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-120" yWindow="-120" windowWidth="23250" windowHeight="13170" tabRatio="856" activeTab="4"/>
  </bookViews>
  <sheets>
    <sheet name="ИП-1" sheetId="32" r:id="rId1"/>
    <sheet name="ИП-2" sheetId="13" r:id="rId2"/>
    <sheet name="ИП-3" sheetId="27" r:id="rId3"/>
    <sheet name="ИП-4" sheetId="26" r:id="rId4"/>
    <sheet name="ИП-5" sheetId="28" r:id="rId5"/>
    <sheet name="Лист1" sheetId="35" state="hidden" r:id="rId6"/>
    <sheet name="ИНВЕСТ " sheetId="33" state="hidden" r:id="rId7"/>
    <sheet name="ДПР ИЭ" sheetId="29" state="hidden" r:id="rId8"/>
    <sheet name="ИНВЕСТ (амортизация)" sheetId="30" state="hidden" r:id="rId9"/>
    <sheet name="%займ" sheetId="31" state="hidden" r:id="rId10"/>
    <sheet name="Тариф_Ингарь" sheetId="1" state="hidden" r:id="rId11"/>
    <sheet name="ИП_Инг" sheetId="2" state="hidden" r:id="rId12"/>
    <sheet name="%_Инг" sheetId="3" state="hidden" r:id="rId13"/>
    <sheet name="Прил_6.1" sheetId="14" state="hidden" r:id="rId14"/>
    <sheet name="Прил_7.1" sheetId="17" state="hidden" r:id="rId15"/>
    <sheet name="Прил_8.1" sheetId="22" state="hidden" r:id="rId16"/>
    <sheet name="Прил_9.1" sheetId="23" state="hidden" r:id="rId17"/>
    <sheet name="Тариф_Толп" sheetId="7" state="hidden" r:id="rId18"/>
    <sheet name="ИП_Толп" sheetId="8" state="hidden" r:id="rId19"/>
    <sheet name="%_Толп" sheetId="9" state="hidden" r:id="rId20"/>
    <sheet name="Прил_6.2" sheetId="15" state="hidden" r:id="rId21"/>
    <sheet name="Прил_7.2" sheetId="18" state="hidden" r:id="rId22"/>
    <sheet name="Прил_8.2" sheetId="19" state="hidden" r:id="rId23"/>
    <sheet name="Прил_9.2" sheetId="24" state="hidden" r:id="rId24"/>
    <sheet name="%_Нов" sheetId="12" state="hidden" r:id="rId25"/>
    <sheet name="ИП_Новое" sheetId="11" state="hidden" r:id="rId26"/>
    <sheet name="Тариф_Новое" sheetId="10" state="hidden" r:id="rId27"/>
    <sheet name="Прил_6.3" sheetId="16" state="hidden" r:id="rId28"/>
    <sheet name="Прил_7.3" sheetId="21" state="hidden" r:id="rId29"/>
    <sheet name="Прил_8.3" sheetId="20" state="hidden" r:id="rId30"/>
    <sheet name="Прил_9.3" sheetId="25" state="hidden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</externalReferences>
  <definedNames>
    <definedName name="\a" localSheetId="24">#REF!</definedName>
    <definedName name="\a" localSheetId="19">#REF!</definedName>
    <definedName name="\a" localSheetId="6">#REF!</definedName>
    <definedName name="\a" localSheetId="25">#REF!</definedName>
    <definedName name="\a" localSheetId="18">#REF!</definedName>
    <definedName name="\a" localSheetId="26">#REF!</definedName>
    <definedName name="\a" localSheetId="17">#REF!</definedName>
    <definedName name="\a">#REF!</definedName>
    <definedName name="\m" localSheetId="24">#REF!</definedName>
    <definedName name="\m" localSheetId="19">#REF!</definedName>
    <definedName name="\m" localSheetId="6">#REF!</definedName>
    <definedName name="\m" localSheetId="25">#REF!</definedName>
    <definedName name="\m" localSheetId="18">#REF!</definedName>
    <definedName name="\m" localSheetId="26">#REF!</definedName>
    <definedName name="\m" localSheetId="17">#REF!</definedName>
    <definedName name="\m">#REF!</definedName>
    <definedName name="\n" localSheetId="24">#REF!</definedName>
    <definedName name="\n" localSheetId="19">#REF!</definedName>
    <definedName name="\n" localSheetId="6">#REF!</definedName>
    <definedName name="\n" localSheetId="25">#REF!</definedName>
    <definedName name="\n" localSheetId="18">#REF!</definedName>
    <definedName name="\n" localSheetId="26">#REF!</definedName>
    <definedName name="\n" localSheetId="17">#REF!</definedName>
    <definedName name="\n">#REF!</definedName>
    <definedName name="\o" localSheetId="24">#REF!</definedName>
    <definedName name="\o" localSheetId="19">#REF!</definedName>
    <definedName name="\o" localSheetId="6">#REF!</definedName>
    <definedName name="\o" localSheetId="25">#REF!</definedName>
    <definedName name="\o" localSheetId="18">#REF!</definedName>
    <definedName name="\o" localSheetId="26">#REF!</definedName>
    <definedName name="\o" localSheetId="17">#REF!</definedName>
    <definedName name="\o">#REF!</definedName>
    <definedName name="____________________________mni7">[1]!____________________________mni7</definedName>
    <definedName name="____________________________qer6">[1]!____________________________qer6</definedName>
    <definedName name="____________________________t7">[1]!____________________________t7</definedName>
    <definedName name="____________________________yu9">[1]!____________________________yu9</definedName>
    <definedName name="___________________________mni7">[2]!___________________________mni7</definedName>
    <definedName name="___________________________qer6">[2]!___________________________qer6</definedName>
    <definedName name="___________________________t7">[2]!___________________________t7</definedName>
    <definedName name="___________________________yu9">[2]!___________________________yu9</definedName>
    <definedName name="__________________________mni7">[2]!__________________________mni7</definedName>
    <definedName name="__________________________qer6">[2]!__________________________qer6</definedName>
    <definedName name="__________________________t7">[2]!__________________________t7</definedName>
    <definedName name="__________________________yu9">[2]!__________________________yu9</definedName>
    <definedName name="________________________mni7">[1]!________________________mni7</definedName>
    <definedName name="________________________qer6">[1]!________________________qer6</definedName>
    <definedName name="________________________t7">[1]!________________________t7</definedName>
    <definedName name="________________________yu9">[1]!________________________yu9</definedName>
    <definedName name="_______________________mni7">[1]!_______________________mni7</definedName>
    <definedName name="_______________________qer6">[1]!_______________________qer6</definedName>
    <definedName name="_______________________t7">[1]!_______________________t7</definedName>
    <definedName name="_______________________yu9">[1]!_______________________yu9</definedName>
    <definedName name="______________________mni7">[1]!______________________mni7</definedName>
    <definedName name="______________________qer6">[1]!______________________qer6</definedName>
    <definedName name="______________________t7">[1]!______________________t7</definedName>
    <definedName name="______________________yu9">[1]!______________________yu9</definedName>
    <definedName name="_____________________mni7">[1]!_____________________mni7</definedName>
    <definedName name="_____________________qer6">[1]!_____________________qer6</definedName>
    <definedName name="_____________________t7">[1]!_____________________t7</definedName>
    <definedName name="_____________________yu9">[1]!_____________________yu9</definedName>
    <definedName name="____________________mni7">[1]!____________________mni7</definedName>
    <definedName name="____________________qer6">[1]!____________________qer6</definedName>
    <definedName name="____________________t7">[1]!____________________t7</definedName>
    <definedName name="____________________yu9">[1]!____________________yu9</definedName>
    <definedName name="___________________mni7">[1]!___________________mni7</definedName>
    <definedName name="___________________qer6">[1]!___________________qer6</definedName>
    <definedName name="___________________t7">[1]!___________________t7</definedName>
    <definedName name="___________________yu9">[1]!___________________yu9</definedName>
    <definedName name="__________________mni7">[1]!__________________mni7</definedName>
    <definedName name="__________________PDG085" localSheetId="24">#REF!</definedName>
    <definedName name="__________________PDG085" localSheetId="19">#REF!</definedName>
    <definedName name="__________________PDG085" localSheetId="6">#REF!</definedName>
    <definedName name="__________________PDG085" localSheetId="25">#REF!</definedName>
    <definedName name="__________________PDG085" localSheetId="18">#REF!</definedName>
    <definedName name="__________________PDG085" localSheetId="26">#REF!</definedName>
    <definedName name="__________________PDG085" localSheetId="17">#REF!</definedName>
    <definedName name="__________________PDG085">#REF!</definedName>
    <definedName name="__________________qer6">[1]!__________________qer6</definedName>
    <definedName name="__________________SP1" localSheetId="24">[3]FES!#REF!</definedName>
    <definedName name="__________________SP1" localSheetId="19">[3]FES!#REF!</definedName>
    <definedName name="__________________SP1" localSheetId="6">[3]FES!#REF!</definedName>
    <definedName name="__________________SP1" localSheetId="25">[3]FES!#REF!</definedName>
    <definedName name="__________________SP1" localSheetId="18">[3]FES!#REF!</definedName>
    <definedName name="__________________SP1" localSheetId="26">[3]FES!#REF!</definedName>
    <definedName name="__________________SP1" localSheetId="17">[3]FES!#REF!</definedName>
    <definedName name="__________________SP1">[3]FES!#REF!</definedName>
    <definedName name="__________________SP10" localSheetId="24">[3]FES!#REF!</definedName>
    <definedName name="__________________SP10" localSheetId="19">[3]FES!#REF!</definedName>
    <definedName name="__________________SP10" localSheetId="6">[3]FES!#REF!</definedName>
    <definedName name="__________________SP10" localSheetId="25">[3]FES!#REF!</definedName>
    <definedName name="__________________SP10" localSheetId="18">[3]FES!#REF!</definedName>
    <definedName name="__________________SP10" localSheetId="26">[3]FES!#REF!</definedName>
    <definedName name="__________________SP10" localSheetId="17">[3]FES!#REF!</definedName>
    <definedName name="__________________SP10">[3]FES!#REF!</definedName>
    <definedName name="__________________SP11" localSheetId="24">[3]FES!#REF!</definedName>
    <definedName name="__________________SP11" localSheetId="19">[3]FES!#REF!</definedName>
    <definedName name="__________________SP11" localSheetId="6">[3]FES!#REF!</definedName>
    <definedName name="__________________SP11" localSheetId="25">[3]FES!#REF!</definedName>
    <definedName name="__________________SP11" localSheetId="18">[3]FES!#REF!</definedName>
    <definedName name="__________________SP11" localSheetId="26">[3]FES!#REF!</definedName>
    <definedName name="__________________SP11" localSheetId="17">[3]FES!#REF!</definedName>
    <definedName name="__________________SP11">[3]FES!#REF!</definedName>
    <definedName name="__________________SP12" localSheetId="24">[3]FES!#REF!</definedName>
    <definedName name="__________________SP12" localSheetId="19">[3]FES!#REF!</definedName>
    <definedName name="__________________SP12" localSheetId="6">[3]FES!#REF!</definedName>
    <definedName name="__________________SP12" localSheetId="25">[3]FES!#REF!</definedName>
    <definedName name="__________________SP12" localSheetId="18">[3]FES!#REF!</definedName>
    <definedName name="__________________SP12" localSheetId="26">[3]FES!#REF!</definedName>
    <definedName name="__________________SP12" localSheetId="17">[3]FES!#REF!</definedName>
    <definedName name="__________________SP12">[3]FES!#REF!</definedName>
    <definedName name="__________________SP13" localSheetId="24">[3]FES!#REF!</definedName>
    <definedName name="__________________SP13" localSheetId="19">[3]FES!#REF!</definedName>
    <definedName name="__________________SP13" localSheetId="6">[3]FES!#REF!</definedName>
    <definedName name="__________________SP13" localSheetId="25">[3]FES!#REF!</definedName>
    <definedName name="__________________SP13" localSheetId="18">[3]FES!#REF!</definedName>
    <definedName name="__________________SP13" localSheetId="26">[3]FES!#REF!</definedName>
    <definedName name="__________________SP13" localSheetId="17">[3]FES!#REF!</definedName>
    <definedName name="__________________SP13">[3]FES!#REF!</definedName>
    <definedName name="__________________SP14" localSheetId="24">[3]FES!#REF!</definedName>
    <definedName name="__________________SP14" localSheetId="19">[3]FES!#REF!</definedName>
    <definedName name="__________________SP14" localSheetId="6">[3]FES!#REF!</definedName>
    <definedName name="__________________SP14" localSheetId="25">[3]FES!#REF!</definedName>
    <definedName name="__________________SP14" localSheetId="18">[3]FES!#REF!</definedName>
    <definedName name="__________________SP14" localSheetId="26">[3]FES!#REF!</definedName>
    <definedName name="__________________SP14" localSheetId="17">[3]FES!#REF!</definedName>
    <definedName name="__________________SP14">[3]FES!#REF!</definedName>
    <definedName name="__________________SP15" localSheetId="24">[3]FES!#REF!</definedName>
    <definedName name="__________________SP15" localSheetId="19">[3]FES!#REF!</definedName>
    <definedName name="__________________SP15" localSheetId="6">[3]FES!#REF!</definedName>
    <definedName name="__________________SP15" localSheetId="25">[3]FES!#REF!</definedName>
    <definedName name="__________________SP15" localSheetId="18">[3]FES!#REF!</definedName>
    <definedName name="__________________SP15" localSheetId="26">[3]FES!#REF!</definedName>
    <definedName name="__________________SP15" localSheetId="17">[3]FES!#REF!</definedName>
    <definedName name="__________________SP15">[3]FES!#REF!</definedName>
    <definedName name="__________________SP16" localSheetId="24">[3]FES!#REF!</definedName>
    <definedName name="__________________SP16" localSheetId="19">[3]FES!#REF!</definedName>
    <definedName name="__________________SP16" localSheetId="6">[3]FES!#REF!</definedName>
    <definedName name="__________________SP16" localSheetId="25">[3]FES!#REF!</definedName>
    <definedName name="__________________SP16" localSheetId="18">[3]FES!#REF!</definedName>
    <definedName name="__________________SP16" localSheetId="26">[3]FES!#REF!</definedName>
    <definedName name="__________________SP16" localSheetId="17">[3]FES!#REF!</definedName>
    <definedName name="__________________SP16">[3]FES!#REF!</definedName>
    <definedName name="__________________SP17" localSheetId="24">[3]FES!#REF!</definedName>
    <definedName name="__________________SP17" localSheetId="19">[3]FES!#REF!</definedName>
    <definedName name="__________________SP17" localSheetId="6">[3]FES!#REF!</definedName>
    <definedName name="__________________SP17" localSheetId="25">[3]FES!#REF!</definedName>
    <definedName name="__________________SP17" localSheetId="18">[3]FES!#REF!</definedName>
    <definedName name="__________________SP17" localSheetId="26">[3]FES!#REF!</definedName>
    <definedName name="__________________SP17" localSheetId="17">[3]FES!#REF!</definedName>
    <definedName name="__________________SP17">[3]FES!#REF!</definedName>
    <definedName name="__________________SP18" localSheetId="24">[3]FES!#REF!</definedName>
    <definedName name="__________________SP18" localSheetId="19">[3]FES!#REF!</definedName>
    <definedName name="__________________SP18" localSheetId="6">[3]FES!#REF!</definedName>
    <definedName name="__________________SP18" localSheetId="25">[3]FES!#REF!</definedName>
    <definedName name="__________________SP18" localSheetId="18">[3]FES!#REF!</definedName>
    <definedName name="__________________SP18" localSheetId="26">[3]FES!#REF!</definedName>
    <definedName name="__________________SP18" localSheetId="17">[3]FES!#REF!</definedName>
    <definedName name="__________________SP18">[3]FES!#REF!</definedName>
    <definedName name="__________________SP19" localSheetId="24">[3]FES!#REF!</definedName>
    <definedName name="__________________SP19" localSheetId="19">[3]FES!#REF!</definedName>
    <definedName name="__________________SP19" localSheetId="6">[3]FES!#REF!</definedName>
    <definedName name="__________________SP19" localSheetId="25">[3]FES!#REF!</definedName>
    <definedName name="__________________SP19" localSheetId="18">[3]FES!#REF!</definedName>
    <definedName name="__________________SP19" localSheetId="26">[3]FES!#REF!</definedName>
    <definedName name="__________________SP19" localSheetId="17">[3]FES!#REF!</definedName>
    <definedName name="__________________SP19">[3]FES!#REF!</definedName>
    <definedName name="__________________SP2" localSheetId="24">[3]FES!#REF!</definedName>
    <definedName name="__________________SP2" localSheetId="19">[3]FES!#REF!</definedName>
    <definedName name="__________________SP2" localSheetId="6">[3]FES!#REF!</definedName>
    <definedName name="__________________SP2" localSheetId="25">[3]FES!#REF!</definedName>
    <definedName name="__________________SP2" localSheetId="18">[3]FES!#REF!</definedName>
    <definedName name="__________________SP2" localSheetId="26">[3]FES!#REF!</definedName>
    <definedName name="__________________SP2" localSheetId="17">[3]FES!#REF!</definedName>
    <definedName name="__________________SP2">[3]FES!#REF!</definedName>
    <definedName name="__________________SP20" localSheetId="24">[3]FES!#REF!</definedName>
    <definedName name="__________________SP20" localSheetId="19">[3]FES!#REF!</definedName>
    <definedName name="__________________SP20" localSheetId="6">[3]FES!#REF!</definedName>
    <definedName name="__________________SP20" localSheetId="25">[3]FES!#REF!</definedName>
    <definedName name="__________________SP20" localSheetId="18">[3]FES!#REF!</definedName>
    <definedName name="__________________SP20" localSheetId="26">[3]FES!#REF!</definedName>
    <definedName name="__________________SP20" localSheetId="17">[3]FES!#REF!</definedName>
    <definedName name="__________________SP20">[3]FES!#REF!</definedName>
    <definedName name="__________________SP3" localSheetId="24">[3]FES!#REF!</definedName>
    <definedName name="__________________SP3" localSheetId="19">[3]FES!#REF!</definedName>
    <definedName name="__________________SP3" localSheetId="6">[3]FES!#REF!</definedName>
    <definedName name="__________________SP3" localSheetId="25">[3]FES!#REF!</definedName>
    <definedName name="__________________SP3" localSheetId="18">[3]FES!#REF!</definedName>
    <definedName name="__________________SP3" localSheetId="26">[3]FES!#REF!</definedName>
    <definedName name="__________________SP3" localSheetId="17">[3]FES!#REF!</definedName>
    <definedName name="__________________SP3">[3]FES!#REF!</definedName>
    <definedName name="__________________SP4" localSheetId="24">[3]FES!#REF!</definedName>
    <definedName name="__________________SP4" localSheetId="19">[3]FES!#REF!</definedName>
    <definedName name="__________________SP4" localSheetId="6">[3]FES!#REF!</definedName>
    <definedName name="__________________SP4" localSheetId="25">[3]FES!#REF!</definedName>
    <definedName name="__________________SP4" localSheetId="18">[3]FES!#REF!</definedName>
    <definedName name="__________________SP4" localSheetId="26">[3]FES!#REF!</definedName>
    <definedName name="__________________SP4" localSheetId="17">[3]FES!#REF!</definedName>
    <definedName name="__________________SP4">[3]FES!#REF!</definedName>
    <definedName name="__________________SP5" localSheetId="24">[3]FES!#REF!</definedName>
    <definedName name="__________________SP5" localSheetId="19">[3]FES!#REF!</definedName>
    <definedName name="__________________SP5" localSheetId="6">[3]FES!#REF!</definedName>
    <definedName name="__________________SP5" localSheetId="25">[3]FES!#REF!</definedName>
    <definedName name="__________________SP5" localSheetId="18">[3]FES!#REF!</definedName>
    <definedName name="__________________SP5" localSheetId="26">[3]FES!#REF!</definedName>
    <definedName name="__________________SP5" localSheetId="17">[3]FES!#REF!</definedName>
    <definedName name="__________________SP5">[3]FES!#REF!</definedName>
    <definedName name="__________________SP7" localSheetId="24">[3]FES!#REF!</definedName>
    <definedName name="__________________SP7" localSheetId="19">[3]FES!#REF!</definedName>
    <definedName name="__________________SP7" localSheetId="6">[3]FES!#REF!</definedName>
    <definedName name="__________________SP7" localSheetId="25">[3]FES!#REF!</definedName>
    <definedName name="__________________SP7" localSheetId="18">[3]FES!#REF!</definedName>
    <definedName name="__________________SP7" localSheetId="26">[3]FES!#REF!</definedName>
    <definedName name="__________________SP7" localSheetId="17">[3]FES!#REF!</definedName>
    <definedName name="__________________SP7">[3]FES!#REF!</definedName>
    <definedName name="__________________SP8" localSheetId="24">[3]FES!#REF!</definedName>
    <definedName name="__________________SP8" localSheetId="19">[3]FES!#REF!</definedName>
    <definedName name="__________________SP8" localSheetId="6">[3]FES!#REF!</definedName>
    <definedName name="__________________SP8" localSheetId="25">[3]FES!#REF!</definedName>
    <definedName name="__________________SP8" localSheetId="18">[3]FES!#REF!</definedName>
    <definedName name="__________________SP8" localSheetId="26">[3]FES!#REF!</definedName>
    <definedName name="__________________SP8" localSheetId="17">[3]FES!#REF!</definedName>
    <definedName name="__________________SP8">[3]FES!#REF!</definedName>
    <definedName name="__________________SP9" localSheetId="24">[3]FES!#REF!</definedName>
    <definedName name="__________________SP9" localSheetId="19">[3]FES!#REF!</definedName>
    <definedName name="__________________SP9" localSheetId="6">[3]FES!#REF!</definedName>
    <definedName name="__________________SP9" localSheetId="25">[3]FES!#REF!</definedName>
    <definedName name="__________________SP9" localSheetId="18">[3]FES!#REF!</definedName>
    <definedName name="__________________SP9" localSheetId="26">[3]FES!#REF!</definedName>
    <definedName name="__________________SP9" localSheetId="17">[3]FES!#REF!</definedName>
    <definedName name="__________________SP9">[3]FES!#REF!</definedName>
    <definedName name="__________________t7">[1]!__________________t7</definedName>
    <definedName name="__________________yu9">[1]!__________________yu9</definedName>
    <definedName name="_________________mni7">[1]!_________________mni7</definedName>
    <definedName name="_________________PDG085" localSheetId="24">#REF!</definedName>
    <definedName name="_________________PDG085" localSheetId="19">#REF!</definedName>
    <definedName name="_________________PDG085" localSheetId="6">#REF!</definedName>
    <definedName name="_________________PDG085" localSheetId="25">#REF!</definedName>
    <definedName name="_________________PDG085" localSheetId="18">#REF!</definedName>
    <definedName name="_________________PDG085" localSheetId="26">#REF!</definedName>
    <definedName name="_________________PDG085" localSheetId="17">#REF!</definedName>
    <definedName name="_________________PDG085">#REF!</definedName>
    <definedName name="_________________qer6">[1]!_________________qer6</definedName>
    <definedName name="_________________SP1" localSheetId="24">[3]FES!#REF!</definedName>
    <definedName name="_________________SP1" localSheetId="19">[3]FES!#REF!</definedName>
    <definedName name="_________________SP1" localSheetId="6">[3]FES!#REF!</definedName>
    <definedName name="_________________SP1" localSheetId="25">[3]FES!#REF!</definedName>
    <definedName name="_________________SP1" localSheetId="18">[3]FES!#REF!</definedName>
    <definedName name="_________________SP1" localSheetId="26">[3]FES!#REF!</definedName>
    <definedName name="_________________SP1" localSheetId="17">[3]FES!#REF!</definedName>
    <definedName name="_________________SP1">[3]FES!#REF!</definedName>
    <definedName name="_________________SP10" localSheetId="24">[3]FES!#REF!</definedName>
    <definedName name="_________________SP10" localSheetId="19">[3]FES!#REF!</definedName>
    <definedName name="_________________SP10" localSheetId="6">[3]FES!#REF!</definedName>
    <definedName name="_________________SP10" localSheetId="25">[3]FES!#REF!</definedName>
    <definedName name="_________________SP10" localSheetId="18">[3]FES!#REF!</definedName>
    <definedName name="_________________SP10" localSheetId="26">[3]FES!#REF!</definedName>
    <definedName name="_________________SP10" localSheetId="17">[3]FES!#REF!</definedName>
    <definedName name="_________________SP10">[3]FES!#REF!</definedName>
    <definedName name="_________________SP11" localSheetId="24">[3]FES!#REF!</definedName>
    <definedName name="_________________SP11" localSheetId="19">[3]FES!#REF!</definedName>
    <definedName name="_________________SP11" localSheetId="6">[3]FES!#REF!</definedName>
    <definedName name="_________________SP11" localSheetId="25">[3]FES!#REF!</definedName>
    <definedName name="_________________SP11" localSheetId="18">[3]FES!#REF!</definedName>
    <definedName name="_________________SP11" localSheetId="26">[3]FES!#REF!</definedName>
    <definedName name="_________________SP11" localSheetId="17">[3]FES!#REF!</definedName>
    <definedName name="_________________SP11">[3]FES!#REF!</definedName>
    <definedName name="_________________SP12" localSheetId="24">[3]FES!#REF!</definedName>
    <definedName name="_________________SP12" localSheetId="19">[3]FES!#REF!</definedName>
    <definedName name="_________________SP12" localSheetId="6">[3]FES!#REF!</definedName>
    <definedName name="_________________SP12" localSheetId="25">[3]FES!#REF!</definedName>
    <definedName name="_________________SP12" localSheetId="18">[3]FES!#REF!</definedName>
    <definedName name="_________________SP12" localSheetId="26">[3]FES!#REF!</definedName>
    <definedName name="_________________SP12" localSheetId="17">[3]FES!#REF!</definedName>
    <definedName name="_________________SP12">[3]FES!#REF!</definedName>
    <definedName name="_________________SP13" localSheetId="24">[3]FES!#REF!</definedName>
    <definedName name="_________________SP13" localSheetId="19">[3]FES!#REF!</definedName>
    <definedName name="_________________SP13" localSheetId="6">[3]FES!#REF!</definedName>
    <definedName name="_________________SP13" localSheetId="25">[3]FES!#REF!</definedName>
    <definedName name="_________________SP13" localSheetId="18">[3]FES!#REF!</definedName>
    <definedName name="_________________SP13" localSheetId="26">[3]FES!#REF!</definedName>
    <definedName name="_________________SP13" localSheetId="17">[3]FES!#REF!</definedName>
    <definedName name="_________________SP13">[3]FES!#REF!</definedName>
    <definedName name="_________________SP14" localSheetId="24">[3]FES!#REF!</definedName>
    <definedName name="_________________SP14" localSheetId="19">[3]FES!#REF!</definedName>
    <definedName name="_________________SP14" localSheetId="6">[3]FES!#REF!</definedName>
    <definedName name="_________________SP14" localSheetId="25">[3]FES!#REF!</definedName>
    <definedName name="_________________SP14" localSheetId="18">[3]FES!#REF!</definedName>
    <definedName name="_________________SP14" localSheetId="26">[3]FES!#REF!</definedName>
    <definedName name="_________________SP14" localSheetId="17">[3]FES!#REF!</definedName>
    <definedName name="_________________SP14">[3]FES!#REF!</definedName>
    <definedName name="_________________SP15" localSheetId="24">[3]FES!#REF!</definedName>
    <definedName name="_________________SP15" localSheetId="19">[3]FES!#REF!</definedName>
    <definedName name="_________________SP15" localSheetId="6">[3]FES!#REF!</definedName>
    <definedName name="_________________SP15" localSheetId="25">[3]FES!#REF!</definedName>
    <definedName name="_________________SP15" localSheetId="18">[3]FES!#REF!</definedName>
    <definedName name="_________________SP15" localSheetId="26">[3]FES!#REF!</definedName>
    <definedName name="_________________SP15" localSheetId="17">[3]FES!#REF!</definedName>
    <definedName name="_________________SP15">[3]FES!#REF!</definedName>
    <definedName name="_________________SP16" localSheetId="24">[3]FES!#REF!</definedName>
    <definedName name="_________________SP16" localSheetId="19">[3]FES!#REF!</definedName>
    <definedName name="_________________SP16" localSheetId="6">[3]FES!#REF!</definedName>
    <definedName name="_________________SP16" localSheetId="25">[3]FES!#REF!</definedName>
    <definedName name="_________________SP16" localSheetId="18">[3]FES!#REF!</definedName>
    <definedName name="_________________SP16" localSheetId="26">[3]FES!#REF!</definedName>
    <definedName name="_________________SP16" localSheetId="17">[3]FES!#REF!</definedName>
    <definedName name="_________________SP16">[3]FES!#REF!</definedName>
    <definedName name="_________________SP17" localSheetId="24">[3]FES!#REF!</definedName>
    <definedName name="_________________SP17" localSheetId="19">[3]FES!#REF!</definedName>
    <definedName name="_________________SP17" localSheetId="6">[3]FES!#REF!</definedName>
    <definedName name="_________________SP17" localSheetId="25">[3]FES!#REF!</definedName>
    <definedName name="_________________SP17" localSheetId="18">[3]FES!#REF!</definedName>
    <definedName name="_________________SP17" localSheetId="26">[3]FES!#REF!</definedName>
    <definedName name="_________________SP17" localSheetId="17">[3]FES!#REF!</definedName>
    <definedName name="_________________SP17">[3]FES!#REF!</definedName>
    <definedName name="_________________SP18" localSheetId="24">[3]FES!#REF!</definedName>
    <definedName name="_________________SP18" localSheetId="19">[3]FES!#REF!</definedName>
    <definedName name="_________________SP18" localSheetId="6">[3]FES!#REF!</definedName>
    <definedName name="_________________SP18" localSheetId="25">[3]FES!#REF!</definedName>
    <definedName name="_________________SP18" localSheetId="18">[3]FES!#REF!</definedName>
    <definedName name="_________________SP18" localSheetId="26">[3]FES!#REF!</definedName>
    <definedName name="_________________SP18" localSheetId="17">[3]FES!#REF!</definedName>
    <definedName name="_________________SP18">[3]FES!#REF!</definedName>
    <definedName name="_________________SP19" localSheetId="24">[3]FES!#REF!</definedName>
    <definedName name="_________________SP19" localSheetId="19">[3]FES!#REF!</definedName>
    <definedName name="_________________SP19" localSheetId="6">[3]FES!#REF!</definedName>
    <definedName name="_________________SP19" localSheetId="25">[3]FES!#REF!</definedName>
    <definedName name="_________________SP19" localSheetId="18">[3]FES!#REF!</definedName>
    <definedName name="_________________SP19" localSheetId="26">[3]FES!#REF!</definedName>
    <definedName name="_________________SP19" localSheetId="17">[3]FES!#REF!</definedName>
    <definedName name="_________________SP19">[3]FES!#REF!</definedName>
    <definedName name="_________________SP2" localSheetId="24">[3]FES!#REF!</definedName>
    <definedName name="_________________SP2" localSheetId="19">[3]FES!#REF!</definedName>
    <definedName name="_________________SP2" localSheetId="6">[3]FES!#REF!</definedName>
    <definedName name="_________________SP2" localSheetId="25">[3]FES!#REF!</definedName>
    <definedName name="_________________SP2" localSheetId="18">[3]FES!#REF!</definedName>
    <definedName name="_________________SP2" localSheetId="26">[3]FES!#REF!</definedName>
    <definedName name="_________________SP2" localSheetId="17">[3]FES!#REF!</definedName>
    <definedName name="_________________SP2">[3]FES!#REF!</definedName>
    <definedName name="_________________SP20" localSheetId="24">[3]FES!#REF!</definedName>
    <definedName name="_________________SP20" localSheetId="19">[3]FES!#REF!</definedName>
    <definedName name="_________________SP20" localSheetId="6">[3]FES!#REF!</definedName>
    <definedName name="_________________SP20" localSheetId="25">[3]FES!#REF!</definedName>
    <definedName name="_________________SP20" localSheetId="18">[3]FES!#REF!</definedName>
    <definedName name="_________________SP20" localSheetId="26">[3]FES!#REF!</definedName>
    <definedName name="_________________SP20" localSheetId="17">[3]FES!#REF!</definedName>
    <definedName name="_________________SP20">[3]FES!#REF!</definedName>
    <definedName name="_________________SP3" localSheetId="24">[3]FES!#REF!</definedName>
    <definedName name="_________________SP3" localSheetId="19">[3]FES!#REF!</definedName>
    <definedName name="_________________SP3" localSheetId="6">[3]FES!#REF!</definedName>
    <definedName name="_________________SP3" localSheetId="25">[3]FES!#REF!</definedName>
    <definedName name="_________________SP3" localSheetId="18">[3]FES!#REF!</definedName>
    <definedName name="_________________SP3" localSheetId="26">[3]FES!#REF!</definedName>
    <definedName name="_________________SP3" localSheetId="17">[3]FES!#REF!</definedName>
    <definedName name="_________________SP3">[3]FES!#REF!</definedName>
    <definedName name="_________________SP4" localSheetId="24">[3]FES!#REF!</definedName>
    <definedName name="_________________SP4" localSheetId="19">[3]FES!#REF!</definedName>
    <definedName name="_________________SP4" localSheetId="6">[3]FES!#REF!</definedName>
    <definedName name="_________________SP4" localSheetId="25">[3]FES!#REF!</definedName>
    <definedName name="_________________SP4" localSheetId="18">[3]FES!#REF!</definedName>
    <definedName name="_________________SP4" localSheetId="26">[3]FES!#REF!</definedName>
    <definedName name="_________________SP4" localSheetId="17">[3]FES!#REF!</definedName>
    <definedName name="_________________SP4">[3]FES!#REF!</definedName>
    <definedName name="_________________SP5" localSheetId="24">[3]FES!#REF!</definedName>
    <definedName name="_________________SP5" localSheetId="19">[3]FES!#REF!</definedName>
    <definedName name="_________________SP5" localSheetId="6">[3]FES!#REF!</definedName>
    <definedName name="_________________SP5" localSheetId="25">[3]FES!#REF!</definedName>
    <definedName name="_________________SP5" localSheetId="18">[3]FES!#REF!</definedName>
    <definedName name="_________________SP5" localSheetId="26">[3]FES!#REF!</definedName>
    <definedName name="_________________SP5" localSheetId="17">[3]FES!#REF!</definedName>
    <definedName name="_________________SP5">[3]FES!#REF!</definedName>
    <definedName name="_________________SP7" localSheetId="24">[3]FES!#REF!</definedName>
    <definedName name="_________________SP7" localSheetId="19">[3]FES!#REF!</definedName>
    <definedName name="_________________SP7" localSheetId="6">[3]FES!#REF!</definedName>
    <definedName name="_________________SP7" localSheetId="25">[3]FES!#REF!</definedName>
    <definedName name="_________________SP7" localSheetId="18">[3]FES!#REF!</definedName>
    <definedName name="_________________SP7" localSheetId="26">[3]FES!#REF!</definedName>
    <definedName name="_________________SP7" localSheetId="17">[3]FES!#REF!</definedName>
    <definedName name="_________________SP7">[3]FES!#REF!</definedName>
    <definedName name="_________________SP8" localSheetId="24">[3]FES!#REF!</definedName>
    <definedName name="_________________SP8" localSheetId="19">[3]FES!#REF!</definedName>
    <definedName name="_________________SP8" localSheetId="6">[3]FES!#REF!</definedName>
    <definedName name="_________________SP8" localSheetId="25">[3]FES!#REF!</definedName>
    <definedName name="_________________SP8" localSheetId="18">[3]FES!#REF!</definedName>
    <definedName name="_________________SP8" localSheetId="26">[3]FES!#REF!</definedName>
    <definedName name="_________________SP8" localSheetId="17">[3]FES!#REF!</definedName>
    <definedName name="_________________SP8">[3]FES!#REF!</definedName>
    <definedName name="_________________SP9" localSheetId="24">[3]FES!#REF!</definedName>
    <definedName name="_________________SP9" localSheetId="19">[3]FES!#REF!</definedName>
    <definedName name="_________________SP9" localSheetId="6">[3]FES!#REF!</definedName>
    <definedName name="_________________SP9" localSheetId="25">[3]FES!#REF!</definedName>
    <definedName name="_________________SP9" localSheetId="18">[3]FES!#REF!</definedName>
    <definedName name="_________________SP9" localSheetId="26">[3]FES!#REF!</definedName>
    <definedName name="_________________SP9" localSheetId="17">[3]FES!#REF!</definedName>
    <definedName name="_________________SP9">[3]FES!#REF!</definedName>
    <definedName name="_________________t7">[1]!_________________t7</definedName>
    <definedName name="_________________yu9">[1]!_________________yu9</definedName>
    <definedName name="________________mni7">[1]!________________mni7</definedName>
    <definedName name="________________Num2" localSheetId="24">#REF!</definedName>
    <definedName name="________________Num2" localSheetId="19">#REF!</definedName>
    <definedName name="________________Num2" localSheetId="6">#REF!</definedName>
    <definedName name="________________Num2" localSheetId="25">#REF!</definedName>
    <definedName name="________________Num2" localSheetId="18">#REF!</definedName>
    <definedName name="________________Num2" localSheetId="26">#REF!</definedName>
    <definedName name="________________Num2" localSheetId="17">#REF!</definedName>
    <definedName name="________________Num2">#REF!</definedName>
    <definedName name="________________PDG085" localSheetId="24">#REF!</definedName>
    <definedName name="________________PDG085" localSheetId="19">#REF!</definedName>
    <definedName name="________________PDG085" localSheetId="6">#REF!</definedName>
    <definedName name="________________PDG085" localSheetId="25">#REF!</definedName>
    <definedName name="________________PDG085" localSheetId="18">#REF!</definedName>
    <definedName name="________________PDG085" localSheetId="26">#REF!</definedName>
    <definedName name="________________PDG085" localSheetId="17">#REF!</definedName>
    <definedName name="________________PDG085">#REF!</definedName>
    <definedName name="________________qer6">[1]!________________qer6</definedName>
    <definedName name="________________SP1" localSheetId="24">[4]FES!#REF!</definedName>
    <definedName name="________________SP1" localSheetId="19">[4]FES!#REF!</definedName>
    <definedName name="________________SP1" localSheetId="6">[4]FES!#REF!</definedName>
    <definedName name="________________SP1" localSheetId="25">[4]FES!#REF!</definedName>
    <definedName name="________________SP1" localSheetId="18">[4]FES!#REF!</definedName>
    <definedName name="________________SP1" localSheetId="26">[4]FES!#REF!</definedName>
    <definedName name="________________SP1" localSheetId="17">[4]FES!#REF!</definedName>
    <definedName name="________________SP1">[4]FES!#REF!</definedName>
    <definedName name="________________SP10" localSheetId="24">[4]FES!#REF!</definedName>
    <definedName name="________________SP10" localSheetId="19">[4]FES!#REF!</definedName>
    <definedName name="________________SP10" localSheetId="6">[4]FES!#REF!</definedName>
    <definedName name="________________SP10" localSheetId="25">[4]FES!#REF!</definedName>
    <definedName name="________________SP10" localSheetId="18">[4]FES!#REF!</definedName>
    <definedName name="________________SP10" localSheetId="26">[4]FES!#REF!</definedName>
    <definedName name="________________SP10" localSheetId="17">[4]FES!#REF!</definedName>
    <definedName name="________________SP10">[4]FES!#REF!</definedName>
    <definedName name="________________SP11" localSheetId="24">[4]FES!#REF!</definedName>
    <definedName name="________________SP11" localSheetId="19">[4]FES!#REF!</definedName>
    <definedName name="________________SP11" localSheetId="6">[4]FES!#REF!</definedName>
    <definedName name="________________SP11" localSheetId="25">[4]FES!#REF!</definedName>
    <definedName name="________________SP11" localSheetId="18">[4]FES!#REF!</definedName>
    <definedName name="________________SP11" localSheetId="26">[4]FES!#REF!</definedName>
    <definedName name="________________SP11" localSheetId="17">[4]FES!#REF!</definedName>
    <definedName name="________________SP11">[4]FES!#REF!</definedName>
    <definedName name="________________SP12" localSheetId="24">[4]FES!#REF!</definedName>
    <definedName name="________________SP12" localSheetId="19">[4]FES!#REF!</definedName>
    <definedName name="________________SP12" localSheetId="6">[4]FES!#REF!</definedName>
    <definedName name="________________SP12" localSheetId="25">[4]FES!#REF!</definedName>
    <definedName name="________________SP12" localSheetId="18">[4]FES!#REF!</definedName>
    <definedName name="________________SP12" localSheetId="26">[4]FES!#REF!</definedName>
    <definedName name="________________SP12" localSheetId="17">[4]FES!#REF!</definedName>
    <definedName name="________________SP12">[4]FES!#REF!</definedName>
    <definedName name="________________SP13" localSheetId="24">[4]FES!#REF!</definedName>
    <definedName name="________________SP13" localSheetId="19">[4]FES!#REF!</definedName>
    <definedName name="________________SP13" localSheetId="6">[4]FES!#REF!</definedName>
    <definedName name="________________SP13" localSheetId="25">[4]FES!#REF!</definedName>
    <definedName name="________________SP13" localSheetId="18">[4]FES!#REF!</definedName>
    <definedName name="________________SP13" localSheetId="26">[4]FES!#REF!</definedName>
    <definedName name="________________SP13" localSheetId="17">[4]FES!#REF!</definedName>
    <definedName name="________________SP13">[4]FES!#REF!</definedName>
    <definedName name="________________SP14" localSheetId="24">[4]FES!#REF!</definedName>
    <definedName name="________________SP14" localSheetId="19">[4]FES!#REF!</definedName>
    <definedName name="________________SP14" localSheetId="6">[4]FES!#REF!</definedName>
    <definedName name="________________SP14" localSheetId="25">[4]FES!#REF!</definedName>
    <definedName name="________________SP14" localSheetId="18">[4]FES!#REF!</definedName>
    <definedName name="________________SP14" localSheetId="26">[4]FES!#REF!</definedName>
    <definedName name="________________SP14" localSheetId="17">[4]FES!#REF!</definedName>
    <definedName name="________________SP14">[4]FES!#REF!</definedName>
    <definedName name="________________SP15" localSheetId="24">[4]FES!#REF!</definedName>
    <definedName name="________________SP15" localSheetId="19">[4]FES!#REF!</definedName>
    <definedName name="________________SP15" localSheetId="6">[4]FES!#REF!</definedName>
    <definedName name="________________SP15" localSheetId="25">[4]FES!#REF!</definedName>
    <definedName name="________________SP15" localSheetId="18">[4]FES!#REF!</definedName>
    <definedName name="________________SP15" localSheetId="26">[4]FES!#REF!</definedName>
    <definedName name="________________SP15" localSheetId="17">[4]FES!#REF!</definedName>
    <definedName name="________________SP15">[4]FES!#REF!</definedName>
    <definedName name="________________SP16" localSheetId="24">[4]FES!#REF!</definedName>
    <definedName name="________________SP16" localSheetId="19">[4]FES!#REF!</definedName>
    <definedName name="________________SP16" localSheetId="6">[4]FES!#REF!</definedName>
    <definedName name="________________SP16" localSheetId="25">[4]FES!#REF!</definedName>
    <definedName name="________________SP16" localSheetId="18">[4]FES!#REF!</definedName>
    <definedName name="________________SP16" localSheetId="26">[4]FES!#REF!</definedName>
    <definedName name="________________SP16" localSheetId="17">[4]FES!#REF!</definedName>
    <definedName name="________________SP16">[4]FES!#REF!</definedName>
    <definedName name="________________SP17" localSheetId="24">[4]FES!#REF!</definedName>
    <definedName name="________________SP17" localSheetId="19">[4]FES!#REF!</definedName>
    <definedName name="________________SP17" localSheetId="6">[4]FES!#REF!</definedName>
    <definedName name="________________SP17" localSheetId="25">[4]FES!#REF!</definedName>
    <definedName name="________________SP17" localSheetId="18">[4]FES!#REF!</definedName>
    <definedName name="________________SP17" localSheetId="26">[4]FES!#REF!</definedName>
    <definedName name="________________SP17" localSheetId="17">[4]FES!#REF!</definedName>
    <definedName name="________________SP17">[4]FES!#REF!</definedName>
    <definedName name="________________SP18" localSheetId="24">[4]FES!#REF!</definedName>
    <definedName name="________________SP18" localSheetId="19">[4]FES!#REF!</definedName>
    <definedName name="________________SP18" localSheetId="6">[4]FES!#REF!</definedName>
    <definedName name="________________SP18" localSheetId="25">[4]FES!#REF!</definedName>
    <definedName name="________________SP18" localSheetId="18">[4]FES!#REF!</definedName>
    <definedName name="________________SP18" localSheetId="26">[4]FES!#REF!</definedName>
    <definedName name="________________SP18" localSheetId="17">[4]FES!#REF!</definedName>
    <definedName name="________________SP18">[4]FES!#REF!</definedName>
    <definedName name="________________SP19" localSheetId="24">[4]FES!#REF!</definedName>
    <definedName name="________________SP19" localSheetId="19">[4]FES!#REF!</definedName>
    <definedName name="________________SP19" localSheetId="6">[4]FES!#REF!</definedName>
    <definedName name="________________SP19" localSheetId="25">[4]FES!#REF!</definedName>
    <definedName name="________________SP19" localSheetId="18">[4]FES!#REF!</definedName>
    <definedName name="________________SP19" localSheetId="26">[4]FES!#REF!</definedName>
    <definedName name="________________SP19" localSheetId="17">[4]FES!#REF!</definedName>
    <definedName name="________________SP19">[4]FES!#REF!</definedName>
    <definedName name="________________SP2" localSheetId="24">[4]FES!#REF!</definedName>
    <definedName name="________________SP2" localSheetId="19">[4]FES!#REF!</definedName>
    <definedName name="________________SP2" localSheetId="6">[4]FES!#REF!</definedName>
    <definedName name="________________SP2" localSheetId="25">[4]FES!#REF!</definedName>
    <definedName name="________________SP2" localSheetId="18">[4]FES!#REF!</definedName>
    <definedName name="________________SP2" localSheetId="26">[4]FES!#REF!</definedName>
    <definedName name="________________SP2" localSheetId="17">[4]FES!#REF!</definedName>
    <definedName name="________________SP2">[4]FES!#REF!</definedName>
    <definedName name="________________SP20" localSheetId="24">[4]FES!#REF!</definedName>
    <definedName name="________________SP20" localSheetId="19">[4]FES!#REF!</definedName>
    <definedName name="________________SP20" localSheetId="6">[4]FES!#REF!</definedName>
    <definedName name="________________SP20" localSheetId="25">[4]FES!#REF!</definedName>
    <definedName name="________________SP20" localSheetId="18">[4]FES!#REF!</definedName>
    <definedName name="________________SP20" localSheetId="26">[4]FES!#REF!</definedName>
    <definedName name="________________SP20" localSheetId="17">[4]FES!#REF!</definedName>
    <definedName name="________________SP20">[4]FES!#REF!</definedName>
    <definedName name="________________SP3" localSheetId="24">[4]FES!#REF!</definedName>
    <definedName name="________________SP3" localSheetId="19">[4]FES!#REF!</definedName>
    <definedName name="________________SP3" localSheetId="6">[4]FES!#REF!</definedName>
    <definedName name="________________SP3" localSheetId="25">[4]FES!#REF!</definedName>
    <definedName name="________________SP3" localSheetId="18">[4]FES!#REF!</definedName>
    <definedName name="________________SP3" localSheetId="26">[4]FES!#REF!</definedName>
    <definedName name="________________SP3" localSheetId="17">[4]FES!#REF!</definedName>
    <definedName name="________________SP3">[4]FES!#REF!</definedName>
    <definedName name="________________SP4" localSheetId="24">[4]FES!#REF!</definedName>
    <definedName name="________________SP4" localSheetId="19">[4]FES!#REF!</definedName>
    <definedName name="________________SP4" localSheetId="6">[4]FES!#REF!</definedName>
    <definedName name="________________SP4" localSheetId="25">[4]FES!#REF!</definedName>
    <definedName name="________________SP4" localSheetId="18">[4]FES!#REF!</definedName>
    <definedName name="________________SP4" localSheetId="26">[4]FES!#REF!</definedName>
    <definedName name="________________SP4" localSheetId="17">[4]FES!#REF!</definedName>
    <definedName name="________________SP4">[4]FES!#REF!</definedName>
    <definedName name="________________SP5" localSheetId="24">[4]FES!#REF!</definedName>
    <definedName name="________________SP5" localSheetId="19">[4]FES!#REF!</definedName>
    <definedName name="________________SP5" localSheetId="6">[4]FES!#REF!</definedName>
    <definedName name="________________SP5" localSheetId="25">[4]FES!#REF!</definedName>
    <definedName name="________________SP5" localSheetId="18">[4]FES!#REF!</definedName>
    <definedName name="________________SP5" localSheetId="26">[4]FES!#REF!</definedName>
    <definedName name="________________SP5" localSheetId="17">[4]FES!#REF!</definedName>
    <definedName name="________________SP5">[4]FES!#REF!</definedName>
    <definedName name="________________SP7" localSheetId="24">[4]FES!#REF!</definedName>
    <definedName name="________________SP7" localSheetId="19">[4]FES!#REF!</definedName>
    <definedName name="________________SP7" localSheetId="6">[4]FES!#REF!</definedName>
    <definedName name="________________SP7" localSheetId="25">[4]FES!#REF!</definedName>
    <definedName name="________________SP7" localSheetId="18">[4]FES!#REF!</definedName>
    <definedName name="________________SP7" localSheetId="26">[4]FES!#REF!</definedName>
    <definedName name="________________SP7" localSheetId="17">[4]FES!#REF!</definedName>
    <definedName name="________________SP7">[4]FES!#REF!</definedName>
    <definedName name="________________SP8" localSheetId="24">[4]FES!#REF!</definedName>
    <definedName name="________________SP8" localSheetId="19">[4]FES!#REF!</definedName>
    <definedName name="________________SP8" localSheetId="6">[4]FES!#REF!</definedName>
    <definedName name="________________SP8" localSheetId="25">[4]FES!#REF!</definedName>
    <definedName name="________________SP8" localSheetId="18">[4]FES!#REF!</definedName>
    <definedName name="________________SP8" localSheetId="26">[4]FES!#REF!</definedName>
    <definedName name="________________SP8" localSheetId="17">[4]FES!#REF!</definedName>
    <definedName name="________________SP8">[4]FES!#REF!</definedName>
    <definedName name="________________SP9" localSheetId="24">[4]FES!#REF!</definedName>
    <definedName name="________________SP9" localSheetId="19">[4]FES!#REF!</definedName>
    <definedName name="________________SP9" localSheetId="6">[4]FES!#REF!</definedName>
    <definedName name="________________SP9" localSheetId="25">[4]FES!#REF!</definedName>
    <definedName name="________________SP9" localSheetId="18">[4]FES!#REF!</definedName>
    <definedName name="________________SP9" localSheetId="26">[4]FES!#REF!</definedName>
    <definedName name="________________SP9" localSheetId="17">[4]FES!#REF!</definedName>
    <definedName name="________________SP9">[4]FES!#REF!</definedName>
    <definedName name="________________t7">[1]!________________t7</definedName>
    <definedName name="________________yu9">[1]!________________yu9</definedName>
    <definedName name="_______________mni7">[1]!_______________mni7</definedName>
    <definedName name="_______________Num2" localSheetId="24">#REF!</definedName>
    <definedName name="_______________Num2" localSheetId="19">#REF!</definedName>
    <definedName name="_______________Num2" localSheetId="6">#REF!</definedName>
    <definedName name="_______________Num2" localSheetId="25">#REF!</definedName>
    <definedName name="_______________Num2" localSheetId="18">#REF!</definedName>
    <definedName name="_______________Num2" localSheetId="26">#REF!</definedName>
    <definedName name="_______________Num2" localSheetId="17">#REF!</definedName>
    <definedName name="_______________Num2">#REF!</definedName>
    <definedName name="_______________PDG085" localSheetId="24">#REF!</definedName>
    <definedName name="_______________PDG085" localSheetId="19">#REF!</definedName>
    <definedName name="_______________PDG085" localSheetId="6">#REF!</definedName>
    <definedName name="_______________PDG085" localSheetId="25">#REF!</definedName>
    <definedName name="_______________PDG085" localSheetId="18">#REF!</definedName>
    <definedName name="_______________PDG085" localSheetId="26">#REF!</definedName>
    <definedName name="_______________PDG085" localSheetId="17">#REF!</definedName>
    <definedName name="_______________PDG085">#REF!</definedName>
    <definedName name="_______________qer6">[1]!_______________qer6</definedName>
    <definedName name="_______________SP1" localSheetId="24">[3]FES!#REF!</definedName>
    <definedName name="_______________SP1" localSheetId="19">[3]FES!#REF!</definedName>
    <definedName name="_______________SP1" localSheetId="6">[3]FES!#REF!</definedName>
    <definedName name="_______________SP1" localSheetId="25">[3]FES!#REF!</definedName>
    <definedName name="_______________SP1" localSheetId="18">[3]FES!#REF!</definedName>
    <definedName name="_______________SP1" localSheetId="26">[3]FES!#REF!</definedName>
    <definedName name="_______________SP1" localSheetId="17">[3]FES!#REF!</definedName>
    <definedName name="_______________SP1">[3]FES!#REF!</definedName>
    <definedName name="_______________SP10" localSheetId="24">[3]FES!#REF!</definedName>
    <definedName name="_______________SP10" localSheetId="19">[3]FES!#REF!</definedName>
    <definedName name="_______________SP10" localSheetId="6">[3]FES!#REF!</definedName>
    <definedName name="_______________SP10" localSheetId="25">[3]FES!#REF!</definedName>
    <definedName name="_______________SP10" localSheetId="18">[3]FES!#REF!</definedName>
    <definedName name="_______________SP10" localSheetId="26">[3]FES!#REF!</definedName>
    <definedName name="_______________SP10" localSheetId="17">[3]FES!#REF!</definedName>
    <definedName name="_______________SP10">[3]FES!#REF!</definedName>
    <definedName name="_______________SP11" localSheetId="24">[3]FES!#REF!</definedName>
    <definedName name="_______________SP11" localSheetId="19">[3]FES!#REF!</definedName>
    <definedName name="_______________SP11" localSheetId="6">[3]FES!#REF!</definedName>
    <definedName name="_______________SP11" localSheetId="25">[3]FES!#REF!</definedName>
    <definedName name="_______________SP11" localSheetId="18">[3]FES!#REF!</definedName>
    <definedName name="_______________SP11" localSheetId="26">[3]FES!#REF!</definedName>
    <definedName name="_______________SP11" localSheetId="17">[3]FES!#REF!</definedName>
    <definedName name="_______________SP11">[3]FES!#REF!</definedName>
    <definedName name="_______________SP12" localSheetId="24">[3]FES!#REF!</definedName>
    <definedName name="_______________SP12" localSheetId="19">[3]FES!#REF!</definedName>
    <definedName name="_______________SP12" localSheetId="6">[3]FES!#REF!</definedName>
    <definedName name="_______________SP12" localSheetId="25">[3]FES!#REF!</definedName>
    <definedName name="_______________SP12" localSheetId="18">[3]FES!#REF!</definedName>
    <definedName name="_______________SP12" localSheetId="26">[3]FES!#REF!</definedName>
    <definedName name="_______________SP12" localSheetId="17">[3]FES!#REF!</definedName>
    <definedName name="_______________SP12">[3]FES!#REF!</definedName>
    <definedName name="_______________SP13" localSheetId="24">[3]FES!#REF!</definedName>
    <definedName name="_______________SP13" localSheetId="19">[3]FES!#REF!</definedName>
    <definedName name="_______________SP13" localSheetId="6">[3]FES!#REF!</definedName>
    <definedName name="_______________SP13" localSheetId="25">[3]FES!#REF!</definedName>
    <definedName name="_______________SP13" localSheetId="18">[3]FES!#REF!</definedName>
    <definedName name="_______________SP13" localSheetId="26">[3]FES!#REF!</definedName>
    <definedName name="_______________SP13" localSheetId="17">[3]FES!#REF!</definedName>
    <definedName name="_______________SP13">[3]FES!#REF!</definedName>
    <definedName name="_______________SP14" localSheetId="24">[3]FES!#REF!</definedName>
    <definedName name="_______________SP14" localSheetId="19">[3]FES!#REF!</definedName>
    <definedName name="_______________SP14" localSheetId="6">[3]FES!#REF!</definedName>
    <definedName name="_______________SP14" localSheetId="25">[3]FES!#REF!</definedName>
    <definedName name="_______________SP14" localSheetId="18">[3]FES!#REF!</definedName>
    <definedName name="_______________SP14" localSheetId="26">[3]FES!#REF!</definedName>
    <definedName name="_______________SP14" localSheetId="17">[3]FES!#REF!</definedName>
    <definedName name="_______________SP14">[3]FES!#REF!</definedName>
    <definedName name="_______________SP15" localSheetId="24">[3]FES!#REF!</definedName>
    <definedName name="_______________SP15" localSheetId="19">[3]FES!#REF!</definedName>
    <definedName name="_______________SP15" localSheetId="6">[3]FES!#REF!</definedName>
    <definedName name="_______________SP15" localSheetId="25">[3]FES!#REF!</definedName>
    <definedName name="_______________SP15" localSheetId="18">[3]FES!#REF!</definedName>
    <definedName name="_______________SP15" localSheetId="26">[3]FES!#REF!</definedName>
    <definedName name="_______________SP15" localSheetId="17">[3]FES!#REF!</definedName>
    <definedName name="_______________SP15">[3]FES!#REF!</definedName>
    <definedName name="_______________SP16" localSheetId="24">[3]FES!#REF!</definedName>
    <definedName name="_______________SP16" localSheetId="19">[3]FES!#REF!</definedName>
    <definedName name="_______________SP16" localSheetId="6">[3]FES!#REF!</definedName>
    <definedName name="_______________SP16" localSheetId="25">[3]FES!#REF!</definedName>
    <definedName name="_______________SP16" localSheetId="18">[3]FES!#REF!</definedName>
    <definedName name="_______________SP16" localSheetId="26">[3]FES!#REF!</definedName>
    <definedName name="_______________SP16" localSheetId="17">[3]FES!#REF!</definedName>
    <definedName name="_______________SP16">[3]FES!#REF!</definedName>
    <definedName name="_______________SP17" localSheetId="24">[3]FES!#REF!</definedName>
    <definedName name="_______________SP17" localSheetId="19">[3]FES!#REF!</definedName>
    <definedName name="_______________SP17" localSheetId="6">[3]FES!#REF!</definedName>
    <definedName name="_______________SP17" localSheetId="25">[3]FES!#REF!</definedName>
    <definedName name="_______________SP17" localSheetId="18">[3]FES!#REF!</definedName>
    <definedName name="_______________SP17" localSheetId="26">[3]FES!#REF!</definedName>
    <definedName name="_______________SP17" localSheetId="17">[3]FES!#REF!</definedName>
    <definedName name="_______________SP17">[3]FES!#REF!</definedName>
    <definedName name="_______________SP18" localSheetId="24">[3]FES!#REF!</definedName>
    <definedName name="_______________SP18" localSheetId="19">[3]FES!#REF!</definedName>
    <definedName name="_______________SP18" localSheetId="6">[3]FES!#REF!</definedName>
    <definedName name="_______________SP18" localSheetId="25">[3]FES!#REF!</definedName>
    <definedName name="_______________SP18" localSheetId="18">[3]FES!#REF!</definedName>
    <definedName name="_______________SP18" localSheetId="26">[3]FES!#REF!</definedName>
    <definedName name="_______________SP18" localSheetId="17">[3]FES!#REF!</definedName>
    <definedName name="_______________SP18">[3]FES!#REF!</definedName>
    <definedName name="_______________SP19" localSheetId="24">[3]FES!#REF!</definedName>
    <definedName name="_______________SP19" localSheetId="19">[3]FES!#REF!</definedName>
    <definedName name="_______________SP19" localSheetId="6">[3]FES!#REF!</definedName>
    <definedName name="_______________SP19" localSheetId="25">[3]FES!#REF!</definedName>
    <definedName name="_______________SP19" localSheetId="18">[3]FES!#REF!</definedName>
    <definedName name="_______________SP19" localSheetId="26">[3]FES!#REF!</definedName>
    <definedName name="_______________SP19" localSheetId="17">[3]FES!#REF!</definedName>
    <definedName name="_______________SP19">[3]FES!#REF!</definedName>
    <definedName name="_______________SP2" localSheetId="24">[3]FES!#REF!</definedName>
    <definedName name="_______________SP2" localSheetId="19">[3]FES!#REF!</definedName>
    <definedName name="_______________SP2" localSheetId="6">[3]FES!#REF!</definedName>
    <definedName name="_______________SP2" localSheetId="25">[3]FES!#REF!</definedName>
    <definedName name="_______________SP2" localSheetId="18">[3]FES!#REF!</definedName>
    <definedName name="_______________SP2" localSheetId="26">[3]FES!#REF!</definedName>
    <definedName name="_______________SP2" localSheetId="17">[3]FES!#REF!</definedName>
    <definedName name="_______________SP2">[3]FES!#REF!</definedName>
    <definedName name="_______________SP20" localSheetId="24">[3]FES!#REF!</definedName>
    <definedName name="_______________SP20" localSheetId="19">[3]FES!#REF!</definedName>
    <definedName name="_______________SP20" localSheetId="6">[3]FES!#REF!</definedName>
    <definedName name="_______________SP20" localSheetId="25">[3]FES!#REF!</definedName>
    <definedName name="_______________SP20" localSheetId="18">[3]FES!#REF!</definedName>
    <definedName name="_______________SP20" localSheetId="26">[3]FES!#REF!</definedName>
    <definedName name="_______________SP20" localSheetId="17">[3]FES!#REF!</definedName>
    <definedName name="_______________SP20">[3]FES!#REF!</definedName>
    <definedName name="_______________SP3" localSheetId="24">[3]FES!#REF!</definedName>
    <definedName name="_______________SP3" localSheetId="19">[3]FES!#REF!</definedName>
    <definedName name="_______________SP3" localSheetId="6">[3]FES!#REF!</definedName>
    <definedName name="_______________SP3" localSheetId="25">[3]FES!#REF!</definedName>
    <definedName name="_______________SP3" localSheetId="18">[3]FES!#REF!</definedName>
    <definedName name="_______________SP3" localSheetId="26">[3]FES!#REF!</definedName>
    <definedName name="_______________SP3" localSheetId="17">[3]FES!#REF!</definedName>
    <definedName name="_______________SP3">[3]FES!#REF!</definedName>
    <definedName name="_______________SP4" localSheetId="24">[3]FES!#REF!</definedName>
    <definedName name="_______________SP4" localSheetId="19">[3]FES!#REF!</definedName>
    <definedName name="_______________SP4" localSheetId="6">[3]FES!#REF!</definedName>
    <definedName name="_______________SP4" localSheetId="25">[3]FES!#REF!</definedName>
    <definedName name="_______________SP4" localSheetId="18">[3]FES!#REF!</definedName>
    <definedName name="_______________SP4" localSheetId="26">[3]FES!#REF!</definedName>
    <definedName name="_______________SP4" localSheetId="17">[3]FES!#REF!</definedName>
    <definedName name="_______________SP4">[3]FES!#REF!</definedName>
    <definedName name="_______________SP5" localSheetId="24">[3]FES!#REF!</definedName>
    <definedName name="_______________SP5" localSheetId="19">[3]FES!#REF!</definedName>
    <definedName name="_______________SP5" localSheetId="6">[3]FES!#REF!</definedName>
    <definedName name="_______________SP5" localSheetId="25">[3]FES!#REF!</definedName>
    <definedName name="_______________SP5" localSheetId="18">[3]FES!#REF!</definedName>
    <definedName name="_______________SP5" localSheetId="26">[3]FES!#REF!</definedName>
    <definedName name="_______________SP5" localSheetId="17">[3]FES!#REF!</definedName>
    <definedName name="_______________SP5">[3]FES!#REF!</definedName>
    <definedName name="_______________SP7" localSheetId="24">[3]FES!#REF!</definedName>
    <definedName name="_______________SP7" localSheetId="19">[3]FES!#REF!</definedName>
    <definedName name="_______________SP7" localSheetId="6">[3]FES!#REF!</definedName>
    <definedName name="_______________SP7" localSheetId="25">[3]FES!#REF!</definedName>
    <definedName name="_______________SP7" localSheetId="18">[3]FES!#REF!</definedName>
    <definedName name="_______________SP7" localSheetId="26">[3]FES!#REF!</definedName>
    <definedName name="_______________SP7" localSheetId="17">[3]FES!#REF!</definedName>
    <definedName name="_______________SP7">[3]FES!#REF!</definedName>
    <definedName name="_______________SP8" localSheetId="24">[3]FES!#REF!</definedName>
    <definedName name="_______________SP8" localSheetId="19">[3]FES!#REF!</definedName>
    <definedName name="_______________SP8" localSheetId="6">[3]FES!#REF!</definedName>
    <definedName name="_______________SP8" localSheetId="25">[3]FES!#REF!</definedName>
    <definedName name="_______________SP8" localSheetId="18">[3]FES!#REF!</definedName>
    <definedName name="_______________SP8" localSheetId="26">[3]FES!#REF!</definedName>
    <definedName name="_______________SP8" localSheetId="17">[3]FES!#REF!</definedName>
    <definedName name="_______________SP8">[3]FES!#REF!</definedName>
    <definedName name="_______________SP9" localSheetId="24">[3]FES!#REF!</definedName>
    <definedName name="_______________SP9" localSheetId="19">[3]FES!#REF!</definedName>
    <definedName name="_______________SP9" localSheetId="6">[3]FES!#REF!</definedName>
    <definedName name="_______________SP9" localSheetId="25">[3]FES!#REF!</definedName>
    <definedName name="_______________SP9" localSheetId="18">[3]FES!#REF!</definedName>
    <definedName name="_______________SP9" localSheetId="26">[3]FES!#REF!</definedName>
    <definedName name="_______________SP9" localSheetId="17">[3]FES!#REF!</definedName>
    <definedName name="_______________SP9">[3]FES!#REF!</definedName>
    <definedName name="_______________t7">[1]!_______________t7</definedName>
    <definedName name="_______________yu9">[1]!_______________yu9</definedName>
    <definedName name="______________mni7">[1]!______________mni7</definedName>
    <definedName name="______________Num2" localSheetId="24">#REF!</definedName>
    <definedName name="______________Num2" localSheetId="19">#REF!</definedName>
    <definedName name="______________Num2" localSheetId="6">#REF!</definedName>
    <definedName name="______________Num2" localSheetId="25">#REF!</definedName>
    <definedName name="______________Num2" localSheetId="18">#REF!</definedName>
    <definedName name="______________Num2" localSheetId="26">#REF!</definedName>
    <definedName name="______________Num2" localSheetId="17">#REF!</definedName>
    <definedName name="______________Num2">#REF!</definedName>
    <definedName name="______________qer6">[1]!______________qer6</definedName>
    <definedName name="______________t7">[1]!______________t7</definedName>
    <definedName name="______________yu9">[1]!______________yu9</definedName>
    <definedName name="_____________mni7">[1]!_____________mni7</definedName>
    <definedName name="_____________Num2" localSheetId="24">#REF!</definedName>
    <definedName name="_____________Num2" localSheetId="19">#REF!</definedName>
    <definedName name="_____________Num2" localSheetId="6">#REF!</definedName>
    <definedName name="_____________Num2" localSheetId="25">#REF!</definedName>
    <definedName name="_____________Num2" localSheetId="18">#REF!</definedName>
    <definedName name="_____________Num2" localSheetId="26">#REF!</definedName>
    <definedName name="_____________Num2" localSheetId="17">#REF!</definedName>
    <definedName name="_____________Num2">#REF!</definedName>
    <definedName name="_____________PDG085" localSheetId="24">#REF!</definedName>
    <definedName name="_____________PDG085" localSheetId="19">#REF!</definedName>
    <definedName name="_____________PDG085" localSheetId="6">#REF!</definedName>
    <definedName name="_____________PDG085" localSheetId="25">#REF!</definedName>
    <definedName name="_____________PDG085" localSheetId="18">#REF!</definedName>
    <definedName name="_____________PDG085" localSheetId="26">#REF!</definedName>
    <definedName name="_____________PDG085" localSheetId="17">#REF!</definedName>
    <definedName name="_____________PDG085">#REF!</definedName>
    <definedName name="_____________qer6">[1]!_____________qer6</definedName>
    <definedName name="_____________SP1" localSheetId="24">[3]FES!#REF!</definedName>
    <definedName name="_____________SP1" localSheetId="19">[3]FES!#REF!</definedName>
    <definedName name="_____________SP1" localSheetId="6">[3]FES!#REF!</definedName>
    <definedName name="_____________SP1" localSheetId="25">[3]FES!#REF!</definedName>
    <definedName name="_____________SP1" localSheetId="18">[3]FES!#REF!</definedName>
    <definedName name="_____________SP1" localSheetId="26">[3]FES!#REF!</definedName>
    <definedName name="_____________SP1" localSheetId="17">[3]FES!#REF!</definedName>
    <definedName name="_____________SP1">[3]FES!#REF!</definedName>
    <definedName name="_____________SP10" localSheetId="24">[3]FES!#REF!</definedName>
    <definedName name="_____________SP10" localSheetId="19">[3]FES!#REF!</definedName>
    <definedName name="_____________SP10" localSheetId="6">[3]FES!#REF!</definedName>
    <definedName name="_____________SP10" localSheetId="25">[3]FES!#REF!</definedName>
    <definedName name="_____________SP10" localSheetId="18">[3]FES!#REF!</definedName>
    <definedName name="_____________SP10" localSheetId="26">[3]FES!#REF!</definedName>
    <definedName name="_____________SP10" localSheetId="17">[3]FES!#REF!</definedName>
    <definedName name="_____________SP10">[3]FES!#REF!</definedName>
    <definedName name="_____________SP11" localSheetId="24">[3]FES!#REF!</definedName>
    <definedName name="_____________SP11" localSheetId="19">[3]FES!#REF!</definedName>
    <definedName name="_____________SP11" localSheetId="6">[3]FES!#REF!</definedName>
    <definedName name="_____________SP11" localSheetId="25">[3]FES!#REF!</definedName>
    <definedName name="_____________SP11" localSheetId="18">[3]FES!#REF!</definedName>
    <definedName name="_____________SP11" localSheetId="26">[3]FES!#REF!</definedName>
    <definedName name="_____________SP11" localSheetId="17">[3]FES!#REF!</definedName>
    <definedName name="_____________SP11">[3]FES!#REF!</definedName>
    <definedName name="_____________SP12" localSheetId="24">[3]FES!#REF!</definedName>
    <definedName name="_____________SP12" localSheetId="19">[3]FES!#REF!</definedName>
    <definedName name="_____________SP12" localSheetId="6">[3]FES!#REF!</definedName>
    <definedName name="_____________SP12" localSheetId="25">[3]FES!#REF!</definedName>
    <definedName name="_____________SP12" localSheetId="18">[3]FES!#REF!</definedName>
    <definedName name="_____________SP12" localSheetId="26">[3]FES!#REF!</definedName>
    <definedName name="_____________SP12" localSheetId="17">[3]FES!#REF!</definedName>
    <definedName name="_____________SP12">[3]FES!#REF!</definedName>
    <definedName name="_____________SP13" localSheetId="24">[3]FES!#REF!</definedName>
    <definedName name="_____________SP13" localSheetId="19">[3]FES!#REF!</definedName>
    <definedName name="_____________SP13" localSheetId="6">[3]FES!#REF!</definedName>
    <definedName name="_____________SP13" localSheetId="25">[3]FES!#REF!</definedName>
    <definedName name="_____________SP13" localSheetId="18">[3]FES!#REF!</definedName>
    <definedName name="_____________SP13" localSheetId="26">[3]FES!#REF!</definedName>
    <definedName name="_____________SP13" localSheetId="17">[3]FES!#REF!</definedName>
    <definedName name="_____________SP13">[3]FES!#REF!</definedName>
    <definedName name="_____________SP14" localSheetId="24">[3]FES!#REF!</definedName>
    <definedName name="_____________SP14" localSheetId="19">[3]FES!#REF!</definedName>
    <definedName name="_____________SP14" localSheetId="6">[3]FES!#REF!</definedName>
    <definedName name="_____________SP14" localSheetId="25">[3]FES!#REF!</definedName>
    <definedName name="_____________SP14" localSheetId="18">[3]FES!#REF!</definedName>
    <definedName name="_____________SP14" localSheetId="26">[3]FES!#REF!</definedName>
    <definedName name="_____________SP14" localSheetId="17">[3]FES!#REF!</definedName>
    <definedName name="_____________SP14">[3]FES!#REF!</definedName>
    <definedName name="_____________SP15" localSheetId="24">[3]FES!#REF!</definedName>
    <definedName name="_____________SP15" localSheetId="19">[3]FES!#REF!</definedName>
    <definedName name="_____________SP15" localSheetId="6">[3]FES!#REF!</definedName>
    <definedName name="_____________SP15" localSheetId="25">[3]FES!#REF!</definedName>
    <definedName name="_____________SP15" localSheetId="18">[3]FES!#REF!</definedName>
    <definedName name="_____________SP15" localSheetId="26">[3]FES!#REF!</definedName>
    <definedName name="_____________SP15" localSheetId="17">[3]FES!#REF!</definedName>
    <definedName name="_____________SP15">[3]FES!#REF!</definedName>
    <definedName name="_____________SP16" localSheetId="24">[3]FES!#REF!</definedName>
    <definedName name="_____________SP16" localSheetId="19">[3]FES!#REF!</definedName>
    <definedName name="_____________SP16" localSheetId="6">[3]FES!#REF!</definedName>
    <definedName name="_____________SP16" localSheetId="25">[3]FES!#REF!</definedName>
    <definedName name="_____________SP16" localSheetId="18">[3]FES!#REF!</definedName>
    <definedName name="_____________SP16" localSheetId="26">[3]FES!#REF!</definedName>
    <definedName name="_____________SP16" localSheetId="17">[3]FES!#REF!</definedName>
    <definedName name="_____________SP16">[3]FES!#REF!</definedName>
    <definedName name="_____________SP17" localSheetId="24">[3]FES!#REF!</definedName>
    <definedName name="_____________SP17" localSheetId="19">[3]FES!#REF!</definedName>
    <definedName name="_____________SP17" localSheetId="6">[3]FES!#REF!</definedName>
    <definedName name="_____________SP17" localSheetId="25">[3]FES!#REF!</definedName>
    <definedName name="_____________SP17" localSheetId="18">[3]FES!#REF!</definedName>
    <definedName name="_____________SP17" localSheetId="26">[3]FES!#REF!</definedName>
    <definedName name="_____________SP17" localSheetId="17">[3]FES!#REF!</definedName>
    <definedName name="_____________SP17">[3]FES!#REF!</definedName>
    <definedName name="_____________SP18" localSheetId="24">[3]FES!#REF!</definedName>
    <definedName name="_____________SP18" localSheetId="19">[3]FES!#REF!</definedName>
    <definedName name="_____________SP18" localSheetId="6">[3]FES!#REF!</definedName>
    <definedName name="_____________SP18" localSheetId="25">[3]FES!#REF!</definedName>
    <definedName name="_____________SP18" localSheetId="18">[3]FES!#REF!</definedName>
    <definedName name="_____________SP18" localSheetId="26">[3]FES!#REF!</definedName>
    <definedName name="_____________SP18" localSheetId="17">[3]FES!#REF!</definedName>
    <definedName name="_____________SP18">[3]FES!#REF!</definedName>
    <definedName name="_____________SP19" localSheetId="24">[3]FES!#REF!</definedName>
    <definedName name="_____________SP19" localSheetId="19">[3]FES!#REF!</definedName>
    <definedName name="_____________SP19" localSheetId="6">[3]FES!#REF!</definedName>
    <definedName name="_____________SP19" localSheetId="25">[3]FES!#REF!</definedName>
    <definedName name="_____________SP19" localSheetId="18">[3]FES!#REF!</definedName>
    <definedName name="_____________SP19" localSheetId="26">[3]FES!#REF!</definedName>
    <definedName name="_____________SP19" localSheetId="17">[3]FES!#REF!</definedName>
    <definedName name="_____________SP19">[3]FES!#REF!</definedName>
    <definedName name="_____________SP2" localSheetId="24">[3]FES!#REF!</definedName>
    <definedName name="_____________SP2" localSheetId="19">[3]FES!#REF!</definedName>
    <definedName name="_____________SP2" localSheetId="6">[3]FES!#REF!</definedName>
    <definedName name="_____________SP2" localSheetId="25">[3]FES!#REF!</definedName>
    <definedName name="_____________SP2" localSheetId="18">[3]FES!#REF!</definedName>
    <definedName name="_____________SP2" localSheetId="26">[3]FES!#REF!</definedName>
    <definedName name="_____________SP2" localSheetId="17">[3]FES!#REF!</definedName>
    <definedName name="_____________SP2">[3]FES!#REF!</definedName>
    <definedName name="_____________SP20" localSheetId="24">[3]FES!#REF!</definedName>
    <definedName name="_____________SP20" localSheetId="19">[3]FES!#REF!</definedName>
    <definedName name="_____________SP20" localSheetId="6">[3]FES!#REF!</definedName>
    <definedName name="_____________SP20" localSheetId="25">[3]FES!#REF!</definedName>
    <definedName name="_____________SP20" localSheetId="18">[3]FES!#REF!</definedName>
    <definedName name="_____________SP20" localSheetId="26">[3]FES!#REF!</definedName>
    <definedName name="_____________SP20" localSheetId="17">[3]FES!#REF!</definedName>
    <definedName name="_____________SP20">[3]FES!#REF!</definedName>
    <definedName name="_____________SP3" localSheetId="24">[3]FES!#REF!</definedName>
    <definedName name="_____________SP3" localSheetId="19">[3]FES!#REF!</definedName>
    <definedName name="_____________SP3" localSheetId="6">[3]FES!#REF!</definedName>
    <definedName name="_____________SP3" localSheetId="25">[3]FES!#REF!</definedName>
    <definedName name="_____________SP3" localSheetId="18">[3]FES!#REF!</definedName>
    <definedName name="_____________SP3" localSheetId="26">[3]FES!#REF!</definedName>
    <definedName name="_____________SP3" localSheetId="17">[3]FES!#REF!</definedName>
    <definedName name="_____________SP3">[3]FES!#REF!</definedName>
    <definedName name="_____________SP4" localSheetId="24">[3]FES!#REF!</definedName>
    <definedName name="_____________SP4" localSheetId="19">[3]FES!#REF!</definedName>
    <definedName name="_____________SP4" localSheetId="6">[3]FES!#REF!</definedName>
    <definedName name="_____________SP4" localSheetId="25">[3]FES!#REF!</definedName>
    <definedName name="_____________SP4" localSheetId="18">[3]FES!#REF!</definedName>
    <definedName name="_____________SP4" localSheetId="26">[3]FES!#REF!</definedName>
    <definedName name="_____________SP4" localSheetId="17">[3]FES!#REF!</definedName>
    <definedName name="_____________SP4">[3]FES!#REF!</definedName>
    <definedName name="_____________SP5" localSheetId="24">[3]FES!#REF!</definedName>
    <definedName name="_____________SP5" localSheetId="19">[3]FES!#REF!</definedName>
    <definedName name="_____________SP5" localSheetId="6">[3]FES!#REF!</definedName>
    <definedName name="_____________SP5" localSheetId="25">[3]FES!#REF!</definedName>
    <definedName name="_____________SP5" localSheetId="18">[3]FES!#REF!</definedName>
    <definedName name="_____________SP5" localSheetId="26">[3]FES!#REF!</definedName>
    <definedName name="_____________SP5" localSheetId="17">[3]FES!#REF!</definedName>
    <definedName name="_____________SP5">[3]FES!#REF!</definedName>
    <definedName name="_____________SP7" localSheetId="24">[3]FES!#REF!</definedName>
    <definedName name="_____________SP7" localSheetId="19">[3]FES!#REF!</definedName>
    <definedName name="_____________SP7" localSheetId="6">[3]FES!#REF!</definedName>
    <definedName name="_____________SP7" localSheetId="25">[3]FES!#REF!</definedName>
    <definedName name="_____________SP7" localSheetId="18">[3]FES!#REF!</definedName>
    <definedName name="_____________SP7" localSheetId="26">[3]FES!#REF!</definedName>
    <definedName name="_____________SP7" localSheetId="17">[3]FES!#REF!</definedName>
    <definedName name="_____________SP7">[3]FES!#REF!</definedName>
    <definedName name="_____________SP8" localSheetId="24">[3]FES!#REF!</definedName>
    <definedName name="_____________SP8" localSheetId="19">[3]FES!#REF!</definedName>
    <definedName name="_____________SP8" localSheetId="6">[3]FES!#REF!</definedName>
    <definedName name="_____________SP8" localSheetId="25">[3]FES!#REF!</definedName>
    <definedName name="_____________SP8" localSheetId="18">[3]FES!#REF!</definedName>
    <definedName name="_____________SP8" localSheetId="26">[3]FES!#REF!</definedName>
    <definedName name="_____________SP8" localSheetId="17">[3]FES!#REF!</definedName>
    <definedName name="_____________SP8">[3]FES!#REF!</definedName>
    <definedName name="_____________SP9" localSheetId="24">[3]FES!#REF!</definedName>
    <definedName name="_____________SP9" localSheetId="19">[3]FES!#REF!</definedName>
    <definedName name="_____________SP9" localSheetId="6">[3]FES!#REF!</definedName>
    <definedName name="_____________SP9" localSheetId="25">[3]FES!#REF!</definedName>
    <definedName name="_____________SP9" localSheetId="18">[3]FES!#REF!</definedName>
    <definedName name="_____________SP9" localSheetId="26">[3]FES!#REF!</definedName>
    <definedName name="_____________SP9" localSheetId="17">[3]FES!#REF!</definedName>
    <definedName name="_____________SP9">[3]FES!#REF!</definedName>
    <definedName name="_____________t7">[1]!_____________t7</definedName>
    <definedName name="_____________yu9">[1]!_____________yu9</definedName>
    <definedName name="____________mni7">[1]!____________mni7</definedName>
    <definedName name="____________Num2" localSheetId="24">#REF!</definedName>
    <definedName name="____________Num2" localSheetId="19">#REF!</definedName>
    <definedName name="____________Num2" localSheetId="6">#REF!</definedName>
    <definedName name="____________Num2" localSheetId="25">#REF!</definedName>
    <definedName name="____________Num2" localSheetId="18">#REF!</definedName>
    <definedName name="____________Num2" localSheetId="26">#REF!</definedName>
    <definedName name="____________Num2" localSheetId="17">#REF!</definedName>
    <definedName name="____________Num2">#REF!</definedName>
    <definedName name="____________PDG085" localSheetId="24">#REF!</definedName>
    <definedName name="____________PDG085" localSheetId="19">#REF!</definedName>
    <definedName name="____________PDG085" localSheetId="6">#REF!</definedName>
    <definedName name="____________PDG085" localSheetId="25">#REF!</definedName>
    <definedName name="____________PDG085" localSheetId="18">#REF!</definedName>
    <definedName name="____________PDG085" localSheetId="26">#REF!</definedName>
    <definedName name="____________PDG085" localSheetId="17">#REF!</definedName>
    <definedName name="____________PDG085">#REF!</definedName>
    <definedName name="____________qer6">[1]!____________qer6</definedName>
    <definedName name="____________SP1" localSheetId="24">[4]FES!#REF!</definedName>
    <definedName name="____________SP1" localSheetId="19">[4]FES!#REF!</definedName>
    <definedName name="____________SP1" localSheetId="6">[4]FES!#REF!</definedName>
    <definedName name="____________SP1" localSheetId="25">[4]FES!#REF!</definedName>
    <definedName name="____________SP1" localSheetId="18">[4]FES!#REF!</definedName>
    <definedName name="____________SP1" localSheetId="26">[4]FES!#REF!</definedName>
    <definedName name="____________SP1" localSheetId="17">[4]FES!#REF!</definedName>
    <definedName name="____________SP1">[4]FES!#REF!</definedName>
    <definedName name="____________SP10" localSheetId="24">[4]FES!#REF!</definedName>
    <definedName name="____________SP10" localSheetId="19">[4]FES!#REF!</definedName>
    <definedName name="____________SP10" localSheetId="6">[4]FES!#REF!</definedName>
    <definedName name="____________SP10" localSheetId="25">[4]FES!#REF!</definedName>
    <definedName name="____________SP10" localSheetId="18">[4]FES!#REF!</definedName>
    <definedName name="____________SP10" localSheetId="26">[4]FES!#REF!</definedName>
    <definedName name="____________SP10" localSheetId="17">[4]FES!#REF!</definedName>
    <definedName name="____________SP10">[4]FES!#REF!</definedName>
    <definedName name="____________SP11" localSheetId="24">[4]FES!#REF!</definedName>
    <definedName name="____________SP11" localSheetId="19">[4]FES!#REF!</definedName>
    <definedName name="____________SP11" localSheetId="6">[4]FES!#REF!</definedName>
    <definedName name="____________SP11" localSheetId="25">[4]FES!#REF!</definedName>
    <definedName name="____________SP11" localSheetId="18">[4]FES!#REF!</definedName>
    <definedName name="____________SP11" localSheetId="26">[4]FES!#REF!</definedName>
    <definedName name="____________SP11" localSheetId="17">[4]FES!#REF!</definedName>
    <definedName name="____________SP11">[4]FES!#REF!</definedName>
    <definedName name="____________SP12" localSheetId="24">[4]FES!#REF!</definedName>
    <definedName name="____________SP12" localSheetId="19">[4]FES!#REF!</definedName>
    <definedName name="____________SP12" localSheetId="6">[4]FES!#REF!</definedName>
    <definedName name="____________SP12" localSheetId="25">[4]FES!#REF!</definedName>
    <definedName name="____________SP12" localSheetId="18">[4]FES!#REF!</definedName>
    <definedName name="____________SP12" localSheetId="26">[4]FES!#REF!</definedName>
    <definedName name="____________SP12" localSheetId="17">[4]FES!#REF!</definedName>
    <definedName name="____________SP12">[4]FES!#REF!</definedName>
    <definedName name="____________SP13" localSheetId="24">[4]FES!#REF!</definedName>
    <definedName name="____________SP13" localSheetId="19">[4]FES!#REF!</definedName>
    <definedName name="____________SP13" localSheetId="6">[4]FES!#REF!</definedName>
    <definedName name="____________SP13" localSheetId="25">[4]FES!#REF!</definedName>
    <definedName name="____________SP13" localSheetId="18">[4]FES!#REF!</definedName>
    <definedName name="____________SP13" localSheetId="26">[4]FES!#REF!</definedName>
    <definedName name="____________SP13" localSheetId="17">[4]FES!#REF!</definedName>
    <definedName name="____________SP13">[4]FES!#REF!</definedName>
    <definedName name="____________SP14" localSheetId="24">[4]FES!#REF!</definedName>
    <definedName name="____________SP14" localSheetId="19">[4]FES!#REF!</definedName>
    <definedName name="____________SP14" localSheetId="6">[4]FES!#REF!</definedName>
    <definedName name="____________SP14" localSheetId="25">[4]FES!#REF!</definedName>
    <definedName name="____________SP14" localSheetId="18">[4]FES!#REF!</definedName>
    <definedName name="____________SP14" localSheetId="26">[4]FES!#REF!</definedName>
    <definedName name="____________SP14" localSheetId="17">[4]FES!#REF!</definedName>
    <definedName name="____________SP14">[4]FES!#REF!</definedName>
    <definedName name="____________SP15" localSheetId="24">[4]FES!#REF!</definedName>
    <definedName name="____________SP15" localSheetId="19">[4]FES!#REF!</definedName>
    <definedName name="____________SP15" localSheetId="6">[4]FES!#REF!</definedName>
    <definedName name="____________SP15" localSheetId="25">[4]FES!#REF!</definedName>
    <definedName name="____________SP15" localSheetId="18">[4]FES!#REF!</definedName>
    <definedName name="____________SP15" localSheetId="26">[4]FES!#REF!</definedName>
    <definedName name="____________SP15" localSheetId="17">[4]FES!#REF!</definedName>
    <definedName name="____________SP15">[4]FES!#REF!</definedName>
    <definedName name="____________SP16" localSheetId="24">[4]FES!#REF!</definedName>
    <definedName name="____________SP16" localSheetId="19">[4]FES!#REF!</definedName>
    <definedName name="____________SP16" localSheetId="6">[4]FES!#REF!</definedName>
    <definedName name="____________SP16" localSheetId="25">[4]FES!#REF!</definedName>
    <definedName name="____________SP16" localSheetId="18">[4]FES!#REF!</definedName>
    <definedName name="____________SP16" localSheetId="26">[4]FES!#REF!</definedName>
    <definedName name="____________SP16" localSheetId="17">[4]FES!#REF!</definedName>
    <definedName name="____________SP16">[4]FES!#REF!</definedName>
    <definedName name="____________SP17" localSheetId="24">[4]FES!#REF!</definedName>
    <definedName name="____________SP17" localSheetId="19">[4]FES!#REF!</definedName>
    <definedName name="____________SP17" localSheetId="6">[4]FES!#REF!</definedName>
    <definedName name="____________SP17" localSheetId="25">[4]FES!#REF!</definedName>
    <definedName name="____________SP17" localSheetId="18">[4]FES!#REF!</definedName>
    <definedName name="____________SP17" localSheetId="26">[4]FES!#REF!</definedName>
    <definedName name="____________SP17" localSheetId="17">[4]FES!#REF!</definedName>
    <definedName name="____________SP17">[4]FES!#REF!</definedName>
    <definedName name="____________SP18" localSheetId="24">[4]FES!#REF!</definedName>
    <definedName name="____________SP18" localSheetId="19">[4]FES!#REF!</definedName>
    <definedName name="____________SP18" localSheetId="6">[4]FES!#REF!</definedName>
    <definedName name="____________SP18" localSheetId="25">[4]FES!#REF!</definedName>
    <definedName name="____________SP18" localSheetId="18">[4]FES!#REF!</definedName>
    <definedName name="____________SP18" localSheetId="26">[4]FES!#REF!</definedName>
    <definedName name="____________SP18" localSheetId="17">[4]FES!#REF!</definedName>
    <definedName name="____________SP18">[4]FES!#REF!</definedName>
    <definedName name="____________SP19" localSheetId="24">[4]FES!#REF!</definedName>
    <definedName name="____________SP19" localSheetId="19">[4]FES!#REF!</definedName>
    <definedName name="____________SP19" localSheetId="6">[4]FES!#REF!</definedName>
    <definedName name="____________SP19" localSheetId="25">[4]FES!#REF!</definedName>
    <definedName name="____________SP19" localSheetId="18">[4]FES!#REF!</definedName>
    <definedName name="____________SP19" localSheetId="26">[4]FES!#REF!</definedName>
    <definedName name="____________SP19" localSheetId="17">[4]FES!#REF!</definedName>
    <definedName name="____________SP19">[4]FES!#REF!</definedName>
    <definedName name="____________SP2" localSheetId="24">[4]FES!#REF!</definedName>
    <definedName name="____________SP2" localSheetId="19">[4]FES!#REF!</definedName>
    <definedName name="____________SP2" localSheetId="6">[4]FES!#REF!</definedName>
    <definedName name="____________SP2" localSheetId="25">[4]FES!#REF!</definedName>
    <definedName name="____________SP2" localSheetId="18">[4]FES!#REF!</definedName>
    <definedName name="____________SP2" localSheetId="26">[4]FES!#REF!</definedName>
    <definedName name="____________SP2" localSheetId="17">[4]FES!#REF!</definedName>
    <definedName name="____________SP2">[4]FES!#REF!</definedName>
    <definedName name="____________SP20" localSheetId="24">[4]FES!#REF!</definedName>
    <definedName name="____________SP20" localSheetId="19">[4]FES!#REF!</definedName>
    <definedName name="____________SP20" localSheetId="6">[4]FES!#REF!</definedName>
    <definedName name="____________SP20" localSheetId="25">[4]FES!#REF!</definedName>
    <definedName name="____________SP20" localSheetId="18">[4]FES!#REF!</definedName>
    <definedName name="____________SP20" localSheetId="26">[4]FES!#REF!</definedName>
    <definedName name="____________SP20" localSheetId="17">[4]FES!#REF!</definedName>
    <definedName name="____________SP20">[4]FES!#REF!</definedName>
    <definedName name="____________SP3" localSheetId="24">[4]FES!#REF!</definedName>
    <definedName name="____________SP3" localSheetId="19">[4]FES!#REF!</definedName>
    <definedName name="____________SP3" localSheetId="6">[4]FES!#REF!</definedName>
    <definedName name="____________SP3" localSheetId="25">[4]FES!#REF!</definedName>
    <definedName name="____________SP3" localSheetId="18">[4]FES!#REF!</definedName>
    <definedName name="____________SP3" localSheetId="26">[4]FES!#REF!</definedName>
    <definedName name="____________SP3" localSheetId="17">[4]FES!#REF!</definedName>
    <definedName name="____________SP3">[4]FES!#REF!</definedName>
    <definedName name="____________SP4" localSheetId="24">[4]FES!#REF!</definedName>
    <definedName name="____________SP4" localSheetId="19">[4]FES!#REF!</definedName>
    <definedName name="____________SP4" localSheetId="6">[4]FES!#REF!</definedName>
    <definedName name="____________SP4" localSheetId="25">[4]FES!#REF!</definedName>
    <definedName name="____________SP4" localSheetId="18">[4]FES!#REF!</definedName>
    <definedName name="____________SP4" localSheetId="26">[4]FES!#REF!</definedName>
    <definedName name="____________SP4" localSheetId="17">[4]FES!#REF!</definedName>
    <definedName name="____________SP4">[4]FES!#REF!</definedName>
    <definedName name="____________SP5" localSheetId="24">[4]FES!#REF!</definedName>
    <definedName name="____________SP5" localSheetId="19">[4]FES!#REF!</definedName>
    <definedName name="____________SP5" localSheetId="6">[4]FES!#REF!</definedName>
    <definedName name="____________SP5" localSheetId="25">[4]FES!#REF!</definedName>
    <definedName name="____________SP5" localSheetId="18">[4]FES!#REF!</definedName>
    <definedName name="____________SP5" localSheetId="26">[4]FES!#REF!</definedName>
    <definedName name="____________SP5" localSheetId="17">[4]FES!#REF!</definedName>
    <definedName name="____________SP5">[4]FES!#REF!</definedName>
    <definedName name="____________SP7" localSheetId="24">[4]FES!#REF!</definedName>
    <definedName name="____________SP7" localSheetId="19">[4]FES!#REF!</definedName>
    <definedName name="____________SP7" localSheetId="6">[4]FES!#REF!</definedName>
    <definedName name="____________SP7" localSheetId="25">[4]FES!#REF!</definedName>
    <definedName name="____________SP7" localSheetId="18">[4]FES!#REF!</definedName>
    <definedName name="____________SP7" localSheetId="26">[4]FES!#REF!</definedName>
    <definedName name="____________SP7" localSheetId="17">[4]FES!#REF!</definedName>
    <definedName name="____________SP7">[4]FES!#REF!</definedName>
    <definedName name="____________SP8" localSheetId="24">[4]FES!#REF!</definedName>
    <definedName name="____________SP8" localSheetId="19">[4]FES!#REF!</definedName>
    <definedName name="____________SP8" localSheetId="6">[4]FES!#REF!</definedName>
    <definedName name="____________SP8" localSheetId="25">[4]FES!#REF!</definedName>
    <definedName name="____________SP8" localSheetId="18">[4]FES!#REF!</definedName>
    <definedName name="____________SP8" localSheetId="26">[4]FES!#REF!</definedName>
    <definedName name="____________SP8" localSheetId="17">[4]FES!#REF!</definedName>
    <definedName name="____________SP8">[4]FES!#REF!</definedName>
    <definedName name="____________SP9" localSheetId="24">[4]FES!#REF!</definedName>
    <definedName name="____________SP9" localSheetId="19">[4]FES!#REF!</definedName>
    <definedName name="____________SP9" localSheetId="6">[4]FES!#REF!</definedName>
    <definedName name="____________SP9" localSheetId="25">[4]FES!#REF!</definedName>
    <definedName name="____________SP9" localSheetId="18">[4]FES!#REF!</definedName>
    <definedName name="____________SP9" localSheetId="26">[4]FES!#REF!</definedName>
    <definedName name="____________SP9" localSheetId="17">[4]FES!#REF!</definedName>
    <definedName name="____________SP9">[4]FES!#REF!</definedName>
    <definedName name="____________t7">[1]!____________t7</definedName>
    <definedName name="____________yu9">[1]!____________yu9</definedName>
    <definedName name="___________mni7">[1]!___________mni7</definedName>
    <definedName name="___________Num2" localSheetId="24">#REF!</definedName>
    <definedName name="___________Num2" localSheetId="19">#REF!</definedName>
    <definedName name="___________Num2" localSheetId="6">#REF!</definedName>
    <definedName name="___________Num2" localSheetId="25">#REF!</definedName>
    <definedName name="___________Num2" localSheetId="18">#REF!</definedName>
    <definedName name="___________Num2" localSheetId="26">#REF!</definedName>
    <definedName name="___________Num2" localSheetId="17">#REF!</definedName>
    <definedName name="___________Num2">#REF!</definedName>
    <definedName name="___________PDG085" localSheetId="24">#REF!</definedName>
    <definedName name="___________PDG085" localSheetId="19">#REF!</definedName>
    <definedName name="___________PDG085" localSheetId="6">#REF!</definedName>
    <definedName name="___________PDG085" localSheetId="25">#REF!</definedName>
    <definedName name="___________PDG085" localSheetId="18">#REF!</definedName>
    <definedName name="___________PDG085" localSheetId="26">#REF!</definedName>
    <definedName name="___________PDG085" localSheetId="17">#REF!</definedName>
    <definedName name="___________PDG085">#REF!</definedName>
    <definedName name="___________qer6">[1]!___________qer6</definedName>
    <definedName name="___________SP1" localSheetId="24">[4]FES!#REF!</definedName>
    <definedName name="___________SP1" localSheetId="19">[4]FES!#REF!</definedName>
    <definedName name="___________SP1" localSheetId="6">[4]FES!#REF!</definedName>
    <definedName name="___________SP1" localSheetId="25">[4]FES!#REF!</definedName>
    <definedName name="___________SP1" localSheetId="18">[4]FES!#REF!</definedName>
    <definedName name="___________SP1" localSheetId="26">[4]FES!#REF!</definedName>
    <definedName name="___________SP1" localSheetId="17">[4]FES!#REF!</definedName>
    <definedName name="___________SP1">[4]FES!#REF!</definedName>
    <definedName name="___________SP10" localSheetId="24">[4]FES!#REF!</definedName>
    <definedName name="___________SP10" localSheetId="19">[4]FES!#REF!</definedName>
    <definedName name="___________SP10" localSheetId="6">[4]FES!#REF!</definedName>
    <definedName name="___________SP10" localSheetId="25">[4]FES!#REF!</definedName>
    <definedName name="___________SP10" localSheetId="18">[4]FES!#REF!</definedName>
    <definedName name="___________SP10" localSheetId="26">[4]FES!#REF!</definedName>
    <definedName name="___________SP10" localSheetId="17">[4]FES!#REF!</definedName>
    <definedName name="___________SP10">[4]FES!#REF!</definedName>
    <definedName name="___________SP11" localSheetId="24">[4]FES!#REF!</definedName>
    <definedName name="___________SP11" localSheetId="19">[4]FES!#REF!</definedName>
    <definedName name="___________SP11" localSheetId="6">[4]FES!#REF!</definedName>
    <definedName name="___________SP11" localSheetId="25">[4]FES!#REF!</definedName>
    <definedName name="___________SP11" localSheetId="18">[4]FES!#REF!</definedName>
    <definedName name="___________SP11" localSheetId="26">[4]FES!#REF!</definedName>
    <definedName name="___________SP11" localSheetId="17">[4]FES!#REF!</definedName>
    <definedName name="___________SP11">[4]FES!#REF!</definedName>
    <definedName name="___________SP12" localSheetId="24">[4]FES!#REF!</definedName>
    <definedName name="___________SP12" localSheetId="19">[4]FES!#REF!</definedName>
    <definedName name="___________SP12" localSheetId="6">[4]FES!#REF!</definedName>
    <definedName name="___________SP12" localSheetId="25">[4]FES!#REF!</definedName>
    <definedName name="___________SP12" localSheetId="18">[4]FES!#REF!</definedName>
    <definedName name="___________SP12" localSheetId="26">[4]FES!#REF!</definedName>
    <definedName name="___________SP12" localSheetId="17">[4]FES!#REF!</definedName>
    <definedName name="___________SP12">[4]FES!#REF!</definedName>
    <definedName name="___________SP13" localSheetId="24">[4]FES!#REF!</definedName>
    <definedName name="___________SP13" localSheetId="19">[4]FES!#REF!</definedName>
    <definedName name="___________SP13" localSheetId="6">[4]FES!#REF!</definedName>
    <definedName name="___________SP13" localSheetId="25">[4]FES!#REF!</definedName>
    <definedName name="___________SP13" localSheetId="18">[4]FES!#REF!</definedName>
    <definedName name="___________SP13" localSheetId="26">[4]FES!#REF!</definedName>
    <definedName name="___________SP13" localSheetId="17">[4]FES!#REF!</definedName>
    <definedName name="___________SP13">[4]FES!#REF!</definedName>
    <definedName name="___________SP14" localSheetId="24">[4]FES!#REF!</definedName>
    <definedName name="___________SP14" localSheetId="19">[4]FES!#REF!</definedName>
    <definedName name="___________SP14" localSheetId="6">[4]FES!#REF!</definedName>
    <definedName name="___________SP14" localSheetId="25">[4]FES!#REF!</definedName>
    <definedName name="___________SP14" localSheetId="18">[4]FES!#REF!</definedName>
    <definedName name="___________SP14" localSheetId="26">[4]FES!#REF!</definedName>
    <definedName name="___________SP14" localSheetId="17">[4]FES!#REF!</definedName>
    <definedName name="___________SP14">[4]FES!#REF!</definedName>
    <definedName name="___________SP15" localSheetId="24">[4]FES!#REF!</definedName>
    <definedName name="___________SP15" localSheetId="19">[4]FES!#REF!</definedName>
    <definedName name="___________SP15" localSheetId="6">[4]FES!#REF!</definedName>
    <definedName name="___________SP15" localSheetId="25">[4]FES!#REF!</definedName>
    <definedName name="___________SP15" localSheetId="18">[4]FES!#REF!</definedName>
    <definedName name="___________SP15" localSheetId="26">[4]FES!#REF!</definedName>
    <definedName name="___________SP15" localSheetId="17">[4]FES!#REF!</definedName>
    <definedName name="___________SP15">[4]FES!#REF!</definedName>
    <definedName name="___________SP16" localSheetId="24">[4]FES!#REF!</definedName>
    <definedName name="___________SP16" localSheetId="19">[4]FES!#REF!</definedName>
    <definedName name="___________SP16" localSheetId="6">[4]FES!#REF!</definedName>
    <definedName name="___________SP16" localSheetId="25">[4]FES!#REF!</definedName>
    <definedName name="___________SP16" localSheetId="18">[4]FES!#REF!</definedName>
    <definedName name="___________SP16" localSheetId="26">[4]FES!#REF!</definedName>
    <definedName name="___________SP16" localSheetId="17">[4]FES!#REF!</definedName>
    <definedName name="___________SP16">[4]FES!#REF!</definedName>
    <definedName name="___________SP17" localSheetId="24">[4]FES!#REF!</definedName>
    <definedName name="___________SP17" localSheetId="19">[4]FES!#REF!</definedName>
    <definedName name="___________SP17" localSheetId="6">[4]FES!#REF!</definedName>
    <definedName name="___________SP17" localSheetId="25">[4]FES!#REF!</definedName>
    <definedName name="___________SP17" localSheetId="18">[4]FES!#REF!</definedName>
    <definedName name="___________SP17" localSheetId="26">[4]FES!#REF!</definedName>
    <definedName name="___________SP17" localSheetId="17">[4]FES!#REF!</definedName>
    <definedName name="___________SP17">[4]FES!#REF!</definedName>
    <definedName name="___________SP18" localSheetId="24">[4]FES!#REF!</definedName>
    <definedName name="___________SP18" localSheetId="19">[4]FES!#REF!</definedName>
    <definedName name="___________SP18" localSheetId="6">[4]FES!#REF!</definedName>
    <definedName name="___________SP18" localSheetId="25">[4]FES!#REF!</definedName>
    <definedName name="___________SP18" localSheetId="18">[4]FES!#REF!</definedName>
    <definedName name="___________SP18" localSheetId="26">[4]FES!#REF!</definedName>
    <definedName name="___________SP18" localSheetId="17">[4]FES!#REF!</definedName>
    <definedName name="___________SP18">[4]FES!#REF!</definedName>
    <definedName name="___________SP19" localSheetId="24">[4]FES!#REF!</definedName>
    <definedName name="___________SP19" localSheetId="19">[4]FES!#REF!</definedName>
    <definedName name="___________SP19" localSheetId="6">[4]FES!#REF!</definedName>
    <definedName name="___________SP19" localSheetId="25">[4]FES!#REF!</definedName>
    <definedName name="___________SP19" localSheetId="18">[4]FES!#REF!</definedName>
    <definedName name="___________SP19" localSheetId="26">[4]FES!#REF!</definedName>
    <definedName name="___________SP19" localSheetId="17">[4]FES!#REF!</definedName>
    <definedName name="___________SP19">[4]FES!#REF!</definedName>
    <definedName name="___________SP2" localSheetId="24">[4]FES!#REF!</definedName>
    <definedName name="___________SP2" localSheetId="19">[4]FES!#REF!</definedName>
    <definedName name="___________SP2" localSheetId="6">[4]FES!#REF!</definedName>
    <definedName name="___________SP2" localSheetId="25">[4]FES!#REF!</definedName>
    <definedName name="___________SP2" localSheetId="18">[4]FES!#REF!</definedName>
    <definedName name="___________SP2" localSheetId="26">[4]FES!#REF!</definedName>
    <definedName name="___________SP2" localSheetId="17">[4]FES!#REF!</definedName>
    <definedName name="___________SP2">[4]FES!#REF!</definedName>
    <definedName name="___________SP20" localSheetId="24">[4]FES!#REF!</definedName>
    <definedName name="___________SP20" localSheetId="19">[4]FES!#REF!</definedName>
    <definedName name="___________SP20" localSheetId="6">[4]FES!#REF!</definedName>
    <definedName name="___________SP20" localSheetId="25">[4]FES!#REF!</definedName>
    <definedName name="___________SP20" localSheetId="18">[4]FES!#REF!</definedName>
    <definedName name="___________SP20" localSheetId="26">[4]FES!#REF!</definedName>
    <definedName name="___________SP20" localSheetId="17">[4]FES!#REF!</definedName>
    <definedName name="___________SP20">[4]FES!#REF!</definedName>
    <definedName name="___________SP3" localSheetId="24">[4]FES!#REF!</definedName>
    <definedName name="___________SP3" localSheetId="19">[4]FES!#REF!</definedName>
    <definedName name="___________SP3" localSheetId="6">[4]FES!#REF!</definedName>
    <definedName name="___________SP3" localSheetId="25">[4]FES!#REF!</definedName>
    <definedName name="___________SP3" localSheetId="18">[4]FES!#REF!</definedName>
    <definedName name="___________SP3" localSheetId="26">[4]FES!#REF!</definedName>
    <definedName name="___________SP3" localSheetId="17">[4]FES!#REF!</definedName>
    <definedName name="___________SP3">[4]FES!#REF!</definedName>
    <definedName name="___________SP4" localSheetId="24">[4]FES!#REF!</definedName>
    <definedName name="___________SP4" localSheetId="19">[4]FES!#REF!</definedName>
    <definedName name="___________SP4" localSheetId="6">[4]FES!#REF!</definedName>
    <definedName name="___________SP4" localSheetId="25">[4]FES!#REF!</definedName>
    <definedName name="___________SP4" localSheetId="18">[4]FES!#REF!</definedName>
    <definedName name="___________SP4" localSheetId="26">[4]FES!#REF!</definedName>
    <definedName name="___________SP4" localSheetId="17">[4]FES!#REF!</definedName>
    <definedName name="___________SP4">[4]FES!#REF!</definedName>
    <definedName name="___________SP5" localSheetId="24">[4]FES!#REF!</definedName>
    <definedName name="___________SP5" localSheetId="19">[4]FES!#REF!</definedName>
    <definedName name="___________SP5" localSheetId="6">[4]FES!#REF!</definedName>
    <definedName name="___________SP5" localSheetId="25">[4]FES!#REF!</definedName>
    <definedName name="___________SP5" localSheetId="18">[4]FES!#REF!</definedName>
    <definedName name="___________SP5" localSheetId="26">[4]FES!#REF!</definedName>
    <definedName name="___________SP5" localSheetId="17">[4]FES!#REF!</definedName>
    <definedName name="___________SP5">[4]FES!#REF!</definedName>
    <definedName name="___________SP7" localSheetId="24">[4]FES!#REF!</definedName>
    <definedName name="___________SP7" localSheetId="19">[4]FES!#REF!</definedName>
    <definedName name="___________SP7" localSheetId="6">[4]FES!#REF!</definedName>
    <definedName name="___________SP7" localSheetId="25">[4]FES!#REF!</definedName>
    <definedName name="___________SP7" localSheetId="18">[4]FES!#REF!</definedName>
    <definedName name="___________SP7" localSheetId="26">[4]FES!#REF!</definedName>
    <definedName name="___________SP7" localSheetId="17">[4]FES!#REF!</definedName>
    <definedName name="___________SP7">[4]FES!#REF!</definedName>
    <definedName name="___________SP8" localSheetId="24">[4]FES!#REF!</definedName>
    <definedName name="___________SP8" localSheetId="19">[4]FES!#REF!</definedName>
    <definedName name="___________SP8" localSheetId="6">[4]FES!#REF!</definedName>
    <definedName name="___________SP8" localSheetId="25">[4]FES!#REF!</definedName>
    <definedName name="___________SP8" localSheetId="18">[4]FES!#REF!</definedName>
    <definedName name="___________SP8" localSheetId="26">[4]FES!#REF!</definedName>
    <definedName name="___________SP8" localSheetId="17">[4]FES!#REF!</definedName>
    <definedName name="___________SP8">[4]FES!#REF!</definedName>
    <definedName name="___________SP9" localSheetId="24">[4]FES!#REF!</definedName>
    <definedName name="___________SP9" localSheetId="19">[4]FES!#REF!</definedName>
    <definedName name="___________SP9" localSheetId="6">[4]FES!#REF!</definedName>
    <definedName name="___________SP9" localSheetId="25">[4]FES!#REF!</definedName>
    <definedName name="___________SP9" localSheetId="18">[4]FES!#REF!</definedName>
    <definedName name="___________SP9" localSheetId="26">[4]FES!#REF!</definedName>
    <definedName name="___________SP9" localSheetId="17">[4]FES!#REF!</definedName>
    <definedName name="___________SP9">[4]FES!#REF!</definedName>
    <definedName name="___________t7">[1]!___________t7</definedName>
    <definedName name="___________yu9">[1]!___________yu9</definedName>
    <definedName name="__________mni7">[1]!__________mni7</definedName>
    <definedName name="__________Num2" localSheetId="24">#REF!</definedName>
    <definedName name="__________Num2" localSheetId="19">#REF!</definedName>
    <definedName name="__________Num2" localSheetId="6">#REF!</definedName>
    <definedName name="__________Num2" localSheetId="25">#REF!</definedName>
    <definedName name="__________Num2" localSheetId="18">#REF!</definedName>
    <definedName name="__________Num2" localSheetId="26">#REF!</definedName>
    <definedName name="__________Num2" localSheetId="17">#REF!</definedName>
    <definedName name="__________Num2">#REF!</definedName>
    <definedName name="__________PDG085" localSheetId="24">#REF!</definedName>
    <definedName name="__________PDG085" localSheetId="19">#REF!</definedName>
    <definedName name="__________PDG085" localSheetId="6">#REF!</definedName>
    <definedName name="__________PDG085" localSheetId="25">#REF!</definedName>
    <definedName name="__________PDG085" localSheetId="18">#REF!</definedName>
    <definedName name="__________PDG085" localSheetId="26">#REF!</definedName>
    <definedName name="__________PDG085" localSheetId="17">#REF!</definedName>
    <definedName name="__________PDG085">#REF!</definedName>
    <definedName name="__________qer6">[1]!__________qer6</definedName>
    <definedName name="__________SP1" localSheetId="24">[3]FES!#REF!</definedName>
    <definedName name="__________SP1" localSheetId="19">[3]FES!#REF!</definedName>
    <definedName name="__________SP1" localSheetId="6">[3]FES!#REF!</definedName>
    <definedName name="__________SP1" localSheetId="25">[3]FES!#REF!</definedName>
    <definedName name="__________SP1" localSheetId="18">[3]FES!#REF!</definedName>
    <definedName name="__________SP1" localSheetId="26">[3]FES!#REF!</definedName>
    <definedName name="__________SP1" localSheetId="17">[3]FES!#REF!</definedName>
    <definedName name="__________SP1">[3]FES!#REF!</definedName>
    <definedName name="__________SP10" localSheetId="24">[3]FES!#REF!</definedName>
    <definedName name="__________SP10" localSheetId="19">[3]FES!#REF!</definedName>
    <definedName name="__________SP10" localSheetId="6">[3]FES!#REF!</definedName>
    <definedName name="__________SP10" localSheetId="25">[3]FES!#REF!</definedName>
    <definedName name="__________SP10" localSheetId="18">[3]FES!#REF!</definedName>
    <definedName name="__________SP10" localSheetId="26">[3]FES!#REF!</definedName>
    <definedName name="__________SP10" localSheetId="17">[3]FES!#REF!</definedName>
    <definedName name="__________SP10">[3]FES!#REF!</definedName>
    <definedName name="__________SP11" localSheetId="24">[3]FES!#REF!</definedName>
    <definedName name="__________SP11" localSheetId="19">[3]FES!#REF!</definedName>
    <definedName name="__________SP11" localSheetId="6">[3]FES!#REF!</definedName>
    <definedName name="__________SP11" localSheetId="25">[3]FES!#REF!</definedName>
    <definedName name="__________SP11" localSheetId="18">[3]FES!#REF!</definedName>
    <definedName name="__________SP11" localSheetId="26">[3]FES!#REF!</definedName>
    <definedName name="__________SP11" localSheetId="17">[3]FES!#REF!</definedName>
    <definedName name="__________SP11">[3]FES!#REF!</definedName>
    <definedName name="__________SP12" localSheetId="24">[3]FES!#REF!</definedName>
    <definedName name="__________SP12" localSheetId="19">[3]FES!#REF!</definedName>
    <definedName name="__________SP12" localSheetId="6">[3]FES!#REF!</definedName>
    <definedName name="__________SP12" localSheetId="25">[3]FES!#REF!</definedName>
    <definedName name="__________SP12" localSheetId="18">[3]FES!#REF!</definedName>
    <definedName name="__________SP12" localSheetId="26">[3]FES!#REF!</definedName>
    <definedName name="__________SP12" localSheetId="17">[3]FES!#REF!</definedName>
    <definedName name="__________SP12">[3]FES!#REF!</definedName>
    <definedName name="__________SP13" localSheetId="24">[3]FES!#REF!</definedName>
    <definedName name="__________SP13" localSheetId="19">[3]FES!#REF!</definedName>
    <definedName name="__________SP13" localSheetId="6">[3]FES!#REF!</definedName>
    <definedName name="__________SP13" localSheetId="25">[3]FES!#REF!</definedName>
    <definedName name="__________SP13" localSheetId="18">[3]FES!#REF!</definedName>
    <definedName name="__________SP13" localSheetId="26">[3]FES!#REF!</definedName>
    <definedName name="__________SP13" localSheetId="17">[3]FES!#REF!</definedName>
    <definedName name="__________SP13">[3]FES!#REF!</definedName>
    <definedName name="__________SP14" localSheetId="24">[3]FES!#REF!</definedName>
    <definedName name="__________SP14" localSheetId="19">[3]FES!#REF!</definedName>
    <definedName name="__________SP14" localSheetId="6">[3]FES!#REF!</definedName>
    <definedName name="__________SP14" localSheetId="25">[3]FES!#REF!</definedName>
    <definedName name="__________SP14" localSheetId="18">[3]FES!#REF!</definedName>
    <definedName name="__________SP14" localSheetId="26">[3]FES!#REF!</definedName>
    <definedName name="__________SP14" localSheetId="17">[3]FES!#REF!</definedName>
    <definedName name="__________SP14">[3]FES!#REF!</definedName>
    <definedName name="__________SP15" localSheetId="24">[3]FES!#REF!</definedName>
    <definedName name="__________SP15" localSheetId="19">[3]FES!#REF!</definedName>
    <definedName name="__________SP15" localSheetId="6">[3]FES!#REF!</definedName>
    <definedName name="__________SP15" localSheetId="25">[3]FES!#REF!</definedName>
    <definedName name="__________SP15" localSheetId="18">[3]FES!#REF!</definedName>
    <definedName name="__________SP15" localSheetId="26">[3]FES!#REF!</definedName>
    <definedName name="__________SP15" localSheetId="17">[3]FES!#REF!</definedName>
    <definedName name="__________SP15">[3]FES!#REF!</definedName>
    <definedName name="__________SP16" localSheetId="24">[3]FES!#REF!</definedName>
    <definedName name="__________SP16" localSheetId="19">[3]FES!#REF!</definedName>
    <definedName name="__________SP16" localSheetId="6">[3]FES!#REF!</definedName>
    <definedName name="__________SP16" localSheetId="25">[3]FES!#REF!</definedName>
    <definedName name="__________SP16" localSheetId="18">[3]FES!#REF!</definedName>
    <definedName name="__________SP16" localSheetId="26">[3]FES!#REF!</definedName>
    <definedName name="__________SP16" localSheetId="17">[3]FES!#REF!</definedName>
    <definedName name="__________SP16">[3]FES!#REF!</definedName>
    <definedName name="__________SP17" localSheetId="24">[3]FES!#REF!</definedName>
    <definedName name="__________SP17" localSheetId="19">[3]FES!#REF!</definedName>
    <definedName name="__________SP17" localSheetId="6">[3]FES!#REF!</definedName>
    <definedName name="__________SP17" localSheetId="25">[3]FES!#REF!</definedName>
    <definedName name="__________SP17" localSheetId="18">[3]FES!#REF!</definedName>
    <definedName name="__________SP17" localSheetId="26">[3]FES!#REF!</definedName>
    <definedName name="__________SP17" localSheetId="17">[3]FES!#REF!</definedName>
    <definedName name="__________SP17">[3]FES!#REF!</definedName>
    <definedName name="__________SP18" localSheetId="24">[3]FES!#REF!</definedName>
    <definedName name="__________SP18" localSheetId="19">[3]FES!#REF!</definedName>
    <definedName name="__________SP18" localSheetId="6">[3]FES!#REF!</definedName>
    <definedName name="__________SP18" localSheetId="25">[3]FES!#REF!</definedName>
    <definedName name="__________SP18" localSheetId="18">[3]FES!#REF!</definedName>
    <definedName name="__________SP18" localSheetId="26">[3]FES!#REF!</definedName>
    <definedName name="__________SP18" localSheetId="17">[3]FES!#REF!</definedName>
    <definedName name="__________SP18">[3]FES!#REF!</definedName>
    <definedName name="__________SP19" localSheetId="24">[3]FES!#REF!</definedName>
    <definedName name="__________SP19" localSheetId="19">[3]FES!#REF!</definedName>
    <definedName name="__________SP19" localSheetId="6">[3]FES!#REF!</definedName>
    <definedName name="__________SP19" localSheetId="25">[3]FES!#REF!</definedName>
    <definedName name="__________SP19" localSheetId="18">[3]FES!#REF!</definedName>
    <definedName name="__________SP19" localSheetId="26">[3]FES!#REF!</definedName>
    <definedName name="__________SP19" localSheetId="17">[3]FES!#REF!</definedName>
    <definedName name="__________SP19">[3]FES!#REF!</definedName>
    <definedName name="__________SP2" localSheetId="24">[3]FES!#REF!</definedName>
    <definedName name="__________SP2" localSheetId="19">[3]FES!#REF!</definedName>
    <definedName name="__________SP2" localSheetId="6">[3]FES!#REF!</definedName>
    <definedName name="__________SP2" localSheetId="25">[3]FES!#REF!</definedName>
    <definedName name="__________SP2" localSheetId="18">[3]FES!#REF!</definedName>
    <definedName name="__________SP2" localSheetId="26">[3]FES!#REF!</definedName>
    <definedName name="__________SP2" localSheetId="17">[3]FES!#REF!</definedName>
    <definedName name="__________SP2">[3]FES!#REF!</definedName>
    <definedName name="__________SP20" localSheetId="24">[3]FES!#REF!</definedName>
    <definedName name="__________SP20" localSheetId="19">[3]FES!#REF!</definedName>
    <definedName name="__________SP20" localSheetId="6">[3]FES!#REF!</definedName>
    <definedName name="__________SP20" localSheetId="25">[3]FES!#REF!</definedName>
    <definedName name="__________SP20" localSheetId="18">[3]FES!#REF!</definedName>
    <definedName name="__________SP20" localSheetId="26">[3]FES!#REF!</definedName>
    <definedName name="__________SP20" localSheetId="17">[3]FES!#REF!</definedName>
    <definedName name="__________SP20">[3]FES!#REF!</definedName>
    <definedName name="__________SP3" localSheetId="24">[3]FES!#REF!</definedName>
    <definedName name="__________SP3" localSheetId="19">[3]FES!#REF!</definedName>
    <definedName name="__________SP3" localSheetId="6">[3]FES!#REF!</definedName>
    <definedName name="__________SP3" localSheetId="25">[3]FES!#REF!</definedName>
    <definedName name="__________SP3" localSheetId="18">[3]FES!#REF!</definedName>
    <definedName name="__________SP3" localSheetId="26">[3]FES!#REF!</definedName>
    <definedName name="__________SP3" localSheetId="17">[3]FES!#REF!</definedName>
    <definedName name="__________SP3">[3]FES!#REF!</definedName>
    <definedName name="__________SP4" localSheetId="24">[3]FES!#REF!</definedName>
    <definedName name="__________SP4" localSheetId="19">[3]FES!#REF!</definedName>
    <definedName name="__________SP4" localSheetId="6">[3]FES!#REF!</definedName>
    <definedName name="__________SP4" localSheetId="25">[3]FES!#REF!</definedName>
    <definedName name="__________SP4" localSheetId="18">[3]FES!#REF!</definedName>
    <definedName name="__________SP4" localSheetId="26">[3]FES!#REF!</definedName>
    <definedName name="__________SP4" localSheetId="17">[3]FES!#REF!</definedName>
    <definedName name="__________SP4">[3]FES!#REF!</definedName>
    <definedName name="__________SP5" localSheetId="24">[3]FES!#REF!</definedName>
    <definedName name="__________SP5" localSheetId="19">[3]FES!#REF!</definedName>
    <definedName name="__________SP5" localSheetId="6">[3]FES!#REF!</definedName>
    <definedName name="__________SP5" localSheetId="25">[3]FES!#REF!</definedName>
    <definedName name="__________SP5" localSheetId="18">[3]FES!#REF!</definedName>
    <definedName name="__________SP5" localSheetId="26">[3]FES!#REF!</definedName>
    <definedName name="__________SP5" localSheetId="17">[3]FES!#REF!</definedName>
    <definedName name="__________SP5">[3]FES!#REF!</definedName>
    <definedName name="__________SP7" localSheetId="24">[3]FES!#REF!</definedName>
    <definedName name="__________SP7" localSheetId="19">[3]FES!#REF!</definedName>
    <definedName name="__________SP7" localSheetId="6">[3]FES!#REF!</definedName>
    <definedName name="__________SP7" localSheetId="25">[3]FES!#REF!</definedName>
    <definedName name="__________SP7" localSheetId="18">[3]FES!#REF!</definedName>
    <definedName name="__________SP7" localSheetId="26">[3]FES!#REF!</definedName>
    <definedName name="__________SP7" localSheetId="17">[3]FES!#REF!</definedName>
    <definedName name="__________SP7">[3]FES!#REF!</definedName>
    <definedName name="__________SP8" localSheetId="24">[3]FES!#REF!</definedName>
    <definedName name="__________SP8" localSheetId="19">[3]FES!#REF!</definedName>
    <definedName name="__________SP8" localSheetId="6">[3]FES!#REF!</definedName>
    <definedName name="__________SP8" localSheetId="25">[3]FES!#REF!</definedName>
    <definedName name="__________SP8" localSheetId="18">[3]FES!#REF!</definedName>
    <definedName name="__________SP8" localSheetId="26">[3]FES!#REF!</definedName>
    <definedName name="__________SP8" localSheetId="17">[3]FES!#REF!</definedName>
    <definedName name="__________SP8">[3]FES!#REF!</definedName>
    <definedName name="__________SP9" localSheetId="24">[3]FES!#REF!</definedName>
    <definedName name="__________SP9" localSheetId="19">[3]FES!#REF!</definedName>
    <definedName name="__________SP9" localSheetId="6">[3]FES!#REF!</definedName>
    <definedName name="__________SP9" localSheetId="25">[3]FES!#REF!</definedName>
    <definedName name="__________SP9" localSheetId="18">[3]FES!#REF!</definedName>
    <definedName name="__________SP9" localSheetId="26">[3]FES!#REF!</definedName>
    <definedName name="__________SP9" localSheetId="17">[3]FES!#REF!</definedName>
    <definedName name="__________SP9">[3]FES!#REF!</definedName>
    <definedName name="__________t7">[1]!__________t7</definedName>
    <definedName name="__________yu9">[1]!__________yu9</definedName>
    <definedName name="_________mni7">[1]!_________mni7</definedName>
    <definedName name="_________Num2" localSheetId="24">#REF!</definedName>
    <definedName name="_________Num2" localSheetId="19">#REF!</definedName>
    <definedName name="_________Num2" localSheetId="6">#REF!</definedName>
    <definedName name="_________Num2" localSheetId="25">#REF!</definedName>
    <definedName name="_________Num2" localSheetId="18">#REF!</definedName>
    <definedName name="_________Num2" localSheetId="26">#REF!</definedName>
    <definedName name="_________Num2" localSheetId="17">#REF!</definedName>
    <definedName name="_________Num2">#REF!</definedName>
    <definedName name="_________PDG085" localSheetId="24">#REF!</definedName>
    <definedName name="_________PDG085" localSheetId="19">#REF!</definedName>
    <definedName name="_________PDG085" localSheetId="6">#REF!</definedName>
    <definedName name="_________PDG085" localSheetId="25">#REF!</definedName>
    <definedName name="_________PDG085" localSheetId="18">#REF!</definedName>
    <definedName name="_________PDG085" localSheetId="26">#REF!</definedName>
    <definedName name="_________PDG085" localSheetId="17">#REF!</definedName>
    <definedName name="_________PDG085">#REF!</definedName>
    <definedName name="_________qer6">[1]!_________qer6</definedName>
    <definedName name="_________SP1" localSheetId="24">[4]FES!#REF!</definedName>
    <definedName name="_________SP1" localSheetId="19">[4]FES!#REF!</definedName>
    <definedName name="_________SP1" localSheetId="6">[4]FES!#REF!</definedName>
    <definedName name="_________SP1" localSheetId="25">[4]FES!#REF!</definedName>
    <definedName name="_________SP1" localSheetId="18">[4]FES!#REF!</definedName>
    <definedName name="_________SP1" localSheetId="26">[4]FES!#REF!</definedName>
    <definedName name="_________SP1" localSheetId="17">[4]FES!#REF!</definedName>
    <definedName name="_________SP1">[4]FES!#REF!</definedName>
    <definedName name="_________SP10" localSheetId="24">[4]FES!#REF!</definedName>
    <definedName name="_________SP10" localSheetId="19">[4]FES!#REF!</definedName>
    <definedName name="_________SP10" localSheetId="6">[4]FES!#REF!</definedName>
    <definedName name="_________SP10" localSheetId="25">[4]FES!#REF!</definedName>
    <definedName name="_________SP10" localSheetId="18">[4]FES!#REF!</definedName>
    <definedName name="_________SP10" localSheetId="26">[4]FES!#REF!</definedName>
    <definedName name="_________SP10" localSheetId="17">[4]FES!#REF!</definedName>
    <definedName name="_________SP10">[4]FES!#REF!</definedName>
    <definedName name="_________SP11" localSheetId="24">[4]FES!#REF!</definedName>
    <definedName name="_________SP11" localSheetId="19">[4]FES!#REF!</definedName>
    <definedName name="_________SP11" localSheetId="6">[4]FES!#REF!</definedName>
    <definedName name="_________SP11" localSheetId="25">[4]FES!#REF!</definedName>
    <definedName name="_________SP11" localSheetId="18">[4]FES!#REF!</definedName>
    <definedName name="_________SP11" localSheetId="26">[4]FES!#REF!</definedName>
    <definedName name="_________SP11" localSheetId="17">[4]FES!#REF!</definedName>
    <definedName name="_________SP11">[4]FES!#REF!</definedName>
    <definedName name="_________SP12" localSheetId="24">[4]FES!#REF!</definedName>
    <definedName name="_________SP12" localSheetId="19">[4]FES!#REF!</definedName>
    <definedName name="_________SP12" localSheetId="6">[4]FES!#REF!</definedName>
    <definedName name="_________SP12" localSheetId="25">[4]FES!#REF!</definedName>
    <definedName name="_________SP12" localSheetId="18">[4]FES!#REF!</definedName>
    <definedName name="_________SP12" localSheetId="26">[4]FES!#REF!</definedName>
    <definedName name="_________SP12" localSheetId="17">[4]FES!#REF!</definedName>
    <definedName name="_________SP12">[4]FES!#REF!</definedName>
    <definedName name="_________SP13" localSheetId="24">[4]FES!#REF!</definedName>
    <definedName name="_________SP13" localSheetId="19">[4]FES!#REF!</definedName>
    <definedName name="_________SP13" localSheetId="6">[4]FES!#REF!</definedName>
    <definedName name="_________SP13" localSheetId="25">[4]FES!#REF!</definedName>
    <definedName name="_________SP13" localSheetId="18">[4]FES!#REF!</definedName>
    <definedName name="_________SP13" localSheetId="26">[4]FES!#REF!</definedName>
    <definedName name="_________SP13" localSheetId="17">[4]FES!#REF!</definedName>
    <definedName name="_________SP13">[4]FES!#REF!</definedName>
    <definedName name="_________SP14" localSheetId="24">[4]FES!#REF!</definedName>
    <definedName name="_________SP14" localSheetId="19">[4]FES!#REF!</definedName>
    <definedName name="_________SP14" localSheetId="6">[4]FES!#REF!</definedName>
    <definedName name="_________SP14" localSheetId="25">[4]FES!#REF!</definedName>
    <definedName name="_________SP14" localSheetId="18">[4]FES!#REF!</definedName>
    <definedName name="_________SP14" localSheetId="26">[4]FES!#REF!</definedName>
    <definedName name="_________SP14" localSheetId="17">[4]FES!#REF!</definedName>
    <definedName name="_________SP14">[4]FES!#REF!</definedName>
    <definedName name="_________SP15" localSheetId="24">[4]FES!#REF!</definedName>
    <definedName name="_________SP15" localSheetId="19">[4]FES!#REF!</definedName>
    <definedName name="_________SP15" localSheetId="6">[4]FES!#REF!</definedName>
    <definedName name="_________SP15" localSheetId="25">[4]FES!#REF!</definedName>
    <definedName name="_________SP15" localSheetId="18">[4]FES!#REF!</definedName>
    <definedName name="_________SP15" localSheetId="26">[4]FES!#REF!</definedName>
    <definedName name="_________SP15" localSheetId="17">[4]FES!#REF!</definedName>
    <definedName name="_________SP15">[4]FES!#REF!</definedName>
    <definedName name="_________SP16" localSheetId="24">[4]FES!#REF!</definedName>
    <definedName name="_________SP16" localSheetId="19">[4]FES!#REF!</definedName>
    <definedName name="_________SP16" localSheetId="6">[4]FES!#REF!</definedName>
    <definedName name="_________SP16" localSheetId="25">[4]FES!#REF!</definedName>
    <definedName name="_________SP16" localSheetId="18">[4]FES!#REF!</definedName>
    <definedName name="_________SP16" localSheetId="26">[4]FES!#REF!</definedName>
    <definedName name="_________SP16" localSheetId="17">[4]FES!#REF!</definedName>
    <definedName name="_________SP16">[4]FES!#REF!</definedName>
    <definedName name="_________SP17" localSheetId="24">[4]FES!#REF!</definedName>
    <definedName name="_________SP17" localSheetId="19">[4]FES!#REF!</definedName>
    <definedName name="_________SP17" localSheetId="6">[4]FES!#REF!</definedName>
    <definedName name="_________SP17" localSheetId="25">[4]FES!#REF!</definedName>
    <definedName name="_________SP17" localSheetId="18">[4]FES!#REF!</definedName>
    <definedName name="_________SP17" localSheetId="26">[4]FES!#REF!</definedName>
    <definedName name="_________SP17" localSheetId="17">[4]FES!#REF!</definedName>
    <definedName name="_________SP17">[4]FES!#REF!</definedName>
    <definedName name="_________SP18" localSheetId="24">[4]FES!#REF!</definedName>
    <definedName name="_________SP18" localSheetId="19">[4]FES!#REF!</definedName>
    <definedName name="_________SP18" localSheetId="6">[4]FES!#REF!</definedName>
    <definedName name="_________SP18" localSheetId="25">[4]FES!#REF!</definedName>
    <definedName name="_________SP18" localSheetId="18">[4]FES!#REF!</definedName>
    <definedName name="_________SP18" localSheetId="26">[4]FES!#REF!</definedName>
    <definedName name="_________SP18" localSheetId="17">[4]FES!#REF!</definedName>
    <definedName name="_________SP18">[4]FES!#REF!</definedName>
    <definedName name="_________SP19" localSheetId="24">[4]FES!#REF!</definedName>
    <definedName name="_________SP19" localSheetId="19">[4]FES!#REF!</definedName>
    <definedName name="_________SP19" localSheetId="6">[4]FES!#REF!</definedName>
    <definedName name="_________SP19" localSheetId="25">[4]FES!#REF!</definedName>
    <definedName name="_________SP19" localSheetId="18">[4]FES!#REF!</definedName>
    <definedName name="_________SP19" localSheetId="26">[4]FES!#REF!</definedName>
    <definedName name="_________SP19" localSheetId="17">[4]FES!#REF!</definedName>
    <definedName name="_________SP19">[4]FES!#REF!</definedName>
    <definedName name="_________SP2" localSheetId="24">[4]FES!#REF!</definedName>
    <definedName name="_________SP2" localSheetId="19">[4]FES!#REF!</definedName>
    <definedName name="_________SP2" localSheetId="6">[4]FES!#REF!</definedName>
    <definedName name="_________SP2" localSheetId="25">[4]FES!#REF!</definedName>
    <definedName name="_________SP2" localSheetId="18">[4]FES!#REF!</definedName>
    <definedName name="_________SP2" localSheetId="26">[4]FES!#REF!</definedName>
    <definedName name="_________SP2" localSheetId="17">[4]FES!#REF!</definedName>
    <definedName name="_________SP2">[4]FES!#REF!</definedName>
    <definedName name="_________SP20" localSheetId="24">[4]FES!#REF!</definedName>
    <definedName name="_________SP20" localSheetId="19">[4]FES!#REF!</definedName>
    <definedName name="_________SP20" localSheetId="6">[4]FES!#REF!</definedName>
    <definedName name="_________SP20" localSheetId="25">[4]FES!#REF!</definedName>
    <definedName name="_________SP20" localSheetId="18">[4]FES!#REF!</definedName>
    <definedName name="_________SP20" localSheetId="26">[4]FES!#REF!</definedName>
    <definedName name="_________SP20" localSheetId="17">[4]FES!#REF!</definedName>
    <definedName name="_________SP20">[4]FES!#REF!</definedName>
    <definedName name="_________SP3" localSheetId="24">[4]FES!#REF!</definedName>
    <definedName name="_________SP3" localSheetId="19">[4]FES!#REF!</definedName>
    <definedName name="_________SP3" localSheetId="6">[4]FES!#REF!</definedName>
    <definedName name="_________SP3" localSheetId="25">[4]FES!#REF!</definedName>
    <definedName name="_________SP3" localSheetId="18">[4]FES!#REF!</definedName>
    <definedName name="_________SP3" localSheetId="26">[4]FES!#REF!</definedName>
    <definedName name="_________SP3" localSheetId="17">[4]FES!#REF!</definedName>
    <definedName name="_________SP3">[4]FES!#REF!</definedName>
    <definedName name="_________SP4" localSheetId="24">[4]FES!#REF!</definedName>
    <definedName name="_________SP4" localSheetId="19">[4]FES!#REF!</definedName>
    <definedName name="_________SP4" localSheetId="6">[4]FES!#REF!</definedName>
    <definedName name="_________SP4" localSheetId="25">[4]FES!#REF!</definedName>
    <definedName name="_________SP4" localSheetId="18">[4]FES!#REF!</definedName>
    <definedName name="_________SP4" localSheetId="26">[4]FES!#REF!</definedName>
    <definedName name="_________SP4" localSheetId="17">[4]FES!#REF!</definedName>
    <definedName name="_________SP4">[4]FES!#REF!</definedName>
    <definedName name="_________SP5" localSheetId="24">[4]FES!#REF!</definedName>
    <definedName name="_________SP5" localSheetId="19">[4]FES!#REF!</definedName>
    <definedName name="_________SP5" localSheetId="6">[4]FES!#REF!</definedName>
    <definedName name="_________SP5" localSheetId="25">[4]FES!#REF!</definedName>
    <definedName name="_________SP5" localSheetId="18">[4]FES!#REF!</definedName>
    <definedName name="_________SP5" localSheetId="26">[4]FES!#REF!</definedName>
    <definedName name="_________SP5" localSheetId="17">[4]FES!#REF!</definedName>
    <definedName name="_________SP5">[4]FES!#REF!</definedName>
    <definedName name="_________SP7" localSheetId="24">[4]FES!#REF!</definedName>
    <definedName name="_________SP7" localSheetId="19">[4]FES!#REF!</definedName>
    <definedName name="_________SP7" localSheetId="6">[4]FES!#REF!</definedName>
    <definedName name="_________SP7" localSheetId="25">[4]FES!#REF!</definedName>
    <definedName name="_________SP7" localSheetId="18">[4]FES!#REF!</definedName>
    <definedName name="_________SP7" localSheetId="26">[4]FES!#REF!</definedName>
    <definedName name="_________SP7" localSheetId="17">[4]FES!#REF!</definedName>
    <definedName name="_________SP7">[4]FES!#REF!</definedName>
    <definedName name="_________SP8" localSheetId="24">[4]FES!#REF!</definedName>
    <definedName name="_________SP8" localSheetId="19">[4]FES!#REF!</definedName>
    <definedName name="_________SP8" localSheetId="6">[4]FES!#REF!</definedName>
    <definedName name="_________SP8" localSheetId="25">[4]FES!#REF!</definedName>
    <definedName name="_________SP8" localSheetId="18">[4]FES!#REF!</definedName>
    <definedName name="_________SP8" localSheetId="26">[4]FES!#REF!</definedName>
    <definedName name="_________SP8" localSheetId="17">[4]FES!#REF!</definedName>
    <definedName name="_________SP8">[4]FES!#REF!</definedName>
    <definedName name="_________SP9" localSheetId="24">[4]FES!#REF!</definedName>
    <definedName name="_________SP9" localSheetId="19">[4]FES!#REF!</definedName>
    <definedName name="_________SP9" localSheetId="6">[4]FES!#REF!</definedName>
    <definedName name="_________SP9" localSheetId="25">[4]FES!#REF!</definedName>
    <definedName name="_________SP9" localSheetId="18">[4]FES!#REF!</definedName>
    <definedName name="_________SP9" localSheetId="26">[4]FES!#REF!</definedName>
    <definedName name="_________SP9" localSheetId="17">[4]FES!#REF!</definedName>
    <definedName name="_________SP9">[4]FES!#REF!</definedName>
    <definedName name="_________t7">[1]!_________t7</definedName>
    <definedName name="_________yu9">[1]!_________yu9</definedName>
    <definedName name="________mni7">[1]!________mni7</definedName>
    <definedName name="________Num2" localSheetId="24">#REF!</definedName>
    <definedName name="________Num2" localSheetId="19">#REF!</definedName>
    <definedName name="________Num2" localSheetId="6">#REF!</definedName>
    <definedName name="________Num2" localSheetId="25">#REF!</definedName>
    <definedName name="________Num2" localSheetId="18">#REF!</definedName>
    <definedName name="________Num2" localSheetId="26">#REF!</definedName>
    <definedName name="________Num2" localSheetId="17">#REF!</definedName>
    <definedName name="________Num2">#REF!</definedName>
    <definedName name="________PDG085" localSheetId="24">#REF!</definedName>
    <definedName name="________PDG085" localSheetId="19">#REF!</definedName>
    <definedName name="________PDG085" localSheetId="6">#REF!</definedName>
    <definedName name="________PDG085" localSheetId="25">#REF!</definedName>
    <definedName name="________PDG085" localSheetId="18">#REF!</definedName>
    <definedName name="________PDG085" localSheetId="26">#REF!</definedName>
    <definedName name="________PDG085" localSheetId="17">#REF!</definedName>
    <definedName name="________PDG085">#REF!</definedName>
    <definedName name="________qer6">[1]!________qer6</definedName>
    <definedName name="________SP1" localSheetId="24">[4]FES!#REF!</definedName>
    <definedName name="________SP1" localSheetId="19">[4]FES!#REF!</definedName>
    <definedName name="________SP1" localSheetId="6">[4]FES!#REF!</definedName>
    <definedName name="________SP1" localSheetId="25">[4]FES!#REF!</definedName>
    <definedName name="________SP1" localSheetId="18">[4]FES!#REF!</definedName>
    <definedName name="________SP1" localSheetId="26">[4]FES!#REF!</definedName>
    <definedName name="________SP1" localSheetId="17">[4]FES!#REF!</definedName>
    <definedName name="________SP1">[4]FES!#REF!</definedName>
    <definedName name="________SP10" localSheetId="24">[4]FES!#REF!</definedName>
    <definedName name="________SP10" localSheetId="19">[4]FES!#REF!</definedName>
    <definedName name="________SP10" localSheetId="6">[4]FES!#REF!</definedName>
    <definedName name="________SP10" localSheetId="25">[4]FES!#REF!</definedName>
    <definedName name="________SP10" localSheetId="18">[4]FES!#REF!</definedName>
    <definedName name="________SP10" localSheetId="26">[4]FES!#REF!</definedName>
    <definedName name="________SP10" localSheetId="17">[4]FES!#REF!</definedName>
    <definedName name="________SP10">[4]FES!#REF!</definedName>
    <definedName name="________SP11" localSheetId="24">[4]FES!#REF!</definedName>
    <definedName name="________SP11" localSheetId="19">[4]FES!#REF!</definedName>
    <definedName name="________SP11" localSheetId="6">[4]FES!#REF!</definedName>
    <definedName name="________SP11" localSheetId="25">[4]FES!#REF!</definedName>
    <definedName name="________SP11" localSheetId="18">[4]FES!#REF!</definedName>
    <definedName name="________SP11" localSheetId="26">[4]FES!#REF!</definedName>
    <definedName name="________SP11" localSheetId="17">[4]FES!#REF!</definedName>
    <definedName name="________SP11">[4]FES!#REF!</definedName>
    <definedName name="________SP12" localSheetId="24">[4]FES!#REF!</definedName>
    <definedName name="________SP12" localSheetId="19">[4]FES!#REF!</definedName>
    <definedName name="________SP12" localSheetId="6">[4]FES!#REF!</definedName>
    <definedName name="________SP12" localSheetId="25">[4]FES!#REF!</definedName>
    <definedName name="________SP12" localSheetId="18">[4]FES!#REF!</definedName>
    <definedName name="________SP12" localSheetId="26">[4]FES!#REF!</definedName>
    <definedName name="________SP12" localSheetId="17">[4]FES!#REF!</definedName>
    <definedName name="________SP12">[4]FES!#REF!</definedName>
    <definedName name="________SP13" localSheetId="24">[4]FES!#REF!</definedName>
    <definedName name="________SP13" localSheetId="19">[4]FES!#REF!</definedName>
    <definedName name="________SP13" localSheetId="6">[4]FES!#REF!</definedName>
    <definedName name="________SP13" localSheetId="25">[4]FES!#REF!</definedName>
    <definedName name="________SP13" localSheetId="18">[4]FES!#REF!</definedName>
    <definedName name="________SP13" localSheetId="26">[4]FES!#REF!</definedName>
    <definedName name="________SP13" localSheetId="17">[4]FES!#REF!</definedName>
    <definedName name="________SP13">[4]FES!#REF!</definedName>
    <definedName name="________SP14" localSheetId="24">[4]FES!#REF!</definedName>
    <definedName name="________SP14" localSheetId="19">[4]FES!#REF!</definedName>
    <definedName name="________SP14" localSheetId="6">[4]FES!#REF!</definedName>
    <definedName name="________SP14" localSheetId="25">[4]FES!#REF!</definedName>
    <definedName name="________SP14" localSheetId="18">[4]FES!#REF!</definedName>
    <definedName name="________SP14" localSheetId="26">[4]FES!#REF!</definedName>
    <definedName name="________SP14" localSheetId="17">[4]FES!#REF!</definedName>
    <definedName name="________SP14">[4]FES!#REF!</definedName>
    <definedName name="________SP15" localSheetId="24">[4]FES!#REF!</definedName>
    <definedName name="________SP15" localSheetId="19">[4]FES!#REF!</definedName>
    <definedName name="________SP15" localSheetId="6">[4]FES!#REF!</definedName>
    <definedName name="________SP15" localSheetId="25">[4]FES!#REF!</definedName>
    <definedName name="________SP15" localSheetId="18">[4]FES!#REF!</definedName>
    <definedName name="________SP15" localSheetId="26">[4]FES!#REF!</definedName>
    <definedName name="________SP15" localSheetId="17">[4]FES!#REF!</definedName>
    <definedName name="________SP15">[4]FES!#REF!</definedName>
    <definedName name="________SP16" localSheetId="24">[4]FES!#REF!</definedName>
    <definedName name="________SP16" localSheetId="19">[4]FES!#REF!</definedName>
    <definedName name="________SP16" localSheetId="6">[4]FES!#REF!</definedName>
    <definedName name="________SP16" localSheetId="25">[4]FES!#REF!</definedName>
    <definedName name="________SP16" localSheetId="18">[4]FES!#REF!</definedName>
    <definedName name="________SP16" localSheetId="26">[4]FES!#REF!</definedName>
    <definedName name="________SP16" localSheetId="17">[4]FES!#REF!</definedName>
    <definedName name="________SP16">[4]FES!#REF!</definedName>
    <definedName name="________SP17" localSheetId="24">[4]FES!#REF!</definedName>
    <definedName name="________SP17" localSheetId="19">[4]FES!#REF!</definedName>
    <definedName name="________SP17" localSheetId="6">[4]FES!#REF!</definedName>
    <definedName name="________SP17" localSheetId="25">[4]FES!#REF!</definedName>
    <definedName name="________SP17" localSheetId="18">[4]FES!#REF!</definedName>
    <definedName name="________SP17" localSheetId="26">[4]FES!#REF!</definedName>
    <definedName name="________SP17" localSheetId="17">[4]FES!#REF!</definedName>
    <definedName name="________SP17">[4]FES!#REF!</definedName>
    <definedName name="________SP18" localSheetId="24">[4]FES!#REF!</definedName>
    <definedName name="________SP18" localSheetId="19">[4]FES!#REF!</definedName>
    <definedName name="________SP18" localSheetId="6">[4]FES!#REF!</definedName>
    <definedName name="________SP18" localSheetId="25">[4]FES!#REF!</definedName>
    <definedName name="________SP18" localSheetId="18">[4]FES!#REF!</definedName>
    <definedName name="________SP18" localSheetId="26">[4]FES!#REF!</definedName>
    <definedName name="________SP18" localSheetId="17">[4]FES!#REF!</definedName>
    <definedName name="________SP18">[4]FES!#REF!</definedName>
    <definedName name="________SP19" localSheetId="24">[4]FES!#REF!</definedName>
    <definedName name="________SP19" localSheetId="19">[4]FES!#REF!</definedName>
    <definedName name="________SP19" localSheetId="6">[4]FES!#REF!</definedName>
    <definedName name="________SP19" localSheetId="25">[4]FES!#REF!</definedName>
    <definedName name="________SP19" localSheetId="18">[4]FES!#REF!</definedName>
    <definedName name="________SP19" localSheetId="26">[4]FES!#REF!</definedName>
    <definedName name="________SP19" localSheetId="17">[4]FES!#REF!</definedName>
    <definedName name="________SP19">[4]FES!#REF!</definedName>
    <definedName name="________SP2" localSheetId="24">[4]FES!#REF!</definedName>
    <definedName name="________SP2" localSheetId="19">[4]FES!#REF!</definedName>
    <definedName name="________SP2" localSheetId="6">[4]FES!#REF!</definedName>
    <definedName name="________SP2" localSheetId="25">[4]FES!#REF!</definedName>
    <definedName name="________SP2" localSheetId="18">[4]FES!#REF!</definedName>
    <definedName name="________SP2" localSheetId="26">[4]FES!#REF!</definedName>
    <definedName name="________SP2" localSheetId="17">[4]FES!#REF!</definedName>
    <definedName name="________SP2">[4]FES!#REF!</definedName>
    <definedName name="________SP20" localSheetId="24">[4]FES!#REF!</definedName>
    <definedName name="________SP20" localSheetId="19">[4]FES!#REF!</definedName>
    <definedName name="________SP20" localSheetId="6">[4]FES!#REF!</definedName>
    <definedName name="________SP20" localSheetId="25">[4]FES!#REF!</definedName>
    <definedName name="________SP20" localSheetId="18">[4]FES!#REF!</definedName>
    <definedName name="________SP20" localSheetId="26">[4]FES!#REF!</definedName>
    <definedName name="________SP20" localSheetId="17">[4]FES!#REF!</definedName>
    <definedName name="________SP20">[4]FES!#REF!</definedName>
    <definedName name="________SP3" localSheetId="24">[4]FES!#REF!</definedName>
    <definedName name="________SP3" localSheetId="19">[4]FES!#REF!</definedName>
    <definedName name="________SP3" localSheetId="6">[4]FES!#REF!</definedName>
    <definedName name="________SP3" localSheetId="25">[4]FES!#REF!</definedName>
    <definedName name="________SP3" localSheetId="18">[4]FES!#REF!</definedName>
    <definedName name="________SP3" localSheetId="26">[4]FES!#REF!</definedName>
    <definedName name="________SP3" localSheetId="17">[4]FES!#REF!</definedName>
    <definedName name="________SP3">[4]FES!#REF!</definedName>
    <definedName name="________SP4" localSheetId="24">[4]FES!#REF!</definedName>
    <definedName name="________SP4" localSheetId="19">[4]FES!#REF!</definedName>
    <definedName name="________SP4" localSheetId="6">[4]FES!#REF!</definedName>
    <definedName name="________SP4" localSheetId="25">[4]FES!#REF!</definedName>
    <definedName name="________SP4" localSheetId="18">[4]FES!#REF!</definedName>
    <definedName name="________SP4" localSheetId="26">[4]FES!#REF!</definedName>
    <definedName name="________SP4" localSheetId="17">[4]FES!#REF!</definedName>
    <definedName name="________SP4">[4]FES!#REF!</definedName>
    <definedName name="________SP5" localSheetId="24">[4]FES!#REF!</definedName>
    <definedName name="________SP5" localSheetId="19">[4]FES!#REF!</definedName>
    <definedName name="________SP5" localSheetId="6">[4]FES!#REF!</definedName>
    <definedName name="________SP5" localSheetId="25">[4]FES!#REF!</definedName>
    <definedName name="________SP5" localSheetId="18">[4]FES!#REF!</definedName>
    <definedName name="________SP5" localSheetId="26">[4]FES!#REF!</definedName>
    <definedName name="________SP5" localSheetId="17">[4]FES!#REF!</definedName>
    <definedName name="________SP5">[4]FES!#REF!</definedName>
    <definedName name="________SP7" localSheetId="24">[4]FES!#REF!</definedName>
    <definedName name="________SP7" localSheetId="19">[4]FES!#REF!</definedName>
    <definedName name="________SP7" localSheetId="6">[4]FES!#REF!</definedName>
    <definedName name="________SP7" localSheetId="25">[4]FES!#REF!</definedName>
    <definedName name="________SP7" localSheetId="18">[4]FES!#REF!</definedName>
    <definedName name="________SP7" localSheetId="26">[4]FES!#REF!</definedName>
    <definedName name="________SP7" localSheetId="17">[4]FES!#REF!</definedName>
    <definedName name="________SP7">[4]FES!#REF!</definedName>
    <definedName name="________SP8" localSheetId="24">[4]FES!#REF!</definedName>
    <definedName name="________SP8" localSheetId="19">[4]FES!#REF!</definedName>
    <definedName name="________SP8" localSheetId="6">[4]FES!#REF!</definedName>
    <definedName name="________SP8" localSheetId="25">[4]FES!#REF!</definedName>
    <definedName name="________SP8" localSheetId="18">[4]FES!#REF!</definedName>
    <definedName name="________SP8" localSheetId="26">[4]FES!#REF!</definedName>
    <definedName name="________SP8" localSheetId="17">[4]FES!#REF!</definedName>
    <definedName name="________SP8">[4]FES!#REF!</definedName>
    <definedName name="________SP9" localSheetId="24">[4]FES!#REF!</definedName>
    <definedName name="________SP9" localSheetId="19">[4]FES!#REF!</definedName>
    <definedName name="________SP9" localSheetId="6">[4]FES!#REF!</definedName>
    <definedName name="________SP9" localSheetId="25">[4]FES!#REF!</definedName>
    <definedName name="________SP9" localSheetId="18">[4]FES!#REF!</definedName>
    <definedName name="________SP9" localSheetId="26">[4]FES!#REF!</definedName>
    <definedName name="________SP9" localSheetId="17">[4]FES!#REF!</definedName>
    <definedName name="________SP9">[4]FES!#REF!</definedName>
    <definedName name="________t7">[1]!________t7</definedName>
    <definedName name="________yu9">[1]!________yu9</definedName>
    <definedName name="_______mni7">[1]!_______mni7</definedName>
    <definedName name="_______Num2" localSheetId="24">#REF!</definedName>
    <definedName name="_______Num2" localSheetId="19">#REF!</definedName>
    <definedName name="_______Num2" localSheetId="6">#REF!</definedName>
    <definedName name="_______Num2" localSheetId="25">#REF!</definedName>
    <definedName name="_______Num2" localSheetId="18">#REF!</definedName>
    <definedName name="_______Num2" localSheetId="26">#REF!</definedName>
    <definedName name="_______Num2" localSheetId="17">#REF!</definedName>
    <definedName name="_______Num2">#REF!</definedName>
    <definedName name="_______PDG085" localSheetId="24">#REF!</definedName>
    <definedName name="_______PDG085" localSheetId="19">#REF!</definedName>
    <definedName name="_______PDG085" localSheetId="6">#REF!</definedName>
    <definedName name="_______PDG085" localSheetId="25">#REF!</definedName>
    <definedName name="_______PDG085" localSheetId="18">#REF!</definedName>
    <definedName name="_______PDG085" localSheetId="26">#REF!</definedName>
    <definedName name="_______PDG085" localSheetId="17">#REF!</definedName>
    <definedName name="_______PDG085">#REF!</definedName>
    <definedName name="_______qer6">[1]!_______qer6</definedName>
    <definedName name="_______SP1" localSheetId="24">[4]FES!#REF!</definedName>
    <definedName name="_______SP1" localSheetId="19">[4]FES!#REF!</definedName>
    <definedName name="_______SP1" localSheetId="6">[4]FES!#REF!</definedName>
    <definedName name="_______SP1" localSheetId="25">[4]FES!#REF!</definedName>
    <definedName name="_______SP1" localSheetId="18">[4]FES!#REF!</definedName>
    <definedName name="_______SP1" localSheetId="26">[4]FES!#REF!</definedName>
    <definedName name="_______SP1" localSheetId="17">[4]FES!#REF!</definedName>
    <definedName name="_______SP1">[4]FES!#REF!</definedName>
    <definedName name="_______SP10" localSheetId="24">[4]FES!#REF!</definedName>
    <definedName name="_______SP10" localSheetId="19">[4]FES!#REF!</definedName>
    <definedName name="_______SP10" localSheetId="6">[4]FES!#REF!</definedName>
    <definedName name="_______SP10" localSheetId="25">[4]FES!#REF!</definedName>
    <definedName name="_______SP10" localSheetId="18">[4]FES!#REF!</definedName>
    <definedName name="_______SP10" localSheetId="26">[4]FES!#REF!</definedName>
    <definedName name="_______SP10" localSheetId="17">[4]FES!#REF!</definedName>
    <definedName name="_______SP10">[4]FES!#REF!</definedName>
    <definedName name="_______SP11" localSheetId="24">[4]FES!#REF!</definedName>
    <definedName name="_______SP11" localSheetId="19">[4]FES!#REF!</definedName>
    <definedName name="_______SP11" localSheetId="6">[4]FES!#REF!</definedName>
    <definedName name="_______SP11" localSheetId="25">[4]FES!#REF!</definedName>
    <definedName name="_______SP11" localSheetId="18">[4]FES!#REF!</definedName>
    <definedName name="_______SP11" localSheetId="26">[4]FES!#REF!</definedName>
    <definedName name="_______SP11" localSheetId="17">[4]FES!#REF!</definedName>
    <definedName name="_______SP11">[4]FES!#REF!</definedName>
    <definedName name="_______SP12" localSheetId="24">[4]FES!#REF!</definedName>
    <definedName name="_______SP12" localSheetId="19">[4]FES!#REF!</definedName>
    <definedName name="_______SP12" localSheetId="6">[4]FES!#REF!</definedName>
    <definedName name="_______SP12" localSheetId="25">[4]FES!#REF!</definedName>
    <definedName name="_______SP12" localSheetId="18">[4]FES!#REF!</definedName>
    <definedName name="_______SP12" localSheetId="26">[4]FES!#REF!</definedName>
    <definedName name="_______SP12" localSheetId="17">[4]FES!#REF!</definedName>
    <definedName name="_______SP12">[4]FES!#REF!</definedName>
    <definedName name="_______SP13" localSheetId="24">[4]FES!#REF!</definedName>
    <definedName name="_______SP13" localSheetId="19">[4]FES!#REF!</definedName>
    <definedName name="_______SP13" localSheetId="6">[4]FES!#REF!</definedName>
    <definedName name="_______SP13" localSheetId="25">[4]FES!#REF!</definedName>
    <definedName name="_______SP13" localSheetId="18">[4]FES!#REF!</definedName>
    <definedName name="_______SP13" localSheetId="26">[4]FES!#REF!</definedName>
    <definedName name="_______SP13" localSheetId="17">[4]FES!#REF!</definedName>
    <definedName name="_______SP13">[4]FES!#REF!</definedName>
    <definedName name="_______SP14" localSheetId="24">[4]FES!#REF!</definedName>
    <definedName name="_______SP14" localSheetId="19">[4]FES!#REF!</definedName>
    <definedName name="_______SP14" localSheetId="6">[4]FES!#REF!</definedName>
    <definedName name="_______SP14" localSheetId="25">[4]FES!#REF!</definedName>
    <definedName name="_______SP14" localSheetId="18">[4]FES!#REF!</definedName>
    <definedName name="_______SP14" localSheetId="26">[4]FES!#REF!</definedName>
    <definedName name="_______SP14" localSheetId="17">[4]FES!#REF!</definedName>
    <definedName name="_______SP14">[4]FES!#REF!</definedName>
    <definedName name="_______SP15" localSheetId="24">[4]FES!#REF!</definedName>
    <definedName name="_______SP15" localSheetId="19">[4]FES!#REF!</definedName>
    <definedName name="_______SP15" localSheetId="6">[4]FES!#REF!</definedName>
    <definedName name="_______SP15" localSheetId="25">[4]FES!#REF!</definedName>
    <definedName name="_______SP15" localSheetId="18">[4]FES!#REF!</definedName>
    <definedName name="_______SP15" localSheetId="26">[4]FES!#REF!</definedName>
    <definedName name="_______SP15" localSheetId="17">[4]FES!#REF!</definedName>
    <definedName name="_______SP15">[4]FES!#REF!</definedName>
    <definedName name="_______SP16" localSheetId="24">[4]FES!#REF!</definedName>
    <definedName name="_______SP16" localSheetId="19">[4]FES!#REF!</definedName>
    <definedName name="_______SP16" localSheetId="6">[4]FES!#REF!</definedName>
    <definedName name="_______SP16" localSheetId="25">[4]FES!#REF!</definedName>
    <definedName name="_______SP16" localSheetId="18">[4]FES!#REF!</definedName>
    <definedName name="_______SP16" localSheetId="26">[4]FES!#REF!</definedName>
    <definedName name="_______SP16" localSheetId="17">[4]FES!#REF!</definedName>
    <definedName name="_______SP16">[4]FES!#REF!</definedName>
    <definedName name="_______SP17" localSheetId="24">[4]FES!#REF!</definedName>
    <definedName name="_______SP17" localSheetId="19">[4]FES!#REF!</definedName>
    <definedName name="_______SP17" localSheetId="6">[4]FES!#REF!</definedName>
    <definedName name="_______SP17" localSheetId="25">[4]FES!#REF!</definedName>
    <definedName name="_______SP17" localSheetId="18">[4]FES!#REF!</definedName>
    <definedName name="_______SP17" localSheetId="26">[4]FES!#REF!</definedName>
    <definedName name="_______SP17" localSheetId="17">[4]FES!#REF!</definedName>
    <definedName name="_______SP17">[4]FES!#REF!</definedName>
    <definedName name="_______SP18" localSheetId="24">[4]FES!#REF!</definedName>
    <definedName name="_______SP18" localSheetId="19">[4]FES!#REF!</definedName>
    <definedName name="_______SP18" localSheetId="6">[4]FES!#REF!</definedName>
    <definedName name="_______SP18" localSheetId="25">[4]FES!#REF!</definedName>
    <definedName name="_______SP18" localSheetId="18">[4]FES!#REF!</definedName>
    <definedName name="_______SP18" localSheetId="26">[4]FES!#REF!</definedName>
    <definedName name="_______SP18" localSheetId="17">[4]FES!#REF!</definedName>
    <definedName name="_______SP18">[4]FES!#REF!</definedName>
    <definedName name="_______SP19" localSheetId="24">[4]FES!#REF!</definedName>
    <definedName name="_______SP19" localSheetId="19">[4]FES!#REF!</definedName>
    <definedName name="_______SP19" localSheetId="6">[4]FES!#REF!</definedName>
    <definedName name="_______SP19" localSheetId="25">[4]FES!#REF!</definedName>
    <definedName name="_______SP19" localSheetId="18">[4]FES!#REF!</definedName>
    <definedName name="_______SP19" localSheetId="26">[4]FES!#REF!</definedName>
    <definedName name="_______SP19" localSheetId="17">[4]FES!#REF!</definedName>
    <definedName name="_______SP19">[4]FES!#REF!</definedName>
    <definedName name="_______SP2" localSheetId="24">[4]FES!#REF!</definedName>
    <definedName name="_______SP2" localSheetId="19">[4]FES!#REF!</definedName>
    <definedName name="_______SP2" localSheetId="6">[4]FES!#REF!</definedName>
    <definedName name="_______SP2" localSheetId="25">[4]FES!#REF!</definedName>
    <definedName name="_______SP2" localSheetId="18">[4]FES!#REF!</definedName>
    <definedName name="_______SP2" localSheetId="26">[4]FES!#REF!</definedName>
    <definedName name="_______SP2" localSheetId="17">[4]FES!#REF!</definedName>
    <definedName name="_______SP2">[4]FES!#REF!</definedName>
    <definedName name="_______SP20" localSheetId="24">[4]FES!#REF!</definedName>
    <definedName name="_______SP20" localSheetId="19">[4]FES!#REF!</definedName>
    <definedName name="_______SP20" localSheetId="6">[4]FES!#REF!</definedName>
    <definedName name="_______SP20" localSheetId="25">[4]FES!#REF!</definedName>
    <definedName name="_______SP20" localSheetId="18">[4]FES!#REF!</definedName>
    <definedName name="_______SP20" localSheetId="26">[4]FES!#REF!</definedName>
    <definedName name="_______SP20" localSheetId="17">[4]FES!#REF!</definedName>
    <definedName name="_______SP20">[4]FES!#REF!</definedName>
    <definedName name="_______SP3" localSheetId="24">[4]FES!#REF!</definedName>
    <definedName name="_______SP3" localSheetId="19">[4]FES!#REF!</definedName>
    <definedName name="_______SP3" localSheetId="6">[4]FES!#REF!</definedName>
    <definedName name="_______SP3" localSheetId="25">[4]FES!#REF!</definedName>
    <definedName name="_______SP3" localSheetId="18">[4]FES!#REF!</definedName>
    <definedName name="_______SP3" localSheetId="26">[4]FES!#REF!</definedName>
    <definedName name="_______SP3" localSheetId="17">[4]FES!#REF!</definedName>
    <definedName name="_______SP3">[4]FES!#REF!</definedName>
    <definedName name="_______SP4" localSheetId="24">[4]FES!#REF!</definedName>
    <definedName name="_______SP4" localSheetId="19">[4]FES!#REF!</definedName>
    <definedName name="_______SP4" localSheetId="6">[4]FES!#REF!</definedName>
    <definedName name="_______SP4" localSheetId="25">[4]FES!#REF!</definedName>
    <definedName name="_______SP4" localSheetId="18">[4]FES!#REF!</definedName>
    <definedName name="_______SP4" localSheetId="26">[4]FES!#REF!</definedName>
    <definedName name="_______SP4" localSheetId="17">[4]FES!#REF!</definedName>
    <definedName name="_______SP4">[4]FES!#REF!</definedName>
    <definedName name="_______SP5" localSheetId="24">[4]FES!#REF!</definedName>
    <definedName name="_______SP5" localSheetId="19">[4]FES!#REF!</definedName>
    <definedName name="_______SP5" localSheetId="6">[4]FES!#REF!</definedName>
    <definedName name="_______SP5" localSheetId="25">[4]FES!#REF!</definedName>
    <definedName name="_______SP5" localSheetId="18">[4]FES!#REF!</definedName>
    <definedName name="_______SP5" localSheetId="26">[4]FES!#REF!</definedName>
    <definedName name="_______SP5" localSheetId="17">[4]FES!#REF!</definedName>
    <definedName name="_______SP5">[4]FES!#REF!</definedName>
    <definedName name="_______SP7" localSheetId="24">[4]FES!#REF!</definedName>
    <definedName name="_______SP7" localSheetId="19">[4]FES!#REF!</definedName>
    <definedName name="_______SP7" localSheetId="6">[4]FES!#REF!</definedName>
    <definedName name="_______SP7" localSheetId="25">[4]FES!#REF!</definedName>
    <definedName name="_______SP7" localSheetId="18">[4]FES!#REF!</definedName>
    <definedName name="_______SP7" localSheetId="26">[4]FES!#REF!</definedName>
    <definedName name="_______SP7" localSheetId="17">[4]FES!#REF!</definedName>
    <definedName name="_______SP7">[4]FES!#REF!</definedName>
    <definedName name="_______SP8" localSheetId="24">[4]FES!#REF!</definedName>
    <definedName name="_______SP8" localSheetId="19">[4]FES!#REF!</definedName>
    <definedName name="_______SP8" localSheetId="6">[4]FES!#REF!</definedName>
    <definedName name="_______SP8" localSheetId="25">[4]FES!#REF!</definedName>
    <definedName name="_______SP8" localSheetId="18">[4]FES!#REF!</definedName>
    <definedName name="_______SP8" localSheetId="26">[4]FES!#REF!</definedName>
    <definedName name="_______SP8" localSheetId="17">[4]FES!#REF!</definedName>
    <definedName name="_______SP8">[4]FES!#REF!</definedName>
    <definedName name="_______SP9" localSheetId="24">[4]FES!#REF!</definedName>
    <definedName name="_______SP9" localSheetId="19">[4]FES!#REF!</definedName>
    <definedName name="_______SP9" localSheetId="6">[4]FES!#REF!</definedName>
    <definedName name="_______SP9" localSheetId="25">[4]FES!#REF!</definedName>
    <definedName name="_______SP9" localSheetId="18">[4]FES!#REF!</definedName>
    <definedName name="_______SP9" localSheetId="26">[4]FES!#REF!</definedName>
    <definedName name="_______SP9" localSheetId="17">[4]FES!#REF!</definedName>
    <definedName name="_______SP9">[4]FES!#REF!</definedName>
    <definedName name="_______t7">[1]!_______t7</definedName>
    <definedName name="_______yu9">[1]!_______yu9</definedName>
    <definedName name="______mni7">#N/A</definedName>
    <definedName name="______Num2" localSheetId="24">#REF!</definedName>
    <definedName name="______Num2" localSheetId="19">#REF!</definedName>
    <definedName name="______Num2" localSheetId="6">#REF!</definedName>
    <definedName name="______Num2" localSheetId="25">#REF!</definedName>
    <definedName name="______Num2" localSheetId="18">#REF!</definedName>
    <definedName name="______Num2" localSheetId="26">#REF!</definedName>
    <definedName name="______Num2" localSheetId="17">#REF!</definedName>
    <definedName name="______Num2">#REF!</definedName>
    <definedName name="______PDG085" localSheetId="24">#REF!</definedName>
    <definedName name="______PDG085" localSheetId="19">#REF!</definedName>
    <definedName name="______PDG085" localSheetId="6">#REF!</definedName>
    <definedName name="______PDG085" localSheetId="25">#REF!</definedName>
    <definedName name="______PDG085" localSheetId="18">#REF!</definedName>
    <definedName name="______PDG085" localSheetId="26">#REF!</definedName>
    <definedName name="______PDG085" localSheetId="17">#REF!</definedName>
    <definedName name="______PDG085">#REF!</definedName>
    <definedName name="______qer6">#N/A</definedName>
    <definedName name="______SP1" localSheetId="24">[4]FES!#REF!</definedName>
    <definedName name="______SP1" localSheetId="19">[4]FES!#REF!</definedName>
    <definedName name="______SP1" localSheetId="6">[4]FES!#REF!</definedName>
    <definedName name="______SP1" localSheetId="25">[4]FES!#REF!</definedName>
    <definedName name="______SP1" localSheetId="18">[4]FES!#REF!</definedName>
    <definedName name="______SP1" localSheetId="26">[4]FES!#REF!</definedName>
    <definedName name="______SP1" localSheetId="17">[4]FES!#REF!</definedName>
    <definedName name="______SP1">[4]FES!#REF!</definedName>
    <definedName name="______SP10" localSheetId="24">[4]FES!#REF!</definedName>
    <definedName name="______SP10" localSheetId="19">[4]FES!#REF!</definedName>
    <definedName name="______SP10" localSheetId="6">[4]FES!#REF!</definedName>
    <definedName name="______SP10" localSheetId="25">[4]FES!#REF!</definedName>
    <definedName name="______SP10" localSheetId="18">[4]FES!#REF!</definedName>
    <definedName name="______SP10" localSheetId="26">[4]FES!#REF!</definedName>
    <definedName name="______SP10" localSheetId="17">[4]FES!#REF!</definedName>
    <definedName name="______SP10">[4]FES!#REF!</definedName>
    <definedName name="______SP11" localSheetId="24">[4]FES!#REF!</definedName>
    <definedName name="______SP11" localSheetId="19">[4]FES!#REF!</definedName>
    <definedName name="______SP11" localSheetId="6">[4]FES!#REF!</definedName>
    <definedName name="______SP11" localSheetId="25">[4]FES!#REF!</definedName>
    <definedName name="______SP11" localSheetId="18">[4]FES!#REF!</definedName>
    <definedName name="______SP11" localSheetId="26">[4]FES!#REF!</definedName>
    <definedName name="______SP11" localSheetId="17">[4]FES!#REF!</definedName>
    <definedName name="______SP11">[4]FES!#REF!</definedName>
    <definedName name="______SP12" localSheetId="24">[4]FES!#REF!</definedName>
    <definedName name="______SP12" localSheetId="19">[4]FES!#REF!</definedName>
    <definedName name="______SP12" localSheetId="6">[4]FES!#REF!</definedName>
    <definedName name="______SP12" localSheetId="25">[4]FES!#REF!</definedName>
    <definedName name="______SP12" localSheetId="18">[4]FES!#REF!</definedName>
    <definedName name="______SP12" localSheetId="26">[4]FES!#REF!</definedName>
    <definedName name="______SP12" localSheetId="17">[4]FES!#REF!</definedName>
    <definedName name="______SP12">[4]FES!#REF!</definedName>
    <definedName name="______SP13" localSheetId="24">[4]FES!#REF!</definedName>
    <definedName name="______SP13" localSheetId="19">[4]FES!#REF!</definedName>
    <definedName name="______SP13" localSheetId="6">[4]FES!#REF!</definedName>
    <definedName name="______SP13" localSheetId="25">[4]FES!#REF!</definedName>
    <definedName name="______SP13" localSheetId="18">[4]FES!#REF!</definedName>
    <definedName name="______SP13" localSheetId="26">[4]FES!#REF!</definedName>
    <definedName name="______SP13" localSheetId="17">[4]FES!#REF!</definedName>
    <definedName name="______SP13">[4]FES!#REF!</definedName>
    <definedName name="______SP14" localSheetId="24">[4]FES!#REF!</definedName>
    <definedName name="______SP14" localSheetId="19">[4]FES!#REF!</definedName>
    <definedName name="______SP14" localSheetId="6">[4]FES!#REF!</definedName>
    <definedName name="______SP14" localSheetId="25">[4]FES!#REF!</definedName>
    <definedName name="______SP14" localSheetId="18">[4]FES!#REF!</definedName>
    <definedName name="______SP14" localSheetId="26">[4]FES!#REF!</definedName>
    <definedName name="______SP14" localSheetId="17">[4]FES!#REF!</definedName>
    <definedName name="______SP14">[4]FES!#REF!</definedName>
    <definedName name="______SP15" localSheetId="24">[4]FES!#REF!</definedName>
    <definedName name="______SP15" localSheetId="19">[4]FES!#REF!</definedName>
    <definedName name="______SP15" localSheetId="6">[4]FES!#REF!</definedName>
    <definedName name="______SP15" localSheetId="25">[4]FES!#REF!</definedName>
    <definedName name="______SP15" localSheetId="18">[4]FES!#REF!</definedName>
    <definedName name="______SP15" localSheetId="26">[4]FES!#REF!</definedName>
    <definedName name="______SP15" localSheetId="17">[4]FES!#REF!</definedName>
    <definedName name="______SP15">[4]FES!#REF!</definedName>
    <definedName name="______SP16" localSheetId="24">[4]FES!#REF!</definedName>
    <definedName name="______SP16" localSheetId="19">[4]FES!#REF!</definedName>
    <definedName name="______SP16" localSheetId="6">[4]FES!#REF!</definedName>
    <definedName name="______SP16" localSheetId="25">[4]FES!#REF!</definedName>
    <definedName name="______SP16" localSheetId="18">[4]FES!#REF!</definedName>
    <definedName name="______SP16" localSheetId="26">[4]FES!#REF!</definedName>
    <definedName name="______SP16" localSheetId="17">[4]FES!#REF!</definedName>
    <definedName name="______SP16">[4]FES!#REF!</definedName>
    <definedName name="______SP17" localSheetId="24">[4]FES!#REF!</definedName>
    <definedName name="______SP17" localSheetId="19">[4]FES!#REF!</definedName>
    <definedName name="______SP17" localSheetId="6">[4]FES!#REF!</definedName>
    <definedName name="______SP17" localSheetId="25">[4]FES!#REF!</definedName>
    <definedName name="______SP17" localSheetId="18">[4]FES!#REF!</definedName>
    <definedName name="______SP17" localSheetId="26">[4]FES!#REF!</definedName>
    <definedName name="______SP17" localSheetId="17">[4]FES!#REF!</definedName>
    <definedName name="______SP17">[4]FES!#REF!</definedName>
    <definedName name="______SP18" localSheetId="24">[4]FES!#REF!</definedName>
    <definedName name="______SP18" localSheetId="19">[4]FES!#REF!</definedName>
    <definedName name="______SP18" localSheetId="6">[4]FES!#REF!</definedName>
    <definedName name="______SP18" localSheetId="25">[4]FES!#REF!</definedName>
    <definedName name="______SP18" localSheetId="18">[4]FES!#REF!</definedName>
    <definedName name="______SP18" localSheetId="26">[4]FES!#REF!</definedName>
    <definedName name="______SP18" localSheetId="17">[4]FES!#REF!</definedName>
    <definedName name="______SP18">[4]FES!#REF!</definedName>
    <definedName name="______SP19" localSheetId="24">[4]FES!#REF!</definedName>
    <definedName name="______SP19" localSheetId="19">[4]FES!#REF!</definedName>
    <definedName name="______SP19" localSheetId="6">[4]FES!#REF!</definedName>
    <definedName name="______SP19" localSheetId="25">[4]FES!#REF!</definedName>
    <definedName name="______SP19" localSheetId="18">[4]FES!#REF!</definedName>
    <definedName name="______SP19" localSheetId="26">[4]FES!#REF!</definedName>
    <definedName name="______SP19" localSheetId="17">[4]FES!#REF!</definedName>
    <definedName name="______SP19">[4]FES!#REF!</definedName>
    <definedName name="______SP2" localSheetId="24">[4]FES!#REF!</definedName>
    <definedName name="______SP2" localSheetId="19">[4]FES!#REF!</definedName>
    <definedName name="______SP2" localSheetId="6">[4]FES!#REF!</definedName>
    <definedName name="______SP2" localSheetId="25">[4]FES!#REF!</definedName>
    <definedName name="______SP2" localSheetId="18">[4]FES!#REF!</definedName>
    <definedName name="______SP2" localSheetId="26">[4]FES!#REF!</definedName>
    <definedName name="______SP2" localSheetId="17">[4]FES!#REF!</definedName>
    <definedName name="______SP2">[4]FES!#REF!</definedName>
    <definedName name="______SP20" localSheetId="24">[4]FES!#REF!</definedName>
    <definedName name="______SP20" localSheetId="19">[4]FES!#REF!</definedName>
    <definedName name="______SP20" localSheetId="6">[4]FES!#REF!</definedName>
    <definedName name="______SP20" localSheetId="25">[4]FES!#REF!</definedName>
    <definedName name="______SP20" localSheetId="18">[4]FES!#REF!</definedName>
    <definedName name="______SP20" localSheetId="26">[4]FES!#REF!</definedName>
    <definedName name="______SP20" localSheetId="17">[4]FES!#REF!</definedName>
    <definedName name="______SP20">[4]FES!#REF!</definedName>
    <definedName name="______SP3" localSheetId="24">[4]FES!#REF!</definedName>
    <definedName name="______SP3" localSheetId="19">[4]FES!#REF!</definedName>
    <definedName name="______SP3" localSheetId="6">[4]FES!#REF!</definedName>
    <definedName name="______SP3" localSheetId="25">[4]FES!#REF!</definedName>
    <definedName name="______SP3" localSheetId="18">[4]FES!#REF!</definedName>
    <definedName name="______SP3" localSheetId="26">[4]FES!#REF!</definedName>
    <definedName name="______SP3" localSheetId="17">[4]FES!#REF!</definedName>
    <definedName name="______SP3">[4]FES!#REF!</definedName>
    <definedName name="______SP4" localSheetId="24">[4]FES!#REF!</definedName>
    <definedName name="______SP4" localSheetId="19">[4]FES!#REF!</definedName>
    <definedName name="______SP4" localSheetId="6">[4]FES!#REF!</definedName>
    <definedName name="______SP4" localSheetId="25">[4]FES!#REF!</definedName>
    <definedName name="______SP4" localSheetId="18">[4]FES!#REF!</definedName>
    <definedName name="______SP4" localSheetId="26">[4]FES!#REF!</definedName>
    <definedName name="______SP4" localSheetId="17">[4]FES!#REF!</definedName>
    <definedName name="______SP4">[4]FES!#REF!</definedName>
    <definedName name="______SP5" localSheetId="24">[4]FES!#REF!</definedName>
    <definedName name="______SP5" localSheetId="19">[4]FES!#REF!</definedName>
    <definedName name="______SP5" localSheetId="6">[4]FES!#REF!</definedName>
    <definedName name="______SP5" localSheetId="25">[4]FES!#REF!</definedName>
    <definedName name="______SP5" localSheetId="18">[4]FES!#REF!</definedName>
    <definedName name="______SP5" localSheetId="26">[4]FES!#REF!</definedName>
    <definedName name="______SP5" localSheetId="17">[4]FES!#REF!</definedName>
    <definedName name="______SP5">[4]FES!#REF!</definedName>
    <definedName name="______SP7" localSheetId="24">[4]FES!#REF!</definedName>
    <definedName name="______SP7" localSheetId="19">[4]FES!#REF!</definedName>
    <definedName name="______SP7" localSheetId="6">[4]FES!#REF!</definedName>
    <definedName name="______SP7" localSheetId="25">[4]FES!#REF!</definedName>
    <definedName name="______SP7" localSheetId="18">[4]FES!#REF!</definedName>
    <definedName name="______SP7" localSheetId="26">[4]FES!#REF!</definedName>
    <definedName name="______SP7" localSheetId="17">[4]FES!#REF!</definedName>
    <definedName name="______SP7">[4]FES!#REF!</definedName>
    <definedName name="______SP8" localSheetId="24">[4]FES!#REF!</definedName>
    <definedName name="______SP8" localSheetId="19">[4]FES!#REF!</definedName>
    <definedName name="______SP8" localSheetId="6">[4]FES!#REF!</definedName>
    <definedName name="______SP8" localSheetId="25">[4]FES!#REF!</definedName>
    <definedName name="______SP8" localSheetId="18">[4]FES!#REF!</definedName>
    <definedName name="______SP8" localSheetId="26">[4]FES!#REF!</definedName>
    <definedName name="______SP8" localSheetId="17">[4]FES!#REF!</definedName>
    <definedName name="______SP8">[4]FES!#REF!</definedName>
    <definedName name="______SP9" localSheetId="24">[4]FES!#REF!</definedName>
    <definedName name="______SP9" localSheetId="19">[4]FES!#REF!</definedName>
    <definedName name="______SP9" localSheetId="6">[4]FES!#REF!</definedName>
    <definedName name="______SP9" localSheetId="25">[4]FES!#REF!</definedName>
    <definedName name="______SP9" localSheetId="18">[4]FES!#REF!</definedName>
    <definedName name="______SP9" localSheetId="26">[4]FES!#REF!</definedName>
    <definedName name="______SP9" localSheetId="17">[4]FES!#REF!</definedName>
    <definedName name="______SP9">[4]FES!#REF!</definedName>
    <definedName name="______t7">#N/A</definedName>
    <definedName name="______yu9">#N/A</definedName>
    <definedName name="_____mni7">[1]!_____mni7</definedName>
    <definedName name="_____Num2" localSheetId="24">#REF!</definedName>
    <definedName name="_____Num2" localSheetId="19">#REF!</definedName>
    <definedName name="_____Num2" localSheetId="6">#REF!</definedName>
    <definedName name="_____Num2" localSheetId="25">#REF!</definedName>
    <definedName name="_____Num2" localSheetId="18">#REF!</definedName>
    <definedName name="_____Num2" localSheetId="26">#REF!</definedName>
    <definedName name="_____Num2" localSheetId="17">#REF!</definedName>
    <definedName name="_____Num2">#REF!</definedName>
    <definedName name="_____PDG085" localSheetId="24">#REF!</definedName>
    <definedName name="_____PDG085" localSheetId="19">#REF!</definedName>
    <definedName name="_____PDG085" localSheetId="6">#REF!</definedName>
    <definedName name="_____PDG085" localSheetId="25">#REF!</definedName>
    <definedName name="_____PDG085" localSheetId="18">#REF!</definedName>
    <definedName name="_____PDG085" localSheetId="26">#REF!</definedName>
    <definedName name="_____PDG085" localSheetId="17">#REF!</definedName>
    <definedName name="_____PDG085">#REF!</definedName>
    <definedName name="_____qer6">[1]!_____qer6</definedName>
    <definedName name="_____SP1" localSheetId="24">[4]FES!#REF!</definedName>
    <definedName name="_____SP1" localSheetId="19">[4]FES!#REF!</definedName>
    <definedName name="_____SP1" localSheetId="6">[4]FES!#REF!</definedName>
    <definedName name="_____SP1" localSheetId="25">[4]FES!#REF!</definedName>
    <definedName name="_____SP1" localSheetId="18">[4]FES!#REF!</definedName>
    <definedName name="_____SP1" localSheetId="26">[4]FES!#REF!</definedName>
    <definedName name="_____SP1" localSheetId="17">[4]FES!#REF!</definedName>
    <definedName name="_____SP1">[4]FES!#REF!</definedName>
    <definedName name="_____SP10" localSheetId="24">[4]FES!#REF!</definedName>
    <definedName name="_____SP10" localSheetId="19">[4]FES!#REF!</definedName>
    <definedName name="_____SP10" localSheetId="6">[4]FES!#REF!</definedName>
    <definedName name="_____SP10" localSheetId="25">[4]FES!#REF!</definedName>
    <definedName name="_____SP10" localSheetId="18">[4]FES!#REF!</definedName>
    <definedName name="_____SP10" localSheetId="26">[4]FES!#REF!</definedName>
    <definedName name="_____SP10" localSheetId="17">[4]FES!#REF!</definedName>
    <definedName name="_____SP10">[4]FES!#REF!</definedName>
    <definedName name="_____SP11" localSheetId="24">[4]FES!#REF!</definedName>
    <definedName name="_____SP11" localSheetId="19">[4]FES!#REF!</definedName>
    <definedName name="_____SP11" localSheetId="6">[4]FES!#REF!</definedName>
    <definedName name="_____SP11" localSheetId="25">[4]FES!#REF!</definedName>
    <definedName name="_____SP11" localSheetId="18">[4]FES!#REF!</definedName>
    <definedName name="_____SP11" localSheetId="26">[4]FES!#REF!</definedName>
    <definedName name="_____SP11" localSheetId="17">[4]FES!#REF!</definedName>
    <definedName name="_____SP11">[4]FES!#REF!</definedName>
    <definedName name="_____SP12" localSheetId="24">[4]FES!#REF!</definedName>
    <definedName name="_____SP12" localSheetId="19">[4]FES!#REF!</definedName>
    <definedName name="_____SP12" localSheetId="6">[4]FES!#REF!</definedName>
    <definedName name="_____SP12" localSheetId="25">[4]FES!#REF!</definedName>
    <definedName name="_____SP12" localSheetId="18">[4]FES!#REF!</definedName>
    <definedName name="_____SP12" localSheetId="26">[4]FES!#REF!</definedName>
    <definedName name="_____SP12" localSheetId="17">[4]FES!#REF!</definedName>
    <definedName name="_____SP12">[4]FES!#REF!</definedName>
    <definedName name="_____SP13" localSheetId="24">[4]FES!#REF!</definedName>
    <definedName name="_____SP13" localSheetId="19">[4]FES!#REF!</definedName>
    <definedName name="_____SP13" localSheetId="6">[4]FES!#REF!</definedName>
    <definedName name="_____SP13" localSheetId="25">[4]FES!#REF!</definedName>
    <definedName name="_____SP13" localSheetId="18">[4]FES!#REF!</definedName>
    <definedName name="_____SP13" localSheetId="26">[4]FES!#REF!</definedName>
    <definedName name="_____SP13" localSheetId="17">[4]FES!#REF!</definedName>
    <definedName name="_____SP13">[4]FES!#REF!</definedName>
    <definedName name="_____SP14" localSheetId="24">[4]FES!#REF!</definedName>
    <definedName name="_____SP14" localSheetId="19">[4]FES!#REF!</definedName>
    <definedName name="_____SP14" localSheetId="6">[4]FES!#REF!</definedName>
    <definedName name="_____SP14" localSheetId="25">[4]FES!#REF!</definedName>
    <definedName name="_____SP14" localSheetId="18">[4]FES!#REF!</definedName>
    <definedName name="_____SP14" localSheetId="26">[4]FES!#REF!</definedName>
    <definedName name="_____SP14" localSheetId="17">[4]FES!#REF!</definedName>
    <definedName name="_____SP14">[4]FES!#REF!</definedName>
    <definedName name="_____SP15" localSheetId="24">[4]FES!#REF!</definedName>
    <definedName name="_____SP15" localSheetId="19">[4]FES!#REF!</definedName>
    <definedName name="_____SP15" localSheetId="6">[4]FES!#REF!</definedName>
    <definedName name="_____SP15" localSheetId="25">[4]FES!#REF!</definedName>
    <definedName name="_____SP15" localSheetId="18">[4]FES!#REF!</definedName>
    <definedName name="_____SP15" localSheetId="26">[4]FES!#REF!</definedName>
    <definedName name="_____SP15" localSheetId="17">[4]FES!#REF!</definedName>
    <definedName name="_____SP15">[4]FES!#REF!</definedName>
    <definedName name="_____SP16" localSheetId="24">[4]FES!#REF!</definedName>
    <definedName name="_____SP16" localSheetId="19">[4]FES!#REF!</definedName>
    <definedName name="_____SP16" localSheetId="6">[4]FES!#REF!</definedName>
    <definedName name="_____SP16" localSheetId="25">[4]FES!#REF!</definedName>
    <definedName name="_____SP16" localSheetId="18">[4]FES!#REF!</definedName>
    <definedName name="_____SP16" localSheetId="26">[4]FES!#REF!</definedName>
    <definedName name="_____SP16" localSheetId="17">[4]FES!#REF!</definedName>
    <definedName name="_____SP16">[4]FES!#REF!</definedName>
    <definedName name="_____SP17" localSheetId="24">[4]FES!#REF!</definedName>
    <definedName name="_____SP17" localSheetId="19">[4]FES!#REF!</definedName>
    <definedName name="_____SP17" localSheetId="6">[4]FES!#REF!</definedName>
    <definedName name="_____SP17" localSheetId="25">[4]FES!#REF!</definedName>
    <definedName name="_____SP17" localSheetId="18">[4]FES!#REF!</definedName>
    <definedName name="_____SP17" localSheetId="26">[4]FES!#REF!</definedName>
    <definedName name="_____SP17" localSheetId="17">[4]FES!#REF!</definedName>
    <definedName name="_____SP17">[4]FES!#REF!</definedName>
    <definedName name="_____SP18" localSheetId="24">[4]FES!#REF!</definedName>
    <definedName name="_____SP18" localSheetId="19">[4]FES!#REF!</definedName>
    <definedName name="_____SP18" localSheetId="6">[4]FES!#REF!</definedName>
    <definedName name="_____SP18" localSheetId="25">[4]FES!#REF!</definedName>
    <definedName name="_____SP18" localSheetId="18">[4]FES!#REF!</definedName>
    <definedName name="_____SP18" localSheetId="26">[4]FES!#REF!</definedName>
    <definedName name="_____SP18" localSheetId="17">[4]FES!#REF!</definedName>
    <definedName name="_____SP18">[4]FES!#REF!</definedName>
    <definedName name="_____SP19" localSheetId="24">[4]FES!#REF!</definedName>
    <definedName name="_____SP19" localSheetId="19">[4]FES!#REF!</definedName>
    <definedName name="_____SP19" localSheetId="6">[4]FES!#REF!</definedName>
    <definedName name="_____SP19" localSheetId="25">[4]FES!#REF!</definedName>
    <definedName name="_____SP19" localSheetId="18">[4]FES!#REF!</definedName>
    <definedName name="_____SP19" localSheetId="26">[4]FES!#REF!</definedName>
    <definedName name="_____SP19" localSheetId="17">[4]FES!#REF!</definedName>
    <definedName name="_____SP19">[4]FES!#REF!</definedName>
    <definedName name="_____SP2" localSheetId="24">[4]FES!#REF!</definedName>
    <definedName name="_____SP2" localSheetId="19">[4]FES!#REF!</definedName>
    <definedName name="_____SP2" localSheetId="6">[4]FES!#REF!</definedName>
    <definedName name="_____SP2" localSheetId="25">[4]FES!#REF!</definedName>
    <definedName name="_____SP2" localSheetId="18">[4]FES!#REF!</definedName>
    <definedName name="_____SP2" localSheetId="26">[4]FES!#REF!</definedName>
    <definedName name="_____SP2" localSheetId="17">[4]FES!#REF!</definedName>
    <definedName name="_____SP2">[4]FES!#REF!</definedName>
    <definedName name="_____SP20" localSheetId="24">[4]FES!#REF!</definedName>
    <definedName name="_____SP20" localSheetId="19">[4]FES!#REF!</definedName>
    <definedName name="_____SP20" localSheetId="6">[4]FES!#REF!</definedName>
    <definedName name="_____SP20" localSheetId="25">[4]FES!#REF!</definedName>
    <definedName name="_____SP20" localSheetId="18">[4]FES!#REF!</definedName>
    <definedName name="_____SP20" localSheetId="26">[4]FES!#REF!</definedName>
    <definedName name="_____SP20" localSheetId="17">[4]FES!#REF!</definedName>
    <definedName name="_____SP20">[4]FES!#REF!</definedName>
    <definedName name="_____SP3" localSheetId="24">[4]FES!#REF!</definedName>
    <definedName name="_____SP3" localSheetId="19">[4]FES!#REF!</definedName>
    <definedName name="_____SP3" localSheetId="6">[4]FES!#REF!</definedName>
    <definedName name="_____SP3" localSheetId="25">[4]FES!#REF!</definedName>
    <definedName name="_____SP3" localSheetId="18">[4]FES!#REF!</definedName>
    <definedName name="_____SP3" localSheetId="26">[4]FES!#REF!</definedName>
    <definedName name="_____SP3" localSheetId="17">[4]FES!#REF!</definedName>
    <definedName name="_____SP3">[4]FES!#REF!</definedName>
    <definedName name="_____SP4" localSheetId="24">[4]FES!#REF!</definedName>
    <definedName name="_____SP4" localSheetId="19">[4]FES!#REF!</definedName>
    <definedName name="_____SP4" localSheetId="6">[4]FES!#REF!</definedName>
    <definedName name="_____SP4" localSheetId="25">[4]FES!#REF!</definedName>
    <definedName name="_____SP4" localSheetId="18">[4]FES!#REF!</definedName>
    <definedName name="_____SP4" localSheetId="26">[4]FES!#REF!</definedName>
    <definedName name="_____SP4" localSheetId="17">[4]FES!#REF!</definedName>
    <definedName name="_____SP4">[4]FES!#REF!</definedName>
    <definedName name="_____SP5" localSheetId="24">[4]FES!#REF!</definedName>
    <definedName name="_____SP5" localSheetId="19">[4]FES!#REF!</definedName>
    <definedName name="_____SP5" localSheetId="6">[4]FES!#REF!</definedName>
    <definedName name="_____SP5" localSheetId="25">[4]FES!#REF!</definedName>
    <definedName name="_____SP5" localSheetId="18">[4]FES!#REF!</definedName>
    <definedName name="_____SP5" localSheetId="26">[4]FES!#REF!</definedName>
    <definedName name="_____SP5" localSheetId="17">[4]FES!#REF!</definedName>
    <definedName name="_____SP5">[4]FES!#REF!</definedName>
    <definedName name="_____SP7" localSheetId="24">[4]FES!#REF!</definedName>
    <definedName name="_____SP7" localSheetId="19">[4]FES!#REF!</definedName>
    <definedName name="_____SP7" localSheetId="6">[4]FES!#REF!</definedName>
    <definedName name="_____SP7" localSheetId="25">[4]FES!#REF!</definedName>
    <definedName name="_____SP7" localSheetId="18">[4]FES!#REF!</definedName>
    <definedName name="_____SP7" localSheetId="26">[4]FES!#REF!</definedName>
    <definedName name="_____SP7" localSheetId="17">[4]FES!#REF!</definedName>
    <definedName name="_____SP7">[4]FES!#REF!</definedName>
    <definedName name="_____SP8" localSheetId="24">[4]FES!#REF!</definedName>
    <definedName name="_____SP8" localSheetId="19">[4]FES!#REF!</definedName>
    <definedName name="_____SP8" localSheetId="6">[4]FES!#REF!</definedName>
    <definedName name="_____SP8" localSheetId="25">[4]FES!#REF!</definedName>
    <definedName name="_____SP8" localSheetId="18">[4]FES!#REF!</definedName>
    <definedName name="_____SP8" localSheetId="26">[4]FES!#REF!</definedName>
    <definedName name="_____SP8" localSheetId="17">[4]FES!#REF!</definedName>
    <definedName name="_____SP8">[4]FES!#REF!</definedName>
    <definedName name="_____SP9" localSheetId="24">[4]FES!#REF!</definedName>
    <definedName name="_____SP9" localSheetId="19">[4]FES!#REF!</definedName>
    <definedName name="_____SP9" localSheetId="6">[4]FES!#REF!</definedName>
    <definedName name="_____SP9" localSheetId="25">[4]FES!#REF!</definedName>
    <definedName name="_____SP9" localSheetId="18">[4]FES!#REF!</definedName>
    <definedName name="_____SP9" localSheetId="26">[4]FES!#REF!</definedName>
    <definedName name="_____SP9" localSheetId="17">[4]FES!#REF!</definedName>
    <definedName name="_____SP9">[4]FES!#REF!</definedName>
    <definedName name="_____t7">[1]!_____t7</definedName>
    <definedName name="_____yu9">[1]!_____yu9</definedName>
    <definedName name="____mni7">#N/A</definedName>
    <definedName name="____Num2" localSheetId="24">#REF!</definedName>
    <definedName name="____Num2" localSheetId="19">#REF!</definedName>
    <definedName name="____Num2" localSheetId="6">#REF!</definedName>
    <definedName name="____Num2" localSheetId="25">#REF!</definedName>
    <definedName name="____Num2" localSheetId="18">#REF!</definedName>
    <definedName name="____Num2" localSheetId="26">#REF!</definedName>
    <definedName name="____Num2" localSheetId="17">#REF!</definedName>
    <definedName name="____Num2">#REF!</definedName>
    <definedName name="____PDG085" localSheetId="24">#REF!</definedName>
    <definedName name="____PDG085" localSheetId="19">#REF!</definedName>
    <definedName name="____PDG085" localSheetId="6">#REF!</definedName>
    <definedName name="____PDG085" localSheetId="25">#REF!</definedName>
    <definedName name="____PDG085" localSheetId="18">#REF!</definedName>
    <definedName name="____PDG085" localSheetId="26">#REF!</definedName>
    <definedName name="____PDG085" localSheetId="17">#REF!</definedName>
    <definedName name="____PDG085">#REF!</definedName>
    <definedName name="____qer6">#N/A</definedName>
    <definedName name="____SP1" localSheetId="24">[4]FES!#REF!</definedName>
    <definedName name="____SP1" localSheetId="19">[4]FES!#REF!</definedName>
    <definedName name="____SP1" localSheetId="6">[4]FES!#REF!</definedName>
    <definedName name="____SP1" localSheetId="25">[4]FES!#REF!</definedName>
    <definedName name="____SP1" localSheetId="18">[4]FES!#REF!</definedName>
    <definedName name="____SP1" localSheetId="26">[4]FES!#REF!</definedName>
    <definedName name="____SP1" localSheetId="17">[4]FES!#REF!</definedName>
    <definedName name="____SP1">[4]FES!#REF!</definedName>
    <definedName name="____SP10" localSheetId="24">[4]FES!#REF!</definedName>
    <definedName name="____SP10" localSheetId="19">[4]FES!#REF!</definedName>
    <definedName name="____SP10" localSheetId="6">[4]FES!#REF!</definedName>
    <definedName name="____SP10" localSheetId="25">[4]FES!#REF!</definedName>
    <definedName name="____SP10" localSheetId="18">[4]FES!#REF!</definedName>
    <definedName name="____SP10" localSheetId="26">[4]FES!#REF!</definedName>
    <definedName name="____SP10" localSheetId="17">[4]FES!#REF!</definedName>
    <definedName name="____SP10">[4]FES!#REF!</definedName>
    <definedName name="____SP11" localSheetId="24">[4]FES!#REF!</definedName>
    <definedName name="____SP11" localSheetId="19">[4]FES!#REF!</definedName>
    <definedName name="____SP11" localSheetId="6">[4]FES!#REF!</definedName>
    <definedName name="____SP11" localSheetId="25">[4]FES!#REF!</definedName>
    <definedName name="____SP11" localSheetId="18">[4]FES!#REF!</definedName>
    <definedName name="____SP11" localSheetId="26">[4]FES!#REF!</definedName>
    <definedName name="____SP11" localSheetId="17">[4]FES!#REF!</definedName>
    <definedName name="____SP11">[4]FES!#REF!</definedName>
    <definedName name="____SP12" localSheetId="24">[4]FES!#REF!</definedName>
    <definedName name="____SP12" localSheetId="19">[4]FES!#REF!</definedName>
    <definedName name="____SP12" localSheetId="6">[4]FES!#REF!</definedName>
    <definedName name="____SP12" localSheetId="25">[4]FES!#REF!</definedName>
    <definedName name="____SP12" localSheetId="18">[4]FES!#REF!</definedName>
    <definedName name="____SP12" localSheetId="26">[4]FES!#REF!</definedName>
    <definedName name="____SP12" localSheetId="17">[4]FES!#REF!</definedName>
    <definedName name="____SP12">[4]FES!#REF!</definedName>
    <definedName name="____SP13" localSheetId="24">[4]FES!#REF!</definedName>
    <definedName name="____SP13" localSheetId="19">[4]FES!#REF!</definedName>
    <definedName name="____SP13" localSheetId="6">[4]FES!#REF!</definedName>
    <definedName name="____SP13" localSheetId="25">[4]FES!#REF!</definedName>
    <definedName name="____SP13" localSheetId="18">[4]FES!#REF!</definedName>
    <definedName name="____SP13" localSheetId="26">[4]FES!#REF!</definedName>
    <definedName name="____SP13" localSheetId="17">[4]FES!#REF!</definedName>
    <definedName name="____SP13">[4]FES!#REF!</definedName>
    <definedName name="____SP14" localSheetId="24">[4]FES!#REF!</definedName>
    <definedName name="____SP14" localSheetId="19">[4]FES!#REF!</definedName>
    <definedName name="____SP14" localSheetId="6">[4]FES!#REF!</definedName>
    <definedName name="____SP14" localSheetId="25">[4]FES!#REF!</definedName>
    <definedName name="____SP14" localSheetId="18">[4]FES!#REF!</definedName>
    <definedName name="____SP14" localSheetId="26">[4]FES!#REF!</definedName>
    <definedName name="____SP14" localSheetId="17">[4]FES!#REF!</definedName>
    <definedName name="____SP14">[4]FES!#REF!</definedName>
    <definedName name="____SP15" localSheetId="24">[4]FES!#REF!</definedName>
    <definedName name="____SP15" localSheetId="19">[4]FES!#REF!</definedName>
    <definedName name="____SP15" localSheetId="6">[4]FES!#REF!</definedName>
    <definedName name="____SP15" localSheetId="25">[4]FES!#REF!</definedName>
    <definedName name="____SP15" localSheetId="18">[4]FES!#REF!</definedName>
    <definedName name="____SP15" localSheetId="26">[4]FES!#REF!</definedName>
    <definedName name="____SP15" localSheetId="17">[4]FES!#REF!</definedName>
    <definedName name="____SP15">[4]FES!#REF!</definedName>
    <definedName name="____SP16" localSheetId="24">[4]FES!#REF!</definedName>
    <definedName name="____SP16" localSheetId="19">[4]FES!#REF!</definedName>
    <definedName name="____SP16" localSheetId="6">[4]FES!#REF!</definedName>
    <definedName name="____SP16" localSheetId="25">[4]FES!#REF!</definedName>
    <definedName name="____SP16" localSheetId="18">[4]FES!#REF!</definedName>
    <definedName name="____SP16" localSheetId="26">[4]FES!#REF!</definedName>
    <definedName name="____SP16" localSheetId="17">[4]FES!#REF!</definedName>
    <definedName name="____SP16">[4]FES!#REF!</definedName>
    <definedName name="____SP17" localSheetId="24">[4]FES!#REF!</definedName>
    <definedName name="____SP17" localSheetId="19">[4]FES!#REF!</definedName>
    <definedName name="____SP17" localSheetId="6">[4]FES!#REF!</definedName>
    <definedName name="____SP17" localSheetId="25">[4]FES!#REF!</definedName>
    <definedName name="____SP17" localSheetId="18">[4]FES!#REF!</definedName>
    <definedName name="____SP17" localSheetId="26">[4]FES!#REF!</definedName>
    <definedName name="____SP17" localSheetId="17">[4]FES!#REF!</definedName>
    <definedName name="____SP17">[4]FES!#REF!</definedName>
    <definedName name="____SP18" localSheetId="24">[4]FES!#REF!</definedName>
    <definedName name="____SP18" localSheetId="19">[4]FES!#REF!</definedName>
    <definedName name="____SP18" localSheetId="6">[4]FES!#REF!</definedName>
    <definedName name="____SP18" localSheetId="25">[4]FES!#REF!</definedName>
    <definedName name="____SP18" localSheetId="18">[4]FES!#REF!</definedName>
    <definedName name="____SP18" localSheetId="26">[4]FES!#REF!</definedName>
    <definedName name="____SP18" localSheetId="17">[4]FES!#REF!</definedName>
    <definedName name="____SP18">[4]FES!#REF!</definedName>
    <definedName name="____SP19" localSheetId="24">[4]FES!#REF!</definedName>
    <definedName name="____SP19" localSheetId="19">[4]FES!#REF!</definedName>
    <definedName name="____SP19" localSheetId="6">[4]FES!#REF!</definedName>
    <definedName name="____SP19" localSheetId="25">[4]FES!#REF!</definedName>
    <definedName name="____SP19" localSheetId="18">[4]FES!#REF!</definedName>
    <definedName name="____SP19" localSheetId="26">[4]FES!#REF!</definedName>
    <definedName name="____SP19" localSheetId="17">[4]FES!#REF!</definedName>
    <definedName name="____SP19">[4]FES!#REF!</definedName>
    <definedName name="____SP2" localSheetId="24">[4]FES!#REF!</definedName>
    <definedName name="____SP2" localSheetId="19">[4]FES!#REF!</definedName>
    <definedName name="____SP2" localSheetId="6">[4]FES!#REF!</definedName>
    <definedName name="____SP2" localSheetId="25">[4]FES!#REF!</definedName>
    <definedName name="____SP2" localSheetId="18">[4]FES!#REF!</definedName>
    <definedName name="____SP2" localSheetId="26">[4]FES!#REF!</definedName>
    <definedName name="____SP2" localSheetId="17">[4]FES!#REF!</definedName>
    <definedName name="____SP2">[4]FES!#REF!</definedName>
    <definedName name="____SP20" localSheetId="24">[4]FES!#REF!</definedName>
    <definedName name="____SP20" localSheetId="19">[4]FES!#REF!</definedName>
    <definedName name="____SP20" localSheetId="6">[4]FES!#REF!</definedName>
    <definedName name="____SP20" localSheetId="25">[4]FES!#REF!</definedName>
    <definedName name="____SP20" localSheetId="18">[4]FES!#REF!</definedName>
    <definedName name="____SP20" localSheetId="26">[4]FES!#REF!</definedName>
    <definedName name="____SP20" localSheetId="17">[4]FES!#REF!</definedName>
    <definedName name="____SP20">[4]FES!#REF!</definedName>
    <definedName name="____SP3" localSheetId="24">[4]FES!#REF!</definedName>
    <definedName name="____SP3" localSheetId="19">[4]FES!#REF!</definedName>
    <definedName name="____SP3" localSheetId="6">[4]FES!#REF!</definedName>
    <definedName name="____SP3" localSheetId="25">[4]FES!#REF!</definedName>
    <definedName name="____SP3" localSheetId="18">[4]FES!#REF!</definedName>
    <definedName name="____SP3" localSheetId="26">[4]FES!#REF!</definedName>
    <definedName name="____SP3" localSheetId="17">[4]FES!#REF!</definedName>
    <definedName name="____SP3">[4]FES!#REF!</definedName>
    <definedName name="____SP4" localSheetId="24">[4]FES!#REF!</definedName>
    <definedName name="____SP4" localSheetId="19">[4]FES!#REF!</definedName>
    <definedName name="____SP4" localSheetId="6">[4]FES!#REF!</definedName>
    <definedName name="____SP4" localSheetId="25">[4]FES!#REF!</definedName>
    <definedName name="____SP4" localSheetId="18">[4]FES!#REF!</definedName>
    <definedName name="____SP4" localSheetId="26">[4]FES!#REF!</definedName>
    <definedName name="____SP4" localSheetId="17">[4]FES!#REF!</definedName>
    <definedName name="____SP4">[4]FES!#REF!</definedName>
    <definedName name="____SP5" localSheetId="24">[4]FES!#REF!</definedName>
    <definedName name="____SP5" localSheetId="19">[4]FES!#REF!</definedName>
    <definedName name="____SP5" localSheetId="6">[4]FES!#REF!</definedName>
    <definedName name="____SP5" localSheetId="25">[4]FES!#REF!</definedName>
    <definedName name="____SP5" localSheetId="18">[4]FES!#REF!</definedName>
    <definedName name="____SP5" localSheetId="26">[4]FES!#REF!</definedName>
    <definedName name="____SP5" localSheetId="17">[4]FES!#REF!</definedName>
    <definedName name="____SP5">[4]FES!#REF!</definedName>
    <definedName name="____SP7" localSheetId="24">[4]FES!#REF!</definedName>
    <definedName name="____SP7" localSheetId="19">[4]FES!#REF!</definedName>
    <definedName name="____SP7" localSheetId="6">[4]FES!#REF!</definedName>
    <definedName name="____SP7" localSheetId="25">[4]FES!#REF!</definedName>
    <definedName name="____SP7" localSheetId="18">[4]FES!#REF!</definedName>
    <definedName name="____SP7" localSheetId="26">[4]FES!#REF!</definedName>
    <definedName name="____SP7" localSheetId="17">[4]FES!#REF!</definedName>
    <definedName name="____SP7">[4]FES!#REF!</definedName>
    <definedName name="____SP8" localSheetId="24">[4]FES!#REF!</definedName>
    <definedName name="____SP8" localSheetId="19">[4]FES!#REF!</definedName>
    <definedName name="____SP8" localSheetId="6">[4]FES!#REF!</definedName>
    <definedName name="____SP8" localSheetId="25">[4]FES!#REF!</definedName>
    <definedName name="____SP8" localSheetId="18">[4]FES!#REF!</definedName>
    <definedName name="____SP8" localSheetId="26">[4]FES!#REF!</definedName>
    <definedName name="____SP8" localSheetId="17">[4]FES!#REF!</definedName>
    <definedName name="____SP8">[4]FES!#REF!</definedName>
    <definedName name="____SP9" localSheetId="24">[4]FES!#REF!</definedName>
    <definedName name="____SP9" localSheetId="19">[4]FES!#REF!</definedName>
    <definedName name="____SP9" localSheetId="6">[4]FES!#REF!</definedName>
    <definedName name="____SP9" localSheetId="25">[4]FES!#REF!</definedName>
    <definedName name="____SP9" localSheetId="18">[4]FES!#REF!</definedName>
    <definedName name="____SP9" localSheetId="26">[4]FES!#REF!</definedName>
    <definedName name="____SP9" localSheetId="17">[4]FES!#REF!</definedName>
    <definedName name="____SP9">[4]FES!#REF!</definedName>
    <definedName name="____t7">#N/A</definedName>
    <definedName name="____yu9">#N/A</definedName>
    <definedName name="___mni7">[1]!___mni7</definedName>
    <definedName name="___Num2" localSheetId="24">#REF!</definedName>
    <definedName name="___Num2" localSheetId="19">#REF!</definedName>
    <definedName name="___Num2" localSheetId="6">#REF!</definedName>
    <definedName name="___Num2" localSheetId="25">#REF!</definedName>
    <definedName name="___Num2" localSheetId="18">#REF!</definedName>
    <definedName name="___Num2" localSheetId="26">#REF!</definedName>
    <definedName name="___Num2" localSheetId="17">#REF!</definedName>
    <definedName name="___Num2">#REF!</definedName>
    <definedName name="___PDG085" localSheetId="24">#REF!</definedName>
    <definedName name="___PDG085" localSheetId="19">#REF!</definedName>
    <definedName name="___PDG085" localSheetId="6">#REF!</definedName>
    <definedName name="___PDG085" localSheetId="25">#REF!</definedName>
    <definedName name="___PDG085" localSheetId="18">#REF!</definedName>
    <definedName name="___PDG085" localSheetId="26">#REF!</definedName>
    <definedName name="___PDG085" localSheetId="17">#REF!</definedName>
    <definedName name="___PDG085">#REF!</definedName>
    <definedName name="___qer6">[1]!___qer6</definedName>
    <definedName name="___SP1" localSheetId="24">[4]FES!#REF!</definedName>
    <definedName name="___SP1" localSheetId="19">[4]FES!#REF!</definedName>
    <definedName name="___SP1" localSheetId="6">[4]FES!#REF!</definedName>
    <definedName name="___SP1" localSheetId="25">[4]FES!#REF!</definedName>
    <definedName name="___SP1" localSheetId="18">[4]FES!#REF!</definedName>
    <definedName name="___SP1" localSheetId="26">[4]FES!#REF!</definedName>
    <definedName name="___SP1" localSheetId="17">[4]FES!#REF!</definedName>
    <definedName name="___SP1">[4]FES!#REF!</definedName>
    <definedName name="___SP10" localSheetId="24">[4]FES!#REF!</definedName>
    <definedName name="___SP10" localSheetId="19">[4]FES!#REF!</definedName>
    <definedName name="___SP10" localSheetId="6">[4]FES!#REF!</definedName>
    <definedName name="___SP10" localSheetId="25">[4]FES!#REF!</definedName>
    <definedName name="___SP10" localSheetId="18">[4]FES!#REF!</definedName>
    <definedName name="___SP10" localSheetId="26">[4]FES!#REF!</definedName>
    <definedName name="___SP10" localSheetId="17">[4]FES!#REF!</definedName>
    <definedName name="___SP10">[4]FES!#REF!</definedName>
    <definedName name="___SP11" localSheetId="24">[4]FES!#REF!</definedName>
    <definedName name="___SP11" localSheetId="19">[4]FES!#REF!</definedName>
    <definedName name="___SP11" localSheetId="6">[4]FES!#REF!</definedName>
    <definedName name="___SP11" localSheetId="25">[4]FES!#REF!</definedName>
    <definedName name="___SP11" localSheetId="18">[4]FES!#REF!</definedName>
    <definedName name="___SP11" localSheetId="26">[4]FES!#REF!</definedName>
    <definedName name="___SP11" localSheetId="17">[4]FES!#REF!</definedName>
    <definedName name="___SP11">[4]FES!#REF!</definedName>
    <definedName name="___SP12" localSheetId="24">[4]FES!#REF!</definedName>
    <definedName name="___SP12" localSheetId="19">[4]FES!#REF!</definedName>
    <definedName name="___SP12" localSheetId="6">[4]FES!#REF!</definedName>
    <definedName name="___SP12" localSheetId="25">[4]FES!#REF!</definedName>
    <definedName name="___SP12" localSheetId="18">[4]FES!#REF!</definedName>
    <definedName name="___SP12" localSheetId="26">[4]FES!#REF!</definedName>
    <definedName name="___SP12" localSheetId="17">[4]FES!#REF!</definedName>
    <definedName name="___SP12">[4]FES!#REF!</definedName>
    <definedName name="___SP13" localSheetId="24">[4]FES!#REF!</definedName>
    <definedName name="___SP13" localSheetId="19">[4]FES!#REF!</definedName>
    <definedName name="___SP13" localSheetId="6">[4]FES!#REF!</definedName>
    <definedName name="___SP13" localSheetId="25">[4]FES!#REF!</definedName>
    <definedName name="___SP13" localSheetId="18">[4]FES!#REF!</definedName>
    <definedName name="___SP13" localSheetId="26">[4]FES!#REF!</definedName>
    <definedName name="___SP13" localSheetId="17">[4]FES!#REF!</definedName>
    <definedName name="___SP13">[4]FES!#REF!</definedName>
    <definedName name="___SP14" localSheetId="24">[4]FES!#REF!</definedName>
    <definedName name="___SP14" localSheetId="19">[4]FES!#REF!</definedName>
    <definedName name="___SP14" localSheetId="6">[4]FES!#REF!</definedName>
    <definedName name="___SP14" localSheetId="25">[4]FES!#REF!</definedName>
    <definedName name="___SP14" localSheetId="18">[4]FES!#REF!</definedName>
    <definedName name="___SP14" localSheetId="26">[4]FES!#REF!</definedName>
    <definedName name="___SP14" localSheetId="17">[4]FES!#REF!</definedName>
    <definedName name="___SP14">[4]FES!#REF!</definedName>
    <definedName name="___SP15" localSheetId="24">[4]FES!#REF!</definedName>
    <definedName name="___SP15" localSheetId="19">[4]FES!#REF!</definedName>
    <definedName name="___SP15" localSheetId="6">[4]FES!#REF!</definedName>
    <definedName name="___SP15" localSheetId="25">[4]FES!#REF!</definedName>
    <definedName name="___SP15" localSheetId="18">[4]FES!#REF!</definedName>
    <definedName name="___SP15" localSheetId="26">[4]FES!#REF!</definedName>
    <definedName name="___SP15" localSheetId="17">[4]FES!#REF!</definedName>
    <definedName name="___SP15">[4]FES!#REF!</definedName>
    <definedName name="___SP16" localSheetId="24">[4]FES!#REF!</definedName>
    <definedName name="___SP16" localSheetId="19">[4]FES!#REF!</definedName>
    <definedName name="___SP16" localSheetId="6">[4]FES!#REF!</definedName>
    <definedName name="___SP16" localSheetId="25">[4]FES!#REF!</definedName>
    <definedName name="___SP16" localSheetId="18">[4]FES!#REF!</definedName>
    <definedName name="___SP16" localSheetId="26">[4]FES!#REF!</definedName>
    <definedName name="___SP16" localSheetId="17">[4]FES!#REF!</definedName>
    <definedName name="___SP16">[4]FES!#REF!</definedName>
    <definedName name="___SP17" localSheetId="24">[4]FES!#REF!</definedName>
    <definedName name="___SP17" localSheetId="19">[4]FES!#REF!</definedName>
    <definedName name="___SP17" localSheetId="6">[4]FES!#REF!</definedName>
    <definedName name="___SP17" localSheetId="25">[4]FES!#REF!</definedName>
    <definedName name="___SP17" localSheetId="18">[4]FES!#REF!</definedName>
    <definedName name="___SP17" localSheetId="26">[4]FES!#REF!</definedName>
    <definedName name="___SP17" localSheetId="17">[4]FES!#REF!</definedName>
    <definedName name="___SP17">[4]FES!#REF!</definedName>
    <definedName name="___SP18" localSheetId="24">[4]FES!#REF!</definedName>
    <definedName name="___SP18" localSheetId="19">[4]FES!#REF!</definedName>
    <definedName name="___SP18" localSheetId="6">[4]FES!#REF!</definedName>
    <definedName name="___SP18" localSheetId="25">[4]FES!#REF!</definedName>
    <definedName name="___SP18" localSheetId="18">[4]FES!#REF!</definedName>
    <definedName name="___SP18" localSheetId="26">[4]FES!#REF!</definedName>
    <definedName name="___SP18" localSheetId="17">[4]FES!#REF!</definedName>
    <definedName name="___SP18">[4]FES!#REF!</definedName>
    <definedName name="___SP19" localSheetId="24">[4]FES!#REF!</definedName>
    <definedName name="___SP19" localSheetId="19">[4]FES!#REF!</definedName>
    <definedName name="___SP19" localSheetId="6">[4]FES!#REF!</definedName>
    <definedName name="___SP19" localSheetId="25">[4]FES!#REF!</definedName>
    <definedName name="___SP19" localSheetId="18">[4]FES!#REF!</definedName>
    <definedName name="___SP19" localSheetId="26">[4]FES!#REF!</definedName>
    <definedName name="___SP19" localSheetId="17">[4]FES!#REF!</definedName>
    <definedName name="___SP19">[4]FES!#REF!</definedName>
    <definedName name="___SP2" localSheetId="24">[4]FES!#REF!</definedName>
    <definedName name="___SP2" localSheetId="19">[4]FES!#REF!</definedName>
    <definedName name="___SP2" localSheetId="6">[4]FES!#REF!</definedName>
    <definedName name="___SP2" localSheetId="25">[4]FES!#REF!</definedName>
    <definedName name="___SP2" localSheetId="18">[4]FES!#REF!</definedName>
    <definedName name="___SP2" localSheetId="26">[4]FES!#REF!</definedName>
    <definedName name="___SP2" localSheetId="17">[4]FES!#REF!</definedName>
    <definedName name="___SP2">[4]FES!#REF!</definedName>
    <definedName name="___SP20" localSheetId="24">[4]FES!#REF!</definedName>
    <definedName name="___SP20" localSheetId="19">[4]FES!#REF!</definedName>
    <definedName name="___SP20" localSheetId="6">[4]FES!#REF!</definedName>
    <definedName name="___SP20" localSheetId="25">[4]FES!#REF!</definedName>
    <definedName name="___SP20" localSheetId="18">[4]FES!#REF!</definedName>
    <definedName name="___SP20" localSheetId="26">[4]FES!#REF!</definedName>
    <definedName name="___SP20" localSheetId="17">[4]FES!#REF!</definedName>
    <definedName name="___SP20">[4]FES!#REF!</definedName>
    <definedName name="___SP3" localSheetId="24">[4]FES!#REF!</definedName>
    <definedName name="___SP3" localSheetId="19">[4]FES!#REF!</definedName>
    <definedName name="___SP3" localSheetId="6">[4]FES!#REF!</definedName>
    <definedName name="___SP3" localSheetId="25">[4]FES!#REF!</definedName>
    <definedName name="___SP3" localSheetId="18">[4]FES!#REF!</definedName>
    <definedName name="___SP3" localSheetId="26">[4]FES!#REF!</definedName>
    <definedName name="___SP3" localSheetId="17">[4]FES!#REF!</definedName>
    <definedName name="___SP3">[4]FES!#REF!</definedName>
    <definedName name="___SP4" localSheetId="24">[4]FES!#REF!</definedName>
    <definedName name="___SP4" localSheetId="19">[4]FES!#REF!</definedName>
    <definedName name="___SP4" localSheetId="6">[4]FES!#REF!</definedName>
    <definedName name="___SP4" localSheetId="25">[4]FES!#REF!</definedName>
    <definedName name="___SP4" localSheetId="18">[4]FES!#REF!</definedName>
    <definedName name="___SP4" localSheetId="26">[4]FES!#REF!</definedName>
    <definedName name="___SP4" localSheetId="17">[4]FES!#REF!</definedName>
    <definedName name="___SP4">[4]FES!#REF!</definedName>
    <definedName name="___SP5" localSheetId="24">[4]FES!#REF!</definedName>
    <definedName name="___SP5" localSheetId="19">[4]FES!#REF!</definedName>
    <definedName name="___SP5" localSheetId="6">[4]FES!#REF!</definedName>
    <definedName name="___SP5" localSheetId="25">[4]FES!#REF!</definedName>
    <definedName name="___SP5" localSheetId="18">[4]FES!#REF!</definedName>
    <definedName name="___SP5" localSheetId="26">[4]FES!#REF!</definedName>
    <definedName name="___SP5" localSheetId="17">[4]FES!#REF!</definedName>
    <definedName name="___SP5">[4]FES!#REF!</definedName>
    <definedName name="___SP7" localSheetId="24">[4]FES!#REF!</definedName>
    <definedName name="___SP7" localSheetId="19">[4]FES!#REF!</definedName>
    <definedName name="___SP7" localSheetId="6">[4]FES!#REF!</definedName>
    <definedName name="___SP7" localSheetId="25">[4]FES!#REF!</definedName>
    <definedName name="___SP7" localSheetId="18">[4]FES!#REF!</definedName>
    <definedName name="___SP7" localSheetId="26">[4]FES!#REF!</definedName>
    <definedName name="___SP7" localSheetId="17">[4]FES!#REF!</definedName>
    <definedName name="___SP7">[4]FES!#REF!</definedName>
    <definedName name="___SP8" localSheetId="24">[4]FES!#REF!</definedName>
    <definedName name="___SP8" localSheetId="19">[4]FES!#REF!</definedName>
    <definedName name="___SP8" localSheetId="6">[4]FES!#REF!</definedName>
    <definedName name="___SP8" localSheetId="25">[4]FES!#REF!</definedName>
    <definedName name="___SP8" localSheetId="18">[4]FES!#REF!</definedName>
    <definedName name="___SP8" localSheetId="26">[4]FES!#REF!</definedName>
    <definedName name="___SP8" localSheetId="17">[4]FES!#REF!</definedName>
    <definedName name="___SP8">[4]FES!#REF!</definedName>
    <definedName name="___SP9" localSheetId="24">[4]FES!#REF!</definedName>
    <definedName name="___SP9" localSheetId="19">[4]FES!#REF!</definedName>
    <definedName name="___SP9" localSheetId="6">[4]FES!#REF!</definedName>
    <definedName name="___SP9" localSheetId="25">[4]FES!#REF!</definedName>
    <definedName name="___SP9" localSheetId="18">[4]FES!#REF!</definedName>
    <definedName name="___SP9" localSheetId="26">[4]FES!#REF!</definedName>
    <definedName name="___SP9" localSheetId="17">[4]FES!#REF!</definedName>
    <definedName name="___SP9">[4]FES!#REF!</definedName>
    <definedName name="___t7">[1]!___t7</definedName>
    <definedName name="___yu9">[1]!___yu9</definedName>
    <definedName name="__mni7">[1]!__mni7</definedName>
    <definedName name="__Num2" localSheetId="24">#REF!</definedName>
    <definedName name="__Num2" localSheetId="19">#REF!</definedName>
    <definedName name="__Num2" localSheetId="6">#REF!</definedName>
    <definedName name="__Num2" localSheetId="25">#REF!</definedName>
    <definedName name="__Num2" localSheetId="18">#REF!</definedName>
    <definedName name="__Num2" localSheetId="26">#REF!</definedName>
    <definedName name="__Num2" localSheetId="17">#REF!</definedName>
    <definedName name="__Num2">#REF!</definedName>
    <definedName name="__PDG085" localSheetId="24">#REF!</definedName>
    <definedName name="__PDG085" localSheetId="19">#REF!</definedName>
    <definedName name="__PDG085" localSheetId="6">#REF!</definedName>
    <definedName name="__PDG085" localSheetId="25">#REF!</definedName>
    <definedName name="__PDG085" localSheetId="18">#REF!</definedName>
    <definedName name="__PDG085" localSheetId="26">#REF!</definedName>
    <definedName name="__PDG085" localSheetId="17">#REF!</definedName>
    <definedName name="__PDG085">#REF!</definedName>
    <definedName name="__qer6">[1]!__qer6</definedName>
    <definedName name="__SP1" localSheetId="24">[4]FES!#REF!</definedName>
    <definedName name="__SP1" localSheetId="19">[4]FES!#REF!</definedName>
    <definedName name="__SP1" localSheetId="6">[4]FES!#REF!</definedName>
    <definedName name="__SP1" localSheetId="25">[4]FES!#REF!</definedName>
    <definedName name="__SP1" localSheetId="18">[4]FES!#REF!</definedName>
    <definedName name="__SP1" localSheetId="26">[4]FES!#REF!</definedName>
    <definedName name="__SP1" localSheetId="17">[4]FES!#REF!</definedName>
    <definedName name="__SP1">[4]FES!#REF!</definedName>
    <definedName name="__SP10" localSheetId="24">[4]FES!#REF!</definedName>
    <definedName name="__SP10" localSheetId="19">[4]FES!#REF!</definedName>
    <definedName name="__SP10" localSheetId="6">[4]FES!#REF!</definedName>
    <definedName name="__SP10" localSheetId="25">[4]FES!#REF!</definedName>
    <definedName name="__SP10" localSheetId="18">[4]FES!#REF!</definedName>
    <definedName name="__SP10" localSheetId="26">[4]FES!#REF!</definedName>
    <definedName name="__SP10" localSheetId="17">[4]FES!#REF!</definedName>
    <definedName name="__SP10">[4]FES!#REF!</definedName>
    <definedName name="__SP11" localSheetId="24">[4]FES!#REF!</definedName>
    <definedName name="__SP11" localSheetId="19">[4]FES!#REF!</definedName>
    <definedName name="__SP11" localSheetId="6">[4]FES!#REF!</definedName>
    <definedName name="__SP11" localSheetId="25">[4]FES!#REF!</definedName>
    <definedName name="__SP11" localSheetId="18">[4]FES!#REF!</definedName>
    <definedName name="__SP11" localSheetId="26">[4]FES!#REF!</definedName>
    <definedName name="__SP11" localSheetId="17">[4]FES!#REF!</definedName>
    <definedName name="__SP11">[4]FES!#REF!</definedName>
    <definedName name="__SP12" localSheetId="24">[4]FES!#REF!</definedName>
    <definedName name="__SP12" localSheetId="19">[4]FES!#REF!</definedName>
    <definedName name="__SP12" localSheetId="6">[4]FES!#REF!</definedName>
    <definedName name="__SP12" localSheetId="25">[4]FES!#REF!</definedName>
    <definedName name="__SP12" localSheetId="18">[4]FES!#REF!</definedName>
    <definedName name="__SP12" localSheetId="26">[4]FES!#REF!</definedName>
    <definedName name="__SP12" localSheetId="17">[4]FES!#REF!</definedName>
    <definedName name="__SP12">[4]FES!#REF!</definedName>
    <definedName name="__SP13" localSheetId="24">[4]FES!#REF!</definedName>
    <definedName name="__SP13" localSheetId="19">[4]FES!#REF!</definedName>
    <definedName name="__SP13" localSheetId="6">[4]FES!#REF!</definedName>
    <definedName name="__SP13" localSheetId="25">[4]FES!#REF!</definedName>
    <definedName name="__SP13" localSheetId="18">[4]FES!#REF!</definedName>
    <definedName name="__SP13" localSheetId="26">[4]FES!#REF!</definedName>
    <definedName name="__SP13" localSheetId="17">[4]FES!#REF!</definedName>
    <definedName name="__SP13">[4]FES!#REF!</definedName>
    <definedName name="__SP14" localSheetId="24">[4]FES!#REF!</definedName>
    <definedName name="__SP14" localSheetId="19">[4]FES!#REF!</definedName>
    <definedName name="__SP14" localSheetId="6">[4]FES!#REF!</definedName>
    <definedName name="__SP14" localSheetId="25">[4]FES!#REF!</definedName>
    <definedName name="__SP14" localSheetId="18">[4]FES!#REF!</definedName>
    <definedName name="__SP14" localSheetId="26">[4]FES!#REF!</definedName>
    <definedName name="__SP14" localSheetId="17">[4]FES!#REF!</definedName>
    <definedName name="__SP14">[4]FES!#REF!</definedName>
    <definedName name="__SP15" localSheetId="24">[4]FES!#REF!</definedName>
    <definedName name="__SP15" localSheetId="19">[4]FES!#REF!</definedName>
    <definedName name="__SP15" localSheetId="6">[4]FES!#REF!</definedName>
    <definedName name="__SP15" localSheetId="25">[4]FES!#REF!</definedName>
    <definedName name="__SP15" localSheetId="18">[4]FES!#REF!</definedName>
    <definedName name="__SP15" localSheetId="26">[4]FES!#REF!</definedName>
    <definedName name="__SP15" localSheetId="17">[4]FES!#REF!</definedName>
    <definedName name="__SP15">[4]FES!#REF!</definedName>
    <definedName name="__SP16" localSheetId="24">[4]FES!#REF!</definedName>
    <definedName name="__SP16" localSheetId="19">[4]FES!#REF!</definedName>
    <definedName name="__SP16" localSheetId="6">[4]FES!#REF!</definedName>
    <definedName name="__SP16" localSheetId="25">[4]FES!#REF!</definedName>
    <definedName name="__SP16" localSheetId="18">[4]FES!#REF!</definedName>
    <definedName name="__SP16" localSheetId="26">[4]FES!#REF!</definedName>
    <definedName name="__SP16" localSheetId="17">[4]FES!#REF!</definedName>
    <definedName name="__SP16">[4]FES!#REF!</definedName>
    <definedName name="__SP17" localSheetId="24">[4]FES!#REF!</definedName>
    <definedName name="__SP17" localSheetId="19">[4]FES!#REF!</definedName>
    <definedName name="__SP17" localSheetId="6">[4]FES!#REF!</definedName>
    <definedName name="__SP17" localSheetId="25">[4]FES!#REF!</definedName>
    <definedName name="__SP17" localSheetId="18">[4]FES!#REF!</definedName>
    <definedName name="__SP17" localSheetId="26">[4]FES!#REF!</definedName>
    <definedName name="__SP17" localSheetId="17">[4]FES!#REF!</definedName>
    <definedName name="__SP17">[4]FES!#REF!</definedName>
    <definedName name="__SP18" localSheetId="24">[4]FES!#REF!</definedName>
    <definedName name="__SP18" localSheetId="19">[4]FES!#REF!</definedName>
    <definedName name="__SP18" localSheetId="6">[4]FES!#REF!</definedName>
    <definedName name="__SP18" localSheetId="25">[4]FES!#REF!</definedName>
    <definedName name="__SP18" localSheetId="18">[4]FES!#REF!</definedName>
    <definedName name="__SP18" localSheetId="26">[4]FES!#REF!</definedName>
    <definedName name="__SP18" localSheetId="17">[4]FES!#REF!</definedName>
    <definedName name="__SP18">[4]FES!#REF!</definedName>
    <definedName name="__SP19" localSheetId="24">[4]FES!#REF!</definedName>
    <definedName name="__SP19" localSheetId="19">[4]FES!#REF!</definedName>
    <definedName name="__SP19" localSheetId="6">[4]FES!#REF!</definedName>
    <definedName name="__SP19" localSheetId="25">[4]FES!#REF!</definedName>
    <definedName name="__SP19" localSheetId="18">[4]FES!#REF!</definedName>
    <definedName name="__SP19" localSheetId="26">[4]FES!#REF!</definedName>
    <definedName name="__SP19" localSheetId="17">[4]FES!#REF!</definedName>
    <definedName name="__SP19">[4]FES!#REF!</definedName>
    <definedName name="__SP2" localSheetId="24">[4]FES!#REF!</definedName>
    <definedName name="__SP2" localSheetId="19">[4]FES!#REF!</definedName>
    <definedName name="__SP2" localSheetId="6">[4]FES!#REF!</definedName>
    <definedName name="__SP2" localSheetId="25">[4]FES!#REF!</definedName>
    <definedName name="__SP2" localSheetId="18">[4]FES!#REF!</definedName>
    <definedName name="__SP2" localSheetId="26">[4]FES!#REF!</definedName>
    <definedName name="__SP2" localSheetId="17">[4]FES!#REF!</definedName>
    <definedName name="__SP2">[4]FES!#REF!</definedName>
    <definedName name="__SP20" localSheetId="24">[4]FES!#REF!</definedName>
    <definedName name="__SP20" localSheetId="19">[4]FES!#REF!</definedName>
    <definedName name="__SP20" localSheetId="6">[4]FES!#REF!</definedName>
    <definedName name="__SP20" localSheetId="25">[4]FES!#REF!</definedName>
    <definedName name="__SP20" localSheetId="18">[4]FES!#REF!</definedName>
    <definedName name="__SP20" localSheetId="26">[4]FES!#REF!</definedName>
    <definedName name="__SP20" localSheetId="17">[4]FES!#REF!</definedName>
    <definedName name="__SP20">[4]FES!#REF!</definedName>
    <definedName name="__SP3" localSheetId="24">[4]FES!#REF!</definedName>
    <definedName name="__SP3" localSheetId="19">[4]FES!#REF!</definedName>
    <definedName name="__SP3" localSheetId="6">[4]FES!#REF!</definedName>
    <definedName name="__SP3" localSheetId="25">[4]FES!#REF!</definedName>
    <definedName name="__SP3" localSheetId="18">[4]FES!#REF!</definedName>
    <definedName name="__SP3" localSheetId="26">[4]FES!#REF!</definedName>
    <definedName name="__SP3" localSheetId="17">[4]FES!#REF!</definedName>
    <definedName name="__SP3">[4]FES!#REF!</definedName>
    <definedName name="__SP4" localSheetId="24">[4]FES!#REF!</definedName>
    <definedName name="__SP4" localSheetId="19">[4]FES!#REF!</definedName>
    <definedName name="__SP4" localSheetId="6">[4]FES!#REF!</definedName>
    <definedName name="__SP4" localSheetId="25">[4]FES!#REF!</definedName>
    <definedName name="__SP4" localSheetId="18">[4]FES!#REF!</definedName>
    <definedName name="__SP4" localSheetId="26">[4]FES!#REF!</definedName>
    <definedName name="__SP4" localSheetId="17">[4]FES!#REF!</definedName>
    <definedName name="__SP4">[4]FES!#REF!</definedName>
    <definedName name="__SP5" localSheetId="24">[4]FES!#REF!</definedName>
    <definedName name="__SP5" localSheetId="19">[4]FES!#REF!</definedName>
    <definedName name="__SP5" localSheetId="6">[4]FES!#REF!</definedName>
    <definedName name="__SP5" localSheetId="25">[4]FES!#REF!</definedName>
    <definedName name="__SP5" localSheetId="18">[4]FES!#REF!</definedName>
    <definedName name="__SP5" localSheetId="26">[4]FES!#REF!</definedName>
    <definedName name="__SP5" localSheetId="17">[4]FES!#REF!</definedName>
    <definedName name="__SP5">[4]FES!#REF!</definedName>
    <definedName name="__SP7" localSheetId="24">[4]FES!#REF!</definedName>
    <definedName name="__SP7" localSheetId="19">[4]FES!#REF!</definedName>
    <definedName name="__SP7" localSheetId="6">[4]FES!#REF!</definedName>
    <definedName name="__SP7" localSheetId="25">[4]FES!#REF!</definedName>
    <definedName name="__SP7" localSheetId="18">[4]FES!#REF!</definedName>
    <definedName name="__SP7" localSheetId="26">[4]FES!#REF!</definedName>
    <definedName name="__SP7" localSheetId="17">[4]FES!#REF!</definedName>
    <definedName name="__SP7">[4]FES!#REF!</definedName>
    <definedName name="__SP8" localSheetId="24">[4]FES!#REF!</definedName>
    <definedName name="__SP8" localSheetId="19">[4]FES!#REF!</definedName>
    <definedName name="__SP8" localSheetId="6">[4]FES!#REF!</definedName>
    <definedName name="__SP8" localSheetId="25">[4]FES!#REF!</definedName>
    <definedName name="__SP8" localSheetId="18">[4]FES!#REF!</definedName>
    <definedName name="__SP8" localSheetId="26">[4]FES!#REF!</definedName>
    <definedName name="__SP8" localSheetId="17">[4]FES!#REF!</definedName>
    <definedName name="__SP8">[4]FES!#REF!</definedName>
    <definedName name="__SP9" localSheetId="24">[4]FES!#REF!</definedName>
    <definedName name="__SP9" localSheetId="19">[4]FES!#REF!</definedName>
    <definedName name="__SP9" localSheetId="6">[4]FES!#REF!</definedName>
    <definedName name="__SP9" localSheetId="25">[4]FES!#REF!</definedName>
    <definedName name="__SP9" localSheetId="18">[4]FES!#REF!</definedName>
    <definedName name="__SP9" localSheetId="26">[4]FES!#REF!</definedName>
    <definedName name="__SP9" localSheetId="17">[4]FES!#REF!</definedName>
    <definedName name="__SP9">[4]FES!#REF!</definedName>
    <definedName name="__t7">[1]!__t7</definedName>
    <definedName name="__yu9">[1]!__yu9</definedName>
    <definedName name="_a" localSheetId="24">#REF!</definedName>
    <definedName name="_a" localSheetId="19">#REF!</definedName>
    <definedName name="_a" localSheetId="6">#REF!</definedName>
    <definedName name="_a" localSheetId="25">#REF!</definedName>
    <definedName name="_a" localSheetId="18">#REF!</definedName>
    <definedName name="_a" localSheetId="26">#REF!</definedName>
    <definedName name="_a" localSheetId="17">#REF!</definedName>
    <definedName name="_a">#REF!</definedName>
    <definedName name="_m" localSheetId="24">#REF!</definedName>
    <definedName name="_m" localSheetId="19">#REF!</definedName>
    <definedName name="_m" localSheetId="6">#REF!</definedName>
    <definedName name="_m" localSheetId="25">#REF!</definedName>
    <definedName name="_m" localSheetId="18">#REF!</definedName>
    <definedName name="_m" localSheetId="26">#REF!</definedName>
    <definedName name="_m" localSheetId="17">#REF!</definedName>
    <definedName name="_m">#REF!</definedName>
    <definedName name="_mni7">#N/A</definedName>
    <definedName name="_n" localSheetId="24">#REF!</definedName>
    <definedName name="_n" localSheetId="19">#REF!</definedName>
    <definedName name="_n" localSheetId="6">#REF!</definedName>
    <definedName name="_n" localSheetId="25">#REF!</definedName>
    <definedName name="_n" localSheetId="18">#REF!</definedName>
    <definedName name="_n" localSheetId="26">#REF!</definedName>
    <definedName name="_n" localSheetId="17">#REF!</definedName>
    <definedName name="_n">#REF!</definedName>
    <definedName name="_Num2" localSheetId="24">#REF!</definedName>
    <definedName name="_Num2" localSheetId="19">#REF!</definedName>
    <definedName name="_Num2" localSheetId="6">#REF!</definedName>
    <definedName name="_Num2" localSheetId="25">#REF!</definedName>
    <definedName name="_Num2" localSheetId="18">#REF!</definedName>
    <definedName name="_Num2" localSheetId="26">#REF!</definedName>
    <definedName name="_Num2" localSheetId="17">#REF!</definedName>
    <definedName name="_Num2">#REF!</definedName>
    <definedName name="_o" localSheetId="24">#REF!</definedName>
    <definedName name="_o" localSheetId="19">#REF!</definedName>
    <definedName name="_o" localSheetId="6">#REF!</definedName>
    <definedName name="_o" localSheetId="25">#REF!</definedName>
    <definedName name="_o" localSheetId="18">#REF!</definedName>
    <definedName name="_o" localSheetId="26">#REF!</definedName>
    <definedName name="_o" localSheetId="17">#REF!</definedName>
    <definedName name="_o">#REF!</definedName>
    <definedName name="_PDG085" localSheetId="24">#REF!</definedName>
    <definedName name="_PDG085" localSheetId="19">#REF!</definedName>
    <definedName name="_PDG085" localSheetId="6">#REF!</definedName>
    <definedName name="_PDG085" localSheetId="25">#REF!</definedName>
    <definedName name="_PDG085" localSheetId="18">#REF!</definedName>
    <definedName name="_PDG085" localSheetId="26">#REF!</definedName>
    <definedName name="_PDG085" localSheetId="17">#REF!</definedName>
    <definedName name="_PDG085">#REF!</definedName>
    <definedName name="_qer6">#N/A</definedName>
    <definedName name="_SP1" localSheetId="24">[5]FES!#REF!</definedName>
    <definedName name="_SP1" localSheetId="19">[5]FES!#REF!</definedName>
    <definedName name="_SP1" localSheetId="6">[5]FES!#REF!</definedName>
    <definedName name="_SP1" localSheetId="25">[5]FES!#REF!</definedName>
    <definedName name="_SP1" localSheetId="18">[5]FES!#REF!</definedName>
    <definedName name="_SP1" localSheetId="26">[5]FES!#REF!</definedName>
    <definedName name="_SP1" localSheetId="17">[5]FES!#REF!</definedName>
    <definedName name="_SP1">[5]FES!#REF!</definedName>
    <definedName name="_SP10" localSheetId="24">[5]FES!#REF!</definedName>
    <definedName name="_SP10" localSheetId="19">[5]FES!#REF!</definedName>
    <definedName name="_SP10" localSheetId="6">[5]FES!#REF!</definedName>
    <definedName name="_SP10" localSheetId="25">[5]FES!#REF!</definedName>
    <definedName name="_SP10" localSheetId="18">[5]FES!#REF!</definedName>
    <definedName name="_SP10" localSheetId="26">[5]FES!#REF!</definedName>
    <definedName name="_SP10" localSheetId="17">[5]FES!#REF!</definedName>
    <definedName name="_SP10">[5]FES!#REF!</definedName>
    <definedName name="_SP11" localSheetId="24">[5]FES!#REF!</definedName>
    <definedName name="_SP11" localSheetId="19">[5]FES!#REF!</definedName>
    <definedName name="_SP11" localSheetId="6">[5]FES!#REF!</definedName>
    <definedName name="_SP11" localSheetId="25">[5]FES!#REF!</definedName>
    <definedName name="_SP11" localSheetId="18">[5]FES!#REF!</definedName>
    <definedName name="_SP11" localSheetId="26">[5]FES!#REF!</definedName>
    <definedName name="_SP11" localSheetId="17">[5]FES!#REF!</definedName>
    <definedName name="_SP11">[5]FES!#REF!</definedName>
    <definedName name="_SP12" localSheetId="24">[5]FES!#REF!</definedName>
    <definedName name="_SP12" localSheetId="19">[5]FES!#REF!</definedName>
    <definedName name="_SP12" localSheetId="6">[5]FES!#REF!</definedName>
    <definedName name="_SP12" localSheetId="25">[5]FES!#REF!</definedName>
    <definedName name="_SP12" localSheetId="18">[5]FES!#REF!</definedName>
    <definedName name="_SP12" localSheetId="26">[5]FES!#REF!</definedName>
    <definedName name="_SP12" localSheetId="17">[5]FES!#REF!</definedName>
    <definedName name="_SP12">[5]FES!#REF!</definedName>
    <definedName name="_SP13" localSheetId="24">[5]FES!#REF!</definedName>
    <definedName name="_SP13" localSheetId="19">[5]FES!#REF!</definedName>
    <definedName name="_SP13" localSheetId="6">[5]FES!#REF!</definedName>
    <definedName name="_SP13" localSheetId="25">[5]FES!#REF!</definedName>
    <definedName name="_SP13" localSheetId="18">[5]FES!#REF!</definedName>
    <definedName name="_SP13" localSheetId="26">[5]FES!#REF!</definedName>
    <definedName name="_SP13" localSheetId="17">[5]FES!#REF!</definedName>
    <definedName name="_SP13">[5]FES!#REF!</definedName>
    <definedName name="_SP14" localSheetId="24">[5]FES!#REF!</definedName>
    <definedName name="_SP14" localSheetId="19">[5]FES!#REF!</definedName>
    <definedName name="_SP14" localSheetId="6">[5]FES!#REF!</definedName>
    <definedName name="_SP14" localSheetId="25">[5]FES!#REF!</definedName>
    <definedName name="_SP14" localSheetId="18">[5]FES!#REF!</definedName>
    <definedName name="_SP14" localSheetId="26">[5]FES!#REF!</definedName>
    <definedName name="_SP14" localSheetId="17">[5]FES!#REF!</definedName>
    <definedName name="_SP14">[5]FES!#REF!</definedName>
    <definedName name="_SP15" localSheetId="24">[5]FES!#REF!</definedName>
    <definedName name="_SP15" localSheetId="19">[5]FES!#REF!</definedName>
    <definedName name="_SP15" localSheetId="6">[5]FES!#REF!</definedName>
    <definedName name="_SP15" localSheetId="25">[5]FES!#REF!</definedName>
    <definedName name="_SP15" localSheetId="18">[5]FES!#REF!</definedName>
    <definedName name="_SP15" localSheetId="26">[5]FES!#REF!</definedName>
    <definedName name="_SP15" localSheetId="17">[5]FES!#REF!</definedName>
    <definedName name="_SP15">[5]FES!#REF!</definedName>
    <definedName name="_SP16" localSheetId="24">[5]FES!#REF!</definedName>
    <definedName name="_SP16" localSheetId="19">[5]FES!#REF!</definedName>
    <definedName name="_SP16" localSheetId="6">[5]FES!#REF!</definedName>
    <definedName name="_SP16" localSheetId="25">[5]FES!#REF!</definedName>
    <definedName name="_SP16" localSheetId="18">[5]FES!#REF!</definedName>
    <definedName name="_SP16" localSheetId="26">[5]FES!#REF!</definedName>
    <definedName name="_SP16" localSheetId="17">[5]FES!#REF!</definedName>
    <definedName name="_SP16">[5]FES!#REF!</definedName>
    <definedName name="_SP17" localSheetId="24">[5]FES!#REF!</definedName>
    <definedName name="_SP17" localSheetId="19">[5]FES!#REF!</definedName>
    <definedName name="_SP17" localSheetId="6">[5]FES!#REF!</definedName>
    <definedName name="_SP17" localSheetId="25">[5]FES!#REF!</definedName>
    <definedName name="_SP17" localSheetId="18">[5]FES!#REF!</definedName>
    <definedName name="_SP17" localSheetId="26">[5]FES!#REF!</definedName>
    <definedName name="_SP17" localSheetId="17">[5]FES!#REF!</definedName>
    <definedName name="_SP17">[5]FES!#REF!</definedName>
    <definedName name="_SP18" localSheetId="24">[5]FES!#REF!</definedName>
    <definedName name="_SP18" localSheetId="19">[5]FES!#REF!</definedName>
    <definedName name="_SP18" localSheetId="6">[5]FES!#REF!</definedName>
    <definedName name="_SP18" localSheetId="25">[5]FES!#REF!</definedName>
    <definedName name="_SP18" localSheetId="18">[5]FES!#REF!</definedName>
    <definedName name="_SP18" localSheetId="26">[5]FES!#REF!</definedName>
    <definedName name="_SP18" localSheetId="17">[5]FES!#REF!</definedName>
    <definedName name="_SP18">[5]FES!#REF!</definedName>
    <definedName name="_SP19" localSheetId="24">[5]FES!#REF!</definedName>
    <definedName name="_SP19" localSheetId="19">[5]FES!#REF!</definedName>
    <definedName name="_SP19" localSheetId="6">[5]FES!#REF!</definedName>
    <definedName name="_SP19" localSheetId="25">[5]FES!#REF!</definedName>
    <definedName name="_SP19" localSheetId="18">[5]FES!#REF!</definedName>
    <definedName name="_SP19" localSheetId="26">[5]FES!#REF!</definedName>
    <definedName name="_SP19" localSheetId="17">[5]FES!#REF!</definedName>
    <definedName name="_SP19">[5]FES!#REF!</definedName>
    <definedName name="_SP2" localSheetId="24">[5]FES!#REF!</definedName>
    <definedName name="_SP2" localSheetId="19">[5]FES!#REF!</definedName>
    <definedName name="_SP2" localSheetId="6">[5]FES!#REF!</definedName>
    <definedName name="_SP2" localSheetId="25">[5]FES!#REF!</definedName>
    <definedName name="_SP2" localSheetId="18">[5]FES!#REF!</definedName>
    <definedName name="_SP2" localSheetId="26">[5]FES!#REF!</definedName>
    <definedName name="_SP2" localSheetId="17">[5]FES!#REF!</definedName>
    <definedName name="_SP2">[5]FES!#REF!</definedName>
    <definedName name="_SP20" localSheetId="24">[5]FES!#REF!</definedName>
    <definedName name="_SP20" localSheetId="19">[5]FES!#REF!</definedName>
    <definedName name="_SP20" localSheetId="6">[5]FES!#REF!</definedName>
    <definedName name="_SP20" localSheetId="25">[5]FES!#REF!</definedName>
    <definedName name="_SP20" localSheetId="18">[5]FES!#REF!</definedName>
    <definedName name="_SP20" localSheetId="26">[5]FES!#REF!</definedName>
    <definedName name="_SP20" localSheetId="17">[5]FES!#REF!</definedName>
    <definedName name="_SP20">[5]FES!#REF!</definedName>
    <definedName name="_SP3" localSheetId="24">[5]FES!#REF!</definedName>
    <definedName name="_SP3" localSheetId="19">[5]FES!#REF!</definedName>
    <definedName name="_SP3" localSheetId="6">[5]FES!#REF!</definedName>
    <definedName name="_SP3" localSheetId="25">[5]FES!#REF!</definedName>
    <definedName name="_SP3" localSheetId="18">[5]FES!#REF!</definedName>
    <definedName name="_SP3" localSheetId="26">[5]FES!#REF!</definedName>
    <definedName name="_SP3" localSheetId="17">[5]FES!#REF!</definedName>
    <definedName name="_SP3">[5]FES!#REF!</definedName>
    <definedName name="_SP4" localSheetId="24">[5]FES!#REF!</definedName>
    <definedName name="_SP4" localSheetId="19">[5]FES!#REF!</definedName>
    <definedName name="_SP4" localSheetId="6">[5]FES!#REF!</definedName>
    <definedName name="_SP4" localSheetId="25">[5]FES!#REF!</definedName>
    <definedName name="_SP4" localSheetId="18">[5]FES!#REF!</definedName>
    <definedName name="_SP4" localSheetId="26">[5]FES!#REF!</definedName>
    <definedName name="_SP4" localSheetId="17">[5]FES!#REF!</definedName>
    <definedName name="_SP4">[5]FES!#REF!</definedName>
    <definedName name="_SP5" localSheetId="24">[5]FES!#REF!</definedName>
    <definedName name="_SP5" localSheetId="19">[5]FES!#REF!</definedName>
    <definedName name="_SP5" localSheetId="6">[5]FES!#REF!</definedName>
    <definedName name="_SP5" localSheetId="25">[5]FES!#REF!</definedName>
    <definedName name="_SP5" localSheetId="18">[5]FES!#REF!</definedName>
    <definedName name="_SP5" localSheetId="26">[5]FES!#REF!</definedName>
    <definedName name="_SP5" localSheetId="17">[5]FES!#REF!</definedName>
    <definedName name="_SP5">[5]FES!#REF!</definedName>
    <definedName name="_SP7" localSheetId="24">[5]FES!#REF!</definedName>
    <definedName name="_SP7" localSheetId="19">[5]FES!#REF!</definedName>
    <definedName name="_SP7" localSheetId="6">[5]FES!#REF!</definedName>
    <definedName name="_SP7" localSheetId="25">[5]FES!#REF!</definedName>
    <definedName name="_SP7" localSheetId="18">[5]FES!#REF!</definedName>
    <definedName name="_SP7" localSheetId="26">[5]FES!#REF!</definedName>
    <definedName name="_SP7" localSheetId="17">[5]FES!#REF!</definedName>
    <definedName name="_SP7">[5]FES!#REF!</definedName>
    <definedName name="_SP8" localSheetId="24">[5]FES!#REF!</definedName>
    <definedName name="_SP8" localSheetId="19">[5]FES!#REF!</definedName>
    <definedName name="_SP8" localSheetId="6">[5]FES!#REF!</definedName>
    <definedName name="_SP8" localSheetId="25">[5]FES!#REF!</definedName>
    <definedName name="_SP8" localSheetId="18">[5]FES!#REF!</definedName>
    <definedName name="_SP8" localSheetId="26">[5]FES!#REF!</definedName>
    <definedName name="_SP8" localSheetId="17">[5]FES!#REF!</definedName>
    <definedName name="_SP8">[5]FES!#REF!</definedName>
    <definedName name="_SP9" localSheetId="24">[5]FES!#REF!</definedName>
    <definedName name="_SP9" localSheetId="19">[5]FES!#REF!</definedName>
    <definedName name="_SP9" localSheetId="6">[5]FES!#REF!</definedName>
    <definedName name="_SP9" localSheetId="25">[5]FES!#REF!</definedName>
    <definedName name="_SP9" localSheetId="18">[5]FES!#REF!</definedName>
    <definedName name="_SP9" localSheetId="26">[5]FES!#REF!</definedName>
    <definedName name="_SP9" localSheetId="17">[5]FES!#REF!</definedName>
    <definedName name="_SP9">[5]FES!#REF!</definedName>
    <definedName name="_t7">#N/A</definedName>
    <definedName name="_yu9">#N/A</definedName>
    <definedName name="_xlnm._FilterDatabase" localSheetId="5" hidden="1">Лист1!$B$2:$B$36</definedName>
    <definedName name="a">#N/A</definedName>
    <definedName name="ad">#N/A</definedName>
    <definedName name="add_02" localSheetId="24">[6]Титульный!#REF!</definedName>
    <definedName name="add_02" localSheetId="19">[6]Титульный!#REF!</definedName>
    <definedName name="add_02" localSheetId="6">[6]Титульный!#REF!</definedName>
    <definedName name="add_02" localSheetId="25">[6]Титульный!#REF!</definedName>
    <definedName name="add_02" localSheetId="18">[6]Титульный!#REF!</definedName>
    <definedName name="add_02" localSheetId="26">[6]Титульный!#REF!</definedName>
    <definedName name="add_02" localSheetId="17">[6]Титульный!#REF!</definedName>
    <definedName name="add_02">[6]Титульный!#REF!</definedName>
    <definedName name="add_102_1" localSheetId="24">#REF!</definedName>
    <definedName name="add_102_1" localSheetId="19">#REF!</definedName>
    <definedName name="add_102_1" localSheetId="6">#REF!</definedName>
    <definedName name="add_102_1" localSheetId="25">#REF!</definedName>
    <definedName name="add_102_1" localSheetId="18">#REF!</definedName>
    <definedName name="add_102_1" localSheetId="26">#REF!</definedName>
    <definedName name="add_102_1" localSheetId="17">#REF!</definedName>
    <definedName name="add_102_1">#REF!</definedName>
    <definedName name="add_102_2" localSheetId="24">#REF!</definedName>
    <definedName name="add_102_2" localSheetId="19">#REF!</definedName>
    <definedName name="add_102_2" localSheetId="6">#REF!</definedName>
    <definedName name="add_102_2" localSheetId="25">#REF!</definedName>
    <definedName name="add_102_2" localSheetId="18">#REF!</definedName>
    <definedName name="add_102_2" localSheetId="26">#REF!</definedName>
    <definedName name="add_102_2" localSheetId="17">#REF!</definedName>
    <definedName name="add_102_2">#REF!</definedName>
    <definedName name="add_102_4" localSheetId="24">#REF!</definedName>
    <definedName name="add_102_4" localSheetId="19">#REF!</definedName>
    <definedName name="add_102_4" localSheetId="6">#REF!</definedName>
    <definedName name="add_102_4" localSheetId="25">#REF!</definedName>
    <definedName name="add_102_4" localSheetId="18">#REF!</definedName>
    <definedName name="add_102_4" localSheetId="26">#REF!</definedName>
    <definedName name="add_102_4" localSheetId="17">#REF!</definedName>
    <definedName name="add_102_4">#REF!</definedName>
    <definedName name="add_102_6" localSheetId="24">#REF!</definedName>
    <definedName name="add_102_6" localSheetId="19">#REF!</definedName>
    <definedName name="add_102_6" localSheetId="6">#REF!</definedName>
    <definedName name="add_102_6" localSheetId="25">#REF!</definedName>
    <definedName name="add_102_6" localSheetId="18">#REF!</definedName>
    <definedName name="add_102_6" localSheetId="26">#REF!</definedName>
    <definedName name="add_102_6" localSheetId="17">#REF!</definedName>
    <definedName name="add_102_6">#REF!</definedName>
    <definedName name="ae">#N/A</definedName>
    <definedName name="AES" localSheetId="24">#REF!</definedName>
    <definedName name="AES" localSheetId="19">#REF!</definedName>
    <definedName name="AES" localSheetId="6">#REF!</definedName>
    <definedName name="AES" localSheetId="25">#REF!</definedName>
    <definedName name="AES" localSheetId="18">#REF!</definedName>
    <definedName name="AES" localSheetId="26">#REF!</definedName>
    <definedName name="AES" localSheetId="17">#REF!</definedName>
    <definedName name="AES">#REF!</definedName>
    <definedName name="ajhvf1_140_3">[7]Форма1!$D$16</definedName>
    <definedName name="ALL_FILES">[8]Файлы!$B$1</definedName>
    <definedName name="anscount" hidden="1">1</definedName>
    <definedName name="AOE" localSheetId="24">#REF!</definedName>
    <definedName name="AOE" localSheetId="19">#REF!</definedName>
    <definedName name="AOE" localSheetId="6">#REF!</definedName>
    <definedName name="AOE" localSheetId="25">#REF!</definedName>
    <definedName name="AOE" localSheetId="18">#REF!</definedName>
    <definedName name="AOE" localSheetId="26">#REF!</definedName>
    <definedName name="AOE" localSheetId="17">#REF!</definedName>
    <definedName name="AOE">#REF!</definedName>
    <definedName name="APR" localSheetId="24">#REF!</definedName>
    <definedName name="APR" localSheetId="19">#REF!</definedName>
    <definedName name="APR" localSheetId="6">#REF!</definedName>
    <definedName name="APR" localSheetId="25">#REF!</definedName>
    <definedName name="APR" localSheetId="18">#REF!</definedName>
    <definedName name="APR" localSheetId="26">#REF!</definedName>
    <definedName name="APR" localSheetId="17">#REF!</definedName>
    <definedName name="APR">#REF!</definedName>
    <definedName name="ary">#N/A</definedName>
    <definedName name="as">#N/A</definedName>
    <definedName name="asdad">#N/A</definedName>
    <definedName name="asgf" localSheetId="24">#REF!</definedName>
    <definedName name="asgf" localSheetId="19">#REF!</definedName>
    <definedName name="asgf" localSheetId="6">#REF!</definedName>
    <definedName name="asgf" localSheetId="25">#REF!</definedName>
    <definedName name="asgf" localSheetId="18">#REF!</definedName>
    <definedName name="asgf" localSheetId="26">#REF!</definedName>
    <definedName name="asgf" localSheetId="17">#REF!</definedName>
    <definedName name="asgf">#REF!</definedName>
    <definedName name="AUG" localSheetId="24">#REF!</definedName>
    <definedName name="AUG" localSheetId="19">#REF!</definedName>
    <definedName name="AUG" localSheetId="6">#REF!</definedName>
    <definedName name="AUG" localSheetId="25">#REF!</definedName>
    <definedName name="AUG" localSheetId="18">#REF!</definedName>
    <definedName name="AUG" localSheetId="26">#REF!</definedName>
    <definedName name="AUG" localSheetId="17">#REF!</definedName>
    <definedName name="AUG">#REF!</definedName>
    <definedName name="average_cost_1" localSheetId="24">#REF!</definedName>
    <definedName name="average_cost_1" localSheetId="19">#REF!</definedName>
    <definedName name="average_cost_1" localSheetId="6">#REF!</definedName>
    <definedName name="average_cost_1" localSheetId="25">#REF!</definedName>
    <definedName name="average_cost_1" localSheetId="18">#REF!</definedName>
    <definedName name="average_cost_1" localSheetId="26">#REF!</definedName>
    <definedName name="average_cost_1" localSheetId="17">#REF!</definedName>
    <definedName name="average_cost_1">#REF!</definedName>
    <definedName name="average_cost_2" localSheetId="24">#REF!</definedName>
    <definedName name="average_cost_2" localSheetId="19">#REF!</definedName>
    <definedName name="average_cost_2" localSheetId="6">#REF!</definedName>
    <definedName name="average_cost_2" localSheetId="25">#REF!</definedName>
    <definedName name="average_cost_2" localSheetId="18">#REF!</definedName>
    <definedName name="average_cost_2" localSheetId="26">#REF!</definedName>
    <definedName name="average_cost_2" localSheetId="17">#REF!</definedName>
    <definedName name="average_cost_2">#REF!</definedName>
    <definedName name="average_cost_3" localSheetId="24">#REF!</definedName>
    <definedName name="average_cost_3" localSheetId="19">#REF!</definedName>
    <definedName name="average_cost_3" localSheetId="6">#REF!</definedName>
    <definedName name="average_cost_3" localSheetId="25">#REF!</definedName>
    <definedName name="average_cost_3" localSheetId="18">#REF!</definedName>
    <definedName name="average_cost_3" localSheetId="26">#REF!</definedName>
    <definedName name="average_cost_3" localSheetId="17">#REF!</definedName>
    <definedName name="average_cost_3">#REF!</definedName>
    <definedName name="b">#N/A</definedName>
    <definedName name="BALEE_FLOAD" localSheetId="24">#REF!</definedName>
    <definedName name="BALEE_FLOAD" localSheetId="19">#REF!</definedName>
    <definedName name="BALEE_FLOAD" localSheetId="6">#REF!</definedName>
    <definedName name="BALEE_FLOAD" localSheetId="25">#REF!</definedName>
    <definedName name="BALEE_FLOAD" localSheetId="18">#REF!</definedName>
    <definedName name="BALEE_FLOAD" localSheetId="26">#REF!</definedName>
    <definedName name="BALEE_FLOAD" localSheetId="17">#REF!</definedName>
    <definedName name="BALEE_FLOAD">#REF!</definedName>
    <definedName name="BALEE_PROT" localSheetId="24">#REF!,#REF!,#REF!,#REF!</definedName>
    <definedName name="BALEE_PROT" localSheetId="19">#REF!,#REF!,#REF!,#REF!</definedName>
    <definedName name="BALEE_PROT" localSheetId="6">#REF!,#REF!,#REF!,#REF!</definedName>
    <definedName name="BALEE_PROT" localSheetId="25">#REF!,#REF!,#REF!,#REF!</definedName>
    <definedName name="BALEE_PROT" localSheetId="18">#REF!,#REF!,#REF!,#REF!</definedName>
    <definedName name="BALEE_PROT" localSheetId="26">#REF!,#REF!,#REF!,#REF!</definedName>
    <definedName name="BALEE_PROT" localSheetId="17">#REF!,#REF!,#REF!,#REF!</definedName>
    <definedName name="BALEE_PROT">#REF!,#REF!,#REF!,#REF!</definedName>
    <definedName name="BALM_FLOAD" localSheetId="24">#REF!</definedName>
    <definedName name="BALM_FLOAD" localSheetId="19">#REF!</definedName>
    <definedName name="BALM_FLOAD" localSheetId="6">#REF!</definedName>
    <definedName name="BALM_FLOAD" localSheetId="25">#REF!</definedName>
    <definedName name="BALM_FLOAD" localSheetId="18">#REF!</definedName>
    <definedName name="BALM_FLOAD" localSheetId="26">#REF!</definedName>
    <definedName name="BALM_FLOAD" localSheetId="17">#REF!</definedName>
    <definedName name="BALM_FLOAD">#REF!</definedName>
    <definedName name="BALM_PROT" localSheetId="24">#REF!,#REF!,#REF!,#REF!</definedName>
    <definedName name="BALM_PROT" localSheetId="19">#REF!,#REF!,#REF!,#REF!</definedName>
    <definedName name="BALM_PROT" localSheetId="6">#REF!,#REF!,#REF!,#REF!</definedName>
    <definedName name="BALM_PROT" localSheetId="25">#REF!,#REF!,#REF!,#REF!</definedName>
    <definedName name="BALM_PROT" localSheetId="18">#REF!,#REF!,#REF!,#REF!</definedName>
    <definedName name="BALM_PROT" localSheetId="26">#REF!,#REF!,#REF!,#REF!</definedName>
    <definedName name="BALM_PROT" localSheetId="17">#REF!,#REF!,#REF!,#REF!</definedName>
    <definedName name="BALM_PROT">#REF!,#REF!,#REF!,#REF!</definedName>
    <definedName name="base_operation_list">[9]TEHSHEET!$K$2:$K$7</definedName>
    <definedName name="BDIFF" localSheetId="24">#REF!</definedName>
    <definedName name="BDIFF" localSheetId="19">#REF!</definedName>
    <definedName name="BDIFF" localSheetId="6">#REF!</definedName>
    <definedName name="BDIFF" localSheetId="25">#REF!</definedName>
    <definedName name="BDIFF" localSheetId="18">#REF!</definedName>
    <definedName name="BDIFF" localSheetId="26">#REF!</definedName>
    <definedName name="BDIFF" localSheetId="17">#REF!</definedName>
    <definedName name="BDIFF">#REF!</definedName>
    <definedName name="bnk">#N/A</definedName>
    <definedName name="bnm">#N/A</definedName>
    <definedName name="BoilList">[10]Лист!$A$270</definedName>
    <definedName name="butxt" localSheetId="24">#REF!</definedName>
    <definedName name="butxt" localSheetId="19">#REF!</definedName>
    <definedName name="butxt" localSheetId="6">#REF!</definedName>
    <definedName name="butxt" localSheetId="25">#REF!</definedName>
    <definedName name="butxt" localSheetId="18">#REF!</definedName>
    <definedName name="butxt" localSheetId="26">#REF!</definedName>
    <definedName name="butxt" localSheetId="17">#REF!</definedName>
    <definedName name="butxt">#REF!</definedName>
    <definedName name="butxt_02" localSheetId="24">#REF!</definedName>
    <definedName name="butxt_02" localSheetId="19">#REF!</definedName>
    <definedName name="butxt_02" localSheetId="6">#REF!</definedName>
    <definedName name="butxt_02" localSheetId="25">#REF!</definedName>
    <definedName name="butxt_02" localSheetId="18">#REF!</definedName>
    <definedName name="butxt_02" localSheetId="26">#REF!</definedName>
    <definedName name="butxt_02" localSheetId="17">#REF!</definedName>
    <definedName name="butxt_02">#REF!</definedName>
    <definedName name="butxt_03" localSheetId="24">#REF!</definedName>
    <definedName name="butxt_03" localSheetId="19">#REF!</definedName>
    <definedName name="butxt_03" localSheetId="6">#REF!</definedName>
    <definedName name="butxt_03" localSheetId="25">#REF!</definedName>
    <definedName name="butxt_03" localSheetId="18">#REF!</definedName>
    <definedName name="butxt_03" localSheetId="26">#REF!</definedName>
    <definedName name="butxt_03" localSheetId="17">#REF!</definedName>
    <definedName name="butxt_03">#REF!</definedName>
    <definedName name="bvn">#N/A</definedName>
    <definedName name="c_peri_0" localSheetId="24">#REF!</definedName>
    <definedName name="c_peri_0" localSheetId="19">#REF!</definedName>
    <definedName name="c_peri_0" localSheetId="6">#REF!</definedName>
    <definedName name="c_peri_0" localSheetId="25">#REF!</definedName>
    <definedName name="c_peri_0" localSheetId="18">#REF!</definedName>
    <definedName name="c_peri_0" localSheetId="26">#REF!</definedName>
    <definedName name="c_peri_0" localSheetId="17">#REF!</definedName>
    <definedName name="c_peri_0">#REF!</definedName>
    <definedName name="c_peri_1" localSheetId="24">#REF!</definedName>
    <definedName name="c_peri_1" localSheetId="19">#REF!</definedName>
    <definedName name="c_peri_1" localSheetId="6">#REF!</definedName>
    <definedName name="c_peri_1" localSheetId="25">#REF!</definedName>
    <definedName name="c_peri_1" localSheetId="18">#REF!</definedName>
    <definedName name="c_peri_1" localSheetId="26">#REF!</definedName>
    <definedName name="c_peri_1" localSheetId="17">#REF!</definedName>
    <definedName name="c_peri_1">#REF!</definedName>
    <definedName name="c_peri_2" localSheetId="24">#REF!</definedName>
    <definedName name="c_peri_2" localSheetId="19">#REF!</definedName>
    <definedName name="c_peri_2" localSheetId="6">#REF!</definedName>
    <definedName name="c_peri_2" localSheetId="25">#REF!</definedName>
    <definedName name="c_peri_2" localSheetId="18">#REF!</definedName>
    <definedName name="c_peri_2" localSheetId="26">#REF!</definedName>
    <definedName name="c_peri_2" localSheetId="17">#REF!</definedName>
    <definedName name="c_peri_2">#REF!</definedName>
    <definedName name="C_STAT">[11]TEHSHEET!$P$5:$Q$5</definedName>
    <definedName name="c_yperi_0" localSheetId="24">#REF!</definedName>
    <definedName name="c_yperi_0" localSheetId="19">#REF!</definedName>
    <definedName name="c_yperi_0" localSheetId="6">#REF!</definedName>
    <definedName name="c_yperi_0" localSheetId="25">#REF!</definedName>
    <definedName name="c_yperi_0" localSheetId="18">#REF!</definedName>
    <definedName name="c_yperi_0" localSheetId="26">#REF!</definedName>
    <definedName name="c_yperi_0" localSheetId="17">#REF!</definedName>
    <definedName name="c_yperi_0">#REF!</definedName>
    <definedName name="c_yperi_1" localSheetId="24">#REF!</definedName>
    <definedName name="c_yperi_1" localSheetId="19">#REF!</definedName>
    <definedName name="c_yperi_1" localSheetId="6">#REF!</definedName>
    <definedName name="c_yperi_1" localSheetId="25">#REF!</definedName>
    <definedName name="c_yperi_1" localSheetId="18">#REF!</definedName>
    <definedName name="c_yperi_1" localSheetId="26">#REF!</definedName>
    <definedName name="c_yperi_1" localSheetId="17">#REF!</definedName>
    <definedName name="c_yperi_1">#REF!</definedName>
    <definedName name="c_yperi_2" localSheetId="24">#REF!</definedName>
    <definedName name="c_yperi_2" localSheetId="19">#REF!</definedName>
    <definedName name="c_yperi_2" localSheetId="6">#REF!</definedName>
    <definedName name="c_yperi_2" localSheetId="25">#REF!</definedName>
    <definedName name="c_yperi_2" localSheetId="18">#REF!</definedName>
    <definedName name="c_yperi_2" localSheetId="26">#REF!</definedName>
    <definedName name="c_yperi_2" localSheetId="17">#REF!</definedName>
    <definedName name="c_yperi_2">#REF!</definedName>
    <definedName name="calc" localSheetId="24">#REF!</definedName>
    <definedName name="calc" localSheetId="19">#REF!</definedName>
    <definedName name="calc" localSheetId="6">#REF!</definedName>
    <definedName name="calc" localSheetId="25">#REF!</definedName>
    <definedName name="calc" localSheetId="18">#REF!</definedName>
    <definedName name="calc" localSheetId="26">#REF!</definedName>
    <definedName name="calc" localSheetId="17">#REF!</definedName>
    <definedName name="calc">#REF!</definedName>
    <definedName name="CALC_IDENTIFIER">[12]TECHSHEET!$E$20</definedName>
    <definedName name="cccc">#N/A</definedName>
    <definedName name="check_bc_2" localSheetId="24">#REF!</definedName>
    <definedName name="check_bc_2" localSheetId="19">#REF!</definedName>
    <definedName name="check_bc_2" localSheetId="6">#REF!</definedName>
    <definedName name="check_bc_2" localSheetId="25">#REF!</definedName>
    <definedName name="check_bc_2" localSheetId="18">#REF!</definedName>
    <definedName name="check_bc_2" localSheetId="26">#REF!</definedName>
    <definedName name="check_bc_2" localSheetId="17">#REF!</definedName>
    <definedName name="check_bc_2">#REF!</definedName>
    <definedName name="ClDate" localSheetId="24">#REF!</definedName>
    <definedName name="ClDate" localSheetId="19">#REF!</definedName>
    <definedName name="ClDate" localSheetId="6">#REF!</definedName>
    <definedName name="ClDate" localSheetId="25">#REF!</definedName>
    <definedName name="ClDate" localSheetId="18">#REF!</definedName>
    <definedName name="ClDate" localSheetId="26">#REF!</definedName>
    <definedName name="ClDate" localSheetId="17">#REF!</definedName>
    <definedName name="ClDate">#REF!</definedName>
    <definedName name="COMPANY">[11]TEHSHEET!$O$5</definedName>
    <definedName name="CompName" localSheetId="24">#REF!</definedName>
    <definedName name="CompName" localSheetId="19">#REF!</definedName>
    <definedName name="CompName" localSheetId="6">#REF!</definedName>
    <definedName name="CompName" localSheetId="25">#REF!</definedName>
    <definedName name="CompName" localSheetId="18">#REF!</definedName>
    <definedName name="CompName" localSheetId="26">#REF!</definedName>
    <definedName name="CompName" localSheetId="17">#REF!</definedName>
    <definedName name="CompName">#REF!</definedName>
    <definedName name="CompNameE" localSheetId="24">#REF!</definedName>
    <definedName name="CompNameE" localSheetId="19">#REF!</definedName>
    <definedName name="CompNameE" localSheetId="6">#REF!</definedName>
    <definedName name="CompNameE" localSheetId="25">#REF!</definedName>
    <definedName name="CompNameE" localSheetId="18">#REF!</definedName>
    <definedName name="CompNameE" localSheetId="26">#REF!</definedName>
    <definedName name="CompNameE" localSheetId="17">#REF!</definedName>
    <definedName name="CompNameE">#REF!</definedName>
    <definedName name="CompOt">#N/A</definedName>
    <definedName name="CompRas">#N/A</definedName>
    <definedName name="contacts" localSheetId="24">#REF!,#REF!,#REF!,#REF!</definedName>
    <definedName name="contacts" localSheetId="19">#REF!,#REF!,#REF!,#REF!</definedName>
    <definedName name="contacts" localSheetId="6">#REF!,#REF!,#REF!,#REF!</definedName>
    <definedName name="contacts" localSheetId="25">#REF!,#REF!,#REF!,#REF!</definedName>
    <definedName name="contacts" localSheetId="18">#REF!,#REF!,#REF!,#REF!</definedName>
    <definedName name="contacts" localSheetId="26">#REF!,#REF!,#REF!,#REF!</definedName>
    <definedName name="contacts" localSheetId="17">#REF!,#REF!,#REF!,#REF!</definedName>
    <definedName name="contacts">#REF!,#REF!,#REF!,#REF!</definedName>
    <definedName name="Contents" localSheetId="24">#REF!</definedName>
    <definedName name="Contents" localSheetId="19">#REF!</definedName>
    <definedName name="Contents" localSheetId="6">#REF!</definedName>
    <definedName name="Contents" localSheetId="25">#REF!</definedName>
    <definedName name="Contents" localSheetId="18">#REF!</definedName>
    <definedName name="Contents" localSheetId="10">#REF!</definedName>
    <definedName name="Contents" localSheetId="26">#REF!</definedName>
    <definedName name="Contents" localSheetId="17">#REF!</definedName>
    <definedName name="Contents">#REF!</definedName>
    <definedName name="CUR_VER">[13]Заголовок!$B$21</definedName>
    <definedName name="CURRENT_PRD" localSheetId="24">#REF!</definedName>
    <definedName name="CURRENT_PRD" localSheetId="19">#REF!</definedName>
    <definedName name="CURRENT_PRD" localSheetId="6">#REF!</definedName>
    <definedName name="CURRENT_PRD" localSheetId="25">#REF!</definedName>
    <definedName name="CURRENT_PRD" localSheetId="18">#REF!</definedName>
    <definedName name="CURRENT_PRD" localSheetId="26">#REF!</definedName>
    <definedName name="CURRENT_PRD" localSheetId="17">#REF!</definedName>
    <definedName name="CURRENT_PRD">#REF!</definedName>
    <definedName name="cvb">#N/A</definedName>
    <definedName name="cvg">#N/A</definedName>
    <definedName name="DaNet" localSheetId="24">[14]TEHSHEET!#REF!</definedName>
    <definedName name="DaNet" localSheetId="19">[14]TEHSHEET!#REF!</definedName>
    <definedName name="DaNet" localSheetId="6">[14]TEHSHEET!#REF!</definedName>
    <definedName name="DaNet" localSheetId="25">[14]TEHSHEET!#REF!</definedName>
    <definedName name="DaNet" localSheetId="18">[14]TEHSHEET!#REF!</definedName>
    <definedName name="DaNet" localSheetId="26">[14]TEHSHEET!#REF!</definedName>
    <definedName name="DaNet" localSheetId="17">[14]TEHSHEET!#REF!</definedName>
    <definedName name="DaNet">[14]TEHSHEET!#REF!</definedName>
    <definedName name="DATA" localSheetId="24">#REF!</definedName>
    <definedName name="DATA" localSheetId="19">#REF!</definedName>
    <definedName name="DATA" localSheetId="6">#REF!</definedName>
    <definedName name="DATA" localSheetId="25">#REF!</definedName>
    <definedName name="DATA" localSheetId="18">#REF!</definedName>
    <definedName name="DATA" localSheetId="26">#REF!</definedName>
    <definedName name="DATA" localSheetId="17">#REF!</definedName>
    <definedName name="DATA">#REF!</definedName>
    <definedName name="data_1">[15]Основной_лист!$A$9:$A$15,[15]Основной_лист!$H$9:$H$34</definedName>
    <definedName name="DATE" localSheetId="24">#REF!</definedName>
    <definedName name="DATE" localSheetId="19">#REF!</definedName>
    <definedName name="DATE" localSheetId="6">#REF!</definedName>
    <definedName name="DATE" localSheetId="25">#REF!</definedName>
    <definedName name="DATE" localSheetId="18">#REF!</definedName>
    <definedName name="DATE" localSheetId="26">#REF!</definedName>
    <definedName name="DATE" localSheetId="17">#REF!</definedName>
    <definedName name="DATE">#REF!</definedName>
    <definedName name="day" localSheetId="24">#REF!</definedName>
    <definedName name="day" localSheetId="19">#REF!</definedName>
    <definedName name="day" localSheetId="6">#REF!</definedName>
    <definedName name="day" localSheetId="25">#REF!</definedName>
    <definedName name="day" localSheetId="18">#REF!</definedName>
    <definedName name="day" localSheetId="26">#REF!</definedName>
    <definedName name="day" localSheetId="17">#REF!</definedName>
    <definedName name="day">#REF!</definedName>
    <definedName name="day_02" localSheetId="24">#REF!</definedName>
    <definedName name="day_02" localSheetId="19">#REF!</definedName>
    <definedName name="day_02" localSheetId="6">#REF!</definedName>
    <definedName name="day_02" localSheetId="25">#REF!</definedName>
    <definedName name="day_02" localSheetId="18">#REF!</definedName>
    <definedName name="day_02" localSheetId="26">#REF!</definedName>
    <definedName name="day_02" localSheetId="17">#REF!</definedName>
    <definedName name="day_02">#REF!</definedName>
    <definedName name="day_03" localSheetId="24">#REF!</definedName>
    <definedName name="day_03" localSheetId="19">#REF!</definedName>
    <definedName name="day_03" localSheetId="6">#REF!</definedName>
    <definedName name="day_03" localSheetId="25">#REF!</definedName>
    <definedName name="day_03" localSheetId="18">#REF!</definedName>
    <definedName name="day_03" localSheetId="26">#REF!</definedName>
    <definedName name="day_03" localSheetId="17">#REF!</definedName>
    <definedName name="day_03">#REF!</definedName>
    <definedName name="DEC" localSheetId="24">#REF!</definedName>
    <definedName name="DEC" localSheetId="19">#REF!</definedName>
    <definedName name="DEC" localSheetId="6">#REF!</definedName>
    <definedName name="DEC" localSheetId="25">#REF!</definedName>
    <definedName name="DEC" localSheetId="18">#REF!</definedName>
    <definedName name="DEC" localSheetId="26">#REF!</definedName>
    <definedName name="DEC" localSheetId="17">#REF!</definedName>
    <definedName name="DEC">#REF!</definedName>
    <definedName name="Det_141" localSheetId="24">'[16]5'!#REF!</definedName>
    <definedName name="Det_141" localSheetId="19">'[16]5'!#REF!</definedName>
    <definedName name="Det_141" localSheetId="6">'[16]5'!#REF!</definedName>
    <definedName name="Det_141" localSheetId="25">'[16]5'!#REF!</definedName>
    <definedName name="Det_141" localSheetId="18">'[16]5'!#REF!</definedName>
    <definedName name="Det_141" localSheetId="26">'[16]5'!#REF!</definedName>
    <definedName name="Det_141" localSheetId="17">'[16]5'!#REF!</definedName>
    <definedName name="Det_141">'[16]5'!#REF!</definedName>
    <definedName name="df">#N/A</definedName>
    <definedName name="dfg">#N/A</definedName>
    <definedName name="dfgh">#N/A</definedName>
    <definedName name="dfy">#N/A</definedName>
    <definedName name="dghj">#N/A</definedName>
    <definedName name="diametr_list">[9]TEHSHEET!$Z$2:$Z$22</definedName>
    <definedName name="DLVYB_KOT">[17]Производственные!$B$7:$B$30</definedName>
    <definedName name="DOC" localSheetId="24">#REF!</definedName>
    <definedName name="DOC" localSheetId="19">#REF!</definedName>
    <definedName name="DOC" localSheetId="6">#REF!</definedName>
    <definedName name="DOC" localSheetId="25">#REF!</definedName>
    <definedName name="DOC" localSheetId="18">#REF!</definedName>
    <definedName name="DOC" localSheetId="26">#REF!</definedName>
    <definedName name="DOC" localSheetId="17">#REF!</definedName>
    <definedName name="DOC">#REF!</definedName>
    <definedName name="Down_range" localSheetId="24">#REF!</definedName>
    <definedName name="Down_range" localSheetId="19">#REF!</definedName>
    <definedName name="Down_range" localSheetId="6">#REF!</definedName>
    <definedName name="Down_range" localSheetId="25">#REF!</definedName>
    <definedName name="Down_range" localSheetId="18">#REF!</definedName>
    <definedName name="Down_range" localSheetId="26">#REF!</definedName>
    <definedName name="Down_range" localSheetId="17">#REF!</definedName>
    <definedName name="Down_range">#REF!</definedName>
    <definedName name="ee">#N/A</definedName>
    <definedName name="ert">#N/A</definedName>
    <definedName name="erty">#N/A</definedName>
    <definedName name="ESO_ET" localSheetId="24">#REF!</definedName>
    <definedName name="ESO_ET" localSheetId="19">#REF!</definedName>
    <definedName name="ESO_ET" localSheetId="6">#REF!</definedName>
    <definedName name="ESO_ET" localSheetId="25">#REF!</definedName>
    <definedName name="ESO_ET" localSheetId="18">#REF!</definedName>
    <definedName name="ESO_ET" localSheetId="26">#REF!</definedName>
    <definedName name="ESO_ET" localSheetId="17">#REF!</definedName>
    <definedName name="ESO_ET">#REF!</definedName>
    <definedName name="ESO_PROT" localSheetId="24">#REF!,#REF!,#REF!,'%_Нов'!P1_ESO_PROT</definedName>
    <definedName name="ESO_PROT" localSheetId="19">#REF!,#REF!,#REF!,'%_Толп'!P1_ESO_PROT</definedName>
    <definedName name="ESO_PROT" localSheetId="6">#REF!,#REF!,#REF!,'ИНВЕСТ '!P1_ESO_PROT</definedName>
    <definedName name="ESO_PROT" localSheetId="25">#REF!,#REF!,#REF!,ИП_Новое!P1_ESO_PROT</definedName>
    <definedName name="ESO_PROT" localSheetId="18">#REF!,#REF!,#REF!,ИП_Толп!P1_ESO_PROT</definedName>
    <definedName name="ESO_PROT" localSheetId="26">#REF!,#REF!,#REF!,Тариф_Новое!P1_ESO_PROT</definedName>
    <definedName name="ESO_PROT" localSheetId="17">#REF!,#REF!,#REF!,Тариф_Толп!P1_ESO_PROT</definedName>
    <definedName name="ESO_PROT">#REF!,#REF!,#REF!,P1_ESO_PROT</definedName>
    <definedName name="ESOcom" localSheetId="24">#REF!</definedName>
    <definedName name="ESOcom" localSheetId="19">#REF!</definedName>
    <definedName name="ESOcom" localSheetId="6">#REF!</definedName>
    <definedName name="ESOcom" localSheetId="25">#REF!</definedName>
    <definedName name="ESOcom" localSheetId="18">#REF!</definedName>
    <definedName name="ESOcom" localSheetId="26">#REF!</definedName>
    <definedName name="ESOcom" localSheetId="17">#REF!</definedName>
    <definedName name="ESOcom">#REF!</definedName>
    <definedName name="etr">#N/A</definedName>
    <definedName name="ew">#N/A</definedName>
    <definedName name="expert0" localSheetId="24">'[18]0'!#REF!</definedName>
    <definedName name="expert0" localSheetId="19">'[18]0'!#REF!</definedName>
    <definedName name="expert0" localSheetId="6">'[18]0'!#REF!</definedName>
    <definedName name="expert0" localSheetId="25">'[18]0'!#REF!</definedName>
    <definedName name="expert0" localSheetId="18">'[18]0'!#REF!</definedName>
    <definedName name="expert0" localSheetId="26">'[18]0'!#REF!</definedName>
    <definedName name="expert0" localSheetId="17">'[18]0'!#REF!</definedName>
    <definedName name="expert0">'[18]0'!#REF!</definedName>
    <definedName name="expert0.1" localSheetId="24">'[18]0.3'!#REF!</definedName>
    <definedName name="expert0.1" localSheetId="19">'[18]0.3'!#REF!</definedName>
    <definedName name="expert0.1" localSheetId="6">'[18]0.3'!#REF!</definedName>
    <definedName name="expert0.1" localSheetId="25">'[18]0.3'!#REF!</definedName>
    <definedName name="expert0.1" localSheetId="18">'[18]0.3'!#REF!</definedName>
    <definedName name="expert0.1" localSheetId="26">'[18]0.3'!#REF!</definedName>
    <definedName name="expert0.1" localSheetId="17">'[18]0.3'!#REF!</definedName>
    <definedName name="expert0.1">'[18]0.3'!#REF!</definedName>
    <definedName name="expert1" localSheetId="24">'[18]1'!#REF!</definedName>
    <definedName name="expert1" localSheetId="19">'[18]1'!#REF!</definedName>
    <definedName name="expert1" localSheetId="6">'[18]1'!#REF!</definedName>
    <definedName name="expert1" localSheetId="25">'[18]1'!#REF!</definedName>
    <definedName name="expert1" localSheetId="18">'[18]1'!#REF!</definedName>
    <definedName name="expert1" localSheetId="26">'[18]1'!#REF!</definedName>
    <definedName name="expert1" localSheetId="17">'[18]1'!#REF!</definedName>
    <definedName name="expert1">'[18]1'!#REF!</definedName>
    <definedName name="expert10" localSheetId="24">#REF!</definedName>
    <definedName name="expert10" localSheetId="19">#REF!</definedName>
    <definedName name="expert10" localSheetId="6">#REF!</definedName>
    <definedName name="expert10" localSheetId="25">#REF!</definedName>
    <definedName name="expert10" localSheetId="18">#REF!</definedName>
    <definedName name="expert10" localSheetId="26">#REF!</definedName>
    <definedName name="expert10" localSheetId="17">#REF!</definedName>
    <definedName name="expert10">#REF!</definedName>
    <definedName name="expert11" localSheetId="24">#REF!</definedName>
    <definedName name="expert11" localSheetId="19">#REF!</definedName>
    <definedName name="expert11" localSheetId="6">#REF!</definedName>
    <definedName name="expert11" localSheetId="25">#REF!</definedName>
    <definedName name="expert11" localSheetId="18">#REF!</definedName>
    <definedName name="expert11" localSheetId="26">#REF!</definedName>
    <definedName name="expert11" localSheetId="17">#REF!</definedName>
    <definedName name="expert11">#REF!</definedName>
    <definedName name="expert12" localSheetId="24">#REF!</definedName>
    <definedName name="expert12" localSheetId="19">#REF!</definedName>
    <definedName name="expert12" localSheetId="6">#REF!</definedName>
    <definedName name="expert12" localSheetId="25">#REF!</definedName>
    <definedName name="expert12" localSheetId="18">#REF!</definedName>
    <definedName name="expert12" localSheetId="26">#REF!</definedName>
    <definedName name="expert12" localSheetId="17">#REF!</definedName>
    <definedName name="expert12">#REF!</definedName>
    <definedName name="expert13" localSheetId="24">#REF!</definedName>
    <definedName name="expert13" localSheetId="19">#REF!</definedName>
    <definedName name="expert13" localSheetId="6">#REF!</definedName>
    <definedName name="expert13" localSheetId="25">#REF!</definedName>
    <definedName name="expert13" localSheetId="18">#REF!</definedName>
    <definedName name="expert13" localSheetId="26">#REF!</definedName>
    <definedName name="expert13" localSheetId="17">#REF!</definedName>
    <definedName name="expert13">#REF!</definedName>
    <definedName name="expert14" localSheetId="24">#REF!</definedName>
    <definedName name="expert14" localSheetId="19">#REF!</definedName>
    <definedName name="expert14" localSheetId="6">#REF!</definedName>
    <definedName name="expert14" localSheetId="25">#REF!</definedName>
    <definedName name="expert14" localSheetId="18">#REF!</definedName>
    <definedName name="expert14" localSheetId="26">#REF!</definedName>
    <definedName name="expert14" localSheetId="17">#REF!</definedName>
    <definedName name="expert14">#REF!</definedName>
    <definedName name="expert15" localSheetId="24">#REF!</definedName>
    <definedName name="expert15" localSheetId="19">#REF!</definedName>
    <definedName name="expert15" localSheetId="6">#REF!</definedName>
    <definedName name="expert15" localSheetId="25">#REF!</definedName>
    <definedName name="expert15" localSheetId="18">#REF!</definedName>
    <definedName name="expert15" localSheetId="26">#REF!</definedName>
    <definedName name="expert15" localSheetId="17">#REF!</definedName>
    <definedName name="expert15">#REF!</definedName>
    <definedName name="expert16" localSheetId="24">#REF!</definedName>
    <definedName name="expert16" localSheetId="19">#REF!</definedName>
    <definedName name="expert16" localSheetId="6">#REF!</definedName>
    <definedName name="expert16" localSheetId="25">#REF!</definedName>
    <definedName name="expert16" localSheetId="18">#REF!</definedName>
    <definedName name="expert16" localSheetId="26">#REF!</definedName>
    <definedName name="expert16" localSheetId="17">#REF!</definedName>
    <definedName name="expert16">#REF!</definedName>
    <definedName name="expert17" localSheetId="24">#REF!</definedName>
    <definedName name="expert17" localSheetId="19">#REF!</definedName>
    <definedName name="expert17" localSheetId="6">#REF!</definedName>
    <definedName name="expert17" localSheetId="25">#REF!</definedName>
    <definedName name="expert17" localSheetId="18">#REF!</definedName>
    <definedName name="expert17" localSheetId="26">#REF!</definedName>
    <definedName name="expert17" localSheetId="17">#REF!</definedName>
    <definedName name="expert17">#REF!</definedName>
    <definedName name="expert18" localSheetId="24">#REF!</definedName>
    <definedName name="expert18" localSheetId="19">#REF!</definedName>
    <definedName name="expert18" localSheetId="6">#REF!</definedName>
    <definedName name="expert18" localSheetId="25">#REF!</definedName>
    <definedName name="expert18" localSheetId="18">#REF!</definedName>
    <definedName name="expert18" localSheetId="26">#REF!</definedName>
    <definedName name="expert18" localSheetId="17">#REF!</definedName>
    <definedName name="expert18">#REF!</definedName>
    <definedName name="expert19" localSheetId="24">#REF!</definedName>
    <definedName name="expert19" localSheetId="19">#REF!</definedName>
    <definedName name="expert19" localSheetId="6">#REF!</definedName>
    <definedName name="expert19" localSheetId="25">#REF!</definedName>
    <definedName name="expert19" localSheetId="18">#REF!</definedName>
    <definedName name="expert19" localSheetId="26">#REF!</definedName>
    <definedName name="expert19" localSheetId="17">#REF!</definedName>
    <definedName name="expert19">#REF!</definedName>
    <definedName name="expert2" localSheetId="24">'[18]2.1'!#REF!</definedName>
    <definedName name="expert2" localSheetId="19">'[18]2.1'!#REF!</definedName>
    <definedName name="expert2" localSheetId="6">'[18]2.1'!#REF!</definedName>
    <definedName name="expert2" localSheetId="25">'[18]2.1'!#REF!</definedName>
    <definedName name="expert2" localSheetId="18">'[18]2.1'!#REF!</definedName>
    <definedName name="expert2" localSheetId="26">'[18]2.1'!#REF!</definedName>
    <definedName name="expert2" localSheetId="17">'[18]2.1'!#REF!</definedName>
    <definedName name="expert2">'[18]2.1'!#REF!</definedName>
    <definedName name="expert20" localSheetId="24">#REF!</definedName>
    <definedName name="expert20" localSheetId="19">#REF!</definedName>
    <definedName name="expert20" localSheetId="6">#REF!</definedName>
    <definedName name="expert20" localSheetId="25">#REF!</definedName>
    <definedName name="expert20" localSheetId="18">#REF!</definedName>
    <definedName name="expert20" localSheetId="26">#REF!</definedName>
    <definedName name="expert20" localSheetId="17">#REF!</definedName>
    <definedName name="expert20">#REF!</definedName>
    <definedName name="expert21" localSheetId="24">#REF!</definedName>
    <definedName name="expert21" localSheetId="19">#REF!</definedName>
    <definedName name="expert21" localSheetId="6">#REF!</definedName>
    <definedName name="expert21" localSheetId="25">#REF!</definedName>
    <definedName name="expert21" localSheetId="18">#REF!</definedName>
    <definedName name="expert21" localSheetId="26">#REF!</definedName>
    <definedName name="expert21" localSheetId="17">#REF!</definedName>
    <definedName name="expert21">#REF!</definedName>
    <definedName name="expert22" localSheetId="24">#REF!</definedName>
    <definedName name="expert22" localSheetId="19">#REF!</definedName>
    <definedName name="expert22" localSheetId="6">#REF!</definedName>
    <definedName name="expert22" localSheetId="25">#REF!</definedName>
    <definedName name="expert22" localSheetId="18">#REF!</definedName>
    <definedName name="expert22" localSheetId="26">#REF!</definedName>
    <definedName name="expert22" localSheetId="17">#REF!</definedName>
    <definedName name="expert22">#REF!</definedName>
    <definedName name="expert23" localSheetId="24">#REF!</definedName>
    <definedName name="expert23" localSheetId="19">#REF!</definedName>
    <definedName name="expert23" localSheetId="6">#REF!</definedName>
    <definedName name="expert23" localSheetId="25">#REF!</definedName>
    <definedName name="expert23" localSheetId="18">#REF!</definedName>
    <definedName name="expert23" localSheetId="26">#REF!</definedName>
    <definedName name="expert23" localSheetId="17">#REF!</definedName>
    <definedName name="expert23">#REF!</definedName>
    <definedName name="expert24" localSheetId="24">#REF!</definedName>
    <definedName name="expert24" localSheetId="19">#REF!</definedName>
    <definedName name="expert24" localSheetId="6">#REF!</definedName>
    <definedName name="expert24" localSheetId="25">#REF!</definedName>
    <definedName name="expert24" localSheetId="18">#REF!</definedName>
    <definedName name="expert24" localSheetId="26">#REF!</definedName>
    <definedName name="expert24" localSheetId="17">#REF!</definedName>
    <definedName name="expert24">#REF!</definedName>
    <definedName name="expert25" localSheetId="24">#REF!</definedName>
    <definedName name="expert25" localSheetId="19">#REF!</definedName>
    <definedName name="expert25" localSheetId="6">#REF!</definedName>
    <definedName name="expert25" localSheetId="25">#REF!</definedName>
    <definedName name="expert25" localSheetId="18">#REF!</definedName>
    <definedName name="expert25" localSheetId="26">#REF!</definedName>
    <definedName name="expert25" localSheetId="17">#REF!</definedName>
    <definedName name="expert25">#REF!</definedName>
    <definedName name="expert26" localSheetId="24">#REF!</definedName>
    <definedName name="expert26" localSheetId="19">#REF!</definedName>
    <definedName name="expert26" localSheetId="6">#REF!</definedName>
    <definedName name="expert26" localSheetId="25">#REF!</definedName>
    <definedName name="expert26" localSheetId="18">#REF!</definedName>
    <definedName name="expert26" localSheetId="26">#REF!</definedName>
    <definedName name="expert26" localSheetId="17">#REF!</definedName>
    <definedName name="expert26">#REF!</definedName>
    <definedName name="expert27" localSheetId="24">#REF!</definedName>
    <definedName name="expert27" localSheetId="19">#REF!</definedName>
    <definedName name="expert27" localSheetId="6">#REF!</definedName>
    <definedName name="expert27" localSheetId="25">#REF!</definedName>
    <definedName name="expert27" localSheetId="18">#REF!</definedName>
    <definedName name="expert27" localSheetId="26">#REF!</definedName>
    <definedName name="expert27" localSheetId="17">#REF!</definedName>
    <definedName name="expert27">#REF!</definedName>
    <definedName name="expert28" localSheetId="24">#REF!</definedName>
    <definedName name="expert28" localSheetId="19">#REF!</definedName>
    <definedName name="expert28" localSheetId="6">#REF!</definedName>
    <definedName name="expert28" localSheetId="25">#REF!</definedName>
    <definedName name="expert28" localSheetId="18">#REF!</definedName>
    <definedName name="expert28" localSheetId="26">#REF!</definedName>
    <definedName name="expert28" localSheetId="17">#REF!</definedName>
    <definedName name="expert28">#REF!</definedName>
    <definedName name="expert29" localSheetId="24">#REF!</definedName>
    <definedName name="expert29" localSheetId="19">#REF!</definedName>
    <definedName name="expert29" localSheetId="6">#REF!</definedName>
    <definedName name="expert29" localSheetId="25">#REF!</definedName>
    <definedName name="expert29" localSheetId="18">#REF!</definedName>
    <definedName name="expert29" localSheetId="26">#REF!</definedName>
    <definedName name="expert29" localSheetId="17">#REF!</definedName>
    <definedName name="expert29">#REF!</definedName>
    <definedName name="expert30" localSheetId="24">#REF!</definedName>
    <definedName name="expert30" localSheetId="19">#REF!</definedName>
    <definedName name="expert30" localSheetId="6">#REF!</definedName>
    <definedName name="expert30" localSheetId="25">#REF!</definedName>
    <definedName name="expert30" localSheetId="18">#REF!</definedName>
    <definedName name="expert30" localSheetId="26">#REF!</definedName>
    <definedName name="expert30" localSheetId="17">#REF!</definedName>
    <definedName name="expert30">#REF!</definedName>
    <definedName name="expert5" localSheetId="24">#REF!</definedName>
    <definedName name="expert5" localSheetId="19">#REF!</definedName>
    <definedName name="expert5" localSheetId="6">#REF!</definedName>
    <definedName name="expert5" localSheetId="25">#REF!</definedName>
    <definedName name="expert5" localSheetId="18">#REF!</definedName>
    <definedName name="expert5" localSheetId="26">#REF!</definedName>
    <definedName name="expert5" localSheetId="17">#REF!</definedName>
    <definedName name="expert5">#REF!</definedName>
    <definedName name="expert6" localSheetId="24">#REF!</definedName>
    <definedName name="expert6" localSheetId="19">#REF!</definedName>
    <definedName name="expert6" localSheetId="6">#REF!</definedName>
    <definedName name="expert6" localSheetId="25">#REF!</definedName>
    <definedName name="expert6" localSheetId="18">#REF!</definedName>
    <definedName name="expert6" localSheetId="26">#REF!</definedName>
    <definedName name="expert6" localSheetId="17">#REF!</definedName>
    <definedName name="expert6">#REF!</definedName>
    <definedName name="expert7" localSheetId="24">#REF!</definedName>
    <definedName name="expert7" localSheetId="19">#REF!</definedName>
    <definedName name="expert7" localSheetId="6">#REF!</definedName>
    <definedName name="expert7" localSheetId="25">#REF!</definedName>
    <definedName name="expert7" localSheetId="18">#REF!</definedName>
    <definedName name="expert7" localSheetId="26">#REF!</definedName>
    <definedName name="expert7" localSheetId="17">#REF!</definedName>
    <definedName name="expert7">#REF!</definedName>
    <definedName name="expert8" localSheetId="24">#REF!</definedName>
    <definedName name="expert8" localSheetId="19">#REF!</definedName>
    <definedName name="expert8" localSheetId="6">#REF!</definedName>
    <definedName name="expert8" localSheetId="25">#REF!</definedName>
    <definedName name="expert8" localSheetId="18">#REF!</definedName>
    <definedName name="expert8" localSheetId="26">#REF!</definedName>
    <definedName name="expert8" localSheetId="17">#REF!</definedName>
    <definedName name="expert8">#REF!</definedName>
    <definedName name="expert9" localSheetId="24">#REF!</definedName>
    <definedName name="expert9" localSheetId="19">#REF!</definedName>
    <definedName name="expert9" localSheetId="6">#REF!</definedName>
    <definedName name="expert9" localSheetId="25">#REF!</definedName>
    <definedName name="expert9" localSheetId="18">#REF!</definedName>
    <definedName name="expert9" localSheetId="26">#REF!</definedName>
    <definedName name="expert9" localSheetId="17">#REF!</definedName>
    <definedName name="expert9">#REF!</definedName>
    <definedName name="ExRost06y0" localSheetId="24">'[18]0'!#REF!</definedName>
    <definedName name="ExRost06y0" localSheetId="19">'[18]0'!#REF!</definedName>
    <definedName name="ExRost06y0" localSheetId="6">'[18]0'!#REF!</definedName>
    <definedName name="ExRost06y0" localSheetId="25">'[18]0'!#REF!</definedName>
    <definedName name="ExRost06y0" localSheetId="18">'[18]0'!#REF!</definedName>
    <definedName name="ExRost06y0" localSheetId="26">'[18]0'!#REF!</definedName>
    <definedName name="ExRost06y0" localSheetId="17">'[18]0'!#REF!</definedName>
    <definedName name="ExRost06y0">'[18]0'!#REF!</definedName>
    <definedName name="ExRost06y0.1" localSheetId="24">'[18]0.3'!#REF!</definedName>
    <definedName name="ExRost06y0.1" localSheetId="19">'[18]0.3'!#REF!</definedName>
    <definedName name="ExRost06y0.1" localSheetId="6">'[18]0.3'!#REF!</definedName>
    <definedName name="ExRost06y0.1" localSheetId="25">'[18]0.3'!#REF!</definedName>
    <definedName name="ExRost06y0.1" localSheetId="18">'[18]0.3'!#REF!</definedName>
    <definedName name="ExRost06y0.1" localSheetId="26">'[18]0.3'!#REF!</definedName>
    <definedName name="ExRost06y0.1" localSheetId="17">'[18]0.3'!#REF!</definedName>
    <definedName name="ExRost06y0.1">'[18]0.3'!#REF!</definedName>
    <definedName name="ExRost06y1" localSheetId="24">'[18]1'!#REF!</definedName>
    <definedName name="ExRost06y1" localSheetId="19">'[18]1'!#REF!</definedName>
    <definedName name="ExRost06y1" localSheetId="6">'[18]1'!#REF!</definedName>
    <definedName name="ExRost06y1" localSheetId="25">'[18]1'!#REF!</definedName>
    <definedName name="ExRost06y1" localSheetId="18">'[18]1'!#REF!</definedName>
    <definedName name="ExRost06y1" localSheetId="26">'[18]1'!#REF!</definedName>
    <definedName name="ExRost06y1" localSheetId="17">'[18]1'!#REF!</definedName>
    <definedName name="ExRost06y1">'[18]1'!#REF!</definedName>
    <definedName name="ExRost06y10" localSheetId="24">#REF!</definedName>
    <definedName name="ExRost06y10" localSheetId="19">#REF!</definedName>
    <definedName name="ExRost06y10" localSheetId="6">#REF!</definedName>
    <definedName name="ExRost06y10" localSheetId="25">#REF!</definedName>
    <definedName name="ExRost06y10" localSheetId="18">#REF!</definedName>
    <definedName name="ExRost06y10" localSheetId="26">#REF!</definedName>
    <definedName name="ExRost06y10" localSheetId="17">#REF!</definedName>
    <definedName name="ExRost06y10">#REF!</definedName>
    <definedName name="ExRost06y11" localSheetId="24">#REF!</definedName>
    <definedName name="ExRost06y11" localSheetId="19">#REF!</definedName>
    <definedName name="ExRost06y11" localSheetId="6">#REF!</definedName>
    <definedName name="ExRost06y11" localSheetId="25">#REF!</definedName>
    <definedName name="ExRost06y11" localSheetId="18">#REF!</definedName>
    <definedName name="ExRost06y11" localSheetId="26">#REF!</definedName>
    <definedName name="ExRost06y11" localSheetId="17">#REF!</definedName>
    <definedName name="ExRost06y11">#REF!</definedName>
    <definedName name="ExRost06y12" localSheetId="24">#REF!</definedName>
    <definedName name="ExRost06y12" localSheetId="19">#REF!</definedName>
    <definedName name="ExRost06y12" localSheetId="6">#REF!</definedName>
    <definedName name="ExRost06y12" localSheetId="25">#REF!</definedName>
    <definedName name="ExRost06y12" localSheetId="18">#REF!</definedName>
    <definedName name="ExRost06y12" localSheetId="26">#REF!</definedName>
    <definedName name="ExRost06y12" localSheetId="17">#REF!</definedName>
    <definedName name="ExRost06y12">#REF!</definedName>
    <definedName name="ExRost06y13" localSheetId="24">#REF!</definedName>
    <definedName name="ExRost06y13" localSheetId="19">#REF!</definedName>
    <definedName name="ExRost06y13" localSheetId="6">#REF!</definedName>
    <definedName name="ExRost06y13" localSheetId="25">#REF!</definedName>
    <definedName name="ExRost06y13" localSheetId="18">#REF!</definedName>
    <definedName name="ExRost06y13" localSheetId="26">#REF!</definedName>
    <definedName name="ExRost06y13" localSheetId="17">#REF!</definedName>
    <definedName name="ExRost06y13">#REF!</definedName>
    <definedName name="ExRost06y14" localSheetId="24">#REF!</definedName>
    <definedName name="ExRost06y14" localSheetId="19">#REF!</definedName>
    <definedName name="ExRost06y14" localSheetId="6">#REF!</definedName>
    <definedName name="ExRost06y14" localSheetId="25">#REF!</definedName>
    <definedName name="ExRost06y14" localSheetId="18">#REF!</definedName>
    <definedName name="ExRost06y14" localSheetId="26">#REF!</definedName>
    <definedName name="ExRost06y14" localSheetId="17">#REF!</definedName>
    <definedName name="ExRost06y14">#REF!</definedName>
    <definedName name="ExRost06y15" localSheetId="24">#REF!</definedName>
    <definedName name="ExRost06y15" localSheetId="19">#REF!</definedName>
    <definedName name="ExRost06y15" localSheetId="6">#REF!</definedName>
    <definedName name="ExRost06y15" localSheetId="25">#REF!</definedName>
    <definedName name="ExRost06y15" localSheetId="18">#REF!</definedName>
    <definedName name="ExRost06y15" localSheetId="26">#REF!</definedName>
    <definedName name="ExRost06y15" localSheetId="17">#REF!</definedName>
    <definedName name="ExRost06y15">#REF!</definedName>
    <definedName name="ExRost06y16" localSheetId="24">#REF!</definedName>
    <definedName name="ExRost06y16" localSheetId="19">#REF!</definedName>
    <definedName name="ExRost06y16" localSheetId="6">#REF!</definedName>
    <definedName name="ExRost06y16" localSheetId="25">#REF!</definedName>
    <definedName name="ExRost06y16" localSheetId="18">#REF!</definedName>
    <definedName name="ExRost06y16" localSheetId="26">#REF!</definedName>
    <definedName name="ExRost06y16" localSheetId="17">#REF!</definedName>
    <definedName name="ExRost06y16">#REF!</definedName>
    <definedName name="ExRost06y17" localSheetId="24">#REF!</definedName>
    <definedName name="ExRost06y17" localSheetId="19">#REF!</definedName>
    <definedName name="ExRost06y17" localSheetId="6">#REF!</definedName>
    <definedName name="ExRost06y17" localSheetId="25">#REF!</definedName>
    <definedName name="ExRost06y17" localSheetId="18">#REF!</definedName>
    <definedName name="ExRost06y17" localSheetId="26">#REF!</definedName>
    <definedName name="ExRost06y17" localSheetId="17">#REF!</definedName>
    <definedName name="ExRost06y17">#REF!</definedName>
    <definedName name="ExRost06y18" localSheetId="24">#REF!</definedName>
    <definedName name="ExRost06y18" localSheetId="19">#REF!</definedName>
    <definedName name="ExRost06y18" localSheetId="6">#REF!</definedName>
    <definedName name="ExRost06y18" localSheetId="25">#REF!</definedName>
    <definedName name="ExRost06y18" localSheetId="18">#REF!</definedName>
    <definedName name="ExRost06y18" localSheetId="26">#REF!</definedName>
    <definedName name="ExRost06y18" localSheetId="17">#REF!</definedName>
    <definedName name="ExRost06y18">#REF!</definedName>
    <definedName name="ExRost06y19" localSheetId="24">#REF!</definedName>
    <definedName name="ExRost06y19" localSheetId="19">#REF!</definedName>
    <definedName name="ExRost06y19" localSheetId="6">#REF!</definedName>
    <definedName name="ExRost06y19" localSheetId="25">#REF!</definedName>
    <definedName name="ExRost06y19" localSheetId="18">#REF!</definedName>
    <definedName name="ExRost06y19" localSheetId="26">#REF!</definedName>
    <definedName name="ExRost06y19" localSheetId="17">#REF!</definedName>
    <definedName name="ExRost06y19">#REF!</definedName>
    <definedName name="ExRost06y20" localSheetId="24">#REF!</definedName>
    <definedName name="ExRost06y20" localSheetId="19">#REF!</definedName>
    <definedName name="ExRost06y20" localSheetId="6">#REF!</definedName>
    <definedName name="ExRost06y20" localSheetId="25">#REF!</definedName>
    <definedName name="ExRost06y20" localSheetId="18">#REF!</definedName>
    <definedName name="ExRost06y20" localSheetId="26">#REF!</definedName>
    <definedName name="ExRost06y20" localSheetId="17">#REF!</definedName>
    <definedName name="ExRost06y20">#REF!</definedName>
    <definedName name="ExRost06y21" localSheetId="24">#REF!</definedName>
    <definedName name="ExRost06y21" localSheetId="19">#REF!</definedName>
    <definedName name="ExRost06y21" localSheetId="6">#REF!</definedName>
    <definedName name="ExRost06y21" localSheetId="25">#REF!</definedName>
    <definedName name="ExRost06y21" localSheetId="18">#REF!</definedName>
    <definedName name="ExRost06y21" localSheetId="26">#REF!</definedName>
    <definedName name="ExRost06y21" localSheetId="17">#REF!</definedName>
    <definedName name="ExRost06y21">#REF!</definedName>
    <definedName name="ExRost06y22" localSheetId="24">#REF!</definedName>
    <definedName name="ExRost06y22" localSheetId="19">#REF!</definedName>
    <definedName name="ExRost06y22" localSheetId="6">#REF!</definedName>
    <definedName name="ExRost06y22" localSheetId="25">#REF!</definedName>
    <definedName name="ExRost06y22" localSheetId="18">#REF!</definedName>
    <definedName name="ExRost06y22" localSheetId="26">#REF!</definedName>
    <definedName name="ExRost06y22" localSheetId="17">#REF!</definedName>
    <definedName name="ExRost06y22">#REF!</definedName>
    <definedName name="ExRost06y23" localSheetId="24">#REF!</definedName>
    <definedName name="ExRost06y23" localSheetId="19">#REF!</definedName>
    <definedName name="ExRost06y23" localSheetId="6">#REF!</definedName>
    <definedName name="ExRost06y23" localSheetId="25">#REF!</definedName>
    <definedName name="ExRost06y23" localSheetId="18">#REF!</definedName>
    <definedName name="ExRost06y23" localSheetId="26">#REF!</definedName>
    <definedName name="ExRost06y23" localSheetId="17">#REF!</definedName>
    <definedName name="ExRost06y23">#REF!</definedName>
    <definedName name="ExRost06y24" localSheetId="24">#REF!</definedName>
    <definedName name="ExRost06y24" localSheetId="19">#REF!</definedName>
    <definedName name="ExRost06y24" localSheetId="6">#REF!</definedName>
    <definedName name="ExRost06y24" localSheetId="25">#REF!</definedName>
    <definedName name="ExRost06y24" localSheetId="18">#REF!</definedName>
    <definedName name="ExRost06y24" localSheetId="26">#REF!</definedName>
    <definedName name="ExRost06y24" localSheetId="17">#REF!</definedName>
    <definedName name="ExRost06y24">#REF!</definedName>
    <definedName name="ExRost06y25" localSheetId="24">#REF!</definedName>
    <definedName name="ExRost06y25" localSheetId="19">#REF!</definedName>
    <definedName name="ExRost06y25" localSheetId="6">#REF!</definedName>
    <definedName name="ExRost06y25" localSheetId="25">#REF!</definedName>
    <definedName name="ExRost06y25" localSheetId="18">#REF!</definedName>
    <definedName name="ExRost06y25" localSheetId="26">#REF!</definedName>
    <definedName name="ExRost06y25" localSheetId="17">#REF!</definedName>
    <definedName name="ExRost06y25">#REF!</definedName>
    <definedName name="ExRost06y26" localSheetId="24">#REF!</definedName>
    <definedName name="ExRost06y26" localSheetId="19">#REF!</definedName>
    <definedName name="ExRost06y26" localSheetId="6">#REF!</definedName>
    <definedName name="ExRost06y26" localSheetId="25">#REF!</definedName>
    <definedName name="ExRost06y26" localSheetId="18">#REF!</definedName>
    <definedName name="ExRost06y26" localSheetId="26">#REF!</definedName>
    <definedName name="ExRost06y26" localSheetId="17">#REF!</definedName>
    <definedName name="ExRost06y26">#REF!</definedName>
    <definedName name="ExRost06y27" localSheetId="24">#REF!</definedName>
    <definedName name="ExRost06y27" localSheetId="19">#REF!</definedName>
    <definedName name="ExRost06y27" localSheetId="6">#REF!</definedName>
    <definedName name="ExRost06y27" localSheetId="25">#REF!</definedName>
    <definedName name="ExRost06y27" localSheetId="18">#REF!</definedName>
    <definedName name="ExRost06y27" localSheetId="26">#REF!</definedName>
    <definedName name="ExRost06y27" localSheetId="17">#REF!</definedName>
    <definedName name="ExRost06y27">#REF!</definedName>
    <definedName name="ExRost06y28" localSheetId="24">#REF!</definedName>
    <definedName name="ExRost06y28" localSheetId="19">#REF!</definedName>
    <definedName name="ExRost06y28" localSheetId="6">#REF!</definedName>
    <definedName name="ExRost06y28" localSheetId="25">#REF!</definedName>
    <definedName name="ExRost06y28" localSheetId="18">#REF!</definedName>
    <definedName name="ExRost06y28" localSheetId="26">#REF!</definedName>
    <definedName name="ExRost06y28" localSheetId="17">#REF!</definedName>
    <definedName name="ExRost06y28">#REF!</definedName>
    <definedName name="ExRost06y29" localSheetId="24">#REF!</definedName>
    <definedName name="ExRost06y29" localSheetId="19">#REF!</definedName>
    <definedName name="ExRost06y29" localSheetId="6">#REF!</definedName>
    <definedName name="ExRost06y29" localSheetId="25">#REF!</definedName>
    <definedName name="ExRost06y29" localSheetId="18">#REF!</definedName>
    <definedName name="ExRost06y29" localSheetId="26">#REF!</definedName>
    <definedName name="ExRost06y29" localSheetId="17">#REF!</definedName>
    <definedName name="ExRost06y29">#REF!</definedName>
    <definedName name="ExRost06y5" localSheetId="24">#REF!</definedName>
    <definedName name="ExRost06y5" localSheetId="19">#REF!</definedName>
    <definedName name="ExRost06y5" localSheetId="6">#REF!</definedName>
    <definedName name="ExRost06y5" localSheetId="25">#REF!</definedName>
    <definedName name="ExRost06y5" localSheetId="18">#REF!</definedName>
    <definedName name="ExRost06y5" localSheetId="26">#REF!</definedName>
    <definedName name="ExRost06y5" localSheetId="17">#REF!</definedName>
    <definedName name="ExRost06y5">#REF!</definedName>
    <definedName name="ExRost06y6" localSheetId="24">#REF!</definedName>
    <definedName name="ExRost06y6" localSheetId="19">#REF!</definedName>
    <definedName name="ExRost06y6" localSheetId="6">#REF!</definedName>
    <definedName name="ExRost06y6" localSheetId="25">#REF!</definedName>
    <definedName name="ExRost06y6" localSheetId="18">#REF!</definedName>
    <definedName name="ExRost06y6" localSheetId="26">#REF!</definedName>
    <definedName name="ExRost06y6" localSheetId="17">#REF!</definedName>
    <definedName name="ExRost06y6">#REF!</definedName>
    <definedName name="ExRost06y7" localSheetId="24">#REF!</definedName>
    <definedName name="ExRost06y7" localSheetId="19">#REF!</definedName>
    <definedName name="ExRost06y7" localSheetId="6">#REF!</definedName>
    <definedName name="ExRost06y7" localSheetId="25">#REF!</definedName>
    <definedName name="ExRost06y7" localSheetId="18">#REF!</definedName>
    <definedName name="ExRost06y7" localSheetId="26">#REF!</definedName>
    <definedName name="ExRost06y7" localSheetId="17">#REF!</definedName>
    <definedName name="ExRost06y7">#REF!</definedName>
    <definedName name="ExRost06y8" localSheetId="24">#REF!</definedName>
    <definedName name="ExRost06y8" localSheetId="19">#REF!</definedName>
    <definedName name="ExRost06y8" localSheetId="6">#REF!</definedName>
    <definedName name="ExRost06y8" localSheetId="25">#REF!</definedName>
    <definedName name="ExRost06y8" localSheetId="18">#REF!</definedName>
    <definedName name="ExRost06y8" localSheetId="26">#REF!</definedName>
    <definedName name="ExRost06y8" localSheetId="17">#REF!</definedName>
    <definedName name="ExRost06y8">#REF!</definedName>
    <definedName name="ExRost06y9" localSheetId="24">#REF!</definedName>
    <definedName name="ExRost06y9" localSheetId="19">#REF!</definedName>
    <definedName name="ExRost06y9" localSheetId="6">#REF!</definedName>
    <definedName name="ExRost06y9" localSheetId="25">#REF!</definedName>
    <definedName name="ExRost06y9" localSheetId="18">#REF!</definedName>
    <definedName name="ExRost06y9" localSheetId="26">#REF!</definedName>
    <definedName name="ExRost06y9" localSheetId="17">#REF!</definedName>
    <definedName name="ExRost06y9">#REF!</definedName>
    <definedName name="F_ST_ET">[11]FUELSHEET!$M$3:$M$168</definedName>
    <definedName name="F10_FST_IND_MAX" localSheetId="24">#REF!</definedName>
    <definedName name="F10_FST_IND_MAX" localSheetId="19">#REF!</definedName>
    <definedName name="F10_FST_IND_MAX" localSheetId="6">#REF!</definedName>
    <definedName name="F10_FST_IND_MAX" localSheetId="25">#REF!</definedName>
    <definedName name="F10_FST_IND_MAX" localSheetId="18">#REF!</definedName>
    <definedName name="F10_FST_IND_MAX" localSheetId="26">#REF!</definedName>
    <definedName name="F10_FST_IND_MAX" localSheetId="17">#REF!</definedName>
    <definedName name="F10_FST_IND_MAX">#REF!</definedName>
    <definedName name="F10_FST_MAX_OPT" localSheetId="24">#REF!</definedName>
    <definedName name="F10_FST_MAX_OPT" localSheetId="19">#REF!</definedName>
    <definedName name="F10_FST_MAX_OPT" localSheetId="6">#REF!</definedName>
    <definedName name="F10_FST_MAX_OPT" localSheetId="25">#REF!</definedName>
    <definedName name="F10_FST_MAX_OPT" localSheetId="18">#REF!</definedName>
    <definedName name="F10_FST_MAX_OPT" localSheetId="26">#REF!</definedName>
    <definedName name="F10_FST_MAX_OPT" localSheetId="17">#REF!</definedName>
    <definedName name="F10_FST_MAX_OPT">#REF!</definedName>
    <definedName name="F10_FST_MAX_OPT_1" localSheetId="24">#REF!</definedName>
    <definedName name="F10_FST_MAX_OPT_1" localSheetId="19">#REF!</definedName>
    <definedName name="F10_FST_MAX_OPT_1" localSheetId="6">#REF!</definedName>
    <definedName name="F10_FST_MAX_OPT_1" localSheetId="25">#REF!</definedName>
    <definedName name="F10_FST_MAX_OPT_1" localSheetId="18">#REF!</definedName>
    <definedName name="F10_FST_MAX_OPT_1" localSheetId="26">#REF!</definedName>
    <definedName name="F10_FST_MAX_OPT_1" localSheetId="17">#REF!</definedName>
    <definedName name="F10_FST_MAX_OPT_1">#REF!</definedName>
    <definedName name="F10_FST_MAX_ROZN" localSheetId="24">#REF!</definedName>
    <definedName name="F10_FST_MAX_ROZN" localSheetId="19">#REF!</definedName>
    <definedName name="F10_FST_MAX_ROZN" localSheetId="6">#REF!</definedName>
    <definedName name="F10_FST_MAX_ROZN" localSheetId="25">#REF!</definedName>
    <definedName name="F10_FST_MAX_ROZN" localSheetId="18">#REF!</definedName>
    <definedName name="F10_FST_MAX_ROZN" localSheetId="26">#REF!</definedName>
    <definedName name="F10_FST_MAX_ROZN" localSheetId="17">#REF!</definedName>
    <definedName name="F10_FST_MAX_ROZN">#REF!</definedName>
    <definedName name="F10_FST_MAX_ROZN_1" localSheetId="24">#REF!</definedName>
    <definedName name="F10_FST_MAX_ROZN_1" localSheetId="19">#REF!</definedName>
    <definedName name="F10_FST_MAX_ROZN_1" localSheetId="6">#REF!</definedName>
    <definedName name="F10_FST_MAX_ROZN_1" localSheetId="25">#REF!</definedName>
    <definedName name="F10_FST_MAX_ROZN_1" localSheetId="18">#REF!</definedName>
    <definedName name="F10_FST_MAX_ROZN_1" localSheetId="26">#REF!</definedName>
    <definedName name="F10_FST_MAX_ROZN_1" localSheetId="17">#REF!</definedName>
    <definedName name="F10_FST_MAX_ROZN_1">#REF!</definedName>
    <definedName name="F10_FST_OPT">[11]Топливо2010ФСТ!$G$3:$M$168</definedName>
    <definedName name="F10_FST_OPT_1">[11]Топливо2010ФСТ!$H$3:$L$168</definedName>
    <definedName name="F10_FST_OPT_2" localSheetId="24">[11]Топливо2010ФСТ!#REF!</definedName>
    <definedName name="F10_FST_OPT_2" localSheetId="19">[11]Топливо2010ФСТ!#REF!</definedName>
    <definedName name="F10_FST_OPT_2" localSheetId="6">[11]Топливо2010ФСТ!#REF!</definedName>
    <definedName name="F10_FST_OPT_2" localSheetId="25">[11]Топливо2010ФСТ!#REF!</definedName>
    <definedName name="F10_FST_OPT_2" localSheetId="18">[11]Топливо2010ФСТ!#REF!</definedName>
    <definedName name="F10_FST_OPT_2" localSheetId="26">[11]Топливо2010ФСТ!#REF!</definedName>
    <definedName name="F10_FST_OPT_2" localSheetId="17">[11]Топливо2010ФСТ!#REF!</definedName>
    <definedName name="F10_FST_OPT_2">[11]Топливо2010ФСТ!#REF!</definedName>
    <definedName name="F10_FST_OPT_3" localSheetId="24">[11]Топливо2010ФСТ!#REF!</definedName>
    <definedName name="F10_FST_OPT_3" localSheetId="19">[11]Топливо2010ФСТ!#REF!</definedName>
    <definedName name="F10_FST_OPT_3" localSheetId="6">[11]Топливо2010ФСТ!#REF!</definedName>
    <definedName name="F10_FST_OPT_3" localSheetId="25">[11]Топливо2010ФСТ!#REF!</definedName>
    <definedName name="F10_FST_OPT_3" localSheetId="18">[11]Топливо2010ФСТ!#REF!</definedName>
    <definedName name="F10_FST_OPT_3" localSheetId="26">[11]Топливо2010ФСТ!#REF!</definedName>
    <definedName name="F10_FST_OPT_3" localSheetId="17">[11]Топливо2010ФСТ!#REF!</definedName>
    <definedName name="F10_FST_OPT_3">[11]Топливо2010ФСТ!#REF!</definedName>
    <definedName name="F10_FST_ROZN">[11]Топливо2010ФСТ!$M$3:$Q$168</definedName>
    <definedName name="F10_FST_ROZN_1">[11]Топливо2010ФСТ!$N$3:$P$168</definedName>
    <definedName name="F10_FST_ROZN_2" localSheetId="24">[11]Топливо2010ФСТ!#REF!</definedName>
    <definedName name="F10_FST_ROZN_2" localSheetId="19">[11]Топливо2010ФСТ!#REF!</definedName>
    <definedName name="F10_FST_ROZN_2" localSheetId="6">[11]Топливо2010ФСТ!#REF!</definedName>
    <definedName name="F10_FST_ROZN_2" localSheetId="25">[11]Топливо2010ФСТ!#REF!</definedName>
    <definedName name="F10_FST_ROZN_2" localSheetId="18">[11]Топливо2010ФСТ!#REF!</definedName>
    <definedName name="F10_FST_ROZN_2" localSheetId="26">[11]Топливо2010ФСТ!#REF!</definedName>
    <definedName name="F10_FST_ROZN_2" localSheetId="17">[11]Топливо2010ФСТ!#REF!</definedName>
    <definedName name="F10_FST_ROZN_2">[11]Топливо2010ФСТ!#REF!</definedName>
    <definedName name="F10_MAX_OPT">[11]Топливо2010макс!$G$3:$M$168</definedName>
    <definedName name="F10_MAX_OPT_1">[11]Топливо2010макс!$H$3:$L$168</definedName>
    <definedName name="F10_MAX_OPT_2" localSheetId="24">[11]Топливо2010макс!#REF!</definedName>
    <definedName name="F10_MAX_OPT_2" localSheetId="19">[11]Топливо2010макс!#REF!</definedName>
    <definedName name="F10_MAX_OPT_2" localSheetId="6">[11]Топливо2010макс!#REF!</definedName>
    <definedName name="F10_MAX_OPT_2" localSheetId="25">[11]Топливо2010макс!#REF!</definedName>
    <definedName name="F10_MAX_OPT_2" localSheetId="18">[11]Топливо2010макс!#REF!</definedName>
    <definedName name="F10_MAX_OPT_2" localSheetId="26">[11]Топливо2010макс!#REF!</definedName>
    <definedName name="F10_MAX_OPT_2" localSheetId="17">[11]Топливо2010макс!#REF!</definedName>
    <definedName name="F10_MAX_OPT_2">[11]Топливо2010макс!#REF!</definedName>
    <definedName name="F10_MAX_OPT_3" localSheetId="24">[11]Топливо2010макс!#REF!</definedName>
    <definedName name="F10_MAX_OPT_3" localSheetId="19">[11]Топливо2010макс!#REF!</definedName>
    <definedName name="F10_MAX_OPT_3" localSheetId="6">[11]Топливо2010макс!#REF!</definedName>
    <definedName name="F10_MAX_OPT_3" localSheetId="25">[11]Топливо2010макс!#REF!</definedName>
    <definedName name="F10_MAX_OPT_3" localSheetId="18">[11]Топливо2010макс!#REF!</definedName>
    <definedName name="F10_MAX_OPT_3" localSheetId="26">[11]Топливо2010макс!#REF!</definedName>
    <definedName name="F10_MAX_OPT_3" localSheetId="17">[11]Топливо2010макс!#REF!</definedName>
    <definedName name="F10_MAX_OPT_3">[11]Топливо2010макс!#REF!</definedName>
    <definedName name="F10_MAX_ROZN">[11]Топливо2010макс!$M$3:$Q$168</definedName>
    <definedName name="F10_MAX_ROZN_1">[11]Топливо2010макс!$N$3:$P$168</definedName>
    <definedName name="F10_MAX_ROZN_2" localSheetId="24">[11]Топливо2010макс!#REF!</definedName>
    <definedName name="F10_MAX_ROZN_2" localSheetId="19">[11]Топливо2010макс!#REF!</definedName>
    <definedName name="F10_MAX_ROZN_2" localSheetId="6">[11]Топливо2010макс!#REF!</definedName>
    <definedName name="F10_MAX_ROZN_2" localSheetId="25">[11]Топливо2010макс!#REF!</definedName>
    <definedName name="F10_MAX_ROZN_2" localSheetId="18">[11]Топливо2010макс!#REF!</definedName>
    <definedName name="F10_MAX_ROZN_2" localSheetId="26">[11]Топливо2010макс!#REF!</definedName>
    <definedName name="F10_MAX_ROZN_2" localSheetId="17">[11]Топливо2010макс!#REF!</definedName>
    <definedName name="F10_MAX_ROZN_2">[11]Топливо2010макс!#REF!</definedName>
    <definedName name="F10_MIN_OPT" localSheetId="24">#REF!</definedName>
    <definedName name="F10_MIN_OPT" localSheetId="19">#REF!</definedName>
    <definedName name="F10_MIN_OPT" localSheetId="6">#REF!</definedName>
    <definedName name="F10_MIN_OPT" localSheetId="25">#REF!</definedName>
    <definedName name="F10_MIN_OPT" localSheetId="18">#REF!</definedName>
    <definedName name="F10_MIN_OPT" localSheetId="26">#REF!</definedName>
    <definedName name="F10_MIN_OPT" localSheetId="17">#REF!</definedName>
    <definedName name="F10_MIN_OPT">#REF!</definedName>
    <definedName name="F10_MIN_OPT_1" localSheetId="24">#REF!</definedName>
    <definedName name="F10_MIN_OPT_1" localSheetId="19">#REF!</definedName>
    <definedName name="F10_MIN_OPT_1" localSheetId="6">#REF!</definedName>
    <definedName name="F10_MIN_OPT_1" localSheetId="25">#REF!</definedName>
    <definedName name="F10_MIN_OPT_1" localSheetId="18">#REF!</definedName>
    <definedName name="F10_MIN_OPT_1" localSheetId="26">#REF!</definedName>
    <definedName name="F10_MIN_OPT_1" localSheetId="17">#REF!</definedName>
    <definedName name="F10_MIN_OPT_1">#REF!</definedName>
    <definedName name="F10_MIN_OPT_2" localSheetId="24">#REF!</definedName>
    <definedName name="F10_MIN_OPT_2" localSheetId="19">#REF!</definedName>
    <definedName name="F10_MIN_OPT_2" localSheetId="6">#REF!</definedName>
    <definedName name="F10_MIN_OPT_2" localSheetId="25">#REF!</definedName>
    <definedName name="F10_MIN_OPT_2" localSheetId="18">#REF!</definedName>
    <definedName name="F10_MIN_OPT_2" localSheetId="26">#REF!</definedName>
    <definedName name="F10_MIN_OPT_2" localSheetId="17">#REF!</definedName>
    <definedName name="F10_MIN_OPT_2">#REF!</definedName>
    <definedName name="F10_MIN_OPT_3" localSheetId="24">#REF!</definedName>
    <definedName name="F10_MIN_OPT_3" localSheetId="19">#REF!</definedName>
    <definedName name="F10_MIN_OPT_3" localSheetId="6">#REF!</definedName>
    <definedName name="F10_MIN_OPT_3" localSheetId="25">#REF!</definedName>
    <definedName name="F10_MIN_OPT_3" localSheetId="18">#REF!</definedName>
    <definedName name="F10_MIN_OPT_3" localSheetId="26">#REF!</definedName>
    <definedName name="F10_MIN_OPT_3" localSheetId="17">#REF!</definedName>
    <definedName name="F10_MIN_OPT_3">#REF!</definedName>
    <definedName name="F10_MIN_ROZN" localSheetId="24">#REF!</definedName>
    <definedName name="F10_MIN_ROZN" localSheetId="19">#REF!</definedName>
    <definedName name="F10_MIN_ROZN" localSheetId="6">#REF!</definedName>
    <definedName name="F10_MIN_ROZN" localSheetId="25">#REF!</definedName>
    <definedName name="F10_MIN_ROZN" localSheetId="18">#REF!</definedName>
    <definedName name="F10_MIN_ROZN" localSheetId="26">#REF!</definedName>
    <definedName name="F10_MIN_ROZN" localSheetId="17">#REF!</definedName>
    <definedName name="F10_MIN_ROZN">#REF!</definedName>
    <definedName name="F10_MIN_ROZN_1" localSheetId="24">#REF!</definedName>
    <definedName name="F10_MIN_ROZN_1" localSheetId="19">#REF!</definedName>
    <definedName name="F10_MIN_ROZN_1" localSheetId="6">#REF!</definedName>
    <definedName name="F10_MIN_ROZN_1" localSheetId="25">#REF!</definedName>
    <definedName name="F10_MIN_ROZN_1" localSheetId="18">#REF!</definedName>
    <definedName name="F10_MIN_ROZN_1" localSheetId="26">#REF!</definedName>
    <definedName name="F10_MIN_ROZN_1" localSheetId="17">#REF!</definedName>
    <definedName name="F10_MIN_ROZN_1">#REF!</definedName>
    <definedName name="F10_MIN_ROZN_2" localSheetId="24">#REF!</definedName>
    <definedName name="F10_MIN_ROZN_2" localSheetId="19">#REF!</definedName>
    <definedName name="F10_MIN_ROZN_2" localSheetId="6">#REF!</definedName>
    <definedName name="F10_MIN_ROZN_2" localSheetId="25">#REF!</definedName>
    <definedName name="F10_MIN_ROZN_2" localSheetId="18">#REF!</definedName>
    <definedName name="F10_MIN_ROZN_2" localSheetId="26">#REF!</definedName>
    <definedName name="F10_MIN_ROZN_2" localSheetId="17">#REF!</definedName>
    <definedName name="F10_MIN_ROZN_2">#REF!</definedName>
    <definedName name="F10_SCOPE" localSheetId="24">#REF!</definedName>
    <definedName name="F10_SCOPE" localSheetId="19">#REF!</definedName>
    <definedName name="F10_SCOPE" localSheetId="6">#REF!</definedName>
    <definedName name="F10_SCOPE" localSheetId="25">#REF!</definedName>
    <definedName name="F10_SCOPE" localSheetId="18">#REF!</definedName>
    <definedName name="F10_SCOPE" localSheetId="26">#REF!</definedName>
    <definedName name="F10_SCOPE" localSheetId="17">#REF!</definedName>
    <definedName name="F10_SCOPE">#REF!</definedName>
    <definedName name="F9_OPT">[11]Топливо2009!$G$3:$M$168</definedName>
    <definedName name="F9_OPT_1">[11]Топливо2009!$H$3:$L$168</definedName>
    <definedName name="F9_OPT_2" localSheetId="24">[11]Топливо2009!#REF!</definedName>
    <definedName name="F9_OPT_2" localSheetId="19">[11]Топливо2009!#REF!</definedName>
    <definedName name="F9_OPT_2" localSheetId="6">[11]Топливо2009!#REF!</definedName>
    <definedName name="F9_OPT_2" localSheetId="25">[11]Топливо2009!#REF!</definedName>
    <definedName name="F9_OPT_2" localSheetId="18">[11]Топливо2009!#REF!</definedName>
    <definedName name="F9_OPT_2" localSheetId="26">[11]Топливо2009!#REF!</definedName>
    <definedName name="F9_OPT_2" localSheetId="17">[11]Топливо2009!#REF!</definedName>
    <definedName name="F9_OPT_2">[11]Топливо2009!#REF!</definedName>
    <definedName name="F9_OPT_3" localSheetId="24">[11]Топливо2009!#REF!</definedName>
    <definedName name="F9_OPT_3" localSheetId="19">[11]Топливо2009!#REF!</definedName>
    <definedName name="F9_OPT_3" localSheetId="6">[11]Топливо2009!#REF!</definedName>
    <definedName name="F9_OPT_3" localSheetId="25">[11]Топливо2009!#REF!</definedName>
    <definedName name="F9_OPT_3" localSheetId="18">[11]Топливо2009!#REF!</definedName>
    <definedName name="F9_OPT_3" localSheetId="26">[11]Топливо2009!#REF!</definedName>
    <definedName name="F9_OPT_3" localSheetId="17">[11]Топливо2009!#REF!</definedName>
    <definedName name="F9_OPT_3">[11]Топливо2009!#REF!</definedName>
    <definedName name="F9_ROZN">[11]Топливо2009!$M$3:$Q$168</definedName>
    <definedName name="F9_ROZN_1">[11]Топливо2009!$N$3:$P$168</definedName>
    <definedName name="F9_ROZN_2" localSheetId="24">[11]Топливо2009!#REF!</definedName>
    <definedName name="F9_ROZN_2" localSheetId="19">[11]Топливо2009!#REF!</definedName>
    <definedName name="F9_ROZN_2" localSheetId="6">[11]Топливо2009!#REF!</definedName>
    <definedName name="F9_ROZN_2" localSheetId="25">[11]Топливо2009!#REF!</definedName>
    <definedName name="F9_ROZN_2" localSheetId="18">[11]Топливо2009!#REF!</definedName>
    <definedName name="F9_ROZN_2" localSheetId="26">[11]Топливо2009!#REF!</definedName>
    <definedName name="F9_ROZN_2" localSheetId="17">[11]Топливо2009!#REF!</definedName>
    <definedName name="F9_ROZN_2">[11]Топливо2009!#REF!</definedName>
    <definedName name="F9_SC_1" localSheetId="24">[14]Топливо2009!#REF!</definedName>
    <definedName name="F9_SC_1" localSheetId="19">[14]Топливо2009!#REF!</definedName>
    <definedName name="F9_SC_1" localSheetId="6">[14]Топливо2009!#REF!</definedName>
    <definedName name="F9_SC_1" localSheetId="25">[14]Топливо2009!#REF!</definedName>
    <definedName name="F9_SC_1" localSheetId="18">[14]Топливо2009!#REF!</definedName>
    <definedName name="F9_SC_1" localSheetId="26">[14]Топливо2009!#REF!</definedName>
    <definedName name="F9_SC_1" localSheetId="17">[14]Топливо2009!#REF!</definedName>
    <definedName name="F9_SC_1">[14]Топливо2009!#REF!</definedName>
    <definedName name="F9_SC_2" localSheetId="24">[14]Топливо2009!#REF!</definedName>
    <definedName name="F9_SC_2" localSheetId="19">[14]Топливо2009!#REF!</definedName>
    <definedName name="F9_SC_2" localSheetId="6">[14]Топливо2009!#REF!</definedName>
    <definedName name="F9_SC_2" localSheetId="25">[14]Топливо2009!#REF!</definedName>
    <definedName name="F9_SC_2" localSheetId="18">[14]Топливо2009!#REF!</definedName>
    <definedName name="F9_SC_2" localSheetId="26">[14]Топливо2009!#REF!</definedName>
    <definedName name="F9_SC_2" localSheetId="17">[14]Топливо2009!#REF!</definedName>
    <definedName name="F9_SC_2">[14]Топливо2009!#REF!</definedName>
    <definedName name="F9_SC_3" localSheetId="24">[14]Топливо2009!#REF!</definedName>
    <definedName name="F9_SC_3" localSheetId="19">[14]Топливо2009!#REF!</definedName>
    <definedName name="F9_SC_3" localSheetId="6">[14]Топливо2009!#REF!</definedName>
    <definedName name="F9_SC_3" localSheetId="25">[14]Топливо2009!#REF!</definedName>
    <definedName name="F9_SC_3" localSheetId="18">[14]Топливо2009!#REF!</definedName>
    <definedName name="F9_SC_3" localSheetId="26">[14]Топливо2009!#REF!</definedName>
    <definedName name="F9_SC_3" localSheetId="17">[14]Топливо2009!#REF!</definedName>
    <definedName name="F9_SC_3">[14]Топливо2009!#REF!</definedName>
    <definedName name="F9_SC_4" localSheetId="24">[14]Топливо2009!#REF!</definedName>
    <definedName name="F9_SC_4" localSheetId="19">[14]Топливо2009!#REF!</definedName>
    <definedName name="F9_SC_4" localSheetId="6">[14]Топливо2009!#REF!</definedName>
    <definedName name="F9_SC_4" localSheetId="25">[14]Топливо2009!#REF!</definedName>
    <definedName name="F9_SC_4" localSheetId="18">[14]Топливо2009!#REF!</definedName>
    <definedName name="F9_SC_4" localSheetId="26">[14]Топливо2009!#REF!</definedName>
    <definedName name="F9_SC_4" localSheetId="17">[14]Топливо2009!#REF!</definedName>
    <definedName name="F9_SC_4">[14]Топливо2009!#REF!</definedName>
    <definedName name="F9_SC_5" localSheetId="24">[14]Топливо2009!#REF!</definedName>
    <definedName name="F9_SC_5" localSheetId="19">[14]Топливо2009!#REF!</definedName>
    <definedName name="F9_SC_5" localSheetId="6">[14]Топливо2009!#REF!</definedName>
    <definedName name="F9_SC_5" localSheetId="25">[14]Топливо2009!#REF!</definedName>
    <definedName name="F9_SC_5" localSheetId="18">[14]Топливо2009!#REF!</definedName>
    <definedName name="F9_SC_5" localSheetId="26">[14]Топливо2009!#REF!</definedName>
    <definedName name="F9_SC_5" localSheetId="17">[14]Топливо2009!#REF!</definedName>
    <definedName name="F9_SC_5">[14]Топливо2009!#REF!</definedName>
    <definedName name="F9_SC_6" localSheetId="24">[14]Топливо2009!#REF!</definedName>
    <definedName name="F9_SC_6" localSheetId="19">[14]Топливо2009!#REF!</definedName>
    <definedName name="F9_SC_6" localSheetId="6">[14]Топливо2009!#REF!</definedName>
    <definedName name="F9_SC_6" localSheetId="25">[14]Топливо2009!#REF!</definedName>
    <definedName name="F9_SC_6" localSheetId="18">[14]Топливо2009!#REF!</definedName>
    <definedName name="F9_SC_6" localSheetId="26">[14]Топливо2009!#REF!</definedName>
    <definedName name="F9_SC_6" localSheetId="17">[14]Топливо2009!#REF!</definedName>
    <definedName name="F9_SC_6">[14]Топливо2009!#REF!</definedName>
    <definedName name="F9_SCOPE" localSheetId="24">#REF!</definedName>
    <definedName name="F9_SCOPE" localSheetId="19">#REF!</definedName>
    <definedName name="F9_SCOPE" localSheetId="6">#REF!</definedName>
    <definedName name="F9_SCOPE" localSheetId="25">#REF!</definedName>
    <definedName name="F9_SCOPE" localSheetId="18">#REF!</definedName>
    <definedName name="F9_SCOPE" localSheetId="26">#REF!</definedName>
    <definedName name="F9_SCOPE" localSheetId="17">#REF!</definedName>
    <definedName name="F9_SCOPE">#REF!</definedName>
    <definedName name="FEB" localSheetId="24">#REF!</definedName>
    <definedName name="FEB" localSheetId="19">#REF!</definedName>
    <definedName name="FEB" localSheetId="6">#REF!</definedName>
    <definedName name="FEB" localSheetId="25">#REF!</definedName>
    <definedName name="FEB" localSheetId="18">#REF!</definedName>
    <definedName name="FEB" localSheetId="26">#REF!</definedName>
    <definedName name="FEB" localSheetId="17">#REF!</definedName>
    <definedName name="FEB">#REF!</definedName>
    <definedName name="ff">#N/A</definedName>
    <definedName name="fg">#N/A</definedName>
    <definedName name="fgh">#N/A</definedName>
    <definedName name="fghj">#N/A</definedName>
    <definedName name="fh">#N/A</definedName>
    <definedName name="fhjdghj">#N/A</definedName>
    <definedName name="fil">[17]Титул!$C$17</definedName>
    <definedName name="fil_flag" localSheetId="24">#REF!</definedName>
    <definedName name="fil_flag" localSheetId="19">#REF!</definedName>
    <definedName name="fil_flag" localSheetId="6">#REF!</definedName>
    <definedName name="fil_flag" localSheetId="25">#REF!</definedName>
    <definedName name="fil_flag" localSheetId="18">#REF!</definedName>
    <definedName name="fil_flag" localSheetId="26">#REF!</definedName>
    <definedName name="fil_flag" localSheetId="17">#REF!</definedName>
    <definedName name="fil_flag">#REF!</definedName>
    <definedName name="FIL_REU" localSheetId="24">#REF!</definedName>
    <definedName name="FIL_REU" localSheetId="19">#REF!</definedName>
    <definedName name="FIL_REU" localSheetId="6">#REF!</definedName>
    <definedName name="FIL_REU" localSheetId="25">#REF!</definedName>
    <definedName name="FIL_REU" localSheetId="18">#REF!</definedName>
    <definedName name="FIL_REU" localSheetId="10">#REF!</definedName>
    <definedName name="FIL_REU" localSheetId="26">#REF!</definedName>
    <definedName name="FIL_REU" localSheetId="17">#REF!</definedName>
    <definedName name="FIL_REU">#REF!</definedName>
    <definedName name="flag_request_CST">[19]СЦТ!$H$1:$Q$1</definedName>
    <definedName name="ForeignUnit" localSheetId="24">#REF!</definedName>
    <definedName name="ForeignUnit" localSheetId="19">#REF!</definedName>
    <definedName name="ForeignUnit" localSheetId="6">#REF!</definedName>
    <definedName name="ForeignUnit" localSheetId="25">#REF!</definedName>
    <definedName name="ForeignUnit" localSheetId="18">#REF!</definedName>
    <definedName name="ForeignUnit" localSheetId="26">#REF!</definedName>
    <definedName name="ForeignUnit" localSheetId="17">#REF!</definedName>
    <definedName name="ForeignUnit">#REF!</definedName>
    <definedName name="Format" localSheetId="24">#REF!</definedName>
    <definedName name="Format" localSheetId="19">#REF!</definedName>
    <definedName name="Format" localSheetId="6">#REF!</definedName>
    <definedName name="Format" localSheetId="25">#REF!</definedName>
    <definedName name="Format" localSheetId="18">#REF!</definedName>
    <definedName name="Format" localSheetId="26">#REF!</definedName>
    <definedName name="Format" localSheetId="17">#REF!</definedName>
    <definedName name="Format">#REF!</definedName>
    <definedName name="FP">'[20]фин. позиция'!$A$2:$A$597</definedName>
    <definedName name="FST_IND_F_IND" localSheetId="24">#REF!</definedName>
    <definedName name="FST_IND_F_IND" localSheetId="19">#REF!</definedName>
    <definedName name="FST_IND_F_IND" localSheetId="6">#REF!</definedName>
    <definedName name="FST_IND_F_IND" localSheetId="25">#REF!</definedName>
    <definedName name="FST_IND_F_IND" localSheetId="18">#REF!</definedName>
    <definedName name="FST_IND_F_IND" localSheetId="26">#REF!</definedName>
    <definedName name="FST_IND_F_IND" localSheetId="17">#REF!</definedName>
    <definedName name="FST_IND_F_IND">#REF!</definedName>
    <definedName name="FST_IND_F_MAX" localSheetId="24">#REF!</definedName>
    <definedName name="FST_IND_F_MAX" localSheetId="19">#REF!</definedName>
    <definedName name="FST_IND_F_MAX" localSheetId="6">#REF!</definedName>
    <definedName name="FST_IND_F_MAX" localSheetId="25">#REF!</definedName>
    <definedName name="FST_IND_F_MAX" localSheetId="18">#REF!</definedName>
    <definedName name="FST_IND_F_MAX" localSheetId="26">#REF!</definedName>
    <definedName name="FST_IND_F_MAX" localSheetId="17">#REF!</definedName>
    <definedName name="FST_IND_F_MAX">#REF!</definedName>
    <definedName name="FST_IND_MAX" localSheetId="24">#REF!</definedName>
    <definedName name="FST_IND_MAX" localSheetId="19">#REF!</definedName>
    <definedName name="FST_IND_MAX" localSheetId="6">#REF!</definedName>
    <definedName name="FST_IND_MAX" localSheetId="25">#REF!</definedName>
    <definedName name="FST_IND_MAX" localSheetId="18">#REF!</definedName>
    <definedName name="FST_IND_MAX" localSheetId="26">#REF!</definedName>
    <definedName name="FST_IND_MAX" localSheetId="17">#REF!</definedName>
    <definedName name="FST_IND_MAX">#REF!</definedName>
    <definedName name="FST_IND_T_MAX" localSheetId="24">#REF!</definedName>
    <definedName name="FST_IND_T_MAX" localSheetId="19">#REF!</definedName>
    <definedName name="FST_IND_T_MAX" localSheetId="6">#REF!</definedName>
    <definedName name="FST_IND_T_MAX" localSheetId="25">#REF!</definedName>
    <definedName name="FST_IND_T_MAX" localSheetId="18">#REF!</definedName>
    <definedName name="FST_IND_T_MAX" localSheetId="26">#REF!</definedName>
    <definedName name="FST_IND_T_MAX" localSheetId="17">#REF!</definedName>
    <definedName name="FST_IND_T_MAX">#REF!</definedName>
    <definedName name="FUEL" localSheetId="24">#REF!</definedName>
    <definedName name="FUEL" localSheetId="19">#REF!</definedName>
    <definedName name="FUEL" localSheetId="6">#REF!</definedName>
    <definedName name="FUEL" localSheetId="25">#REF!</definedName>
    <definedName name="FUEL" localSheetId="18">#REF!</definedName>
    <definedName name="FUEL" localSheetId="26">#REF!</definedName>
    <definedName name="FUEL" localSheetId="17">#REF!</definedName>
    <definedName name="FUEL">#REF!</definedName>
    <definedName name="FUEL_ET">[11]FUELSHEET!$G$3:$I$168</definedName>
    <definedName name="FUELLIST">[11]FUELSHEET!$Q$4:$Q$15</definedName>
    <definedName name="FullVolume" localSheetId="24">#REF!</definedName>
    <definedName name="FullVolume" localSheetId="19">#REF!</definedName>
    <definedName name="FullVolume" localSheetId="6">#REF!</definedName>
    <definedName name="FullVolume" localSheetId="25">#REF!</definedName>
    <definedName name="FullVolume" localSheetId="18">#REF!</definedName>
    <definedName name="FullVolume" localSheetId="26">#REF!</definedName>
    <definedName name="FullVolume" localSheetId="17">#REF!</definedName>
    <definedName name="FullVolume">#REF!</definedName>
    <definedName name="g">#N/A</definedName>
    <definedName name="GES" localSheetId="24">#REF!</definedName>
    <definedName name="GES" localSheetId="19">#REF!</definedName>
    <definedName name="GES" localSheetId="6">#REF!</definedName>
    <definedName name="GES" localSheetId="25">#REF!</definedName>
    <definedName name="GES" localSheetId="18">#REF!</definedName>
    <definedName name="GES" localSheetId="26">#REF!</definedName>
    <definedName name="GES" localSheetId="17">#REF!</definedName>
    <definedName name="GES">#REF!</definedName>
    <definedName name="GES_DATA" localSheetId="24">#REF!</definedName>
    <definedName name="GES_DATA" localSheetId="19">#REF!</definedName>
    <definedName name="GES_DATA" localSheetId="6">#REF!</definedName>
    <definedName name="GES_DATA" localSheetId="25">#REF!</definedName>
    <definedName name="GES_DATA" localSheetId="18">#REF!</definedName>
    <definedName name="GES_DATA" localSheetId="26">#REF!</definedName>
    <definedName name="GES_DATA" localSheetId="17">#REF!</definedName>
    <definedName name="GES_DATA">#REF!</definedName>
    <definedName name="GES_LIST" localSheetId="24">#REF!</definedName>
    <definedName name="GES_LIST" localSheetId="19">#REF!</definedName>
    <definedName name="GES_LIST" localSheetId="6">#REF!</definedName>
    <definedName name="GES_LIST" localSheetId="25">#REF!</definedName>
    <definedName name="GES_LIST" localSheetId="18">#REF!</definedName>
    <definedName name="GES_LIST" localSheetId="26">#REF!</definedName>
    <definedName name="GES_LIST" localSheetId="17">#REF!</definedName>
    <definedName name="GES_LIST">#REF!</definedName>
    <definedName name="GES3_DATA" localSheetId="24">#REF!</definedName>
    <definedName name="GES3_DATA" localSheetId="19">#REF!</definedName>
    <definedName name="GES3_DATA" localSheetId="6">#REF!</definedName>
    <definedName name="GES3_DATA" localSheetId="25">#REF!</definedName>
    <definedName name="GES3_DATA" localSheetId="18">#REF!</definedName>
    <definedName name="GES3_DATA" localSheetId="26">#REF!</definedName>
    <definedName name="GES3_DATA" localSheetId="17">#REF!</definedName>
    <definedName name="GES3_DATA">#REF!</definedName>
    <definedName name="gh">#N/A</definedName>
    <definedName name="ghf">#N/A</definedName>
    <definedName name="ghj">#N/A</definedName>
    <definedName name="ghjk">#N/A</definedName>
    <definedName name="gjk">#N/A</definedName>
    <definedName name="glbuh_fio" localSheetId="24">#REF!</definedName>
    <definedName name="glbuh_fio" localSheetId="19">#REF!</definedName>
    <definedName name="glbuh_fio" localSheetId="6">#REF!</definedName>
    <definedName name="glbuh_fio" localSheetId="25">#REF!</definedName>
    <definedName name="glbuh_fio" localSheetId="18">#REF!</definedName>
    <definedName name="glbuh_fio" localSheetId="26">#REF!</definedName>
    <definedName name="glbuh_fio" localSheetId="17">#REF!</definedName>
    <definedName name="glbuh_fio">#REF!</definedName>
    <definedName name="glbuh_fio_02" localSheetId="24">#REF!</definedName>
    <definedName name="glbuh_fio_02" localSheetId="19">#REF!</definedName>
    <definedName name="glbuh_fio_02" localSheetId="6">#REF!</definedName>
    <definedName name="glbuh_fio_02" localSheetId="25">#REF!</definedName>
    <definedName name="glbuh_fio_02" localSheetId="18">#REF!</definedName>
    <definedName name="glbuh_fio_02" localSheetId="26">#REF!</definedName>
    <definedName name="glbuh_fio_02" localSheetId="17">#REF!</definedName>
    <definedName name="glbuh_fio_02">#REF!</definedName>
    <definedName name="glbuh_fio_03" localSheetId="24">#REF!</definedName>
    <definedName name="glbuh_fio_03" localSheetId="19">#REF!</definedName>
    <definedName name="glbuh_fio_03" localSheetId="6">#REF!</definedName>
    <definedName name="glbuh_fio_03" localSheetId="25">#REF!</definedName>
    <definedName name="glbuh_fio_03" localSheetId="18">#REF!</definedName>
    <definedName name="glbuh_fio_03" localSheetId="26">#REF!</definedName>
    <definedName name="glbuh_fio_03" localSheetId="17">#REF!</definedName>
    <definedName name="glbuh_fio_03">#REF!</definedName>
    <definedName name="god" localSheetId="24">#REF!</definedName>
    <definedName name="god" localSheetId="19">#REF!</definedName>
    <definedName name="god" localSheetId="6">#REF!</definedName>
    <definedName name="god" localSheetId="25">#REF!</definedName>
    <definedName name="god" localSheetId="18">#REF!</definedName>
    <definedName name="god" localSheetId="26">#REF!</definedName>
    <definedName name="god" localSheetId="17">#REF!</definedName>
    <definedName name="god">#REF!</definedName>
    <definedName name="GRES" localSheetId="24">#REF!</definedName>
    <definedName name="GRES" localSheetId="19">#REF!</definedName>
    <definedName name="GRES" localSheetId="6">#REF!</definedName>
    <definedName name="GRES" localSheetId="25">#REF!</definedName>
    <definedName name="GRES" localSheetId="18">#REF!</definedName>
    <definedName name="GRES" localSheetId="26">#REF!</definedName>
    <definedName name="GRES" localSheetId="17">#REF!</definedName>
    <definedName name="GRES">#REF!</definedName>
    <definedName name="GRES_DATA" localSheetId="24">#REF!</definedName>
    <definedName name="GRES_DATA" localSheetId="19">#REF!</definedName>
    <definedName name="GRES_DATA" localSheetId="6">#REF!</definedName>
    <definedName name="GRES_DATA" localSheetId="25">#REF!</definedName>
    <definedName name="GRES_DATA" localSheetId="18">#REF!</definedName>
    <definedName name="GRES_DATA" localSheetId="26">#REF!</definedName>
    <definedName name="GRES_DATA" localSheetId="17">#REF!</definedName>
    <definedName name="GRES_DATA">#REF!</definedName>
    <definedName name="GRES_LIST" localSheetId="24">#REF!</definedName>
    <definedName name="GRES_LIST" localSheetId="19">#REF!</definedName>
    <definedName name="GRES_LIST" localSheetId="6">#REF!</definedName>
    <definedName name="GRES_LIST" localSheetId="25">#REF!</definedName>
    <definedName name="GRES_LIST" localSheetId="18">#REF!</definedName>
    <definedName name="GRES_LIST" localSheetId="26">#REF!</definedName>
    <definedName name="GRES_LIST" localSheetId="17">#REF!</definedName>
    <definedName name="GRES_LIST">#REF!</definedName>
    <definedName name="GRO">[17]ГАЗ!$D$4:$D$189</definedName>
    <definedName name="group" localSheetId="24">#REF!</definedName>
    <definedName name="group" localSheetId="19">#REF!</definedName>
    <definedName name="group" localSheetId="6">#REF!</definedName>
    <definedName name="group" localSheetId="25">#REF!</definedName>
    <definedName name="group" localSheetId="18">#REF!</definedName>
    <definedName name="group" localSheetId="26">#REF!</definedName>
    <definedName name="group" localSheetId="17">#REF!</definedName>
    <definedName name="group">#REF!</definedName>
    <definedName name="gtty" localSheetId="24">#REF!,#REF!,#REF!,'%_Нов'!P1_ESO_PROT</definedName>
    <definedName name="gtty" localSheetId="19">#REF!,#REF!,#REF!,'%_Толп'!P1_ESO_PROT</definedName>
    <definedName name="gtty" localSheetId="6">#REF!,#REF!,#REF!,'ИНВЕСТ '!P1_ESO_PROT</definedName>
    <definedName name="gtty" localSheetId="25">#REF!,#REF!,#REF!,ИП_Новое!P1_ESO_PROT</definedName>
    <definedName name="gtty" localSheetId="18">#REF!,#REF!,#REF!,ИП_Толп!P1_ESO_PROT</definedName>
    <definedName name="gtty" localSheetId="26">#REF!,#REF!,#REF!,Тариф_Новое!P1_ESO_PROT</definedName>
    <definedName name="gtty" localSheetId="17">#REF!,#REF!,#REF!,Тариф_Толп!P1_ESO_PROT</definedName>
    <definedName name="gtty">#REF!,#REF!,#REF!,P1_ESO_PROT</definedName>
    <definedName name="h">#N/A</definedName>
    <definedName name="H?Address" localSheetId="24">#REF!</definedName>
    <definedName name="H?Address" localSheetId="19">#REF!</definedName>
    <definedName name="H?Address" localSheetId="6">#REF!</definedName>
    <definedName name="H?Address" localSheetId="25">#REF!</definedName>
    <definedName name="H?Address" localSheetId="18">#REF!</definedName>
    <definedName name="H?Address" localSheetId="10">#REF!</definedName>
    <definedName name="H?Address" localSheetId="26">#REF!</definedName>
    <definedName name="H?Address" localSheetId="17">#REF!</definedName>
    <definedName name="H?Address">#REF!</definedName>
    <definedName name="H?Description" localSheetId="24">#REF!</definedName>
    <definedName name="H?Description" localSheetId="19">#REF!</definedName>
    <definedName name="H?Description" localSheetId="6">#REF!</definedName>
    <definedName name="H?Description" localSheetId="25">#REF!</definedName>
    <definedName name="H?Description" localSheetId="18">#REF!</definedName>
    <definedName name="H?Description" localSheetId="10">#REF!</definedName>
    <definedName name="H?Description" localSheetId="26">#REF!</definedName>
    <definedName name="H?Description" localSheetId="17">#REF!</definedName>
    <definedName name="H?Description">#REF!</definedName>
    <definedName name="H?EntityName" localSheetId="24">#REF!</definedName>
    <definedName name="H?EntityName" localSheetId="19">#REF!</definedName>
    <definedName name="H?EntityName" localSheetId="6">#REF!</definedName>
    <definedName name="H?EntityName" localSheetId="25">#REF!</definedName>
    <definedName name="H?EntityName" localSheetId="18">#REF!</definedName>
    <definedName name="H?EntityName" localSheetId="10">#REF!</definedName>
    <definedName name="H?EntityName" localSheetId="26">#REF!</definedName>
    <definedName name="H?EntityName" localSheetId="17">#REF!</definedName>
    <definedName name="H?EntityName">#REF!</definedName>
    <definedName name="H?Name" localSheetId="24">#REF!</definedName>
    <definedName name="H?Name" localSheetId="19">#REF!</definedName>
    <definedName name="H?Name" localSheetId="6">#REF!</definedName>
    <definedName name="H?Name" localSheetId="25">#REF!</definedName>
    <definedName name="H?Name" localSheetId="18">#REF!</definedName>
    <definedName name="H?Name" localSheetId="10">#REF!</definedName>
    <definedName name="H?Name" localSheetId="26">#REF!</definedName>
    <definedName name="H?Name" localSheetId="17">#REF!</definedName>
    <definedName name="H?Name">#REF!</definedName>
    <definedName name="H?OKATO" localSheetId="24">#REF!</definedName>
    <definedName name="H?OKATO" localSheetId="19">#REF!</definedName>
    <definedName name="H?OKATO" localSheetId="6">#REF!</definedName>
    <definedName name="H?OKATO" localSheetId="25">#REF!</definedName>
    <definedName name="H?OKATO" localSheetId="18">#REF!</definedName>
    <definedName name="H?OKATO" localSheetId="10">#REF!</definedName>
    <definedName name="H?OKATO" localSheetId="26">#REF!</definedName>
    <definedName name="H?OKATO" localSheetId="17">#REF!</definedName>
    <definedName name="H?OKATO">#REF!</definedName>
    <definedName name="H?OKFS" localSheetId="24">#REF!</definedName>
    <definedName name="H?OKFS" localSheetId="19">#REF!</definedName>
    <definedName name="H?OKFS" localSheetId="6">#REF!</definedName>
    <definedName name="H?OKFS" localSheetId="25">#REF!</definedName>
    <definedName name="H?OKFS" localSheetId="18">#REF!</definedName>
    <definedName name="H?OKFS" localSheetId="10">#REF!</definedName>
    <definedName name="H?OKFS" localSheetId="26">#REF!</definedName>
    <definedName name="H?OKFS" localSheetId="17">#REF!</definedName>
    <definedName name="H?OKFS">#REF!</definedName>
    <definedName name="H?OKOGU" localSheetId="24">#REF!</definedName>
    <definedName name="H?OKOGU" localSheetId="19">#REF!</definedName>
    <definedName name="H?OKOGU" localSheetId="6">#REF!</definedName>
    <definedName name="H?OKOGU" localSheetId="25">#REF!</definedName>
    <definedName name="H?OKOGU" localSheetId="18">#REF!</definedName>
    <definedName name="H?OKOGU" localSheetId="10">#REF!</definedName>
    <definedName name="H?OKOGU" localSheetId="26">#REF!</definedName>
    <definedName name="H?OKOGU" localSheetId="17">#REF!</definedName>
    <definedName name="H?OKOGU">#REF!</definedName>
    <definedName name="H?OKONX" localSheetId="24">#REF!</definedName>
    <definedName name="H?OKONX" localSheetId="19">#REF!</definedName>
    <definedName name="H?OKONX" localSheetId="6">#REF!</definedName>
    <definedName name="H?OKONX" localSheetId="25">#REF!</definedName>
    <definedName name="H?OKONX" localSheetId="18">#REF!</definedName>
    <definedName name="H?OKONX" localSheetId="10">#REF!</definedName>
    <definedName name="H?OKONX" localSheetId="26">#REF!</definedName>
    <definedName name="H?OKONX" localSheetId="17">#REF!</definedName>
    <definedName name="H?OKONX">#REF!</definedName>
    <definedName name="H?OKOPF" localSheetId="24">#REF!</definedName>
    <definedName name="H?OKOPF" localSheetId="19">#REF!</definedName>
    <definedName name="H?OKOPF" localSheetId="6">#REF!</definedName>
    <definedName name="H?OKOPF" localSheetId="25">#REF!</definedName>
    <definedName name="H?OKOPF" localSheetId="18">#REF!</definedName>
    <definedName name="H?OKOPF" localSheetId="10">#REF!</definedName>
    <definedName name="H?OKOPF" localSheetId="26">#REF!</definedName>
    <definedName name="H?OKOPF" localSheetId="17">#REF!</definedName>
    <definedName name="H?OKOPF">#REF!</definedName>
    <definedName name="H?OKPO" localSheetId="24">#REF!</definedName>
    <definedName name="H?OKPO" localSheetId="19">#REF!</definedName>
    <definedName name="H?OKPO" localSheetId="6">#REF!</definedName>
    <definedName name="H?OKPO" localSheetId="25">#REF!</definedName>
    <definedName name="H?OKPO" localSheetId="18">#REF!</definedName>
    <definedName name="H?OKPO" localSheetId="10">#REF!</definedName>
    <definedName name="H?OKPO" localSheetId="26">#REF!</definedName>
    <definedName name="H?OKPO" localSheetId="17">#REF!</definedName>
    <definedName name="H?OKPO">#REF!</definedName>
    <definedName name="H?OKVD" localSheetId="24">#REF!</definedName>
    <definedName name="H?OKVD" localSheetId="19">#REF!</definedName>
    <definedName name="H?OKVD" localSheetId="6">#REF!</definedName>
    <definedName name="H?OKVD" localSheetId="25">#REF!</definedName>
    <definedName name="H?OKVD" localSheetId="18">#REF!</definedName>
    <definedName name="H?OKVD" localSheetId="10">#REF!</definedName>
    <definedName name="H?OKVD" localSheetId="26">#REF!</definedName>
    <definedName name="H?OKVD" localSheetId="17">#REF!</definedName>
    <definedName name="H?OKVD">#REF!</definedName>
    <definedName name="H?Period" localSheetId="24">#REF!</definedName>
    <definedName name="H?Period" localSheetId="19">#REF!</definedName>
    <definedName name="H?Period" localSheetId="6">#REF!</definedName>
    <definedName name="H?Period" localSheetId="25">#REF!</definedName>
    <definedName name="H?Period" localSheetId="18">#REF!</definedName>
    <definedName name="H?Period" localSheetId="10">#REF!</definedName>
    <definedName name="H?Period" localSheetId="26">#REF!</definedName>
    <definedName name="H?Period" localSheetId="17">#REF!</definedName>
    <definedName name="H?Period">#REF!</definedName>
    <definedName name="H?Table" localSheetId="24">#REF!</definedName>
    <definedName name="H?Table" localSheetId="19">#REF!</definedName>
    <definedName name="H?Table" localSheetId="6">#REF!</definedName>
    <definedName name="H?Table" localSheetId="25">#REF!</definedName>
    <definedName name="H?Table" localSheetId="18">#REF!</definedName>
    <definedName name="H?Table" localSheetId="10">#REF!</definedName>
    <definedName name="H?Table" localSheetId="26">#REF!</definedName>
    <definedName name="H?Table" localSheetId="17">#REF!</definedName>
    <definedName name="H?Table">#REF!</definedName>
    <definedName name="H?Title" localSheetId="24">#REF!</definedName>
    <definedName name="H?Title" localSheetId="19">#REF!</definedName>
    <definedName name="H?Title" localSheetId="6">#REF!</definedName>
    <definedName name="H?Title" localSheetId="25">#REF!</definedName>
    <definedName name="H?Title" localSheetId="18">#REF!</definedName>
    <definedName name="H?Title" localSheetId="10">#REF!</definedName>
    <definedName name="H?Title" localSheetId="26">#REF!</definedName>
    <definedName name="H?Title" localSheetId="17">#REF!</definedName>
    <definedName name="H?Title">#REF!</definedName>
    <definedName name="header" localSheetId="24">#REF!</definedName>
    <definedName name="header" localSheetId="19">#REF!</definedName>
    <definedName name="header" localSheetId="6">#REF!</definedName>
    <definedName name="header" localSheetId="25">#REF!</definedName>
    <definedName name="header" localSheetId="18">#REF!</definedName>
    <definedName name="header" localSheetId="26">#REF!</definedName>
    <definedName name="header" localSheetId="17">#REF!</definedName>
    <definedName name="header">#REF!</definedName>
    <definedName name="header_02" localSheetId="24">#REF!</definedName>
    <definedName name="header_02" localSheetId="19">#REF!</definedName>
    <definedName name="header_02" localSheetId="6">#REF!</definedName>
    <definedName name="header_02" localSheetId="25">#REF!</definedName>
    <definedName name="header_02" localSheetId="18">#REF!</definedName>
    <definedName name="header_02" localSheetId="26">#REF!</definedName>
    <definedName name="header_02" localSheetId="17">#REF!</definedName>
    <definedName name="header_02">#REF!</definedName>
    <definedName name="header_03" localSheetId="24">#REF!</definedName>
    <definedName name="header_03" localSheetId="19">#REF!</definedName>
    <definedName name="header_03" localSheetId="6">#REF!</definedName>
    <definedName name="header_03" localSheetId="25">#REF!</definedName>
    <definedName name="header_03" localSheetId="18">#REF!</definedName>
    <definedName name="header_03" localSheetId="26">#REF!</definedName>
    <definedName name="header_03" localSheetId="17">#REF!</definedName>
    <definedName name="header_03">#REF!</definedName>
    <definedName name="hgj">#N/A</definedName>
    <definedName name="hide_pr" localSheetId="24">#REF!,#REF!</definedName>
    <definedName name="hide_pr" localSheetId="19">#REF!,#REF!</definedName>
    <definedName name="hide_pr" localSheetId="6">#REF!,#REF!</definedName>
    <definedName name="hide_pr" localSheetId="25">#REF!,#REF!</definedName>
    <definedName name="hide_pr" localSheetId="18">#REF!,#REF!</definedName>
    <definedName name="hide_pr" localSheetId="26">#REF!,#REF!</definedName>
    <definedName name="hide_pr" localSheetId="17">#REF!,#REF!</definedName>
    <definedName name="hide_pr">#REF!,#REF!</definedName>
    <definedName name="hj">#N/A</definedName>
    <definedName name="hjk">#N/A</definedName>
    <definedName name="hk">#N/A</definedName>
    <definedName name="hn">#N/A</definedName>
    <definedName name="IND_ET_SCOPE" localSheetId="24">#REF!</definedName>
    <definedName name="IND_ET_SCOPE" localSheetId="19">#REF!</definedName>
    <definedName name="IND_ET_SCOPE" localSheetId="6">#REF!</definedName>
    <definedName name="IND_ET_SCOPE" localSheetId="25">#REF!</definedName>
    <definedName name="IND_ET_SCOPE" localSheetId="18">#REF!</definedName>
    <definedName name="IND_ET_SCOPE" localSheetId="26">#REF!</definedName>
    <definedName name="IND_ET_SCOPE" localSheetId="17">#REF!</definedName>
    <definedName name="IND_ET_SCOPE">#REF!</definedName>
    <definedName name="inn" localSheetId="24">#REF!</definedName>
    <definedName name="inn" localSheetId="19">#REF!</definedName>
    <definedName name="inn" localSheetId="6">#REF!</definedName>
    <definedName name="inn" localSheetId="25">#REF!</definedName>
    <definedName name="inn" localSheetId="18">#REF!</definedName>
    <definedName name="inn" localSheetId="26">#REF!</definedName>
    <definedName name="inn" localSheetId="17">#REF!</definedName>
    <definedName name="inn">#REF!</definedName>
    <definedName name="inn_02" localSheetId="24">#REF!</definedName>
    <definedName name="inn_02" localSheetId="19">#REF!</definedName>
    <definedName name="inn_02" localSheetId="6">#REF!</definedName>
    <definedName name="inn_02" localSheetId="25">#REF!</definedName>
    <definedName name="inn_02" localSheetId="18">#REF!</definedName>
    <definedName name="inn_02" localSheetId="26">#REF!</definedName>
    <definedName name="inn_02" localSheetId="17">#REF!</definedName>
    <definedName name="inn_02">#REF!</definedName>
    <definedName name="inn_03" localSheetId="24">#REF!</definedName>
    <definedName name="inn_03" localSheetId="19">#REF!</definedName>
    <definedName name="inn_03" localSheetId="6">#REF!</definedName>
    <definedName name="inn_03" localSheetId="25">#REF!</definedName>
    <definedName name="inn_03" localSheetId="18">#REF!</definedName>
    <definedName name="inn_03" localSheetId="26">#REF!</definedName>
    <definedName name="inn_03" localSheetId="17">#REF!</definedName>
    <definedName name="inn_03">#REF!</definedName>
    <definedName name="iu">#N/A</definedName>
    <definedName name="j">#N/A</definedName>
    <definedName name="JAN" localSheetId="24">#REF!</definedName>
    <definedName name="JAN" localSheetId="19">#REF!</definedName>
    <definedName name="JAN" localSheetId="6">#REF!</definedName>
    <definedName name="JAN" localSheetId="25">#REF!</definedName>
    <definedName name="JAN" localSheetId="18">#REF!</definedName>
    <definedName name="JAN" localSheetId="26">#REF!</definedName>
    <definedName name="JAN" localSheetId="17">#REF!</definedName>
    <definedName name="JAN">#REF!</definedName>
    <definedName name="jbjb">#N/A</definedName>
    <definedName name="jk">#N/A</definedName>
    <definedName name="jkl">#N/A</definedName>
    <definedName name="juhyiyh">#N/A</definedName>
    <definedName name="JUL" localSheetId="24">#REF!</definedName>
    <definedName name="JUL" localSheetId="19">#REF!</definedName>
    <definedName name="JUL" localSheetId="6">#REF!</definedName>
    <definedName name="JUL" localSheetId="25">#REF!</definedName>
    <definedName name="JUL" localSheetId="18">#REF!</definedName>
    <definedName name="JUL" localSheetId="26">#REF!</definedName>
    <definedName name="JUL" localSheetId="17">#REF!</definedName>
    <definedName name="JUL">#REF!</definedName>
    <definedName name="JUN" localSheetId="24">#REF!</definedName>
    <definedName name="JUN" localSheetId="19">#REF!</definedName>
    <definedName name="JUN" localSheetId="6">#REF!</definedName>
    <definedName name="JUN" localSheetId="25">#REF!</definedName>
    <definedName name="JUN" localSheetId="18">#REF!</definedName>
    <definedName name="JUN" localSheetId="26">#REF!</definedName>
    <definedName name="JUN" localSheetId="17">#REF!</definedName>
    <definedName name="JUN">#REF!</definedName>
    <definedName name="k">#N/A</definedName>
    <definedName name="KARTA">[21]KARTA!$A$1:$AJ$1211</definedName>
    <definedName name="kind_of_activity">[22]TEHSHEET!$A$2:$A$7</definedName>
    <definedName name="kj">#N/A</definedName>
    <definedName name="kjm">#N/A</definedName>
    <definedName name="Kot">[23]Справочники!$A$4:$A$45</definedName>
    <definedName name="KotList">[10]Лист!$A$260</definedName>
    <definedName name="kpp" localSheetId="24">#REF!</definedName>
    <definedName name="kpp" localSheetId="19">#REF!</definedName>
    <definedName name="kpp" localSheetId="6">#REF!</definedName>
    <definedName name="kpp" localSheetId="25">#REF!</definedName>
    <definedName name="kpp" localSheetId="18">#REF!</definedName>
    <definedName name="kpp" localSheetId="26">#REF!</definedName>
    <definedName name="kpp" localSheetId="17">#REF!</definedName>
    <definedName name="kpp">#REF!</definedName>
    <definedName name="l">#N/A</definedName>
    <definedName name="L15?Data" localSheetId="24">'[24]9'!$D$10:$P$16,'[24]9'!$L$18:$P$18,'[24]9'!$L$20:$P$20,'[24]9'!$D$22:$P$22,'[24]9'!$D$24:$P$27,'[24]9'!#REF!,'[24]9'!$D$30:$P$30,'[24]9'!$L$33:$P$33,'[24]9'!$L$35:$P$35,'[24]9'!#REF!,'[24]9'!#REF!,'[24]9'!$D$8:$P$8</definedName>
    <definedName name="L15?Data" localSheetId="19">'[24]9'!$D$10:$P$16,'[24]9'!$L$18:$P$18,'[24]9'!$L$20:$P$20,'[24]9'!$D$22:$P$22,'[24]9'!$D$24:$P$27,'[24]9'!#REF!,'[24]9'!$D$30:$P$30,'[24]9'!$L$33:$P$33,'[24]9'!$L$35:$P$35,'[24]9'!#REF!,'[24]9'!#REF!,'[24]9'!$D$8:$P$8</definedName>
    <definedName name="L15?Data" localSheetId="6">'[24]9'!$D$10:$P$16,'[24]9'!$L$18:$P$18,'[24]9'!$L$20:$P$20,'[24]9'!$D$22:$P$22,'[24]9'!$D$24:$P$27,'[24]9'!#REF!,'[24]9'!$D$30:$P$30,'[24]9'!$L$33:$P$33,'[24]9'!$L$35:$P$35,'[24]9'!#REF!,'[24]9'!#REF!,'[24]9'!$D$8:$P$8</definedName>
    <definedName name="L15?Data" localSheetId="25">'[24]9'!$D$10:$P$16,'[24]9'!$L$18:$P$18,'[24]9'!$L$20:$P$20,'[24]9'!$D$22:$P$22,'[24]9'!$D$24:$P$27,'[24]9'!#REF!,'[24]9'!$D$30:$P$30,'[24]9'!$L$33:$P$33,'[24]9'!$L$35:$P$35,'[24]9'!#REF!,'[24]9'!#REF!,'[24]9'!$D$8:$P$8</definedName>
    <definedName name="L15?Data" localSheetId="18">'[24]9'!$D$10:$P$16,'[24]9'!$L$18:$P$18,'[24]9'!$L$20:$P$20,'[24]9'!$D$22:$P$22,'[24]9'!$D$24:$P$27,'[24]9'!#REF!,'[24]9'!$D$30:$P$30,'[24]9'!$L$33:$P$33,'[24]9'!$L$35:$P$35,'[24]9'!#REF!,'[24]9'!#REF!,'[24]9'!$D$8:$P$8</definedName>
    <definedName name="L15?Data" localSheetId="10">'[24]9'!$D$10:$P$16,'[24]9'!$L$18:$P$18,'[24]9'!$L$20:$P$20,'[24]9'!$D$22:$P$22,'[24]9'!$D$24:$P$27,'[24]9'!#REF!,'[24]9'!$D$30:$P$30,'[24]9'!$L$33:$P$33,'[24]9'!$L$35:$P$35,'[24]9'!#REF!,'[24]9'!#REF!,'[24]9'!$D$8:$P$8</definedName>
    <definedName name="L15?Data" localSheetId="26">'[24]9'!$D$10:$P$16,'[24]9'!$L$18:$P$18,'[24]9'!$L$20:$P$20,'[24]9'!$D$22:$P$22,'[24]9'!$D$24:$P$27,'[24]9'!#REF!,'[24]9'!$D$30:$P$30,'[24]9'!$L$33:$P$33,'[24]9'!$L$35:$P$35,'[24]9'!#REF!,'[24]9'!#REF!,'[24]9'!$D$8:$P$8</definedName>
    <definedName name="L15?Data" localSheetId="17">'[24]9'!$D$10:$P$16,'[24]9'!$L$18:$P$18,'[24]9'!$L$20:$P$20,'[24]9'!$D$22:$P$22,'[24]9'!$D$24:$P$27,'[24]9'!#REF!,'[24]9'!$D$30:$P$30,'[24]9'!$L$33:$P$33,'[24]9'!$L$35:$P$35,'[24]9'!#REF!,'[24]9'!#REF!,'[24]9'!$D$8:$P$8</definedName>
    <definedName name="L15?Data">'[24]9'!$D$10:$P$16,'[24]9'!$L$18:$P$18,'[24]9'!$L$20:$P$20,'[24]9'!$D$22:$P$22,'[24]9'!$D$24:$P$27,'[24]9'!#REF!,'[24]9'!$D$30:$P$30,'[24]9'!$L$33:$P$33,'[24]9'!$L$35:$P$35,'[24]9'!#REF!,'[24]9'!#REF!,'[24]9'!$D$8:$P$8</definedName>
    <definedName name="LANGUAGE" localSheetId="24">#REF!</definedName>
    <definedName name="LANGUAGE" localSheetId="19">#REF!</definedName>
    <definedName name="LANGUAGE" localSheetId="6">#REF!</definedName>
    <definedName name="LANGUAGE" localSheetId="25">#REF!</definedName>
    <definedName name="LANGUAGE" localSheetId="18">#REF!</definedName>
    <definedName name="LANGUAGE" localSheetId="26">#REF!</definedName>
    <definedName name="LANGUAGE" localSheetId="17">#REF!</definedName>
    <definedName name="LANGUAGE">#REF!</definedName>
    <definedName name="LastUpdateDate_MO" localSheetId="24">#REF!</definedName>
    <definedName name="LastUpdateDate_MO" localSheetId="19">#REF!</definedName>
    <definedName name="LastUpdateDate_MO" localSheetId="6">#REF!</definedName>
    <definedName name="LastUpdateDate_MO" localSheetId="25">#REF!</definedName>
    <definedName name="LastUpdateDate_MO" localSheetId="18">#REF!</definedName>
    <definedName name="LastUpdateDate_MO" localSheetId="26">#REF!</definedName>
    <definedName name="LastUpdateDate_MO" localSheetId="17">#REF!</definedName>
    <definedName name="LastUpdateDate_MO">#REF!</definedName>
    <definedName name="LastUpdateDate_ReestrOrg" localSheetId="24">#REF!</definedName>
    <definedName name="LastUpdateDate_ReestrOrg" localSheetId="19">#REF!</definedName>
    <definedName name="LastUpdateDate_ReestrOrg" localSheetId="6">#REF!</definedName>
    <definedName name="LastUpdateDate_ReestrOrg" localSheetId="25">#REF!</definedName>
    <definedName name="LastUpdateDate_ReestrOrg" localSheetId="18">#REF!</definedName>
    <definedName name="LastUpdateDate_ReestrOrg" localSheetId="26">#REF!</definedName>
    <definedName name="LastUpdateDate_ReestrOrg" localSheetId="17">#REF!</definedName>
    <definedName name="LastUpdateDate_ReestrOrg">#REF!</definedName>
    <definedName name="list_of_SCT">[22]TEHSHEET!$T$2:$T$4</definedName>
    <definedName name="list_of_TS">[22]TEHSHEET!$V$2</definedName>
    <definedName name="lk">#N/A</definedName>
    <definedName name="ln">#N/A</definedName>
    <definedName name="LOAD1" localSheetId="24">#REF!</definedName>
    <definedName name="LOAD1" localSheetId="19">#REF!</definedName>
    <definedName name="LOAD1" localSheetId="6">#REF!</definedName>
    <definedName name="LOAD1" localSheetId="25">#REF!</definedName>
    <definedName name="LOAD1" localSheetId="18">#REF!</definedName>
    <definedName name="LOAD1" localSheetId="26">#REF!</definedName>
    <definedName name="LOAD1" localSheetId="17">#REF!</definedName>
    <definedName name="LOAD1">#REF!</definedName>
    <definedName name="LOAD2" localSheetId="24">#REF!</definedName>
    <definedName name="LOAD2" localSheetId="19">#REF!</definedName>
    <definedName name="LOAD2" localSheetId="6">#REF!</definedName>
    <definedName name="LOAD2" localSheetId="25">#REF!</definedName>
    <definedName name="LOAD2" localSheetId="18">#REF!</definedName>
    <definedName name="LOAD2" localSheetId="26">#REF!</definedName>
    <definedName name="LOAD2" localSheetId="17">#REF!</definedName>
    <definedName name="LOAD2">#REF!</definedName>
    <definedName name="LOAD3" localSheetId="24">#REF!</definedName>
    <definedName name="LOAD3" localSheetId="19">#REF!</definedName>
    <definedName name="LOAD3" localSheetId="6">#REF!</definedName>
    <definedName name="LOAD3" localSheetId="25">#REF!</definedName>
    <definedName name="LOAD3" localSheetId="18">#REF!</definedName>
    <definedName name="LOAD3" localSheetId="26">#REF!</definedName>
    <definedName name="LOAD3" localSheetId="17">#REF!</definedName>
    <definedName name="LOAD3">#REF!</definedName>
    <definedName name="LOAD4" localSheetId="24">#REF!</definedName>
    <definedName name="LOAD4" localSheetId="19">#REF!</definedName>
    <definedName name="LOAD4" localSheetId="6">#REF!</definedName>
    <definedName name="LOAD4" localSheetId="25">#REF!</definedName>
    <definedName name="LOAD4" localSheetId="18">#REF!</definedName>
    <definedName name="LOAD4" localSheetId="26">#REF!</definedName>
    <definedName name="LOAD4" localSheetId="17">#REF!</definedName>
    <definedName name="LOAD4">#REF!</definedName>
    <definedName name="LOAD5" localSheetId="24">#REF!</definedName>
    <definedName name="LOAD5" localSheetId="19">#REF!</definedName>
    <definedName name="LOAD5" localSheetId="6">#REF!</definedName>
    <definedName name="LOAD5" localSheetId="25">#REF!</definedName>
    <definedName name="LOAD5" localSheetId="18">#REF!</definedName>
    <definedName name="LOAD5" localSheetId="26">#REF!</definedName>
    <definedName name="LOAD5" localSheetId="17">#REF!</definedName>
    <definedName name="LOAD5">#REF!</definedName>
    <definedName name="LOAD6" localSheetId="24">#REF!</definedName>
    <definedName name="LOAD6" localSheetId="19">#REF!</definedName>
    <definedName name="LOAD6" localSheetId="6">#REF!</definedName>
    <definedName name="LOAD6" localSheetId="25">#REF!</definedName>
    <definedName name="LOAD6" localSheetId="18">#REF!</definedName>
    <definedName name="LOAD6" localSheetId="26">#REF!</definedName>
    <definedName name="LOAD6" localSheetId="17">#REF!</definedName>
    <definedName name="LOAD6">#REF!</definedName>
    <definedName name="LOAD7" localSheetId="24">#REF!</definedName>
    <definedName name="LOAD7" localSheetId="19">#REF!</definedName>
    <definedName name="LOAD7" localSheetId="6">#REF!</definedName>
    <definedName name="LOAD7" localSheetId="25">#REF!</definedName>
    <definedName name="LOAD7" localSheetId="18">#REF!</definedName>
    <definedName name="LOAD7" localSheetId="26">#REF!</definedName>
    <definedName name="LOAD7" localSheetId="17">#REF!</definedName>
    <definedName name="LOAD7">#REF!</definedName>
    <definedName name="LOAD8" localSheetId="24">#REF!</definedName>
    <definedName name="LOAD8" localSheetId="19">#REF!</definedName>
    <definedName name="LOAD8" localSheetId="6">#REF!</definedName>
    <definedName name="LOAD8" localSheetId="25">#REF!</definedName>
    <definedName name="LOAD8" localSheetId="18">#REF!</definedName>
    <definedName name="LOAD8" localSheetId="26">#REF!</definedName>
    <definedName name="LOAD8" localSheetId="17">#REF!</definedName>
    <definedName name="LOAD8">#REF!</definedName>
    <definedName name="logical">[9]TEHSHEET!$H$2:$H$3</definedName>
    <definedName name="Main_Table" localSheetId="24">#REF!</definedName>
    <definedName name="Main_Table" localSheetId="19">#REF!</definedName>
    <definedName name="Main_Table" localSheetId="6">#REF!</definedName>
    <definedName name="Main_Table" localSheetId="25">#REF!</definedName>
    <definedName name="Main_Table" localSheetId="18">#REF!</definedName>
    <definedName name="Main_Table" localSheetId="26">#REF!</definedName>
    <definedName name="Main_Table" localSheetId="17">#REF!</definedName>
    <definedName name="Main_Table">#REF!</definedName>
    <definedName name="MAR" localSheetId="24">#REF!</definedName>
    <definedName name="MAR" localSheetId="19">#REF!</definedName>
    <definedName name="MAR" localSheetId="6">#REF!</definedName>
    <definedName name="MAR" localSheetId="25">#REF!</definedName>
    <definedName name="MAR" localSheetId="18">#REF!</definedName>
    <definedName name="MAR" localSheetId="26">#REF!</definedName>
    <definedName name="MAR" localSheetId="17">#REF!</definedName>
    <definedName name="MAR">#REF!</definedName>
    <definedName name="material_list">[9]TEHSHEET!$Y$2:$Y$10</definedName>
    <definedName name="MAY" localSheetId="24">#REF!</definedName>
    <definedName name="MAY" localSheetId="19">#REF!</definedName>
    <definedName name="MAY" localSheetId="6">#REF!</definedName>
    <definedName name="MAY" localSheetId="25">#REF!</definedName>
    <definedName name="MAY" localSheetId="18">#REF!</definedName>
    <definedName name="MAY" localSheetId="26">#REF!</definedName>
    <definedName name="MAY" localSheetId="17">#REF!</definedName>
    <definedName name="MAY">#REF!</definedName>
    <definedName name="mcurr" localSheetId="24">#REF!</definedName>
    <definedName name="mcurr" localSheetId="19">#REF!</definedName>
    <definedName name="mcurr" localSheetId="6">#REF!</definedName>
    <definedName name="mcurr" localSheetId="25">#REF!</definedName>
    <definedName name="mcurr" localSheetId="18">#REF!</definedName>
    <definedName name="mcurr" localSheetId="26">#REF!</definedName>
    <definedName name="mcurr" localSheetId="17">#REF!</definedName>
    <definedName name="mcurr">#REF!</definedName>
    <definedName name="mfvydc">#N/A</definedName>
    <definedName name="mghj">#N/A</definedName>
    <definedName name="MIN_Greg" localSheetId="24">#REF!</definedName>
    <definedName name="MIN_Greg" localSheetId="19">#REF!</definedName>
    <definedName name="MIN_Greg" localSheetId="6">#REF!</definedName>
    <definedName name="MIN_Greg" localSheetId="25">#REF!</definedName>
    <definedName name="MIN_Greg" localSheetId="18">#REF!</definedName>
    <definedName name="MIN_Greg" localSheetId="26">#REF!</definedName>
    <definedName name="MIN_Greg" localSheetId="17">#REF!</definedName>
    <definedName name="MIN_Greg">#REF!</definedName>
    <definedName name="mkik" localSheetId="6" hidden="1">{#N/A,#N/A,TRUE,"Лист1";#N/A,#N/A,TRUE,"Лист2";#N/A,#N/A,TRUE,"Лист3"}</definedName>
    <definedName name="mkik" hidden="1">{#N/A,#N/A,TRUE,"Лист1";#N/A,#N/A,TRUE,"Лист2";#N/A,#N/A,TRUE,"Лист3"}</definedName>
    <definedName name="MO" localSheetId="24">#REF!</definedName>
    <definedName name="MO" localSheetId="19">#REF!</definedName>
    <definedName name="MO" localSheetId="6">#REF!</definedName>
    <definedName name="MO" localSheetId="25">#REF!</definedName>
    <definedName name="MO" localSheetId="18">#REF!</definedName>
    <definedName name="MO" localSheetId="26">#REF!</definedName>
    <definedName name="MO" localSheetId="17">#REF!</definedName>
    <definedName name="MO">#REF!</definedName>
    <definedName name="MO_LIST_10">[8]REESTR_MO!$B$43:$B$49</definedName>
    <definedName name="MO_LIST_11">[8]REESTR_MO!$B$50:$B$55</definedName>
    <definedName name="MO_LIST_13">[8]REESTR_MO!$B$62:$B$68</definedName>
    <definedName name="MO_LIST_20">[8]REESTR_MO!$B$110:$B$117</definedName>
    <definedName name="MO_LIST_21">[8]REESTR_MO!$B$118:$B$123</definedName>
    <definedName name="MO_LIST_5">[8]REESTR_MO!$B$20</definedName>
    <definedName name="MO_LIST_9">[8]REESTR_MO!$B$28:$B$42</definedName>
    <definedName name="MONTH" localSheetId="24">#REF!</definedName>
    <definedName name="MONTH" localSheetId="19">#REF!</definedName>
    <definedName name="MONTH" localSheetId="6">#REF!</definedName>
    <definedName name="MONTH" localSheetId="25">#REF!</definedName>
    <definedName name="MONTH" localSheetId="18">#REF!</definedName>
    <definedName name="MONTH" localSheetId="26">#REF!</definedName>
    <definedName name="MONTH" localSheetId="17">#REF!</definedName>
    <definedName name="MONTH">#REF!</definedName>
    <definedName name="month_02" localSheetId="24">#REF!</definedName>
    <definedName name="month_02" localSheetId="19">#REF!</definedName>
    <definedName name="month_02" localSheetId="6">#REF!</definedName>
    <definedName name="month_02" localSheetId="25">#REF!</definedName>
    <definedName name="month_02" localSheetId="18">#REF!</definedName>
    <definedName name="month_02" localSheetId="26">#REF!</definedName>
    <definedName name="month_02" localSheetId="17">#REF!</definedName>
    <definedName name="month_02">#REF!</definedName>
    <definedName name="month_03" localSheetId="24">#REF!</definedName>
    <definedName name="month_03" localSheetId="19">#REF!</definedName>
    <definedName name="month_03" localSheetId="6">#REF!</definedName>
    <definedName name="month_03" localSheetId="25">#REF!</definedName>
    <definedName name="month_03" localSheetId="18">#REF!</definedName>
    <definedName name="month_03" localSheetId="26">#REF!</definedName>
    <definedName name="month_03" localSheetId="17">#REF!</definedName>
    <definedName name="month_03">#REF!</definedName>
    <definedName name="mr" localSheetId="24">#REF!</definedName>
    <definedName name="mr" localSheetId="19">#REF!</definedName>
    <definedName name="mr" localSheetId="6">#REF!</definedName>
    <definedName name="mr" localSheetId="25">#REF!</definedName>
    <definedName name="mr" localSheetId="18">#REF!</definedName>
    <definedName name="mr" localSheetId="26">#REF!</definedName>
    <definedName name="mr" localSheetId="17">#REF!</definedName>
    <definedName name="mr">#REF!</definedName>
    <definedName name="MR_LIST" localSheetId="24">#REF!</definedName>
    <definedName name="MR_LIST" localSheetId="19">#REF!</definedName>
    <definedName name="MR_LIST" localSheetId="6">#REF!</definedName>
    <definedName name="MR_LIST" localSheetId="25">#REF!</definedName>
    <definedName name="MR_LIST" localSheetId="18">#REF!</definedName>
    <definedName name="MR_LIST" localSheetId="26">#REF!</definedName>
    <definedName name="MR_LIST" localSheetId="17">#REF!</definedName>
    <definedName name="MR_LIST">#REF!</definedName>
    <definedName name="MUNRAION" localSheetId="24">#REF!</definedName>
    <definedName name="MUNRAION" localSheetId="19">#REF!</definedName>
    <definedName name="MUNRAION" localSheetId="6">#REF!</definedName>
    <definedName name="MUNRAION" localSheetId="25">#REF!</definedName>
    <definedName name="MUNRAION" localSheetId="18">#REF!</definedName>
    <definedName name="MUNRAION" localSheetId="26">#REF!</definedName>
    <definedName name="MUNRAION" localSheetId="17">#REF!</definedName>
    <definedName name="MUNRAION">#REF!</definedName>
    <definedName name="n">#N/A</definedName>
    <definedName name="nalog" localSheetId="24">#REF!</definedName>
    <definedName name="nalog" localSheetId="19">#REF!</definedName>
    <definedName name="nalog" localSheetId="6">#REF!</definedName>
    <definedName name="nalog" localSheetId="25">#REF!</definedName>
    <definedName name="nalog" localSheetId="18">#REF!</definedName>
    <definedName name="nalog" localSheetId="26">#REF!</definedName>
    <definedName name="nalog" localSheetId="17">#REF!</definedName>
    <definedName name="nalog">#REF!</definedName>
    <definedName name="nalog_index" localSheetId="24">#REF!</definedName>
    <definedName name="nalog_index" localSheetId="19">#REF!</definedName>
    <definedName name="nalog_index" localSheetId="6">#REF!</definedName>
    <definedName name="nalog_index" localSheetId="25">#REF!</definedName>
    <definedName name="nalog_index" localSheetId="18">#REF!</definedName>
    <definedName name="nalog_index" localSheetId="26">#REF!</definedName>
    <definedName name="nalog_index" localSheetId="17">#REF!</definedName>
    <definedName name="nalog_index">#REF!</definedName>
    <definedName name="name_org">[25]Заголовок!$B$4</definedName>
    <definedName name="nds" localSheetId="24">#REF!</definedName>
    <definedName name="nds" localSheetId="19">#REF!</definedName>
    <definedName name="nds" localSheetId="6">#REF!</definedName>
    <definedName name="nds" localSheetId="25">#REF!</definedName>
    <definedName name="nds" localSheetId="18">#REF!</definedName>
    <definedName name="nds" localSheetId="26">#REF!</definedName>
    <definedName name="nds" localSheetId="17">#REF!</definedName>
    <definedName name="nds">#REF!</definedName>
    <definedName name="nds_value" localSheetId="24">#REF!</definedName>
    <definedName name="nds_value" localSheetId="19">#REF!</definedName>
    <definedName name="nds_value" localSheetId="6">#REF!</definedName>
    <definedName name="nds_value" localSheetId="25">#REF!</definedName>
    <definedName name="nds_value" localSheetId="18">#REF!</definedName>
    <definedName name="nds_value" localSheetId="26">#REF!</definedName>
    <definedName name="nds_value" localSheetId="17">#REF!</definedName>
    <definedName name="nds_value">#REF!</definedName>
    <definedName name="NewSourceFile" localSheetId="24">#REF!</definedName>
    <definedName name="NewSourceFile" localSheetId="19">#REF!</definedName>
    <definedName name="NewSourceFile" localSheetId="6">#REF!</definedName>
    <definedName name="NewSourceFile" localSheetId="25">#REF!</definedName>
    <definedName name="NewSourceFile" localSheetId="18">#REF!</definedName>
    <definedName name="NewSourceFile" localSheetId="26">#REF!</definedName>
    <definedName name="NewSourceFile" localSheetId="17">#REF!</definedName>
    <definedName name="NewSourceFile">#REF!</definedName>
    <definedName name="nm">#N/A</definedName>
    <definedName name="nn">#N/A</definedName>
    <definedName name="NOM" localSheetId="24">#REF!</definedName>
    <definedName name="NOM" localSheetId="19">#REF!</definedName>
    <definedName name="NOM" localSheetId="6">#REF!</definedName>
    <definedName name="NOM" localSheetId="25">#REF!</definedName>
    <definedName name="NOM" localSheetId="18">#REF!</definedName>
    <definedName name="NOM" localSheetId="26">#REF!</definedName>
    <definedName name="NOM" localSheetId="17">#REF!</definedName>
    <definedName name="NOM">#REF!</definedName>
    <definedName name="NOV" localSheetId="24">#REF!</definedName>
    <definedName name="NOV" localSheetId="19">#REF!</definedName>
    <definedName name="NOV" localSheetId="6">#REF!</definedName>
    <definedName name="NOV" localSheetId="25">#REF!</definedName>
    <definedName name="NOV" localSheetId="18">#REF!</definedName>
    <definedName name="NOV" localSheetId="26">#REF!</definedName>
    <definedName name="NOV" localSheetId="17">#REF!</definedName>
    <definedName name="NOV">#REF!</definedName>
    <definedName name="NSRF" localSheetId="24">#REF!</definedName>
    <definedName name="NSRF" localSheetId="19">#REF!</definedName>
    <definedName name="NSRF" localSheetId="6">#REF!</definedName>
    <definedName name="NSRF" localSheetId="25">#REF!</definedName>
    <definedName name="NSRF" localSheetId="18">#REF!</definedName>
    <definedName name="NSRF" localSheetId="26">#REF!</definedName>
    <definedName name="NSRF" localSheetId="17">#REF!</definedName>
    <definedName name="NSRF">#REF!</definedName>
    <definedName name="Num" localSheetId="24">#REF!</definedName>
    <definedName name="Num" localSheetId="19">#REF!</definedName>
    <definedName name="Num" localSheetId="6">#REF!</definedName>
    <definedName name="Num" localSheetId="25">#REF!</definedName>
    <definedName name="Num" localSheetId="18">#REF!</definedName>
    <definedName name="Num" localSheetId="26">#REF!</definedName>
    <definedName name="Num" localSheetId="17">#REF!</definedName>
    <definedName name="Num">#REF!</definedName>
    <definedName name="Numbers" localSheetId="24">#REF!</definedName>
    <definedName name="Numbers" localSheetId="19">#REF!</definedName>
    <definedName name="Numbers" localSheetId="6">#REF!</definedName>
    <definedName name="Numbers" localSheetId="25">#REF!</definedName>
    <definedName name="Numbers" localSheetId="18">#REF!</definedName>
    <definedName name="Numbers" localSheetId="26">#REF!</definedName>
    <definedName name="Numbers" localSheetId="17">#REF!</definedName>
    <definedName name="Numbers">#REF!</definedName>
    <definedName name="o_peri_1" localSheetId="24">#REF!</definedName>
    <definedName name="o_peri_1" localSheetId="19">#REF!</definedName>
    <definedName name="o_peri_1" localSheetId="6">#REF!</definedName>
    <definedName name="o_peri_1" localSheetId="25">#REF!</definedName>
    <definedName name="o_peri_1" localSheetId="18">#REF!</definedName>
    <definedName name="o_peri_1" localSheetId="26">#REF!</definedName>
    <definedName name="o_peri_1" localSheetId="17">#REF!</definedName>
    <definedName name="o_peri_1">#REF!</definedName>
    <definedName name="o_peri_2" localSheetId="24">#REF!</definedName>
    <definedName name="o_peri_2" localSheetId="19">#REF!</definedName>
    <definedName name="o_peri_2" localSheetId="6">#REF!</definedName>
    <definedName name="o_peri_2" localSheetId="25">#REF!</definedName>
    <definedName name="o_peri_2" localSheetId="18">#REF!</definedName>
    <definedName name="o_peri_2" localSheetId="26">#REF!</definedName>
    <definedName name="o_peri_2" localSheetId="17">#REF!</definedName>
    <definedName name="o_peri_2">#REF!</definedName>
    <definedName name="o_yperi_1" localSheetId="24">#REF!</definedName>
    <definedName name="o_yperi_1" localSheetId="19">#REF!</definedName>
    <definedName name="o_yperi_1" localSheetId="6">#REF!</definedName>
    <definedName name="o_yperi_1" localSheetId="25">#REF!</definedName>
    <definedName name="o_yperi_1" localSheetId="18">#REF!</definedName>
    <definedName name="o_yperi_1" localSheetId="26">#REF!</definedName>
    <definedName name="o_yperi_1" localSheetId="17">#REF!</definedName>
    <definedName name="o_yperi_1">#REF!</definedName>
    <definedName name="o_yperi_2" localSheetId="24">#REF!</definedName>
    <definedName name="o_yperi_2" localSheetId="19">#REF!</definedName>
    <definedName name="o_yperi_2" localSheetId="6">#REF!</definedName>
    <definedName name="o_yperi_2" localSheetId="25">#REF!</definedName>
    <definedName name="o_yperi_2" localSheetId="18">#REF!</definedName>
    <definedName name="o_yperi_2" localSheetId="26">#REF!</definedName>
    <definedName name="o_yperi_2" localSheetId="17">#REF!</definedName>
    <definedName name="o_yperi_2">#REF!</definedName>
    <definedName name="obl">[17]Титул!$C$16</definedName>
    <definedName name="oblClient" localSheetId="24">[26]Переменные!#REF!</definedName>
    <definedName name="oblClient" localSheetId="19">[26]Переменные!#REF!</definedName>
    <definedName name="oblClient" localSheetId="6">[26]Переменные!#REF!</definedName>
    <definedName name="oblClient" localSheetId="25">[26]Переменные!#REF!</definedName>
    <definedName name="oblClient" localSheetId="18">[26]Переменные!#REF!</definedName>
    <definedName name="oblClient" localSheetId="26">[26]Переменные!#REF!</definedName>
    <definedName name="oblClient" localSheetId="17">[26]Переменные!#REF!</definedName>
    <definedName name="oblClient">[26]Переменные!#REF!</definedName>
    <definedName name="OCT" localSheetId="24">#REF!</definedName>
    <definedName name="OCT" localSheetId="19">#REF!</definedName>
    <definedName name="OCT" localSheetId="6">#REF!</definedName>
    <definedName name="OCT" localSheetId="25">#REF!</definedName>
    <definedName name="OCT" localSheetId="18">#REF!</definedName>
    <definedName name="OCT" localSheetId="26">#REF!</definedName>
    <definedName name="OCT" localSheetId="17">#REF!</definedName>
    <definedName name="OCT">#REF!</definedName>
    <definedName name="okfs" localSheetId="24">#REF!</definedName>
    <definedName name="okfs" localSheetId="19">#REF!</definedName>
    <definedName name="okfs" localSheetId="6">#REF!</definedName>
    <definedName name="okfs" localSheetId="25">#REF!</definedName>
    <definedName name="okfs" localSheetId="18">#REF!</definedName>
    <definedName name="okfs" localSheetId="26">#REF!</definedName>
    <definedName name="okfs" localSheetId="17">#REF!</definedName>
    <definedName name="okfs">#REF!</definedName>
    <definedName name="okfs_02" localSheetId="24">#REF!</definedName>
    <definedName name="okfs_02" localSheetId="19">#REF!</definedName>
    <definedName name="okfs_02" localSheetId="6">#REF!</definedName>
    <definedName name="okfs_02" localSheetId="25">#REF!</definedName>
    <definedName name="okfs_02" localSheetId="18">#REF!</definedName>
    <definedName name="okfs_02" localSheetId="26">#REF!</definedName>
    <definedName name="okfs_02" localSheetId="17">#REF!</definedName>
    <definedName name="okfs_02">#REF!</definedName>
    <definedName name="okfs_03" localSheetId="24">#REF!</definedName>
    <definedName name="okfs_03" localSheetId="19">#REF!</definedName>
    <definedName name="okfs_03" localSheetId="6">#REF!</definedName>
    <definedName name="okfs_03" localSheetId="25">#REF!</definedName>
    <definedName name="okfs_03" localSheetId="18">#REF!</definedName>
    <definedName name="okfs_03" localSheetId="26">#REF!</definedName>
    <definedName name="okfs_03" localSheetId="17">#REF!</definedName>
    <definedName name="okfs_03">#REF!</definedName>
    <definedName name="okopf" localSheetId="24">#REF!</definedName>
    <definedName name="okopf" localSheetId="19">#REF!</definedName>
    <definedName name="okopf" localSheetId="6">#REF!</definedName>
    <definedName name="okopf" localSheetId="25">#REF!</definedName>
    <definedName name="okopf" localSheetId="18">#REF!</definedName>
    <definedName name="okopf" localSheetId="26">#REF!</definedName>
    <definedName name="okopf" localSheetId="17">#REF!</definedName>
    <definedName name="okopf">#REF!</definedName>
    <definedName name="okopf_02" localSheetId="24">#REF!</definedName>
    <definedName name="okopf_02" localSheetId="19">#REF!</definedName>
    <definedName name="okopf_02" localSheetId="6">#REF!</definedName>
    <definedName name="okopf_02" localSheetId="25">#REF!</definedName>
    <definedName name="okopf_02" localSheetId="18">#REF!</definedName>
    <definedName name="okopf_02" localSheetId="26">#REF!</definedName>
    <definedName name="okopf_02" localSheetId="17">#REF!</definedName>
    <definedName name="okopf_02">#REF!</definedName>
    <definedName name="okopf_03" localSheetId="24">#REF!</definedName>
    <definedName name="okopf_03" localSheetId="19">#REF!</definedName>
    <definedName name="okopf_03" localSheetId="6">#REF!</definedName>
    <definedName name="okopf_03" localSheetId="25">#REF!</definedName>
    <definedName name="okopf_03" localSheetId="18">#REF!</definedName>
    <definedName name="okopf_03" localSheetId="26">#REF!</definedName>
    <definedName name="okopf_03" localSheetId="17">#REF!</definedName>
    <definedName name="okopf_03">#REF!</definedName>
    <definedName name="okpo" localSheetId="24">#REF!</definedName>
    <definedName name="okpo" localSheetId="19">#REF!</definedName>
    <definedName name="okpo" localSheetId="6">#REF!</definedName>
    <definedName name="okpo" localSheetId="25">#REF!</definedName>
    <definedName name="okpo" localSheetId="18">#REF!</definedName>
    <definedName name="okpo" localSheetId="26">#REF!</definedName>
    <definedName name="okpo" localSheetId="17">#REF!</definedName>
    <definedName name="okpo">#REF!</definedName>
    <definedName name="okpo_02" localSheetId="24">#REF!</definedName>
    <definedName name="okpo_02" localSheetId="19">#REF!</definedName>
    <definedName name="okpo_02" localSheetId="6">#REF!</definedName>
    <definedName name="okpo_02" localSheetId="25">#REF!</definedName>
    <definedName name="okpo_02" localSheetId="18">#REF!</definedName>
    <definedName name="okpo_02" localSheetId="26">#REF!</definedName>
    <definedName name="okpo_02" localSheetId="17">#REF!</definedName>
    <definedName name="okpo_02">#REF!</definedName>
    <definedName name="okpo_03" localSheetId="24">#REF!</definedName>
    <definedName name="okpo_03" localSheetId="19">#REF!</definedName>
    <definedName name="okpo_03" localSheetId="6">#REF!</definedName>
    <definedName name="okpo_03" localSheetId="25">#REF!</definedName>
    <definedName name="okpo_03" localSheetId="18">#REF!</definedName>
    <definedName name="okpo_03" localSheetId="26">#REF!</definedName>
    <definedName name="okpo_03" localSheetId="17">#REF!</definedName>
    <definedName name="okpo_03">#REF!</definedName>
    <definedName name="OKTMO" localSheetId="24">#REF!</definedName>
    <definedName name="OKTMO" localSheetId="19">#REF!</definedName>
    <definedName name="OKTMO" localSheetId="6">#REF!</definedName>
    <definedName name="OKTMO" localSheetId="25">#REF!</definedName>
    <definedName name="OKTMO" localSheetId="18">#REF!</definedName>
    <definedName name="OKTMO" localSheetId="26">#REF!</definedName>
    <definedName name="OKTMO" localSheetId="17">#REF!</definedName>
    <definedName name="OKTMO">#REF!</definedName>
    <definedName name="okvd" localSheetId="24">#REF!</definedName>
    <definedName name="okvd" localSheetId="19">#REF!</definedName>
    <definedName name="okvd" localSheetId="6">#REF!</definedName>
    <definedName name="okvd" localSheetId="25">#REF!</definedName>
    <definedName name="okvd" localSheetId="18">#REF!</definedName>
    <definedName name="okvd" localSheetId="26">#REF!</definedName>
    <definedName name="okvd" localSheetId="17">#REF!</definedName>
    <definedName name="okvd">#REF!</definedName>
    <definedName name="okvd_02" localSheetId="24">#REF!</definedName>
    <definedName name="okvd_02" localSheetId="19">#REF!</definedName>
    <definedName name="okvd_02" localSheetId="6">#REF!</definedName>
    <definedName name="okvd_02" localSheetId="25">#REF!</definedName>
    <definedName name="okvd_02" localSheetId="18">#REF!</definedName>
    <definedName name="okvd_02" localSheetId="26">#REF!</definedName>
    <definedName name="okvd_02" localSheetId="17">#REF!</definedName>
    <definedName name="okvd_02">#REF!</definedName>
    <definedName name="okvd_03" localSheetId="24">#REF!</definedName>
    <definedName name="okvd_03" localSheetId="19">#REF!</definedName>
    <definedName name="okvd_03" localSheetId="6">#REF!</definedName>
    <definedName name="okvd_03" localSheetId="25">#REF!</definedName>
    <definedName name="okvd_03" localSheetId="18">#REF!</definedName>
    <definedName name="okvd_03" localSheetId="26">#REF!</definedName>
    <definedName name="okvd_03" localSheetId="17">#REF!</definedName>
    <definedName name="okvd_03">#REF!</definedName>
    <definedName name="OpDate" localSheetId="24">#REF!</definedName>
    <definedName name="OpDate" localSheetId="19">#REF!</definedName>
    <definedName name="OpDate" localSheetId="6">#REF!</definedName>
    <definedName name="OpDate" localSheetId="25">#REF!</definedName>
    <definedName name="OpDate" localSheetId="18">#REF!</definedName>
    <definedName name="OpDate" localSheetId="26">#REF!</definedName>
    <definedName name="OpDate" localSheetId="17">#REF!</definedName>
    <definedName name="OpDate">#REF!</definedName>
    <definedName name="opfs" localSheetId="24">#REF!</definedName>
    <definedName name="opfs" localSheetId="19">#REF!</definedName>
    <definedName name="opfs" localSheetId="6">#REF!</definedName>
    <definedName name="opfs" localSheetId="25">#REF!</definedName>
    <definedName name="opfs" localSheetId="18">#REF!</definedName>
    <definedName name="opfs" localSheetId="26">#REF!</definedName>
    <definedName name="opfs" localSheetId="17">#REF!</definedName>
    <definedName name="opfs">#REF!</definedName>
    <definedName name="opfs_02" localSheetId="24">#REF!</definedName>
    <definedName name="opfs_02" localSheetId="19">#REF!</definedName>
    <definedName name="opfs_02" localSheetId="6">#REF!</definedName>
    <definedName name="opfs_02" localSheetId="25">#REF!</definedName>
    <definedName name="opfs_02" localSheetId="18">#REF!</definedName>
    <definedName name="opfs_02" localSheetId="26">#REF!</definedName>
    <definedName name="opfs_02" localSheetId="17">#REF!</definedName>
    <definedName name="opfs_02">#REF!</definedName>
    <definedName name="opfs_03" localSheetId="24">#REF!</definedName>
    <definedName name="opfs_03" localSheetId="19">#REF!</definedName>
    <definedName name="opfs_03" localSheetId="6">#REF!</definedName>
    <definedName name="opfs_03" localSheetId="25">#REF!</definedName>
    <definedName name="opfs_03" localSheetId="18">#REF!</definedName>
    <definedName name="opfs_03" localSheetId="26">#REF!</definedName>
    <definedName name="opfs_03" localSheetId="17">#REF!</definedName>
    <definedName name="opfs_03">#REF!</definedName>
    <definedName name="opi">#N/A</definedName>
    <definedName name="ORE" localSheetId="24">#REF!</definedName>
    <definedName name="ORE" localSheetId="19">#REF!</definedName>
    <definedName name="ORE" localSheetId="6">#REF!</definedName>
    <definedName name="ORE" localSheetId="25">#REF!</definedName>
    <definedName name="ORE" localSheetId="18">#REF!</definedName>
    <definedName name="ORE" localSheetId="26">#REF!</definedName>
    <definedName name="ORE" localSheetId="17">#REF!</definedName>
    <definedName name="ORE">#REF!</definedName>
    <definedName name="org" localSheetId="24">#REF!</definedName>
    <definedName name="org" localSheetId="19">#REF!</definedName>
    <definedName name="org" localSheetId="6">#REF!</definedName>
    <definedName name="org" localSheetId="25">#REF!</definedName>
    <definedName name="org" localSheetId="18">#REF!</definedName>
    <definedName name="org" localSheetId="26">#REF!</definedName>
    <definedName name="org" localSheetId="17">#REF!</definedName>
    <definedName name="org">#REF!</definedName>
    <definedName name="Org_list" localSheetId="24">#REF!</definedName>
    <definedName name="Org_list" localSheetId="19">#REF!</definedName>
    <definedName name="Org_list" localSheetId="6">#REF!</definedName>
    <definedName name="Org_list" localSheetId="25">#REF!</definedName>
    <definedName name="Org_list" localSheetId="18">#REF!</definedName>
    <definedName name="Org_list" localSheetId="26">#REF!</definedName>
    <definedName name="Org_list" localSheetId="17">#REF!</definedName>
    <definedName name="Org_list">#REF!</definedName>
    <definedName name="Org_name">[23]Заголовок!$B$4</definedName>
    <definedName name="OTH_DATA" localSheetId="24">#REF!</definedName>
    <definedName name="OTH_DATA" localSheetId="19">#REF!</definedName>
    <definedName name="OTH_DATA" localSheetId="6">#REF!</definedName>
    <definedName name="OTH_DATA" localSheetId="25">#REF!</definedName>
    <definedName name="OTH_DATA" localSheetId="18">#REF!</definedName>
    <definedName name="OTH_DATA" localSheetId="26">#REF!</definedName>
    <definedName name="OTH_DATA" localSheetId="17">#REF!</definedName>
    <definedName name="OTH_DATA">#REF!</definedName>
    <definedName name="OTH_LIST" localSheetId="24">#REF!</definedName>
    <definedName name="OTH_LIST" localSheetId="19">#REF!</definedName>
    <definedName name="OTH_LIST" localSheetId="6">#REF!</definedName>
    <definedName name="OTH_LIST" localSheetId="25">#REF!</definedName>
    <definedName name="OTH_LIST" localSheetId="18">#REF!</definedName>
    <definedName name="OTH_LIST" localSheetId="26">#REF!</definedName>
    <definedName name="OTH_LIST" localSheetId="17">#REF!</definedName>
    <definedName name="OTH_LIST">#REF!</definedName>
    <definedName name="P1_dip" hidden="1">[27]FST5!$G$167:$G$172,[27]FST5!$G$174:$G$175,[27]FST5!$G$177:$G$180,[27]FST5!$G$182,[27]FST5!$G$184:$G$188,[27]FST5!$G$190,[27]FST5!$G$192:$G$194</definedName>
    <definedName name="P1_eso" hidden="1">[27]FST5!$G$167:$G$172,[27]FST5!$G$174:$G$175,[27]FST5!$G$177:$G$180,[27]FST5!$G$182,[27]FST5!$G$184:$G$188,[27]FST5!$G$190,[27]FST5!$G$192:$G$194</definedName>
    <definedName name="P1_ESO_PROT" localSheetId="24" hidden="1">#REF!,#REF!,#REF!,#REF!,#REF!,#REF!,#REF!,#REF!</definedName>
    <definedName name="P1_ESO_PROT" localSheetId="19" hidden="1">#REF!,#REF!,#REF!,#REF!,#REF!,#REF!,#REF!,#REF!</definedName>
    <definedName name="P1_ESO_PROT" localSheetId="6" hidden="1">#REF!,#REF!,#REF!,#REF!,#REF!,#REF!,#REF!,#REF!</definedName>
    <definedName name="P1_ESO_PROT" localSheetId="25" hidden="1">#REF!,#REF!,#REF!,#REF!,#REF!,#REF!,#REF!,#REF!</definedName>
    <definedName name="P1_ESO_PROT" localSheetId="18" hidden="1">#REF!,#REF!,#REF!,#REF!,#REF!,#REF!,#REF!,#REF!</definedName>
    <definedName name="P1_ESO_PROT" localSheetId="26" hidden="1">#REF!,#REF!,#REF!,#REF!,#REF!,#REF!,#REF!,#REF!</definedName>
    <definedName name="P1_ESO_PROT" localSheetId="17" hidden="1">#REF!,#REF!,#REF!,#REF!,#REF!,#REF!,#REF!,#REF!</definedName>
    <definedName name="P1_ESO_PROT" hidden="1">#REF!,#REF!,#REF!,#REF!,#REF!,#REF!,#REF!,#REF!</definedName>
    <definedName name="P1_net" hidden="1">[27]FST5!$G$118:$G$123,[27]FST5!$G$125:$G$126,[27]FST5!$G$128:$G$131,[27]FST5!$G$133,[27]FST5!$G$135:$G$139,[27]FST5!$G$141,[27]FST5!$G$143:$G$145</definedName>
    <definedName name="P1_PROT_0" hidden="1">'[28]0'!$G$100,'[28]0'!$G$83:$G$84,'[28]0'!$G$75,'[28]0'!$G$70,'[28]0'!$G$65,'[28]0'!$G$58:$G$63,'[28]0'!$G$55,'[28]0'!$G$51,'[28]0'!$G$42:$G$47,'[28]0'!$G$28:$G$40,'[28]0'!$G$24:$G$26</definedName>
    <definedName name="P1_PROT_1" localSheetId="24" hidden="1">#REF!,#REF!,#REF!,#REF!,#REF!,#REF!,#REF!,#REF!,#REF!</definedName>
    <definedName name="P1_PROT_1" localSheetId="19" hidden="1">#REF!,#REF!,#REF!,#REF!,#REF!,#REF!,#REF!,#REF!,#REF!</definedName>
    <definedName name="P1_PROT_1" localSheetId="6" hidden="1">#REF!,#REF!,#REF!,#REF!,#REF!,#REF!,#REF!,#REF!,#REF!</definedName>
    <definedName name="P1_PROT_1" localSheetId="25" hidden="1">#REF!,#REF!,#REF!,#REF!,#REF!,#REF!,#REF!,#REF!,#REF!</definedName>
    <definedName name="P1_PROT_1" localSheetId="18" hidden="1">#REF!,#REF!,#REF!,#REF!,#REF!,#REF!,#REF!,#REF!,#REF!</definedName>
    <definedName name="P1_PROT_1" localSheetId="26" hidden="1">#REF!,#REF!,#REF!,#REF!,#REF!,#REF!,#REF!,#REF!,#REF!</definedName>
    <definedName name="P1_PROT_1" localSheetId="17" hidden="1">#REF!,#REF!,#REF!,#REF!,#REF!,#REF!,#REF!,#REF!,#REF!</definedName>
    <definedName name="P1_PROT_1" hidden="1">#REF!,#REF!,#REF!,#REF!,#REF!,#REF!,#REF!,#REF!,#REF!</definedName>
    <definedName name="P1_PROT_2" localSheetId="24" hidden="1">#REF!,#REF!,#REF!,#REF!,#REF!,#REF!,#REF!,#REF!,#REF!</definedName>
    <definedName name="P1_PROT_2" localSheetId="19" hidden="1">#REF!,#REF!,#REF!,#REF!,#REF!,#REF!,#REF!,#REF!,#REF!</definedName>
    <definedName name="P1_PROT_2" localSheetId="6" hidden="1">#REF!,#REF!,#REF!,#REF!,#REF!,#REF!,#REF!,#REF!,#REF!</definedName>
    <definedName name="P1_PROT_2" localSheetId="25" hidden="1">#REF!,#REF!,#REF!,#REF!,#REF!,#REF!,#REF!,#REF!,#REF!</definedName>
    <definedName name="P1_PROT_2" localSheetId="18" hidden="1">#REF!,#REF!,#REF!,#REF!,#REF!,#REF!,#REF!,#REF!,#REF!</definedName>
    <definedName name="P1_PROT_2" localSheetId="26" hidden="1">#REF!,#REF!,#REF!,#REF!,#REF!,#REF!,#REF!,#REF!,#REF!</definedName>
    <definedName name="P1_PROT_2" localSheetId="17" hidden="1">#REF!,#REF!,#REF!,#REF!,#REF!,#REF!,#REF!,#REF!,#REF!</definedName>
    <definedName name="P1_PROT_2" hidden="1">#REF!,#REF!,#REF!,#REF!,#REF!,#REF!,#REF!,#REF!,#REF!</definedName>
    <definedName name="P1_PROT_21" localSheetId="24" hidden="1">#REF!,#REF!,#REF!,#REF!,#REF!,#REF!,#REF!,#REF!,#REF!</definedName>
    <definedName name="P1_PROT_21" localSheetId="19" hidden="1">#REF!,#REF!,#REF!,#REF!,#REF!,#REF!,#REF!,#REF!,#REF!</definedName>
    <definedName name="P1_PROT_21" localSheetId="6" hidden="1">#REF!,#REF!,#REF!,#REF!,#REF!,#REF!,#REF!,#REF!,#REF!</definedName>
    <definedName name="P1_PROT_21" localSheetId="25" hidden="1">#REF!,#REF!,#REF!,#REF!,#REF!,#REF!,#REF!,#REF!,#REF!</definedName>
    <definedName name="P1_PROT_21" localSheetId="18" hidden="1">#REF!,#REF!,#REF!,#REF!,#REF!,#REF!,#REF!,#REF!,#REF!</definedName>
    <definedName name="P1_PROT_21" localSheetId="26" hidden="1">#REF!,#REF!,#REF!,#REF!,#REF!,#REF!,#REF!,#REF!,#REF!</definedName>
    <definedName name="P1_PROT_21" localSheetId="17" hidden="1">#REF!,#REF!,#REF!,#REF!,#REF!,#REF!,#REF!,#REF!,#REF!</definedName>
    <definedName name="P1_PROT_21" hidden="1">#REF!,#REF!,#REF!,#REF!,#REF!,#REF!,#REF!,#REF!,#REF!</definedName>
    <definedName name="P1_PROT_22" localSheetId="24" hidden="1">#REF!,#REF!,#REF!,#REF!,#REF!,#REF!,#REF!</definedName>
    <definedName name="P1_PROT_22" localSheetId="19" hidden="1">#REF!,#REF!,#REF!,#REF!,#REF!,#REF!,#REF!</definedName>
    <definedName name="P1_PROT_22" localSheetId="6" hidden="1">#REF!,#REF!,#REF!,#REF!,#REF!,#REF!,#REF!</definedName>
    <definedName name="P1_PROT_22" localSheetId="25" hidden="1">#REF!,#REF!,#REF!,#REF!,#REF!,#REF!,#REF!</definedName>
    <definedName name="P1_PROT_22" localSheetId="18" hidden="1">#REF!,#REF!,#REF!,#REF!,#REF!,#REF!,#REF!</definedName>
    <definedName name="P1_PROT_22" localSheetId="26" hidden="1">#REF!,#REF!,#REF!,#REF!,#REF!,#REF!,#REF!</definedName>
    <definedName name="P1_PROT_22" localSheetId="17" hidden="1">#REF!,#REF!,#REF!,#REF!,#REF!,#REF!,#REF!</definedName>
    <definedName name="P1_PROT_22" hidden="1">#REF!,#REF!,#REF!,#REF!,#REF!,#REF!,#REF!</definedName>
    <definedName name="P1_PROT_23" localSheetId="24" hidden="1">#REF!,#REF!,#REF!,#REF!,#REF!,#REF!,#REF!,#REF!</definedName>
    <definedName name="P1_PROT_23" localSheetId="19" hidden="1">#REF!,#REF!,#REF!,#REF!,#REF!,#REF!,#REF!,#REF!</definedName>
    <definedName name="P1_PROT_23" localSheetId="6" hidden="1">#REF!,#REF!,#REF!,#REF!,#REF!,#REF!,#REF!,#REF!</definedName>
    <definedName name="P1_PROT_23" localSheetId="25" hidden="1">#REF!,#REF!,#REF!,#REF!,#REF!,#REF!,#REF!,#REF!</definedName>
    <definedName name="P1_PROT_23" localSheetId="18" hidden="1">#REF!,#REF!,#REF!,#REF!,#REF!,#REF!,#REF!,#REF!</definedName>
    <definedName name="P1_PROT_23" localSheetId="26" hidden="1">#REF!,#REF!,#REF!,#REF!,#REF!,#REF!,#REF!,#REF!</definedName>
    <definedName name="P1_PROT_23" localSheetId="17" hidden="1">#REF!,#REF!,#REF!,#REF!,#REF!,#REF!,#REF!,#REF!</definedName>
    <definedName name="P1_PROT_23" hidden="1">#REF!,#REF!,#REF!,#REF!,#REF!,#REF!,#REF!,#REF!</definedName>
    <definedName name="P1_PROT_4" localSheetId="24" hidden="1">#REF!,#REF!,#REF!,#REF!,#REF!,#REF!,#REF!,#REF!,#REF!</definedName>
    <definedName name="P1_PROT_4" localSheetId="19" hidden="1">#REF!,#REF!,#REF!,#REF!,#REF!,#REF!,#REF!,#REF!,#REF!</definedName>
    <definedName name="P1_PROT_4" localSheetId="6" hidden="1">#REF!,#REF!,#REF!,#REF!,#REF!,#REF!,#REF!,#REF!,#REF!</definedName>
    <definedName name="P1_PROT_4" localSheetId="25" hidden="1">#REF!,#REF!,#REF!,#REF!,#REF!,#REF!,#REF!,#REF!,#REF!</definedName>
    <definedName name="P1_PROT_4" localSheetId="18" hidden="1">#REF!,#REF!,#REF!,#REF!,#REF!,#REF!,#REF!,#REF!,#REF!</definedName>
    <definedName name="P1_PROT_4" localSheetId="26" hidden="1">#REF!,#REF!,#REF!,#REF!,#REF!,#REF!,#REF!,#REF!,#REF!</definedName>
    <definedName name="P1_PROT_4" localSheetId="17" hidden="1">#REF!,#REF!,#REF!,#REF!,#REF!,#REF!,#REF!,#REF!,#REF!</definedName>
    <definedName name="P1_PROT_4" hidden="1">#REF!,#REF!,#REF!,#REF!,#REF!,#REF!,#REF!,#REF!,#REF!</definedName>
    <definedName name="P1_PROT_6" localSheetId="24" hidden="1">#REF!,#REF!,#REF!,#REF!,#REF!,#REF!,#REF!</definedName>
    <definedName name="P1_PROT_6" localSheetId="19" hidden="1">#REF!,#REF!,#REF!,#REF!,#REF!,#REF!,#REF!</definedName>
    <definedName name="P1_PROT_6" localSheetId="6" hidden="1">#REF!,#REF!,#REF!,#REF!,#REF!,#REF!,#REF!</definedName>
    <definedName name="P1_PROT_6" localSheetId="25" hidden="1">#REF!,#REF!,#REF!,#REF!,#REF!,#REF!,#REF!</definedName>
    <definedName name="P1_PROT_6" localSheetId="18" hidden="1">#REF!,#REF!,#REF!,#REF!,#REF!,#REF!,#REF!</definedName>
    <definedName name="P1_PROT_6" localSheetId="26" hidden="1">#REF!,#REF!,#REF!,#REF!,#REF!,#REF!,#REF!</definedName>
    <definedName name="P1_PROT_6" localSheetId="17" hidden="1">#REF!,#REF!,#REF!,#REF!,#REF!,#REF!,#REF!</definedName>
    <definedName name="P1_PROT_6" hidden="1">#REF!,#REF!,#REF!,#REF!,#REF!,#REF!,#REF!</definedName>
    <definedName name="P1_PROT_E3" localSheetId="24" hidden="1">#REF!,#REF!,#REF!,#REF!,#REF!,#REF!,#REF!</definedName>
    <definedName name="P1_PROT_E3" localSheetId="19" hidden="1">#REF!,#REF!,#REF!,#REF!,#REF!,#REF!,#REF!</definedName>
    <definedName name="P1_PROT_E3" localSheetId="6" hidden="1">#REF!,#REF!,#REF!,#REF!,#REF!,#REF!,#REF!</definedName>
    <definedName name="P1_PROT_E3" localSheetId="25" hidden="1">#REF!,#REF!,#REF!,#REF!,#REF!,#REF!,#REF!</definedName>
    <definedName name="P1_PROT_E3" localSheetId="18" hidden="1">#REF!,#REF!,#REF!,#REF!,#REF!,#REF!,#REF!</definedName>
    <definedName name="P1_PROT_E3" localSheetId="26" hidden="1">#REF!,#REF!,#REF!,#REF!,#REF!,#REF!,#REF!</definedName>
    <definedName name="P1_PROT_E3" localSheetId="17" hidden="1">#REF!,#REF!,#REF!,#REF!,#REF!,#REF!,#REF!</definedName>
    <definedName name="P1_PROT_E3" hidden="1">#REF!,#REF!,#REF!,#REF!,#REF!,#REF!,#REF!</definedName>
    <definedName name="P1_PROT_I1" localSheetId="24" hidden="1">#REF!,#REF!,#REF!,#REF!,#REF!,#REF!,#REF!,#REF!,#REF!</definedName>
    <definedName name="P1_PROT_I1" localSheetId="19" hidden="1">#REF!,#REF!,#REF!,#REF!,#REF!,#REF!,#REF!,#REF!,#REF!</definedName>
    <definedName name="P1_PROT_I1" localSheetId="6" hidden="1">#REF!,#REF!,#REF!,#REF!,#REF!,#REF!,#REF!,#REF!,#REF!</definedName>
    <definedName name="P1_PROT_I1" localSheetId="25" hidden="1">#REF!,#REF!,#REF!,#REF!,#REF!,#REF!,#REF!,#REF!,#REF!</definedName>
    <definedName name="P1_PROT_I1" localSheetId="18" hidden="1">#REF!,#REF!,#REF!,#REF!,#REF!,#REF!,#REF!,#REF!,#REF!</definedName>
    <definedName name="P1_PROT_I1" localSheetId="26" hidden="1">#REF!,#REF!,#REF!,#REF!,#REF!,#REF!,#REF!,#REF!,#REF!</definedName>
    <definedName name="P1_PROT_I1" localSheetId="17" hidden="1">#REF!,#REF!,#REF!,#REF!,#REF!,#REF!,#REF!,#REF!,#REF!</definedName>
    <definedName name="P1_PROT_I1" hidden="1">#REF!,#REF!,#REF!,#REF!,#REF!,#REF!,#REF!,#REF!,#REF!</definedName>
    <definedName name="P1_PROT_I2" localSheetId="24" hidden="1">#REF!,#REF!,#REF!,#REF!</definedName>
    <definedName name="P1_PROT_I2" localSheetId="19" hidden="1">#REF!,#REF!,#REF!,#REF!</definedName>
    <definedName name="P1_PROT_I2" localSheetId="6" hidden="1">#REF!,#REF!,#REF!,#REF!</definedName>
    <definedName name="P1_PROT_I2" localSheetId="25" hidden="1">#REF!,#REF!,#REF!,#REF!</definedName>
    <definedName name="P1_PROT_I2" localSheetId="18" hidden="1">#REF!,#REF!,#REF!,#REF!</definedName>
    <definedName name="P1_PROT_I2" localSheetId="26" hidden="1">#REF!,#REF!,#REF!,#REF!</definedName>
    <definedName name="P1_PROT_I2" localSheetId="17" hidden="1">#REF!,#REF!,#REF!,#REF!</definedName>
    <definedName name="P1_PROT_I2" hidden="1">#REF!,#REF!,#REF!,#REF!</definedName>
    <definedName name="P1_PROT_I3" localSheetId="24" hidden="1">#REF!,#REF!,#REF!,#REF!,#REF!</definedName>
    <definedName name="P1_PROT_I3" localSheetId="19" hidden="1">#REF!,#REF!,#REF!,#REF!,#REF!</definedName>
    <definedName name="P1_PROT_I3" localSheetId="6" hidden="1">#REF!,#REF!,#REF!,#REF!,#REF!</definedName>
    <definedName name="P1_PROT_I3" localSheetId="25" hidden="1">#REF!,#REF!,#REF!,#REF!,#REF!</definedName>
    <definedName name="P1_PROT_I3" localSheetId="18" hidden="1">#REF!,#REF!,#REF!,#REF!,#REF!</definedName>
    <definedName name="P1_PROT_I3" localSheetId="26" hidden="1">#REF!,#REF!,#REF!,#REF!,#REF!</definedName>
    <definedName name="P1_PROT_I3" localSheetId="17" hidden="1">#REF!,#REF!,#REF!,#REF!,#REF!</definedName>
    <definedName name="P1_PROT_I3" hidden="1">#REF!,#REF!,#REF!,#REF!,#REF!</definedName>
    <definedName name="P1_PROT_M2" localSheetId="24" hidden="1">#REF!,#REF!,#REF!,#REF!,#REF!,#REF!,#REF!</definedName>
    <definedName name="P1_PROT_M2" localSheetId="19" hidden="1">#REF!,#REF!,#REF!,#REF!,#REF!,#REF!,#REF!</definedName>
    <definedName name="P1_PROT_M2" localSheetId="6" hidden="1">#REF!,#REF!,#REF!,#REF!,#REF!,#REF!,#REF!</definedName>
    <definedName name="P1_PROT_M2" localSheetId="25" hidden="1">#REF!,#REF!,#REF!,#REF!,#REF!,#REF!,#REF!</definedName>
    <definedName name="P1_PROT_M2" localSheetId="18" hidden="1">#REF!,#REF!,#REF!,#REF!,#REF!,#REF!,#REF!</definedName>
    <definedName name="P1_PROT_M2" localSheetId="26" hidden="1">#REF!,#REF!,#REF!,#REF!,#REF!,#REF!,#REF!</definedName>
    <definedName name="P1_PROT_M2" localSheetId="17" hidden="1">#REF!,#REF!,#REF!,#REF!,#REF!,#REF!,#REF!</definedName>
    <definedName name="P1_PROT_M2" hidden="1">#REF!,#REF!,#REF!,#REF!,#REF!,#REF!,#REF!</definedName>
    <definedName name="P1_PROT_M3" localSheetId="24" hidden="1">#REF!,#REF!,#REF!,#REF!,#REF!,#REF!,#REF!</definedName>
    <definedName name="P1_PROT_M3" localSheetId="19" hidden="1">#REF!,#REF!,#REF!,#REF!,#REF!,#REF!,#REF!</definedName>
    <definedName name="P1_PROT_M3" localSheetId="6" hidden="1">#REF!,#REF!,#REF!,#REF!,#REF!,#REF!,#REF!</definedName>
    <definedName name="P1_PROT_M3" localSheetId="25" hidden="1">#REF!,#REF!,#REF!,#REF!,#REF!,#REF!,#REF!</definedName>
    <definedName name="P1_PROT_M3" localSheetId="18" hidden="1">#REF!,#REF!,#REF!,#REF!,#REF!,#REF!,#REF!</definedName>
    <definedName name="P1_PROT_M3" localSheetId="26" hidden="1">#REF!,#REF!,#REF!,#REF!,#REF!,#REF!,#REF!</definedName>
    <definedName name="P1_PROT_M3" localSheetId="17" hidden="1">#REF!,#REF!,#REF!,#REF!,#REF!,#REF!,#REF!</definedName>
    <definedName name="P1_PROT_M3" hidden="1">#REF!,#REF!,#REF!,#REF!,#REF!,#REF!,#REF!</definedName>
    <definedName name="P1_SBT_PROT" localSheetId="24" hidden="1">#REF!,#REF!,#REF!,#REF!,#REF!,#REF!,#REF!</definedName>
    <definedName name="P1_SBT_PROT" localSheetId="19" hidden="1">#REF!,#REF!,#REF!,#REF!,#REF!,#REF!,#REF!</definedName>
    <definedName name="P1_SBT_PROT" localSheetId="6" hidden="1">#REF!,#REF!,#REF!,#REF!,#REF!,#REF!,#REF!</definedName>
    <definedName name="P1_SBT_PROT" localSheetId="25" hidden="1">#REF!,#REF!,#REF!,#REF!,#REF!,#REF!,#REF!</definedName>
    <definedName name="P1_SBT_PROT" localSheetId="18" hidden="1">#REF!,#REF!,#REF!,#REF!,#REF!,#REF!,#REF!</definedName>
    <definedName name="P1_SBT_PROT" localSheetId="26" hidden="1">#REF!,#REF!,#REF!,#REF!,#REF!,#REF!,#REF!</definedName>
    <definedName name="P1_SBT_PROT" localSheetId="17" hidden="1">#REF!,#REF!,#REF!,#REF!,#REF!,#REF!,#REF!</definedName>
    <definedName name="P1_SBT_PROT" hidden="1">#REF!,#REF!,#REF!,#REF!,#REF!,#REF!,#REF!</definedName>
    <definedName name="P1_SCOPE_16_PRT">'[29]16'!$E$15:$I$16,'[29]16'!$E$18:$I$20,'[29]16'!$E$23:$I$23,'[29]16'!$E$26:$I$26,'[29]16'!$E$29:$I$29,'[29]16'!$E$32:$I$32,'[29]16'!$E$35:$I$35,'[29]16'!$B$34,'[29]16'!$B$37</definedName>
    <definedName name="P1_SCOPE_17_PRT">'[29]17'!$E$13:$H$21,'[29]17'!$J$9:$J$11,'[29]17'!$J$13:$J$21,'[29]17'!$E$24:$H$26,'[29]17'!$E$28:$H$36,'[29]17'!$J$24:$M$26,'[29]17'!$J$28:$M$36,'[29]17'!$E$39:$H$41</definedName>
    <definedName name="P1_SCOPE_22" localSheetId="24" hidden="1">#REF!,#REF!,#REF!,#REF!,#REF!,#REF!,#REF!,#REF!</definedName>
    <definedName name="P1_SCOPE_22" localSheetId="19" hidden="1">#REF!,#REF!,#REF!,#REF!,#REF!,#REF!,#REF!,#REF!</definedName>
    <definedName name="P1_SCOPE_22" localSheetId="6" hidden="1">#REF!,#REF!,#REF!,#REF!,#REF!,#REF!,#REF!,#REF!</definedName>
    <definedName name="P1_SCOPE_22" localSheetId="25" hidden="1">#REF!,#REF!,#REF!,#REF!,#REF!,#REF!,#REF!,#REF!</definedName>
    <definedName name="P1_SCOPE_22" localSheetId="18" hidden="1">#REF!,#REF!,#REF!,#REF!,#REF!,#REF!,#REF!,#REF!</definedName>
    <definedName name="P1_SCOPE_22" localSheetId="26" hidden="1">#REF!,#REF!,#REF!,#REF!,#REF!,#REF!,#REF!,#REF!</definedName>
    <definedName name="P1_SCOPE_22" localSheetId="17" hidden="1">#REF!,#REF!,#REF!,#REF!,#REF!,#REF!,#REF!,#REF!</definedName>
    <definedName name="P1_SCOPE_22" hidden="1">#REF!,#REF!,#REF!,#REF!,#REF!,#REF!,#REF!,#REF!</definedName>
    <definedName name="P1_SCOPE_4_PRT">'[29]4'!$F$23:$I$23,'[29]4'!$F$25:$I$25,'[29]4'!$F$27:$I$31,'[29]4'!$K$14:$N$20,'[29]4'!$K$23:$N$23,'[29]4'!$K$25:$N$25,'[29]4'!$K$27:$N$31,'[29]4'!$P$14:$S$20,'[29]4'!$P$23:$S$23</definedName>
    <definedName name="P1_SCOPE_5_PRT">'[29]5'!$F$23:$I$23,'[29]5'!$F$25:$I$25,'[29]5'!$F$27:$I$31,'[29]5'!$K$14:$N$21,'[29]5'!$K$23:$N$23,'[29]5'!$K$25:$N$25,'[29]5'!$K$27:$N$31,'[29]5'!$P$14:$S$21,'[29]5'!$P$23:$S$23</definedName>
    <definedName name="P1_SCOPE_CHK2" localSheetId="24" hidden="1">#REF!,#REF!,#REF!,#REF!,#REF!,#REF!,#REF!,#REF!</definedName>
    <definedName name="P1_SCOPE_CHK2" localSheetId="19" hidden="1">#REF!,#REF!,#REF!,#REF!,#REF!,#REF!,#REF!,#REF!</definedName>
    <definedName name="P1_SCOPE_CHK2" localSheetId="6" hidden="1">#REF!,#REF!,#REF!,#REF!,#REF!,#REF!,#REF!,#REF!</definedName>
    <definedName name="P1_SCOPE_CHK2" localSheetId="25" hidden="1">#REF!,#REF!,#REF!,#REF!,#REF!,#REF!,#REF!,#REF!</definedName>
    <definedName name="P1_SCOPE_CHK2" localSheetId="18" hidden="1">#REF!,#REF!,#REF!,#REF!,#REF!,#REF!,#REF!,#REF!</definedName>
    <definedName name="P1_SCOPE_CHK2" localSheetId="26" hidden="1">#REF!,#REF!,#REF!,#REF!,#REF!,#REF!,#REF!,#REF!</definedName>
    <definedName name="P1_SCOPE_CHK2" localSheetId="17" hidden="1">#REF!,#REF!,#REF!,#REF!,#REF!,#REF!,#REF!,#REF!</definedName>
    <definedName name="P1_SCOPE_CHK2" hidden="1">#REF!,#REF!,#REF!,#REF!,#REF!,#REF!,#REF!,#REF!</definedName>
    <definedName name="P1_SCOPE_CHK2.1" localSheetId="24" hidden="1">#REF!,#REF!,#REF!,#REF!,#REF!,#REF!,#REF!</definedName>
    <definedName name="P1_SCOPE_CHK2.1" localSheetId="19" hidden="1">#REF!,#REF!,#REF!,#REF!,#REF!,#REF!,#REF!</definedName>
    <definedName name="P1_SCOPE_CHK2.1" localSheetId="6" hidden="1">#REF!,#REF!,#REF!,#REF!,#REF!,#REF!,#REF!</definedName>
    <definedName name="P1_SCOPE_CHK2.1" localSheetId="25" hidden="1">#REF!,#REF!,#REF!,#REF!,#REF!,#REF!,#REF!</definedName>
    <definedName name="P1_SCOPE_CHK2.1" localSheetId="18" hidden="1">#REF!,#REF!,#REF!,#REF!,#REF!,#REF!,#REF!</definedName>
    <definedName name="P1_SCOPE_CHK2.1" localSheetId="26" hidden="1">#REF!,#REF!,#REF!,#REF!,#REF!,#REF!,#REF!</definedName>
    <definedName name="P1_SCOPE_CHK2.1" localSheetId="17" hidden="1">#REF!,#REF!,#REF!,#REF!,#REF!,#REF!,#REF!</definedName>
    <definedName name="P1_SCOPE_CHK2.1" hidden="1">#REF!,#REF!,#REF!,#REF!,#REF!,#REF!,#REF!</definedName>
    <definedName name="P1_SCOPE_CHK2.2" localSheetId="24" hidden="1">#REF!,#REF!,#REF!,#REF!,#REF!,#REF!,#REF!</definedName>
    <definedName name="P1_SCOPE_CHK2.2" localSheetId="19" hidden="1">#REF!,#REF!,#REF!,#REF!,#REF!,#REF!,#REF!</definedName>
    <definedName name="P1_SCOPE_CHK2.2" localSheetId="6" hidden="1">#REF!,#REF!,#REF!,#REF!,#REF!,#REF!,#REF!</definedName>
    <definedName name="P1_SCOPE_CHK2.2" localSheetId="25" hidden="1">#REF!,#REF!,#REF!,#REF!,#REF!,#REF!,#REF!</definedName>
    <definedName name="P1_SCOPE_CHK2.2" localSheetId="18" hidden="1">#REF!,#REF!,#REF!,#REF!,#REF!,#REF!,#REF!</definedName>
    <definedName name="P1_SCOPE_CHK2.2" localSheetId="26" hidden="1">#REF!,#REF!,#REF!,#REF!,#REF!,#REF!,#REF!</definedName>
    <definedName name="P1_SCOPE_CHK2.2" localSheetId="17" hidden="1">#REF!,#REF!,#REF!,#REF!,#REF!,#REF!,#REF!</definedName>
    <definedName name="P1_SCOPE_CHK2.2" hidden="1">#REF!,#REF!,#REF!,#REF!,#REF!,#REF!,#REF!</definedName>
    <definedName name="P1_SCOPE_CHK2.3" localSheetId="24" hidden="1">#REF!,#REF!,#REF!,#REF!,#REF!,#REF!,#REF!</definedName>
    <definedName name="P1_SCOPE_CHK2.3" localSheetId="19" hidden="1">#REF!,#REF!,#REF!,#REF!,#REF!,#REF!,#REF!</definedName>
    <definedName name="P1_SCOPE_CHK2.3" localSheetId="6" hidden="1">#REF!,#REF!,#REF!,#REF!,#REF!,#REF!,#REF!</definedName>
    <definedName name="P1_SCOPE_CHK2.3" localSheetId="25" hidden="1">#REF!,#REF!,#REF!,#REF!,#REF!,#REF!,#REF!</definedName>
    <definedName name="P1_SCOPE_CHK2.3" localSheetId="18" hidden="1">#REF!,#REF!,#REF!,#REF!,#REF!,#REF!,#REF!</definedName>
    <definedName name="P1_SCOPE_CHK2.3" localSheetId="26" hidden="1">#REF!,#REF!,#REF!,#REF!,#REF!,#REF!,#REF!</definedName>
    <definedName name="P1_SCOPE_CHK2.3" localSheetId="17" hidden="1">#REF!,#REF!,#REF!,#REF!,#REF!,#REF!,#REF!</definedName>
    <definedName name="P1_SCOPE_CHK2.3" hidden="1">#REF!,#REF!,#REF!,#REF!,#REF!,#REF!,#REF!</definedName>
    <definedName name="P1_SCOPE_F1_PRT">'[29]Ф-1 (для АО-энерго)'!$D$74:$E$84,'[29]Ф-1 (для АО-энерго)'!$D$71:$E$72,'[29]Ф-1 (для АО-энерго)'!$D$66:$E$69,'[29]Ф-1 (для АО-энерго)'!$D$61:$E$64</definedName>
    <definedName name="P1_SCOPE_F2_PRT">'[29]Ф-2 (для АО-энерго)'!$G$56,'[29]Ф-2 (для АО-энерго)'!$E$55:$E$56,'[29]Ф-2 (для АО-энерго)'!$F$55:$G$55,'[29]Ф-2 (для АО-энерго)'!$D$55</definedName>
    <definedName name="P1_SCOPE_FLOAD" localSheetId="24" hidden="1">#REF!,#REF!,#REF!,#REF!,#REF!,#REF!</definedName>
    <definedName name="P1_SCOPE_FLOAD" localSheetId="19" hidden="1">#REF!,#REF!,#REF!,#REF!,#REF!,#REF!</definedName>
    <definedName name="P1_SCOPE_FLOAD" localSheetId="6" hidden="1">#REF!,#REF!,#REF!,#REF!,#REF!,#REF!</definedName>
    <definedName name="P1_SCOPE_FLOAD" localSheetId="25" hidden="1">#REF!,#REF!,#REF!,#REF!,#REF!,#REF!</definedName>
    <definedName name="P1_SCOPE_FLOAD" localSheetId="18" hidden="1">#REF!,#REF!,#REF!,#REF!,#REF!,#REF!</definedName>
    <definedName name="P1_SCOPE_FLOAD" localSheetId="26" hidden="1">#REF!,#REF!,#REF!,#REF!,#REF!,#REF!</definedName>
    <definedName name="P1_SCOPE_FLOAD" localSheetId="17" hidden="1">#REF!,#REF!,#REF!,#REF!,#REF!,#REF!</definedName>
    <definedName name="P1_SCOPE_FLOAD" hidden="1">#REF!,#REF!,#REF!,#REF!,#REF!,#REF!</definedName>
    <definedName name="P1_SCOPE_FRML" localSheetId="24" hidden="1">#REF!,#REF!,#REF!,#REF!,#REF!,#REF!</definedName>
    <definedName name="P1_SCOPE_FRML" localSheetId="19" hidden="1">#REF!,#REF!,#REF!,#REF!,#REF!,#REF!</definedName>
    <definedName name="P1_SCOPE_FRML" localSheetId="6" hidden="1">#REF!,#REF!,#REF!,#REF!,#REF!,#REF!</definedName>
    <definedName name="P1_SCOPE_FRML" localSheetId="25" hidden="1">#REF!,#REF!,#REF!,#REF!,#REF!,#REF!</definedName>
    <definedName name="P1_SCOPE_FRML" localSheetId="18" hidden="1">#REF!,#REF!,#REF!,#REF!,#REF!,#REF!</definedName>
    <definedName name="P1_SCOPE_FRML" localSheetId="26" hidden="1">#REF!,#REF!,#REF!,#REF!,#REF!,#REF!</definedName>
    <definedName name="P1_SCOPE_FRML" localSheetId="17" hidden="1">#REF!,#REF!,#REF!,#REF!,#REF!,#REF!</definedName>
    <definedName name="P1_SCOPE_FRML" hidden="1">#REF!,#REF!,#REF!,#REF!,#REF!,#REF!</definedName>
    <definedName name="P1_SCOPE_LOAD1" localSheetId="24" hidden="1">#REF!,#REF!,#REF!,#REF!</definedName>
    <definedName name="P1_SCOPE_LOAD1" localSheetId="19" hidden="1">#REF!,#REF!,#REF!,#REF!</definedName>
    <definedName name="P1_SCOPE_LOAD1" localSheetId="6" hidden="1">#REF!,#REF!,#REF!,#REF!</definedName>
    <definedName name="P1_SCOPE_LOAD1" localSheetId="25" hidden="1">#REF!,#REF!,#REF!,#REF!</definedName>
    <definedName name="P1_SCOPE_LOAD1" localSheetId="18" hidden="1">#REF!,#REF!,#REF!,#REF!</definedName>
    <definedName name="P1_SCOPE_LOAD1" localSheetId="26" hidden="1">#REF!,#REF!,#REF!,#REF!</definedName>
    <definedName name="P1_SCOPE_LOAD1" localSheetId="17" hidden="1">#REF!,#REF!,#REF!,#REF!</definedName>
    <definedName name="P1_SCOPE_LOAD1" hidden="1">#REF!,#REF!,#REF!,#REF!</definedName>
    <definedName name="P1_SCOPE_LOAD2" localSheetId="24" hidden="1">#REF!,#REF!,#REF!,#REF!</definedName>
    <definedName name="P1_SCOPE_LOAD2" localSheetId="19" hidden="1">#REF!,#REF!,#REF!,#REF!</definedName>
    <definedName name="P1_SCOPE_LOAD2" localSheetId="6" hidden="1">#REF!,#REF!,#REF!,#REF!</definedName>
    <definedName name="P1_SCOPE_LOAD2" localSheetId="25" hidden="1">#REF!,#REF!,#REF!,#REF!</definedName>
    <definedName name="P1_SCOPE_LOAD2" localSheetId="18" hidden="1">#REF!,#REF!,#REF!,#REF!</definedName>
    <definedName name="P1_SCOPE_LOAD2" localSheetId="26" hidden="1">#REF!,#REF!,#REF!,#REF!</definedName>
    <definedName name="P1_SCOPE_LOAD2" localSheetId="17" hidden="1">#REF!,#REF!,#REF!,#REF!</definedName>
    <definedName name="P1_SCOPE_LOAD2" hidden="1">#REF!,#REF!,#REF!,#REF!</definedName>
    <definedName name="P1_SCOPE_PER_PRT">[29]перекрестка!$H$15:$H$19,[29]перекрестка!$H$21:$H$25,[29]перекрестка!$J$14:$J$25,[29]перекрестка!$K$15:$K$19,[29]перекрестка!$K$21:$K$25</definedName>
    <definedName name="P1_SCOPE_SV_LD" localSheetId="24">#REF!,#REF!,#REF!,#REF!,#REF!,#REF!,#REF!</definedName>
    <definedName name="P1_SCOPE_SV_LD" localSheetId="19">#REF!,#REF!,#REF!,#REF!,#REF!,#REF!,#REF!</definedName>
    <definedName name="P1_SCOPE_SV_LD" localSheetId="6">#REF!,#REF!,#REF!,#REF!,#REF!,#REF!,#REF!</definedName>
    <definedName name="P1_SCOPE_SV_LD" localSheetId="25">#REF!,#REF!,#REF!,#REF!,#REF!,#REF!,#REF!</definedName>
    <definedName name="P1_SCOPE_SV_LD" localSheetId="18">#REF!,#REF!,#REF!,#REF!,#REF!,#REF!,#REF!</definedName>
    <definedName name="P1_SCOPE_SV_LD" localSheetId="26">#REF!,#REF!,#REF!,#REF!,#REF!,#REF!,#REF!</definedName>
    <definedName name="P1_SCOPE_SV_LD" localSheetId="17">#REF!,#REF!,#REF!,#REF!,#REF!,#REF!,#REF!</definedName>
    <definedName name="P1_SCOPE_SV_LD">#REF!,#REF!,#REF!,#REF!,#REF!,#REF!,#REF!</definedName>
    <definedName name="P1_SCOPE_SV_LD1">[29]свод!$E$70:$M$79,[29]свод!$E$81:$M$81,[29]свод!$E$83:$M$88,[29]свод!$E$90:$M$90,[29]свод!$E$92:$M$96,[29]свод!$E$98:$M$98,[29]свод!$E$101:$M$102</definedName>
    <definedName name="P1_SCOPE_SV_PRT">[29]свод!$E$23:$H$26,[29]свод!$E$28:$I$29,[29]свод!$E$32:$I$36,[29]свод!$E$38:$I$40,[29]свод!$E$42:$I$53,[29]свод!$E$55:$I$56,[29]свод!$E$58:$I$63</definedName>
    <definedName name="P1_SET_PROT" localSheetId="24" hidden="1">#REF!,#REF!,#REF!,#REF!,#REF!,#REF!,#REF!</definedName>
    <definedName name="P1_SET_PROT" localSheetId="19" hidden="1">#REF!,#REF!,#REF!,#REF!,#REF!,#REF!,#REF!</definedName>
    <definedName name="P1_SET_PROT" localSheetId="6" hidden="1">#REF!,#REF!,#REF!,#REF!,#REF!,#REF!,#REF!</definedName>
    <definedName name="P1_SET_PROT" localSheetId="25" hidden="1">#REF!,#REF!,#REF!,#REF!,#REF!,#REF!,#REF!</definedName>
    <definedName name="P1_SET_PROT" localSheetId="18" hidden="1">#REF!,#REF!,#REF!,#REF!,#REF!,#REF!,#REF!</definedName>
    <definedName name="P1_SET_PROT" localSheetId="26" hidden="1">#REF!,#REF!,#REF!,#REF!,#REF!,#REF!,#REF!</definedName>
    <definedName name="P1_SET_PROT" localSheetId="17" hidden="1">#REF!,#REF!,#REF!,#REF!,#REF!,#REF!,#REF!</definedName>
    <definedName name="P1_SET_PROT" hidden="1">#REF!,#REF!,#REF!,#REF!,#REF!,#REF!,#REF!</definedName>
    <definedName name="P1_SET_PRT" localSheetId="24" hidden="1">#REF!,#REF!,#REF!,#REF!,#REF!,#REF!,#REF!</definedName>
    <definedName name="P1_SET_PRT" localSheetId="19" hidden="1">#REF!,#REF!,#REF!,#REF!,#REF!,#REF!,#REF!</definedName>
    <definedName name="P1_SET_PRT" localSheetId="6" hidden="1">#REF!,#REF!,#REF!,#REF!,#REF!,#REF!,#REF!</definedName>
    <definedName name="P1_SET_PRT" localSheetId="25" hidden="1">#REF!,#REF!,#REF!,#REF!,#REF!,#REF!,#REF!</definedName>
    <definedName name="P1_SET_PRT" localSheetId="18" hidden="1">#REF!,#REF!,#REF!,#REF!,#REF!,#REF!,#REF!</definedName>
    <definedName name="P1_SET_PRT" localSheetId="26" hidden="1">#REF!,#REF!,#REF!,#REF!,#REF!,#REF!,#REF!</definedName>
    <definedName name="P1_SET_PRT" localSheetId="17" hidden="1">#REF!,#REF!,#REF!,#REF!,#REF!,#REF!,#REF!</definedName>
    <definedName name="P1_SET_PRT" hidden="1">#REF!,#REF!,#REF!,#REF!,#REF!,#REF!,#REF!</definedName>
    <definedName name="P1_T0?Data" localSheetId="24">'[28]0'!$D$67:$G$68,'[28]0'!$D$91:$G$107,'[28]0'!#REF!,'[28]0'!#REF!,'[28]0'!#REF!,'[28]0'!#REF!,'[28]0'!$D$65:$G$65,'[28]0'!$D$70:$G$70</definedName>
    <definedName name="P1_T0?Data" localSheetId="19">'[28]0'!$D$67:$G$68,'[28]0'!$D$91:$G$107,'[28]0'!#REF!,'[28]0'!#REF!,'[28]0'!#REF!,'[28]0'!#REF!,'[28]0'!$D$65:$G$65,'[28]0'!$D$70:$G$70</definedName>
    <definedName name="P1_T0?Data" localSheetId="25">'[28]0'!$D$67:$G$68,'[28]0'!$D$91:$G$107,'[28]0'!#REF!,'[28]0'!#REF!,'[28]0'!#REF!,'[28]0'!#REF!,'[28]0'!$D$65:$G$65,'[28]0'!$D$70:$G$70</definedName>
    <definedName name="P1_T0?Data" localSheetId="18">'[28]0'!$D$67:$G$68,'[28]0'!$D$91:$G$107,'[28]0'!#REF!,'[28]0'!#REF!,'[28]0'!#REF!,'[28]0'!#REF!,'[28]0'!$D$65:$G$65,'[28]0'!$D$70:$G$70</definedName>
    <definedName name="P1_T0?Data" localSheetId="26">'[28]0'!$D$67:$G$68,'[28]0'!$D$91:$G$107,'[28]0'!#REF!,'[28]0'!#REF!,'[28]0'!#REF!,'[28]0'!#REF!,'[28]0'!$D$65:$G$65,'[28]0'!$D$70:$G$70</definedName>
    <definedName name="P1_T0?Data" localSheetId="17">'[28]0'!$D$67:$G$68,'[28]0'!$D$91:$G$107,'[28]0'!#REF!,'[28]0'!#REF!,'[28]0'!#REF!,'[28]0'!#REF!,'[28]0'!$D$65:$G$65,'[28]0'!$D$70:$G$70</definedName>
    <definedName name="P1_T0?Data">'[28]0'!$D$67:$G$68,'[28]0'!$D$91:$G$107,'[28]0'!#REF!,'[28]0'!#REF!,'[28]0'!#REF!,'[28]0'!#REF!,'[28]0'!$D$65:$G$65,'[28]0'!$D$70:$G$70</definedName>
    <definedName name="P1_T0?unit?ТРУБ" localSheetId="24">'[28]0'!$D$105:$G$106,'[28]0'!#REF!,'[28]0'!$D$91:$G$95,'[28]0'!$D$65:$G$65,'[28]0'!$D$70:$G$70,'[28]0'!$D$57:$G$63,'[28]0'!$D$14:$G$55,'[28]0'!$D$72:$G$75,'[28]0'!$D$77:$G$80</definedName>
    <definedName name="P1_T0?unit?ТРУБ" localSheetId="19">'[28]0'!$D$105:$G$106,'[28]0'!#REF!,'[28]0'!$D$91:$G$95,'[28]0'!$D$65:$G$65,'[28]0'!$D$70:$G$70,'[28]0'!$D$57:$G$63,'[28]0'!$D$14:$G$55,'[28]0'!$D$72:$G$75,'[28]0'!$D$77:$G$80</definedName>
    <definedName name="P1_T0?unit?ТРУБ" localSheetId="6">'[28]0'!$D$105:$G$106,'[28]0'!#REF!,'[28]0'!$D$91:$G$95,'[28]0'!$D$65:$G$65,'[28]0'!$D$70:$G$70,'[28]0'!$D$57:$G$63,'[28]0'!$D$14:$G$55,'[28]0'!$D$72:$G$75,'[28]0'!$D$77:$G$80</definedName>
    <definedName name="P1_T0?unit?ТРУБ" localSheetId="25">'[28]0'!$D$105:$G$106,'[28]0'!#REF!,'[28]0'!$D$91:$G$95,'[28]0'!$D$65:$G$65,'[28]0'!$D$70:$G$70,'[28]0'!$D$57:$G$63,'[28]0'!$D$14:$G$55,'[28]0'!$D$72:$G$75,'[28]0'!$D$77:$G$80</definedName>
    <definedName name="P1_T0?unit?ТРУБ" localSheetId="18">'[28]0'!$D$105:$G$106,'[28]0'!#REF!,'[28]0'!$D$91:$G$95,'[28]0'!$D$65:$G$65,'[28]0'!$D$70:$G$70,'[28]0'!$D$57:$G$63,'[28]0'!$D$14:$G$55,'[28]0'!$D$72:$G$75,'[28]0'!$D$77:$G$80</definedName>
    <definedName name="P1_T0?unit?ТРУБ" localSheetId="26">'[28]0'!$D$105:$G$106,'[28]0'!#REF!,'[28]0'!$D$91:$G$95,'[28]0'!$D$65:$G$65,'[28]0'!$D$70:$G$70,'[28]0'!$D$57:$G$63,'[28]0'!$D$14:$G$55,'[28]0'!$D$72:$G$75,'[28]0'!$D$77:$G$80</definedName>
    <definedName name="P1_T0?unit?ТРУБ" localSheetId="17">'[28]0'!$D$105:$G$106,'[28]0'!#REF!,'[28]0'!$D$91:$G$95,'[28]0'!$D$65:$G$65,'[28]0'!$D$70:$G$70,'[28]0'!$D$57:$G$63,'[28]0'!$D$14:$G$55,'[28]0'!$D$72:$G$75,'[28]0'!$D$77:$G$80</definedName>
    <definedName name="P1_T0?unit?ТРУБ">'[28]0'!$D$105:$G$106,'[28]0'!#REF!,'[28]0'!$D$91:$G$95,'[28]0'!$D$65:$G$65,'[28]0'!$D$70:$G$70,'[28]0'!$D$57:$G$63,'[28]0'!$D$14:$G$55,'[28]0'!$D$72:$G$75,'[28]0'!$D$77:$G$80</definedName>
    <definedName name="P1_T0_Protect" localSheetId="24" hidden="1">'[28]0'!$D$29:$G$29,'[28]0'!$D$39:$G$39,'[28]0'!#REF!,'[28]0'!#REF!,'[28]0'!$D$51:$G$51,'[28]0'!#REF!,'[28]0'!#REF!,'[28]0'!$D$55:$G$55,'[28]0'!$D$62:$G$62,'[28]0'!$D$65:$G$65</definedName>
    <definedName name="P1_T0_Protect" localSheetId="19" hidden="1">'[28]0'!$D$29:$G$29,'[28]0'!$D$39:$G$39,'[28]0'!#REF!,'[28]0'!#REF!,'[28]0'!$D$51:$G$51,'[28]0'!#REF!,'[28]0'!#REF!,'[28]0'!$D$55:$G$55,'[28]0'!$D$62:$G$62,'[28]0'!$D$65:$G$65</definedName>
    <definedName name="P1_T0_Protect" localSheetId="25" hidden="1">'[28]0'!$D$29:$G$29,'[28]0'!$D$39:$G$39,'[28]0'!#REF!,'[28]0'!#REF!,'[28]0'!$D$51:$G$51,'[28]0'!#REF!,'[28]0'!#REF!,'[28]0'!$D$55:$G$55,'[28]0'!$D$62:$G$62,'[28]0'!$D$65:$G$65</definedName>
    <definedName name="P1_T0_Protect" localSheetId="18" hidden="1">'[28]0'!$D$29:$G$29,'[28]0'!$D$39:$G$39,'[28]0'!#REF!,'[28]0'!#REF!,'[28]0'!$D$51:$G$51,'[28]0'!#REF!,'[28]0'!#REF!,'[28]0'!$D$55:$G$55,'[28]0'!$D$62:$G$62,'[28]0'!$D$65:$G$65</definedName>
    <definedName name="P1_T0_Protect" localSheetId="26" hidden="1">'[28]0'!$D$29:$G$29,'[28]0'!$D$39:$G$39,'[28]0'!#REF!,'[28]0'!#REF!,'[28]0'!$D$51:$G$51,'[28]0'!#REF!,'[28]0'!#REF!,'[28]0'!$D$55:$G$55,'[28]0'!$D$62:$G$62,'[28]0'!$D$65:$G$65</definedName>
    <definedName name="P1_T0_Protect" localSheetId="17" hidden="1">'[28]0'!$D$29:$G$29,'[28]0'!$D$39:$G$39,'[28]0'!#REF!,'[28]0'!#REF!,'[28]0'!$D$51:$G$51,'[28]0'!#REF!,'[28]0'!#REF!,'[28]0'!$D$55:$G$55,'[28]0'!$D$62:$G$62,'[28]0'!$D$65:$G$65</definedName>
    <definedName name="P1_T0_Protect" hidden="1">'[28]0'!$D$29:$G$29,'[28]0'!$D$39:$G$39,'[28]0'!#REF!,'[28]0'!#REF!,'[28]0'!$D$51:$G$51,'[28]0'!#REF!,'[28]0'!#REF!,'[28]0'!$D$55:$G$55,'[28]0'!$D$62:$G$62,'[28]0'!$D$65:$G$65</definedName>
    <definedName name="P1_T0_Protection" localSheetId="24">'[18]0'!$D$29:$G$29,'[18]0'!$D$39:$G$39,'[18]0'!$D$51:$G$51,'[18]0'!$D$55:$G$55,'[18]0'!$D$62:$G$62,'[18]0'!$D$65:$G$65,'[18]0'!$D$75:$G$75,'[18]0'!$D$83:$G$84,'[18]0'!#REF!,'[18]0'!#REF!</definedName>
    <definedName name="P1_T0_Protection" localSheetId="19">'[18]0'!$D$29:$G$29,'[18]0'!$D$39:$G$39,'[18]0'!$D$51:$G$51,'[18]0'!$D$55:$G$55,'[18]0'!$D$62:$G$62,'[18]0'!$D$65:$G$65,'[18]0'!$D$75:$G$75,'[18]0'!$D$83:$G$84,'[18]0'!#REF!,'[18]0'!#REF!</definedName>
    <definedName name="P1_T0_Protection" localSheetId="25">'[18]0'!$D$29:$G$29,'[18]0'!$D$39:$G$39,'[18]0'!$D$51:$G$51,'[18]0'!$D$55:$G$55,'[18]0'!$D$62:$G$62,'[18]0'!$D$65:$G$65,'[18]0'!$D$75:$G$75,'[18]0'!$D$83:$G$84,'[18]0'!#REF!,'[18]0'!#REF!</definedName>
    <definedName name="P1_T0_Protection" localSheetId="18">'[18]0'!$D$29:$G$29,'[18]0'!$D$39:$G$39,'[18]0'!$D$51:$G$51,'[18]0'!$D$55:$G$55,'[18]0'!$D$62:$G$62,'[18]0'!$D$65:$G$65,'[18]0'!$D$75:$G$75,'[18]0'!$D$83:$G$84,'[18]0'!#REF!,'[18]0'!#REF!</definedName>
    <definedName name="P1_T0_Protection" localSheetId="26">'[18]0'!$D$29:$G$29,'[18]0'!$D$39:$G$39,'[18]0'!$D$51:$G$51,'[18]0'!$D$55:$G$55,'[18]0'!$D$62:$G$62,'[18]0'!$D$65:$G$65,'[18]0'!$D$75:$G$75,'[18]0'!$D$83:$G$84,'[18]0'!#REF!,'[18]0'!#REF!</definedName>
    <definedName name="P1_T0_Protection" localSheetId="17">'[18]0'!$D$29:$G$29,'[18]0'!$D$39:$G$39,'[18]0'!$D$51:$G$51,'[18]0'!$D$55:$G$55,'[18]0'!$D$62:$G$62,'[18]0'!$D$65:$G$65,'[18]0'!$D$75:$G$75,'[18]0'!$D$83:$G$84,'[18]0'!#REF!,'[18]0'!#REF!</definedName>
    <definedName name="P1_T0_Protection">'[18]0'!$D$29:$G$29,'[18]0'!$D$39:$G$39,'[18]0'!$D$51:$G$51,'[18]0'!$D$55:$G$55,'[18]0'!$D$62:$G$62,'[18]0'!$D$65:$G$65,'[18]0'!$D$75:$G$75,'[18]0'!$D$83:$G$84,'[18]0'!#REF!,'[18]0'!#REF!</definedName>
    <definedName name="P1_T1_Protect" hidden="1">'[30]1'!$E$10:$L$31,'[30]1'!$G$33:$L$33,'[30]1'!$E$34:$L$53,'[30]1'!$G$55:$L$55,'[30]1'!$E$56:$L$75,'[30]1'!$G$77:$L$77,'[30]1'!$E$78:$L$87,'[30]1'!$E$89:$L$93,'[30]1'!$G$95:$L$95</definedName>
    <definedName name="P1_T10?Data">'[24]10'!$D$17:$S$19,'[24]10'!$D$21:$S$23,'[24]10'!$D$25:$S$27,'[24]10'!$D$29:$S$31,'[24]10'!$D$33:$S$33,'[24]10'!$D$36:$S$39,'[24]10'!$D$42:$S$44,'[24]10'!$D$46:$S$48,'[24]10'!$D$50:$S$52,'[24]10'!$D$54:$S$56,'[24]10'!$D$58:$S$60</definedName>
    <definedName name="P1_T11?Data">'[24]11'!$F$13:$Q$15,'[24]11'!$F$17:$Q$19,'[24]11'!$F$21:$Q$23,'[24]11'!$F$25:$Q$27,'[24]11'!$F$29:$Q$31,'[24]11'!$F$33:$Q$33,'[24]11'!$F$36:$Q$39,'[24]11'!$F$41:$H$41,'[24]11'!$N$41:$Q$41,'[24]11'!$F$42:$Q$45,'[24]11'!$F$48:$Q$48</definedName>
    <definedName name="P1_T12?Data">'[24]12'!$H$13:$J$13,'[24]12'!$C$15:$J$16,'[24]12'!$C$17:$E$17,'[24]12'!$H$17:$J$17,'[24]12'!$C$19:$J$21,'[24]12'!$C$23:$E$23,'[24]12'!$H$23:$J$23,'[24]12'!$C$25:$J$27,'[24]12'!$H$29:$J$29,'[24]12'!$C$31:$E$31,'[24]12'!$H$31:$J$31</definedName>
    <definedName name="P1_T12?L3.1.x" localSheetId="24" hidden="1">#REF!,#REF!,#REF!,#REF!,#REF!,#REF!,#REF!,#REF!</definedName>
    <definedName name="P1_T12?L3.1.x" localSheetId="19" hidden="1">#REF!,#REF!,#REF!,#REF!,#REF!,#REF!,#REF!,#REF!</definedName>
    <definedName name="P1_T12?L3.1.x" localSheetId="6" hidden="1">#REF!,#REF!,#REF!,#REF!,#REF!,#REF!,#REF!,#REF!</definedName>
    <definedName name="P1_T12?L3.1.x" localSheetId="25" hidden="1">#REF!,#REF!,#REF!,#REF!,#REF!,#REF!,#REF!,#REF!</definedName>
    <definedName name="P1_T12?L3.1.x" localSheetId="18" hidden="1">#REF!,#REF!,#REF!,#REF!,#REF!,#REF!,#REF!,#REF!</definedName>
    <definedName name="P1_T12?L3.1.x" localSheetId="26" hidden="1">#REF!,#REF!,#REF!,#REF!,#REF!,#REF!,#REF!,#REF!</definedName>
    <definedName name="P1_T12?L3.1.x" localSheetId="17" hidden="1">#REF!,#REF!,#REF!,#REF!,#REF!,#REF!,#REF!,#REF!</definedName>
    <definedName name="P1_T12?L3.1.x" hidden="1">#REF!,#REF!,#REF!,#REF!,#REF!,#REF!,#REF!,#REF!</definedName>
    <definedName name="P1_T12?L3.x" localSheetId="24" hidden="1">#REF!,#REF!,#REF!,#REF!,#REF!,#REF!,#REF!,#REF!</definedName>
    <definedName name="P1_T12?L3.x" localSheetId="19" hidden="1">#REF!,#REF!,#REF!,#REF!,#REF!,#REF!,#REF!,#REF!</definedName>
    <definedName name="P1_T12?L3.x" localSheetId="6" hidden="1">#REF!,#REF!,#REF!,#REF!,#REF!,#REF!,#REF!,#REF!</definedName>
    <definedName name="P1_T12?L3.x" localSheetId="25" hidden="1">#REF!,#REF!,#REF!,#REF!,#REF!,#REF!,#REF!,#REF!</definedName>
    <definedName name="P1_T12?L3.x" localSheetId="18" hidden="1">#REF!,#REF!,#REF!,#REF!,#REF!,#REF!,#REF!,#REF!</definedName>
    <definedName name="P1_T12?L3.x" localSheetId="26" hidden="1">#REF!,#REF!,#REF!,#REF!,#REF!,#REF!,#REF!,#REF!</definedName>
    <definedName name="P1_T12?L3.x" localSheetId="17" hidden="1">#REF!,#REF!,#REF!,#REF!,#REF!,#REF!,#REF!,#REF!</definedName>
    <definedName name="P1_T12?L3.x" hidden="1">#REF!,#REF!,#REF!,#REF!,#REF!,#REF!,#REF!,#REF!</definedName>
    <definedName name="P1_T12?unit?ГА" localSheetId="24" hidden="1">#REF!,#REF!,#REF!,#REF!,#REF!,#REF!,#REF!,#REF!</definedName>
    <definedName name="P1_T12?unit?ГА" localSheetId="19" hidden="1">#REF!,#REF!,#REF!,#REF!,#REF!,#REF!,#REF!,#REF!</definedName>
    <definedName name="P1_T12?unit?ГА" localSheetId="6" hidden="1">#REF!,#REF!,#REF!,#REF!,#REF!,#REF!,#REF!,#REF!</definedName>
    <definedName name="P1_T12?unit?ГА" localSheetId="25" hidden="1">#REF!,#REF!,#REF!,#REF!,#REF!,#REF!,#REF!,#REF!</definedName>
    <definedName name="P1_T12?unit?ГА" localSheetId="18" hidden="1">#REF!,#REF!,#REF!,#REF!,#REF!,#REF!,#REF!,#REF!</definedName>
    <definedName name="P1_T12?unit?ГА" localSheetId="26" hidden="1">#REF!,#REF!,#REF!,#REF!,#REF!,#REF!,#REF!,#REF!</definedName>
    <definedName name="P1_T12?unit?ГА" localSheetId="17" hidden="1">#REF!,#REF!,#REF!,#REF!,#REF!,#REF!,#REF!,#REF!</definedName>
    <definedName name="P1_T12?unit?ГА" hidden="1">#REF!,#REF!,#REF!,#REF!,#REF!,#REF!,#REF!,#REF!</definedName>
    <definedName name="P1_T12?unit?ТРУБ" localSheetId="24" hidden="1">#REF!,#REF!,#REF!,#REF!,#REF!,#REF!,#REF!,#REF!</definedName>
    <definedName name="P1_T12?unit?ТРУБ" localSheetId="19" hidden="1">#REF!,#REF!,#REF!,#REF!,#REF!,#REF!,#REF!,#REF!</definedName>
    <definedName name="P1_T12?unit?ТРУБ" localSheetId="6" hidden="1">#REF!,#REF!,#REF!,#REF!,#REF!,#REF!,#REF!,#REF!</definedName>
    <definedName name="P1_T12?unit?ТРУБ" localSheetId="25" hidden="1">#REF!,#REF!,#REF!,#REF!,#REF!,#REF!,#REF!,#REF!</definedName>
    <definedName name="P1_T12?unit?ТРУБ" localSheetId="18" hidden="1">#REF!,#REF!,#REF!,#REF!,#REF!,#REF!,#REF!,#REF!</definedName>
    <definedName name="P1_T12?unit?ТРУБ" localSheetId="26" hidden="1">#REF!,#REF!,#REF!,#REF!,#REF!,#REF!,#REF!,#REF!</definedName>
    <definedName name="P1_T12?unit?ТРУБ" localSheetId="17" hidden="1">#REF!,#REF!,#REF!,#REF!,#REF!,#REF!,#REF!,#REF!</definedName>
    <definedName name="P1_T12?unit?ТРУБ" hidden="1">#REF!,#REF!,#REF!,#REF!,#REF!,#REF!,#REF!,#REF!</definedName>
    <definedName name="P1_T13?unit?РУБ.ТМКБ" localSheetId="24" hidden="1">#REF!,#REF!,#REF!,#REF!,#REF!,#REF!,#REF!,#REF!</definedName>
    <definedName name="P1_T13?unit?РУБ.ТМКБ" localSheetId="19" hidden="1">#REF!,#REF!,#REF!,#REF!,#REF!,#REF!,#REF!,#REF!</definedName>
    <definedName name="P1_T13?unit?РУБ.ТМКБ" localSheetId="6" hidden="1">#REF!,#REF!,#REF!,#REF!,#REF!,#REF!,#REF!,#REF!</definedName>
    <definedName name="P1_T13?unit?РУБ.ТМКБ" localSheetId="25" hidden="1">#REF!,#REF!,#REF!,#REF!,#REF!,#REF!,#REF!,#REF!</definedName>
    <definedName name="P1_T13?unit?РУБ.ТМКБ" localSheetId="18" hidden="1">#REF!,#REF!,#REF!,#REF!,#REF!,#REF!,#REF!,#REF!</definedName>
    <definedName name="P1_T13?unit?РУБ.ТМКБ" localSheetId="26" hidden="1">#REF!,#REF!,#REF!,#REF!,#REF!,#REF!,#REF!,#REF!</definedName>
    <definedName name="P1_T13?unit?РУБ.ТМКБ" localSheetId="17" hidden="1">#REF!,#REF!,#REF!,#REF!,#REF!,#REF!,#REF!,#REF!</definedName>
    <definedName name="P1_T13?unit?РУБ.ТМКБ" hidden="1">#REF!,#REF!,#REF!,#REF!,#REF!,#REF!,#REF!,#REF!</definedName>
    <definedName name="P1_T13?unit?ТМКБ" localSheetId="24" hidden="1">#REF!,#REF!,#REF!,#REF!,#REF!,#REF!,#REF!,#REF!</definedName>
    <definedName name="P1_T13?unit?ТМКБ" localSheetId="19" hidden="1">#REF!,#REF!,#REF!,#REF!,#REF!,#REF!,#REF!,#REF!</definedName>
    <definedName name="P1_T13?unit?ТМКБ" localSheetId="6" hidden="1">#REF!,#REF!,#REF!,#REF!,#REF!,#REF!,#REF!,#REF!</definedName>
    <definedName name="P1_T13?unit?ТМКБ" localSheetId="25" hidden="1">#REF!,#REF!,#REF!,#REF!,#REF!,#REF!,#REF!,#REF!</definedName>
    <definedName name="P1_T13?unit?ТМКБ" localSheetId="18" hidden="1">#REF!,#REF!,#REF!,#REF!,#REF!,#REF!,#REF!,#REF!</definedName>
    <definedName name="P1_T13?unit?ТМКБ" localSheetId="26" hidden="1">#REF!,#REF!,#REF!,#REF!,#REF!,#REF!,#REF!,#REF!</definedName>
    <definedName name="P1_T13?unit?ТМКБ" localSheetId="17" hidden="1">#REF!,#REF!,#REF!,#REF!,#REF!,#REF!,#REF!,#REF!</definedName>
    <definedName name="P1_T13?unit?ТМКБ" hidden="1">#REF!,#REF!,#REF!,#REF!,#REF!,#REF!,#REF!,#REF!</definedName>
    <definedName name="P1_T13?unit?ТРУБ" localSheetId="24" hidden="1">#REF!,#REF!,#REF!,#REF!,#REF!,#REF!,#REF!,#REF!</definedName>
    <definedName name="P1_T13?unit?ТРУБ" localSheetId="19" hidden="1">#REF!,#REF!,#REF!,#REF!,#REF!,#REF!,#REF!,#REF!</definedName>
    <definedName name="P1_T13?unit?ТРУБ" localSheetId="6" hidden="1">#REF!,#REF!,#REF!,#REF!,#REF!,#REF!,#REF!,#REF!</definedName>
    <definedName name="P1_T13?unit?ТРУБ" localSheetId="25" hidden="1">#REF!,#REF!,#REF!,#REF!,#REF!,#REF!,#REF!,#REF!</definedName>
    <definedName name="P1_T13?unit?ТРУБ" localSheetId="18" hidden="1">#REF!,#REF!,#REF!,#REF!,#REF!,#REF!,#REF!,#REF!</definedName>
    <definedName name="P1_T13?unit?ТРУБ" localSheetId="26" hidden="1">#REF!,#REF!,#REF!,#REF!,#REF!,#REF!,#REF!,#REF!</definedName>
    <definedName name="P1_T13?unit?ТРУБ" localSheetId="17" hidden="1">#REF!,#REF!,#REF!,#REF!,#REF!,#REF!,#REF!,#REF!</definedName>
    <definedName name="P1_T13?unit?ТРУБ" hidden="1">#REF!,#REF!,#REF!,#REF!,#REF!,#REF!,#REF!,#REF!</definedName>
    <definedName name="P1_T16?item_ext?ЧЕЛ" localSheetId="24" hidden="1">#REF!,#REF!,#REF!,#REF!,#REF!,#REF!,#REF!,#REF!</definedName>
    <definedName name="P1_T16?item_ext?ЧЕЛ" localSheetId="19" hidden="1">#REF!,#REF!,#REF!,#REF!,#REF!,#REF!,#REF!,#REF!</definedName>
    <definedName name="P1_T16?item_ext?ЧЕЛ" localSheetId="6" hidden="1">#REF!,#REF!,#REF!,#REF!,#REF!,#REF!,#REF!,#REF!</definedName>
    <definedName name="P1_T16?item_ext?ЧЕЛ" localSheetId="25" hidden="1">#REF!,#REF!,#REF!,#REF!,#REF!,#REF!,#REF!,#REF!</definedName>
    <definedName name="P1_T16?item_ext?ЧЕЛ" localSheetId="18" hidden="1">#REF!,#REF!,#REF!,#REF!,#REF!,#REF!,#REF!,#REF!</definedName>
    <definedName name="P1_T16?item_ext?ЧЕЛ" localSheetId="26" hidden="1">#REF!,#REF!,#REF!,#REF!,#REF!,#REF!,#REF!,#REF!</definedName>
    <definedName name="P1_T16?item_ext?ЧЕЛ" localSheetId="17" hidden="1">#REF!,#REF!,#REF!,#REF!,#REF!,#REF!,#REF!,#REF!</definedName>
    <definedName name="P1_T16?item_ext?ЧЕЛ" hidden="1">#REF!,#REF!,#REF!,#REF!,#REF!,#REF!,#REF!,#REF!</definedName>
    <definedName name="P1_T16?unit?ТРУБ" localSheetId="24" hidden="1">#REF!,#REF!,#REF!,#REF!,#REF!,#REF!,#REF!,#REF!</definedName>
    <definedName name="P1_T16?unit?ТРУБ" localSheetId="19" hidden="1">#REF!,#REF!,#REF!,#REF!,#REF!,#REF!,#REF!,#REF!</definedName>
    <definedName name="P1_T16?unit?ТРУБ" localSheetId="6" hidden="1">#REF!,#REF!,#REF!,#REF!,#REF!,#REF!,#REF!,#REF!</definedName>
    <definedName name="P1_T16?unit?ТРУБ" localSheetId="25" hidden="1">#REF!,#REF!,#REF!,#REF!,#REF!,#REF!,#REF!,#REF!</definedName>
    <definedName name="P1_T16?unit?ТРУБ" localSheetId="18" hidden="1">#REF!,#REF!,#REF!,#REF!,#REF!,#REF!,#REF!,#REF!</definedName>
    <definedName name="P1_T16?unit?ТРУБ" localSheetId="26" hidden="1">#REF!,#REF!,#REF!,#REF!,#REF!,#REF!,#REF!,#REF!</definedName>
    <definedName name="P1_T16?unit?ТРУБ" localSheetId="17" hidden="1">#REF!,#REF!,#REF!,#REF!,#REF!,#REF!,#REF!,#REF!</definedName>
    <definedName name="P1_T16?unit?ТРУБ" hidden="1">#REF!,#REF!,#REF!,#REF!,#REF!,#REF!,#REF!,#REF!</definedName>
    <definedName name="P1_T16?unit?ЧЕЛ" localSheetId="24" hidden="1">#REF!,#REF!,#REF!,#REF!,#REF!,#REF!,#REF!</definedName>
    <definedName name="P1_T16?unit?ЧЕЛ" localSheetId="19" hidden="1">#REF!,#REF!,#REF!,#REF!,#REF!,#REF!,#REF!</definedName>
    <definedName name="P1_T16?unit?ЧЕЛ" localSheetId="6" hidden="1">#REF!,#REF!,#REF!,#REF!,#REF!,#REF!,#REF!</definedName>
    <definedName name="P1_T16?unit?ЧЕЛ" localSheetId="25" hidden="1">#REF!,#REF!,#REF!,#REF!,#REF!,#REF!,#REF!</definedName>
    <definedName name="P1_T16?unit?ЧЕЛ" localSheetId="18" hidden="1">#REF!,#REF!,#REF!,#REF!,#REF!,#REF!,#REF!</definedName>
    <definedName name="P1_T16?unit?ЧЕЛ" localSheetId="26" hidden="1">#REF!,#REF!,#REF!,#REF!,#REF!,#REF!,#REF!</definedName>
    <definedName name="P1_T16?unit?ЧЕЛ" localSheetId="17" hidden="1">#REF!,#REF!,#REF!,#REF!,#REF!,#REF!,#REF!</definedName>
    <definedName name="P1_T16?unit?ЧЕЛ" hidden="1">#REF!,#REF!,#REF!,#REF!,#REF!,#REF!,#REF!</definedName>
    <definedName name="P1_T17.1_Protect" localSheetId="24" hidden="1">#REF!,#REF!,#REF!,#REF!,#REF!,#REF!,#REF!,#REF!</definedName>
    <definedName name="P1_T17.1_Protect" localSheetId="19" hidden="1">#REF!,#REF!,#REF!,#REF!,#REF!,#REF!,#REF!,#REF!</definedName>
    <definedName name="P1_T17.1_Protect" localSheetId="6" hidden="1">#REF!,#REF!,#REF!,#REF!,#REF!,#REF!,#REF!,#REF!</definedName>
    <definedName name="P1_T17.1_Protect" localSheetId="25" hidden="1">#REF!,#REF!,#REF!,#REF!,#REF!,#REF!,#REF!,#REF!</definedName>
    <definedName name="P1_T17.1_Protect" localSheetId="18" hidden="1">#REF!,#REF!,#REF!,#REF!,#REF!,#REF!,#REF!,#REF!</definedName>
    <definedName name="P1_T17.1_Protect" localSheetId="26" hidden="1">#REF!,#REF!,#REF!,#REF!,#REF!,#REF!,#REF!,#REF!</definedName>
    <definedName name="P1_T17.1_Protect" localSheetId="17" hidden="1">#REF!,#REF!,#REF!,#REF!,#REF!,#REF!,#REF!,#REF!</definedName>
    <definedName name="P1_T17.1_Protect" hidden="1">#REF!,#REF!,#REF!,#REF!,#REF!,#REF!,#REF!,#REF!</definedName>
    <definedName name="P1_T18.1?axis?ПРД?БАЗ">'[24]18.1'!$V$8:$V$50,'[24]18.1'!$T$8:$T$50,'[24]18.1'!$R$8:$R$50,'[24]18.1'!$P$8:$P$50,'[24]18.1'!$N$8:$N$50,'[24]18.1'!$L$8:$L$50,'[24]18.1'!$J$8:$J$50,'[24]18.1'!$H$8:$H$50</definedName>
    <definedName name="P1_T18.1?axis?ПРД?РЕГ">'[24]18.1'!$W$8:$W$50,'[24]18.1'!$U$8:$U$50,'[24]18.1'!$S$8:$S$50,'[24]18.1'!$Q$8:$Q$50,'[24]18.1'!$O$8:$O$50,'[24]18.1'!$M$8:$M$50,'[24]18.1'!$K$8:$K$50,'[24]18.1'!$I$8:$I$50</definedName>
    <definedName name="P1_T18.1?Data">'[24]18.1'!$F$37:$Y$42,'[24]18.1'!$C$44:$D$44,'[24]18.1'!$F$44:$Y$44,'[24]18.1'!$C$46:$D$48,'[24]18.1'!$F$46:$Y$48,'[24]18.1'!$C$50:$D$50,'[24]18.1'!$F$50:$Y$50,'[24]18.1'!$C$8:$D$13,'[24]18.1'!$F$8:$Y$13,'[24]18.1'!$C$15:$D$20</definedName>
    <definedName name="P1_T19.1.1?Data">'[24]19.1.1'!$F$48:$AQ$52,'[24]19.1.1'!$C$54:$D$55,'[24]19.1.1'!$F$54:$AQ$55,'[24]19.1.1'!$C$57:$D$57,'[24]19.1.1'!$F$57:$AQ$57,'[24]19.1.1'!$C$9:$D$14,'[24]19.1.1'!$F$9:$AQ$14,'[24]19.1.1'!$C$16:$D$21,'[24]19.1.1'!$F$16:$AQ$21</definedName>
    <definedName name="P1_T19.1.2?Data">'[24]19.1.2'!$F$48:$M$52,'[24]19.1.2'!$C$54:$D$55,'[24]19.1.2'!$F$54:$M$55,'[24]19.1.2'!$C$57:$D$57,'[24]19.1.2'!$F$57:$M$57,'[24]19.1.2'!$C$9:$D$14,'[24]19.1.2'!$F$9:$M$14,'[24]19.1.2'!$C$16:$D$21,'[24]19.1.2'!$F$16:$M$21</definedName>
    <definedName name="P1_T19.2?Data">'[24]19.2'!$C$37:$F$37,'[24]19.2'!$H$37:$W$37,'[24]19.2'!$C$39:$F$40,'[24]19.2'!$H$39:$W$40,'[24]19.2'!$C$42:$F$47,'[24]19.2'!$H$42:$W$47,'[24]19.2'!$C$10:$F$10,'[24]19.2'!$H$10:$W$10,'[24]19.2'!$C$49:$F$49,'[24]19.2'!$H$49:$W$49</definedName>
    <definedName name="P1_T2.1?Data">'[24]2.1'!$C$17:$D$17,'[24]2.1'!$C$19:$D$22,'[24]2.1'!$C$24:$D$34,'[24]2.1'!$C$36:$D$42,'[24]2.1'!$C$44:$D$44,'[24]2.1'!$C$46:$D$49,'[24]2.1'!$C$72:$D$72,'[24]2.1'!$C$6:$D$7,'[24]2.1'!$C$51:$D$54,'[24]2.1'!$C$56:$D$62,'[24]2.1'!$C$64:$D$64</definedName>
    <definedName name="P1_T2.1?Protection" hidden="1">'[31]2008 (Min)'!$G$34:$N$35,'[31]2008 (Min)'!$Q$34:$U$35,'[31]2008 (Min)'!$X$34:$Y$35,'[31]2008 (Min)'!$G$38:$N$38,'[31]2008 (Min)'!$Q$38:$U$38,'[31]2008 (Min)'!$X$38:$Y$38</definedName>
    <definedName name="P1_T2.2?Data" localSheetId="24">#REF!,#REF!,#REF!,#REF!,#REF!,#REF!,#REF!,#REF!</definedName>
    <definedName name="P1_T2.2?Data" localSheetId="19">#REF!,#REF!,#REF!,#REF!,#REF!,#REF!,#REF!,#REF!</definedName>
    <definedName name="P1_T2.2?Data" localSheetId="6">#REF!,#REF!,#REF!,#REF!,#REF!,#REF!,#REF!,#REF!</definedName>
    <definedName name="P1_T2.2?Data" localSheetId="25">#REF!,#REF!,#REF!,#REF!,#REF!,#REF!,#REF!,#REF!</definedName>
    <definedName name="P1_T2.2?Data" localSheetId="18">#REF!,#REF!,#REF!,#REF!,#REF!,#REF!,#REF!,#REF!</definedName>
    <definedName name="P1_T2.2?Data" localSheetId="26">#REF!,#REF!,#REF!,#REF!,#REF!,#REF!,#REF!,#REF!</definedName>
    <definedName name="P1_T2.2?Data" localSheetId="17">#REF!,#REF!,#REF!,#REF!,#REF!,#REF!,#REF!,#REF!</definedName>
    <definedName name="P1_T2.2?Data">#REF!,#REF!,#REF!,#REF!,#REF!,#REF!,#REF!,#REF!</definedName>
    <definedName name="P1_T2.2?Protection">'[31]2008 (Max)'!$Q$8:$U$9,'[31]2008 (Max)'!$X$8:$Y$9,'[31]2008 (Max)'!$G$11:$N$12,'[31]2008 (Max)'!$Q$11:$U$12,'[31]2008 (Max)'!$X$11:$Y$12,'[31]2008 (Max)'!$G$14:$N$15,'[31]2008 (Max)'!$Q$14:$U$15,'[31]2008 (Max)'!$X$14:$Y$15</definedName>
    <definedName name="P1_T2.2?unit?РУБ.ТНТ" localSheetId="24">#REF!,#REF!,#REF!,#REF!,#REF!,#REF!,#REF!</definedName>
    <definedName name="P1_T2.2?unit?РУБ.ТНТ" localSheetId="19">#REF!,#REF!,#REF!,#REF!,#REF!,#REF!,#REF!</definedName>
    <definedName name="P1_T2.2?unit?РУБ.ТНТ" localSheetId="6">#REF!,#REF!,#REF!,#REF!,#REF!,#REF!,#REF!</definedName>
    <definedName name="P1_T2.2?unit?РУБ.ТНТ" localSheetId="25">#REF!,#REF!,#REF!,#REF!,#REF!,#REF!,#REF!</definedName>
    <definedName name="P1_T2.2?unit?РУБ.ТНТ" localSheetId="18">#REF!,#REF!,#REF!,#REF!,#REF!,#REF!,#REF!</definedName>
    <definedName name="P1_T2.2?unit?РУБ.ТНТ" localSheetId="26">#REF!,#REF!,#REF!,#REF!,#REF!,#REF!,#REF!</definedName>
    <definedName name="P1_T2.2?unit?РУБ.ТНТ" localSheetId="17">#REF!,#REF!,#REF!,#REF!,#REF!,#REF!,#REF!</definedName>
    <definedName name="P1_T2.2?unit?РУБ.ТНТ">#REF!,#REF!,#REF!,#REF!,#REF!,#REF!,#REF!</definedName>
    <definedName name="P1_T2.2_DiapProt" hidden="1">'[31]2008 (Max)'!$G$44:$N$44,'[31]2008 (Max)'!$G$47:$N$47,'[31]2008 (Max)'!$Q$44:$U$44,'[31]2008 (Max)'!$Q$47:$U$47,'[31]2008 (Max)'!$X$44:$Y$44,'[31]2008 (Max)'!$X$47:$Y$47</definedName>
    <definedName name="P1_T2.2_Protect" localSheetId="24" hidden="1">#REF!,#REF!,#REF!,#REF!,#REF!,#REF!,#REF!,#REF!</definedName>
    <definedName name="P1_T2.2_Protect" localSheetId="19" hidden="1">#REF!,#REF!,#REF!,#REF!,#REF!,#REF!,#REF!,#REF!</definedName>
    <definedName name="P1_T2.2_Protect" localSheetId="6" hidden="1">#REF!,#REF!,#REF!,#REF!,#REF!,#REF!,#REF!,#REF!</definedName>
    <definedName name="P1_T2.2_Protect" localSheetId="25" hidden="1">#REF!,#REF!,#REF!,#REF!,#REF!,#REF!,#REF!,#REF!</definedName>
    <definedName name="P1_T2.2_Protect" localSheetId="18" hidden="1">#REF!,#REF!,#REF!,#REF!,#REF!,#REF!,#REF!,#REF!</definedName>
    <definedName name="P1_T2.2_Protect" localSheetId="26" hidden="1">#REF!,#REF!,#REF!,#REF!,#REF!,#REF!,#REF!,#REF!</definedName>
    <definedName name="P1_T2.2_Protect" localSheetId="17" hidden="1">#REF!,#REF!,#REF!,#REF!,#REF!,#REF!,#REF!,#REF!</definedName>
    <definedName name="P1_T2.2_Protect" hidden="1">#REF!,#REF!,#REF!,#REF!,#REF!,#REF!,#REF!,#REF!</definedName>
    <definedName name="P1_T2?Data" localSheetId="24">'[28]2.1'!#REF!,'[28]2.1'!$G$43:$AK$50,'[28]2.1'!#REF!,'[28]2.1'!$G$52:$AK$52,'[28]2.1'!#REF!,'[28]2.1'!$G$54:$AK$58,'[28]2.1'!#REF!,'[28]2.1'!$G$59:$AK$66,'[28]2.1'!#REF!</definedName>
    <definedName name="P1_T2?Data" localSheetId="19">'[28]2.1'!#REF!,'[28]2.1'!$G$43:$AK$50,'[28]2.1'!#REF!,'[28]2.1'!$G$52:$AK$52,'[28]2.1'!#REF!,'[28]2.1'!$G$54:$AK$58,'[28]2.1'!#REF!,'[28]2.1'!$G$59:$AK$66,'[28]2.1'!#REF!</definedName>
    <definedName name="P1_T2?Data" localSheetId="6">'[28]2.1'!#REF!,'[28]2.1'!$G$43:$AK$50,'[28]2.1'!#REF!,'[28]2.1'!$G$52:$AK$52,'[28]2.1'!#REF!,'[28]2.1'!$G$54:$AK$58,'[28]2.1'!#REF!,'[28]2.1'!$G$59:$AK$66,'[28]2.1'!#REF!</definedName>
    <definedName name="P1_T2?Data" localSheetId="25">'[28]2.1'!#REF!,'[28]2.1'!$G$43:$AK$50,'[28]2.1'!#REF!,'[28]2.1'!$G$52:$AK$52,'[28]2.1'!#REF!,'[28]2.1'!$G$54:$AK$58,'[28]2.1'!#REF!,'[28]2.1'!$G$59:$AK$66,'[28]2.1'!#REF!</definedName>
    <definedName name="P1_T2?Data" localSheetId="18">'[28]2.1'!#REF!,'[28]2.1'!$G$43:$AK$50,'[28]2.1'!#REF!,'[28]2.1'!$G$52:$AK$52,'[28]2.1'!#REF!,'[28]2.1'!$G$54:$AK$58,'[28]2.1'!#REF!,'[28]2.1'!$G$59:$AK$66,'[28]2.1'!#REF!</definedName>
    <definedName name="P1_T2?Data" localSheetId="26">'[28]2.1'!#REF!,'[28]2.1'!$G$43:$AK$50,'[28]2.1'!#REF!,'[28]2.1'!$G$52:$AK$52,'[28]2.1'!#REF!,'[28]2.1'!$G$54:$AK$58,'[28]2.1'!#REF!,'[28]2.1'!$G$59:$AK$66,'[28]2.1'!#REF!</definedName>
    <definedName name="P1_T2?Data" localSheetId="17">'[28]2.1'!#REF!,'[28]2.1'!$G$43:$AK$50,'[28]2.1'!#REF!,'[28]2.1'!$G$52:$AK$52,'[28]2.1'!#REF!,'[28]2.1'!$G$54:$AK$58,'[28]2.1'!#REF!,'[28]2.1'!$G$59:$AK$66,'[28]2.1'!#REF!</definedName>
    <definedName name="P1_T2?Data">'[28]2.1'!#REF!,'[28]2.1'!$G$43:$AK$50,'[28]2.1'!#REF!,'[28]2.1'!$G$52:$AK$52,'[28]2.1'!#REF!,'[28]2.1'!$G$54:$AK$58,'[28]2.1'!#REF!,'[28]2.1'!$G$59:$AK$66,'[28]2.1'!#REF!</definedName>
    <definedName name="P1_T2?Protection" hidden="1">'[31]2007'!$X$47:$Y$47,'[31]2007'!$Q$8:$U$9,'[31]2007'!$X$8:$Y$9,'[31]2007'!$G$11:$N$12,'[31]2007'!$Q$11:$U$12,'[31]2007'!$X$11:$Y$12,'[31]2007'!$G$14:$N$15,'[31]2007'!$Q$14:$U$15</definedName>
    <definedName name="P1_T2_2_Protect" localSheetId="24" hidden="1">#REF!,#REF!,#REF!,#REF!,#REF!,#REF!,#REF!,#REF!</definedName>
    <definedName name="P1_T2_2_Protect" localSheetId="19" hidden="1">#REF!,#REF!,#REF!,#REF!,#REF!,#REF!,#REF!,#REF!</definedName>
    <definedName name="P1_T2_2_Protect" localSheetId="6" hidden="1">#REF!,#REF!,#REF!,#REF!,#REF!,#REF!,#REF!,#REF!</definedName>
    <definedName name="P1_T2_2_Protect" localSheetId="25" hidden="1">#REF!,#REF!,#REF!,#REF!,#REF!,#REF!,#REF!,#REF!</definedName>
    <definedName name="P1_T2_2_Protect" localSheetId="18" hidden="1">#REF!,#REF!,#REF!,#REF!,#REF!,#REF!,#REF!,#REF!</definedName>
    <definedName name="P1_T2_2_Protect" localSheetId="26" hidden="1">#REF!,#REF!,#REF!,#REF!,#REF!,#REF!,#REF!,#REF!</definedName>
    <definedName name="P1_T2_2_Protect" localSheetId="17" hidden="1">#REF!,#REF!,#REF!,#REF!,#REF!,#REF!,#REF!,#REF!</definedName>
    <definedName name="P1_T2_2_Protect" hidden="1">#REF!,#REF!,#REF!,#REF!,#REF!,#REF!,#REF!,#REF!</definedName>
    <definedName name="P1_T2_DiapProt">'[31]2007'!$X$44:$Y$44,'[31]2007'!$Q$47:$U$47,'[31]2007'!$X$47:$Y$47,'[31]2007'!$Q$8:$U$9,'[31]2007'!$X$8:$Y$9,'[31]2007'!$G$11:$N$12,'[31]2007'!$Q$11:$U$12,'[31]2007'!$X$11:$Y$12</definedName>
    <definedName name="P1_T21.1?axis?ПРД?БАЗ">'[24]21.1'!$V$8:$V$37,'[24]21.1'!$T$8:$T$37,'[24]21.1'!$R$8:$R$37,'[24]21.1'!$P$8:$P$37,'[24]21.1'!$N$8:$N$37,'[24]21.1'!$L$8:$L$37,'[24]21.1'!$J$8:$J$37,'[24]21.1'!$H$8:$H$37</definedName>
    <definedName name="P1_T21.1?axis?ПРД?РЕГ">'[24]21.1'!$W$8:$W$37,'[24]21.1'!$G$8:$G$37,'[24]21.1'!$I$8:$I$37,'[24]21.1'!$K$8:$K$37,'[24]21.1'!$M$8:$M$37,'[24]21.1'!$O$8:$O$37,'[24]21.1'!$Q$8:$Q$37,'[24]21.1'!$S$8:$S$37</definedName>
    <definedName name="P1_T21.1?Data">'[24]21.1'!$C$8:$D$8,'[24]21.1'!$F$10:$Y$11,'[24]21.1'!$C$10:$D$11,'[24]21.1'!$F$13:$Y$16,'[24]21.1'!$C$13:$D$16,'[24]21.1'!$F$18:$Y$20,'[24]21.1'!$C$18:$D$20,'[24]21.1'!$F$22:$Y$24,'[24]21.1'!$C$22:$D$24,'[24]21.1'!$F$26:$Y$27</definedName>
    <definedName name="P1_T21.2.1?Data">'[24]21.2.1'!$C$9:$D$9,'[24]21.2.1'!$F$11:$AQ$12,'[24]21.2.1'!$C$11:$D$12,'[24]21.2.1'!$F$14:$AQ$17,'[24]21.2.1'!$C$14:$D$17,'[24]21.2.1'!$F$19:$AQ$21,'[24]21.2.1'!$C$19:$D$21,'[24]21.2.1'!$F$23:$AQ$25,'[24]21.2.1'!$C$23:$D$25</definedName>
    <definedName name="P1_T21.2.2?Data">'[24]21.2.2'!$C$9:$D$9,'[24]21.2.2'!$F$11:$AQ$12,'[24]21.2.2'!$C$11:$D$12,'[24]21.2.2'!$F$14:$AQ$17,'[24]21.2.2'!$C$14:$D$17,'[24]21.2.2'!$F$19:$AQ$21,'[24]21.2.2'!$C$19:$D$21,'[24]21.2.2'!$F$23:$AQ$25,'[24]21.2.2'!$C$23:$D$25</definedName>
    <definedName name="P1_T21.4?Data">'[24]21.4'!$C$11:$D$11,'[24]21.4'!$F$13:$AQ$14,'[24]21.4'!$C$13:$D$14,'[24]21.4'!$F$16:$AQ$19,'[24]21.4'!$C$16:$D$19,'[24]21.4'!$F$21:$AQ$23,'[24]21.4'!$C$21:$D$23,'[24]21.4'!$F$25:$AQ$27,'[24]21.4'!$C$25:$D$27,'[24]21.4'!$F$29:$AQ$30</definedName>
    <definedName name="P1_T22?Data" localSheetId="24">#REF!,#REF!,#REF!,#REF!,#REF!,#REF!,#REF!,#REF!</definedName>
    <definedName name="P1_T22?Data" localSheetId="19">#REF!,#REF!,#REF!,#REF!,#REF!,#REF!,#REF!,#REF!</definedName>
    <definedName name="P1_T22?Data" localSheetId="6">#REF!,#REF!,#REF!,#REF!,#REF!,#REF!,#REF!,#REF!</definedName>
    <definedName name="P1_T22?Data" localSheetId="25">#REF!,#REF!,#REF!,#REF!,#REF!,#REF!,#REF!,#REF!</definedName>
    <definedName name="P1_T22?Data" localSheetId="18">#REF!,#REF!,#REF!,#REF!,#REF!,#REF!,#REF!,#REF!</definedName>
    <definedName name="P1_T22?Data" localSheetId="26">#REF!,#REF!,#REF!,#REF!,#REF!,#REF!,#REF!,#REF!</definedName>
    <definedName name="P1_T22?Data" localSheetId="17">#REF!,#REF!,#REF!,#REF!,#REF!,#REF!,#REF!,#REF!</definedName>
    <definedName name="P1_T22?Data">#REF!,#REF!,#REF!,#REF!,#REF!,#REF!,#REF!,#REF!</definedName>
    <definedName name="P1_T27?L3.1">'[24]27'!$BB$12:$BF$12,'[24]27'!$BH$12:$BL$12,'[24]27'!$BN$12:$BR$12,'[24]27'!$BT$12:$BX$12,'[24]27'!$CA$12:$CE$12,'[24]27'!$CG$12:$CK$12,'[24]27'!$CM$12:$CQ$12,'[24]27'!$E$12:$I$12,'[24]27'!$L$12:$P$12,'[24]27'!$R$12:$V$12</definedName>
    <definedName name="P1_T27?L3.2">'[24]27'!$R$13:$V$13,'[24]27'!$L$13:$P$13,'[24]27'!$E$13:$I$13,'[24]27'!$CM$13:$CQ$13,'[24]27'!$CG$13:$CK$13,'[24]27'!$CA$13:$CE$13,'[24]27'!$BT$13:$BX$13,'[24]27'!$BN$13:$BR$13,'[24]27'!$BH$13:$BL$13,'[24]27'!$BB$13:$BF$13</definedName>
    <definedName name="P1_T27?L4">'[24]27'!$BU$15:$BX$15,'[24]27'!$BZ$15:$CF$15,'[24]27'!$CH$15:$CL$15,'[24]27'!$CN$15:$CR$15,'[24]27'!$CT$15:$CX$15,'[24]27'!$CZ$15:$DC$15,'[24]27'!$D$15,'[24]27'!$F$15:$I$15,'[24]27'!$K$15,'[24]27'!$M$15:$Q$15,'[24]27'!$S$15:$W$15</definedName>
    <definedName name="P1_T27?L4.1">'[24]27'!$BC$16:$BF$16,'[24]27'!$BI$16:$BL$16,'[24]27'!$BO$16:$BR$16,'[24]27'!$BU$16:$BX$16,'[24]27'!$CB$16:$CE$16,'[24]27'!$CH$16:$CK$16,'[24]27'!$CN$16:$CQ$16,'[24]27'!$CT$16:$CW$16,'[24]27'!$CZ$16:$DC$16,'[24]27'!$M$16:$P$16</definedName>
    <definedName name="P1_T27?L4.1.1">'[24]27'!$BO$17:$BR$17,'[24]27'!$BI$17:$BL$17,'[24]27'!$BC$17:$BF$17,'[24]27'!$AW$17:$AZ$17,'[24]27'!$AQ$17:$AT$17,'[24]27'!$AK$17:$AN$17,'[24]27'!$AE$17:$AH$17,'[24]27'!$Y$17:$AB$17,'[24]27'!$S$17:$V$17,'[24]27'!$M$17:$P$17</definedName>
    <definedName name="P1_T27?L4.1.1.1">'[24]27'!$CB$18:$CE$18,'[24]27'!$CH$18:$CK$18,'[24]27'!$CN$18:$CQ$18,'[24]27'!$CT$18:$CW$18,'[24]27'!$CZ$18:$DC$18,'[24]27'!$F$18:$I$18,'[24]27'!$M$18:$P$18,'[24]27'!$S$18:$V$18,'[24]27'!$Y$18:$AB$18,'[24]27'!$AE$18:$AH$18</definedName>
    <definedName name="P1_T27?L4.1.2">'[24]27'!$AE$19:$AH$19,'[24]27'!$Y$19:$AB$19,'[24]27'!$S$19:$V$19,'[24]27'!$M$19:$P$19,'[24]27'!$F$19:$I$19,'[24]27'!$CZ$19:$DC$19,'[24]27'!$CT$19:$CW$19,'[24]27'!$CN$19:$CQ$19,'[24]27'!$CH$19:$CK$19,'[24]27'!$CB$19:$CE$19</definedName>
    <definedName name="P1_T27?L4.2">'[24]27'!$S$21:$V$21,'[24]27'!$Y$21:$AB$21,'[24]27'!$AE$21:$AH$21,'[24]27'!$AK$21:$AN$21,'[24]27'!$AQ$21:$AT$21,'[24]27'!$AW$21:$AZ$21,'[24]27'!$BC$21:$BF$21,'[24]27'!$BI$21:$BL$21,'[24]27'!$BO$21:$BR$21,'[24]27'!$BU$21:$BX$21</definedName>
    <definedName name="P1_T28.3?unit?РУБ.ГКАЛ">'[24]28.3'!$E$17:$S$17,'[24]28.3'!$E$21:$S$23,'[24]28.3'!$E$25:$S$25,'[24]28.3'!$E$42:$S$42,'[24]28.3'!$E$44:$S$44,'[24]28.3'!$E$46:$S$48,'[24]28.3'!$E$50:$S$50,'[24]28.3'!$E$67:$S$67,'[24]28.3'!$E$69:$S$69,'[24]28.3'!$E$71:$S$73</definedName>
    <definedName name="P1_T29?item_ext?1СТ">'[24]29'!$G$92:$X$92,'[24]29'!$G$12:$X$12,'[24]29'!$G$18:$X$18,'[24]29'!$G$24:$X$24,'[24]29'!$G$30:$X$30,'[24]29'!$G$36:$X$36,'[24]29'!$G$42:$X$42,'[24]29'!$G$48:$X$48,'[24]29'!$G$54:$X$54,'[24]29'!$G$60:$X$60,'[24]29'!$G$66:$X$66</definedName>
    <definedName name="P1_T29?item_ext?2СТ.М">'[24]29'!$G$14:$X$14,'[24]29'!$G$20:$X$20,'[24]29'!$G$26:$X$26,'[24]29'!$G$32:$X$32,'[24]29'!$G$38:$X$38,'[24]29'!$G$44:$X$44,'[24]29'!$G$50:$X$50,'[24]29'!$G$56:$X$56,'[24]29'!$G$62:$X$62,'[24]29'!$G$68:$X$68,'[24]29'!$G$74:$X$74</definedName>
    <definedName name="P1_T29?item_ext?2СТ.Э">'[24]29'!$G$15:$X$15,'[24]29'!$G$21:$X$21,'[24]29'!$G$27:$X$27,'[24]29'!$G$33:$X$33,'[24]29'!$G$39:$X$39,'[24]29'!$G$45:$X$45,'[24]29'!$G$51:$X$51,'[24]29'!$G$57:$X$57,'[24]29'!$G$63:$X$63,'[24]29'!$G$69:$X$69,'[24]29'!$G$75:$X$75</definedName>
    <definedName name="P1_T29?L10">'[24]29'!$M$78:$X$78,'[24]29'!$M$89:$X$89,'[24]29'!$M$92:$X$92,'[24]29'!$M$12:$X$12,'[24]29'!$M$18:$X$18,'[24]29'!$M$24:$X$24,'[24]29'!$M$30:$X$30,'[24]29'!$M$36:$X$36,'[24]29'!$M$42:$X$42,'[24]29'!$M$48:$X$48,'[24]29'!$M$54:$X$54</definedName>
    <definedName name="P1_T29?L4">'[24]29'!$G$24,'[24]29'!$G$26:$G$27,'[24]29'!$G$30,'[24]29'!$G$32:$G$33,'[24]29'!$G$36,'[24]29'!$G$38:$G$39,'[24]29'!$G$42,'[24]29'!$G$44:$G$45,'[24]29'!$G$48,'[24]29'!$G$50:$G$51,'[24]29'!$G$54,'[24]29'!$G$56:$G$57,'[24]29'!$G$60,'[24]29'!$G$62:$G$63</definedName>
    <definedName name="P1_T29?L5">'[24]29'!$H$48,'[24]29'!$H$51,'[24]29'!$H$54,'[24]29'!$H$57,'[24]29'!$H$60,'[24]29'!$H$63,'[24]29'!$H$66,'[24]29'!$H$69,'[24]29'!$H$72,'[24]29'!$H$75,'[24]29'!$H$78,'[24]29'!$H$86,'[24]29'!$H$89,'[24]29'!$H$92,'[24]29'!$H$100,'[24]29'!$H$12,'[24]29'!$H$15,'[24]29'!$H$18</definedName>
    <definedName name="P1_T29?L6">'[24]29'!$I$72:$L$72,'[24]29'!$I$74:$L$75,'[24]29'!$I$78:$L$83,'[24]29'!$I$85:$L$86,'[24]29'!$I$89:$L$89,'[24]29'!$I$92:$L$97,'[24]29'!$I$99:$L$100,'[24]29'!$I$12:$L$12,'[24]29'!$I$14:$L$15,'[24]29'!$I$18:$L$18,'[24]29'!$I$20:$L$21</definedName>
    <definedName name="P1_T3.1?unit?ПРЦ">'[30]3.1'!$R$9:$R$37,'[30]3.1'!$V$9:$V$37,'[30]3.1'!$N$9:$N$37,'[30]3.1'!$Y$9:$Y$37,'[30]3.1'!$D$27:$Y$27,'[30]3.1'!$D$19:$Y$19,'[30]3.1'!$F$9:$F$37</definedName>
    <definedName name="P1_T3.1?unit?ТРУБ" localSheetId="24">'[30]3.1'!$W$29:$X$36,'[30]3.1'!$T$22:$U$25,'[30]3.1'!$D$12:$E$17,'[30]3.1'!#REF!,'[30]3.1'!$L$12:$M$17,'[30]3.1'!$L$29:$M$36</definedName>
    <definedName name="P1_T3.1?unit?ТРУБ" localSheetId="19">'[30]3.1'!$W$29:$X$36,'[30]3.1'!$T$22:$U$25,'[30]3.1'!$D$12:$E$17,'[30]3.1'!#REF!,'[30]3.1'!$L$12:$M$17,'[30]3.1'!$L$29:$M$36</definedName>
    <definedName name="P1_T3.1?unit?ТРУБ" localSheetId="25">'[30]3.1'!$W$29:$X$36,'[30]3.1'!$T$22:$U$25,'[30]3.1'!$D$12:$E$17,'[30]3.1'!#REF!,'[30]3.1'!$L$12:$M$17,'[30]3.1'!$L$29:$M$36</definedName>
    <definedName name="P1_T3.1?unit?ТРУБ" localSheetId="18">'[30]3.1'!$W$29:$X$36,'[30]3.1'!$T$22:$U$25,'[30]3.1'!$D$12:$E$17,'[30]3.1'!#REF!,'[30]3.1'!$L$12:$M$17,'[30]3.1'!$L$29:$M$36</definedName>
    <definedName name="P1_T3.1?unit?ТРУБ" localSheetId="26">'[30]3.1'!$W$29:$X$36,'[30]3.1'!$T$22:$U$25,'[30]3.1'!$D$12:$E$17,'[30]3.1'!#REF!,'[30]3.1'!$L$12:$M$17,'[30]3.1'!$L$29:$M$36</definedName>
    <definedName name="P1_T3.1?unit?ТРУБ" localSheetId="17">'[30]3.1'!$W$29:$X$36,'[30]3.1'!$T$22:$U$25,'[30]3.1'!$D$12:$E$17,'[30]3.1'!#REF!,'[30]3.1'!$L$12:$M$17,'[30]3.1'!$L$29:$M$36</definedName>
    <definedName name="P1_T3.1?unit?ТРУБ">'[30]3.1'!$W$29:$X$36,'[30]3.1'!$T$22:$U$25,'[30]3.1'!$D$12:$E$17,'[30]3.1'!#REF!,'[30]3.1'!$L$12:$M$17,'[30]3.1'!$L$29:$M$36</definedName>
    <definedName name="P1_T3?unit?МКВТЧ">'[24]3'!$E$22:$N$22,'[24]3'!$E$12:$N$12,'[24]3'!$E$15:$N$15,'[24]3'!$E$18:$N$19,'[24]3'!$E$25:$N$25,'[24]3'!$E$29:$N$30,'[24]3'!$E$33:$N$33,'[24]3'!$E$37:$N$38,'[24]3'!$E$40:$N$41</definedName>
    <definedName name="P1_T3_1_Protect" localSheetId="24" hidden="1">'[30]3.1'!#REF!,'[30]3.1'!#REF!,'[30]3.1'!#REF!,'[30]3.1'!#REF!,'[30]3.1'!$P$10:$Q$13,'[30]3.1'!$P$15:$Q$16,'[30]3.1'!$P$21:$Q$24,'[30]3.1'!$P$29:$Q$31</definedName>
    <definedName name="P1_T3_1_Protect" localSheetId="19" hidden="1">'[30]3.1'!#REF!,'[30]3.1'!#REF!,'[30]3.1'!#REF!,'[30]3.1'!#REF!,'[30]3.1'!$P$10:$Q$13,'[30]3.1'!$P$15:$Q$16,'[30]3.1'!$P$21:$Q$24,'[30]3.1'!$P$29:$Q$31</definedName>
    <definedName name="P1_T3_1_Protect" localSheetId="6" hidden="1">'[30]3.1'!#REF!,'[30]3.1'!#REF!,'[30]3.1'!#REF!,'[30]3.1'!#REF!,'[30]3.1'!$P$10:$Q$13,'[30]3.1'!$P$15:$Q$16,'[30]3.1'!$P$21:$Q$24,'[30]3.1'!$P$29:$Q$31</definedName>
    <definedName name="P1_T3_1_Protect" localSheetId="25" hidden="1">'[30]3.1'!#REF!,'[30]3.1'!#REF!,'[30]3.1'!#REF!,'[30]3.1'!#REF!,'[30]3.1'!$P$10:$Q$13,'[30]3.1'!$P$15:$Q$16,'[30]3.1'!$P$21:$Q$24,'[30]3.1'!$P$29:$Q$31</definedName>
    <definedName name="P1_T3_1_Protect" localSheetId="18" hidden="1">'[30]3.1'!#REF!,'[30]3.1'!#REF!,'[30]3.1'!#REF!,'[30]3.1'!#REF!,'[30]3.1'!$P$10:$Q$13,'[30]3.1'!$P$15:$Q$16,'[30]3.1'!$P$21:$Q$24,'[30]3.1'!$P$29:$Q$31</definedName>
    <definedName name="P1_T3_1_Protect" localSheetId="26" hidden="1">'[30]3.1'!#REF!,'[30]3.1'!#REF!,'[30]3.1'!#REF!,'[30]3.1'!#REF!,'[30]3.1'!$P$10:$Q$13,'[30]3.1'!$P$15:$Q$16,'[30]3.1'!$P$21:$Q$24,'[30]3.1'!$P$29:$Q$31</definedName>
    <definedName name="P1_T3_1_Protect" localSheetId="17" hidden="1">'[30]3.1'!#REF!,'[30]3.1'!#REF!,'[30]3.1'!#REF!,'[30]3.1'!#REF!,'[30]3.1'!$P$10:$Q$13,'[30]3.1'!$P$15:$Q$16,'[30]3.1'!$P$21:$Q$24,'[30]3.1'!$P$29:$Q$31</definedName>
    <definedName name="P1_T3_1_Protect" hidden="1">'[30]3.1'!#REF!,'[30]3.1'!#REF!,'[30]3.1'!#REF!,'[30]3.1'!#REF!,'[30]3.1'!$P$10:$Q$13,'[30]3.1'!$P$15:$Q$16,'[30]3.1'!$P$21:$Q$24,'[30]3.1'!$P$29:$Q$31</definedName>
    <definedName name="P1_T3_2_Protect">'[30]3.2'!$AI$6:$AJ$6,'[30]3.2'!$H$9:$I$10,'[30]3.2'!$H$12:$I$15,'[30]3.2'!$H$17:$I$23,'[30]3.2'!$H$27:$I$28,'[30]3.2'!$H$30:$I$32,'[30]3.2'!$D$34:$F$34,'[30]3.2'!$D$38:$F$38</definedName>
    <definedName name="P1_T5_Protect" localSheetId="24" hidden="1">#REF!,#REF!,#REF!,#REF!,#REF!,#REF!,#REF!,#REF!,#REF!</definedName>
    <definedName name="P1_T5_Protect" localSheetId="19" hidden="1">#REF!,#REF!,#REF!,#REF!,#REF!,#REF!,#REF!,#REF!,#REF!</definedName>
    <definedName name="P1_T5_Protect" localSheetId="6" hidden="1">#REF!,#REF!,#REF!,#REF!,#REF!,#REF!,#REF!,#REF!,#REF!</definedName>
    <definedName name="P1_T5_Protect" localSheetId="25" hidden="1">#REF!,#REF!,#REF!,#REF!,#REF!,#REF!,#REF!,#REF!,#REF!</definedName>
    <definedName name="P1_T5_Protect" localSheetId="18" hidden="1">#REF!,#REF!,#REF!,#REF!,#REF!,#REF!,#REF!,#REF!,#REF!</definedName>
    <definedName name="P1_T5_Protect" localSheetId="26" hidden="1">#REF!,#REF!,#REF!,#REF!,#REF!,#REF!,#REF!,#REF!,#REF!</definedName>
    <definedName name="P1_T5_Protect" localSheetId="17" hidden="1">#REF!,#REF!,#REF!,#REF!,#REF!,#REF!,#REF!,#REF!,#REF!</definedName>
    <definedName name="P1_T5_Protect" hidden="1">#REF!,#REF!,#REF!,#REF!,#REF!,#REF!,#REF!,#REF!,#REF!</definedName>
    <definedName name="P1_T6_Protect" localSheetId="24">#REF!,#REF!,#REF!,#REF!,#REF!,#REF!,#REF!,#REF!,#REF!</definedName>
    <definedName name="P1_T6_Protect" localSheetId="19">#REF!,#REF!,#REF!,#REF!,#REF!,#REF!,#REF!,#REF!,#REF!</definedName>
    <definedName name="P1_T6_Protect" localSheetId="6">#REF!,#REF!,#REF!,#REF!,#REF!,#REF!,#REF!,#REF!,#REF!</definedName>
    <definedName name="P1_T6_Protect" localSheetId="25">#REF!,#REF!,#REF!,#REF!,#REF!,#REF!,#REF!,#REF!,#REF!</definedName>
    <definedName name="P1_T6_Protect" localSheetId="18">#REF!,#REF!,#REF!,#REF!,#REF!,#REF!,#REF!,#REF!,#REF!</definedName>
    <definedName name="P1_T6_Protect" localSheetId="26">#REF!,#REF!,#REF!,#REF!,#REF!,#REF!,#REF!,#REF!,#REF!</definedName>
    <definedName name="P1_T6_Protect" localSheetId="17">#REF!,#REF!,#REF!,#REF!,#REF!,#REF!,#REF!,#REF!,#REF!</definedName>
    <definedName name="P1_T6_Protect">#REF!,#REF!,#REF!,#REF!,#REF!,#REF!,#REF!,#REF!,#REF!</definedName>
    <definedName name="P1_T7?Data" localSheetId="24">#REF!,#REF!,#REF!,#REF!,#REF!,#REF!,#REF!,#REF!,#REF!,#REF!,#REF!,#REF!</definedName>
    <definedName name="P1_T7?Data" localSheetId="19">#REF!,#REF!,#REF!,#REF!,#REF!,#REF!,#REF!,#REF!,#REF!,#REF!,#REF!,#REF!</definedName>
    <definedName name="P1_T7?Data" localSheetId="6">#REF!,#REF!,#REF!,#REF!,#REF!,#REF!,#REF!,#REF!,#REF!,#REF!,#REF!,#REF!</definedName>
    <definedName name="P1_T7?Data" localSheetId="25">#REF!,#REF!,#REF!,#REF!,#REF!,#REF!,#REF!,#REF!,#REF!,#REF!,#REF!,#REF!</definedName>
    <definedName name="P1_T7?Data" localSheetId="18">#REF!,#REF!,#REF!,#REF!,#REF!,#REF!,#REF!,#REF!,#REF!,#REF!,#REF!,#REF!</definedName>
    <definedName name="P1_T7?Data" localSheetId="10">#REF!,#REF!,#REF!,#REF!,#REF!,#REF!,#REF!,#REF!,#REF!,#REF!,#REF!,#REF!</definedName>
    <definedName name="P1_T7?Data" localSheetId="26">#REF!,#REF!,#REF!,#REF!,#REF!,#REF!,#REF!,#REF!,#REF!,#REF!,#REF!,#REF!</definedName>
    <definedName name="P1_T7?Data" localSheetId="17">#REF!,#REF!,#REF!,#REF!,#REF!,#REF!,#REF!,#REF!,#REF!,#REF!,#REF!,#REF!</definedName>
    <definedName name="P1_T7?Data">#REF!,#REF!,#REF!,#REF!,#REF!,#REF!,#REF!,#REF!,#REF!,#REF!,#REF!,#REF!</definedName>
    <definedName name="P10_T12?L3.1.x" localSheetId="24">#REF!,#REF!,#REF!,#REF!,#REF!,#REF!,#REF!,'%_Нов'!P1_T12?L3.1.x</definedName>
    <definedName name="P10_T12?L3.1.x" localSheetId="19">#REF!,#REF!,#REF!,#REF!,#REF!,#REF!,#REF!,'%_Толп'!P1_T12?L3.1.x</definedName>
    <definedName name="P10_T12?L3.1.x" localSheetId="6">#REF!,#REF!,#REF!,#REF!,#REF!,#REF!,#REF!,'ИНВЕСТ '!P1_T12?L3.1.x</definedName>
    <definedName name="P10_T12?L3.1.x" localSheetId="25">#REF!,#REF!,#REF!,#REF!,#REF!,#REF!,#REF!,ИП_Новое!P1_T12?L3.1.x</definedName>
    <definedName name="P10_T12?L3.1.x" localSheetId="18">#REF!,#REF!,#REF!,#REF!,#REF!,#REF!,#REF!,ИП_Толп!P1_T12?L3.1.x</definedName>
    <definedName name="P10_T12?L3.1.x" localSheetId="26">#REF!,#REF!,#REF!,#REF!,#REF!,#REF!,#REF!,Тариф_Новое!P1_T12?L3.1.x</definedName>
    <definedName name="P10_T12?L3.1.x" localSheetId="17">#REF!,#REF!,#REF!,#REF!,#REF!,#REF!,#REF!,Тариф_Толп!P1_T12?L3.1.x</definedName>
    <definedName name="P10_T12?L3.1.x">#REF!,#REF!,#REF!,#REF!,#REF!,#REF!,#REF!,P1_T12?L3.1.x</definedName>
    <definedName name="P10_T12?L3.x" localSheetId="24">#REF!,#REF!,#REF!,#REF!,#REF!,#REF!,#REF!,'%_Нов'!P1_T12?L3.x</definedName>
    <definedName name="P10_T12?L3.x" localSheetId="19">#REF!,#REF!,#REF!,#REF!,#REF!,#REF!,#REF!,'%_Толп'!P1_T12?L3.x</definedName>
    <definedName name="P10_T12?L3.x" localSheetId="6">#REF!,#REF!,#REF!,#REF!,#REF!,#REF!,#REF!,'ИНВЕСТ '!P1_T12?L3.x</definedName>
    <definedName name="P10_T12?L3.x" localSheetId="25">#REF!,#REF!,#REF!,#REF!,#REF!,#REF!,#REF!,ИП_Новое!P1_T12?L3.x</definedName>
    <definedName name="P10_T12?L3.x" localSheetId="18">#REF!,#REF!,#REF!,#REF!,#REF!,#REF!,#REF!,ИП_Толп!P1_T12?L3.x</definedName>
    <definedName name="P10_T12?L3.x" localSheetId="26">#REF!,#REF!,#REF!,#REF!,#REF!,#REF!,#REF!,Тариф_Новое!P1_T12?L3.x</definedName>
    <definedName name="P10_T12?L3.x" localSheetId="17">#REF!,#REF!,#REF!,#REF!,#REF!,#REF!,#REF!,Тариф_Толп!P1_T12?L3.x</definedName>
    <definedName name="P10_T12?L3.x">#REF!,#REF!,#REF!,#REF!,#REF!,#REF!,#REF!,P1_T12?L3.x</definedName>
    <definedName name="P10_T12?unit?ГА" localSheetId="24">#REF!,#REF!,#REF!,#REF!,#REF!,#REF!,#REF!,#REF!</definedName>
    <definedName name="P10_T12?unit?ГА" localSheetId="19">#REF!,#REF!,#REF!,#REF!,#REF!,#REF!,#REF!,#REF!</definedName>
    <definedName name="P10_T12?unit?ГА" localSheetId="6">#REF!,#REF!,#REF!,#REF!,#REF!,#REF!,#REF!,#REF!</definedName>
    <definedName name="P10_T12?unit?ГА" localSheetId="25">#REF!,#REF!,#REF!,#REF!,#REF!,#REF!,#REF!,#REF!</definedName>
    <definedName name="P10_T12?unit?ГА" localSheetId="18">#REF!,#REF!,#REF!,#REF!,#REF!,#REF!,#REF!,#REF!</definedName>
    <definedName name="P10_T12?unit?ГА" localSheetId="26">#REF!,#REF!,#REF!,#REF!,#REF!,#REF!,#REF!,#REF!</definedName>
    <definedName name="P10_T12?unit?ГА" localSheetId="17">#REF!,#REF!,#REF!,#REF!,#REF!,#REF!,#REF!,#REF!</definedName>
    <definedName name="P10_T12?unit?ГА">#REF!,#REF!,#REF!,#REF!,#REF!,#REF!,#REF!,#REF!</definedName>
    <definedName name="P10_T12?unit?ТРУБ" localSheetId="24">#REF!,#REF!,#REF!,#REF!,#REF!,#REF!,#REF!,#REF!</definedName>
    <definedName name="P10_T12?unit?ТРУБ" localSheetId="19">#REF!,#REF!,#REF!,#REF!,#REF!,#REF!,#REF!,#REF!</definedName>
    <definedName name="P10_T12?unit?ТРУБ" localSheetId="6">#REF!,#REF!,#REF!,#REF!,#REF!,#REF!,#REF!,#REF!</definedName>
    <definedName name="P10_T12?unit?ТРУБ" localSheetId="25">#REF!,#REF!,#REF!,#REF!,#REF!,#REF!,#REF!,#REF!</definedName>
    <definedName name="P10_T12?unit?ТРУБ" localSheetId="18">#REF!,#REF!,#REF!,#REF!,#REF!,#REF!,#REF!,#REF!</definedName>
    <definedName name="P10_T12?unit?ТРУБ" localSheetId="26">#REF!,#REF!,#REF!,#REF!,#REF!,#REF!,#REF!,#REF!</definedName>
    <definedName name="P10_T12?unit?ТРУБ" localSheetId="17">#REF!,#REF!,#REF!,#REF!,#REF!,#REF!,#REF!,#REF!</definedName>
    <definedName name="P10_T12?unit?ТРУБ">#REF!,#REF!,#REF!,#REF!,#REF!,#REF!,#REF!,#REF!</definedName>
    <definedName name="P10_T16?item_ext?ЧЕЛ" localSheetId="24">#REF!,#REF!,#REF!,#REF!,#REF!,#REF!,#REF!,#REF!</definedName>
    <definedName name="P10_T16?item_ext?ЧЕЛ" localSheetId="19">#REF!,#REF!,#REF!,#REF!,#REF!,#REF!,#REF!,#REF!</definedName>
    <definedName name="P10_T16?item_ext?ЧЕЛ" localSheetId="6">#REF!,#REF!,#REF!,#REF!,#REF!,#REF!,#REF!,#REF!</definedName>
    <definedName name="P10_T16?item_ext?ЧЕЛ" localSheetId="25">#REF!,#REF!,#REF!,#REF!,#REF!,#REF!,#REF!,#REF!</definedName>
    <definedName name="P10_T16?item_ext?ЧЕЛ" localSheetId="18">#REF!,#REF!,#REF!,#REF!,#REF!,#REF!,#REF!,#REF!</definedName>
    <definedName name="P10_T16?item_ext?ЧЕЛ" localSheetId="26">#REF!,#REF!,#REF!,#REF!,#REF!,#REF!,#REF!,#REF!</definedName>
    <definedName name="P10_T16?item_ext?ЧЕЛ" localSheetId="17">#REF!,#REF!,#REF!,#REF!,#REF!,#REF!,#REF!,#REF!</definedName>
    <definedName name="P10_T16?item_ext?ЧЕЛ">#REF!,#REF!,#REF!,#REF!,#REF!,#REF!,#REF!,#REF!</definedName>
    <definedName name="P10_T16?unit?ТРУБ" localSheetId="24">#REF!,#REF!,#REF!,#REF!,#REF!,#REF!,#REF!,#REF!</definedName>
    <definedName name="P10_T16?unit?ТРУБ" localSheetId="19">#REF!,#REF!,#REF!,#REF!,#REF!,#REF!,#REF!,#REF!</definedName>
    <definedName name="P10_T16?unit?ТРУБ" localSheetId="6">#REF!,#REF!,#REF!,#REF!,#REF!,#REF!,#REF!,#REF!</definedName>
    <definedName name="P10_T16?unit?ТРУБ" localSheetId="25">#REF!,#REF!,#REF!,#REF!,#REF!,#REF!,#REF!,#REF!</definedName>
    <definedName name="P10_T16?unit?ТРУБ" localSheetId="18">#REF!,#REF!,#REF!,#REF!,#REF!,#REF!,#REF!,#REF!</definedName>
    <definedName name="P10_T16?unit?ТРУБ" localSheetId="26">#REF!,#REF!,#REF!,#REF!,#REF!,#REF!,#REF!,#REF!</definedName>
    <definedName name="P10_T16?unit?ТРУБ" localSheetId="17">#REF!,#REF!,#REF!,#REF!,#REF!,#REF!,#REF!,#REF!</definedName>
    <definedName name="P10_T16?unit?ТРУБ">#REF!,#REF!,#REF!,#REF!,#REF!,#REF!,#REF!,#REF!</definedName>
    <definedName name="P10_T16?unit?ЧЕЛ" localSheetId="24">#REF!,#REF!,#REF!,#REF!,#REF!,#REF!,#REF!,#REF!</definedName>
    <definedName name="P10_T16?unit?ЧЕЛ" localSheetId="19">#REF!,#REF!,#REF!,#REF!,#REF!,#REF!,#REF!,#REF!</definedName>
    <definedName name="P10_T16?unit?ЧЕЛ" localSheetId="6">#REF!,#REF!,#REF!,#REF!,#REF!,#REF!,#REF!,#REF!</definedName>
    <definedName name="P10_T16?unit?ЧЕЛ" localSheetId="25">#REF!,#REF!,#REF!,#REF!,#REF!,#REF!,#REF!,#REF!</definedName>
    <definedName name="P10_T16?unit?ЧЕЛ" localSheetId="18">#REF!,#REF!,#REF!,#REF!,#REF!,#REF!,#REF!,#REF!</definedName>
    <definedName name="P10_T16?unit?ЧЕЛ" localSheetId="26">#REF!,#REF!,#REF!,#REF!,#REF!,#REF!,#REF!,#REF!</definedName>
    <definedName name="P10_T16?unit?ЧЕЛ" localSheetId="17">#REF!,#REF!,#REF!,#REF!,#REF!,#REF!,#REF!,#REF!</definedName>
    <definedName name="P10_T16?unit?ЧЕЛ">#REF!,#REF!,#REF!,#REF!,#REF!,#REF!,#REF!,#REF!</definedName>
    <definedName name="P10_T3_2_Protect">'[30]3.2'!$AG$35,'[30]3.2'!$AG$39,'[30]3.2'!$AI$35:$AJ$36,'[30]3.2'!$AI$39:$AJ$42,'[30]3.2'!$AG$51,'[30]3.2'!$AG$54:$AG$55,'[30]3.2'!$AI$51:$AJ$51,'[30]3.2'!$AI$54:$AJ$55</definedName>
    <definedName name="P11_T12?unit?ГА">#N/A</definedName>
    <definedName name="P11_T12?unit?ТРУБ">#N/A</definedName>
    <definedName name="P11_T16?item_ext?ЧЕЛ" localSheetId="24">#REF!,#REF!,#REF!,#REF!,#REF!,#REF!,#REF!,#REF!</definedName>
    <definedName name="P11_T16?item_ext?ЧЕЛ" localSheetId="19">#REF!,#REF!,#REF!,#REF!,#REF!,#REF!,#REF!,#REF!</definedName>
    <definedName name="P11_T16?item_ext?ЧЕЛ" localSheetId="6">#REF!,#REF!,#REF!,#REF!,#REF!,#REF!,#REF!,#REF!</definedName>
    <definedName name="P11_T16?item_ext?ЧЕЛ" localSheetId="25">#REF!,#REF!,#REF!,#REF!,#REF!,#REF!,#REF!,#REF!</definedName>
    <definedName name="P11_T16?item_ext?ЧЕЛ" localSheetId="18">#REF!,#REF!,#REF!,#REF!,#REF!,#REF!,#REF!,#REF!</definedName>
    <definedName name="P11_T16?item_ext?ЧЕЛ" localSheetId="26">#REF!,#REF!,#REF!,#REF!,#REF!,#REF!,#REF!,#REF!</definedName>
    <definedName name="P11_T16?item_ext?ЧЕЛ" localSheetId="17">#REF!,#REF!,#REF!,#REF!,#REF!,#REF!,#REF!,#REF!</definedName>
    <definedName name="P11_T16?item_ext?ЧЕЛ">#REF!,#REF!,#REF!,#REF!,#REF!,#REF!,#REF!,#REF!</definedName>
    <definedName name="P11_T16?unit?ТРУБ" localSheetId="24">#REF!,#REF!,#REF!,#REF!,#REF!,#REF!,#REF!,#REF!</definedName>
    <definedName name="P11_T16?unit?ТРУБ" localSheetId="19">#REF!,#REF!,#REF!,#REF!,#REF!,#REF!,#REF!,#REF!</definedName>
    <definedName name="P11_T16?unit?ТРУБ" localSheetId="6">#REF!,#REF!,#REF!,#REF!,#REF!,#REF!,#REF!,#REF!</definedName>
    <definedName name="P11_T16?unit?ТРУБ" localSheetId="25">#REF!,#REF!,#REF!,#REF!,#REF!,#REF!,#REF!,#REF!</definedName>
    <definedName name="P11_T16?unit?ТРУБ" localSheetId="18">#REF!,#REF!,#REF!,#REF!,#REF!,#REF!,#REF!,#REF!</definedName>
    <definedName name="P11_T16?unit?ТРУБ" localSheetId="26">#REF!,#REF!,#REF!,#REF!,#REF!,#REF!,#REF!,#REF!</definedName>
    <definedName name="P11_T16?unit?ТРУБ" localSheetId="17">#REF!,#REF!,#REF!,#REF!,#REF!,#REF!,#REF!,#REF!</definedName>
    <definedName name="P11_T16?unit?ТРУБ">#REF!,#REF!,#REF!,#REF!,#REF!,#REF!,#REF!,#REF!</definedName>
    <definedName name="P11_T16?unit?ЧЕЛ" localSheetId="24">#REF!,#REF!,#REF!,#REF!,#REF!,#REF!,#REF!,#REF!</definedName>
    <definedName name="P11_T16?unit?ЧЕЛ" localSheetId="19">#REF!,#REF!,#REF!,#REF!,#REF!,#REF!,#REF!,#REF!</definedName>
    <definedName name="P11_T16?unit?ЧЕЛ" localSheetId="6">#REF!,#REF!,#REF!,#REF!,#REF!,#REF!,#REF!,#REF!</definedName>
    <definedName name="P11_T16?unit?ЧЕЛ" localSheetId="25">#REF!,#REF!,#REF!,#REF!,#REF!,#REF!,#REF!,#REF!</definedName>
    <definedName name="P11_T16?unit?ЧЕЛ" localSheetId="18">#REF!,#REF!,#REF!,#REF!,#REF!,#REF!,#REF!,#REF!</definedName>
    <definedName name="P11_T16?unit?ЧЕЛ" localSheetId="26">#REF!,#REF!,#REF!,#REF!,#REF!,#REF!,#REF!,#REF!</definedName>
    <definedName name="P11_T16?unit?ЧЕЛ" localSheetId="17">#REF!,#REF!,#REF!,#REF!,#REF!,#REF!,#REF!,#REF!</definedName>
    <definedName name="P11_T16?unit?ЧЕЛ">#REF!,#REF!,#REF!,#REF!,#REF!,#REF!,#REF!,#REF!</definedName>
    <definedName name="P11_T3_2_Protect">'[30]3.2'!$AL$9:$AN$9,'[30]3.2'!$AL$24:$AN$28,'[30]3.2'!$AL$32:$AN$32,'[30]3.2'!$AL$35:$AN$36,'[30]3.2'!$AL$39:$AN$41,'[30]3.2'!$AO$48:$AO$50,'[30]3.2'!$AL$51:$AO$51</definedName>
    <definedName name="P12_T16?item_ext?ЧЕЛ" localSheetId="24">#REF!,#REF!,#REF!,#REF!,#REF!,#REF!,#REF!</definedName>
    <definedName name="P12_T16?item_ext?ЧЕЛ" localSheetId="19">#REF!,#REF!,#REF!,#REF!,#REF!,#REF!,#REF!</definedName>
    <definedName name="P12_T16?item_ext?ЧЕЛ" localSheetId="6">#REF!,#REF!,#REF!,#REF!,#REF!,#REF!,#REF!</definedName>
    <definedName name="P12_T16?item_ext?ЧЕЛ" localSheetId="25">#REF!,#REF!,#REF!,#REF!,#REF!,#REF!,#REF!</definedName>
    <definedName name="P12_T16?item_ext?ЧЕЛ" localSheetId="18">#REF!,#REF!,#REF!,#REF!,#REF!,#REF!,#REF!</definedName>
    <definedName name="P12_T16?item_ext?ЧЕЛ" localSheetId="26">#REF!,#REF!,#REF!,#REF!,#REF!,#REF!,#REF!</definedName>
    <definedName name="P12_T16?item_ext?ЧЕЛ" localSheetId="17">#REF!,#REF!,#REF!,#REF!,#REF!,#REF!,#REF!</definedName>
    <definedName name="P12_T16?item_ext?ЧЕЛ">#REF!,#REF!,#REF!,#REF!,#REF!,#REF!,#REF!</definedName>
    <definedName name="P12_T16?unit?ТРУБ" localSheetId="24">#REF!,#REF!,#REF!,#REF!,#REF!,#REF!,#REF!,#REF!</definedName>
    <definedName name="P12_T16?unit?ТРУБ" localSheetId="19">#REF!,#REF!,#REF!,#REF!,#REF!,#REF!,#REF!,#REF!</definedName>
    <definedName name="P12_T16?unit?ТРУБ" localSheetId="6">#REF!,#REF!,#REF!,#REF!,#REF!,#REF!,#REF!,#REF!</definedName>
    <definedName name="P12_T16?unit?ТРУБ" localSheetId="25">#REF!,#REF!,#REF!,#REF!,#REF!,#REF!,#REF!,#REF!</definedName>
    <definedName name="P12_T16?unit?ТРУБ" localSheetId="18">#REF!,#REF!,#REF!,#REF!,#REF!,#REF!,#REF!,#REF!</definedName>
    <definedName name="P12_T16?unit?ТРУБ" localSheetId="26">#REF!,#REF!,#REF!,#REF!,#REF!,#REF!,#REF!,#REF!</definedName>
    <definedName name="P12_T16?unit?ТРУБ" localSheetId="17">#REF!,#REF!,#REF!,#REF!,#REF!,#REF!,#REF!,#REF!</definedName>
    <definedName name="P12_T16?unit?ТРУБ">#REF!,#REF!,#REF!,#REF!,#REF!,#REF!,#REF!,#REF!</definedName>
    <definedName name="P12_T16?unit?ЧЕЛ" localSheetId="24">#REF!,#REF!,#REF!,#REF!,#REF!,#REF!,#REF!,#REF!</definedName>
    <definedName name="P12_T16?unit?ЧЕЛ" localSheetId="19">#REF!,#REF!,#REF!,#REF!,#REF!,#REF!,#REF!,#REF!</definedName>
    <definedName name="P12_T16?unit?ЧЕЛ" localSheetId="6">#REF!,#REF!,#REF!,#REF!,#REF!,#REF!,#REF!,#REF!</definedName>
    <definedName name="P12_T16?unit?ЧЕЛ" localSheetId="25">#REF!,#REF!,#REF!,#REF!,#REF!,#REF!,#REF!,#REF!</definedName>
    <definedName name="P12_T16?unit?ЧЕЛ" localSheetId="18">#REF!,#REF!,#REF!,#REF!,#REF!,#REF!,#REF!,#REF!</definedName>
    <definedName name="P12_T16?unit?ЧЕЛ" localSheetId="26">#REF!,#REF!,#REF!,#REF!,#REF!,#REF!,#REF!,#REF!</definedName>
    <definedName name="P12_T16?unit?ЧЕЛ" localSheetId="17">#REF!,#REF!,#REF!,#REF!,#REF!,#REF!,#REF!,#REF!</definedName>
    <definedName name="P12_T16?unit?ЧЕЛ">#REF!,#REF!,#REF!,#REF!,#REF!,#REF!,#REF!,#REF!</definedName>
    <definedName name="P12_T28_Protection" localSheetId="24">P1_T28_Protection,P2_T28_Protection,P3_T28_Protection,P4_T28_Protection,P5_T28_Protection,P6_T28_Protection,P7_T28_Protection,P8_T28_Protection</definedName>
    <definedName name="P12_T28_Protection" localSheetId="19">P1_T28_Protection,P2_T28_Protection,P3_T28_Protection,P4_T28_Protection,P5_T28_Protection,P6_T28_Protection,P7_T28_Protection,P8_T28_Protection</definedName>
    <definedName name="P12_T28_Protection" localSheetId="6">P1_T28_Protection,P2_T28_Protection,P3_T28_Protection,P4_T28_Protection,P5_T28_Protection,P6_T28_Protection,P7_T28_Protection,P8_T28_Protection</definedName>
    <definedName name="P12_T28_Protection" localSheetId="25">P1_T28_Protection,P2_T28_Protection,P3_T28_Protection,P4_T28_Protection,P5_T28_Protection,P6_T28_Protection,P7_T28_Protection,P8_T28_Protection</definedName>
    <definedName name="P12_T28_Protection" localSheetId="18">P1_T28_Protection,P2_T28_Protection,P3_T28_Protection,P4_T28_Protection,P5_T28_Protection,P6_T28_Protection,P7_T28_Protection,P8_T28_Protection</definedName>
    <definedName name="P12_T28_Protection" localSheetId="26">P1_T28_Protection,P2_T28_Protection,P3_T28_Protection,P4_T28_Protection,P5_T28_Protection,P6_T28_Protection,P7_T28_Protection,P8_T28_Protection</definedName>
    <definedName name="P12_T28_Protection" localSheetId="17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2_T3_2_Protect" localSheetId="6">'[30]3.2'!$AO$53,'[30]3.2'!$AL$54:$AO$55,'[30]3.2'!$H$6:$I$6,'[30]3.2'!$M$6:$O$6,'[30]3.2'!$AD$6:$AE$6,P1_T3_2_Protect,P2_T3_2_Protect,P3_T3_2_Protect,P4_T3_2_Protect</definedName>
    <definedName name="P12_T3_2_Protect">'[30]3.2'!$AO$53,'[30]3.2'!$AL$54:$AO$55,'[30]3.2'!$H$6:$I$6,'[30]3.2'!$M$6:$O$6,'[30]3.2'!$AD$6:$AE$6,P1_T3_2_Protect,P2_T3_2_Protect,P3_T3_2_Protect,P4_T3_2_Protect</definedName>
    <definedName name="P13_T16?item_ext?ЧЕЛ" localSheetId="24">#REF!,#REF!,#REF!,#REF!,#REF!,#REF!,#REF!,#REF!</definedName>
    <definedName name="P13_T16?item_ext?ЧЕЛ" localSheetId="19">#REF!,#REF!,#REF!,#REF!,#REF!,#REF!,#REF!,#REF!</definedName>
    <definedName name="P13_T16?item_ext?ЧЕЛ" localSheetId="6">#REF!,#REF!,#REF!,#REF!,#REF!,#REF!,#REF!,#REF!</definedName>
    <definedName name="P13_T16?item_ext?ЧЕЛ" localSheetId="25">#REF!,#REF!,#REF!,#REF!,#REF!,#REF!,#REF!,#REF!</definedName>
    <definedName name="P13_T16?item_ext?ЧЕЛ" localSheetId="18">#REF!,#REF!,#REF!,#REF!,#REF!,#REF!,#REF!,#REF!</definedName>
    <definedName name="P13_T16?item_ext?ЧЕЛ" localSheetId="26">#REF!,#REF!,#REF!,#REF!,#REF!,#REF!,#REF!,#REF!</definedName>
    <definedName name="P13_T16?item_ext?ЧЕЛ" localSheetId="17">#REF!,#REF!,#REF!,#REF!,#REF!,#REF!,#REF!,#REF!</definedName>
    <definedName name="P13_T16?item_ext?ЧЕЛ">#REF!,#REF!,#REF!,#REF!,#REF!,#REF!,#REF!,#REF!</definedName>
    <definedName name="P13_T16?unit?ТРУБ" localSheetId="24">#REF!,#REF!,#REF!,#REF!,#REF!,#REF!,#REF!,#REF!</definedName>
    <definedName name="P13_T16?unit?ТРУБ" localSheetId="19">#REF!,#REF!,#REF!,#REF!,#REF!,#REF!,#REF!,#REF!</definedName>
    <definedName name="P13_T16?unit?ТРУБ" localSheetId="6">#REF!,#REF!,#REF!,#REF!,#REF!,#REF!,#REF!,#REF!</definedName>
    <definedName name="P13_T16?unit?ТРУБ" localSheetId="25">#REF!,#REF!,#REF!,#REF!,#REF!,#REF!,#REF!,#REF!</definedName>
    <definedName name="P13_T16?unit?ТРУБ" localSheetId="18">#REF!,#REF!,#REF!,#REF!,#REF!,#REF!,#REF!,#REF!</definedName>
    <definedName name="P13_T16?unit?ТРУБ" localSheetId="26">#REF!,#REF!,#REF!,#REF!,#REF!,#REF!,#REF!,#REF!</definedName>
    <definedName name="P13_T16?unit?ТРУБ" localSheetId="17">#REF!,#REF!,#REF!,#REF!,#REF!,#REF!,#REF!,#REF!</definedName>
    <definedName name="P13_T16?unit?ТРУБ">#REF!,#REF!,#REF!,#REF!,#REF!,#REF!,#REF!,#REF!</definedName>
    <definedName name="P13_T16?unit?ЧЕЛ" localSheetId="24">#REF!,#REF!,#REF!,#REF!,#REF!,#REF!,#REF!,#REF!</definedName>
    <definedName name="P13_T16?unit?ЧЕЛ" localSheetId="19">#REF!,#REF!,#REF!,#REF!,#REF!,#REF!,#REF!,#REF!</definedName>
    <definedName name="P13_T16?unit?ЧЕЛ" localSheetId="6">#REF!,#REF!,#REF!,#REF!,#REF!,#REF!,#REF!,#REF!</definedName>
    <definedName name="P13_T16?unit?ЧЕЛ" localSheetId="25">#REF!,#REF!,#REF!,#REF!,#REF!,#REF!,#REF!,#REF!</definedName>
    <definedName name="P13_T16?unit?ЧЕЛ" localSheetId="18">#REF!,#REF!,#REF!,#REF!,#REF!,#REF!,#REF!,#REF!</definedName>
    <definedName name="P13_T16?unit?ЧЕЛ" localSheetId="26">#REF!,#REF!,#REF!,#REF!,#REF!,#REF!,#REF!,#REF!</definedName>
    <definedName name="P13_T16?unit?ЧЕЛ" localSheetId="17">#REF!,#REF!,#REF!,#REF!,#REF!,#REF!,#REF!,#REF!</definedName>
    <definedName name="P13_T16?unit?ЧЕЛ">#REF!,#REF!,#REF!,#REF!,#REF!,#REF!,#REF!,#REF!</definedName>
    <definedName name="P14_T16?item_ext?ЧЕЛ" localSheetId="24">#REF!,#REF!,#REF!,#REF!,#REF!,#REF!,#REF!,#REF!</definedName>
    <definedName name="P14_T16?item_ext?ЧЕЛ" localSheetId="19">#REF!,#REF!,#REF!,#REF!,#REF!,#REF!,#REF!,#REF!</definedName>
    <definedName name="P14_T16?item_ext?ЧЕЛ" localSheetId="6">#REF!,#REF!,#REF!,#REF!,#REF!,#REF!,#REF!,#REF!</definedName>
    <definedName name="P14_T16?item_ext?ЧЕЛ" localSheetId="25">#REF!,#REF!,#REF!,#REF!,#REF!,#REF!,#REF!,#REF!</definedName>
    <definedName name="P14_T16?item_ext?ЧЕЛ" localSheetId="18">#REF!,#REF!,#REF!,#REF!,#REF!,#REF!,#REF!,#REF!</definedName>
    <definedName name="P14_T16?item_ext?ЧЕЛ" localSheetId="26">#REF!,#REF!,#REF!,#REF!,#REF!,#REF!,#REF!,#REF!</definedName>
    <definedName name="P14_T16?item_ext?ЧЕЛ" localSheetId="17">#REF!,#REF!,#REF!,#REF!,#REF!,#REF!,#REF!,#REF!</definedName>
    <definedName name="P14_T16?item_ext?ЧЕЛ">#REF!,#REF!,#REF!,#REF!,#REF!,#REF!,#REF!,#REF!</definedName>
    <definedName name="P14_T16?unit?ТРУБ" localSheetId="24">#REF!,#REF!,#REF!,#REF!,#REF!,#REF!,#REF!,#REF!</definedName>
    <definedName name="P14_T16?unit?ТРУБ" localSheetId="19">#REF!,#REF!,#REF!,#REF!,#REF!,#REF!,#REF!,#REF!</definedName>
    <definedName name="P14_T16?unit?ТРУБ" localSheetId="6">#REF!,#REF!,#REF!,#REF!,#REF!,#REF!,#REF!,#REF!</definedName>
    <definedName name="P14_T16?unit?ТРУБ" localSheetId="25">#REF!,#REF!,#REF!,#REF!,#REF!,#REF!,#REF!,#REF!</definedName>
    <definedName name="P14_T16?unit?ТРУБ" localSheetId="18">#REF!,#REF!,#REF!,#REF!,#REF!,#REF!,#REF!,#REF!</definedName>
    <definedName name="P14_T16?unit?ТРУБ" localSheetId="26">#REF!,#REF!,#REF!,#REF!,#REF!,#REF!,#REF!,#REF!</definedName>
    <definedName name="P14_T16?unit?ТРУБ" localSheetId="17">#REF!,#REF!,#REF!,#REF!,#REF!,#REF!,#REF!,#REF!</definedName>
    <definedName name="P14_T16?unit?ТРУБ">#REF!,#REF!,#REF!,#REF!,#REF!,#REF!,#REF!,#REF!</definedName>
    <definedName name="P14_T16?unit?ЧЕЛ" localSheetId="24">#REF!,#REF!,#REF!,#REF!,#REF!,#REF!,#REF!,#REF!</definedName>
    <definedName name="P14_T16?unit?ЧЕЛ" localSheetId="19">#REF!,#REF!,#REF!,#REF!,#REF!,#REF!,#REF!,#REF!</definedName>
    <definedName name="P14_T16?unit?ЧЕЛ" localSheetId="6">#REF!,#REF!,#REF!,#REF!,#REF!,#REF!,#REF!,#REF!</definedName>
    <definedName name="P14_T16?unit?ЧЕЛ" localSheetId="25">#REF!,#REF!,#REF!,#REF!,#REF!,#REF!,#REF!,#REF!</definedName>
    <definedName name="P14_T16?unit?ЧЕЛ" localSheetId="18">#REF!,#REF!,#REF!,#REF!,#REF!,#REF!,#REF!,#REF!</definedName>
    <definedName name="P14_T16?unit?ЧЕЛ" localSheetId="26">#REF!,#REF!,#REF!,#REF!,#REF!,#REF!,#REF!,#REF!</definedName>
    <definedName name="P14_T16?unit?ЧЕЛ" localSheetId="17">#REF!,#REF!,#REF!,#REF!,#REF!,#REF!,#REF!,#REF!</definedName>
    <definedName name="P14_T16?unit?ЧЕЛ">#REF!,#REF!,#REF!,#REF!,#REF!,#REF!,#REF!,#REF!</definedName>
    <definedName name="P15_T16?item_ext?ЧЕЛ" localSheetId="24">#REF!,#REF!,#REF!,#REF!,#REF!,#REF!,#REF!,#REF!</definedName>
    <definedName name="P15_T16?item_ext?ЧЕЛ" localSheetId="19">#REF!,#REF!,#REF!,#REF!,#REF!,#REF!,#REF!,#REF!</definedName>
    <definedName name="P15_T16?item_ext?ЧЕЛ" localSheetId="6">#REF!,#REF!,#REF!,#REF!,#REF!,#REF!,#REF!,#REF!</definedName>
    <definedName name="P15_T16?item_ext?ЧЕЛ" localSheetId="25">#REF!,#REF!,#REF!,#REF!,#REF!,#REF!,#REF!,#REF!</definedName>
    <definedName name="P15_T16?item_ext?ЧЕЛ" localSheetId="18">#REF!,#REF!,#REF!,#REF!,#REF!,#REF!,#REF!,#REF!</definedName>
    <definedName name="P15_T16?item_ext?ЧЕЛ" localSheetId="26">#REF!,#REF!,#REF!,#REF!,#REF!,#REF!,#REF!,#REF!</definedName>
    <definedName name="P15_T16?item_ext?ЧЕЛ" localSheetId="17">#REF!,#REF!,#REF!,#REF!,#REF!,#REF!,#REF!,#REF!</definedName>
    <definedName name="P15_T16?item_ext?ЧЕЛ">#REF!,#REF!,#REF!,#REF!,#REF!,#REF!,#REF!,#REF!</definedName>
    <definedName name="P15_T16?unit?ТРУБ" localSheetId="24">#REF!,#REF!,#REF!,#REF!,#REF!,#REF!,#REF!,#REF!</definedName>
    <definedName name="P15_T16?unit?ТРУБ" localSheetId="19">#REF!,#REF!,#REF!,#REF!,#REF!,#REF!,#REF!,#REF!</definedName>
    <definedName name="P15_T16?unit?ТРУБ" localSheetId="6">#REF!,#REF!,#REF!,#REF!,#REF!,#REF!,#REF!,#REF!</definedName>
    <definedName name="P15_T16?unit?ТРУБ" localSheetId="25">#REF!,#REF!,#REF!,#REF!,#REF!,#REF!,#REF!,#REF!</definedName>
    <definedName name="P15_T16?unit?ТРУБ" localSheetId="18">#REF!,#REF!,#REF!,#REF!,#REF!,#REF!,#REF!,#REF!</definedName>
    <definedName name="P15_T16?unit?ТРУБ" localSheetId="26">#REF!,#REF!,#REF!,#REF!,#REF!,#REF!,#REF!,#REF!</definedName>
    <definedName name="P15_T16?unit?ТРУБ" localSheetId="17">#REF!,#REF!,#REF!,#REF!,#REF!,#REF!,#REF!,#REF!</definedName>
    <definedName name="P15_T16?unit?ТРУБ">#REF!,#REF!,#REF!,#REF!,#REF!,#REF!,#REF!,#REF!</definedName>
    <definedName name="P15_T16?unit?ЧЕЛ" localSheetId="24">#REF!,#REF!,#REF!,#REF!,#REF!,#REF!,#REF!,#REF!</definedName>
    <definedName name="P15_T16?unit?ЧЕЛ" localSheetId="19">#REF!,#REF!,#REF!,#REF!,#REF!,#REF!,#REF!,#REF!</definedName>
    <definedName name="P15_T16?unit?ЧЕЛ" localSheetId="6">#REF!,#REF!,#REF!,#REF!,#REF!,#REF!,#REF!,#REF!</definedName>
    <definedName name="P15_T16?unit?ЧЕЛ" localSheetId="25">#REF!,#REF!,#REF!,#REF!,#REF!,#REF!,#REF!,#REF!</definedName>
    <definedName name="P15_T16?unit?ЧЕЛ" localSheetId="18">#REF!,#REF!,#REF!,#REF!,#REF!,#REF!,#REF!,#REF!</definedName>
    <definedName name="P15_T16?unit?ЧЕЛ" localSheetId="26">#REF!,#REF!,#REF!,#REF!,#REF!,#REF!,#REF!,#REF!</definedName>
    <definedName name="P15_T16?unit?ЧЕЛ" localSheetId="17">#REF!,#REF!,#REF!,#REF!,#REF!,#REF!,#REF!,#REF!</definedName>
    <definedName name="P15_T16?unit?ЧЕЛ">#REF!,#REF!,#REF!,#REF!,#REF!,#REF!,#REF!,#REF!</definedName>
    <definedName name="P16_T16?item_ext?ЧЕЛ" localSheetId="24">#REF!,#REF!,#REF!,#REF!,#REF!,#REF!,#REF!,#REF!</definedName>
    <definedName name="P16_T16?item_ext?ЧЕЛ" localSheetId="19">#REF!,#REF!,#REF!,#REF!,#REF!,#REF!,#REF!,#REF!</definedName>
    <definedName name="P16_T16?item_ext?ЧЕЛ" localSheetId="6">#REF!,#REF!,#REF!,#REF!,#REF!,#REF!,#REF!,#REF!</definedName>
    <definedName name="P16_T16?item_ext?ЧЕЛ" localSheetId="25">#REF!,#REF!,#REF!,#REF!,#REF!,#REF!,#REF!,#REF!</definedName>
    <definedName name="P16_T16?item_ext?ЧЕЛ" localSheetId="18">#REF!,#REF!,#REF!,#REF!,#REF!,#REF!,#REF!,#REF!</definedName>
    <definedName name="P16_T16?item_ext?ЧЕЛ" localSheetId="26">#REF!,#REF!,#REF!,#REF!,#REF!,#REF!,#REF!,#REF!</definedName>
    <definedName name="P16_T16?item_ext?ЧЕЛ" localSheetId="17">#REF!,#REF!,#REF!,#REF!,#REF!,#REF!,#REF!,#REF!</definedName>
    <definedName name="P16_T16?item_ext?ЧЕЛ">#REF!,#REF!,#REF!,#REF!,#REF!,#REF!,#REF!,#REF!</definedName>
    <definedName name="P16_T16?unit?ТРУБ" localSheetId="24">#REF!,#REF!,#REF!,#REF!,#REF!,#REF!,#REF!,#REF!</definedName>
    <definedName name="P16_T16?unit?ТРУБ" localSheetId="19">#REF!,#REF!,#REF!,#REF!,#REF!,#REF!,#REF!,#REF!</definedName>
    <definedName name="P16_T16?unit?ТРУБ" localSheetId="6">#REF!,#REF!,#REF!,#REF!,#REF!,#REF!,#REF!,#REF!</definedName>
    <definedName name="P16_T16?unit?ТРУБ" localSheetId="25">#REF!,#REF!,#REF!,#REF!,#REF!,#REF!,#REF!,#REF!</definedName>
    <definedName name="P16_T16?unit?ТРУБ" localSheetId="18">#REF!,#REF!,#REF!,#REF!,#REF!,#REF!,#REF!,#REF!</definedName>
    <definedName name="P16_T16?unit?ТРУБ" localSheetId="26">#REF!,#REF!,#REF!,#REF!,#REF!,#REF!,#REF!,#REF!</definedName>
    <definedName name="P16_T16?unit?ТРУБ" localSheetId="17">#REF!,#REF!,#REF!,#REF!,#REF!,#REF!,#REF!,#REF!</definedName>
    <definedName name="P16_T16?unit?ТРУБ">#REF!,#REF!,#REF!,#REF!,#REF!,#REF!,#REF!,#REF!</definedName>
    <definedName name="P16_T16?unit?ЧЕЛ" localSheetId="24">#REF!,#REF!,#REF!,#REF!,#REF!,#REF!,#REF!,#REF!</definedName>
    <definedName name="P16_T16?unit?ЧЕЛ" localSheetId="19">#REF!,#REF!,#REF!,#REF!,#REF!,#REF!,#REF!,#REF!</definedName>
    <definedName name="P16_T16?unit?ЧЕЛ" localSheetId="6">#REF!,#REF!,#REF!,#REF!,#REF!,#REF!,#REF!,#REF!</definedName>
    <definedName name="P16_T16?unit?ЧЕЛ" localSheetId="25">#REF!,#REF!,#REF!,#REF!,#REF!,#REF!,#REF!,#REF!</definedName>
    <definedName name="P16_T16?unit?ЧЕЛ" localSheetId="18">#REF!,#REF!,#REF!,#REF!,#REF!,#REF!,#REF!,#REF!</definedName>
    <definedName name="P16_T16?unit?ЧЕЛ" localSheetId="26">#REF!,#REF!,#REF!,#REF!,#REF!,#REF!,#REF!,#REF!</definedName>
    <definedName name="P16_T16?unit?ЧЕЛ" localSheetId="17">#REF!,#REF!,#REF!,#REF!,#REF!,#REF!,#REF!,#REF!</definedName>
    <definedName name="P16_T16?unit?ЧЕЛ">#REF!,#REF!,#REF!,#REF!,#REF!,#REF!,#REF!,#REF!</definedName>
    <definedName name="P17_T16?item_ext?ЧЕЛ" localSheetId="24">#REF!,#REF!,#REF!,#REF!,#REF!,#REF!,#REF!,#REF!</definedName>
    <definedName name="P17_T16?item_ext?ЧЕЛ" localSheetId="19">#REF!,#REF!,#REF!,#REF!,#REF!,#REF!,#REF!,#REF!</definedName>
    <definedName name="P17_T16?item_ext?ЧЕЛ" localSheetId="6">#REF!,#REF!,#REF!,#REF!,#REF!,#REF!,#REF!,#REF!</definedName>
    <definedName name="P17_T16?item_ext?ЧЕЛ" localSheetId="25">#REF!,#REF!,#REF!,#REF!,#REF!,#REF!,#REF!,#REF!</definedName>
    <definedName name="P17_T16?item_ext?ЧЕЛ" localSheetId="18">#REF!,#REF!,#REF!,#REF!,#REF!,#REF!,#REF!,#REF!</definedName>
    <definedName name="P17_T16?item_ext?ЧЕЛ" localSheetId="26">#REF!,#REF!,#REF!,#REF!,#REF!,#REF!,#REF!,#REF!</definedName>
    <definedName name="P17_T16?item_ext?ЧЕЛ" localSheetId="17">#REF!,#REF!,#REF!,#REF!,#REF!,#REF!,#REF!,#REF!</definedName>
    <definedName name="P17_T16?item_ext?ЧЕЛ">#REF!,#REF!,#REF!,#REF!,#REF!,#REF!,#REF!,#REF!</definedName>
    <definedName name="P17_T16?unit?ТРУБ" localSheetId="24">#REF!,#REF!,#REF!,#REF!,#REF!,#REF!,#REF!,#REF!</definedName>
    <definedName name="P17_T16?unit?ТРУБ" localSheetId="19">#REF!,#REF!,#REF!,#REF!,#REF!,#REF!,#REF!,#REF!</definedName>
    <definedName name="P17_T16?unit?ТРУБ" localSheetId="6">#REF!,#REF!,#REF!,#REF!,#REF!,#REF!,#REF!,#REF!</definedName>
    <definedName name="P17_T16?unit?ТРУБ" localSheetId="25">#REF!,#REF!,#REF!,#REF!,#REF!,#REF!,#REF!,#REF!</definedName>
    <definedName name="P17_T16?unit?ТРУБ" localSheetId="18">#REF!,#REF!,#REF!,#REF!,#REF!,#REF!,#REF!,#REF!</definedName>
    <definedName name="P17_T16?unit?ТРУБ" localSheetId="26">#REF!,#REF!,#REF!,#REF!,#REF!,#REF!,#REF!,#REF!</definedName>
    <definedName name="P17_T16?unit?ТРУБ" localSheetId="17">#REF!,#REF!,#REF!,#REF!,#REF!,#REF!,#REF!,#REF!</definedName>
    <definedName name="P17_T16?unit?ТРУБ">#REF!,#REF!,#REF!,#REF!,#REF!,#REF!,#REF!,#REF!</definedName>
    <definedName name="P17_T16?unit?ЧЕЛ" localSheetId="24">#REF!,#REF!,#REF!,#REF!,#REF!,#REF!,#REF!,#REF!</definedName>
    <definedName name="P17_T16?unit?ЧЕЛ" localSheetId="19">#REF!,#REF!,#REF!,#REF!,#REF!,#REF!,#REF!,#REF!</definedName>
    <definedName name="P17_T16?unit?ЧЕЛ" localSheetId="6">#REF!,#REF!,#REF!,#REF!,#REF!,#REF!,#REF!,#REF!</definedName>
    <definedName name="P17_T16?unit?ЧЕЛ" localSheetId="25">#REF!,#REF!,#REF!,#REF!,#REF!,#REF!,#REF!,#REF!</definedName>
    <definedName name="P17_T16?unit?ЧЕЛ" localSheetId="18">#REF!,#REF!,#REF!,#REF!,#REF!,#REF!,#REF!,#REF!</definedName>
    <definedName name="P17_T16?unit?ЧЕЛ" localSheetId="26">#REF!,#REF!,#REF!,#REF!,#REF!,#REF!,#REF!,#REF!</definedName>
    <definedName name="P17_T16?unit?ЧЕЛ" localSheetId="17">#REF!,#REF!,#REF!,#REF!,#REF!,#REF!,#REF!,#REF!</definedName>
    <definedName name="P17_T16?unit?ЧЕЛ">#REF!,#REF!,#REF!,#REF!,#REF!,#REF!,#REF!,#REF!</definedName>
    <definedName name="P18_T16?item_ext?ЧЕЛ" localSheetId="24">#REF!,#REF!,#REF!,#REF!,#REF!,#REF!,#REF!,#REF!</definedName>
    <definedName name="P18_T16?item_ext?ЧЕЛ" localSheetId="19">#REF!,#REF!,#REF!,#REF!,#REF!,#REF!,#REF!,#REF!</definedName>
    <definedName name="P18_T16?item_ext?ЧЕЛ" localSheetId="6">#REF!,#REF!,#REF!,#REF!,#REF!,#REF!,#REF!,#REF!</definedName>
    <definedName name="P18_T16?item_ext?ЧЕЛ" localSheetId="25">#REF!,#REF!,#REF!,#REF!,#REF!,#REF!,#REF!,#REF!</definedName>
    <definedName name="P18_T16?item_ext?ЧЕЛ" localSheetId="18">#REF!,#REF!,#REF!,#REF!,#REF!,#REF!,#REF!,#REF!</definedName>
    <definedName name="P18_T16?item_ext?ЧЕЛ" localSheetId="26">#REF!,#REF!,#REF!,#REF!,#REF!,#REF!,#REF!,#REF!</definedName>
    <definedName name="P18_T16?item_ext?ЧЕЛ" localSheetId="17">#REF!,#REF!,#REF!,#REF!,#REF!,#REF!,#REF!,#REF!</definedName>
    <definedName name="P18_T16?item_ext?ЧЕЛ">#REF!,#REF!,#REF!,#REF!,#REF!,#REF!,#REF!,#REF!</definedName>
    <definedName name="P18_T16?unit?ТРУБ" localSheetId="24">#REF!,#REF!,#REF!,#REF!,#REF!,#REF!,#REF!,#REF!</definedName>
    <definedName name="P18_T16?unit?ТРУБ" localSheetId="19">#REF!,#REF!,#REF!,#REF!,#REF!,#REF!,#REF!,#REF!</definedName>
    <definedName name="P18_T16?unit?ТРУБ" localSheetId="6">#REF!,#REF!,#REF!,#REF!,#REF!,#REF!,#REF!,#REF!</definedName>
    <definedName name="P18_T16?unit?ТРУБ" localSheetId="25">#REF!,#REF!,#REF!,#REF!,#REF!,#REF!,#REF!,#REF!</definedName>
    <definedName name="P18_T16?unit?ТРУБ" localSheetId="18">#REF!,#REF!,#REF!,#REF!,#REF!,#REF!,#REF!,#REF!</definedName>
    <definedName name="P18_T16?unit?ТРУБ" localSheetId="26">#REF!,#REF!,#REF!,#REF!,#REF!,#REF!,#REF!,#REF!</definedName>
    <definedName name="P18_T16?unit?ТРУБ" localSheetId="17">#REF!,#REF!,#REF!,#REF!,#REF!,#REF!,#REF!,#REF!</definedName>
    <definedName name="P18_T16?unit?ТРУБ">#REF!,#REF!,#REF!,#REF!,#REF!,#REF!,#REF!,#REF!</definedName>
    <definedName name="P18_T16?unit?ЧЕЛ" localSheetId="24">#REF!,#REF!,#REF!,#REF!,#REF!,#REF!,#REF!,#REF!</definedName>
    <definedName name="P18_T16?unit?ЧЕЛ" localSheetId="19">#REF!,#REF!,#REF!,#REF!,#REF!,#REF!,#REF!,#REF!</definedName>
    <definedName name="P18_T16?unit?ЧЕЛ" localSheetId="6">#REF!,#REF!,#REF!,#REF!,#REF!,#REF!,#REF!,#REF!</definedName>
    <definedName name="P18_T16?unit?ЧЕЛ" localSheetId="25">#REF!,#REF!,#REF!,#REF!,#REF!,#REF!,#REF!,#REF!</definedName>
    <definedName name="P18_T16?unit?ЧЕЛ" localSheetId="18">#REF!,#REF!,#REF!,#REF!,#REF!,#REF!,#REF!,#REF!</definedName>
    <definedName name="P18_T16?unit?ЧЕЛ" localSheetId="26">#REF!,#REF!,#REF!,#REF!,#REF!,#REF!,#REF!,#REF!</definedName>
    <definedName name="P18_T16?unit?ЧЕЛ" localSheetId="17">#REF!,#REF!,#REF!,#REF!,#REF!,#REF!,#REF!,#REF!</definedName>
    <definedName name="P18_T16?unit?ЧЕЛ">#REF!,#REF!,#REF!,#REF!,#REF!,#REF!,#REF!,#REF!</definedName>
    <definedName name="P19_T1_Protect" localSheetId="24" hidden="1">P5_T1_Protect,P6_T1_Protect,P7_T1_Protect,P8_T1_Protect,P9_T1_Protect,P10_T1_Protect,P11_T1_Protect,P12_T1_Protect,P13_T1_Protect,P14_T1_Protect</definedName>
    <definedName name="P19_T1_Protect" localSheetId="19" hidden="1">P5_T1_Protect,P6_T1_Protect,P7_T1_Protect,P8_T1_Protect,P9_T1_Protect,P10_T1_Protect,P11_T1_Protect,P12_T1_Protect,P13_T1_Protect,P14_T1_Protect</definedName>
    <definedName name="P19_T1_Protect" localSheetId="6" hidden="1">P5_T1_Protect,P6_T1_Protect,P7_T1_Protect,P8_T1_Protect,P9_T1_Protect,P10_T1_Protect,P11_T1_Protect,P12_T1_Protect,P13_T1_Protect,P14_T1_Protect</definedName>
    <definedName name="P19_T1_Protect" localSheetId="25" hidden="1">P5_T1_Protect,P6_T1_Protect,P7_T1_Protect,P8_T1_Protect,P9_T1_Protect,P10_T1_Protect,P11_T1_Protect,P12_T1_Protect,P13_T1_Protect,P14_T1_Protect</definedName>
    <definedName name="P19_T1_Protect" localSheetId="18" hidden="1">P5_T1_Protect,P6_T1_Protect,P7_T1_Protect,P8_T1_Protect,P9_T1_Protect,P10_T1_Protect,P11_T1_Protect,P12_T1_Protect,P13_T1_Protect,P14_T1_Protect</definedName>
    <definedName name="P19_T1_Protect" localSheetId="26" hidden="1">P5_T1_Protect,P6_T1_Protect,P7_T1_Protect,P8_T1_Protect,P9_T1_Protect,P10_T1_Protect,P11_T1_Protect,P12_T1_Protect,P13_T1_Protect,P14_T1_Protect</definedName>
    <definedName name="P19_T1_Protect" localSheetId="17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24">#REF!,#REF!,#REF!,#REF!,#REF!,#REF!,#REF!,#REF!</definedName>
    <definedName name="P19_T16?item_ext?ЧЕЛ" localSheetId="19">#REF!,#REF!,#REF!,#REF!,#REF!,#REF!,#REF!,#REF!</definedName>
    <definedName name="P19_T16?item_ext?ЧЕЛ" localSheetId="6">#REF!,#REF!,#REF!,#REF!,#REF!,#REF!,#REF!,#REF!</definedName>
    <definedName name="P19_T16?item_ext?ЧЕЛ" localSheetId="25">#REF!,#REF!,#REF!,#REF!,#REF!,#REF!,#REF!,#REF!</definedName>
    <definedName name="P19_T16?item_ext?ЧЕЛ" localSheetId="18">#REF!,#REF!,#REF!,#REF!,#REF!,#REF!,#REF!,#REF!</definedName>
    <definedName name="P19_T16?item_ext?ЧЕЛ" localSheetId="26">#REF!,#REF!,#REF!,#REF!,#REF!,#REF!,#REF!,#REF!</definedName>
    <definedName name="P19_T16?item_ext?ЧЕЛ" localSheetId="17">#REF!,#REF!,#REF!,#REF!,#REF!,#REF!,#REF!,#REF!</definedName>
    <definedName name="P19_T16?item_ext?ЧЕЛ">#REF!,#REF!,#REF!,#REF!,#REF!,#REF!,#REF!,#REF!</definedName>
    <definedName name="P19_T16?unit?ТРУБ" localSheetId="24">#REF!,#REF!,#REF!,#REF!,#REF!,#REF!,#REF!,#REF!</definedName>
    <definedName name="P19_T16?unit?ТРУБ" localSheetId="19">#REF!,#REF!,#REF!,#REF!,#REF!,#REF!,#REF!,#REF!</definedName>
    <definedName name="P19_T16?unit?ТРУБ" localSheetId="6">#REF!,#REF!,#REF!,#REF!,#REF!,#REF!,#REF!,#REF!</definedName>
    <definedName name="P19_T16?unit?ТРУБ" localSheetId="25">#REF!,#REF!,#REF!,#REF!,#REF!,#REF!,#REF!,#REF!</definedName>
    <definedName name="P19_T16?unit?ТРУБ" localSheetId="18">#REF!,#REF!,#REF!,#REF!,#REF!,#REF!,#REF!,#REF!</definedName>
    <definedName name="P19_T16?unit?ТРУБ" localSheetId="26">#REF!,#REF!,#REF!,#REF!,#REF!,#REF!,#REF!,#REF!</definedName>
    <definedName name="P19_T16?unit?ТРУБ" localSheetId="17">#REF!,#REF!,#REF!,#REF!,#REF!,#REF!,#REF!,#REF!</definedName>
    <definedName name="P19_T16?unit?ТРУБ">#REF!,#REF!,#REF!,#REF!,#REF!,#REF!,#REF!,#REF!</definedName>
    <definedName name="P19_T16?unit?ЧЕЛ" localSheetId="24">#REF!,#REF!,#REF!,#REF!,#REF!,#REF!,#REF!</definedName>
    <definedName name="P19_T16?unit?ЧЕЛ" localSheetId="19">#REF!,#REF!,#REF!,#REF!,#REF!,#REF!,#REF!</definedName>
    <definedName name="P19_T16?unit?ЧЕЛ" localSheetId="6">#REF!,#REF!,#REF!,#REF!,#REF!,#REF!,#REF!</definedName>
    <definedName name="P19_T16?unit?ЧЕЛ" localSheetId="25">#REF!,#REF!,#REF!,#REF!,#REF!,#REF!,#REF!</definedName>
    <definedName name="P19_T16?unit?ЧЕЛ" localSheetId="18">#REF!,#REF!,#REF!,#REF!,#REF!,#REF!,#REF!</definedName>
    <definedName name="P19_T16?unit?ЧЕЛ" localSheetId="26">#REF!,#REF!,#REF!,#REF!,#REF!,#REF!,#REF!</definedName>
    <definedName name="P19_T16?unit?ЧЕЛ" localSheetId="17">#REF!,#REF!,#REF!,#REF!,#REF!,#REF!,#REF!</definedName>
    <definedName name="P19_T16?unit?ЧЕЛ">#REF!,#REF!,#REF!,#REF!,#REF!,#REF!,#REF!</definedName>
    <definedName name="P19_T2_Protect" localSheetId="24" hidden="1">P5_T1_Protect,P6_T1_Protect,P7_T1_Protect,P8_T1_Protect,P9_T1_Protect,P10_T1_Protect,P11_T1_Protect,P12_T1_Protect,P13_T1_Protect,P14_T1_Protect</definedName>
    <definedName name="P19_T2_Protect" localSheetId="19" hidden="1">P5_T1_Protect,P6_T1_Protect,P7_T1_Protect,P8_T1_Protect,P9_T1_Protect,P10_T1_Protect,P11_T1_Protect,P12_T1_Protect,P13_T1_Protect,P14_T1_Protect</definedName>
    <definedName name="P19_T2_Protect" localSheetId="6" hidden="1">P5_T1_Protect,P6_T1_Protect,P7_T1_Protect,P8_T1_Protect,P9_T1_Protect,P10_T1_Protect,P11_T1_Protect,P12_T1_Protect,P13_T1_Protect,P14_T1_Protect</definedName>
    <definedName name="P19_T2_Protect" localSheetId="25" hidden="1">P5_T1_Protect,P6_T1_Protect,P7_T1_Protect,P8_T1_Protect,P9_T1_Protect,P10_T1_Protect,P11_T1_Protect,P12_T1_Protect,P13_T1_Protect,P14_T1_Protect</definedName>
    <definedName name="P19_T2_Protect" localSheetId="18" hidden="1">P5_T1_Protect,P6_T1_Protect,P7_T1_Protect,P8_T1_Protect,P9_T1_Protect,P10_T1_Protect,P11_T1_Protect,P12_T1_Protect,P13_T1_Protect,P14_T1_Protect</definedName>
    <definedName name="P19_T2_Protect" localSheetId="26" hidden="1">P5_T1_Protect,P6_T1_Protect,P7_T1_Protect,P8_T1_Protect,P9_T1_Protect,P10_T1_Protect,P11_T1_Protect,P12_T1_Protect,P13_T1_Protect,P14_T1_Protect</definedName>
    <definedName name="P19_T2_Protect" localSheetId="17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2_dip" hidden="1">[27]FST5!$G$100:$G$116,[27]FST5!$G$118:$G$123,[27]FST5!$G$125:$G$126,[27]FST5!$G$128:$G$131,[27]FST5!$G$133,[27]FST5!$G$135:$G$139,[27]FST5!$G$141</definedName>
    <definedName name="P2_PROT_2" localSheetId="24" hidden="1">#REF!,#REF!,#REF!,#REF!,#REF!,#REF!,#REF!,#REF!,#REF!</definedName>
    <definedName name="P2_PROT_2" localSheetId="19" hidden="1">#REF!,#REF!,#REF!,#REF!,#REF!,#REF!,#REF!,#REF!,#REF!</definedName>
    <definedName name="P2_PROT_2" localSheetId="6" hidden="1">#REF!,#REF!,#REF!,#REF!,#REF!,#REF!,#REF!,#REF!,#REF!</definedName>
    <definedName name="P2_PROT_2" localSheetId="25" hidden="1">#REF!,#REF!,#REF!,#REF!,#REF!,#REF!,#REF!,#REF!,#REF!</definedName>
    <definedName name="P2_PROT_2" localSheetId="18" hidden="1">#REF!,#REF!,#REF!,#REF!,#REF!,#REF!,#REF!,#REF!,#REF!</definedName>
    <definedName name="P2_PROT_2" localSheetId="26" hidden="1">#REF!,#REF!,#REF!,#REF!,#REF!,#REF!,#REF!,#REF!,#REF!</definedName>
    <definedName name="P2_PROT_2" localSheetId="17" hidden="1">#REF!,#REF!,#REF!,#REF!,#REF!,#REF!,#REF!,#REF!,#REF!</definedName>
    <definedName name="P2_PROT_2" hidden="1">#REF!,#REF!,#REF!,#REF!,#REF!,#REF!,#REF!,#REF!,#REF!</definedName>
    <definedName name="P2_PROT_21" localSheetId="24" hidden="1">#REF!,#REF!,#REF!,#REF!,#REF!,#REF!,#REF!,#REF!</definedName>
    <definedName name="P2_PROT_21" localSheetId="19" hidden="1">#REF!,#REF!,#REF!,#REF!,#REF!,#REF!,#REF!,#REF!</definedName>
    <definedName name="P2_PROT_21" localSheetId="6" hidden="1">#REF!,#REF!,#REF!,#REF!,#REF!,#REF!,#REF!,#REF!</definedName>
    <definedName name="P2_PROT_21" localSheetId="25" hidden="1">#REF!,#REF!,#REF!,#REF!,#REF!,#REF!,#REF!,#REF!</definedName>
    <definedName name="P2_PROT_21" localSheetId="18" hidden="1">#REF!,#REF!,#REF!,#REF!,#REF!,#REF!,#REF!,#REF!</definedName>
    <definedName name="P2_PROT_21" localSheetId="26" hidden="1">#REF!,#REF!,#REF!,#REF!,#REF!,#REF!,#REF!,#REF!</definedName>
    <definedName name="P2_PROT_21" localSheetId="17" hidden="1">#REF!,#REF!,#REF!,#REF!,#REF!,#REF!,#REF!,#REF!</definedName>
    <definedName name="P2_PROT_21" hidden="1">#REF!,#REF!,#REF!,#REF!,#REF!,#REF!,#REF!,#REF!</definedName>
    <definedName name="P2_PROT_22" localSheetId="24" hidden="1">#REF!,#REF!,#REF!,#REF!,#REF!,#REF!,#REF!,#REF!</definedName>
    <definedName name="P2_PROT_22" localSheetId="19" hidden="1">#REF!,#REF!,#REF!,#REF!,#REF!,#REF!,#REF!,#REF!</definedName>
    <definedName name="P2_PROT_22" localSheetId="6" hidden="1">#REF!,#REF!,#REF!,#REF!,#REF!,#REF!,#REF!,#REF!</definedName>
    <definedName name="P2_PROT_22" localSheetId="25" hidden="1">#REF!,#REF!,#REF!,#REF!,#REF!,#REF!,#REF!,#REF!</definedName>
    <definedName name="P2_PROT_22" localSheetId="18" hidden="1">#REF!,#REF!,#REF!,#REF!,#REF!,#REF!,#REF!,#REF!</definedName>
    <definedName name="P2_PROT_22" localSheetId="26" hidden="1">#REF!,#REF!,#REF!,#REF!,#REF!,#REF!,#REF!,#REF!</definedName>
    <definedName name="P2_PROT_22" localSheetId="17" hidden="1">#REF!,#REF!,#REF!,#REF!,#REF!,#REF!,#REF!,#REF!</definedName>
    <definedName name="P2_PROT_22" hidden="1">#REF!,#REF!,#REF!,#REF!,#REF!,#REF!,#REF!,#REF!</definedName>
    <definedName name="P2_PROT_23" localSheetId="24" hidden="1">#REF!,#REF!,#REF!,#REF!,#REF!,#REF!,#REF!,#REF!</definedName>
    <definedName name="P2_PROT_23" localSheetId="19" hidden="1">#REF!,#REF!,#REF!,#REF!,#REF!,#REF!,#REF!,#REF!</definedName>
    <definedName name="P2_PROT_23" localSheetId="6" hidden="1">#REF!,#REF!,#REF!,#REF!,#REF!,#REF!,#REF!,#REF!</definedName>
    <definedName name="P2_PROT_23" localSheetId="25" hidden="1">#REF!,#REF!,#REF!,#REF!,#REF!,#REF!,#REF!,#REF!</definedName>
    <definedName name="P2_PROT_23" localSheetId="18" hidden="1">#REF!,#REF!,#REF!,#REF!,#REF!,#REF!,#REF!,#REF!</definedName>
    <definedName name="P2_PROT_23" localSheetId="26" hidden="1">#REF!,#REF!,#REF!,#REF!,#REF!,#REF!,#REF!,#REF!</definedName>
    <definedName name="P2_PROT_23" localSheetId="17" hidden="1">#REF!,#REF!,#REF!,#REF!,#REF!,#REF!,#REF!,#REF!</definedName>
    <definedName name="P2_PROT_23" hidden="1">#REF!,#REF!,#REF!,#REF!,#REF!,#REF!,#REF!,#REF!</definedName>
    <definedName name="P2_PROT_4" localSheetId="24" hidden="1">#REF!,#REF!,#REF!,#REF!,#REF!,#REF!,#REF!,#REF!,#REF!</definedName>
    <definedName name="P2_PROT_4" localSheetId="19" hidden="1">#REF!,#REF!,#REF!,#REF!,#REF!,#REF!,#REF!,#REF!,#REF!</definedName>
    <definedName name="P2_PROT_4" localSheetId="6" hidden="1">#REF!,#REF!,#REF!,#REF!,#REF!,#REF!,#REF!,#REF!,#REF!</definedName>
    <definedName name="P2_PROT_4" localSheetId="25" hidden="1">#REF!,#REF!,#REF!,#REF!,#REF!,#REF!,#REF!,#REF!,#REF!</definedName>
    <definedName name="P2_PROT_4" localSheetId="18" hidden="1">#REF!,#REF!,#REF!,#REF!,#REF!,#REF!,#REF!,#REF!,#REF!</definedName>
    <definedName name="P2_PROT_4" localSheetId="26" hidden="1">#REF!,#REF!,#REF!,#REF!,#REF!,#REF!,#REF!,#REF!,#REF!</definedName>
    <definedName name="P2_PROT_4" localSheetId="17" hidden="1">#REF!,#REF!,#REF!,#REF!,#REF!,#REF!,#REF!,#REF!,#REF!</definedName>
    <definedName name="P2_PROT_4" hidden="1">#REF!,#REF!,#REF!,#REF!,#REF!,#REF!,#REF!,#REF!,#REF!</definedName>
    <definedName name="P2_PROT_I3" localSheetId="24" hidden="1">#REF!,#REF!,#REF!,#REF!,#REF!</definedName>
    <definedName name="P2_PROT_I3" localSheetId="19" hidden="1">#REF!,#REF!,#REF!,#REF!,#REF!</definedName>
    <definedName name="P2_PROT_I3" localSheetId="6" hidden="1">#REF!,#REF!,#REF!,#REF!,#REF!</definedName>
    <definedName name="P2_PROT_I3" localSheetId="25" hidden="1">#REF!,#REF!,#REF!,#REF!,#REF!</definedName>
    <definedName name="P2_PROT_I3" localSheetId="18" hidden="1">#REF!,#REF!,#REF!,#REF!,#REF!</definedName>
    <definedName name="P2_PROT_I3" localSheetId="26" hidden="1">#REF!,#REF!,#REF!,#REF!,#REF!</definedName>
    <definedName name="P2_PROT_I3" localSheetId="17" hidden="1">#REF!,#REF!,#REF!,#REF!,#REF!</definedName>
    <definedName name="P2_PROT_I3" hidden="1">#REF!,#REF!,#REF!,#REF!,#REF!</definedName>
    <definedName name="P2_SCOPE_16_PRT">'[29]16'!$E$38:$I$38,'[29]16'!$E$41:$I$41,'[29]16'!$E$45:$I$47,'[29]16'!$E$49:$I$49,'[29]16'!$E$53:$I$54,'[29]16'!$E$56:$I$57,'[29]16'!$E$59:$I$59,'[29]16'!$E$9:$I$13</definedName>
    <definedName name="P2_SCOPE_22" localSheetId="24" hidden="1">#REF!,#REF!,#REF!,#REF!,#REF!,#REF!,#REF!,#REF!</definedName>
    <definedName name="P2_SCOPE_22" localSheetId="19" hidden="1">#REF!,#REF!,#REF!,#REF!,#REF!,#REF!,#REF!,#REF!</definedName>
    <definedName name="P2_SCOPE_22" localSheetId="6" hidden="1">#REF!,#REF!,#REF!,#REF!,#REF!,#REF!,#REF!,#REF!</definedName>
    <definedName name="P2_SCOPE_22" localSheetId="25" hidden="1">#REF!,#REF!,#REF!,#REF!,#REF!,#REF!,#REF!,#REF!</definedName>
    <definedName name="P2_SCOPE_22" localSheetId="18" hidden="1">#REF!,#REF!,#REF!,#REF!,#REF!,#REF!,#REF!,#REF!</definedName>
    <definedName name="P2_SCOPE_22" localSheetId="26" hidden="1">#REF!,#REF!,#REF!,#REF!,#REF!,#REF!,#REF!,#REF!</definedName>
    <definedName name="P2_SCOPE_22" localSheetId="17" hidden="1">#REF!,#REF!,#REF!,#REF!,#REF!,#REF!,#REF!,#REF!</definedName>
    <definedName name="P2_SCOPE_22" hidden="1">#REF!,#REF!,#REF!,#REF!,#REF!,#REF!,#REF!,#REF!</definedName>
    <definedName name="P2_SCOPE_4_PRT">'[29]4'!$P$25:$S$25,'[29]4'!$P$27:$S$31,'[29]4'!$U$14:$X$20,'[29]4'!$U$23:$X$23,'[29]4'!$U$25:$X$25,'[29]4'!$U$27:$X$31,'[29]4'!$Z$14:$AC$20,'[29]4'!$Z$23:$AC$23,'[29]4'!$Z$25:$AC$25</definedName>
    <definedName name="P2_SCOPE_5_PRT">'[29]5'!$P$25:$S$25,'[29]5'!$P$27:$S$31,'[29]5'!$U$14:$X$21,'[29]5'!$U$23:$X$23,'[29]5'!$U$25:$X$25,'[29]5'!$U$27:$X$31,'[29]5'!$Z$14:$AC$21,'[29]5'!$Z$23:$AC$23,'[29]5'!$Z$25:$AC$25</definedName>
    <definedName name="P2_SCOPE_CHK2" localSheetId="24" hidden="1">#REF!,#REF!,#REF!,#REF!,#REF!,#REF!,#REF!,#REF!</definedName>
    <definedName name="P2_SCOPE_CHK2" localSheetId="19" hidden="1">#REF!,#REF!,#REF!,#REF!,#REF!,#REF!,#REF!,#REF!</definedName>
    <definedName name="P2_SCOPE_CHK2" localSheetId="6" hidden="1">#REF!,#REF!,#REF!,#REF!,#REF!,#REF!,#REF!,#REF!</definedName>
    <definedName name="P2_SCOPE_CHK2" localSheetId="25" hidden="1">#REF!,#REF!,#REF!,#REF!,#REF!,#REF!,#REF!,#REF!</definedName>
    <definedName name="P2_SCOPE_CHK2" localSheetId="18" hidden="1">#REF!,#REF!,#REF!,#REF!,#REF!,#REF!,#REF!,#REF!</definedName>
    <definedName name="P2_SCOPE_CHK2" localSheetId="26" hidden="1">#REF!,#REF!,#REF!,#REF!,#REF!,#REF!,#REF!,#REF!</definedName>
    <definedName name="P2_SCOPE_CHK2" localSheetId="17" hidden="1">#REF!,#REF!,#REF!,#REF!,#REF!,#REF!,#REF!,#REF!</definedName>
    <definedName name="P2_SCOPE_CHK2" hidden="1">#REF!,#REF!,#REF!,#REF!,#REF!,#REF!,#REF!,#REF!</definedName>
    <definedName name="P2_SCOPE_CHK2.1" localSheetId="24" hidden="1">#REF!,#REF!,#REF!,#REF!,#REF!,#REF!,#REF!</definedName>
    <definedName name="P2_SCOPE_CHK2.1" localSheetId="19" hidden="1">#REF!,#REF!,#REF!,#REF!,#REF!,#REF!,#REF!</definedName>
    <definedName name="P2_SCOPE_CHK2.1" localSheetId="6" hidden="1">#REF!,#REF!,#REF!,#REF!,#REF!,#REF!,#REF!</definedName>
    <definedName name="P2_SCOPE_CHK2.1" localSheetId="25" hidden="1">#REF!,#REF!,#REF!,#REF!,#REF!,#REF!,#REF!</definedName>
    <definedName name="P2_SCOPE_CHK2.1" localSheetId="18" hidden="1">#REF!,#REF!,#REF!,#REF!,#REF!,#REF!,#REF!</definedName>
    <definedName name="P2_SCOPE_CHK2.1" localSheetId="26" hidden="1">#REF!,#REF!,#REF!,#REF!,#REF!,#REF!,#REF!</definedName>
    <definedName name="P2_SCOPE_CHK2.1" localSheetId="17" hidden="1">#REF!,#REF!,#REF!,#REF!,#REF!,#REF!,#REF!</definedName>
    <definedName name="P2_SCOPE_CHK2.1" hidden="1">#REF!,#REF!,#REF!,#REF!,#REF!,#REF!,#REF!</definedName>
    <definedName name="P2_SCOPE_CHK2.2" localSheetId="24" hidden="1">#REF!,#REF!,#REF!,#REF!,#REF!,#REF!,#REF!</definedName>
    <definedName name="P2_SCOPE_CHK2.2" localSheetId="19" hidden="1">#REF!,#REF!,#REF!,#REF!,#REF!,#REF!,#REF!</definedName>
    <definedName name="P2_SCOPE_CHK2.2" localSheetId="6" hidden="1">#REF!,#REF!,#REF!,#REF!,#REF!,#REF!,#REF!</definedName>
    <definedName name="P2_SCOPE_CHK2.2" localSheetId="25" hidden="1">#REF!,#REF!,#REF!,#REF!,#REF!,#REF!,#REF!</definedName>
    <definedName name="P2_SCOPE_CHK2.2" localSheetId="18" hidden="1">#REF!,#REF!,#REF!,#REF!,#REF!,#REF!,#REF!</definedName>
    <definedName name="P2_SCOPE_CHK2.2" localSheetId="26" hidden="1">#REF!,#REF!,#REF!,#REF!,#REF!,#REF!,#REF!</definedName>
    <definedName name="P2_SCOPE_CHK2.2" localSheetId="17" hidden="1">#REF!,#REF!,#REF!,#REF!,#REF!,#REF!,#REF!</definedName>
    <definedName name="P2_SCOPE_CHK2.2" hidden="1">#REF!,#REF!,#REF!,#REF!,#REF!,#REF!,#REF!</definedName>
    <definedName name="P2_SCOPE_CHK2.3" localSheetId="24" hidden="1">#REF!,#REF!,#REF!,#REF!,#REF!,#REF!,#REF!</definedName>
    <definedName name="P2_SCOPE_CHK2.3" localSheetId="19" hidden="1">#REF!,#REF!,#REF!,#REF!,#REF!,#REF!,#REF!</definedName>
    <definedName name="P2_SCOPE_CHK2.3" localSheetId="6" hidden="1">#REF!,#REF!,#REF!,#REF!,#REF!,#REF!,#REF!</definedName>
    <definedName name="P2_SCOPE_CHK2.3" localSheetId="25" hidden="1">#REF!,#REF!,#REF!,#REF!,#REF!,#REF!,#REF!</definedName>
    <definedName name="P2_SCOPE_CHK2.3" localSheetId="18" hidden="1">#REF!,#REF!,#REF!,#REF!,#REF!,#REF!,#REF!</definedName>
    <definedName name="P2_SCOPE_CHK2.3" localSheetId="26" hidden="1">#REF!,#REF!,#REF!,#REF!,#REF!,#REF!,#REF!</definedName>
    <definedName name="P2_SCOPE_CHK2.3" localSheetId="17" hidden="1">#REF!,#REF!,#REF!,#REF!,#REF!,#REF!,#REF!</definedName>
    <definedName name="P2_SCOPE_CHK2.3" hidden="1">#REF!,#REF!,#REF!,#REF!,#REF!,#REF!,#REF!</definedName>
    <definedName name="P2_SCOPE_F1_PRT">'[29]Ф-1 (для АО-энерго)'!$D$56:$E$59,'[29]Ф-1 (для АО-энерго)'!$D$34:$E$50,'[29]Ф-1 (для АО-энерго)'!$D$32:$E$32,'[29]Ф-1 (для АО-энерго)'!$D$23:$E$30</definedName>
    <definedName name="P2_SCOPE_F2_PRT">'[29]Ф-2 (для АО-энерго)'!$D$52:$G$54,'[29]Ф-2 (для АО-энерго)'!$C$21:$E$42,'[29]Ф-2 (для АО-энерго)'!$A$12:$E$12,'[29]Ф-2 (для АО-энерго)'!$C$8:$E$11</definedName>
    <definedName name="P2_SCOPE_LOAD1" localSheetId="24" hidden="1">#REF!,#REF!,#REF!,#REF!</definedName>
    <definedName name="P2_SCOPE_LOAD1" localSheetId="19" hidden="1">#REF!,#REF!,#REF!,#REF!</definedName>
    <definedName name="P2_SCOPE_LOAD1" localSheetId="6" hidden="1">#REF!,#REF!,#REF!,#REF!</definedName>
    <definedName name="P2_SCOPE_LOAD1" localSheetId="25" hidden="1">#REF!,#REF!,#REF!,#REF!</definedName>
    <definedName name="P2_SCOPE_LOAD1" localSheetId="18" hidden="1">#REF!,#REF!,#REF!,#REF!</definedName>
    <definedName name="P2_SCOPE_LOAD1" localSheetId="26" hidden="1">#REF!,#REF!,#REF!,#REF!</definedName>
    <definedName name="P2_SCOPE_LOAD1" localSheetId="17" hidden="1">#REF!,#REF!,#REF!,#REF!</definedName>
    <definedName name="P2_SCOPE_LOAD1" hidden="1">#REF!,#REF!,#REF!,#REF!</definedName>
    <definedName name="P2_SCOPE_LOAD2" localSheetId="24" hidden="1">#REF!,#REF!,#REF!,#REF!</definedName>
    <definedName name="P2_SCOPE_LOAD2" localSheetId="19" hidden="1">#REF!,#REF!,#REF!,#REF!</definedName>
    <definedName name="P2_SCOPE_LOAD2" localSheetId="6" hidden="1">#REF!,#REF!,#REF!,#REF!</definedName>
    <definedName name="P2_SCOPE_LOAD2" localSheetId="25" hidden="1">#REF!,#REF!,#REF!,#REF!</definedName>
    <definedName name="P2_SCOPE_LOAD2" localSheetId="18" hidden="1">#REF!,#REF!,#REF!,#REF!</definedName>
    <definedName name="P2_SCOPE_LOAD2" localSheetId="26" hidden="1">#REF!,#REF!,#REF!,#REF!</definedName>
    <definedName name="P2_SCOPE_LOAD2" localSheetId="17" hidden="1">#REF!,#REF!,#REF!,#REF!</definedName>
    <definedName name="P2_SCOPE_LOAD2" hidden="1">#REF!,#REF!,#REF!,#REF!</definedName>
    <definedName name="P2_SCOPE_PER_PRT">[29]перекрестка!$N$14:$N$25,[29]перекрестка!$N$27:$N$31,[29]перекрестка!$J$27:$K$31,[29]перекрестка!$F$27:$H$31,[29]перекрестка!$F$33:$H$37</definedName>
    <definedName name="P2_SCOPE_SV_PRT">[29]свод!$E$72:$I$79,[29]свод!$E$81:$I$81,[29]свод!$E$85:$H$88,[29]свод!$E$90:$I$90,[29]свод!$E$107:$I$112,[29]свод!$E$114:$I$117,[29]свод!$E$124:$H$127</definedName>
    <definedName name="P2_T0_Protect" localSheetId="24">'[28]0'!$D$67:$E$67,'[28]0'!#REF!,'[28]0'!#REF!,'[28]0'!$D$75:$G$75,'[28]0'!#REF!,'[28]0'!$G$83:$G$84,'[28]0'!#REF!,'[28]0'!#REF!,'[28]0'!#REF!,'[28]0'!#REF!,'[28]0'!#REF!</definedName>
    <definedName name="P2_T0_Protect" localSheetId="19">'[28]0'!$D$67:$E$67,'[28]0'!#REF!,'[28]0'!#REF!,'[28]0'!$D$75:$G$75,'[28]0'!#REF!,'[28]0'!$G$83:$G$84,'[28]0'!#REF!,'[28]0'!#REF!,'[28]0'!#REF!,'[28]0'!#REF!,'[28]0'!#REF!</definedName>
    <definedName name="P2_T0_Protect" localSheetId="6">'[28]0'!$D$67:$E$67,'[28]0'!#REF!,'[28]0'!#REF!,'[28]0'!$D$75:$G$75,'[28]0'!#REF!,'[28]0'!$G$83:$G$84,'[28]0'!#REF!,'[28]0'!#REF!,'[28]0'!#REF!,'[28]0'!#REF!,'[28]0'!#REF!</definedName>
    <definedName name="P2_T0_Protect" localSheetId="25">'[28]0'!$D$67:$E$67,'[28]0'!#REF!,'[28]0'!#REF!,'[28]0'!$D$75:$G$75,'[28]0'!#REF!,'[28]0'!$G$83:$G$84,'[28]0'!#REF!,'[28]0'!#REF!,'[28]0'!#REF!,'[28]0'!#REF!,'[28]0'!#REF!</definedName>
    <definedName name="P2_T0_Protect" localSheetId="18">'[28]0'!$D$67:$E$67,'[28]0'!#REF!,'[28]0'!#REF!,'[28]0'!$D$75:$G$75,'[28]0'!#REF!,'[28]0'!$G$83:$G$84,'[28]0'!#REF!,'[28]0'!#REF!,'[28]0'!#REF!,'[28]0'!#REF!,'[28]0'!#REF!</definedName>
    <definedName name="P2_T0_Protect" localSheetId="26">'[28]0'!$D$67:$E$67,'[28]0'!#REF!,'[28]0'!#REF!,'[28]0'!$D$75:$G$75,'[28]0'!#REF!,'[28]0'!$G$83:$G$84,'[28]0'!#REF!,'[28]0'!#REF!,'[28]0'!#REF!,'[28]0'!#REF!,'[28]0'!#REF!</definedName>
    <definedName name="P2_T0_Protect" localSheetId="17">'[28]0'!$D$67:$E$67,'[28]0'!#REF!,'[28]0'!#REF!,'[28]0'!$D$75:$G$75,'[28]0'!#REF!,'[28]0'!$G$83:$G$84,'[28]0'!#REF!,'[28]0'!#REF!,'[28]0'!#REF!,'[28]0'!#REF!,'[28]0'!#REF!</definedName>
    <definedName name="P2_T0_Protect">'[28]0'!$D$67:$E$67,'[28]0'!#REF!,'[28]0'!#REF!,'[28]0'!$D$75:$G$75,'[28]0'!#REF!,'[28]0'!$G$83:$G$84,'[28]0'!#REF!,'[28]0'!#REF!,'[28]0'!#REF!,'[28]0'!#REF!,'[28]0'!#REF!</definedName>
    <definedName name="P2_T1_Protect" hidden="1">'[30]1'!$E$96:$L$119,'[30]1'!$G$121:$L$121,'[30]1'!$O$9,'[30]1'!$N$10:$O$31,'[30]1'!$O$33,'[30]1'!$N$34:$O$53,'[30]1'!$O$55,'[30]1'!$N$56:$O$75,'[30]1'!$O$77,'[30]1'!$N$78:$O$87</definedName>
    <definedName name="P2_T12?Data" localSheetId="24" hidden="1">#REF!,#REF!,#REF!,#REF!,#REF!,#REF!,#REF!,#REF!,#REF!,#REF!,#REF!,#REF!</definedName>
    <definedName name="P2_T12?Data" localSheetId="19" hidden="1">#REF!,#REF!,#REF!,#REF!,#REF!,#REF!,#REF!,#REF!,#REF!,#REF!,#REF!,#REF!</definedName>
    <definedName name="P2_T12?Data" localSheetId="6" hidden="1">#REF!,#REF!,#REF!,#REF!,#REF!,#REF!,#REF!,#REF!,#REF!,#REF!,#REF!,#REF!</definedName>
    <definedName name="P2_T12?Data" localSheetId="25" hidden="1">#REF!,#REF!,#REF!,#REF!,#REF!,#REF!,#REF!,#REF!,#REF!,#REF!,#REF!,#REF!</definedName>
    <definedName name="P2_T12?Data" localSheetId="18" hidden="1">#REF!,#REF!,#REF!,#REF!,#REF!,#REF!,#REF!,#REF!,#REF!,#REF!,#REF!,#REF!</definedName>
    <definedName name="P2_T12?Data" localSheetId="26" hidden="1">#REF!,#REF!,#REF!,#REF!,#REF!,#REF!,#REF!,#REF!,#REF!,#REF!,#REF!,#REF!</definedName>
    <definedName name="P2_T12?Data" localSheetId="17" hidden="1">#REF!,#REF!,#REF!,#REF!,#REF!,#REF!,#REF!,#REF!,#REF!,#REF!,#REF!,#REF!</definedName>
    <definedName name="P2_T12?Data" hidden="1">#REF!,#REF!,#REF!,#REF!,#REF!,#REF!,#REF!,#REF!,#REF!,#REF!,#REF!,#REF!</definedName>
    <definedName name="P2_T12?L3.1.x" localSheetId="24">#REF!,#REF!,#REF!,#REF!,#REF!,#REF!,#REF!,#REF!</definedName>
    <definedName name="P2_T12?L3.1.x" localSheetId="19">#REF!,#REF!,#REF!,#REF!,#REF!,#REF!,#REF!,#REF!</definedName>
    <definedName name="P2_T12?L3.1.x" localSheetId="6">#REF!,#REF!,#REF!,#REF!,#REF!,#REF!,#REF!,#REF!</definedName>
    <definedName name="P2_T12?L3.1.x" localSheetId="25">#REF!,#REF!,#REF!,#REF!,#REF!,#REF!,#REF!,#REF!</definedName>
    <definedName name="P2_T12?L3.1.x" localSheetId="18">#REF!,#REF!,#REF!,#REF!,#REF!,#REF!,#REF!,#REF!</definedName>
    <definedName name="P2_T12?L3.1.x" localSheetId="26">#REF!,#REF!,#REF!,#REF!,#REF!,#REF!,#REF!,#REF!</definedName>
    <definedName name="P2_T12?L3.1.x" localSheetId="17">#REF!,#REF!,#REF!,#REF!,#REF!,#REF!,#REF!,#REF!</definedName>
    <definedName name="P2_T12?L3.1.x">#REF!,#REF!,#REF!,#REF!,#REF!,#REF!,#REF!,#REF!</definedName>
    <definedName name="P2_T12?L3.x" localSheetId="24">#REF!,#REF!,#REF!,#REF!,#REF!,#REF!,#REF!,#REF!</definedName>
    <definedName name="P2_T12?L3.x" localSheetId="19">#REF!,#REF!,#REF!,#REF!,#REF!,#REF!,#REF!,#REF!</definedName>
    <definedName name="P2_T12?L3.x" localSheetId="6">#REF!,#REF!,#REF!,#REF!,#REF!,#REF!,#REF!,#REF!</definedName>
    <definedName name="P2_T12?L3.x" localSheetId="25">#REF!,#REF!,#REF!,#REF!,#REF!,#REF!,#REF!,#REF!</definedName>
    <definedName name="P2_T12?L3.x" localSheetId="18">#REF!,#REF!,#REF!,#REF!,#REF!,#REF!,#REF!,#REF!</definedName>
    <definedName name="P2_T12?L3.x" localSheetId="26">#REF!,#REF!,#REF!,#REF!,#REF!,#REF!,#REF!,#REF!</definedName>
    <definedName name="P2_T12?L3.x" localSheetId="17">#REF!,#REF!,#REF!,#REF!,#REF!,#REF!,#REF!,#REF!</definedName>
    <definedName name="P2_T12?L3.x">#REF!,#REF!,#REF!,#REF!,#REF!,#REF!,#REF!,#REF!</definedName>
    <definedName name="P2_T12?unit?ГА" localSheetId="24" hidden="1">#REF!,#REF!,#REF!,#REF!,#REF!,#REF!,#REF!,#REF!</definedName>
    <definedName name="P2_T12?unit?ГА" localSheetId="19" hidden="1">#REF!,#REF!,#REF!,#REF!,#REF!,#REF!,#REF!,#REF!</definedName>
    <definedName name="P2_T12?unit?ГА" localSheetId="6" hidden="1">#REF!,#REF!,#REF!,#REF!,#REF!,#REF!,#REF!,#REF!</definedName>
    <definedName name="P2_T12?unit?ГА" localSheetId="25" hidden="1">#REF!,#REF!,#REF!,#REF!,#REF!,#REF!,#REF!,#REF!</definedName>
    <definedName name="P2_T12?unit?ГА" localSheetId="18" hidden="1">#REF!,#REF!,#REF!,#REF!,#REF!,#REF!,#REF!,#REF!</definedName>
    <definedName name="P2_T12?unit?ГА" localSheetId="26" hidden="1">#REF!,#REF!,#REF!,#REF!,#REF!,#REF!,#REF!,#REF!</definedName>
    <definedName name="P2_T12?unit?ГА" localSheetId="17" hidden="1">#REF!,#REF!,#REF!,#REF!,#REF!,#REF!,#REF!,#REF!</definedName>
    <definedName name="P2_T12?unit?ГА" hidden="1">#REF!,#REF!,#REF!,#REF!,#REF!,#REF!,#REF!,#REF!</definedName>
    <definedName name="P2_T12?unit?ТРУБ" localSheetId="24" hidden="1">#REF!,#REF!,#REF!,#REF!,#REF!,#REF!,#REF!,#REF!</definedName>
    <definedName name="P2_T12?unit?ТРУБ" localSheetId="19" hidden="1">#REF!,#REF!,#REF!,#REF!,#REF!,#REF!,#REF!,#REF!</definedName>
    <definedName name="P2_T12?unit?ТРУБ" localSheetId="6" hidden="1">#REF!,#REF!,#REF!,#REF!,#REF!,#REF!,#REF!,#REF!</definedName>
    <definedName name="P2_T12?unit?ТРУБ" localSheetId="25" hidden="1">#REF!,#REF!,#REF!,#REF!,#REF!,#REF!,#REF!,#REF!</definedName>
    <definedName name="P2_T12?unit?ТРУБ" localSheetId="18" hidden="1">#REF!,#REF!,#REF!,#REF!,#REF!,#REF!,#REF!,#REF!</definedName>
    <definedName name="P2_T12?unit?ТРУБ" localSheetId="26" hidden="1">#REF!,#REF!,#REF!,#REF!,#REF!,#REF!,#REF!,#REF!</definedName>
    <definedName name="P2_T12?unit?ТРУБ" localSheetId="17" hidden="1">#REF!,#REF!,#REF!,#REF!,#REF!,#REF!,#REF!,#REF!</definedName>
    <definedName name="P2_T12?unit?ТРУБ" hidden="1">#REF!,#REF!,#REF!,#REF!,#REF!,#REF!,#REF!,#REF!</definedName>
    <definedName name="P2_T13?unit?ТРУБ" localSheetId="24" hidden="1">#REF!,#REF!,#REF!,#REF!,#REF!,#REF!,#REF!,#REF!</definedName>
    <definedName name="P2_T13?unit?ТРУБ" localSheetId="19" hidden="1">#REF!,#REF!,#REF!,#REF!,#REF!,#REF!,#REF!,#REF!</definedName>
    <definedName name="P2_T13?unit?ТРУБ" localSheetId="6" hidden="1">#REF!,#REF!,#REF!,#REF!,#REF!,#REF!,#REF!,#REF!</definedName>
    <definedName name="P2_T13?unit?ТРУБ" localSheetId="25" hidden="1">#REF!,#REF!,#REF!,#REF!,#REF!,#REF!,#REF!,#REF!</definedName>
    <definedName name="P2_T13?unit?ТРУБ" localSheetId="18" hidden="1">#REF!,#REF!,#REF!,#REF!,#REF!,#REF!,#REF!,#REF!</definedName>
    <definedName name="P2_T13?unit?ТРУБ" localSheetId="26" hidden="1">#REF!,#REF!,#REF!,#REF!,#REF!,#REF!,#REF!,#REF!</definedName>
    <definedName name="P2_T13?unit?ТРУБ" localSheetId="17" hidden="1">#REF!,#REF!,#REF!,#REF!,#REF!,#REF!,#REF!,#REF!</definedName>
    <definedName name="P2_T13?unit?ТРУБ" hidden="1">#REF!,#REF!,#REF!,#REF!,#REF!,#REF!,#REF!,#REF!</definedName>
    <definedName name="P2_T16?item_ext?ЧЕЛ" localSheetId="24" hidden="1">#REF!,#REF!,#REF!,#REF!,#REF!,#REF!,#REF!,#REF!</definedName>
    <definedName name="P2_T16?item_ext?ЧЕЛ" localSheetId="19" hidden="1">#REF!,#REF!,#REF!,#REF!,#REF!,#REF!,#REF!,#REF!</definedName>
    <definedName name="P2_T16?item_ext?ЧЕЛ" localSheetId="6" hidden="1">#REF!,#REF!,#REF!,#REF!,#REF!,#REF!,#REF!,#REF!</definedName>
    <definedName name="P2_T16?item_ext?ЧЕЛ" localSheetId="25" hidden="1">#REF!,#REF!,#REF!,#REF!,#REF!,#REF!,#REF!,#REF!</definedName>
    <definedName name="P2_T16?item_ext?ЧЕЛ" localSheetId="18" hidden="1">#REF!,#REF!,#REF!,#REF!,#REF!,#REF!,#REF!,#REF!</definedName>
    <definedName name="P2_T16?item_ext?ЧЕЛ" localSheetId="26" hidden="1">#REF!,#REF!,#REF!,#REF!,#REF!,#REF!,#REF!,#REF!</definedName>
    <definedName name="P2_T16?item_ext?ЧЕЛ" localSheetId="17" hidden="1">#REF!,#REF!,#REF!,#REF!,#REF!,#REF!,#REF!,#REF!</definedName>
    <definedName name="P2_T16?item_ext?ЧЕЛ" hidden="1">#REF!,#REF!,#REF!,#REF!,#REF!,#REF!,#REF!,#REF!</definedName>
    <definedName name="P2_T16?unit?ТРУБ" localSheetId="24" hidden="1">#REF!,#REF!,#REF!,#REF!,#REF!,#REF!,#REF!,#REF!</definedName>
    <definedName name="P2_T16?unit?ТРУБ" localSheetId="19" hidden="1">#REF!,#REF!,#REF!,#REF!,#REF!,#REF!,#REF!,#REF!</definedName>
    <definedName name="P2_T16?unit?ТРУБ" localSheetId="6" hidden="1">#REF!,#REF!,#REF!,#REF!,#REF!,#REF!,#REF!,#REF!</definedName>
    <definedName name="P2_T16?unit?ТРУБ" localSheetId="25" hidden="1">#REF!,#REF!,#REF!,#REF!,#REF!,#REF!,#REF!,#REF!</definedName>
    <definedName name="P2_T16?unit?ТРУБ" localSheetId="18" hidden="1">#REF!,#REF!,#REF!,#REF!,#REF!,#REF!,#REF!,#REF!</definedName>
    <definedName name="P2_T16?unit?ТРУБ" localSheetId="26" hidden="1">#REF!,#REF!,#REF!,#REF!,#REF!,#REF!,#REF!,#REF!</definedName>
    <definedName name="P2_T16?unit?ТРУБ" localSheetId="17" hidden="1">#REF!,#REF!,#REF!,#REF!,#REF!,#REF!,#REF!,#REF!</definedName>
    <definedName name="P2_T16?unit?ТРУБ" hidden="1">#REF!,#REF!,#REF!,#REF!,#REF!,#REF!,#REF!,#REF!</definedName>
    <definedName name="P2_T16?unit?ЧЕЛ" localSheetId="24" hidden="1">#REF!,#REF!,#REF!,#REF!,#REF!,#REF!,#REF!</definedName>
    <definedName name="P2_T16?unit?ЧЕЛ" localSheetId="19" hidden="1">#REF!,#REF!,#REF!,#REF!,#REF!,#REF!,#REF!</definedName>
    <definedName name="P2_T16?unit?ЧЕЛ" localSheetId="6" hidden="1">#REF!,#REF!,#REF!,#REF!,#REF!,#REF!,#REF!</definedName>
    <definedName name="P2_T16?unit?ЧЕЛ" localSheetId="25" hidden="1">#REF!,#REF!,#REF!,#REF!,#REF!,#REF!,#REF!</definedName>
    <definedName name="P2_T16?unit?ЧЕЛ" localSheetId="18" hidden="1">#REF!,#REF!,#REF!,#REF!,#REF!,#REF!,#REF!</definedName>
    <definedName name="P2_T16?unit?ЧЕЛ" localSheetId="26" hidden="1">#REF!,#REF!,#REF!,#REF!,#REF!,#REF!,#REF!</definedName>
    <definedName name="P2_T16?unit?ЧЕЛ" localSheetId="17" hidden="1">#REF!,#REF!,#REF!,#REF!,#REF!,#REF!,#REF!</definedName>
    <definedName name="P2_T16?unit?ЧЕЛ" hidden="1">#REF!,#REF!,#REF!,#REF!,#REF!,#REF!,#REF!</definedName>
    <definedName name="P2_T18.1?Data">'[24]18.1'!$F$15:$Y$20,'[24]18.1'!$C$22:$D$26,'[24]18.1'!$F$22:$Y$26,'[24]18.1'!$C$28:$D$30,'[24]18.1'!$F$28:$Y$30,'[24]18.1'!$C$32:$D$32,'[24]18.1'!$F$32:$Y$32,'[24]18.1'!$C$34:$D$35,'[24]18.1'!$F$34:$Y$35,'[24]18.1'!$C$37:$D$42</definedName>
    <definedName name="P2_T19.1.1?Data">'[24]19.1.1'!$C$23:$D$27,'[24]19.1.1'!$F$23:$AQ$27,'[24]19.1.1'!$C$30:$D$32,'[24]19.1.1'!$F$30:$AQ$32,'[24]19.1.1'!$C$34:$D$34,'[24]19.1.1'!$F$34:$AQ$34,'[24]19.1.1'!$C$42:$D$43,'[24]19.1.1'!$F$42:$AQ$43,'[24]19.1.1'!$C$48:$D$52</definedName>
    <definedName name="P2_T19.1.2?Data">'[24]19.1.2'!$C$23:$D$27,'[24]19.1.2'!$F$23:$M$27,'[24]19.1.2'!$C$30:$D$32,'[24]19.1.2'!$F$30:$M$32,'[24]19.1.2'!$C$34:$D$34,'[24]19.1.2'!$F$34:$M$34,'[24]19.1.2'!$C$42:$D$43,'[24]19.1.2'!$F$42:$M$43,'[24]19.1.2'!$C$48:$D$52</definedName>
    <definedName name="P2_T19.2?Data">'[24]19.2'!$C$12:$F$18,'[24]19.2'!$H$12:$W$18,'[24]19.2'!$C$20:$F$25,'[24]19.2'!$H$20:$W$25,'[24]19.2'!$C$27:$F$31,'[24]19.2'!$H$27:$W$31,'[24]19.2'!$C$33:$F$35,'[24]19.2'!$C$51:$F$52,'[24]19.2'!$H$51:$W$52,'[24]19.2'!$H$33:$W$35</definedName>
    <definedName name="P2_T2.1?Protection" hidden="1">'[31]2008 (Min)'!$G$40:$N$42,'[31]2008 (Min)'!$Q$40:$U$42,'[31]2008 (Min)'!$X$40:$Y$42,'[31]2008 (Min)'!$G$47:$N$47,'[31]2008 (Min)'!$Q$47:$U$47,'[31]2008 (Min)'!$X$47:$Y$47</definedName>
    <definedName name="P2_T2.2?Data" localSheetId="24">#REF!,#REF!,#REF!,#REF!,#REF!,#REF!,#REF!</definedName>
    <definedName name="P2_T2.2?Data" localSheetId="19">#REF!,#REF!,#REF!,#REF!,#REF!,#REF!,#REF!</definedName>
    <definedName name="P2_T2.2?Data" localSheetId="6">#REF!,#REF!,#REF!,#REF!,#REF!,#REF!,#REF!</definedName>
    <definedName name="P2_T2.2?Data" localSheetId="25">#REF!,#REF!,#REF!,#REF!,#REF!,#REF!,#REF!</definedName>
    <definedName name="P2_T2.2?Data" localSheetId="18">#REF!,#REF!,#REF!,#REF!,#REF!,#REF!,#REF!</definedName>
    <definedName name="P2_T2.2?Data" localSheetId="26">#REF!,#REF!,#REF!,#REF!,#REF!,#REF!,#REF!</definedName>
    <definedName name="P2_T2.2?Data" localSheetId="17">#REF!,#REF!,#REF!,#REF!,#REF!,#REF!,#REF!</definedName>
    <definedName name="P2_T2.2?Data">#REF!,#REF!,#REF!,#REF!,#REF!,#REF!,#REF!</definedName>
    <definedName name="P2_T2.2?Protection">'[31]2008 (Max)'!$G$17:$N$21,'[31]2008 (Max)'!$Q$17:$U$21,'[31]2008 (Max)'!$X$17:$Y$21,'[31]2008 (Max)'!$G$25:$N$25,'[31]2008 (Max)'!$Q$25:$U$25,'[31]2008 (Max)'!$X$25:$Y$25,'[31]2008 (Max)'!$G$27:$N$31,'[31]2008 (Max)'!$Q$27:$U$31</definedName>
    <definedName name="P2_T2.2_Protect" localSheetId="24" hidden="1">#REF!,#REF!,#REF!,#REF!,#REF!,#REF!,#REF!,#REF!</definedName>
    <definedName name="P2_T2.2_Protect" localSheetId="19" hidden="1">#REF!,#REF!,#REF!,#REF!,#REF!,#REF!,#REF!,#REF!</definedName>
    <definedName name="P2_T2.2_Protect" localSheetId="6" hidden="1">#REF!,#REF!,#REF!,#REF!,#REF!,#REF!,#REF!,#REF!</definedName>
    <definedName name="P2_T2.2_Protect" localSheetId="25" hidden="1">#REF!,#REF!,#REF!,#REF!,#REF!,#REF!,#REF!,#REF!</definedName>
    <definedName name="P2_T2.2_Protect" localSheetId="18" hidden="1">#REF!,#REF!,#REF!,#REF!,#REF!,#REF!,#REF!,#REF!</definedName>
    <definedName name="P2_T2.2_Protect" localSheetId="26" hidden="1">#REF!,#REF!,#REF!,#REF!,#REF!,#REF!,#REF!,#REF!</definedName>
    <definedName name="P2_T2.2_Protect" localSheetId="17" hidden="1">#REF!,#REF!,#REF!,#REF!,#REF!,#REF!,#REF!,#REF!</definedName>
    <definedName name="P2_T2.2_Protect" hidden="1">#REF!,#REF!,#REF!,#REF!,#REF!,#REF!,#REF!,#REF!</definedName>
    <definedName name="P2_T2?Data" localSheetId="24">#REF!,#REF!,#REF!,#REF!,#REF!,#REF!,#REF!,#REF!,#REF!</definedName>
    <definedName name="P2_T2?Data" localSheetId="19">#REF!,#REF!,#REF!,#REF!,#REF!,#REF!,#REF!,#REF!,#REF!</definedName>
    <definedName name="P2_T2?Data" localSheetId="6">#REF!,#REF!,#REF!,#REF!,#REF!,#REF!,#REF!,#REF!,#REF!</definedName>
    <definedName name="P2_T2?Data" localSheetId="25">#REF!,#REF!,#REF!,#REF!,#REF!,#REF!,#REF!,#REF!,#REF!</definedName>
    <definedName name="P2_T2?Data" localSheetId="18">#REF!,#REF!,#REF!,#REF!,#REF!,#REF!,#REF!,#REF!,#REF!</definedName>
    <definedName name="P2_T2?Data" localSheetId="26">#REF!,#REF!,#REF!,#REF!,#REF!,#REF!,#REF!,#REF!,#REF!</definedName>
    <definedName name="P2_T2?Data" localSheetId="17">#REF!,#REF!,#REF!,#REF!,#REF!,#REF!,#REF!,#REF!,#REF!</definedName>
    <definedName name="P2_T2?Data">#REF!,#REF!,#REF!,#REF!,#REF!,#REF!,#REF!,#REF!,#REF!</definedName>
    <definedName name="P2_T2?Protection" hidden="1">'[31]2007'!$X$14:$Y$15,'[31]2007'!$G$17:$N$21,'[31]2007'!$Q$17:$U$21,'[31]2007'!$X$17:$Y$21,'[31]2007'!$G$25:$N$25,'[31]2007'!$Q$25:$U$25,'[31]2007'!$X$25:$Y$25</definedName>
    <definedName name="P2_T2_2_Protect" localSheetId="24" hidden="1">#REF!,#REF!,#REF!,#REF!,#REF!,#REF!,#REF!,#REF!</definedName>
    <definedName name="P2_T2_2_Protect" localSheetId="19" hidden="1">#REF!,#REF!,#REF!,#REF!,#REF!,#REF!,#REF!,#REF!</definedName>
    <definedName name="P2_T2_2_Protect" localSheetId="6" hidden="1">#REF!,#REF!,#REF!,#REF!,#REF!,#REF!,#REF!,#REF!</definedName>
    <definedName name="P2_T2_2_Protect" localSheetId="25" hidden="1">#REF!,#REF!,#REF!,#REF!,#REF!,#REF!,#REF!,#REF!</definedName>
    <definedName name="P2_T2_2_Protect" localSheetId="18" hidden="1">#REF!,#REF!,#REF!,#REF!,#REF!,#REF!,#REF!,#REF!</definedName>
    <definedName name="P2_T2_2_Protect" localSheetId="26" hidden="1">#REF!,#REF!,#REF!,#REF!,#REF!,#REF!,#REF!,#REF!</definedName>
    <definedName name="P2_T2_2_Protect" localSheetId="17" hidden="1">#REF!,#REF!,#REF!,#REF!,#REF!,#REF!,#REF!,#REF!</definedName>
    <definedName name="P2_T2_2_Protect" hidden="1">#REF!,#REF!,#REF!,#REF!,#REF!,#REF!,#REF!,#REF!</definedName>
    <definedName name="P2_T2_DiapProt">'[31]2007'!$G$14:$N$15,'[31]2007'!$Q$14:$U$15,'[31]2007'!$X$14:$Y$15,'[31]2007'!$G$17:$N$21,'[31]2007'!$Q$17:$U$21,'[31]2007'!$X$17:$Y$21,'[31]2007'!$G$25:$N$25</definedName>
    <definedName name="P2_T21.2.1?Data">'[24]21.2.1'!$F$27:$AQ$28,'[24]21.2.1'!$C$27:$D$28,'[24]21.2.1'!$F$30:$AQ$33,'[24]21.2.1'!$C$30:$D$33,'[24]21.2.1'!$F$35:$AQ$36,'[24]21.2.1'!$C$35:$D$36,'[24]21.2.1'!$F$38:$AQ$38,'[24]21.2.1'!$C$38:$D$38,'[24]21.2.1'!$F$9:$AQ$9</definedName>
    <definedName name="P2_T21.2.2?Data">'[24]21.2.2'!$F$27:$AQ$28,'[24]21.2.2'!$C$27:$D$28,'[24]21.2.2'!$F$30:$AQ$33,'[24]21.2.2'!$C$30:$D$33,'[24]21.2.2'!$F$35:$AQ$36,'[24]21.2.2'!$C$35:$D$36,'[24]21.2.2'!$F$38:$AQ$38,'[24]21.2.2'!$C$38:$D$38,'[24]21.2.2'!$F$9:$AQ$9</definedName>
    <definedName name="P2_T21.4?Data">'[24]21.4'!$C$29:$D$30,'[24]21.4'!$F$32:$AQ$35,'[24]21.4'!$C$32:$D$35,'[24]21.4'!$F$37:$AQ$38,'[24]21.4'!$C$37:$D$38,'[24]21.4'!$F$40:$AQ$40,'[24]21.4'!$C$40:$D$40,'[24]21.4'!$F$42:$AQ$43,'[24]21.4'!$C$42:$D$43,'[24]21.4'!$F$11:$AQ$11</definedName>
    <definedName name="P2_T28.3?unit?РУБ.ГКАЛ">'[24]28.3'!$E$75:$S$75,'[24]28.3'!$E$92:$S$92,'[24]28.3'!$E$94:$S$94,'[24]28.3'!$E$96:$S$98,'[24]28.3'!$E$100:$S$100,'[24]28.3'!$E$117:$S$117,'[24]28.3'!$E$119:$S$119,'[24]28.3'!$E$121:$S$123,'[24]28.3'!$E$125:$S$125,'[24]28.3'!$E$19:$S$19</definedName>
    <definedName name="P2_T29?L6">'[24]29'!$I$24:$L$24,'[24]29'!$I$26:$L$27,'[24]29'!$I$30:$L$30,'[24]29'!$I$32:$L$33,'[24]29'!$I$36:$L$36,'[24]29'!$I$38:$L$39,'[24]29'!$I$42:$L$42,'[24]29'!$I$44:$L$45,'[24]29'!$I$48:$L$48,'[24]29'!$I$50:$L$51,'[24]29'!$I$54:$L$54</definedName>
    <definedName name="P2_T3.1?unit?ТРУБ" localSheetId="24">'[30]3.1'!$P$12:$Q$17,'[30]3.1'!$W$12:$X$17,'[30]3.1'!$P$22:$Q$25,'[30]3.1'!$D$29:$E$36,'[30]3.1'!$T$29:$U$36,'[30]3.1'!#REF!,'[30]3.1'!$D$22:$E$25</definedName>
    <definedName name="P2_T3.1?unit?ТРУБ" localSheetId="19">'[30]3.1'!$P$12:$Q$17,'[30]3.1'!$W$12:$X$17,'[30]3.1'!$P$22:$Q$25,'[30]3.1'!$D$29:$E$36,'[30]3.1'!$T$29:$U$36,'[30]3.1'!#REF!,'[30]3.1'!$D$22:$E$25</definedName>
    <definedName name="P2_T3.1?unit?ТРУБ" localSheetId="25">'[30]3.1'!$P$12:$Q$17,'[30]3.1'!$W$12:$X$17,'[30]3.1'!$P$22:$Q$25,'[30]3.1'!$D$29:$E$36,'[30]3.1'!$T$29:$U$36,'[30]3.1'!#REF!,'[30]3.1'!$D$22:$E$25</definedName>
    <definedName name="P2_T3.1?unit?ТРУБ" localSheetId="18">'[30]3.1'!$P$12:$Q$17,'[30]3.1'!$W$12:$X$17,'[30]3.1'!$P$22:$Q$25,'[30]3.1'!$D$29:$E$36,'[30]3.1'!$T$29:$U$36,'[30]3.1'!#REF!,'[30]3.1'!$D$22:$E$25</definedName>
    <definedName name="P2_T3.1?unit?ТРУБ" localSheetId="26">'[30]3.1'!$P$12:$Q$17,'[30]3.1'!$W$12:$X$17,'[30]3.1'!$P$22:$Q$25,'[30]3.1'!$D$29:$E$36,'[30]3.1'!$T$29:$U$36,'[30]3.1'!#REF!,'[30]3.1'!$D$22:$E$25</definedName>
    <definedName name="P2_T3.1?unit?ТРУБ" localSheetId="17">'[30]3.1'!$P$12:$Q$17,'[30]3.1'!$W$12:$X$17,'[30]3.1'!$P$22:$Q$25,'[30]3.1'!$D$29:$E$36,'[30]3.1'!$T$29:$U$36,'[30]3.1'!#REF!,'[30]3.1'!$D$22:$E$25</definedName>
    <definedName name="P2_T3.1?unit?ТРУБ">'[30]3.1'!$P$12:$Q$17,'[30]3.1'!$W$12:$X$17,'[30]3.1'!$P$22:$Q$25,'[30]3.1'!$D$29:$E$36,'[30]3.1'!$T$29:$U$36,'[30]3.1'!#REF!,'[30]3.1'!$D$22:$E$25</definedName>
    <definedName name="P2_T3_2_Protect">'[30]3.2'!$H$34:$I$34,'[30]3.2'!$H$36:$I$36,'[30]3.2'!$H$38:$I$38,'[30]3.2'!$H$40:$I$41,'[30]3.2'!$H$43:$I$44,'[30]3.2'!$D$48:$F$50,'[30]3.2'!$H$48:$I$50,'[30]3.2'!$D$53:$F$53</definedName>
    <definedName name="P2_T6_Protect" localSheetId="24">#REF!,#REF!,#REF!,#REF!,#REF!,#REF!,#REF!,#REF!,#REF!,#REF!</definedName>
    <definedName name="P2_T6_Protect" localSheetId="19">#REF!,#REF!,#REF!,#REF!,#REF!,#REF!,#REF!,#REF!,#REF!,#REF!</definedName>
    <definedName name="P2_T6_Protect" localSheetId="6">#REF!,#REF!,#REF!,#REF!,#REF!,#REF!,#REF!,#REF!,#REF!,#REF!</definedName>
    <definedName name="P2_T6_Protect" localSheetId="25">#REF!,#REF!,#REF!,#REF!,#REF!,#REF!,#REF!,#REF!,#REF!,#REF!</definedName>
    <definedName name="P2_T6_Protect" localSheetId="18">#REF!,#REF!,#REF!,#REF!,#REF!,#REF!,#REF!,#REF!,#REF!,#REF!</definedName>
    <definedName name="P2_T6_Protect" localSheetId="26">#REF!,#REF!,#REF!,#REF!,#REF!,#REF!,#REF!,#REF!,#REF!,#REF!</definedName>
    <definedName name="P2_T6_Protect" localSheetId="17">#REF!,#REF!,#REF!,#REF!,#REF!,#REF!,#REF!,#REF!,#REF!,#REF!</definedName>
    <definedName name="P2_T6_Protect">#REF!,#REF!,#REF!,#REF!,#REF!,#REF!,#REF!,#REF!,#REF!,#REF!</definedName>
    <definedName name="P20_T16?item_ext?ЧЕЛ" localSheetId="24">#REF!,#REF!,#REF!,#REF!,#REF!,#REF!,#REF!,#REF!</definedName>
    <definedName name="P20_T16?item_ext?ЧЕЛ" localSheetId="19">#REF!,#REF!,#REF!,#REF!,#REF!,#REF!,#REF!,#REF!</definedName>
    <definedName name="P20_T16?item_ext?ЧЕЛ" localSheetId="6">#REF!,#REF!,#REF!,#REF!,#REF!,#REF!,#REF!,#REF!</definedName>
    <definedName name="P20_T16?item_ext?ЧЕЛ" localSheetId="25">#REF!,#REF!,#REF!,#REF!,#REF!,#REF!,#REF!,#REF!</definedName>
    <definedName name="P20_T16?item_ext?ЧЕЛ" localSheetId="18">#REF!,#REF!,#REF!,#REF!,#REF!,#REF!,#REF!,#REF!</definedName>
    <definedName name="P20_T16?item_ext?ЧЕЛ" localSheetId="26">#REF!,#REF!,#REF!,#REF!,#REF!,#REF!,#REF!,#REF!</definedName>
    <definedName name="P20_T16?item_ext?ЧЕЛ" localSheetId="17">#REF!,#REF!,#REF!,#REF!,#REF!,#REF!,#REF!,#REF!</definedName>
    <definedName name="P20_T16?item_ext?ЧЕЛ">#REF!,#REF!,#REF!,#REF!,#REF!,#REF!,#REF!,#REF!</definedName>
    <definedName name="P20_T16?unit?ТРУБ" localSheetId="24">#REF!,#REF!,#REF!,#REF!,#REF!,#REF!,#REF!,#REF!</definedName>
    <definedName name="P20_T16?unit?ТРУБ" localSheetId="19">#REF!,#REF!,#REF!,#REF!,#REF!,#REF!,#REF!,#REF!</definedName>
    <definedName name="P20_T16?unit?ТРУБ" localSheetId="6">#REF!,#REF!,#REF!,#REF!,#REF!,#REF!,#REF!,#REF!</definedName>
    <definedName name="P20_T16?unit?ТРУБ" localSheetId="25">#REF!,#REF!,#REF!,#REF!,#REF!,#REF!,#REF!,#REF!</definedName>
    <definedName name="P20_T16?unit?ТРУБ" localSheetId="18">#REF!,#REF!,#REF!,#REF!,#REF!,#REF!,#REF!,#REF!</definedName>
    <definedName name="P20_T16?unit?ТРУБ" localSheetId="26">#REF!,#REF!,#REF!,#REF!,#REF!,#REF!,#REF!,#REF!</definedName>
    <definedName name="P20_T16?unit?ТРУБ" localSheetId="17">#REF!,#REF!,#REF!,#REF!,#REF!,#REF!,#REF!,#REF!</definedName>
    <definedName name="P20_T16?unit?ТРУБ">#REF!,#REF!,#REF!,#REF!,#REF!,#REF!,#REF!,#REF!</definedName>
    <definedName name="P20_T16?unit?ЧЕЛ" localSheetId="24">#REF!,#REF!,#REF!,#REF!,#REF!,#REF!,#REF!,#REF!</definedName>
    <definedName name="P20_T16?unit?ЧЕЛ" localSheetId="19">#REF!,#REF!,#REF!,#REF!,#REF!,#REF!,#REF!,#REF!</definedName>
    <definedName name="P20_T16?unit?ЧЕЛ" localSheetId="6">#REF!,#REF!,#REF!,#REF!,#REF!,#REF!,#REF!,#REF!</definedName>
    <definedName name="P20_T16?unit?ЧЕЛ" localSheetId="25">#REF!,#REF!,#REF!,#REF!,#REF!,#REF!,#REF!,#REF!</definedName>
    <definedName name="P20_T16?unit?ЧЕЛ" localSheetId="18">#REF!,#REF!,#REF!,#REF!,#REF!,#REF!,#REF!,#REF!</definedName>
    <definedName name="P20_T16?unit?ЧЕЛ" localSheetId="26">#REF!,#REF!,#REF!,#REF!,#REF!,#REF!,#REF!,#REF!</definedName>
    <definedName name="P20_T16?unit?ЧЕЛ" localSheetId="17">#REF!,#REF!,#REF!,#REF!,#REF!,#REF!,#REF!,#REF!</definedName>
    <definedName name="P20_T16?unit?ЧЕЛ">#REF!,#REF!,#REF!,#REF!,#REF!,#REF!,#REF!,#REF!</definedName>
    <definedName name="P21_T16?item_ext?ЧЕЛ">#N/A</definedName>
    <definedName name="P21_T16?unit?ТРУБ" localSheetId="24">#REF!,#REF!,#REF!,#REF!,#REF!,#REF!,#REF!</definedName>
    <definedName name="P21_T16?unit?ТРУБ" localSheetId="19">#REF!,#REF!,#REF!,#REF!,#REF!,#REF!,#REF!</definedName>
    <definedName name="P21_T16?unit?ТРУБ" localSheetId="6">#REF!,#REF!,#REF!,#REF!,#REF!,#REF!,#REF!</definedName>
    <definedName name="P21_T16?unit?ТРУБ" localSheetId="25">#REF!,#REF!,#REF!,#REF!,#REF!,#REF!,#REF!</definedName>
    <definedName name="P21_T16?unit?ТРУБ" localSheetId="18">#REF!,#REF!,#REF!,#REF!,#REF!,#REF!,#REF!</definedName>
    <definedName name="P21_T16?unit?ТРУБ" localSheetId="26">#REF!,#REF!,#REF!,#REF!,#REF!,#REF!,#REF!</definedName>
    <definedName name="P21_T16?unit?ТРУБ" localSheetId="17">#REF!,#REF!,#REF!,#REF!,#REF!,#REF!,#REF!</definedName>
    <definedName name="P21_T16?unit?ТРУБ">#REF!,#REF!,#REF!,#REF!,#REF!,#REF!,#REF!</definedName>
    <definedName name="P21_T16?unit?ЧЕЛ">#N/A</definedName>
    <definedName name="P22_T16?item_ext?ЧЕЛ" localSheetId="24" hidden="1">'%_Нов'!P6_T16?item_ext?ЧЕЛ,'%_Нов'!P7_T16?item_ext?ЧЕЛ,'%_Нов'!P8_T16?item_ext?ЧЕЛ,'%_Нов'!P9_T16?item_ext?ЧЕЛ,'%_Нов'!P10_T16?item_ext?ЧЕЛ,'%_Нов'!P11_T16?item_ext?ЧЕЛ,'%_Нов'!P12_T16?item_ext?ЧЕЛ</definedName>
    <definedName name="P22_T16?item_ext?ЧЕЛ" localSheetId="19" hidden="1">'%_Толп'!P6_T16?item_ext?ЧЕЛ,'%_Толп'!P7_T16?item_ext?ЧЕЛ,'%_Толп'!P8_T16?item_ext?ЧЕЛ,'%_Толп'!P9_T16?item_ext?ЧЕЛ,'%_Толп'!P10_T16?item_ext?ЧЕЛ,'%_Толп'!P11_T16?item_ext?ЧЕЛ,'%_Толп'!P12_T16?item_ext?ЧЕЛ</definedName>
    <definedName name="P22_T16?item_ext?ЧЕЛ" localSheetId="6" hidden="1">'ИНВЕСТ '!P6_T16?item_ext?ЧЕЛ,'ИНВЕСТ '!P7_T16?item_ext?ЧЕЛ,'ИНВЕСТ '!P8_T16?item_ext?ЧЕЛ,'ИНВЕСТ '!P9_T16?item_ext?ЧЕЛ,'ИНВЕСТ '!P10_T16?item_ext?ЧЕЛ,'ИНВЕСТ '!P11_T16?item_ext?ЧЕЛ,'ИНВЕСТ '!P12_T16?item_ext?ЧЕЛ</definedName>
    <definedName name="P22_T16?item_ext?ЧЕЛ" localSheetId="25" hidden="1">ИП_Новое!P6_T16?item_ext?ЧЕЛ,ИП_Новое!P7_T16?item_ext?ЧЕЛ,ИП_Новое!P8_T16?item_ext?ЧЕЛ,ИП_Новое!P9_T16?item_ext?ЧЕЛ,ИП_Новое!P10_T16?item_ext?ЧЕЛ,ИП_Новое!P11_T16?item_ext?ЧЕЛ,ИП_Новое!P12_T16?item_ext?ЧЕЛ</definedName>
    <definedName name="P22_T16?item_ext?ЧЕЛ" localSheetId="18" hidden="1">ИП_Толп!P6_T16?item_ext?ЧЕЛ,ИП_Толп!P7_T16?item_ext?ЧЕЛ,ИП_Толп!P8_T16?item_ext?ЧЕЛ,ИП_Толп!P9_T16?item_ext?ЧЕЛ,ИП_Толп!P10_T16?item_ext?ЧЕЛ,ИП_Толп!P11_T16?item_ext?ЧЕЛ,ИП_Толп!P12_T16?item_ext?ЧЕЛ</definedName>
    <definedName name="P22_T16?item_ext?ЧЕЛ" localSheetId="26" hidden="1">Тариф_Новое!P6_T16?item_ext?ЧЕЛ,Тариф_Новое!P7_T16?item_ext?ЧЕЛ,Тариф_Новое!P8_T16?item_ext?ЧЕЛ,Тариф_Новое!P9_T16?item_ext?ЧЕЛ,Тариф_Новое!P10_T16?item_ext?ЧЕЛ,Тариф_Новое!P11_T16?item_ext?ЧЕЛ,Тариф_Новое!P12_T16?item_ext?ЧЕЛ</definedName>
    <definedName name="P22_T16?item_ext?ЧЕЛ" localSheetId="17" hidden="1">Тариф_Толп!P6_T16?item_ext?ЧЕЛ,Тариф_Толп!P7_T16?item_ext?ЧЕЛ,Тариф_Толп!P8_T16?item_ext?ЧЕЛ,Тариф_Толп!P9_T16?item_ext?ЧЕЛ,Тариф_Толп!P10_T16?item_ext?ЧЕЛ,Тариф_Толп!P11_T16?item_ext?ЧЕЛ,Тариф_Толп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24">#REF!,#REF!,#REF!,#REF!,#REF!,#REF!,#REF!,#REF!</definedName>
    <definedName name="P22_T16?unit?ТРУБ" localSheetId="19">#REF!,#REF!,#REF!,#REF!,#REF!,#REF!,#REF!,#REF!</definedName>
    <definedName name="P22_T16?unit?ТРУБ" localSheetId="6">#REF!,#REF!,#REF!,#REF!,#REF!,#REF!,#REF!,#REF!</definedName>
    <definedName name="P22_T16?unit?ТРУБ" localSheetId="25">#REF!,#REF!,#REF!,#REF!,#REF!,#REF!,#REF!,#REF!</definedName>
    <definedName name="P22_T16?unit?ТРУБ" localSheetId="18">#REF!,#REF!,#REF!,#REF!,#REF!,#REF!,#REF!,#REF!</definedName>
    <definedName name="P22_T16?unit?ТРУБ" localSheetId="26">#REF!,#REF!,#REF!,#REF!,#REF!,#REF!,#REF!,#REF!</definedName>
    <definedName name="P22_T16?unit?ТРУБ" localSheetId="17">#REF!,#REF!,#REF!,#REF!,#REF!,#REF!,#REF!,#REF!</definedName>
    <definedName name="P22_T16?unit?ТРУБ">#REF!,#REF!,#REF!,#REF!,#REF!,#REF!,#REF!,#REF!</definedName>
    <definedName name="P22_T16?unit?ЧЕЛ" localSheetId="24" hidden="1">'%_Нов'!P9_T16?unit?ЧЕЛ,'%_Нов'!P10_T16?unit?ЧЕЛ,'%_Нов'!P11_T16?unit?ЧЕЛ,'%_Нов'!P12_T16?unit?ЧЕЛ,'%_Нов'!P13_T16?unit?ЧЕЛ,'%_Нов'!P14_T16?unit?ЧЕЛ,'%_Нов'!P15_T16?unit?ЧЕЛ,'%_Нов'!P16_T16?unit?ЧЕЛ</definedName>
    <definedName name="P22_T16?unit?ЧЕЛ" localSheetId="19" hidden="1">'%_Толп'!P9_T16?unit?ЧЕЛ,'%_Толп'!P10_T16?unit?ЧЕЛ,'%_Толп'!P11_T16?unit?ЧЕЛ,'%_Толп'!P12_T16?unit?ЧЕЛ,'%_Толп'!P13_T16?unit?ЧЕЛ,'%_Толп'!P14_T16?unit?ЧЕЛ,'%_Толп'!P15_T16?unit?ЧЕЛ,'%_Толп'!P16_T16?unit?ЧЕЛ</definedName>
    <definedName name="P22_T16?unit?ЧЕЛ" localSheetId="6" hidden="1">'ИНВЕСТ '!P9_T16?unit?ЧЕЛ,'ИНВЕСТ '!P10_T16?unit?ЧЕЛ,'ИНВЕСТ '!P11_T16?unit?ЧЕЛ,'ИНВЕСТ '!P12_T16?unit?ЧЕЛ,'ИНВЕСТ '!P13_T16?unit?ЧЕЛ,'ИНВЕСТ '!P14_T16?unit?ЧЕЛ,'ИНВЕСТ '!P15_T16?unit?ЧЕЛ,'ИНВЕСТ '!P16_T16?unit?ЧЕЛ</definedName>
    <definedName name="P22_T16?unit?ЧЕЛ" localSheetId="25" hidden="1">ИП_Новое!P9_T16?unit?ЧЕЛ,ИП_Новое!P10_T16?unit?ЧЕЛ,ИП_Новое!P11_T16?unit?ЧЕЛ,ИП_Новое!P12_T16?unit?ЧЕЛ,ИП_Новое!P13_T16?unit?ЧЕЛ,ИП_Новое!P14_T16?unit?ЧЕЛ,ИП_Новое!P15_T16?unit?ЧЕЛ,ИП_Новое!P16_T16?unit?ЧЕЛ</definedName>
    <definedName name="P22_T16?unit?ЧЕЛ" localSheetId="18" hidden="1">ИП_Толп!P9_T16?unit?ЧЕЛ,ИП_Толп!P10_T16?unit?ЧЕЛ,ИП_Толп!P11_T16?unit?ЧЕЛ,ИП_Толп!P12_T16?unit?ЧЕЛ,ИП_Толп!P13_T16?unit?ЧЕЛ,ИП_Толп!P14_T16?unit?ЧЕЛ,ИП_Толп!P15_T16?unit?ЧЕЛ,ИП_Толп!P16_T16?unit?ЧЕЛ</definedName>
    <definedName name="P22_T16?unit?ЧЕЛ" localSheetId="26" hidden="1">Тариф_Новое!P9_T16?unit?ЧЕЛ,Тариф_Новое!P10_T16?unit?ЧЕЛ,Тариф_Новое!P11_T16?unit?ЧЕЛ,Тариф_Новое!P12_T16?unit?ЧЕЛ,Тариф_Новое!P13_T16?unit?ЧЕЛ,Тариф_Новое!P14_T16?unit?ЧЕЛ,Тариф_Новое!P15_T16?unit?ЧЕЛ,Тариф_Новое!P16_T16?unit?ЧЕЛ</definedName>
    <definedName name="P22_T16?unit?ЧЕЛ" localSheetId="17" hidden="1">Тариф_Толп!P9_T16?unit?ЧЕЛ,Тариф_Толп!P10_T16?unit?ЧЕЛ,Тариф_Толп!P11_T16?unit?ЧЕЛ,Тариф_Толп!P12_T16?unit?ЧЕЛ,Тариф_Толп!P13_T16?unit?ЧЕЛ,Тариф_Толп!P14_T16?unit?ЧЕЛ,Тариф_Толп!P15_T16?unit?ЧЕЛ,Тариф_Толп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24" hidden="1">'%_Нов'!P13_T16?item_ext?ЧЕЛ,'%_Нов'!P14_T16?item_ext?ЧЕЛ,'%_Нов'!P15_T16?item_ext?ЧЕЛ,'%_Нов'!P16_T16?item_ext?ЧЕЛ,'%_Нов'!P17_T16?item_ext?ЧЕЛ,'%_Нов'!P18_T16?item_ext?ЧЕЛ,'%_Нов'!P19_T16?item_ext?ЧЕЛ</definedName>
    <definedName name="P23_T16?item_ext?ЧЕЛ" localSheetId="19" hidden="1">'%_Толп'!P13_T16?item_ext?ЧЕЛ,'%_Толп'!P14_T16?item_ext?ЧЕЛ,'%_Толп'!P15_T16?item_ext?ЧЕЛ,'%_Толп'!P16_T16?item_ext?ЧЕЛ,'%_Толп'!P17_T16?item_ext?ЧЕЛ,'%_Толп'!P18_T16?item_ext?ЧЕЛ,'%_Толп'!P19_T16?item_ext?ЧЕЛ</definedName>
    <definedName name="P23_T16?item_ext?ЧЕЛ" localSheetId="6" hidden="1">'ИНВЕСТ '!P13_T16?item_ext?ЧЕЛ,'ИНВЕСТ '!P14_T16?item_ext?ЧЕЛ,'ИНВЕСТ '!P15_T16?item_ext?ЧЕЛ,'ИНВЕСТ '!P16_T16?item_ext?ЧЕЛ,'ИНВЕСТ '!P17_T16?item_ext?ЧЕЛ,'ИНВЕСТ '!P18_T16?item_ext?ЧЕЛ,'ИНВЕСТ '!P19_T16?item_ext?ЧЕЛ</definedName>
    <definedName name="P23_T16?item_ext?ЧЕЛ" localSheetId="25" hidden="1">ИП_Новое!P13_T16?item_ext?ЧЕЛ,ИП_Новое!P14_T16?item_ext?ЧЕЛ,ИП_Новое!P15_T16?item_ext?ЧЕЛ,ИП_Новое!P16_T16?item_ext?ЧЕЛ,ИП_Новое!P17_T16?item_ext?ЧЕЛ,ИП_Новое!P18_T16?item_ext?ЧЕЛ,ИП_Новое!P19_T16?item_ext?ЧЕЛ</definedName>
    <definedName name="P23_T16?item_ext?ЧЕЛ" localSheetId="18" hidden="1">ИП_Толп!P13_T16?item_ext?ЧЕЛ,ИП_Толп!P14_T16?item_ext?ЧЕЛ,ИП_Толп!P15_T16?item_ext?ЧЕЛ,ИП_Толп!P16_T16?item_ext?ЧЕЛ,ИП_Толп!P17_T16?item_ext?ЧЕЛ,ИП_Толп!P18_T16?item_ext?ЧЕЛ,ИП_Толп!P19_T16?item_ext?ЧЕЛ</definedName>
    <definedName name="P23_T16?item_ext?ЧЕЛ" localSheetId="26" hidden="1">Тариф_Новое!P13_T16?item_ext?ЧЕЛ,Тариф_Новое!P14_T16?item_ext?ЧЕЛ,Тариф_Новое!P15_T16?item_ext?ЧЕЛ,Тариф_Новое!P16_T16?item_ext?ЧЕЛ,Тариф_Новое!P17_T16?item_ext?ЧЕЛ,Тариф_Новое!P18_T16?item_ext?ЧЕЛ,Тариф_Новое!P19_T16?item_ext?ЧЕЛ</definedName>
    <definedName name="P23_T16?item_ext?ЧЕЛ" localSheetId="17" hidden="1">Тариф_Толп!P13_T16?item_ext?ЧЕЛ,Тариф_Толп!P14_T16?item_ext?ЧЕЛ,Тариф_Толп!P15_T16?item_ext?ЧЕЛ,Тариф_Толп!P16_T16?item_ext?ЧЕЛ,Тариф_Толп!P17_T16?item_ext?ЧЕЛ,Тариф_Толп!P18_T16?item_ext?ЧЕЛ,Тариф_Толп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24">#REF!,#REF!,#REF!,#REF!,#REF!,#REF!,#REF!</definedName>
    <definedName name="P23_T16?unit?ТРУБ" localSheetId="19">#REF!,#REF!,#REF!,#REF!,#REF!,#REF!,#REF!</definedName>
    <definedName name="P23_T16?unit?ТРУБ" localSheetId="6">#REF!,#REF!,#REF!,#REF!,#REF!,#REF!,#REF!</definedName>
    <definedName name="P23_T16?unit?ТРУБ" localSheetId="25">#REF!,#REF!,#REF!,#REF!,#REF!,#REF!,#REF!</definedName>
    <definedName name="P23_T16?unit?ТРУБ" localSheetId="18">#REF!,#REF!,#REF!,#REF!,#REF!,#REF!,#REF!</definedName>
    <definedName name="P23_T16?unit?ТРУБ" localSheetId="26">#REF!,#REF!,#REF!,#REF!,#REF!,#REF!,#REF!</definedName>
    <definedName name="P23_T16?unit?ТРУБ" localSheetId="17">#REF!,#REF!,#REF!,#REF!,#REF!,#REF!,#REF!</definedName>
    <definedName name="P23_T16?unit?ТРУБ">#REF!,#REF!,#REF!,#REF!,#REF!,#REF!,#REF!</definedName>
    <definedName name="P24_T16?unit?ТРУБ" localSheetId="24">#REF!,#REF!,#REF!,#REF!,#REF!,#REF!,#REF!,#REF!</definedName>
    <definedName name="P24_T16?unit?ТРУБ" localSheetId="19">#REF!,#REF!,#REF!,#REF!,#REF!,#REF!,#REF!,#REF!</definedName>
    <definedName name="P24_T16?unit?ТРУБ" localSheetId="6">#REF!,#REF!,#REF!,#REF!,#REF!,#REF!,#REF!,#REF!</definedName>
    <definedName name="P24_T16?unit?ТРУБ" localSheetId="25">#REF!,#REF!,#REF!,#REF!,#REF!,#REF!,#REF!,#REF!</definedName>
    <definedName name="P24_T16?unit?ТРУБ" localSheetId="18">#REF!,#REF!,#REF!,#REF!,#REF!,#REF!,#REF!,#REF!</definedName>
    <definedName name="P24_T16?unit?ТРУБ" localSheetId="26">#REF!,#REF!,#REF!,#REF!,#REF!,#REF!,#REF!,#REF!</definedName>
    <definedName name="P24_T16?unit?ТРУБ" localSheetId="17">#REF!,#REF!,#REF!,#REF!,#REF!,#REF!,#REF!,#REF!</definedName>
    <definedName name="P24_T16?unit?ТРУБ">#REF!,#REF!,#REF!,#REF!,#REF!,#REF!,#REF!,#REF!</definedName>
    <definedName name="P25_T16?unit?ТРУБ" localSheetId="24">#REF!,#REF!,#REF!,#REF!,#REF!,#REF!,#REF!,#REF!</definedName>
    <definedName name="P25_T16?unit?ТРУБ" localSheetId="19">#REF!,#REF!,#REF!,#REF!,#REF!,#REF!,#REF!,#REF!</definedName>
    <definedName name="P25_T16?unit?ТРУБ" localSheetId="6">#REF!,#REF!,#REF!,#REF!,#REF!,#REF!,#REF!,#REF!</definedName>
    <definedName name="P25_T16?unit?ТРУБ" localSheetId="25">#REF!,#REF!,#REF!,#REF!,#REF!,#REF!,#REF!,#REF!</definedName>
    <definedName name="P25_T16?unit?ТРУБ" localSheetId="18">#REF!,#REF!,#REF!,#REF!,#REF!,#REF!,#REF!,#REF!</definedName>
    <definedName name="P25_T16?unit?ТРУБ" localSheetId="26">#REF!,#REF!,#REF!,#REF!,#REF!,#REF!,#REF!,#REF!</definedName>
    <definedName name="P25_T16?unit?ТРУБ" localSheetId="17">#REF!,#REF!,#REF!,#REF!,#REF!,#REF!,#REF!,#REF!</definedName>
    <definedName name="P25_T16?unit?ТРУБ">#REF!,#REF!,#REF!,#REF!,#REF!,#REF!,#REF!,#REF!</definedName>
    <definedName name="P26_T16?unit?ТРУБ" localSheetId="24">#REF!,#REF!,#REF!,#REF!,#REF!,#REF!,#REF!,#REF!</definedName>
    <definedName name="P26_T16?unit?ТРУБ" localSheetId="19">#REF!,#REF!,#REF!,#REF!,#REF!,#REF!,#REF!,#REF!</definedName>
    <definedName name="P26_T16?unit?ТРУБ" localSheetId="6">#REF!,#REF!,#REF!,#REF!,#REF!,#REF!,#REF!,#REF!</definedName>
    <definedName name="P26_T16?unit?ТРУБ" localSheetId="25">#REF!,#REF!,#REF!,#REF!,#REF!,#REF!,#REF!,#REF!</definedName>
    <definedName name="P26_T16?unit?ТРУБ" localSheetId="18">#REF!,#REF!,#REF!,#REF!,#REF!,#REF!,#REF!,#REF!</definedName>
    <definedName name="P26_T16?unit?ТРУБ" localSheetId="26">#REF!,#REF!,#REF!,#REF!,#REF!,#REF!,#REF!,#REF!</definedName>
    <definedName name="P26_T16?unit?ТРУБ" localSheetId="17">#REF!,#REF!,#REF!,#REF!,#REF!,#REF!,#REF!,#REF!</definedName>
    <definedName name="P26_T16?unit?ТРУБ">#REF!,#REF!,#REF!,#REF!,#REF!,#REF!,#REF!,#REF!</definedName>
    <definedName name="P27_T16?unit?ТРУБ">#N/A</definedName>
    <definedName name="P28_T16?unit?ТРУБ" localSheetId="24" hidden="1">'%_Нов'!P8_T16?unit?ТРУБ,'%_Нов'!P9_T16?unit?ТРУБ,'%_Нов'!P10_T16?unit?ТРУБ,'%_Нов'!P11_T16?unit?ТРУБ,'%_Нов'!P12_T16?unit?ТРУБ,'%_Нов'!P13_T16?unit?ТРУБ,'%_Нов'!P14_T16?unit?ТРУБ,'%_Нов'!P15_T16?unit?ТРУБ</definedName>
    <definedName name="P28_T16?unit?ТРУБ" localSheetId="19" hidden="1">'%_Толп'!P8_T16?unit?ТРУБ,'%_Толп'!P9_T16?unit?ТРУБ,'%_Толп'!P10_T16?unit?ТРУБ,'%_Толп'!P11_T16?unit?ТРУБ,'%_Толп'!P12_T16?unit?ТРУБ,'%_Толп'!P13_T16?unit?ТРУБ,'%_Толп'!P14_T16?unit?ТРУБ,'%_Толп'!P15_T16?unit?ТРУБ</definedName>
    <definedName name="P28_T16?unit?ТРУБ" localSheetId="6" hidden="1">'ИНВЕСТ '!P8_T16?unit?ТРУБ,'ИНВЕСТ '!P9_T16?unit?ТРУБ,'ИНВЕСТ '!P10_T16?unit?ТРУБ,'ИНВЕСТ '!P11_T16?unit?ТРУБ,'ИНВЕСТ '!P12_T16?unit?ТРУБ,'ИНВЕСТ '!P13_T16?unit?ТРУБ,'ИНВЕСТ '!P14_T16?unit?ТРУБ,'ИНВЕСТ '!P15_T16?unit?ТРУБ</definedName>
    <definedName name="P28_T16?unit?ТРУБ" localSheetId="25" hidden="1">ИП_Новое!P8_T16?unit?ТРУБ,ИП_Новое!P9_T16?unit?ТРУБ,ИП_Новое!P10_T16?unit?ТРУБ,ИП_Новое!P11_T16?unit?ТРУБ,ИП_Новое!P12_T16?unit?ТРУБ,ИП_Новое!P13_T16?unit?ТРУБ,ИП_Новое!P14_T16?unit?ТРУБ,ИП_Новое!P15_T16?unit?ТРУБ</definedName>
    <definedName name="P28_T16?unit?ТРУБ" localSheetId="18" hidden="1">ИП_Толп!P8_T16?unit?ТРУБ,ИП_Толп!P9_T16?unit?ТРУБ,ИП_Толп!P10_T16?unit?ТРУБ,ИП_Толп!P11_T16?unit?ТРУБ,ИП_Толп!P12_T16?unit?ТРУБ,ИП_Толп!P13_T16?unit?ТРУБ,ИП_Толп!P14_T16?unit?ТРУБ,ИП_Толп!P15_T16?unit?ТРУБ</definedName>
    <definedName name="P28_T16?unit?ТРУБ" localSheetId="26" hidden="1">Тариф_Новое!P8_T16?unit?ТРУБ,Тариф_Новое!P9_T16?unit?ТРУБ,Тариф_Новое!P10_T16?unit?ТРУБ,Тариф_Новое!P11_T16?unit?ТРУБ,Тариф_Новое!P12_T16?unit?ТРУБ,Тариф_Новое!P13_T16?unit?ТРУБ,Тариф_Новое!P14_T16?unit?ТРУБ,Тариф_Новое!P15_T16?unit?ТРУБ</definedName>
    <definedName name="P28_T16?unit?ТРУБ" localSheetId="17" hidden="1">Тариф_Толп!P8_T16?unit?ТРУБ,Тариф_Толп!P9_T16?unit?ТРУБ,Тариф_Толп!P10_T16?unit?ТРУБ,Тариф_Толп!P11_T16?unit?ТРУБ,Тариф_Толп!P12_T16?unit?ТРУБ,Тариф_Толп!P13_T16?unit?ТРУБ,Тариф_Толп!P14_T16?unit?ТРУБ,Тариф_Толп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24" hidden="1">'%_Нов'!P16_T16?unit?ТРУБ,'%_Нов'!P17_T16?unit?ТРУБ,'%_Нов'!P18_T16?unit?ТРУБ,'%_Нов'!P19_T16?unit?ТРУБ,'%_Нов'!P20_T16?unit?ТРУБ,'%_Нов'!P21_T16?unit?ТРУБ,'%_Нов'!P22_T16?unit?ТРУБ,'%_Нов'!P23_T16?unit?ТРУБ</definedName>
    <definedName name="P29_T16?unit?ТРУБ" localSheetId="19" hidden="1">'%_Толп'!P16_T16?unit?ТРУБ,'%_Толп'!P17_T16?unit?ТРУБ,'%_Толп'!P18_T16?unit?ТРУБ,'%_Толп'!P19_T16?unit?ТРУБ,'%_Толп'!P20_T16?unit?ТРУБ,'%_Толп'!P21_T16?unit?ТРУБ,'%_Толп'!P22_T16?unit?ТРУБ,'%_Толп'!P23_T16?unit?ТРУБ</definedName>
    <definedName name="P29_T16?unit?ТРУБ" localSheetId="6" hidden="1">'ИНВЕСТ '!P16_T16?unit?ТРУБ,'ИНВЕСТ '!P17_T16?unit?ТРУБ,'ИНВЕСТ '!P18_T16?unit?ТРУБ,'ИНВЕСТ '!P19_T16?unit?ТРУБ,'ИНВЕСТ '!P20_T16?unit?ТРУБ,'ИНВЕСТ '!P21_T16?unit?ТРУБ,'ИНВЕСТ '!P22_T16?unit?ТРУБ,'ИНВЕСТ '!P23_T16?unit?ТРУБ</definedName>
    <definedName name="P29_T16?unit?ТРУБ" localSheetId="25" hidden="1">ИП_Новое!P16_T16?unit?ТРУБ,ИП_Новое!P17_T16?unit?ТРУБ,ИП_Новое!P18_T16?unit?ТРУБ,ИП_Новое!P19_T16?unit?ТРУБ,ИП_Новое!P20_T16?unit?ТРУБ,ИП_Новое!P21_T16?unit?ТРУБ,ИП_Новое!P22_T16?unit?ТРУБ,ИП_Новое!P23_T16?unit?ТРУБ</definedName>
    <definedName name="P29_T16?unit?ТРУБ" localSheetId="18" hidden="1">ИП_Толп!P16_T16?unit?ТРУБ,ИП_Толп!P17_T16?unit?ТРУБ,ИП_Толп!P18_T16?unit?ТРУБ,ИП_Толп!P19_T16?unit?ТРУБ,ИП_Толп!P20_T16?unit?ТРУБ,ИП_Толп!P21_T16?unit?ТРУБ,ИП_Толп!P22_T16?unit?ТРУБ,ИП_Толп!P23_T16?unit?ТРУБ</definedName>
    <definedName name="P29_T16?unit?ТРУБ" localSheetId="26" hidden="1">Тариф_Новое!P16_T16?unit?ТРУБ,Тариф_Новое!P17_T16?unit?ТРУБ,Тариф_Новое!P18_T16?unit?ТРУБ,Тариф_Новое!P19_T16?unit?ТРУБ,Тариф_Новое!P20_T16?unit?ТРУБ,Тариф_Новое!P21_T16?unit?ТРУБ,Тариф_Новое!P22_T16?unit?ТРУБ,Тариф_Новое!P23_T16?unit?ТРУБ</definedName>
    <definedName name="P29_T16?unit?ТРУБ" localSheetId="17" hidden="1">Тариф_Толп!P16_T16?unit?ТРУБ,Тариф_Толп!P17_T16?unit?ТРУБ,Тариф_Толп!P18_T16?unit?ТРУБ,Тариф_Толп!P19_T16?unit?ТРУБ,Тариф_Толп!P20_T16?unit?ТРУБ,Тариф_Толп!P21_T16?unit?ТРУБ,Тариф_Толп!P22_T16?unit?ТРУБ,Тариф_Толп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dip" hidden="1">[27]FST5!$G$143:$G$145,[27]FST5!$G$214:$G$217,[27]FST5!$G$219:$G$224,[27]FST5!$G$226,[27]FST5!$G$228,[27]FST5!$G$230,[27]FST5!$G$232,[27]FST5!$G$197:$G$212</definedName>
    <definedName name="P3_PROT_2" localSheetId="24" hidden="1">#REF!,#REF!,#REF!,#REF!,#REF!,#REF!,#REF!,#REF!,'%_Нов'!P1_PROT_2</definedName>
    <definedName name="P3_PROT_2" localSheetId="19" hidden="1">#REF!,#REF!,#REF!,#REF!,#REF!,#REF!,#REF!,#REF!,'%_Толп'!P1_PROT_2</definedName>
    <definedName name="P3_PROT_2" localSheetId="6" hidden="1">#REF!,#REF!,#REF!,#REF!,#REF!,#REF!,#REF!,#REF!,'ИНВЕСТ '!P1_PROT_2</definedName>
    <definedName name="P3_PROT_2" localSheetId="25" hidden="1">#REF!,#REF!,#REF!,#REF!,#REF!,#REF!,#REF!,#REF!,ИП_Новое!P1_PROT_2</definedName>
    <definedName name="P3_PROT_2" localSheetId="18" hidden="1">#REF!,#REF!,#REF!,#REF!,#REF!,#REF!,#REF!,#REF!,ИП_Толп!P1_PROT_2</definedName>
    <definedName name="P3_PROT_2" localSheetId="26" hidden="1">#REF!,#REF!,#REF!,#REF!,#REF!,#REF!,#REF!,#REF!,Тариф_Новое!P1_PROT_2</definedName>
    <definedName name="P3_PROT_2" localSheetId="17" hidden="1">#REF!,#REF!,#REF!,#REF!,#REF!,#REF!,#REF!,#REF!,Тариф_Толп!P1_PROT_2</definedName>
    <definedName name="P3_PROT_2" hidden="1">#REF!,#REF!,#REF!,#REF!,#REF!,#REF!,#REF!,#REF!,P1_PROT_2</definedName>
    <definedName name="P3_PROT_21" localSheetId="24" hidden="1">#REF!,#REF!,#REF!,#REF!,#REF!,#REF!,#REF!</definedName>
    <definedName name="P3_PROT_21" localSheetId="19" hidden="1">#REF!,#REF!,#REF!,#REF!,#REF!,#REF!,#REF!</definedName>
    <definedName name="P3_PROT_21" localSheetId="6" hidden="1">#REF!,#REF!,#REF!,#REF!,#REF!,#REF!,#REF!</definedName>
    <definedName name="P3_PROT_21" localSheetId="25" hidden="1">#REF!,#REF!,#REF!,#REF!,#REF!,#REF!,#REF!</definedName>
    <definedName name="P3_PROT_21" localSheetId="18" hidden="1">#REF!,#REF!,#REF!,#REF!,#REF!,#REF!,#REF!</definedName>
    <definedName name="P3_PROT_21" localSheetId="26" hidden="1">#REF!,#REF!,#REF!,#REF!,#REF!,#REF!,#REF!</definedName>
    <definedName name="P3_PROT_21" localSheetId="17" hidden="1">#REF!,#REF!,#REF!,#REF!,#REF!,#REF!,#REF!</definedName>
    <definedName name="P3_PROT_21" hidden="1">#REF!,#REF!,#REF!,#REF!,#REF!,#REF!,#REF!</definedName>
    <definedName name="P3_PROT_22" localSheetId="24" hidden="1">#REF!,#REF!,#REF!,#REF!,#REF!,#REF!,#REF!,#REF!,#REF!,#REF!</definedName>
    <definedName name="P3_PROT_22" localSheetId="19" hidden="1">#REF!,#REF!,#REF!,#REF!,#REF!,#REF!,#REF!,#REF!,#REF!,#REF!</definedName>
    <definedName name="P3_PROT_22" localSheetId="6" hidden="1">#REF!,#REF!,#REF!,#REF!,#REF!,#REF!,#REF!,#REF!,#REF!,#REF!</definedName>
    <definedName name="P3_PROT_22" localSheetId="25" hidden="1">#REF!,#REF!,#REF!,#REF!,#REF!,#REF!,#REF!,#REF!,#REF!,#REF!</definedName>
    <definedName name="P3_PROT_22" localSheetId="18" hidden="1">#REF!,#REF!,#REF!,#REF!,#REF!,#REF!,#REF!,#REF!,#REF!,#REF!</definedName>
    <definedName name="P3_PROT_22" localSheetId="26" hidden="1">#REF!,#REF!,#REF!,#REF!,#REF!,#REF!,#REF!,#REF!,#REF!,#REF!</definedName>
    <definedName name="P3_PROT_22" localSheetId="17" hidden="1">#REF!,#REF!,#REF!,#REF!,#REF!,#REF!,#REF!,#REF!,#REF!,#REF!</definedName>
    <definedName name="P3_PROT_22" hidden="1">#REF!,#REF!,#REF!,#REF!,#REF!,#REF!,#REF!,#REF!,#REF!,#REF!</definedName>
    <definedName name="P3_PROT_23" localSheetId="24" hidden="1">#REF!,#REF!,#REF!,#REF!,#REF!,#REF!,#REF!</definedName>
    <definedName name="P3_PROT_23" localSheetId="19" hidden="1">#REF!,#REF!,#REF!,#REF!,#REF!,#REF!,#REF!</definedName>
    <definedName name="P3_PROT_23" localSheetId="6" hidden="1">#REF!,#REF!,#REF!,#REF!,#REF!,#REF!,#REF!</definedName>
    <definedName name="P3_PROT_23" localSheetId="25" hidden="1">#REF!,#REF!,#REF!,#REF!,#REF!,#REF!,#REF!</definedName>
    <definedName name="P3_PROT_23" localSheetId="18" hidden="1">#REF!,#REF!,#REF!,#REF!,#REF!,#REF!,#REF!</definedName>
    <definedName name="P3_PROT_23" localSheetId="26" hidden="1">#REF!,#REF!,#REF!,#REF!,#REF!,#REF!,#REF!</definedName>
    <definedName name="P3_PROT_23" localSheetId="17" hidden="1">#REF!,#REF!,#REF!,#REF!,#REF!,#REF!,#REF!</definedName>
    <definedName name="P3_PROT_23" hidden="1">#REF!,#REF!,#REF!,#REF!,#REF!,#REF!,#REF!</definedName>
    <definedName name="P3_PROT_4" localSheetId="24" hidden="1">#REF!,#REF!,#REF!,#REF!,#REF!,#REF!,#REF!,#REF!,#REF!</definedName>
    <definedName name="P3_PROT_4" localSheetId="19" hidden="1">#REF!,#REF!,#REF!,#REF!,#REF!,#REF!,#REF!,#REF!,#REF!</definedName>
    <definedName name="P3_PROT_4" localSheetId="6" hidden="1">#REF!,#REF!,#REF!,#REF!,#REF!,#REF!,#REF!,#REF!,#REF!</definedName>
    <definedName name="P3_PROT_4" localSheetId="25" hidden="1">#REF!,#REF!,#REF!,#REF!,#REF!,#REF!,#REF!,#REF!,#REF!</definedName>
    <definedName name="P3_PROT_4" localSheetId="18" hidden="1">#REF!,#REF!,#REF!,#REF!,#REF!,#REF!,#REF!,#REF!,#REF!</definedName>
    <definedName name="P3_PROT_4" localSheetId="26" hidden="1">#REF!,#REF!,#REF!,#REF!,#REF!,#REF!,#REF!,#REF!,#REF!</definedName>
    <definedName name="P3_PROT_4" localSheetId="17" hidden="1">#REF!,#REF!,#REF!,#REF!,#REF!,#REF!,#REF!,#REF!,#REF!</definedName>
    <definedName name="P3_PROT_4" hidden="1">#REF!,#REF!,#REF!,#REF!,#REF!,#REF!,#REF!,#REF!,#REF!</definedName>
    <definedName name="P3_SCOPE_22" localSheetId="24" hidden="1">#REF!,#REF!,#REF!,#REF!,#REF!,#REF!,#REF!</definedName>
    <definedName name="P3_SCOPE_22" localSheetId="19" hidden="1">#REF!,#REF!,#REF!,#REF!,#REF!,#REF!,#REF!</definedName>
    <definedName name="P3_SCOPE_22" localSheetId="6" hidden="1">#REF!,#REF!,#REF!,#REF!,#REF!,#REF!,#REF!</definedName>
    <definedName name="P3_SCOPE_22" localSheetId="25" hidden="1">#REF!,#REF!,#REF!,#REF!,#REF!,#REF!,#REF!</definedName>
    <definedName name="P3_SCOPE_22" localSheetId="18" hidden="1">#REF!,#REF!,#REF!,#REF!,#REF!,#REF!,#REF!</definedName>
    <definedName name="P3_SCOPE_22" localSheetId="26" hidden="1">#REF!,#REF!,#REF!,#REF!,#REF!,#REF!,#REF!</definedName>
    <definedName name="P3_SCOPE_22" localSheetId="17" hidden="1">#REF!,#REF!,#REF!,#REF!,#REF!,#REF!,#REF!</definedName>
    <definedName name="P3_SCOPE_22" hidden="1">#REF!,#REF!,#REF!,#REF!,#REF!,#REF!,#REF!</definedName>
    <definedName name="P3_SCOPE_CHK2.1" localSheetId="24" hidden="1">#REF!,#REF!,#REF!,#REF!,#REF!,#REF!,#REF!</definedName>
    <definedName name="P3_SCOPE_CHK2.1" localSheetId="19" hidden="1">#REF!,#REF!,#REF!,#REF!,#REF!,#REF!,#REF!</definedName>
    <definedName name="P3_SCOPE_CHK2.1" localSheetId="6" hidden="1">#REF!,#REF!,#REF!,#REF!,#REF!,#REF!,#REF!</definedName>
    <definedName name="P3_SCOPE_CHK2.1" localSheetId="25" hidden="1">#REF!,#REF!,#REF!,#REF!,#REF!,#REF!,#REF!</definedName>
    <definedName name="P3_SCOPE_CHK2.1" localSheetId="18" hidden="1">#REF!,#REF!,#REF!,#REF!,#REF!,#REF!,#REF!</definedName>
    <definedName name="P3_SCOPE_CHK2.1" localSheetId="26" hidden="1">#REF!,#REF!,#REF!,#REF!,#REF!,#REF!,#REF!</definedName>
    <definedName name="P3_SCOPE_CHK2.1" localSheetId="17" hidden="1">#REF!,#REF!,#REF!,#REF!,#REF!,#REF!,#REF!</definedName>
    <definedName name="P3_SCOPE_CHK2.1" hidden="1">#REF!,#REF!,#REF!,#REF!,#REF!,#REF!,#REF!</definedName>
    <definedName name="P3_SCOPE_CHK2.2" localSheetId="24" hidden="1">#REF!,#REF!,#REF!,#REF!,#REF!,#REF!,#REF!</definedName>
    <definedName name="P3_SCOPE_CHK2.2" localSheetId="19" hidden="1">#REF!,#REF!,#REF!,#REF!,#REF!,#REF!,#REF!</definedName>
    <definedName name="P3_SCOPE_CHK2.2" localSheetId="6" hidden="1">#REF!,#REF!,#REF!,#REF!,#REF!,#REF!,#REF!</definedName>
    <definedName name="P3_SCOPE_CHK2.2" localSheetId="25" hidden="1">#REF!,#REF!,#REF!,#REF!,#REF!,#REF!,#REF!</definedName>
    <definedName name="P3_SCOPE_CHK2.2" localSheetId="18" hidden="1">#REF!,#REF!,#REF!,#REF!,#REF!,#REF!,#REF!</definedName>
    <definedName name="P3_SCOPE_CHK2.2" localSheetId="26" hidden="1">#REF!,#REF!,#REF!,#REF!,#REF!,#REF!,#REF!</definedName>
    <definedName name="P3_SCOPE_CHK2.2" localSheetId="17" hidden="1">#REF!,#REF!,#REF!,#REF!,#REF!,#REF!,#REF!</definedName>
    <definedName name="P3_SCOPE_CHK2.2" hidden="1">#REF!,#REF!,#REF!,#REF!,#REF!,#REF!,#REF!</definedName>
    <definedName name="P3_SCOPE_CHK2.3" localSheetId="24" hidden="1">#REF!,#REF!,#REF!,#REF!,#REF!,#REF!,#REF!</definedName>
    <definedName name="P3_SCOPE_CHK2.3" localSheetId="19" hidden="1">#REF!,#REF!,#REF!,#REF!,#REF!,#REF!,#REF!</definedName>
    <definedName name="P3_SCOPE_CHK2.3" localSheetId="6" hidden="1">#REF!,#REF!,#REF!,#REF!,#REF!,#REF!,#REF!</definedName>
    <definedName name="P3_SCOPE_CHK2.3" localSheetId="25" hidden="1">#REF!,#REF!,#REF!,#REF!,#REF!,#REF!,#REF!</definedName>
    <definedName name="P3_SCOPE_CHK2.3" localSheetId="18" hidden="1">#REF!,#REF!,#REF!,#REF!,#REF!,#REF!,#REF!</definedName>
    <definedName name="P3_SCOPE_CHK2.3" localSheetId="26" hidden="1">#REF!,#REF!,#REF!,#REF!,#REF!,#REF!,#REF!</definedName>
    <definedName name="P3_SCOPE_CHK2.3" localSheetId="17" hidden="1">#REF!,#REF!,#REF!,#REF!,#REF!,#REF!,#REF!</definedName>
    <definedName name="P3_SCOPE_CHK2.3" hidden="1">#REF!,#REF!,#REF!,#REF!,#REF!,#REF!,#REF!</definedName>
    <definedName name="P3_SCOPE_F1_PRT">'[29]Ф-1 (для АО-энерго)'!$E$16:$E$17,'[29]Ф-1 (для АО-энерго)'!$C$4:$D$4,'[29]Ф-1 (для АО-энерго)'!$C$7:$E$10,'[29]Ф-1 (для АО-энерго)'!$A$11:$E$11</definedName>
    <definedName name="P3_SCOPE_LOAD1" localSheetId="24" hidden="1">#REF!,#REF!,#REF!,#REF!</definedName>
    <definedName name="P3_SCOPE_LOAD1" localSheetId="19" hidden="1">#REF!,#REF!,#REF!,#REF!</definedName>
    <definedName name="P3_SCOPE_LOAD1" localSheetId="6" hidden="1">#REF!,#REF!,#REF!,#REF!</definedName>
    <definedName name="P3_SCOPE_LOAD1" localSheetId="25" hidden="1">#REF!,#REF!,#REF!,#REF!</definedName>
    <definedName name="P3_SCOPE_LOAD1" localSheetId="18" hidden="1">#REF!,#REF!,#REF!,#REF!</definedName>
    <definedName name="P3_SCOPE_LOAD1" localSheetId="26" hidden="1">#REF!,#REF!,#REF!,#REF!</definedName>
    <definedName name="P3_SCOPE_LOAD1" localSheetId="17" hidden="1">#REF!,#REF!,#REF!,#REF!</definedName>
    <definedName name="P3_SCOPE_LOAD1" hidden="1">#REF!,#REF!,#REF!,#REF!</definedName>
    <definedName name="P3_SCOPE_LOAD2" localSheetId="24" hidden="1">#REF!,#REF!,#REF!,#REF!</definedName>
    <definedName name="P3_SCOPE_LOAD2" localSheetId="19" hidden="1">#REF!,#REF!,#REF!,#REF!</definedName>
    <definedName name="P3_SCOPE_LOAD2" localSheetId="6" hidden="1">#REF!,#REF!,#REF!,#REF!</definedName>
    <definedName name="P3_SCOPE_LOAD2" localSheetId="25" hidden="1">#REF!,#REF!,#REF!,#REF!</definedName>
    <definedName name="P3_SCOPE_LOAD2" localSheetId="18" hidden="1">#REF!,#REF!,#REF!,#REF!</definedName>
    <definedName name="P3_SCOPE_LOAD2" localSheetId="26" hidden="1">#REF!,#REF!,#REF!,#REF!</definedName>
    <definedName name="P3_SCOPE_LOAD2" localSheetId="17" hidden="1">#REF!,#REF!,#REF!,#REF!</definedName>
    <definedName name="P3_SCOPE_LOAD2" hidden="1">#REF!,#REF!,#REF!,#REF!</definedName>
    <definedName name="P3_SCOPE_PER_PRT">[29]перекрестка!$J$33:$K$37,[29]перекрестка!$N$33:$N$37,[29]перекрестка!$F$39:$H$43,[29]перекрестка!$J$39:$K$43,[29]перекрестка!$N$39:$N$43</definedName>
    <definedName name="P3_SCOPE_SV_PRT">[29]свод!$D$135:$G$135,[29]свод!$I$135:$I$140,[29]свод!$H$137:$H$140,[29]свод!$D$138:$G$140,[29]свод!$E$15:$I$16,[29]свод!$E$120:$I$121,[29]свод!$E$18:$I$19</definedName>
    <definedName name="P3_T0_Protect" localSheetId="24">'[28]0'!$D$100:$G$100,'[28]0'!$D$102:$G$103,'[28]0'!#REF!,'[28]0'!#REF!,'[28]0'!#REF!,'[28]0'!#REF!,'[28]0'!$A$108:$IV$201,'[28]0'!$K$1:$AN$65536,'[28]0'!$D$20:$G$20,'%_Нов'!P1_T0_Protect</definedName>
    <definedName name="P3_T0_Protect" localSheetId="19">'[28]0'!$D$100:$G$100,'[28]0'!$D$102:$G$103,'[28]0'!#REF!,'[28]0'!#REF!,'[28]0'!#REF!,'[28]0'!#REF!,'[28]0'!$A$108:$IV$201,'[28]0'!$K$1:$AN$65536,'[28]0'!$D$20:$G$20,'%_Толп'!P1_T0_Protect</definedName>
    <definedName name="P3_T0_Protect" localSheetId="6">'[28]0'!$D$100:$G$100,'[28]0'!$D$102:$G$103,'[28]0'!#REF!,'[28]0'!#REF!,'[28]0'!#REF!,'[28]0'!#REF!,'[28]0'!$A$108:$IV$201,'[28]0'!$K$1:$AN$65536,'[28]0'!$D$20:$G$20,P1_T0_Protect</definedName>
    <definedName name="P3_T0_Protect" localSheetId="25">'[28]0'!$D$100:$G$100,'[28]0'!$D$102:$G$103,'[28]0'!#REF!,'[28]0'!#REF!,'[28]0'!#REF!,'[28]0'!#REF!,'[28]0'!$A$108:$IV$201,'[28]0'!$K$1:$AN$65536,'[28]0'!$D$20:$G$20,ИП_Новое!P1_T0_Protect</definedName>
    <definedName name="P3_T0_Protect" localSheetId="18">'[28]0'!$D$100:$G$100,'[28]0'!$D$102:$G$103,'[28]0'!#REF!,'[28]0'!#REF!,'[28]0'!#REF!,'[28]0'!#REF!,'[28]0'!$A$108:$IV$201,'[28]0'!$K$1:$AN$65536,'[28]0'!$D$20:$G$20,ИП_Толп!P1_T0_Protect</definedName>
    <definedName name="P3_T0_Protect" localSheetId="26">'[28]0'!$D$100:$G$100,'[28]0'!$D$102:$G$103,'[28]0'!#REF!,'[28]0'!#REF!,'[28]0'!#REF!,'[28]0'!#REF!,'[28]0'!$A$108:$IV$201,'[28]0'!$K$1:$AN$65536,'[28]0'!$D$20:$G$20,Тариф_Новое!P1_T0_Protect</definedName>
    <definedName name="P3_T0_Protect" localSheetId="17">'[28]0'!$D$100:$G$100,'[28]0'!$D$102:$G$103,'[28]0'!#REF!,'[28]0'!#REF!,'[28]0'!#REF!,'[28]0'!#REF!,'[28]0'!$A$108:$IV$201,'[28]0'!$K$1:$AN$65536,'[28]0'!$D$20:$G$20,Тариф_Толп!P1_T0_Protect</definedName>
    <definedName name="P3_T0_Protect">'[28]0'!$D$100:$G$100,'[28]0'!$D$102:$G$103,'[28]0'!#REF!,'[28]0'!#REF!,'[28]0'!#REF!,'[28]0'!#REF!,'[28]0'!$A$108:$IV$201,'[28]0'!$K$1:$AN$65536,'[28]0'!$D$20:$G$20,P1_T0_Protect</definedName>
    <definedName name="P3_T1_Protect" hidden="1">'[30]1'!$N$89:$O$93,'[30]1'!$O$95,'[30]1'!$N$96:$O$119,'[30]1'!$O$121,'[30]1'!$T$121:$U$121,'[30]1'!$T$95:$U$119,'[30]1'!$T$89:$U$93,'[30]1'!$T$77:$U$87,'[30]1'!$T$55:$U$75</definedName>
    <definedName name="P3_T12?Data" localSheetId="24" hidden="1">#REF!,#REF!,#REF!,#REF!,#REF!,#REF!,#REF!,#REF!,#REF!,#REF!,#REF!,#REF!</definedName>
    <definedName name="P3_T12?Data" localSheetId="19" hidden="1">#REF!,#REF!,#REF!,#REF!,#REF!,#REF!,#REF!,#REF!,#REF!,#REF!,#REF!,#REF!</definedName>
    <definedName name="P3_T12?Data" localSheetId="6" hidden="1">#REF!,#REF!,#REF!,#REF!,#REF!,#REF!,#REF!,#REF!,#REF!,#REF!,#REF!,#REF!</definedName>
    <definedName name="P3_T12?Data" localSheetId="25" hidden="1">#REF!,#REF!,#REF!,#REF!,#REF!,#REF!,#REF!,#REF!,#REF!,#REF!,#REF!,#REF!</definedName>
    <definedName name="P3_T12?Data" localSheetId="18" hidden="1">#REF!,#REF!,#REF!,#REF!,#REF!,#REF!,#REF!,#REF!,#REF!,#REF!,#REF!,#REF!</definedName>
    <definedName name="P3_T12?Data" localSheetId="26" hidden="1">#REF!,#REF!,#REF!,#REF!,#REF!,#REF!,#REF!,#REF!,#REF!,#REF!,#REF!,#REF!</definedName>
    <definedName name="P3_T12?Data" localSheetId="17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24">#REF!,#REF!,#REF!,#REF!,#REF!,#REF!,#REF!,#REF!</definedName>
    <definedName name="P3_T12?L3.1.x" localSheetId="19">#REF!,#REF!,#REF!,#REF!,#REF!,#REF!,#REF!,#REF!</definedName>
    <definedName name="P3_T12?L3.1.x" localSheetId="6">#REF!,#REF!,#REF!,#REF!,#REF!,#REF!,#REF!,#REF!</definedName>
    <definedName name="P3_T12?L3.1.x" localSheetId="25">#REF!,#REF!,#REF!,#REF!,#REF!,#REF!,#REF!,#REF!</definedName>
    <definedName name="P3_T12?L3.1.x" localSheetId="18">#REF!,#REF!,#REF!,#REF!,#REF!,#REF!,#REF!,#REF!</definedName>
    <definedName name="P3_T12?L3.1.x" localSheetId="26">#REF!,#REF!,#REF!,#REF!,#REF!,#REF!,#REF!,#REF!</definedName>
    <definedName name="P3_T12?L3.1.x" localSheetId="17">#REF!,#REF!,#REF!,#REF!,#REF!,#REF!,#REF!,#REF!</definedName>
    <definedName name="P3_T12?L3.1.x">#REF!,#REF!,#REF!,#REF!,#REF!,#REF!,#REF!,#REF!</definedName>
    <definedName name="P3_T12?L3.x" localSheetId="24">#REF!,#REF!,#REF!,#REF!,#REF!,#REF!,#REF!,#REF!</definedName>
    <definedName name="P3_T12?L3.x" localSheetId="19">#REF!,#REF!,#REF!,#REF!,#REF!,#REF!,#REF!,#REF!</definedName>
    <definedName name="P3_T12?L3.x" localSheetId="6">#REF!,#REF!,#REF!,#REF!,#REF!,#REF!,#REF!,#REF!</definedName>
    <definedName name="P3_T12?L3.x" localSheetId="25">#REF!,#REF!,#REF!,#REF!,#REF!,#REF!,#REF!,#REF!</definedName>
    <definedName name="P3_T12?L3.x" localSheetId="18">#REF!,#REF!,#REF!,#REF!,#REF!,#REF!,#REF!,#REF!</definedName>
    <definedName name="P3_T12?L3.x" localSheetId="26">#REF!,#REF!,#REF!,#REF!,#REF!,#REF!,#REF!,#REF!</definedName>
    <definedName name="P3_T12?L3.x" localSheetId="17">#REF!,#REF!,#REF!,#REF!,#REF!,#REF!,#REF!,#REF!</definedName>
    <definedName name="P3_T12?L3.x">#REF!,#REF!,#REF!,#REF!,#REF!,#REF!,#REF!,#REF!</definedName>
    <definedName name="P3_T12?unit?ГА" localSheetId="24" hidden="1">#REF!,#REF!,#REF!,#REF!,#REF!,#REF!,#REF!,#REF!</definedName>
    <definedName name="P3_T12?unit?ГА" localSheetId="19" hidden="1">#REF!,#REF!,#REF!,#REF!,#REF!,#REF!,#REF!,#REF!</definedName>
    <definedName name="P3_T12?unit?ГА" localSheetId="6" hidden="1">#REF!,#REF!,#REF!,#REF!,#REF!,#REF!,#REF!,#REF!</definedName>
    <definedName name="P3_T12?unit?ГА" localSheetId="25" hidden="1">#REF!,#REF!,#REF!,#REF!,#REF!,#REF!,#REF!,#REF!</definedName>
    <definedName name="P3_T12?unit?ГА" localSheetId="18" hidden="1">#REF!,#REF!,#REF!,#REF!,#REF!,#REF!,#REF!,#REF!</definedName>
    <definedName name="P3_T12?unit?ГА" localSheetId="26" hidden="1">#REF!,#REF!,#REF!,#REF!,#REF!,#REF!,#REF!,#REF!</definedName>
    <definedName name="P3_T12?unit?ГА" localSheetId="17" hidden="1">#REF!,#REF!,#REF!,#REF!,#REF!,#REF!,#REF!,#REF!</definedName>
    <definedName name="P3_T12?unit?ГА" hidden="1">#REF!,#REF!,#REF!,#REF!,#REF!,#REF!,#REF!,#REF!</definedName>
    <definedName name="P3_T12?unit?ТРУБ" localSheetId="24" hidden="1">#REF!,#REF!,#REF!,#REF!,#REF!,#REF!,#REF!,#REF!</definedName>
    <definedName name="P3_T12?unit?ТРУБ" localSheetId="19" hidden="1">#REF!,#REF!,#REF!,#REF!,#REF!,#REF!,#REF!,#REF!</definedName>
    <definedName name="P3_T12?unit?ТРУБ" localSheetId="6" hidden="1">#REF!,#REF!,#REF!,#REF!,#REF!,#REF!,#REF!,#REF!</definedName>
    <definedName name="P3_T12?unit?ТРУБ" localSheetId="25" hidden="1">#REF!,#REF!,#REF!,#REF!,#REF!,#REF!,#REF!,#REF!</definedName>
    <definedName name="P3_T12?unit?ТРУБ" localSheetId="18" hidden="1">#REF!,#REF!,#REF!,#REF!,#REF!,#REF!,#REF!,#REF!</definedName>
    <definedName name="P3_T12?unit?ТРУБ" localSheetId="26" hidden="1">#REF!,#REF!,#REF!,#REF!,#REF!,#REF!,#REF!,#REF!</definedName>
    <definedName name="P3_T12?unit?ТРУБ" localSheetId="17" hidden="1">#REF!,#REF!,#REF!,#REF!,#REF!,#REF!,#REF!,#REF!</definedName>
    <definedName name="P3_T12?unit?ТРУБ" hidden="1">#REF!,#REF!,#REF!,#REF!,#REF!,#REF!,#REF!,#REF!</definedName>
    <definedName name="P3_T16?item_ext?ЧЕЛ" localSheetId="24" hidden="1">#REF!,#REF!,#REF!,#REF!,#REF!,#REF!,#REF!,#REF!</definedName>
    <definedName name="P3_T16?item_ext?ЧЕЛ" localSheetId="19" hidden="1">#REF!,#REF!,#REF!,#REF!,#REF!,#REF!,#REF!,#REF!</definedName>
    <definedName name="P3_T16?item_ext?ЧЕЛ" localSheetId="6" hidden="1">#REF!,#REF!,#REF!,#REF!,#REF!,#REF!,#REF!,#REF!</definedName>
    <definedName name="P3_T16?item_ext?ЧЕЛ" localSheetId="25" hidden="1">#REF!,#REF!,#REF!,#REF!,#REF!,#REF!,#REF!,#REF!</definedName>
    <definedName name="P3_T16?item_ext?ЧЕЛ" localSheetId="18" hidden="1">#REF!,#REF!,#REF!,#REF!,#REF!,#REF!,#REF!,#REF!</definedName>
    <definedName name="P3_T16?item_ext?ЧЕЛ" localSheetId="26" hidden="1">#REF!,#REF!,#REF!,#REF!,#REF!,#REF!,#REF!,#REF!</definedName>
    <definedName name="P3_T16?item_ext?ЧЕЛ" localSheetId="17" hidden="1">#REF!,#REF!,#REF!,#REF!,#REF!,#REF!,#REF!,#REF!</definedName>
    <definedName name="P3_T16?item_ext?ЧЕЛ" hidden="1">#REF!,#REF!,#REF!,#REF!,#REF!,#REF!,#REF!,#REF!</definedName>
    <definedName name="P3_T16?unit?ТРУБ" localSheetId="24" hidden="1">#REF!,#REF!,#REF!,#REF!,#REF!,#REF!,#REF!</definedName>
    <definedName name="P3_T16?unit?ТРУБ" localSheetId="19" hidden="1">#REF!,#REF!,#REF!,#REF!,#REF!,#REF!,#REF!</definedName>
    <definedName name="P3_T16?unit?ТРУБ" localSheetId="6" hidden="1">#REF!,#REF!,#REF!,#REF!,#REF!,#REF!,#REF!</definedName>
    <definedName name="P3_T16?unit?ТРУБ" localSheetId="25" hidden="1">#REF!,#REF!,#REF!,#REF!,#REF!,#REF!,#REF!</definedName>
    <definedName name="P3_T16?unit?ТРУБ" localSheetId="18" hidden="1">#REF!,#REF!,#REF!,#REF!,#REF!,#REF!,#REF!</definedName>
    <definedName name="P3_T16?unit?ТРУБ" localSheetId="26" hidden="1">#REF!,#REF!,#REF!,#REF!,#REF!,#REF!,#REF!</definedName>
    <definedName name="P3_T16?unit?ТРУБ" localSheetId="17" hidden="1">#REF!,#REF!,#REF!,#REF!,#REF!,#REF!,#REF!</definedName>
    <definedName name="P3_T16?unit?ТРУБ" hidden="1">#REF!,#REF!,#REF!,#REF!,#REF!,#REF!,#REF!</definedName>
    <definedName name="P3_T16?unit?ЧЕЛ" localSheetId="24" hidden="1">#REF!,#REF!,#REF!,#REF!,#REF!,#REF!,#REF!,#REF!</definedName>
    <definedName name="P3_T16?unit?ЧЕЛ" localSheetId="19" hidden="1">#REF!,#REF!,#REF!,#REF!,#REF!,#REF!,#REF!,#REF!</definedName>
    <definedName name="P3_T16?unit?ЧЕЛ" localSheetId="6" hidden="1">#REF!,#REF!,#REF!,#REF!,#REF!,#REF!,#REF!,#REF!</definedName>
    <definedName name="P3_T16?unit?ЧЕЛ" localSheetId="25" hidden="1">#REF!,#REF!,#REF!,#REF!,#REF!,#REF!,#REF!,#REF!</definedName>
    <definedName name="P3_T16?unit?ЧЕЛ" localSheetId="18" hidden="1">#REF!,#REF!,#REF!,#REF!,#REF!,#REF!,#REF!,#REF!</definedName>
    <definedName name="P3_T16?unit?ЧЕЛ" localSheetId="26" hidden="1">#REF!,#REF!,#REF!,#REF!,#REF!,#REF!,#REF!,#REF!</definedName>
    <definedName name="P3_T16?unit?ЧЕЛ" localSheetId="17" hidden="1">#REF!,#REF!,#REF!,#REF!,#REF!,#REF!,#REF!,#REF!</definedName>
    <definedName name="P3_T16?unit?ЧЕЛ" hidden="1">#REF!,#REF!,#REF!,#REF!,#REF!,#REF!,#REF!,#REF!</definedName>
    <definedName name="P3_T2.1?Protection" hidden="1">'[31]2008 (Min)'!$G$8:$N$9,'[31]2008 (Min)'!$Q$8:$U$9,'[31]2008 (Min)'!$X$8:$Y$9,'[31]2008 (Min)'!$G$11:$N$12,'[31]2008 (Min)'!$Q$11:$U$12,'[31]2008 (Min)'!$X$11:$Y$12</definedName>
    <definedName name="P3_T2.2?Data" localSheetId="24">#REF!,#REF!,#REF!,#REF!,#REF!,#REF!,#REF!</definedName>
    <definedName name="P3_T2.2?Data" localSheetId="19">#REF!,#REF!,#REF!,#REF!,#REF!,#REF!,#REF!</definedName>
    <definedName name="P3_T2.2?Data" localSheetId="6">#REF!,#REF!,#REF!,#REF!,#REF!,#REF!,#REF!</definedName>
    <definedName name="P3_T2.2?Data" localSheetId="25">#REF!,#REF!,#REF!,#REF!,#REF!,#REF!,#REF!</definedName>
    <definedName name="P3_T2.2?Data" localSheetId="18">#REF!,#REF!,#REF!,#REF!,#REF!,#REF!,#REF!</definedName>
    <definedName name="P3_T2.2?Data" localSheetId="26">#REF!,#REF!,#REF!,#REF!,#REF!,#REF!,#REF!</definedName>
    <definedName name="P3_T2.2?Data" localSheetId="17">#REF!,#REF!,#REF!,#REF!,#REF!,#REF!,#REF!</definedName>
    <definedName name="P3_T2.2?Data">#REF!,#REF!,#REF!,#REF!,#REF!,#REF!,#REF!</definedName>
    <definedName name="P3_T2.2?Protection">'[31]2008 (Max)'!$X$27:$Y$31,'[31]2008 (Max)'!$G$34:$N$35,'[31]2008 (Max)'!$Q$34:$U$35,'[31]2008 (Max)'!$X$34:$Y$35,'[31]2008 (Max)'!$G$38:$N$38,'[31]2008 (Max)'!$Q$38:$U$38,'[31]2008 (Max)'!$X$38:$Y$38,'[31]2008 (Max)'!$G$40:$N$42</definedName>
    <definedName name="P3_T2.2_Protect" localSheetId="24" hidden="1">#REF!,#REF!,#REF!,#REF!,#REF!,#REF!,#REF!</definedName>
    <definedName name="P3_T2.2_Protect" localSheetId="19" hidden="1">#REF!,#REF!,#REF!,#REF!,#REF!,#REF!,#REF!</definedName>
    <definedName name="P3_T2.2_Protect" localSheetId="6" hidden="1">#REF!,#REF!,#REF!,#REF!,#REF!,#REF!,#REF!</definedName>
    <definedName name="P3_T2.2_Protect" localSheetId="25" hidden="1">#REF!,#REF!,#REF!,#REF!,#REF!,#REF!,#REF!</definedName>
    <definedName name="P3_T2.2_Protect" localSheetId="18" hidden="1">#REF!,#REF!,#REF!,#REF!,#REF!,#REF!,#REF!</definedName>
    <definedName name="P3_T2.2_Protect" localSheetId="26" hidden="1">#REF!,#REF!,#REF!,#REF!,#REF!,#REF!,#REF!</definedName>
    <definedName name="P3_T2.2_Protect" localSheetId="17" hidden="1">#REF!,#REF!,#REF!,#REF!,#REF!,#REF!,#REF!</definedName>
    <definedName name="P3_T2.2_Protect" hidden="1">#REF!,#REF!,#REF!,#REF!,#REF!,#REF!,#REF!</definedName>
    <definedName name="P3_T2?Data" localSheetId="24">#REF!,#REF!,#REF!,#REF!,#REF!,#REF!,#REF!,#REF!</definedName>
    <definedName name="P3_T2?Data" localSheetId="19">#REF!,#REF!,#REF!,#REF!,#REF!,#REF!,#REF!,#REF!</definedName>
    <definedName name="P3_T2?Data" localSheetId="6">#REF!,#REF!,#REF!,#REF!,#REF!,#REF!,#REF!,#REF!</definedName>
    <definedName name="P3_T2?Data" localSheetId="25">#REF!,#REF!,#REF!,#REF!,#REF!,#REF!,#REF!,#REF!</definedName>
    <definedName name="P3_T2?Data" localSheetId="18">#REF!,#REF!,#REF!,#REF!,#REF!,#REF!,#REF!,#REF!</definedName>
    <definedName name="P3_T2?Data" localSheetId="26">#REF!,#REF!,#REF!,#REF!,#REF!,#REF!,#REF!,#REF!</definedName>
    <definedName name="P3_T2?Data" localSheetId="17">#REF!,#REF!,#REF!,#REF!,#REF!,#REF!,#REF!,#REF!</definedName>
    <definedName name="P3_T2?Data">#REF!,#REF!,#REF!,#REF!,#REF!,#REF!,#REF!,#REF!</definedName>
    <definedName name="P3_T2?Protection" hidden="1">'[31]2007'!$G$27:$N$31,'[31]2007'!$Q$27:$U$31,'[31]2007'!$X$27:$Y$31,'[31]2007'!$G$34:$N$35,'[31]2007'!$Q$34:$U$35,'[31]2007'!$X$34:$Y$35,'[31]2007'!$G$38:$N$38</definedName>
    <definedName name="P3_T2_2_Protect" localSheetId="24" hidden="1">#REF!,#REF!,#REF!,#REF!,#REF!,#REF!,#REF!</definedName>
    <definedName name="P3_T2_2_Protect" localSheetId="19" hidden="1">#REF!,#REF!,#REF!,#REF!,#REF!,#REF!,#REF!</definedName>
    <definedName name="P3_T2_2_Protect" localSheetId="6" hidden="1">#REF!,#REF!,#REF!,#REF!,#REF!,#REF!,#REF!</definedName>
    <definedName name="P3_T2_2_Protect" localSheetId="25" hidden="1">#REF!,#REF!,#REF!,#REF!,#REF!,#REF!,#REF!</definedName>
    <definedName name="P3_T2_2_Protect" localSheetId="18" hidden="1">#REF!,#REF!,#REF!,#REF!,#REF!,#REF!,#REF!</definedName>
    <definedName name="P3_T2_2_Protect" localSheetId="26" hidden="1">#REF!,#REF!,#REF!,#REF!,#REF!,#REF!,#REF!</definedName>
    <definedName name="P3_T2_2_Protect" localSheetId="17" hidden="1">#REF!,#REF!,#REF!,#REF!,#REF!,#REF!,#REF!</definedName>
    <definedName name="P3_T2_2_Protect" hidden="1">#REF!,#REF!,#REF!,#REF!,#REF!,#REF!,#REF!</definedName>
    <definedName name="P3_T2_DiapProt" hidden="1">'[31]2007'!$Q$25:$U$25,'[31]2007'!$X$25:$Y$25,'[31]2007'!$G$27:$N$31,'[31]2007'!$Q$27:$U$31,'[31]2007'!$X$27:$Y$31,'[31]2007'!$G$34:$N$35,'[31]2007'!$Q$34:$U$35</definedName>
    <definedName name="P3_T2_Protect" localSheetId="24" hidden="1">#REF!,#REF!,#REF!,#REF!,#REF!,#REF!,#REF!,#REF!</definedName>
    <definedName name="P3_T2_Protect" localSheetId="19" hidden="1">#REF!,#REF!,#REF!,#REF!,#REF!,#REF!,#REF!,#REF!</definedName>
    <definedName name="P3_T2_Protect" localSheetId="6" hidden="1">#REF!,#REF!,#REF!,#REF!,#REF!,#REF!,#REF!,#REF!</definedName>
    <definedName name="P3_T2_Protect" localSheetId="25" hidden="1">#REF!,#REF!,#REF!,#REF!,#REF!,#REF!,#REF!,#REF!</definedName>
    <definedName name="P3_T2_Protect" localSheetId="18" hidden="1">#REF!,#REF!,#REF!,#REF!,#REF!,#REF!,#REF!,#REF!</definedName>
    <definedName name="P3_T2_Protect" localSheetId="26" hidden="1">#REF!,#REF!,#REF!,#REF!,#REF!,#REF!,#REF!,#REF!</definedName>
    <definedName name="P3_T2_Protect" localSheetId="17" hidden="1">#REF!,#REF!,#REF!,#REF!,#REF!,#REF!,#REF!,#REF!</definedName>
    <definedName name="P3_T2_Protect" hidden="1">#REF!,#REF!,#REF!,#REF!,#REF!,#REF!,#REF!,#REF!</definedName>
    <definedName name="P3_T3.1?unit?ТРУБ" localSheetId="24">'[30]3.1'!$P$29:$Q$36,'[30]3.1'!$W$22:$X$25,'[30]3.1'!#REF!,'[30]3.1'!$L$22:$M$25,'[30]3.1'!$T$12:$U$17</definedName>
    <definedName name="P3_T3.1?unit?ТРУБ" localSheetId="19">'[30]3.1'!$P$29:$Q$36,'[30]3.1'!$W$22:$X$25,'[30]3.1'!#REF!,'[30]3.1'!$L$22:$M$25,'[30]3.1'!$T$12:$U$17</definedName>
    <definedName name="P3_T3.1?unit?ТРУБ" localSheetId="25">'[30]3.1'!$P$29:$Q$36,'[30]3.1'!$W$22:$X$25,'[30]3.1'!#REF!,'[30]3.1'!$L$22:$M$25,'[30]3.1'!$T$12:$U$17</definedName>
    <definedName name="P3_T3.1?unit?ТРУБ" localSheetId="18">'[30]3.1'!$P$29:$Q$36,'[30]3.1'!$W$22:$X$25,'[30]3.1'!#REF!,'[30]3.1'!$L$22:$M$25,'[30]3.1'!$T$12:$U$17</definedName>
    <definedName name="P3_T3.1?unit?ТРУБ" localSheetId="26">'[30]3.1'!$P$29:$Q$36,'[30]3.1'!$W$22:$X$25,'[30]3.1'!#REF!,'[30]3.1'!$L$22:$M$25,'[30]3.1'!$T$12:$U$17</definedName>
    <definedName name="P3_T3.1?unit?ТРУБ" localSheetId="17">'[30]3.1'!$P$29:$Q$36,'[30]3.1'!$W$22:$X$25,'[30]3.1'!#REF!,'[30]3.1'!$L$22:$M$25,'[30]3.1'!$T$12:$U$17</definedName>
    <definedName name="P3_T3.1?unit?ТРУБ">'[30]3.1'!$P$29:$Q$36,'[30]3.1'!$W$22:$X$25,'[30]3.1'!#REF!,'[30]3.1'!$L$22:$M$25,'[30]3.1'!$T$12:$U$17</definedName>
    <definedName name="P3_T3_2_Protect">'[30]3.2'!$D$55:$F$55,'[30]3.2'!$H$53:$I$53,'[30]3.2'!$H$55:$I$55,'[30]3.2'!$K$48:$K$50,'[30]3.2'!$K$53,'[30]3.2'!$K$55,'[30]3.2'!$M$9:$O$10,'[30]3.2'!$M$12:$O$15,'[30]3.2'!$M$17:$O$23</definedName>
    <definedName name="P4_dip" hidden="1">[27]FST5!$G$70:$G$75,[27]FST5!$G$77:$G$78,[27]FST5!$G$80:$G$83,[27]FST5!$G$85,[27]FST5!$G$87:$G$91,[27]FST5!$G$93,[27]FST5!$G$95:$G$97,[27]FST5!$G$52:$G$68</definedName>
    <definedName name="P4_PROT_21" localSheetId="24" hidden="1">#REF!,#REF!,#REF!,#REF!,#REF!,#REF!,#REF!</definedName>
    <definedName name="P4_PROT_21" localSheetId="19" hidden="1">#REF!,#REF!,#REF!,#REF!,#REF!,#REF!,#REF!</definedName>
    <definedName name="P4_PROT_21" localSheetId="6" hidden="1">#REF!,#REF!,#REF!,#REF!,#REF!,#REF!,#REF!</definedName>
    <definedName name="P4_PROT_21" localSheetId="25" hidden="1">#REF!,#REF!,#REF!,#REF!,#REF!,#REF!,#REF!</definedName>
    <definedName name="P4_PROT_21" localSheetId="18" hidden="1">#REF!,#REF!,#REF!,#REF!,#REF!,#REF!,#REF!</definedName>
    <definedName name="P4_PROT_21" localSheetId="26" hidden="1">#REF!,#REF!,#REF!,#REF!,#REF!,#REF!,#REF!</definedName>
    <definedName name="P4_PROT_21" localSheetId="17" hidden="1">#REF!,#REF!,#REF!,#REF!,#REF!,#REF!,#REF!</definedName>
    <definedName name="P4_PROT_21" hidden="1">#REF!,#REF!,#REF!,#REF!,#REF!,#REF!,#REF!</definedName>
    <definedName name="P4_PROT_22" localSheetId="24" hidden="1">#REF!,#REF!,#REF!,#REF!,#REF!,#REF!,#REF!,#REF!,#REF!</definedName>
    <definedName name="P4_PROT_22" localSheetId="19" hidden="1">#REF!,#REF!,#REF!,#REF!,#REF!,#REF!,#REF!,#REF!,#REF!</definedName>
    <definedName name="P4_PROT_22" localSheetId="6" hidden="1">#REF!,#REF!,#REF!,#REF!,#REF!,#REF!,#REF!,#REF!,#REF!</definedName>
    <definedName name="P4_PROT_22" localSheetId="25" hidden="1">#REF!,#REF!,#REF!,#REF!,#REF!,#REF!,#REF!,#REF!,#REF!</definedName>
    <definedName name="P4_PROT_22" localSheetId="18" hidden="1">#REF!,#REF!,#REF!,#REF!,#REF!,#REF!,#REF!,#REF!,#REF!</definedName>
    <definedName name="P4_PROT_22" localSheetId="26" hidden="1">#REF!,#REF!,#REF!,#REF!,#REF!,#REF!,#REF!,#REF!,#REF!</definedName>
    <definedName name="P4_PROT_22" localSheetId="17" hidden="1">#REF!,#REF!,#REF!,#REF!,#REF!,#REF!,#REF!,#REF!,#REF!</definedName>
    <definedName name="P4_PROT_22" hidden="1">#REF!,#REF!,#REF!,#REF!,#REF!,#REF!,#REF!,#REF!,#REF!</definedName>
    <definedName name="P4_PROT_4" localSheetId="24" hidden="1">#REF!,#REF!,#REF!,#REF!,#REF!,#REF!,#REF!,#REF!,#REF!</definedName>
    <definedName name="P4_PROT_4" localSheetId="19" hidden="1">#REF!,#REF!,#REF!,#REF!,#REF!,#REF!,#REF!,#REF!,#REF!</definedName>
    <definedName name="P4_PROT_4" localSheetId="6" hidden="1">#REF!,#REF!,#REF!,#REF!,#REF!,#REF!,#REF!,#REF!,#REF!</definedName>
    <definedName name="P4_PROT_4" localSheetId="25" hidden="1">#REF!,#REF!,#REF!,#REF!,#REF!,#REF!,#REF!,#REF!,#REF!</definedName>
    <definedName name="P4_PROT_4" localSheetId="18" hidden="1">#REF!,#REF!,#REF!,#REF!,#REF!,#REF!,#REF!,#REF!,#REF!</definedName>
    <definedName name="P4_PROT_4" localSheetId="26" hidden="1">#REF!,#REF!,#REF!,#REF!,#REF!,#REF!,#REF!,#REF!,#REF!</definedName>
    <definedName name="P4_PROT_4" localSheetId="17" hidden="1">#REF!,#REF!,#REF!,#REF!,#REF!,#REF!,#REF!,#REF!,#REF!</definedName>
    <definedName name="P4_PROT_4" hidden="1">#REF!,#REF!,#REF!,#REF!,#REF!,#REF!,#REF!,#REF!,#REF!</definedName>
    <definedName name="P4_SCOPE_F1_PRT">'[29]Ф-1 (для АО-энерго)'!$C$13:$E$13,'[29]Ф-1 (для АО-энерго)'!$A$14:$E$14,'[29]Ф-1 (для АО-энерго)'!$C$23:$C$50,'[29]Ф-1 (для АО-энерго)'!$C$54:$C$95</definedName>
    <definedName name="P4_SCOPE_PER_PRT">[29]перекрестка!$F$45:$H$49,[29]перекрестка!$J$45:$K$49,[29]перекрестка!$N$45:$N$49,[29]перекрестка!$F$53:$G$64,[29]перекрестка!$H$54:$H$58</definedName>
    <definedName name="P4_T12?Data" localSheetId="24" hidden="1">#REF!,#REF!,#REF!,#REF!,#REF!,#REF!,#REF!,#REF!,#REF!,#REF!,#REF!,#REF!,#REF!</definedName>
    <definedName name="P4_T12?Data" localSheetId="19" hidden="1">#REF!,#REF!,#REF!,#REF!,#REF!,#REF!,#REF!,#REF!,#REF!,#REF!,#REF!,#REF!,#REF!</definedName>
    <definedName name="P4_T12?Data" localSheetId="6" hidden="1">#REF!,#REF!,#REF!,#REF!,#REF!,#REF!,#REF!,#REF!,#REF!,#REF!,#REF!,#REF!,#REF!</definedName>
    <definedName name="P4_T12?Data" localSheetId="25" hidden="1">#REF!,#REF!,#REF!,#REF!,#REF!,#REF!,#REF!,#REF!,#REF!,#REF!,#REF!,#REF!,#REF!</definedName>
    <definedName name="P4_T12?Data" localSheetId="18" hidden="1">#REF!,#REF!,#REF!,#REF!,#REF!,#REF!,#REF!,#REF!,#REF!,#REF!,#REF!,#REF!,#REF!</definedName>
    <definedName name="P4_T12?Data" localSheetId="26" hidden="1">#REF!,#REF!,#REF!,#REF!,#REF!,#REF!,#REF!,#REF!,#REF!,#REF!,#REF!,#REF!,#REF!</definedName>
    <definedName name="P4_T12?Data" localSheetId="17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24">#REF!,#REF!,#REF!,#REF!,#REF!,#REF!,#REF!,#REF!</definedName>
    <definedName name="P4_T12?L3.1.x" localSheetId="19">#REF!,#REF!,#REF!,#REF!,#REF!,#REF!,#REF!,#REF!</definedName>
    <definedName name="P4_T12?L3.1.x" localSheetId="6">#REF!,#REF!,#REF!,#REF!,#REF!,#REF!,#REF!,#REF!</definedName>
    <definedName name="P4_T12?L3.1.x" localSheetId="25">#REF!,#REF!,#REF!,#REF!,#REF!,#REF!,#REF!,#REF!</definedName>
    <definedName name="P4_T12?L3.1.x" localSheetId="18">#REF!,#REF!,#REF!,#REF!,#REF!,#REF!,#REF!,#REF!</definedName>
    <definedName name="P4_T12?L3.1.x" localSheetId="26">#REF!,#REF!,#REF!,#REF!,#REF!,#REF!,#REF!,#REF!</definedName>
    <definedName name="P4_T12?L3.1.x" localSheetId="17">#REF!,#REF!,#REF!,#REF!,#REF!,#REF!,#REF!,#REF!</definedName>
    <definedName name="P4_T12?L3.1.x">#REF!,#REF!,#REF!,#REF!,#REF!,#REF!,#REF!,#REF!</definedName>
    <definedName name="P4_T12?L3.x" localSheetId="24">#REF!,#REF!,#REF!,#REF!,#REF!,#REF!,#REF!,#REF!</definedName>
    <definedName name="P4_T12?L3.x" localSheetId="19">#REF!,#REF!,#REF!,#REF!,#REF!,#REF!,#REF!,#REF!</definedName>
    <definedName name="P4_T12?L3.x" localSheetId="6">#REF!,#REF!,#REF!,#REF!,#REF!,#REF!,#REF!,#REF!</definedName>
    <definedName name="P4_T12?L3.x" localSheetId="25">#REF!,#REF!,#REF!,#REF!,#REF!,#REF!,#REF!,#REF!</definedName>
    <definedName name="P4_T12?L3.x" localSheetId="18">#REF!,#REF!,#REF!,#REF!,#REF!,#REF!,#REF!,#REF!</definedName>
    <definedName name="P4_T12?L3.x" localSheetId="26">#REF!,#REF!,#REF!,#REF!,#REF!,#REF!,#REF!,#REF!</definedName>
    <definedName name="P4_T12?L3.x" localSheetId="17">#REF!,#REF!,#REF!,#REF!,#REF!,#REF!,#REF!,#REF!</definedName>
    <definedName name="P4_T12?L3.x">#REF!,#REF!,#REF!,#REF!,#REF!,#REF!,#REF!,#REF!</definedName>
    <definedName name="P4_T12?unit?ГА" localSheetId="24" hidden="1">#REF!,#REF!,#REF!,#REF!,#REF!,#REF!,#REF!,#REF!</definedName>
    <definedName name="P4_T12?unit?ГА" localSheetId="19" hidden="1">#REF!,#REF!,#REF!,#REF!,#REF!,#REF!,#REF!,#REF!</definedName>
    <definedName name="P4_T12?unit?ГА" localSheetId="6" hidden="1">#REF!,#REF!,#REF!,#REF!,#REF!,#REF!,#REF!,#REF!</definedName>
    <definedName name="P4_T12?unit?ГА" localSheetId="25" hidden="1">#REF!,#REF!,#REF!,#REF!,#REF!,#REF!,#REF!,#REF!</definedName>
    <definedName name="P4_T12?unit?ГА" localSheetId="18" hidden="1">#REF!,#REF!,#REF!,#REF!,#REF!,#REF!,#REF!,#REF!</definedName>
    <definedName name="P4_T12?unit?ГА" localSheetId="26" hidden="1">#REF!,#REF!,#REF!,#REF!,#REF!,#REF!,#REF!,#REF!</definedName>
    <definedName name="P4_T12?unit?ГА" localSheetId="17" hidden="1">#REF!,#REF!,#REF!,#REF!,#REF!,#REF!,#REF!,#REF!</definedName>
    <definedName name="P4_T12?unit?ГА" hidden="1">#REF!,#REF!,#REF!,#REF!,#REF!,#REF!,#REF!,#REF!</definedName>
    <definedName name="P4_T12?unit?ТРУБ" localSheetId="24" hidden="1">#REF!,#REF!,#REF!,#REF!,#REF!,#REF!,#REF!,#REF!</definedName>
    <definedName name="P4_T12?unit?ТРУБ" localSheetId="19" hidden="1">#REF!,#REF!,#REF!,#REF!,#REF!,#REF!,#REF!,#REF!</definedName>
    <definedName name="P4_T12?unit?ТРУБ" localSheetId="6" hidden="1">#REF!,#REF!,#REF!,#REF!,#REF!,#REF!,#REF!,#REF!</definedName>
    <definedName name="P4_T12?unit?ТРУБ" localSheetId="25" hidden="1">#REF!,#REF!,#REF!,#REF!,#REF!,#REF!,#REF!,#REF!</definedName>
    <definedName name="P4_T12?unit?ТРУБ" localSheetId="18" hidden="1">#REF!,#REF!,#REF!,#REF!,#REF!,#REF!,#REF!,#REF!</definedName>
    <definedName name="P4_T12?unit?ТРУБ" localSheetId="26" hidden="1">#REF!,#REF!,#REF!,#REF!,#REF!,#REF!,#REF!,#REF!</definedName>
    <definedName name="P4_T12?unit?ТРУБ" localSheetId="17" hidden="1">#REF!,#REF!,#REF!,#REF!,#REF!,#REF!,#REF!,#REF!</definedName>
    <definedName name="P4_T12?unit?ТРУБ" hidden="1">#REF!,#REF!,#REF!,#REF!,#REF!,#REF!,#REF!,#REF!</definedName>
    <definedName name="P4_T16?item_ext?ЧЕЛ" localSheetId="24" hidden="1">#REF!,#REF!,#REF!,#REF!,#REF!,#REF!,#REF!</definedName>
    <definedName name="P4_T16?item_ext?ЧЕЛ" localSheetId="19" hidden="1">#REF!,#REF!,#REF!,#REF!,#REF!,#REF!,#REF!</definedName>
    <definedName name="P4_T16?item_ext?ЧЕЛ" localSheetId="6" hidden="1">#REF!,#REF!,#REF!,#REF!,#REF!,#REF!,#REF!</definedName>
    <definedName name="P4_T16?item_ext?ЧЕЛ" localSheetId="25" hidden="1">#REF!,#REF!,#REF!,#REF!,#REF!,#REF!,#REF!</definedName>
    <definedName name="P4_T16?item_ext?ЧЕЛ" localSheetId="18" hidden="1">#REF!,#REF!,#REF!,#REF!,#REF!,#REF!,#REF!</definedName>
    <definedName name="P4_T16?item_ext?ЧЕЛ" localSheetId="26" hidden="1">#REF!,#REF!,#REF!,#REF!,#REF!,#REF!,#REF!</definedName>
    <definedName name="P4_T16?item_ext?ЧЕЛ" localSheetId="17" hidden="1">#REF!,#REF!,#REF!,#REF!,#REF!,#REF!,#REF!</definedName>
    <definedName name="P4_T16?item_ext?ЧЕЛ" hidden="1">#REF!,#REF!,#REF!,#REF!,#REF!,#REF!,#REF!</definedName>
    <definedName name="P4_T16?unit?ТРУБ" localSheetId="24" hidden="1">#REF!,#REF!,#REF!,#REF!,#REF!,#REF!,#REF!,#REF!</definedName>
    <definedName name="P4_T16?unit?ТРУБ" localSheetId="19" hidden="1">#REF!,#REF!,#REF!,#REF!,#REF!,#REF!,#REF!,#REF!</definedName>
    <definedName name="P4_T16?unit?ТРУБ" localSheetId="6" hidden="1">#REF!,#REF!,#REF!,#REF!,#REF!,#REF!,#REF!,#REF!</definedName>
    <definedName name="P4_T16?unit?ТРУБ" localSheetId="25" hidden="1">#REF!,#REF!,#REF!,#REF!,#REF!,#REF!,#REF!,#REF!</definedName>
    <definedName name="P4_T16?unit?ТРУБ" localSheetId="18" hidden="1">#REF!,#REF!,#REF!,#REF!,#REF!,#REF!,#REF!,#REF!</definedName>
    <definedName name="P4_T16?unit?ТРУБ" localSheetId="26" hidden="1">#REF!,#REF!,#REF!,#REF!,#REF!,#REF!,#REF!,#REF!</definedName>
    <definedName name="P4_T16?unit?ТРУБ" localSheetId="17" hidden="1">#REF!,#REF!,#REF!,#REF!,#REF!,#REF!,#REF!,#REF!</definedName>
    <definedName name="P4_T16?unit?ТРУБ" hidden="1">#REF!,#REF!,#REF!,#REF!,#REF!,#REF!,#REF!,#REF!</definedName>
    <definedName name="P4_T16?unit?ЧЕЛ" localSheetId="24" hidden="1">#REF!,#REF!,#REF!,#REF!,#REF!,#REF!,#REF!,#REF!</definedName>
    <definedName name="P4_T16?unit?ЧЕЛ" localSheetId="19" hidden="1">#REF!,#REF!,#REF!,#REF!,#REF!,#REF!,#REF!,#REF!</definedName>
    <definedName name="P4_T16?unit?ЧЕЛ" localSheetId="6" hidden="1">#REF!,#REF!,#REF!,#REF!,#REF!,#REF!,#REF!,#REF!</definedName>
    <definedName name="P4_T16?unit?ЧЕЛ" localSheetId="25" hidden="1">#REF!,#REF!,#REF!,#REF!,#REF!,#REF!,#REF!,#REF!</definedName>
    <definedName name="P4_T16?unit?ЧЕЛ" localSheetId="18" hidden="1">#REF!,#REF!,#REF!,#REF!,#REF!,#REF!,#REF!,#REF!</definedName>
    <definedName name="P4_T16?unit?ЧЕЛ" localSheetId="26" hidden="1">#REF!,#REF!,#REF!,#REF!,#REF!,#REF!,#REF!,#REF!</definedName>
    <definedName name="P4_T16?unit?ЧЕЛ" localSheetId="17" hidden="1">#REF!,#REF!,#REF!,#REF!,#REF!,#REF!,#REF!,#REF!</definedName>
    <definedName name="P4_T16?unit?ЧЕЛ" hidden="1">#REF!,#REF!,#REF!,#REF!,#REF!,#REF!,#REF!,#REF!</definedName>
    <definedName name="P4_T2.1?Protection" hidden="1">'[31]2008 (Min)'!$G$14:$N$15,'[31]2008 (Min)'!$Q$14:$U$15,'[31]2008 (Min)'!$X$14:$Y$15,'[31]2008 (Min)'!$G$17:$N$21,'[31]2008 (Min)'!$Q$17:$U$21,'[31]2008 (Min)'!$X$17:$Y$21</definedName>
    <definedName name="P4_T2.2?Protection" localSheetId="6">'[31]2008 (Max)'!$Q$40:$U$42,'[31]2008 (Max)'!$X$40:$Y$42,'[31]2008 (Max)'!$G$47:$N$47,'[31]2008 (Max)'!$Q$47:$U$47,'[31]2008 (Max)'!$X$47:$Y$47,'[31]2008 (Max)'!$G$8:$N$9,P1_T2.2?Protection,P2_T2.2?Protection</definedName>
    <definedName name="P4_T2.2?Protection">'[31]2008 (Max)'!$Q$40:$U$42,'[31]2008 (Max)'!$X$40:$Y$42,'[31]2008 (Max)'!$G$47:$N$47,'[31]2008 (Max)'!$Q$47:$U$47,'[31]2008 (Max)'!$X$47:$Y$47,'[31]2008 (Max)'!$G$8:$N$9,P1_T2.2?Protection,P2_T2.2?Protection</definedName>
    <definedName name="P4_T2.2_Protect" localSheetId="24" hidden="1">#REF!,#REF!,#REF!,#REF!,#REF!,#REF!,#REF!,#REF!</definedName>
    <definedName name="P4_T2.2_Protect" localSheetId="19" hidden="1">#REF!,#REF!,#REF!,#REF!,#REF!,#REF!,#REF!,#REF!</definedName>
    <definedName name="P4_T2.2_Protect" localSheetId="6" hidden="1">#REF!,#REF!,#REF!,#REF!,#REF!,#REF!,#REF!,#REF!</definedName>
    <definedName name="P4_T2.2_Protect" localSheetId="25" hidden="1">#REF!,#REF!,#REF!,#REF!,#REF!,#REF!,#REF!,#REF!</definedName>
    <definedName name="P4_T2.2_Protect" localSheetId="18" hidden="1">#REF!,#REF!,#REF!,#REF!,#REF!,#REF!,#REF!,#REF!</definedName>
    <definedName name="P4_T2.2_Protect" localSheetId="26" hidden="1">#REF!,#REF!,#REF!,#REF!,#REF!,#REF!,#REF!,#REF!</definedName>
    <definedName name="P4_T2.2_Protect" localSheetId="17" hidden="1">#REF!,#REF!,#REF!,#REF!,#REF!,#REF!,#REF!,#REF!</definedName>
    <definedName name="P4_T2.2_Protect" hidden="1">#REF!,#REF!,#REF!,#REF!,#REF!,#REF!,#REF!,#REF!</definedName>
    <definedName name="P4_T2?Data" localSheetId="24">#REF!,#REF!,#REF!,#REF!,#REF!,#REF!,#REF!,#REF!</definedName>
    <definedName name="P4_T2?Data" localSheetId="19">#REF!,#REF!,#REF!,#REF!,#REF!,#REF!,#REF!,#REF!</definedName>
    <definedName name="P4_T2?Data" localSheetId="6">#REF!,#REF!,#REF!,#REF!,#REF!,#REF!,#REF!,#REF!</definedName>
    <definedName name="P4_T2?Data" localSheetId="25">#REF!,#REF!,#REF!,#REF!,#REF!,#REF!,#REF!,#REF!</definedName>
    <definedName name="P4_T2?Data" localSheetId="18">#REF!,#REF!,#REF!,#REF!,#REF!,#REF!,#REF!,#REF!</definedName>
    <definedName name="P4_T2?Data" localSheetId="26">#REF!,#REF!,#REF!,#REF!,#REF!,#REF!,#REF!,#REF!</definedName>
    <definedName name="P4_T2?Data" localSheetId="17">#REF!,#REF!,#REF!,#REF!,#REF!,#REF!,#REF!,#REF!</definedName>
    <definedName name="P4_T2?Data">#REF!,#REF!,#REF!,#REF!,#REF!,#REF!,#REF!,#REF!</definedName>
    <definedName name="P4_T2?Protection" hidden="1">'[31]2007'!$Q$38:$U$38,'[31]2007'!$X$38:$Y$38,'[31]2007'!$G$40:$N$42,'[31]2007'!$Q$40:$U$42,'[31]2007'!$X$40:$Y$42,'[31]2007'!$G$8:$N$9,'[31]2007'!$G$47:$N$47,'[31]2007'!$G$44:$N$44</definedName>
    <definedName name="P4_T2_2_Protect" localSheetId="24">#REF!,#REF!,#REF!,#REF!,#REF!,#REF!,#REF!,#REF!</definedName>
    <definedName name="P4_T2_2_Protect" localSheetId="19">#REF!,#REF!,#REF!,#REF!,#REF!,#REF!,#REF!,#REF!</definedName>
    <definedName name="P4_T2_2_Protect" localSheetId="6">#REF!,#REF!,#REF!,#REF!,#REF!,#REF!,#REF!,#REF!</definedName>
    <definedName name="P4_T2_2_Protect" localSheetId="25">#REF!,#REF!,#REF!,#REF!,#REF!,#REF!,#REF!,#REF!</definedName>
    <definedName name="P4_T2_2_Protect" localSheetId="18">#REF!,#REF!,#REF!,#REF!,#REF!,#REF!,#REF!,#REF!</definedName>
    <definedName name="P4_T2_2_Protect" localSheetId="26">#REF!,#REF!,#REF!,#REF!,#REF!,#REF!,#REF!,#REF!</definedName>
    <definedName name="P4_T2_2_Protect" localSheetId="17">#REF!,#REF!,#REF!,#REF!,#REF!,#REF!,#REF!,#REF!</definedName>
    <definedName name="P4_T2_2_Protect">#REF!,#REF!,#REF!,#REF!,#REF!,#REF!,#REF!,#REF!</definedName>
    <definedName name="P4_T2_DiapProt" hidden="1">'[31]2007'!$X$34:$Y$35,'[31]2007'!$G$38:$N$38,'[31]2007'!$Q$38:$U$38,'[31]2007'!$X$38:$Y$38,'[31]2007'!$G$40:$N$42,'[31]2007'!$Q$40:$U$42,'[31]2007'!$X$40:$Y$42,'[31]2007'!$G$8:$N$9</definedName>
    <definedName name="P4_T2_Protect">'[30]2'!$M$49:$N$53,'[30]2'!$M$56:$N$58,'[30]2'!$M$60:$N$68,'[30]2'!$M$70:$N$70,'[30]2'!$M$73:$N$76,'[30]2'!$M$78:$N$85,'[30]2'!$M$87:$N$88,'[30]2'!$P$26,'[30]2'!$S$13,'[30]2'!$Q$14</definedName>
    <definedName name="P4_T3_2_Protect">'[30]3.2'!$M$27:$O$28,'[30]3.2'!$M$30:$O$32,'[30]3.2'!$M$34:$O$34,'[30]3.2'!$M$36:$O$36,'[30]3.2'!$M$38:$O$38,'[30]3.2'!$M$40:$O$41,'[30]3.2'!$M$43:$O$44,'[30]3.2'!$M$48:$O$50</definedName>
    <definedName name="P5_PROT_21" localSheetId="24" hidden="1">#REF!,#REF!,#REF!,#REF!,#REF!,#REF!,#REF!,#REF!,#REF!</definedName>
    <definedName name="P5_PROT_21" localSheetId="19" hidden="1">#REF!,#REF!,#REF!,#REF!,#REF!,#REF!,#REF!,#REF!,#REF!</definedName>
    <definedName name="P5_PROT_21" localSheetId="6" hidden="1">#REF!,#REF!,#REF!,#REF!,#REF!,#REF!,#REF!,#REF!,#REF!</definedName>
    <definedName name="P5_PROT_21" localSheetId="25" hidden="1">#REF!,#REF!,#REF!,#REF!,#REF!,#REF!,#REF!,#REF!,#REF!</definedName>
    <definedName name="P5_PROT_21" localSheetId="18" hidden="1">#REF!,#REF!,#REF!,#REF!,#REF!,#REF!,#REF!,#REF!,#REF!</definedName>
    <definedName name="P5_PROT_21" localSheetId="26" hidden="1">#REF!,#REF!,#REF!,#REF!,#REF!,#REF!,#REF!,#REF!,#REF!</definedName>
    <definedName name="P5_PROT_21" localSheetId="17" hidden="1">#REF!,#REF!,#REF!,#REF!,#REF!,#REF!,#REF!,#REF!,#REF!</definedName>
    <definedName name="P5_PROT_21" hidden="1">#REF!,#REF!,#REF!,#REF!,#REF!,#REF!,#REF!,#REF!,#REF!</definedName>
    <definedName name="P5_PROT_22" localSheetId="24" hidden="1">#REF!,#REF!,#REF!,#REF!,#REF!,#REF!,#REF!,'%_Нов'!P1_PROT_22,'%_Нов'!P2_PROT_22</definedName>
    <definedName name="P5_PROT_22" localSheetId="19" hidden="1">#REF!,#REF!,#REF!,#REF!,#REF!,#REF!,#REF!,'%_Толп'!P1_PROT_22,'%_Толп'!P2_PROT_22</definedName>
    <definedName name="P5_PROT_22" localSheetId="6" hidden="1">#REF!,#REF!,#REF!,#REF!,#REF!,#REF!,#REF!,'ИНВЕСТ '!P1_PROT_22,'ИНВЕСТ '!P2_PROT_22</definedName>
    <definedName name="P5_PROT_22" localSheetId="25" hidden="1">#REF!,#REF!,#REF!,#REF!,#REF!,#REF!,#REF!,ИП_Новое!P1_PROT_22,ИП_Новое!P2_PROT_22</definedName>
    <definedName name="P5_PROT_22" localSheetId="18" hidden="1">#REF!,#REF!,#REF!,#REF!,#REF!,#REF!,#REF!,ИП_Толп!P1_PROT_22,ИП_Толп!P2_PROT_22</definedName>
    <definedName name="P5_PROT_22" localSheetId="26" hidden="1">#REF!,#REF!,#REF!,#REF!,#REF!,#REF!,#REF!,Тариф_Новое!P1_PROT_22,Тариф_Новое!P2_PROT_22</definedName>
    <definedName name="P5_PROT_22" localSheetId="17" hidden="1">#REF!,#REF!,#REF!,#REF!,#REF!,#REF!,#REF!,Тариф_Толп!P1_PROT_22,Тариф_Толп!P2_PROT_22</definedName>
    <definedName name="P5_PROT_22" hidden="1">#REF!,#REF!,#REF!,#REF!,#REF!,#REF!,#REF!,P1_PROT_22,P2_PROT_22</definedName>
    <definedName name="P5_SCOPE_PER_PRT">[29]перекрестка!$H$60:$H$64,[29]перекрестка!$J$53:$J$64,[29]перекрестка!$K$54:$K$58,[29]перекрестка!$K$60:$K$64,[29]перекрестка!$N$53:$N$64</definedName>
    <definedName name="P5_T12?Data" localSheetId="24" hidden="1">#REF!,#REF!,#REF!,#REF!,#REF!,#REF!,#REF!,#REF!,#REF!,#REF!,#REF!,#REF!,#REF!</definedName>
    <definedName name="P5_T12?Data" localSheetId="19" hidden="1">#REF!,#REF!,#REF!,#REF!,#REF!,#REF!,#REF!,#REF!,#REF!,#REF!,#REF!,#REF!,#REF!</definedName>
    <definedName name="P5_T12?Data" localSheetId="6" hidden="1">#REF!,#REF!,#REF!,#REF!,#REF!,#REF!,#REF!,#REF!,#REF!,#REF!,#REF!,#REF!,#REF!</definedName>
    <definedName name="P5_T12?Data" localSheetId="25" hidden="1">#REF!,#REF!,#REF!,#REF!,#REF!,#REF!,#REF!,#REF!,#REF!,#REF!,#REF!,#REF!,#REF!</definedName>
    <definedName name="P5_T12?Data" localSheetId="18" hidden="1">#REF!,#REF!,#REF!,#REF!,#REF!,#REF!,#REF!,#REF!,#REF!,#REF!,#REF!,#REF!,#REF!</definedName>
    <definedName name="P5_T12?Data" localSheetId="26" hidden="1">#REF!,#REF!,#REF!,#REF!,#REF!,#REF!,#REF!,#REF!,#REF!,#REF!,#REF!,#REF!,#REF!</definedName>
    <definedName name="P5_T12?Data" localSheetId="17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24">#REF!,#REF!,#REF!,#REF!,#REF!,#REF!,#REF!,#REF!</definedName>
    <definedName name="P5_T12?L3.1.x" localSheetId="19">#REF!,#REF!,#REF!,#REF!,#REF!,#REF!,#REF!,#REF!</definedName>
    <definedName name="P5_T12?L3.1.x" localSheetId="6">#REF!,#REF!,#REF!,#REF!,#REF!,#REF!,#REF!,#REF!</definedName>
    <definedName name="P5_T12?L3.1.x" localSheetId="25">#REF!,#REF!,#REF!,#REF!,#REF!,#REF!,#REF!,#REF!</definedName>
    <definedName name="P5_T12?L3.1.x" localSheetId="18">#REF!,#REF!,#REF!,#REF!,#REF!,#REF!,#REF!,#REF!</definedName>
    <definedName name="P5_T12?L3.1.x" localSheetId="26">#REF!,#REF!,#REF!,#REF!,#REF!,#REF!,#REF!,#REF!</definedName>
    <definedName name="P5_T12?L3.1.x" localSheetId="17">#REF!,#REF!,#REF!,#REF!,#REF!,#REF!,#REF!,#REF!</definedName>
    <definedName name="P5_T12?L3.1.x">#REF!,#REF!,#REF!,#REF!,#REF!,#REF!,#REF!,#REF!</definedName>
    <definedName name="P5_T12?L3.x" localSheetId="24">#REF!,#REF!,#REF!,#REF!,#REF!,#REF!,#REF!,#REF!</definedName>
    <definedName name="P5_T12?L3.x" localSheetId="19">#REF!,#REF!,#REF!,#REF!,#REF!,#REF!,#REF!,#REF!</definedName>
    <definedName name="P5_T12?L3.x" localSheetId="6">#REF!,#REF!,#REF!,#REF!,#REF!,#REF!,#REF!,#REF!</definedName>
    <definedName name="P5_T12?L3.x" localSheetId="25">#REF!,#REF!,#REF!,#REF!,#REF!,#REF!,#REF!,#REF!</definedName>
    <definedName name="P5_T12?L3.x" localSheetId="18">#REF!,#REF!,#REF!,#REF!,#REF!,#REF!,#REF!,#REF!</definedName>
    <definedName name="P5_T12?L3.x" localSheetId="26">#REF!,#REF!,#REF!,#REF!,#REF!,#REF!,#REF!,#REF!</definedName>
    <definedName name="P5_T12?L3.x" localSheetId="17">#REF!,#REF!,#REF!,#REF!,#REF!,#REF!,#REF!,#REF!</definedName>
    <definedName name="P5_T12?L3.x">#REF!,#REF!,#REF!,#REF!,#REF!,#REF!,#REF!,#REF!</definedName>
    <definedName name="P5_T12?unit?ГА" localSheetId="24" hidden="1">#REF!,#REF!,#REF!,#REF!,#REF!,#REF!,#REF!,#REF!</definedName>
    <definedName name="P5_T12?unit?ГА" localSheetId="19" hidden="1">#REF!,#REF!,#REF!,#REF!,#REF!,#REF!,#REF!,#REF!</definedName>
    <definedName name="P5_T12?unit?ГА" localSheetId="6" hidden="1">#REF!,#REF!,#REF!,#REF!,#REF!,#REF!,#REF!,#REF!</definedName>
    <definedName name="P5_T12?unit?ГА" localSheetId="25" hidden="1">#REF!,#REF!,#REF!,#REF!,#REF!,#REF!,#REF!,#REF!</definedName>
    <definedName name="P5_T12?unit?ГА" localSheetId="18" hidden="1">#REF!,#REF!,#REF!,#REF!,#REF!,#REF!,#REF!,#REF!</definedName>
    <definedName name="P5_T12?unit?ГА" localSheetId="26" hidden="1">#REF!,#REF!,#REF!,#REF!,#REF!,#REF!,#REF!,#REF!</definedName>
    <definedName name="P5_T12?unit?ГА" localSheetId="17" hidden="1">#REF!,#REF!,#REF!,#REF!,#REF!,#REF!,#REF!,#REF!</definedName>
    <definedName name="P5_T12?unit?ГА" hidden="1">#REF!,#REF!,#REF!,#REF!,#REF!,#REF!,#REF!,#REF!</definedName>
    <definedName name="P5_T12?unit?ТРУБ" localSheetId="24" hidden="1">#REF!,#REF!,#REF!,#REF!,#REF!,#REF!,#REF!,#REF!</definedName>
    <definedName name="P5_T12?unit?ТРУБ" localSheetId="19" hidden="1">#REF!,#REF!,#REF!,#REF!,#REF!,#REF!,#REF!,#REF!</definedName>
    <definedName name="P5_T12?unit?ТРУБ" localSheetId="6" hidden="1">#REF!,#REF!,#REF!,#REF!,#REF!,#REF!,#REF!,#REF!</definedName>
    <definedName name="P5_T12?unit?ТРУБ" localSheetId="25" hidden="1">#REF!,#REF!,#REF!,#REF!,#REF!,#REF!,#REF!,#REF!</definedName>
    <definedName name="P5_T12?unit?ТРУБ" localSheetId="18" hidden="1">#REF!,#REF!,#REF!,#REF!,#REF!,#REF!,#REF!,#REF!</definedName>
    <definedName name="P5_T12?unit?ТРУБ" localSheetId="26" hidden="1">#REF!,#REF!,#REF!,#REF!,#REF!,#REF!,#REF!,#REF!</definedName>
    <definedName name="P5_T12?unit?ТРУБ" localSheetId="17" hidden="1">#REF!,#REF!,#REF!,#REF!,#REF!,#REF!,#REF!,#REF!</definedName>
    <definedName name="P5_T12?unit?ТРУБ" hidden="1">#REF!,#REF!,#REF!,#REF!,#REF!,#REF!,#REF!,#REF!</definedName>
    <definedName name="P5_T16?item_ext?ЧЕЛ" localSheetId="24" hidden="1">#REF!,#REF!,#REF!,#REF!,#REF!,#REF!,#REF!,#REF!</definedName>
    <definedName name="P5_T16?item_ext?ЧЕЛ" localSheetId="19" hidden="1">#REF!,#REF!,#REF!,#REF!,#REF!,#REF!,#REF!,#REF!</definedName>
    <definedName name="P5_T16?item_ext?ЧЕЛ" localSheetId="6" hidden="1">#REF!,#REF!,#REF!,#REF!,#REF!,#REF!,#REF!,#REF!</definedName>
    <definedName name="P5_T16?item_ext?ЧЕЛ" localSheetId="25" hidden="1">#REF!,#REF!,#REF!,#REF!,#REF!,#REF!,#REF!,#REF!</definedName>
    <definedName name="P5_T16?item_ext?ЧЕЛ" localSheetId="18" hidden="1">#REF!,#REF!,#REF!,#REF!,#REF!,#REF!,#REF!,#REF!</definedName>
    <definedName name="P5_T16?item_ext?ЧЕЛ" localSheetId="26" hidden="1">#REF!,#REF!,#REF!,#REF!,#REF!,#REF!,#REF!,#REF!</definedName>
    <definedName name="P5_T16?item_ext?ЧЕЛ" localSheetId="17" hidden="1">#REF!,#REF!,#REF!,#REF!,#REF!,#REF!,#REF!,#REF!</definedName>
    <definedName name="P5_T16?item_ext?ЧЕЛ" hidden="1">#REF!,#REF!,#REF!,#REF!,#REF!,#REF!,#REF!,#REF!</definedName>
    <definedName name="P5_T16?unit?ТРУБ" localSheetId="24" hidden="1">#REF!,#REF!,#REF!,#REF!,#REF!,#REF!,#REF!</definedName>
    <definedName name="P5_T16?unit?ТРУБ" localSheetId="19" hidden="1">#REF!,#REF!,#REF!,#REF!,#REF!,#REF!,#REF!</definedName>
    <definedName name="P5_T16?unit?ТРУБ" localSheetId="6" hidden="1">#REF!,#REF!,#REF!,#REF!,#REF!,#REF!,#REF!</definedName>
    <definedName name="P5_T16?unit?ТРУБ" localSheetId="25" hidden="1">#REF!,#REF!,#REF!,#REF!,#REF!,#REF!,#REF!</definedName>
    <definedName name="P5_T16?unit?ТРУБ" localSheetId="18" hidden="1">#REF!,#REF!,#REF!,#REF!,#REF!,#REF!,#REF!</definedName>
    <definedName name="P5_T16?unit?ТРУБ" localSheetId="26" hidden="1">#REF!,#REF!,#REF!,#REF!,#REF!,#REF!,#REF!</definedName>
    <definedName name="P5_T16?unit?ТРУБ" localSheetId="17" hidden="1">#REF!,#REF!,#REF!,#REF!,#REF!,#REF!,#REF!</definedName>
    <definedName name="P5_T16?unit?ТРУБ" hidden="1">#REF!,#REF!,#REF!,#REF!,#REF!,#REF!,#REF!</definedName>
    <definedName name="P5_T16?unit?ЧЕЛ" localSheetId="24" hidden="1">#REF!,#REF!,#REF!,#REF!,#REF!,#REF!,#REF!,#REF!</definedName>
    <definedName name="P5_T16?unit?ЧЕЛ" localSheetId="19" hidden="1">#REF!,#REF!,#REF!,#REF!,#REF!,#REF!,#REF!,#REF!</definedName>
    <definedName name="P5_T16?unit?ЧЕЛ" localSheetId="6" hidden="1">#REF!,#REF!,#REF!,#REF!,#REF!,#REF!,#REF!,#REF!</definedName>
    <definedName name="P5_T16?unit?ЧЕЛ" localSheetId="25" hidden="1">#REF!,#REF!,#REF!,#REF!,#REF!,#REF!,#REF!,#REF!</definedName>
    <definedName name="P5_T16?unit?ЧЕЛ" localSheetId="18" hidden="1">#REF!,#REF!,#REF!,#REF!,#REF!,#REF!,#REF!,#REF!</definedName>
    <definedName name="P5_T16?unit?ЧЕЛ" localSheetId="26" hidden="1">#REF!,#REF!,#REF!,#REF!,#REF!,#REF!,#REF!,#REF!</definedName>
    <definedName name="P5_T16?unit?ЧЕЛ" localSheetId="17" hidden="1">#REF!,#REF!,#REF!,#REF!,#REF!,#REF!,#REF!,#REF!</definedName>
    <definedName name="P5_T16?unit?ЧЕЛ" hidden="1">#REF!,#REF!,#REF!,#REF!,#REF!,#REF!,#REF!,#REF!</definedName>
    <definedName name="P5_T2.1?Protection" hidden="1">'[31]2008 (Min)'!$G$25:$N$25,'[31]2008 (Min)'!$Q$25:$U$25,'[31]2008 (Min)'!$X$25:$Y$25,'[31]2008 (Min)'!$G$27:$N$31,'[31]2008 (Min)'!$Q$27:$U$31,'[31]2008 (Min)'!$G$44:$N$44</definedName>
    <definedName name="P5_T2.2_Protect" localSheetId="24" hidden="1">#REF!,#REF!,#REF!,#REF!,#REF!,#REF!,#REF!</definedName>
    <definedName name="P5_T2.2_Protect" localSheetId="19" hidden="1">#REF!,#REF!,#REF!,#REF!,#REF!,#REF!,#REF!</definedName>
    <definedName name="P5_T2.2_Protect" localSheetId="6" hidden="1">#REF!,#REF!,#REF!,#REF!,#REF!,#REF!,#REF!</definedName>
    <definedName name="P5_T2.2_Protect" localSheetId="25" hidden="1">#REF!,#REF!,#REF!,#REF!,#REF!,#REF!,#REF!</definedName>
    <definedName name="P5_T2.2_Protect" localSheetId="18" hidden="1">#REF!,#REF!,#REF!,#REF!,#REF!,#REF!,#REF!</definedName>
    <definedName name="P5_T2.2_Protect" localSheetId="26" hidden="1">#REF!,#REF!,#REF!,#REF!,#REF!,#REF!,#REF!</definedName>
    <definedName name="P5_T2.2_Protect" localSheetId="17" hidden="1">#REF!,#REF!,#REF!,#REF!,#REF!,#REF!,#REF!</definedName>
    <definedName name="P5_T2.2_Protect" hidden="1">#REF!,#REF!,#REF!,#REF!,#REF!,#REF!,#REF!</definedName>
    <definedName name="P5_T2?Data" localSheetId="24">#REF!,#REF!,#REF!,#REF!,#REF!,#REF!,#REF!,#REF!</definedName>
    <definedName name="P5_T2?Data" localSheetId="19">#REF!,#REF!,#REF!,#REF!,#REF!,#REF!,#REF!,#REF!</definedName>
    <definedName name="P5_T2?Data" localSheetId="6">#REF!,#REF!,#REF!,#REF!,#REF!,#REF!,#REF!,#REF!</definedName>
    <definedName name="P5_T2?Data" localSheetId="25">#REF!,#REF!,#REF!,#REF!,#REF!,#REF!,#REF!,#REF!</definedName>
    <definedName name="P5_T2?Data" localSheetId="18">#REF!,#REF!,#REF!,#REF!,#REF!,#REF!,#REF!,#REF!</definedName>
    <definedName name="P5_T2?Data" localSheetId="26">#REF!,#REF!,#REF!,#REF!,#REF!,#REF!,#REF!,#REF!</definedName>
    <definedName name="P5_T2?Data" localSheetId="17">#REF!,#REF!,#REF!,#REF!,#REF!,#REF!,#REF!,#REF!</definedName>
    <definedName name="P5_T2?Data">#REF!,#REF!,#REF!,#REF!,#REF!,#REF!,#REF!,#REF!</definedName>
    <definedName name="P5_T2?Data_4" localSheetId="24">(#REF!,#REF!,#REF!,#REF!,#REF!,#REF!,#REF!,#REF!)</definedName>
    <definedName name="P5_T2?Data_4" localSheetId="19">(#REF!,#REF!,#REF!,#REF!,#REF!,#REF!,#REF!,#REF!)</definedName>
    <definedName name="P5_T2?Data_4" localSheetId="6">(#REF!,#REF!,#REF!,#REF!,#REF!,#REF!,#REF!,#REF!)</definedName>
    <definedName name="P5_T2?Data_4" localSheetId="25">(#REF!,#REF!,#REF!,#REF!,#REF!,#REF!,#REF!,#REF!)</definedName>
    <definedName name="P5_T2?Data_4" localSheetId="18">(#REF!,#REF!,#REF!,#REF!,#REF!,#REF!,#REF!,#REF!)</definedName>
    <definedName name="P5_T2?Data_4" localSheetId="26">(#REF!,#REF!,#REF!,#REF!,#REF!,#REF!,#REF!,#REF!)</definedName>
    <definedName name="P5_T2?Data_4" localSheetId="17">(#REF!,#REF!,#REF!,#REF!,#REF!,#REF!,#REF!,#REF!)</definedName>
    <definedName name="P5_T2?Data_4">(#REF!,#REF!,#REF!,#REF!,#REF!,#REF!,#REF!,#REF!)</definedName>
    <definedName name="P5_T2?Data_5" localSheetId="24">(#REF!,#REF!,#REF!,#REF!,#REF!,#REF!,#REF!,#REF!)</definedName>
    <definedName name="P5_T2?Data_5" localSheetId="19">(#REF!,#REF!,#REF!,#REF!,#REF!,#REF!,#REF!,#REF!)</definedName>
    <definedName name="P5_T2?Data_5" localSheetId="6">(#REF!,#REF!,#REF!,#REF!,#REF!,#REF!,#REF!,#REF!)</definedName>
    <definedName name="P5_T2?Data_5" localSheetId="25">(#REF!,#REF!,#REF!,#REF!,#REF!,#REF!,#REF!,#REF!)</definedName>
    <definedName name="P5_T2?Data_5" localSheetId="18">(#REF!,#REF!,#REF!,#REF!,#REF!,#REF!,#REF!,#REF!)</definedName>
    <definedName name="P5_T2?Data_5" localSheetId="26">(#REF!,#REF!,#REF!,#REF!,#REF!,#REF!,#REF!,#REF!)</definedName>
    <definedName name="P5_T2?Data_5" localSheetId="17">(#REF!,#REF!,#REF!,#REF!,#REF!,#REF!,#REF!,#REF!)</definedName>
    <definedName name="P5_T2?Data_5">(#REF!,#REF!,#REF!,#REF!,#REF!,#REF!,#REF!,#REF!)</definedName>
    <definedName name="P5_T2?Data_6" localSheetId="24">(#REF!,#REF!,#REF!,#REF!,#REF!,#REF!,#REF!,#REF!)</definedName>
    <definedName name="P5_T2?Data_6" localSheetId="19">(#REF!,#REF!,#REF!,#REF!,#REF!,#REF!,#REF!,#REF!)</definedName>
    <definedName name="P5_T2?Data_6" localSheetId="6">(#REF!,#REF!,#REF!,#REF!,#REF!,#REF!,#REF!,#REF!)</definedName>
    <definedName name="P5_T2?Data_6" localSheetId="25">(#REF!,#REF!,#REF!,#REF!,#REF!,#REF!,#REF!,#REF!)</definedName>
    <definedName name="P5_T2?Data_6" localSheetId="18">(#REF!,#REF!,#REF!,#REF!,#REF!,#REF!,#REF!,#REF!)</definedName>
    <definedName name="P5_T2?Data_6" localSheetId="26">(#REF!,#REF!,#REF!,#REF!,#REF!,#REF!,#REF!,#REF!)</definedName>
    <definedName name="P5_T2?Data_6" localSheetId="17">(#REF!,#REF!,#REF!,#REF!,#REF!,#REF!,#REF!,#REF!)</definedName>
    <definedName name="P5_T2?Data_6">(#REF!,#REF!,#REF!,#REF!,#REF!,#REF!,#REF!,#REF!)</definedName>
    <definedName name="P5_T2?Data_7" localSheetId="24">(#REF!,#REF!,#REF!,#REF!,#REF!,#REF!,#REF!,#REF!)</definedName>
    <definedName name="P5_T2?Data_7" localSheetId="19">(#REF!,#REF!,#REF!,#REF!,#REF!,#REF!,#REF!,#REF!)</definedName>
    <definedName name="P5_T2?Data_7" localSheetId="6">(#REF!,#REF!,#REF!,#REF!,#REF!,#REF!,#REF!,#REF!)</definedName>
    <definedName name="P5_T2?Data_7" localSheetId="25">(#REF!,#REF!,#REF!,#REF!,#REF!,#REF!,#REF!,#REF!)</definedName>
    <definedName name="P5_T2?Data_7" localSheetId="18">(#REF!,#REF!,#REF!,#REF!,#REF!,#REF!,#REF!,#REF!)</definedName>
    <definedName name="P5_T2?Data_7" localSheetId="26">(#REF!,#REF!,#REF!,#REF!,#REF!,#REF!,#REF!,#REF!)</definedName>
    <definedName name="P5_T2?Data_7" localSheetId="17">(#REF!,#REF!,#REF!,#REF!,#REF!,#REF!,#REF!,#REF!)</definedName>
    <definedName name="P5_T2?Data_7">(#REF!,#REF!,#REF!,#REF!,#REF!,#REF!,#REF!,#REF!)</definedName>
    <definedName name="P5_T2?Data_8" localSheetId="24">(#REF!,#REF!,#REF!,#REF!,#REF!,#REF!,#REF!,#REF!)</definedName>
    <definedName name="P5_T2?Data_8" localSheetId="19">(#REF!,#REF!,#REF!,#REF!,#REF!,#REF!,#REF!,#REF!)</definedName>
    <definedName name="P5_T2?Data_8" localSheetId="6">(#REF!,#REF!,#REF!,#REF!,#REF!,#REF!,#REF!,#REF!)</definedName>
    <definedName name="P5_T2?Data_8" localSheetId="25">(#REF!,#REF!,#REF!,#REF!,#REF!,#REF!,#REF!,#REF!)</definedName>
    <definedName name="P5_T2?Data_8" localSheetId="18">(#REF!,#REF!,#REF!,#REF!,#REF!,#REF!,#REF!,#REF!)</definedName>
    <definedName name="P5_T2?Data_8" localSheetId="26">(#REF!,#REF!,#REF!,#REF!,#REF!,#REF!,#REF!,#REF!)</definedName>
    <definedName name="P5_T2?Data_8" localSheetId="17">(#REF!,#REF!,#REF!,#REF!,#REF!,#REF!,#REF!,#REF!)</definedName>
    <definedName name="P5_T2?Data_8">(#REF!,#REF!,#REF!,#REF!,#REF!,#REF!,#REF!,#REF!)</definedName>
    <definedName name="P5_T2_2_Protect" localSheetId="24">#REF!,#REF!,#REF!,#REF!,#REF!,#REF!,#REF!</definedName>
    <definedName name="P5_T2_2_Protect" localSheetId="19">#REF!,#REF!,#REF!,#REF!,#REF!,#REF!,#REF!</definedName>
    <definedName name="P5_T2_2_Protect" localSheetId="6">#REF!,#REF!,#REF!,#REF!,#REF!,#REF!,#REF!</definedName>
    <definedName name="P5_T2_2_Protect" localSheetId="25">#REF!,#REF!,#REF!,#REF!,#REF!,#REF!,#REF!</definedName>
    <definedName name="P5_T2_2_Protect" localSheetId="18">#REF!,#REF!,#REF!,#REF!,#REF!,#REF!,#REF!</definedName>
    <definedName name="P5_T2_2_Protect" localSheetId="26">#REF!,#REF!,#REF!,#REF!,#REF!,#REF!,#REF!</definedName>
    <definedName name="P5_T2_2_Protect" localSheetId="17">#REF!,#REF!,#REF!,#REF!,#REF!,#REF!,#REF!</definedName>
    <definedName name="P5_T2_2_Protect">#REF!,#REF!,#REF!,#REF!,#REF!,#REF!,#REF!</definedName>
    <definedName name="P5_T2_Protect">'[30]2'!$C$90:$E$91,'[30]2'!$G$90:$I$91,'[30]2'!$K$90:$K$91,'[30]2'!$M$90:$N$91,'[30]2'!$Q$90:$S$91,'[30]2'!$U$90:$W$91,'[30]2'!$Y$87:$Z$91,'[30]2'!$AB$90:$AB$91,'[30]2'!$AD$90:$AE$91</definedName>
    <definedName name="P5_T3_2_Protect">'[30]3.2'!$M$53:$O$53,'[30]3.2'!$M$55:$O$55,'[30]3.2'!$Q$9:$Q$10,'[30]3.2'!$Q$12:$Q$15,'[30]3.2'!$Q$17:$Q$23,'[30]3.2'!$Q$27:$Q$28,'[30]3.2'!$Q$30:$Q$32,'[30]3.2'!$Q$34,'[30]3.2'!$Q$36</definedName>
    <definedName name="P6_SCOPE_PER_PRT">[29]перекрестка!$F$66:$H$70,[29]перекрестка!$J$66:$K$70,[29]перекрестка!$N$66:$N$70,[29]перекрестка!$F$72:$H$76,[29]перекрестка!$J$72:$K$76</definedName>
    <definedName name="P6_T12?Data" localSheetId="24">#REF!,#REF!,#REF!,#REF!,#REF!,#REF!,#REF!,#REF!,#REF!,#REF!,#REF!,#REF!,#REF!</definedName>
    <definedName name="P6_T12?Data" localSheetId="19">#REF!,#REF!,#REF!,#REF!,#REF!,#REF!,#REF!,#REF!,#REF!,#REF!,#REF!,#REF!,#REF!</definedName>
    <definedName name="P6_T12?Data" localSheetId="6">#REF!,#REF!,#REF!,#REF!,#REF!,#REF!,#REF!,#REF!,#REF!,#REF!,#REF!,#REF!,#REF!</definedName>
    <definedName name="P6_T12?Data" localSheetId="25">#REF!,#REF!,#REF!,#REF!,#REF!,#REF!,#REF!,#REF!,#REF!,#REF!,#REF!,#REF!,#REF!</definedName>
    <definedName name="P6_T12?Data" localSheetId="18">#REF!,#REF!,#REF!,#REF!,#REF!,#REF!,#REF!,#REF!,#REF!,#REF!,#REF!,#REF!,#REF!</definedName>
    <definedName name="P6_T12?Data" localSheetId="26">#REF!,#REF!,#REF!,#REF!,#REF!,#REF!,#REF!,#REF!,#REF!,#REF!,#REF!,#REF!,#REF!</definedName>
    <definedName name="P6_T12?Data" localSheetId="17">#REF!,#REF!,#REF!,#REF!,#REF!,#REF!,#REF!,#REF!,#REF!,#REF!,#REF!,#REF!,#REF!</definedName>
    <definedName name="P6_T12?Data">#REF!,#REF!,#REF!,#REF!,#REF!,#REF!,#REF!,#REF!,#REF!,#REF!,#REF!,#REF!,#REF!</definedName>
    <definedName name="P6_T12?L3.1.x" localSheetId="24">#REF!,#REF!,#REF!,#REF!,#REF!,#REF!,#REF!,#REF!</definedName>
    <definedName name="P6_T12?L3.1.x" localSheetId="19">#REF!,#REF!,#REF!,#REF!,#REF!,#REF!,#REF!,#REF!</definedName>
    <definedName name="P6_T12?L3.1.x" localSheetId="6">#REF!,#REF!,#REF!,#REF!,#REF!,#REF!,#REF!,#REF!</definedName>
    <definedName name="P6_T12?L3.1.x" localSheetId="25">#REF!,#REF!,#REF!,#REF!,#REF!,#REF!,#REF!,#REF!</definedName>
    <definedName name="P6_T12?L3.1.x" localSheetId="18">#REF!,#REF!,#REF!,#REF!,#REF!,#REF!,#REF!,#REF!</definedName>
    <definedName name="P6_T12?L3.1.x" localSheetId="26">#REF!,#REF!,#REF!,#REF!,#REF!,#REF!,#REF!,#REF!</definedName>
    <definedName name="P6_T12?L3.1.x" localSheetId="17">#REF!,#REF!,#REF!,#REF!,#REF!,#REF!,#REF!,#REF!</definedName>
    <definedName name="P6_T12?L3.1.x">#REF!,#REF!,#REF!,#REF!,#REF!,#REF!,#REF!,#REF!</definedName>
    <definedName name="P6_T12?L3.x" localSheetId="24">#REF!,#REF!,#REF!,#REF!,#REF!,#REF!,#REF!,#REF!</definedName>
    <definedName name="P6_T12?L3.x" localSheetId="19">#REF!,#REF!,#REF!,#REF!,#REF!,#REF!,#REF!,#REF!</definedName>
    <definedName name="P6_T12?L3.x" localSheetId="6">#REF!,#REF!,#REF!,#REF!,#REF!,#REF!,#REF!,#REF!</definedName>
    <definedName name="P6_T12?L3.x" localSheetId="25">#REF!,#REF!,#REF!,#REF!,#REF!,#REF!,#REF!,#REF!</definedName>
    <definedName name="P6_T12?L3.x" localSheetId="18">#REF!,#REF!,#REF!,#REF!,#REF!,#REF!,#REF!,#REF!</definedName>
    <definedName name="P6_T12?L3.x" localSheetId="26">#REF!,#REF!,#REF!,#REF!,#REF!,#REF!,#REF!,#REF!</definedName>
    <definedName name="P6_T12?L3.x" localSheetId="17">#REF!,#REF!,#REF!,#REF!,#REF!,#REF!,#REF!,#REF!</definedName>
    <definedName name="P6_T12?L3.x">#REF!,#REF!,#REF!,#REF!,#REF!,#REF!,#REF!,#REF!</definedName>
    <definedName name="P6_T12?unit?ГА" localSheetId="24" hidden="1">#REF!,#REF!,#REF!,#REF!,#REF!,#REF!,#REF!,#REF!</definedName>
    <definedName name="P6_T12?unit?ГА" localSheetId="19" hidden="1">#REF!,#REF!,#REF!,#REF!,#REF!,#REF!,#REF!,#REF!</definedName>
    <definedName name="P6_T12?unit?ГА" localSheetId="6" hidden="1">#REF!,#REF!,#REF!,#REF!,#REF!,#REF!,#REF!,#REF!</definedName>
    <definedName name="P6_T12?unit?ГА" localSheetId="25" hidden="1">#REF!,#REF!,#REF!,#REF!,#REF!,#REF!,#REF!,#REF!</definedName>
    <definedName name="P6_T12?unit?ГА" localSheetId="18" hidden="1">#REF!,#REF!,#REF!,#REF!,#REF!,#REF!,#REF!,#REF!</definedName>
    <definedName name="P6_T12?unit?ГА" localSheetId="26" hidden="1">#REF!,#REF!,#REF!,#REF!,#REF!,#REF!,#REF!,#REF!</definedName>
    <definedName name="P6_T12?unit?ГА" localSheetId="17" hidden="1">#REF!,#REF!,#REF!,#REF!,#REF!,#REF!,#REF!,#REF!</definedName>
    <definedName name="P6_T12?unit?ГА" hidden="1">#REF!,#REF!,#REF!,#REF!,#REF!,#REF!,#REF!,#REF!</definedName>
    <definedName name="P6_T12?unit?ТРУБ" localSheetId="24" hidden="1">#REF!,#REF!,#REF!,#REF!,#REF!,#REF!,#REF!,#REF!</definedName>
    <definedName name="P6_T12?unit?ТРУБ" localSheetId="19" hidden="1">#REF!,#REF!,#REF!,#REF!,#REF!,#REF!,#REF!,#REF!</definedName>
    <definedName name="P6_T12?unit?ТРУБ" localSheetId="6" hidden="1">#REF!,#REF!,#REF!,#REF!,#REF!,#REF!,#REF!,#REF!</definedName>
    <definedName name="P6_T12?unit?ТРУБ" localSheetId="25" hidden="1">#REF!,#REF!,#REF!,#REF!,#REF!,#REF!,#REF!,#REF!</definedName>
    <definedName name="P6_T12?unit?ТРУБ" localSheetId="18" hidden="1">#REF!,#REF!,#REF!,#REF!,#REF!,#REF!,#REF!,#REF!</definedName>
    <definedName name="P6_T12?unit?ТРУБ" localSheetId="26" hidden="1">#REF!,#REF!,#REF!,#REF!,#REF!,#REF!,#REF!,#REF!</definedName>
    <definedName name="P6_T12?unit?ТРУБ" localSheetId="17" hidden="1">#REF!,#REF!,#REF!,#REF!,#REF!,#REF!,#REF!,#REF!</definedName>
    <definedName name="P6_T12?unit?ТРУБ" hidden="1">#REF!,#REF!,#REF!,#REF!,#REF!,#REF!,#REF!,#REF!</definedName>
    <definedName name="P6_T16?item_ext?ЧЕЛ" localSheetId="24">#REF!,#REF!,#REF!,#REF!,#REF!,#REF!,#REF!</definedName>
    <definedName name="P6_T16?item_ext?ЧЕЛ" localSheetId="19">#REF!,#REF!,#REF!,#REF!,#REF!,#REF!,#REF!</definedName>
    <definedName name="P6_T16?item_ext?ЧЕЛ" localSheetId="6">#REF!,#REF!,#REF!,#REF!,#REF!,#REF!,#REF!</definedName>
    <definedName name="P6_T16?item_ext?ЧЕЛ" localSheetId="25">#REF!,#REF!,#REF!,#REF!,#REF!,#REF!,#REF!</definedName>
    <definedName name="P6_T16?item_ext?ЧЕЛ" localSheetId="18">#REF!,#REF!,#REF!,#REF!,#REF!,#REF!,#REF!</definedName>
    <definedName name="P6_T16?item_ext?ЧЕЛ" localSheetId="26">#REF!,#REF!,#REF!,#REF!,#REF!,#REF!,#REF!</definedName>
    <definedName name="P6_T16?item_ext?ЧЕЛ" localSheetId="17">#REF!,#REF!,#REF!,#REF!,#REF!,#REF!,#REF!</definedName>
    <definedName name="P6_T16?item_ext?ЧЕЛ">#REF!,#REF!,#REF!,#REF!,#REF!,#REF!,#REF!</definedName>
    <definedName name="P6_T16?unit?ТРУБ" localSheetId="24" hidden="1">#REF!,#REF!,#REF!,#REF!,#REF!,#REF!,#REF!,#REF!</definedName>
    <definedName name="P6_T16?unit?ТРУБ" localSheetId="19" hidden="1">#REF!,#REF!,#REF!,#REF!,#REF!,#REF!,#REF!,#REF!</definedName>
    <definedName name="P6_T16?unit?ТРУБ" localSheetId="6" hidden="1">#REF!,#REF!,#REF!,#REF!,#REF!,#REF!,#REF!,#REF!</definedName>
    <definedName name="P6_T16?unit?ТРУБ" localSheetId="25" hidden="1">#REF!,#REF!,#REF!,#REF!,#REF!,#REF!,#REF!,#REF!</definedName>
    <definedName name="P6_T16?unit?ТРУБ" localSheetId="18" hidden="1">#REF!,#REF!,#REF!,#REF!,#REF!,#REF!,#REF!,#REF!</definedName>
    <definedName name="P6_T16?unit?ТРУБ" localSheetId="26" hidden="1">#REF!,#REF!,#REF!,#REF!,#REF!,#REF!,#REF!,#REF!</definedName>
    <definedName name="P6_T16?unit?ТРУБ" localSheetId="17" hidden="1">#REF!,#REF!,#REF!,#REF!,#REF!,#REF!,#REF!,#REF!</definedName>
    <definedName name="P6_T16?unit?ТРУБ" hidden="1">#REF!,#REF!,#REF!,#REF!,#REF!,#REF!,#REF!,#REF!</definedName>
    <definedName name="P6_T16?unit?ЧЕЛ" localSheetId="24" hidden="1">#REF!,#REF!,#REF!,#REF!,#REF!,#REF!,#REF!,#REF!</definedName>
    <definedName name="P6_T16?unit?ЧЕЛ" localSheetId="19" hidden="1">#REF!,#REF!,#REF!,#REF!,#REF!,#REF!,#REF!,#REF!</definedName>
    <definedName name="P6_T16?unit?ЧЕЛ" localSheetId="6" hidden="1">#REF!,#REF!,#REF!,#REF!,#REF!,#REF!,#REF!,#REF!</definedName>
    <definedName name="P6_T16?unit?ЧЕЛ" localSheetId="25" hidden="1">#REF!,#REF!,#REF!,#REF!,#REF!,#REF!,#REF!,#REF!</definedName>
    <definedName name="P6_T16?unit?ЧЕЛ" localSheetId="18" hidden="1">#REF!,#REF!,#REF!,#REF!,#REF!,#REF!,#REF!,#REF!</definedName>
    <definedName name="P6_T16?unit?ЧЕЛ" localSheetId="26" hidden="1">#REF!,#REF!,#REF!,#REF!,#REF!,#REF!,#REF!,#REF!</definedName>
    <definedName name="P6_T16?unit?ЧЕЛ" localSheetId="17" hidden="1">#REF!,#REF!,#REF!,#REF!,#REF!,#REF!,#REF!,#REF!</definedName>
    <definedName name="P6_T16?unit?ЧЕЛ" hidden="1">#REF!,#REF!,#REF!,#REF!,#REF!,#REF!,#REF!,#REF!</definedName>
    <definedName name="P6_T2.1?Protection" localSheetId="6" hidden="1">P1_T2.1?Protection</definedName>
    <definedName name="P6_T2.1?Protection" hidden="1">P1_T2.1?Protection</definedName>
    <definedName name="P6_T2.2_Protect" localSheetId="24" hidden="1">#REF!,#REF!,#REF!,#REF!,#REF!,#REF!,#REF!</definedName>
    <definedName name="P6_T2.2_Protect" localSheetId="19" hidden="1">#REF!,#REF!,#REF!,#REF!,#REF!,#REF!,#REF!</definedName>
    <definedName name="P6_T2.2_Protect" localSheetId="6" hidden="1">#REF!,#REF!,#REF!,#REF!,#REF!,#REF!,#REF!</definedName>
    <definedName name="P6_T2.2_Protect" localSheetId="25" hidden="1">#REF!,#REF!,#REF!,#REF!,#REF!,#REF!,#REF!</definedName>
    <definedName name="P6_T2.2_Protect" localSheetId="18" hidden="1">#REF!,#REF!,#REF!,#REF!,#REF!,#REF!,#REF!</definedName>
    <definedName name="P6_T2.2_Protect" localSheetId="26" hidden="1">#REF!,#REF!,#REF!,#REF!,#REF!,#REF!,#REF!</definedName>
    <definedName name="P6_T2.2_Protect" localSheetId="17" hidden="1">#REF!,#REF!,#REF!,#REF!,#REF!,#REF!,#REF!</definedName>
    <definedName name="P6_T2.2_Protect" hidden="1">#REF!,#REF!,#REF!,#REF!,#REF!,#REF!,#REF!</definedName>
    <definedName name="P6_T2?Data" localSheetId="24">#REF!,#REF!,#REF!,#REF!,#REF!,#REF!,#REF!,#REF!</definedName>
    <definedName name="P6_T2?Data" localSheetId="19">#REF!,#REF!,#REF!,#REF!,#REF!,#REF!,#REF!,#REF!</definedName>
    <definedName name="P6_T2?Data" localSheetId="6">#REF!,#REF!,#REF!,#REF!,#REF!,#REF!,#REF!,#REF!</definedName>
    <definedName name="P6_T2?Data" localSheetId="25">#REF!,#REF!,#REF!,#REF!,#REF!,#REF!,#REF!,#REF!</definedName>
    <definedName name="P6_T2?Data" localSheetId="18">#REF!,#REF!,#REF!,#REF!,#REF!,#REF!,#REF!,#REF!</definedName>
    <definedName name="P6_T2?Data" localSheetId="26">#REF!,#REF!,#REF!,#REF!,#REF!,#REF!,#REF!,#REF!</definedName>
    <definedName name="P6_T2?Data" localSheetId="17">#REF!,#REF!,#REF!,#REF!,#REF!,#REF!,#REF!,#REF!</definedName>
    <definedName name="P6_T2?Data">#REF!,#REF!,#REF!,#REF!,#REF!,#REF!,#REF!,#REF!</definedName>
    <definedName name="P6_T2?Data_4" localSheetId="24">(#REF!,#REF!,#REF!,#REF!,#REF!,#REF!,#REF!,#REF!)</definedName>
    <definedName name="P6_T2?Data_4" localSheetId="19">(#REF!,#REF!,#REF!,#REF!,#REF!,#REF!,#REF!,#REF!)</definedName>
    <definedName name="P6_T2?Data_4" localSheetId="6">(#REF!,#REF!,#REF!,#REF!,#REF!,#REF!,#REF!,#REF!)</definedName>
    <definedName name="P6_T2?Data_4" localSheetId="25">(#REF!,#REF!,#REF!,#REF!,#REF!,#REF!,#REF!,#REF!)</definedName>
    <definedName name="P6_T2?Data_4" localSheetId="18">(#REF!,#REF!,#REF!,#REF!,#REF!,#REF!,#REF!,#REF!)</definedName>
    <definedName name="P6_T2?Data_4" localSheetId="26">(#REF!,#REF!,#REF!,#REF!,#REF!,#REF!,#REF!,#REF!)</definedName>
    <definedName name="P6_T2?Data_4" localSheetId="17">(#REF!,#REF!,#REF!,#REF!,#REF!,#REF!,#REF!,#REF!)</definedName>
    <definedName name="P6_T2?Data_4">(#REF!,#REF!,#REF!,#REF!,#REF!,#REF!,#REF!,#REF!)</definedName>
    <definedName name="P6_T2?Data_5" localSheetId="24">(#REF!,#REF!,#REF!,#REF!,#REF!,#REF!,#REF!,#REF!)</definedName>
    <definedName name="P6_T2?Data_5" localSheetId="19">(#REF!,#REF!,#REF!,#REF!,#REF!,#REF!,#REF!,#REF!)</definedName>
    <definedName name="P6_T2?Data_5" localSheetId="6">(#REF!,#REF!,#REF!,#REF!,#REF!,#REF!,#REF!,#REF!)</definedName>
    <definedName name="P6_T2?Data_5" localSheetId="25">(#REF!,#REF!,#REF!,#REF!,#REF!,#REF!,#REF!,#REF!)</definedName>
    <definedName name="P6_T2?Data_5" localSheetId="18">(#REF!,#REF!,#REF!,#REF!,#REF!,#REF!,#REF!,#REF!)</definedName>
    <definedName name="P6_T2?Data_5" localSheetId="26">(#REF!,#REF!,#REF!,#REF!,#REF!,#REF!,#REF!,#REF!)</definedName>
    <definedName name="P6_T2?Data_5" localSheetId="17">(#REF!,#REF!,#REF!,#REF!,#REF!,#REF!,#REF!,#REF!)</definedName>
    <definedName name="P6_T2?Data_5">(#REF!,#REF!,#REF!,#REF!,#REF!,#REF!,#REF!,#REF!)</definedName>
    <definedName name="P6_T2?Data_6" localSheetId="24">(#REF!,#REF!,#REF!,#REF!,#REF!,#REF!,#REF!,#REF!)</definedName>
    <definedName name="P6_T2?Data_6" localSheetId="19">(#REF!,#REF!,#REF!,#REF!,#REF!,#REF!,#REF!,#REF!)</definedName>
    <definedName name="P6_T2?Data_6" localSheetId="6">(#REF!,#REF!,#REF!,#REF!,#REF!,#REF!,#REF!,#REF!)</definedName>
    <definedName name="P6_T2?Data_6" localSheetId="25">(#REF!,#REF!,#REF!,#REF!,#REF!,#REF!,#REF!,#REF!)</definedName>
    <definedName name="P6_T2?Data_6" localSheetId="18">(#REF!,#REF!,#REF!,#REF!,#REF!,#REF!,#REF!,#REF!)</definedName>
    <definedName name="P6_T2?Data_6" localSheetId="26">(#REF!,#REF!,#REF!,#REF!,#REF!,#REF!,#REF!,#REF!)</definedName>
    <definedName name="P6_T2?Data_6" localSheetId="17">(#REF!,#REF!,#REF!,#REF!,#REF!,#REF!,#REF!,#REF!)</definedName>
    <definedName name="P6_T2?Data_6">(#REF!,#REF!,#REF!,#REF!,#REF!,#REF!,#REF!,#REF!)</definedName>
    <definedName name="P6_T2?Data_7" localSheetId="24">(#REF!,#REF!,#REF!,#REF!,#REF!,#REF!,#REF!,#REF!)</definedName>
    <definedName name="P6_T2?Data_7" localSheetId="19">(#REF!,#REF!,#REF!,#REF!,#REF!,#REF!,#REF!,#REF!)</definedName>
    <definedName name="P6_T2?Data_7" localSheetId="6">(#REF!,#REF!,#REF!,#REF!,#REF!,#REF!,#REF!,#REF!)</definedName>
    <definedName name="P6_T2?Data_7" localSheetId="25">(#REF!,#REF!,#REF!,#REF!,#REF!,#REF!,#REF!,#REF!)</definedName>
    <definedName name="P6_T2?Data_7" localSheetId="18">(#REF!,#REF!,#REF!,#REF!,#REF!,#REF!,#REF!,#REF!)</definedName>
    <definedName name="P6_T2?Data_7" localSheetId="26">(#REF!,#REF!,#REF!,#REF!,#REF!,#REF!,#REF!,#REF!)</definedName>
    <definedName name="P6_T2?Data_7" localSheetId="17">(#REF!,#REF!,#REF!,#REF!,#REF!,#REF!,#REF!,#REF!)</definedName>
    <definedName name="P6_T2?Data_7">(#REF!,#REF!,#REF!,#REF!,#REF!,#REF!,#REF!,#REF!)</definedName>
    <definedName name="P6_T2?Data_8" localSheetId="24">(#REF!,#REF!,#REF!,#REF!,#REF!,#REF!,#REF!,#REF!)</definedName>
    <definedName name="P6_T2?Data_8" localSheetId="19">(#REF!,#REF!,#REF!,#REF!,#REF!,#REF!,#REF!,#REF!)</definedName>
    <definedName name="P6_T2?Data_8" localSheetId="6">(#REF!,#REF!,#REF!,#REF!,#REF!,#REF!,#REF!,#REF!)</definedName>
    <definedName name="P6_T2?Data_8" localSheetId="25">(#REF!,#REF!,#REF!,#REF!,#REF!,#REF!,#REF!,#REF!)</definedName>
    <definedName name="P6_T2?Data_8" localSheetId="18">(#REF!,#REF!,#REF!,#REF!,#REF!,#REF!,#REF!,#REF!)</definedName>
    <definedName name="P6_T2?Data_8" localSheetId="26">(#REF!,#REF!,#REF!,#REF!,#REF!,#REF!,#REF!,#REF!)</definedName>
    <definedName name="P6_T2?Data_8" localSheetId="17">(#REF!,#REF!,#REF!,#REF!,#REF!,#REF!,#REF!,#REF!)</definedName>
    <definedName name="P6_T2?Data_8">(#REF!,#REF!,#REF!,#REF!,#REF!,#REF!,#REF!,#REF!)</definedName>
    <definedName name="P6_T2_2_Protect" localSheetId="24">#REF!,#REF!,#REF!,#REF!,#REF!,#REF!,#REF!</definedName>
    <definedName name="P6_T2_2_Protect" localSheetId="19">#REF!,#REF!,#REF!,#REF!,#REF!,#REF!,#REF!</definedName>
    <definedName name="P6_T2_2_Protect" localSheetId="6">#REF!,#REF!,#REF!,#REF!,#REF!,#REF!,#REF!</definedName>
    <definedName name="P6_T2_2_Protect" localSheetId="25">#REF!,#REF!,#REF!,#REF!,#REF!,#REF!,#REF!</definedName>
    <definedName name="P6_T2_2_Protect" localSheetId="18">#REF!,#REF!,#REF!,#REF!,#REF!,#REF!,#REF!</definedName>
    <definedName name="P6_T2_2_Protect" localSheetId="26">#REF!,#REF!,#REF!,#REF!,#REF!,#REF!,#REF!</definedName>
    <definedName name="P6_T2_2_Protect" localSheetId="17">#REF!,#REF!,#REF!,#REF!,#REF!,#REF!,#REF!</definedName>
    <definedName name="P6_T2_2_Protect">#REF!,#REF!,#REF!,#REF!,#REF!,#REF!,#REF!</definedName>
    <definedName name="P6_T2_Protect">'[30]2'!$AH$90:$AJ$91,'[30]2'!$Q$17,'[30]2'!$Q$19,'[30]2'!$S$19,'[30]2'!$S$21,'[30]2'!$Q$24:$Q$25,'[30]2'!$S$28,'[30]2'!$Q$30:$S$30,'[30]2'!$Q$31:$Q$32,'[30]2'!$S$31:$S$32,'[30]2'!$Q$34:$Q$38</definedName>
    <definedName name="P6_T3_2_Protect">'[30]3.2'!$Q$38,'[30]3.2'!$Q$40:$Q$41,'[30]3.2'!$Q$43:$Q$44,'[30]3.2'!$S$9:$X$10,'[30]3.2'!$S$12:$X$15,'[30]3.2'!$S$17:$X$23,'[30]3.2'!$S$27:$X$28,'[30]3.2'!$S$30:$X$32</definedName>
    <definedName name="P7_SCOPE_PER_PRT">[29]перекрестка!$N$72:$N$76,[29]перекрестка!$F$78:$H$82,[29]перекрестка!$J$78:$K$82,[29]перекрестка!$N$78:$N$82,[29]перекрестка!$F$84:$H$88</definedName>
    <definedName name="P7_T12?Data">#N/A</definedName>
    <definedName name="P7_T12?L3.1.x" localSheetId="24">#REF!,#REF!,#REF!,#REF!,#REF!,#REF!,#REF!,#REF!</definedName>
    <definedName name="P7_T12?L3.1.x" localSheetId="19">#REF!,#REF!,#REF!,#REF!,#REF!,#REF!,#REF!,#REF!</definedName>
    <definedName name="P7_T12?L3.1.x" localSheetId="6">#REF!,#REF!,#REF!,#REF!,#REF!,#REF!,#REF!,#REF!</definedName>
    <definedName name="P7_T12?L3.1.x" localSheetId="25">#REF!,#REF!,#REF!,#REF!,#REF!,#REF!,#REF!,#REF!</definedName>
    <definedName name="P7_T12?L3.1.x" localSheetId="18">#REF!,#REF!,#REF!,#REF!,#REF!,#REF!,#REF!,#REF!</definedName>
    <definedName name="P7_T12?L3.1.x" localSheetId="26">#REF!,#REF!,#REF!,#REF!,#REF!,#REF!,#REF!,#REF!</definedName>
    <definedName name="P7_T12?L3.1.x" localSheetId="17">#REF!,#REF!,#REF!,#REF!,#REF!,#REF!,#REF!,#REF!</definedName>
    <definedName name="P7_T12?L3.1.x">#REF!,#REF!,#REF!,#REF!,#REF!,#REF!,#REF!,#REF!</definedName>
    <definedName name="P7_T12?L3.x" localSheetId="24">#REF!,#REF!,#REF!,#REF!,#REF!,#REF!,#REF!,#REF!</definedName>
    <definedName name="P7_T12?L3.x" localSheetId="19">#REF!,#REF!,#REF!,#REF!,#REF!,#REF!,#REF!,#REF!</definedName>
    <definedName name="P7_T12?L3.x" localSheetId="6">#REF!,#REF!,#REF!,#REF!,#REF!,#REF!,#REF!,#REF!</definedName>
    <definedName name="P7_T12?L3.x" localSheetId="25">#REF!,#REF!,#REF!,#REF!,#REF!,#REF!,#REF!,#REF!</definedName>
    <definedName name="P7_T12?L3.x" localSheetId="18">#REF!,#REF!,#REF!,#REF!,#REF!,#REF!,#REF!,#REF!</definedName>
    <definedName name="P7_T12?L3.x" localSheetId="26">#REF!,#REF!,#REF!,#REF!,#REF!,#REF!,#REF!,#REF!</definedName>
    <definedName name="P7_T12?L3.x" localSheetId="17">#REF!,#REF!,#REF!,#REF!,#REF!,#REF!,#REF!,#REF!</definedName>
    <definedName name="P7_T12?L3.x">#REF!,#REF!,#REF!,#REF!,#REF!,#REF!,#REF!,#REF!</definedName>
    <definedName name="P7_T12?unit?ГА" localSheetId="24" hidden="1">#REF!,#REF!,#REF!,#REF!,#REF!,#REF!,#REF!,#REF!</definedName>
    <definedName name="P7_T12?unit?ГА" localSheetId="19" hidden="1">#REF!,#REF!,#REF!,#REF!,#REF!,#REF!,#REF!,#REF!</definedName>
    <definedName name="P7_T12?unit?ГА" localSheetId="6" hidden="1">#REF!,#REF!,#REF!,#REF!,#REF!,#REF!,#REF!,#REF!</definedName>
    <definedName name="P7_T12?unit?ГА" localSheetId="25" hidden="1">#REF!,#REF!,#REF!,#REF!,#REF!,#REF!,#REF!,#REF!</definedName>
    <definedName name="P7_T12?unit?ГА" localSheetId="18" hidden="1">#REF!,#REF!,#REF!,#REF!,#REF!,#REF!,#REF!,#REF!</definedName>
    <definedName name="P7_T12?unit?ГА" localSheetId="26" hidden="1">#REF!,#REF!,#REF!,#REF!,#REF!,#REF!,#REF!,#REF!</definedName>
    <definedName name="P7_T12?unit?ГА" localSheetId="17" hidden="1">#REF!,#REF!,#REF!,#REF!,#REF!,#REF!,#REF!,#REF!</definedName>
    <definedName name="P7_T12?unit?ГА" hidden="1">#REF!,#REF!,#REF!,#REF!,#REF!,#REF!,#REF!,#REF!</definedName>
    <definedName name="P7_T12?unit?ТРУБ" localSheetId="24">#REF!,#REF!,#REF!,#REF!,#REF!,#REF!,#REF!,#REF!</definedName>
    <definedName name="P7_T12?unit?ТРУБ" localSheetId="19">#REF!,#REF!,#REF!,#REF!,#REF!,#REF!,#REF!,#REF!</definedName>
    <definedName name="P7_T12?unit?ТРУБ" localSheetId="6">#REF!,#REF!,#REF!,#REF!,#REF!,#REF!,#REF!,#REF!</definedName>
    <definedName name="P7_T12?unit?ТРУБ" localSheetId="25">#REF!,#REF!,#REF!,#REF!,#REF!,#REF!,#REF!,#REF!</definedName>
    <definedName name="P7_T12?unit?ТРУБ" localSheetId="18">#REF!,#REF!,#REF!,#REF!,#REF!,#REF!,#REF!,#REF!</definedName>
    <definedName name="P7_T12?unit?ТРУБ" localSheetId="26">#REF!,#REF!,#REF!,#REF!,#REF!,#REF!,#REF!,#REF!</definedName>
    <definedName name="P7_T12?unit?ТРУБ" localSheetId="17">#REF!,#REF!,#REF!,#REF!,#REF!,#REF!,#REF!,#REF!</definedName>
    <definedName name="P7_T12?unit?ТРУБ">#REF!,#REF!,#REF!,#REF!,#REF!,#REF!,#REF!,#REF!</definedName>
    <definedName name="P7_T16?item_ext?ЧЕЛ" localSheetId="24">#REF!,#REF!,#REF!,#REF!,#REF!,#REF!,#REF!</definedName>
    <definedName name="P7_T16?item_ext?ЧЕЛ" localSheetId="19">#REF!,#REF!,#REF!,#REF!,#REF!,#REF!,#REF!</definedName>
    <definedName name="P7_T16?item_ext?ЧЕЛ" localSheetId="6">#REF!,#REF!,#REF!,#REF!,#REF!,#REF!,#REF!</definedName>
    <definedName name="P7_T16?item_ext?ЧЕЛ" localSheetId="25">#REF!,#REF!,#REF!,#REF!,#REF!,#REF!,#REF!</definedName>
    <definedName name="P7_T16?item_ext?ЧЕЛ" localSheetId="18">#REF!,#REF!,#REF!,#REF!,#REF!,#REF!,#REF!</definedName>
    <definedName name="P7_T16?item_ext?ЧЕЛ" localSheetId="26">#REF!,#REF!,#REF!,#REF!,#REF!,#REF!,#REF!</definedName>
    <definedName name="P7_T16?item_ext?ЧЕЛ" localSheetId="17">#REF!,#REF!,#REF!,#REF!,#REF!,#REF!,#REF!</definedName>
    <definedName name="P7_T16?item_ext?ЧЕЛ">#REF!,#REF!,#REF!,#REF!,#REF!,#REF!,#REF!</definedName>
    <definedName name="P7_T16?unit?ТРУБ" localSheetId="24" hidden="1">#REF!,#REF!,#REF!,#REF!,#REF!,#REF!,#REF!,#REF!</definedName>
    <definedName name="P7_T16?unit?ТРУБ" localSheetId="19" hidden="1">#REF!,#REF!,#REF!,#REF!,#REF!,#REF!,#REF!,#REF!</definedName>
    <definedName name="P7_T16?unit?ТРУБ" localSheetId="6" hidden="1">#REF!,#REF!,#REF!,#REF!,#REF!,#REF!,#REF!,#REF!</definedName>
    <definedName name="P7_T16?unit?ТРУБ" localSheetId="25" hidden="1">#REF!,#REF!,#REF!,#REF!,#REF!,#REF!,#REF!,#REF!</definedName>
    <definedName name="P7_T16?unit?ТРУБ" localSheetId="18" hidden="1">#REF!,#REF!,#REF!,#REF!,#REF!,#REF!,#REF!,#REF!</definedName>
    <definedName name="P7_T16?unit?ТРУБ" localSheetId="26" hidden="1">#REF!,#REF!,#REF!,#REF!,#REF!,#REF!,#REF!,#REF!</definedName>
    <definedName name="P7_T16?unit?ТРУБ" localSheetId="17" hidden="1">#REF!,#REF!,#REF!,#REF!,#REF!,#REF!,#REF!,#REF!</definedName>
    <definedName name="P7_T16?unit?ТРУБ" hidden="1">#REF!,#REF!,#REF!,#REF!,#REF!,#REF!,#REF!,#REF!</definedName>
    <definedName name="P7_T16?unit?ЧЕЛ" localSheetId="24" hidden="1">#REF!,#REF!,#REF!,#REF!,#REF!,#REF!,#REF!,#REF!</definedName>
    <definedName name="P7_T16?unit?ЧЕЛ" localSheetId="19" hidden="1">#REF!,#REF!,#REF!,#REF!,#REF!,#REF!,#REF!,#REF!</definedName>
    <definedName name="P7_T16?unit?ЧЕЛ" localSheetId="6" hidden="1">#REF!,#REF!,#REF!,#REF!,#REF!,#REF!,#REF!,#REF!</definedName>
    <definedName name="P7_T16?unit?ЧЕЛ" localSheetId="25" hidden="1">#REF!,#REF!,#REF!,#REF!,#REF!,#REF!,#REF!,#REF!</definedName>
    <definedName name="P7_T16?unit?ЧЕЛ" localSheetId="18" hidden="1">#REF!,#REF!,#REF!,#REF!,#REF!,#REF!,#REF!,#REF!</definedName>
    <definedName name="P7_T16?unit?ЧЕЛ" localSheetId="26" hidden="1">#REF!,#REF!,#REF!,#REF!,#REF!,#REF!,#REF!,#REF!</definedName>
    <definedName name="P7_T16?unit?ЧЕЛ" localSheetId="17" hidden="1">#REF!,#REF!,#REF!,#REF!,#REF!,#REF!,#REF!,#REF!</definedName>
    <definedName name="P7_T16?unit?ЧЕЛ" hidden="1">#REF!,#REF!,#REF!,#REF!,#REF!,#REF!,#REF!,#REF!</definedName>
    <definedName name="P7_T2?Data" localSheetId="24">#REF!,#REF!,#REF!,#REF!,#REF!,#REF!,'%_Нов'!P1_T2?Data,'%_Нов'!P2_T2?Data,'%_Нов'!P3_T2?Data,'%_Нов'!P4_T2?Data</definedName>
    <definedName name="P7_T2?Data" localSheetId="19">#REF!,#REF!,#REF!,#REF!,#REF!,#REF!,'%_Толп'!P1_T2?Data,'%_Толп'!P2_T2?Data,'%_Толп'!P3_T2?Data,'%_Толп'!P4_T2?Data</definedName>
    <definedName name="P7_T2?Data" localSheetId="6">#REF!,#REF!,#REF!,#REF!,#REF!,#REF!,'ИНВЕСТ '!P1_T2?Data,'ИНВЕСТ '!P2_T2?Data,'ИНВЕСТ '!P3_T2?Data,'ИНВЕСТ '!P4_T2?Data</definedName>
    <definedName name="P7_T2?Data" localSheetId="25">#REF!,#REF!,#REF!,#REF!,#REF!,#REF!,ИП_Новое!P1_T2?Data,ИП_Новое!P2_T2?Data,ИП_Новое!P3_T2?Data,ИП_Новое!P4_T2?Data</definedName>
    <definedName name="P7_T2?Data" localSheetId="18">#REF!,#REF!,#REF!,#REF!,#REF!,#REF!,ИП_Толп!P1_T2?Data,ИП_Толп!P2_T2?Data,ИП_Толп!P3_T2?Data,ИП_Толп!P4_T2?Data</definedName>
    <definedName name="P7_T2?Data" localSheetId="26">#REF!,#REF!,#REF!,#REF!,#REF!,#REF!,Тариф_Новое!P1_T2?Data,Тариф_Новое!P2_T2?Data,Тариф_Новое!P3_T2?Data,Тариф_Новое!P4_T2?Data</definedName>
    <definedName name="P7_T2?Data" localSheetId="17">#REF!,#REF!,#REF!,#REF!,#REF!,#REF!,Тариф_Толп!P1_T2?Data,Тариф_Толп!P2_T2?Data,Тариф_Толп!P3_T2?Data,Тариф_Толп!P4_T2?Data</definedName>
    <definedName name="P7_T2?Data">#REF!,#REF!,#REF!,#REF!,#REF!,#REF!,P1_T2?Data,P2_T2?Data,P3_T2?Data,P4_T2?Data</definedName>
    <definedName name="P7_T2?Data_4">#N/A</definedName>
    <definedName name="P7_T2?Data_5">#N/A</definedName>
    <definedName name="P7_T2?Data_6">#N/A</definedName>
    <definedName name="P7_T2?Data_7">#N/A</definedName>
    <definedName name="P7_T2?Data_8">#N/A</definedName>
    <definedName name="P7_T2_2_Protect" localSheetId="24">#REF!,#REF!,#REF!,#REF!,#REF!,'%_Нов'!P1_T2_2_Protect,'%_Нов'!P2_T2_2_Protect,'%_Нов'!P3_T2_2_Protect</definedName>
    <definedName name="P7_T2_2_Protect" localSheetId="19">#REF!,#REF!,#REF!,#REF!,#REF!,'%_Толп'!P1_T2_2_Protect,'%_Толп'!P2_T2_2_Protect,'%_Толп'!P3_T2_2_Protect</definedName>
    <definedName name="P7_T2_2_Protect" localSheetId="6">#REF!,#REF!,#REF!,#REF!,#REF!,'ИНВЕСТ '!P1_T2_2_Protect,'ИНВЕСТ '!P2_T2_2_Protect,'ИНВЕСТ '!P3_T2_2_Protect</definedName>
    <definedName name="P7_T2_2_Protect" localSheetId="25">#REF!,#REF!,#REF!,#REF!,#REF!,ИП_Новое!P1_T2_2_Protect,ИП_Новое!P2_T2_2_Protect,ИП_Новое!P3_T2_2_Protect</definedName>
    <definedName name="P7_T2_2_Protect" localSheetId="18">#REF!,#REF!,#REF!,#REF!,#REF!,ИП_Толп!P1_T2_2_Protect,ИП_Толп!P2_T2_2_Protect,ИП_Толп!P3_T2_2_Protect</definedName>
    <definedName name="P7_T2_2_Protect" localSheetId="26">#REF!,#REF!,#REF!,#REF!,#REF!,Тариф_Новое!P1_T2_2_Protect,Тариф_Новое!P2_T2_2_Protect,Тариф_Новое!P3_T2_2_Protect</definedName>
    <definedName name="P7_T2_2_Protect" localSheetId="17">#REF!,#REF!,#REF!,#REF!,#REF!,Тариф_Толп!P1_T2_2_Protect,Тариф_Толп!P2_T2_2_Protect,Тариф_Толп!P3_T2_2_Protect</definedName>
    <definedName name="P7_T2_2_Protect">#REF!,#REF!,#REF!,#REF!,#REF!,P1_T2_2_Protect,P2_T2_2_Protect,P3_T2_2_Protect</definedName>
    <definedName name="P7_T3_2_Protect">'[30]3.2'!$S$34:$X$34,'[30]3.2'!$S$36:$X$36,'[30]3.2'!$S$38:$X$38,'[30]3.2'!$S$40:$X$41,'[30]3.2'!$S$43:$X$44,'[30]3.2'!$Q$48:$X$50,'[30]3.2'!$Q$53:$X$53,'[30]3.2'!$Q$55:$X$55</definedName>
    <definedName name="P8_SCOPE_PER_PRT" localSheetId="6">[29]перекрестка!$J$84:$K$88,[29]перекрестка!$N$84:$N$88,[29]перекрестка!$F$14:$G$25,P1_SCOPE_PER_PRT,P2_SCOPE_PER_PRT,P3_SCOPE_PER_PRT,P4_SCOPE_PER_PRT</definedName>
    <definedName name="P8_SCOPE_PER_PRT">[29]перекрестка!$J$84:$K$88,[29]перекрестка!$N$84:$N$88,[29]перекрестка!$F$14:$G$25,P1_SCOPE_PER_PRT,P2_SCOPE_PER_PRT,P3_SCOPE_PER_PRT,P4_SCOPE_PER_PRT</definedName>
    <definedName name="P8_T12?L3.1.x" localSheetId="24">#REF!,#REF!,#REF!,#REF!,#REF!,#REF!,#REF!,#REF!</definedName>
    <definedName name="P8_T12?L3.1.x" localSheetId="19">#REF!,#REF!,#REF!,#REF!,#REF!,#REF!,#REF!,#REF!</definedName>
    <definedName name="P8_T12?L3.1.x" localSheetId="6">#REF!,#REF!,#REF!,#REF!,#REF!,#REF!,#REF!,#REF!</definedName>
    <definedName name="P8_T12?L3.1.x" localSheetId="25">#REF!,#REF!,#REF!,#REF!,#REF!,#REF!,#REF!,#REF!</definedName>
    <definedName name="P8_T12?L3.1.x" localSheetId="18">#REF!,#REF!,#REF!,#REF!,#REF!,#REF!,#REF!,#REF!</definedName>
    <definedName name="P8_T12?L3.1.x" localSheetId="26">#REF!,#REF!,#REF!,#REF!,#REF!,#REF!,#REF!,#REF!</definedName>
    <definedName name="P8_T12?L3.1.x" localSheetId="17">#REF!,#REF!,#REF!,#REF!,#REF!,#REF!,#REF!,#REF!</definedName>
    <definedName name="P8_T12?L3.1.x">#REF!,#REF!,#REF!,#REF!,#REF!,#REF!,#REF!,#REF!</definedName>
    <definedName name="P8_T12?L3.x" localSheetId="24">#REF!,#REF!,#REF!,#REF!,#REF!,#REF!,#REF!,#REF!</definedName>
    <definedName name="P8_T12?L3.x" localSheetId="19">#REF!,#REF!,#REF!,#REF!,#REF!,#REF!,#REF!,#REF!</definedName>
    <definedName name="P8_T12?L3.x" localSheetId="6">#REF!,#REF!,#REF!,#REF!,#REF!,#REF!,#REF!,#REF!</definedName>
    <definedName name="P8_T12?L3.x" localSheetId="25">#REF!,#REF!,#REF!,#REF!,#REF!,#REF!,#REF!,#REF!</definedName>
    <definedName name="P8_T12?L3.x" localSheetId="18">#REF!,#REF!,#REF!,#REF!,#REF!,#REF!,#REF!,#REF!</definedName>
    <definedName name="P8_T12?L3.x" localSheetId="26">#REF!,#REF!,#REF!,#REF!,#REF!,#REF!,#REF!,#REF!</definedName>
    <definedName name="P8_T12?L3.x" localSheetId="17">#REF!,#REF!,#REF!,#REF!,#REF!,#REF!,#REF!,#REF!</definedName>
    <definedName name="P8_T12?L3.x">#REF!,#REF!,#REF!,#REF!,#REF!,#REF!,#REF!,#REF!</definedName>
    <definedName name="P8_T12?unit?ГА" localSheetId="24" hidden="1">#REF!,#REF!,#REF!,#REF!,#REF!,#REF!,#REF!,#REF!</definedName>
    <definedName name="P8_T12?unit?ГА" localSheetId="19" hidden="1">#REF!,#REF!,#REF!,#REF!,#REF!,#REF!,#REF!,#REF!</definedName>
    <definedName name="P8_T12?unit?ГА" localSheetId="6" hidden="1">#REF!,#REF!,#REF!,#REF!,#REF!,#REF!,#REF!,#REF!</definedName>
    <definedName name="P8_T12?unit?ГА" localSheetId="25" hidden="1">#REF!,#REF!,#REF!,#REF!,#REF!,#REF!,#REF!,#REF!</definedName>
    <definedName name="P8_T12?unit?ГА" localSheetId="18" hidden="1">#REF!,#REF!,#REF!,#REF!,#REF!,#REF!,#REF!,#REF!</definedName>
    <definedName name="P8_T12?unit?ГА" localSheetId="26" hidden="1">#REF!,#REF!,#REF!,#REF!,#REF!,#REF!,#REF!,#REF!</definedName>
    <definedName name="P8_T12?unit?ГА" localSheetId="17" hidden="1">#REF!,#REF!,#REF!,#REF!,#REF!,#REF!,#REF!,#REF!</definedName>
    <definedName name="P8_T12?unit?ГА" hidden="1">#REF!,#REF!,#REF!,#REF!,#REF!,#REF!,#REF!,#REF!</definedName>
    <definedName name="P8_T12?unit?ТРУБ" localSheetId="24">#REF!,#REF!,#REF!,#REF!,#REF!,#REF!,#REF!,#REF!</definedName>
    <definedName name="P8_T12?unit?ТРУБ" localSheetId="19">#REF!,#REF!,#REF!,#REF!,#REF!,#REF!,#REF!,#REF!</definedName>
    <definedName name="P8_T12?unit?ТРУБ" localSheetId="6">#REF!,#REF!,#REF!,#REF!,#REF!,#REF!,#REF!,#REF!</definedName>
    <definedName name="P8_T12?unit?ТРУБ" localSheetId="25">#REF!,#REF!,#REF!,#REF!,#REF!,#REF!,#REF!,#REF!</definedName>
    <definedName name="P8_T12?unit?ТРУБ" localSheetId="18">#REF!,#REF!,#REF!,#REF!,#REF!,#REF!,#REF!,#REF!</definedName>
    <definedName name="P8_T12?unit?ТРУБ" localSheetId="26">#REF!,#REF!,#REF!,#REF!,#REF!,#REF!,#REF!,#REF!</definedName>
    <definedName name="P8_T12?unit?ТРУБ" localSheetId="17">#REF!,#REF!,#REF!,#REF!,#REF!,#REF!,#REF!,#REF!</definedName>
    <definedName name="P8_T12?unit?ТРУБ">#REF!,#REF!,#REF!,#REF!,#REF!,#REF!,#REF!,#REF!</definedName>
    <definedName name="P8_T16?item_ext?ЧЕЛ" localSheetId="24">#REF!,#REF!,#REF!,#REF!,#REF!,#REF!,#REF!,#REF!</definedName>
    <definedName name="P8_T16?item_ext?ЧЕЛ" localSheetId="19">#REF!,#REF!,#REF!,#REF!,#REF!,#REF!,#REF!,#REF!</definedName>
    <definedName name="P8_T16?item_ext?ЧЕЛ" localSheetId="6">#REF!,#REF!,#REF!,#REF!,#REF!,#REF!,#REF!,#REF!</definedName>
    <definedName name="P8_T16?item_ext?ЧЕЛ" localSheetId="25">#REF!,#REF!,#REF!,#REF!,#REF!,#REF!,#REF!,#REF!</definedName>
    <definedName name="P8_T16?item_ext?ЧЕЛ" localSheetId="18">#REF!,#REF!,#REF!,#REF!,#REF!,#REF!,#REF!,#REF!</definedName>
    <definedName name="P8_T16?item_ext?ЧЕЛ" localSheetId="26">#REF!,#REF!,#REF!,#REF!,#REF!,#REF!,#REF!,#REF!</definedName>
    <definedName name="P8_T16?item_ext?ЧЕЛ" localSheetId="17">#REF!,#REF!,#REF!,#REF!,#REF!,#REF!,#REF!,#REF!</definedName>
    <definedName name="P8_T16?item_ext?ЧЕЛ">#REF!,#REF!,#REF!,#REF!,#REF!,#REF!,#REF!,#REF!</definedName>
    <definedName name="P8_T16?unit?ТРУБ" localSheetId="24">#REF!,#REF!,#REF!,#REF!,#REF!,#REF!,#REF!,#REF!</definedName>
    <definedName name="P8_T16?unit?ТРУБ" localSheetId="19">#REF!,#REF!,#REF!,#REF!,#REF!,#REF!,#REF!,#REF!</definedName>
    <definedName name="P8_T16?unit?ТРУБ" localSheetId="6">#REF!,#REF!,#REF!,#REF!,#REF!,#REF!,#REF!,#REF!</definedName>
    <definedName name="P8_T16?unit?ТРУБ" localSheetId="25">#REF!,#REF!,#REF!,#REF!,#REF!,#REF!,#REF!,#REF!</definedName>
    <definedName name="P8_T16?unit?ТРУБ" localSheetId="18">#REF!,#REF!,#REF!,#REF!,#REF!,#REF!,#REF!,#REF!</definedName>
    <definedName name="P8_T16?unit?ТРУБ" localSheetId="26">#REF!,#REF!,#REF!,#REF!,#REF!,#REF!,#REF!,#REF!</definedName>
    <definedName name="P8_T16?unit?ТРУБ" localSheetId="17">#REF!,#REF!,#REF!,#REF!,#REF!,#REF!,#REF!,#REF!</definedName>
    <definedName name="P8_T16?unit?ТРУБ">#REF!,#REF!,#REF!,#REF!,#REF!,#REF!,#REF!,#REF!</definedName>
    <definedName name="P8_T16?unit?ЧЕЛ" localSheetId="24" hidden="1">#REF!,#REF!,#REF!,#REF!,#REF!,#REF!,#REF!,#REF!</definedName>
    <definedName name="P8_T16?unit?ЧЕЛ" localSheetId="19" hidden="1">#REF!,#REF!,#REF!,#REF!,#REF!,#REF!,#REF!,#REF!</definedName>
    <definedName name="P8_T16?unit?ЧЕЛ" localSheetId="6" hidden="1">#REF!,#REF!,#REF!,#REF!,#REF!,#REF!,#REF!,#REF!</definedName>
    <definedName name="P8_T16?unit?ЧЕЛ" localSheetId="25" hidden="1">#REF!,#REF!,#REF!,#REF!,#REF!,#REF!,#REF!,#REF!</definedName>
    <definedName name="P8_T16?unit?ЧЕЛ" localSheetId="18" hidden="1">#REF!,#REF!,#REF!,#REF!,#REF!,#REF!,#REF!,#REF!</definedName>
    <definedName name="P8_T16?unit?ЧЕЛ" localSheetId="26" hidden="1">#REF!,#REF!,#REF!,#REF!,#REF!,#REF!,#REF!,#REF!</definedName>
    <definedName name="P8_T16?unit?ЧЕЛ" localSheetId="17" hidden="1">#REF!,#REF!,#REF!,#REF!,#REF!,#REF!,#REF!,#REF!</definedName>
    <definedName name="P8_T16?unit?ЧЕЛ" hidden="1">#REF!,#REF!,#REF!,#REF!,#REF!,#REF!,#REF!,#REF!</definedName>
    <definedName name="P8_T3_2_Protect">'[30]3.2'!$Z$35:$AB$35,'[30]3.2'!$Z$39:$AB$39,'[30]3.2'!$Z$51:$AB$51,'[30]3.2'!$Z$54:$AB$55,'[30]3.2'!$AD$9:$AE$9,'[30]3.2'!$AD$24:$AE$28,'[30]3.2'!$AD$32:$AE$32</definedName>
    <definedName name="P9_T12?L3.1.x" localSheetId="24">#REF!,#REF!,#REF!,#REF!,#REF!,#REF!,#REF!,#REF!</definedName>
    <definedName name="P9_T12?L3.1.x" localSheetId="19">#REF!,#REF!,#REF!,#REF!,#REF!,#REF!,#REF!,#REF!</definedName>
    <definedName name="P9_T12?L3.1.x" localSheetId="6">#REF!,#REF!,#REF!,#REF!,#REF!,#REF!,#REF!,#REF!</definedName>
    <definedName name="P9_T12?L3.1.x" localSheetId="25">#REF!,#REF!,#REF!,#REF!,#REF!,#REF!,#REF!,#REF!</definedName>
    <definedName name="P9_T12?L3.1.x" localSheetId="18">#REF!,#REF!,#REF!,#REF!,#REF!,#REF!,#REF!,#REF!</definedName>
    <definedName name="P9_T12?L3.1.x" localSheetId="26">#REF!,#REF!,#REF!,#REF!,#REF!,#REF!,#REF!,#REF!</definedName>
    <definedName name="P9_T12?L3.1.x" localSheetId="17">#REF!,#REF!,#REF!,#REF!,#REF!,#REF!,#REF!,#REF!</definedName>
    <definedName name="P9_T12?L3.1.x">#REF!,#REF!,#REF!,#REF!,#REF!,#REF!,#REF!,#REF!</definedName>
    <definedName name="P9_T12?L3.x" localSheetId="24">#REF!,#REF!,#REF!,#REF!,#REF!,#REF!,#REF!,#REF!</definedName>
    <definedName name="P9_T12?L3.x" localSheetId="19">#REF!,#REF!,#REF!,#REF!,#REF!,#REF!,#REF!,#REF!</definedName>
    <definedName name="P9_T12?L3.x" localSheetId="6">#REF!,#REF!,#REF!,#REF!,#REF!,#REF!,#REF!,#REF!</definedName>
    <definedName name="P9_T12?L3.x" localSheetId="25">#REF!,#REF!,#REF!,#REF!,#REF!,#REF!,#REF!,#REF!</definedName>
    <definedName name="P9_T12?L3.x" localSheetId="18">#REF!,#REF!,#REF!,#REF!,#REF!,#REF!,#REF!,#REF!</definedName>
    <definedName name="P9_T12?L3.x" localSheetId="26">#REF!,#REF!,#REF!,#REF!,#REF!,#REF!,#REF!,#REF!</definedName>
    <definedName name="P9_T12?L3.x" localSheetId="17">#REF!,#REF!,#REF!,#REF!,#REF!,#REF!,#REF!,#REF!</definedName>
    <definedName name="P9_T12?L3.x">#REF!,#REF!,#REF!,#REF!,#REF!,#REF!,#REF!,#REF!</definedName>
    <definedName name="P9_T12?unit?ГА" localSheetId="24">#REF!,#REF!,#REF!,#REF!,#REF!,#REF!,#REF!,#REF!</definedName>
    <definedName name="P9_T12?unit?ГА" localSheetId="19">#REF!,#REF!,#REF!,#REF!,#REF!,#REF!,#REF!,#REF!</definedName>
    <definedName name="P9_T12?unit?ГА" localSheetId="6">#REF!,#REF!,#REF!,#REF!,#REF!,#REF!,#REF!,#REF!</definedName>
    <definedName name="P9_T12?unit?ГА" localSheetId="25">#REF!,#REF!,#REF!,#REF!,#REF!,#REF!,#REF!,#REF!</definedName>
    <definedName name="P9_T12?unit?ГА" localSheetId="18">#REF!,#REF!,#REF!,#REF!,#REF!,#REF!,#REF!,#REF!</definedName>
    <definedName name="P9_T12?unit?ГА" localSheetId="26">#REF!,#REF!,#REF!,#REF!,#REF!,#REF!,#REF!,#REF!</definedName>
    <definedName name="P9_T12?unit?ГА" localSheetId="17">#REF!,#REF!,#REF!,#REF!,#REF!,#REF!,#REF!,#REF!</definedName>
    <definedName name="P9_T12?unit?ГА">#REF!,#REF!,#REF!,#REF!,#REF!,#REF!,#REF!,#REF!</definedName>
    <definedName name="P9_T12?unit?ТРУБ" localSheetId="24">#REF!,#REF!,#REF!,#REF!,#REF!,#REF!,#REF!,#REF!</definedName>
    <definedName name="P9_T12?unit?ТРУБ" localSheetId="19">#REF!,#REF!,#REF!,#REF!,#REF!,#REF!,#REF!,#REF!</definedName>
    <definedName name="P9_T12?unit?ТРУБ" localSheetId="6">#REF!,#REF!,#REF!,#REF!,#REF!,#REF!,#REF!,#REF!</definedName>
    <definedName name="P9_T12?unit?ТРУБ" localSheetId="25">#REF!,#REF!,#REF!,#REF!,#REF!,#REF!,#REF!,#REF!</definedName>
    <definedName name="P9_T12?unit?ТРУБ" localSheetId="18">#REF!,#REF!,#REF!,#REF!,#REF!,#REF!,#REF!,#REF!</definedName>
    <definedName name="P9_T12?unit?ТРУБ" localSheetId="26">#REF!,#REF!,#REF!,#REF!,#REF!,#REF!,#REF!,#REF!</definedName>
    <definedName name="P9_T12?unit?ТРУБ" localSheetId="17">#REF!,#REF!,#REF!,#REF!,#REF!,#REF!,#REF!,#REF!</definedName>
    <definedName name="P9_T12?unit?ТРУБ">#REF!,#REF!,#REF!,#REF!,#REF!,#REF!,#REF!,#REF!</definedName>
    <definedName name="P9_T16?item_ext?ЧЕЛ" localSheetId="24">#REF!,#REF!,#REF!,#REF!,#REF!,#REF!,#REF!,#REF!</definedName>
    <definedName name="P9_T16?item_ext?ЧЕЛ" localSheetId="19">#REF!,#REF!,#REF!,#REF!,#REF!,#REF!,#REF!,#REF!</definedName>
    <definedName name="P9_T16?item_ext?ЧЕЛ" localSheetId="6">#REF!,#REF!,#REF!,#REF!,#REF!,#REF!,#REF!,#REF!</definedName>
    <definedName name="P9_T16?item_ext?ЧЕЛ" localSheetId="25">#REF!,#REF!,#REF!,#REF!,#REF!,#REF!,#REF!,#REF!</definedName>
    <definedName name="P9_T16?item_ext?ЧЕЛ" localSheetId="18">#REF!,#REF!,#REF!,#REF!,#REF!,#REF!,#REF!,#REF!</definedName>
    <definedName name="P9_T16?item_ext?ЧЕЛ" localSheetId="26">#REF!,#REF!,#REF!,#REF!,#REF!,#REF!,#REF!,#REF!</definedName>
    <definedName name="P9_T16?item_ext?ЧЕЛ" localSheetId="17">#REF!,#REF!,#REF!,#REF!,#REF!,#REF!,#REF!,#REF!</definedName>
    <definedName name="P9_T16?item_ext?ЧЕЛ">#REF!,#REF!,#REF!,#REF!,#REF!,#REF!,#REF!,#REF!</definedName>
    <definedName name="P9_T16?unit?ТРУБ" localSheetId="24">#REF!,#REF!,#REF!,#REF!,#REF!,#REF!,#REF!,#REF!</definedName>
    <definedName name="P9_T16?unit?ТРУБ" localSheetId="19">#REF!,#REF!,#REF!,#REF!,#REF!,#REF!,#REF!,#REF!</definedName>
    <definedName name="P9_T16?unit?ТРУБ" localSheetId="6">#REF!,#REF!,#REF!,#REF!,#REF!,#REF!,#REF!,#REF!</definedName>
    <definedName name="P9_T16?unit?ТРУБ" localSheetId="25">#REF!,#REF!,#REF!,#REF!,#REF!,#REF!,#REF!,#REF!</definedName>
    <definedName name="P9_T16?unit?ТРУБ" localSheetId="18">#REF!,#REF!,#REF!,#REF!,#REF!,#REF!,#REF!,#REF!</definedName>
    <definedName name="P9_T16?unit?ТРУБ" localSheetId="26">#REF!,#REF!,#REF!,#REF!,#REF!,#REF!,#REF!,#REF!</definedName>
    <definedName name="P9_T16?unit?ТРУБ" localSheetId="17">#REF!,#REF!,#REF!,#REF!,#REF!,#REF!,#REF!,#REF!</definedName>
    <definedName name="P9_T16?unit?ТРУБ">#REF!,#REF!,#REF!,#REF!,#REF!,#REF!,#REF!,#REF!</definedName>
    <definedName name="P9_T16?unit?ЧЕЛ" localSheetId="24">#REF!,#REF!,#REF!,#REF!,#REF!,#REF!,#REF!,#REF!</definedName>
    <definedName name="P9_T16?unit?ЧЕЛ" localSheetId="19">#REF!,#REF!,#REF!,#REF!,#REF!,#REF!,#REF!,#REF!</definedName>
    <definedName name="P9_T16?unit?ЧЕЛ" localSheetId="6">#REF!,#REF!,#REF!,#REF!,#REF!,#REF!,#REF!,#REF!</definedName>
    <definedName name="P9_T16?unit?ЧЕЛ" localSheetId="25">#REF!,#REF!,#REF!,#REF!,#REF!,#REF!,#REF!,#REF!</definedName>
    <definedName name="P9_T16?unit?ЧЕЛ" localSheetId="18">#REF!,#REF!,#REF!,#REF!,#REF!,#REF!,#REF!,#REF!</definedName>
    <definedName name="P9_T16?unit?ЧЕЛ" localSheetId="26">#REF!,#REF!,#REF!,#REF!,#REF!,#REF!,#REF!,#REF!</definedName>
    <definedName name="P9_T16?unit?ЧЕЛ" localSheetId="17">#REF!,#REF!,#REF!,#REF!,#REF!,#REF!,#REF!,#REF!</definedName>
    <definedName name="P9_T16?unit?ЧЕЛ">#REF!,#REF!,#REF!,#REF!,#REF!,#REF!,#REF!,#REF!</definedName>
    <definedName name="P9_T3_2_Protect">'[30]3.2'!$AD$35:$AE$36,'[30]3.2'!$AD$39:$AE$41,'[30]3.2'!$AD$51:$AE$51,'[30]3.2'!$AD$54:$AE$55,'[30]3.2'!$AI$9:$AJ$9,'[30]3.2'!$AI$24:$AJ$28,'[30]3.2'!$AI$32:$AJ$32</definedName>
    <definedName name="p9ii">#N/A</definedName>
    <definedName name="PDG" localSheetId="24">#REF!</definedName>
    <definedName name="PDG" localSheetId="19">#REF!</definedName>
    <definedName name="PDG" localSheetId="6">#REF!</definedName>
    <definedName name="PDG" localSheetId="25">#REF!</definedName>
    <definedName name="PDG" localSheetId="18">#REF!</definedName>
    <definedName name="PDG" localSheetId="26">#REF!</definedName>
    <definedName name="PDG" localSheetId="17">#REF!</definedName>
    <definedName name="PDG">#REF!</definedName>
    <definedName name="PER_ET" localSheetId="24">#REF!</definedName>
    <definedName name="PER_ET" localSheetId="19">#REF!</definedName>
    <definedName name="PER_ET" localSheetId="6">#REF!</definedName>
    <definedName name="PER_ET" localSheetId="25">#REF!</definedName>
    <definedName name="PER_ET" localSheetId="18">#REF!</definedName>
    <definedName name="PER_ET" localSheetId="26">#REF!</definedName>
    <definedName name="PER_ET" localSheetId="17">#REF!</definedName>
    <definedName name="PER_ET">#REF!</definedName>
    <definedName name="peri" localSheetId="24">#REF!</definedName>
    <definedName name="peri" localSheetId="19">#REF!</definedName>
    <definedName name="peri" localSheetId="6">#REF!</definedName>
    <definedName name="peri" localSheetId="25">#REF!</definedName>
    <definedName name="peri" localSheetId="18">#REF!</definedName>
    <definedName name="peri" localSheetId="26">#REF!</definedName>
    <definedName name="peri" localSheetId="17">#REF!</definedName>
    <definedName name="peri">#REF!</definedName>
    <definedName name="peri_02" localSheetId="24">#REF!</definedName>
    <definedName name="peri_02" localSheetId="19">#REF!</definedName>
    <definedName name="peri_02" localSheetId="6">#REF!</definedName>
    <definedName name="peri_02" localSheetId="25">#REF!</definedName>
    <definedName name="peri_02" localSheetId="18">#REF!</definedName>
    <definedName name="peri_02" localSheetId="26">#REF!</definedName>
    <definedName name="peri_02" localSheetId="17">#REF!</definedName>
    <definedName name="peri_02">#REF!</definedName>
    <definedName name="peri_03" localSheetId="24">#REF!</definedName>
    <definedName name="peri_03" localSheetId="19">#REF!</definedName>
    <definedName name="peri_03" localSheetId="6">#REF!</definedName>
    <definedName name="peri_03" localSheetId="25">#REF!</definedName>
    <definedName name="peri_03" localSheetId="18">#REF!</definedName>
    <definedName name="peri_03" localSheetId="26">#REF!</definedName>
    <definedName name="peri_03" localSheetId="17">#REF!</definedName>
    <definedName name="peri_03">#REF!</definedName>
    <definedName name="period_work_list">[9]TEHSHEET!$V$2:$V$3</definedName>
    <definedName name="PMAXSO" localSheetId="24">#REF!</definedName>
    <definedName name="PMAXSO" localSheetId="19">#REF!</definedName>
    <definedName name="PMAXSO" localSheetId="6">#REF!</definedName>
    <definedName name="PMAXSO" localSheetId="25">#REF!</definedName>
    <definedName name="PMAXSO" localSheetId="18">#REF!</definedName>
    <definedName name="PMAXSO" localSheetId="26">#REF!</definedName>
    <definedName name="PMAXSO" localSheetId="17">#REF!</definedName>
    <definedName name="PMAXSO">#REF!</definedName>
    <definedName name="PMIN" localSheetId="24">#REF!</definedName>
    <definedName name="PMIN" localSheetId="19">#REF!</definedName>
    <definedName name="PMIN" localSheetId="6">#REF!</definedName>
    <definedName name="PMIN" localSheetId="25">#REF!</definedName>
    <definedName name="PMIN" localSheetId="18">#REF!</definedName>
    <definedName name="PMIN" localSheetId="26">#REF!</definedName>
    <definedName name="PMIN" localSheetId="17">#REF!</definedName>
    <definedName name="PMIN">#REF!</definedName>
    <definedName name="post_zt" localSheetId="24">#REF!</definedName>
    <definedName name="post_zt" localSheetId="19">#REF!</definedName>
    <definedName name="post_zt" localSheetId="6">#REF!</definedName>
    <definedName name="post_zt" localSheetId="25">#REF!</definedName>
    <definedName name="post_zt" localSheetId="18">#REF!</definedName>
    <definedName name="post_zt" localSheetId="10">#REF!</definedName>
    <definedName name="post_zt" localSheetId="26">#REF!</definedName>
    <definedName name="post_zt" localSheetId="17">#REF!</definedName>
    <definedName name="post_zt">#REF!</definedName>
    <definedName name="PostTEList">[10]Лист!$A$280</definedName>
    <definedName name="PR_ET">[11]TEHSHEET!$AH$10:$AW$17</definedName>
    <definedName name="PR_OBJ_ET">[11]TEHSHEET!$AJ$20:$AW$22</definedName>
    <definedName name="PR_OPT">[11]Приложение!$B$10:$Q$19</definedName>
    <definedName name="PR_ROZN">[11]Приложение!$B$19:$Q$28</definedName>
    <definedName name="ProchPotrTEList">[10]Лист!$A$330</definedName>
    <definedName name="proekt_period_list">[9]TEHSHEET!$R$2:$R$5</definedName>
    <definedName name="PROT" localSheetId="24">#REF!,#REF!,#REF!,#REF!,#REF!,#REF!</definedName>
    <definedName name="PROT" localSheetId="19">#REF!,#REF!,#REF!,#REF!,#REF!,#REF!</definedName>
    <definedName name="PROT" localSheetId="6">#REF!,#REF!,#REF!,#REF!,#REF!,#REF!</definedName>
    <definedName name="PROT" localSheetId="25">#REF!,#REF!,#REF!,#REF!,#REF!,#REF!</definedName>
    <definedName name="PROT" localSheetId="18">#REF!,#REF!,#REF!,#REF!,#REF!,#REF!</definedName>
    <definedName name="PROT" localSheetId="26">#REF!,#REF!,#REF!,#REF!,#REF!,#REF!</definedName>
    <definedName name="PROT" localSheetId="17">#REF!,#REF!,#REF!,#REF!,#REF!,#REF!</definedName>
    <definedName name="PROT">#REF!,#REF!,#REF!,#REF!,#REF!,#REF!</definedName>
    <definedName name="PROT_0" localSheetId="6">'[18]0'!$G$18:$G$22,'[18]0'!$K$3:$R$135,'[18]0'!$A$108:$I$135,'[18]0'!$G$102,P1_PROT_0</definedName>
    <definedName name="PROT_0">'[18]0'!$G$18:$G$22,'[18]0'!$K$3:$R$135,'[18]0'!$A$108:$I$135,'[18]0'!$G$102,P1_PROT_0</definedName>
    <definedName name="PROT_02">'[32]тариф.поле по ЭЭ'!$A$33:$E$62,'[32]тариф.поле по ЭЭ'!$F$2:$M$62</definedName>
    <definedName name="PROT_1" localSheetId="24">#REF!,#REF!,'%_Нов'!P1_PROT_1</definedName>
    <definedName name="PROT_1" localSheetId="19">#REF!,#REF!,'%_Толп'!P1_PROT_1</definedName>
    <definedName name="PROT_1" localSheetId="6">#REF!,#REF!,'ИНВЕСТ '!P1_PROT_1</definedName>
    <definedName name="PROT_1" localSheetId="25">#REF!,#REF!,ИП_Новое!P1_PROT_1</definedName>
    <definedName name="PROT_1" localSheetId="18">#REF!,#REF!,ИП_Толп!P1_PROT_1</definedName>
    <definedName name="PROT_1" localSheetId="26">#REF!,#REF!,Тариф_Новое!P1_PROT_1</definedName>
    <definedName name="PROT_1" localSheetId="17">#REF!,#REF!,Тариф_Толп!P1_PROT_1</definedName>
    <definedName name="PROT_1">#REF!,#REF!,P1_PROT_1</definedName>
    <definedName name="PROT_2" localSheetId="24">'%_Нов'!P2_PROT_2,'%_Нов'!P3_PROT_2</definedName>
    <definedName name="PROT_2" localSheetId="19">'%_Толп'!P2_PROT_2,'%_Толп'!P3_PROT_2</definedName>
    <definedName name="PROT_2" localSheetId="6">'ИНВЕСТ '!P2_PROT_2,'ИНВЕСТ '!P3_PROT_2</definedName>
    <definedName name="PROT_2" localSheetId="25">ИП_Новое!P2_PROT_2,ИП_Новое!P3_PROT_2</definedName>
    <definedName name="PROT_2" localSheetId="18">ИП_Толп!P2_PROT_2,ИП_Толп!P3_PROT_2</definedName>
    <definedName name="PROT_2" localSheetId="26">Тариф_Новое!P2_PROT_2,Тариф_Новое!P3_PROT_2</definedName>
    <definedName name="PROT_2" localSheetId="17">Тариф_Толп!P2_PROT_2,Тариф_Толп!P3_PROT_2</definedName>
    <definedName name="PROT_2">P2_PROT_2,P3_PROT_2</definedName>
    <definedName name="PROT_21" localSheetId="24">#REF!,'%_Нов'!P1_PROT_21,'%_Нов'!P2_PROT_21,'%_Нов'!P3_PROT_21,'%_Нов'!P4_PROT_21,'%_Нов'!P5_PROT_21</definedName>
    <definedName name="PROT_21" localSheetId="19">#REF!,'%_Толп'!P1_PROT_21,'%_Толп'!P2_PROT_21,'%_Толп'!P3_PROT_21,'%_Толп'!P4_PROT_21,'%_Толп'!P5_PROT_21</definedName>
    <definedName name="PROT_21" localSheetId="6">#REF!,'ИНВЕСТ '!P1_PROT_21,'ИНВЕСТ '!P2_PROT_21,'ИНВЕСТ '!P3_PROT_21,'ИНВЕСТ '!P4_PROT_21,'ИНВЕСТ '!P5_PROT_21</definedName>
    <definedName name="PROT_21" localSheetId="25">#REF!,ИП_Новое!P1_PROT_21,ИП_Новое!P2_PROT_21,ИП_Новое!P3_PROT_21,ИП_Новое!P4_PROT_21,ИП_Новое!P5_PROT_21</definedName>
    <definedName name="PROT_21" localSheetId="18">#REF!,ИП_Толп!P1_PROT_21,ИП_Толп!P2_PROT_21,ИП_Толп!P3_PROT_21,ИП_Толп!P4_PROT_21,ИП_Толп!P5_PROT_21</definedName>
    <definedName name="PROT_21" localSheetId="26">#REF!,Тариф_Новое!P1_PROT_21,Тариф_Новое!P2_PROT_21,Тариф_Новое!P3_PROT_21,Тариф_Новое!P4_PROT_21,Тариф_Новое!P5_PROT_21</definedName>
    <definedName name="PROT_21" localSheetId="17">#REF!,Тариф_Толп!P1_PROT_21,Тариф_Толп!P2_PROT_21,Тариф_Толп!P3_PROT_21,Тариф_Толп!P4_PROT_21,Тариф_Толп!P5_PROT_21</definedName>
    <definedName name="PROT_21">#REF!,P1_PROT_21,P2_PROT_21,P3_PROT_21,P4_PROT_21,P5_PROT_21</definedName>
    <definedName name="PROT_22" localSheetId="24">'%_Нов'!P3_PROT_22,'%_Нов'!P4_PROT_22,'%_Нов'!P5_PROT_22</definedName>
    <definedName name="PROT_22" localSheetId="19">'%_Толп'!P3_PROT_22,'%_Толп'!P4_PROT_22,'%_Толп'!P5_PROT_22</definedName>
    <definedName name="PROT_22" localSheetId="6">'ИНВЕСТ '!P3_PROT_22,'ИНВЕСТ '!P4_PROT_22,'ИНВЕСТ '!P5_PROT_22</definedName>
    <definedName name="PROT_22" localSheetId="25">ИП_Новое!P3_PROT_22,ИП_Новое!P4_PROT_22,ИП_Новое!P5_PROT_22</definedName>
    <definedName name="PROT_22" localSheetId="18">ИП_Толп!P3_PROT_22,ИП_Толп!P4_PROT_22,ИП_Толп!P5_PROT_22</definedName>
    <definedName name="PROT_22" localSheetId="26">Тариф_Новое!P3_PROT_22,Тариф_Новое!P4_PROT_22,Тариф_Новое!P5_PROT_22</definedName>
    <definedName name="PROT_22" localSheetId="17">Тариф_Толп!P3_PROT_22,Тариф_Толп!P4_PROT_22,Тариф_Толп!P5_PROT_22</definedName>
    <definedName name="PROT_22">P3_PROT_22,P4_PROT_22,P5_PROT_22</definedName>
    <definedName name="PROT_23" localSheetId="24">#REF!,#REF!,#REF!,'%_Нов'!P1_PROT_23,'%_Нов'!P2_PROT_23,'%_Нов'!P3_PROT_23</definedName>
    <definedName name="PROT_23" localSheetId="19">#REF!,#REF!,#REF!,'%_Толп'!P1_PROT_23,'%_Толп'!P2_PROT_23,'%_Толп'!P3_PROT_23</definedName>
    <definedName name="PROT_23" localSheetId="6">#REF!,#REF!,#REF!,'ИНВЕСТ '!P1_PROT_23,'ИНВЕСТ '!P2_PROT_23,'ИНВЕСТ '!P3_PROT_23</definedName>
    <definedName name="PROT_23" localSheetId="25">#REF!,#REF!,#REF!,ИП_Новое!P1_PROT_23,ИП_Новое!P2_PROT_23,ИП_Новое!P3_PROT_23</definedName>
    <definedName name="PROT_23" localSheetId="18">#REF!,#REF!,#REF!,ИП_Толп!P1_PROT_23,ИП_Толп!P2_PROT_23,ИП_Толп!P3_PROT_23</definedName>
    <definedName name="PROT_23" localSheetId="26">#REF!,#REF!,#REF!,Тариф_Новое!P1_PROT_23,Тариф_Новое!P2_PROT_23,Тариф_Новое!P3_PROT_23</definedName>
    <definedName name="PROT_23" localSheetId="17">#REF!,#REF!,#REF!,Тариф_Толп!P1_PROT_23,Тариф_Толп!P2_PROT_23,Тариф_Толп!P3_PROT_23</definedName>
    <definedName name="PROT_23">#REF!,#REF!,#REF!,P1_PROT_23,P2_PROT_23,P3_PROT_23</definedName>
    <definedName name="PROT_4" localSheetId="24">#REF!,'%_Нов'!P1_PROT_4,'%_Нов'!P2_PROT_4,'%_Нов'!P3_PROT_4,'%_Нов'!P4_PROT_4</definedName>
    <definedName name="PROT_4" localSheetId="19">#REF!,'%_Толп'!P1_PROT_4,'%_Толп'!P2_PROT_4,'%_Толп'!P3_PROT_4,'%_Толп'!P4_PROT_4</definedName>
    <definedName name="PROT_4" localSheetId="6">#REF!,'ИНВЕСТ '!P1_PROT_4,'ИНВЕСТ '!P2_PROT_4,'ИНВЕСТ '!P3_PROT_4,'ИНВЕСТ '!P4_PROT_4</definedName>
    <definedName name="PROT_4" localSheetId="25">#REF!,ИП_Новое!P1_PROT_4,ИП_Новое!P2_PROT_4,ИП_Новое!P3_PROT_4,ИП_Новое!P4_PROT_4</definedName>
    <definedName name="PROT_4" localSheetId="18">#REF!,ИП_Толп!P1_PROT_4,ИП_Толп!P2_PROT_4,ИП_Толп!P3_PROT_4,ИП_Толп!P4_PROT_4</definedName>
    <definedName name="PROT_4" localSheetId="26">#REF!,Тариф_Новое!P1_PROT_4,Тариф_Новое!P2_PROT_4,Тариф_Новое!P3_PROT_4,Тариф_Новое!P4_PROT_4</definedName>
    <definedName name="PROT_4" localSheetId="17">#REF!,Тариф_Толп!P1_PROT_4,Тариф_Толп!P2_PROT_4,Тариф_Толп!P3_PROT_4,Тариф_Толп!P4_PROT_4</definedName>
    <definedName name="PROT_4">#REF!,P1_PROT_4,P2_PROT_4,P3_PROT_4,P4_PROT_4</definedName>
    <definedName name="PROT_5" localSheetId="24">#REF!,#REF!,#REF!,#REF!,#REF!,#REF!</definedName>
    <definedName name="PROT_5" localSheetId="19">#REF!,#REF!,#REF!,#REF!,#REF!,#REF!</definedName>
    <definedName name="PROT_5" localSheetId="6">#REF!,#REF!,#REF!,#REF!,#REF!,#REF!</definedName>
    <definedName name="PROT_5" localSheetId="25">#REF!,#REF!,#REF!,#REF!,#REF!,#REF!</definedName>
    <definedName name="PROT_5" localSheetId="18">#REF!,#REF!,#REF!,#REF!,#REF!,#REF!</definedName>
    <definedName name="PROT_5" localSheetId="26">#REF!,#REF!,#REF!,#REF!,#REF!,#REF!</definedName>
    <definedName name="PROT_5" localSheetId="17">#REF!,#REF!,#REF!,#REF!,#REF!,#REF!</definedName>
    <definedName name="PROT_5">#REF!,#REF!,#REF!,#REF!,#REF!,#REF!</definedName>
    <definedName name="PROT_6" localSheetId="24">#REF!,'%_Нов'!P1_PROT_6</definedName>
    <definedName name="PROT_6" localSheetId="19">#REF!,'%_Толп'!P1_PROT_6</definedName>
    <definedName name="PROT_6" localSheetId="6">#REF!,'ИНВЕСТ '!P1_PROT_6</definedName>
    <definedName name="PROT_6" localSheetId="25">#REF!,ИП_Новое!P1_PROT_6</definedName>
    <definedName name="PROT_6" localSheetId="18">#REF!,ИП_Толп!P1_PROT_6</definedName>
    <definedName name="PROT_6" localSheetId="26">#REF!,Тариф_Новое!P1_PROT_6</definedName>
    <definedName name="PROT_6" localSheetId="17">#REF!,Тариф_Толп!P1_PROT_6</definedName>
    <definedName name="PROT_6">#REF!,P1_PROT_6</definedName>
    <definedName name="PROT_E1" localSheetId="24">#REF!,#REF!,#REF!,#REF!</definedName>
    <definedName name="PROT_E1" localSheetId="19">#REF!,#REF!,#REF!,#REF!</definedName>
    <definedName name="PROT_E1" localSheetId="6">#REF!,#REF!,#REF!,#REF!</definedName>
    <definedName name="PROT_E1" localSheetId="25">#REF!,#REF!,#REF!,#REF!</definedName>
    <definedName name="PROT_E1" localSheetId="18">#REF!,#REF!,#REF!,#REF!</definedName>
    <definedName name="PROT_E1" localSheetId="26">#REF!,#REF!,#REF!,#REF!</definedName>
    <definedName name="PROT_E1" localSheetId="17">#REF!,#REF!,#REF!,#REF!</definedName>
    <definedName name="PROT_E1">#REF!,#REF!,#REF!,#REF!</definedName>
    <definedName name="PROT_E2" localSheetId="24">#REF!,#REF!,#REF!,#REF!,#REF!,#REF!</definedName>
    <definedName name="PROT_E2" localSheetId="19">#REF!,#REF!,#REF!,#REF!,#REF!,#REF!</definedName>
    <definedName name="PROT_E2" localSheetId="6">#REF!,#REF!,#REF!,#REF!,#REF!,#REF!</definedName>
    <definedName name="PROT_E2" localSheetId="25">#REF!,#REF!,#REF!,#REF!,#REF!,#REF!</definedName>
    <definedName name="PROT_E2" localSheetId="18">#REF!,#REF!,#REF!,#REF!,#REF!,#REF!</definedName>
    <definedName name="PROT_E2" localSheetId="26">#REF!,#REF!,#REF!,#REF!,#REF!,#REF!</definedName>
    <definedName name="PROT_E2" localSheetId="17">#REF!,#REF!,#REF!,#REF!,#REF!,#REF!</definedName>
    <definedName name="PROT_E2">#REF!,#REF!,#REF!,#REF!,#REF!,#REF!</definedName>
    <definedName name="PROT_E3" localSheetId="24">#REF!,'%_Нов'!P1_PROT_E3</definedName>
    <definedName name="PROT_E3" localSheetId="19">#REF!,'%_Толп'!P1_PROT_E3</definedName>
    <definedName name="PROT_E3" localSheetId="6">#REF!,'ИНВЕСТ '!P1_PROT_E3</definedName>
    <definedName name="PROT_E3" localSheetId="25">#REF!,ИП_Новое!P1_PROT_E3</definedName>
    <definedName name="PROT_E3" localSheetId="18">#REF!,ИП_Толп!P1_PROT_E3</definedName>
    <definedName name="PROT_E3" localSheetId="26">#REF!,Тариф_Новое!P1_PROT_E3</definedName>
    <definedName name="PROT_E3" localSheetId="17">#REF!,Тариф_Толп!P1_PROT_E3</definedName>
    <definedName name="PROT_E3">#REF!,P1_PROT_E3</definedName>
    <definedName name="PROT_I1" localSheetId="24">#REF!,#REF!,#REF!,#REF!,#REF!,#REF!,#REF!,#REF!,'%_Нов'!P1_PROT_I1</definedName>
    <definedName name="PROT_I1" localSheetId="19">#REF!,#REF!,#REF!,#REF!,#REF!,#REF!,#REF!,#REF!,'%_Толп'!P1_PROT_I1</definedName>
    <definedName name="PROT_I1" localSheetId="6">#REF!,#REF!,#REF!,#REF!,#REF!,#REF!,#REF!,#REF!,'ИНВЕСТ '!P1_PROT_I1</definedName>
    <definedName name="PROT_I1" localSheetId="25">#REF!,#REF!,#REF!,#REF!,#REF!,#REF!,#REF!,#REF!,ИП_Новое!P1_PROT_I1</definedName>
    <definedName name="PROT_I1" localSheetId="18">#REF!,#REF!,#REF!,#REF!,#REF!,#REF!,#REF!,#REF!,ИП_Толп!P1_PROT_I1</definedName>
    <definedName name="PROT_I1" localSheetId="26">#REF!,#REF!,#REF!,#REF!,#REF!,#REF!,#REF!,#REF!,Тариф_Новое!P1_PROT_I1</definedName>
    <definedName name="PROT_I1" localSheetId="17">#REF!,#REF!,#REF!,#REF!,#REF!,#REF!,#REF!,#REF!,Тариф_Толп!P1_PROT_I1</definedName>
    <definedName name="PROT_I1">#REF!,#REF!,#REF!,#REF!,#REF!,#REF!,#REF!,#REF!,P1_PROT_I1</definedName>
    <definedName name="PROT_I2" localSheetId="24">#REF!,#REF!,#REF!,'%_Нов'!P1_PROT_I2</definedName>
    <definedName name="PROT_I2" localSheetId="19">#REF!,#REF!,#REF!,'%_Толп'!P1_PROT_I2</definedName>
    <definedName name="PROT_I2" localSheetId="6">#REF!,#REF!,#REF!,'ИНВЕСТ '!P1_PROT_I2</definedName>
    <definedName name="PROT_I2" localSheetId="25">#REF!,#REF!,#REF!,ИП_Новое!P1_PROT_I2</definedName>
    <definedName name="PROT_I2" localSheetId="18">#REF!,#REF!,#REF!,ИП_Толп!P1_PROT_I2</definedName>
    <definedName name="PROT_I2" localSheetId="26">#REF!,#REF!,#REF!,Тариф_Новое!P1_PROT_I2</definedName>
    <definedName name="PROT_I2" localSheetId="17">#REF!,#REF!,#REF!,Тариф_Толп!P1_PROT_I2</definedName>
    <definedName name="PROT_I2">#REF!,#REF!,#REF!,P1_PROT_I2</definedName>
    <definedName name="PROT_I3" localSheetId="24">#REF!,'%_Нов'!P1_PROT_I3,'%_Нов'!P2_PROT_I3</definedName>
    <definedName name="PROT_I3" localSheetId="19">#REF!,'%_Толп'!P1_PROT_I3,'%_Толп'!P2_PROT_I3</definedName>
    <definedName name="PROT_I3" localSheetId="6">#REF!,'ИНВЕСТ '!P1_PROT_I3,'ИНВЕСТ '!P2_PROT_I3</definedName>
    <definedName name="PROT_I3" localSheetId="25">#REF!,ИП_Новое!P1_PROT_I3,ИП_Новое!P2_PROT_I3</definedName>
    <definedName name="PROT_I3" localSheetId="18">#REF!,ИП_Толп!P1_PROT_I3,ИП_Толп!P2_PROT_I3</definedName>
    <definedName name="PROT_I3" localSheetId="26">#REF!,Тариф_Новое!P1_PROT_I3,Тариф_Новое!P2_PROT_I3</definedName>
    <definedName name="PROT_I3" localSheetId="17">#REF!,Тариф_Толп!P1_PROT_I3,Тариф_Толп!P2_PROT_I3</definedName>
    <definedName name="PROT_I3">#REF!,P1_PROT_I3,P2_PROT_I3</definedName>
    <definedName name="PROT_IND" localSheetId="24">#REF!,#REF!,#REF!</definedName>
    <definedName name="PROT_IND" localSheetId="19">#REF!,#REF!,#REF!</definedName>
    <definedName name="PROT_IND" localSheetId="6">#REF!,#REF!,#REF!</definedName>
    <definedName name="PROT_IND" localSheetId="25">#REF!,#REF!,#REF!</definedName>
    <definedName name="PROT_IND" localSheetId="18">#REF!,#REF!,#REF!</definedName>
    <definedName name="PROT_IND" localSheetId="26">#REF!,#REF!,#REF!</definedName>
    <definedName name="PROT_IND" localSheetId="17">#REF!,#REF!,#REF!</definedName>
    <definedName name="PROT_IND">#REF!,#REF!,#REF!</definedName>
    <definedName name="PROT_M1" localSheetId="24">#REF!,#REF!,#REF!,#REF!,#REF!</definedName>
    <definedName name="PROT_M1" localSheetId="19">#REF!,#REF!,#REF!,#REF!,#REF!</definedName>
    <definedName name="PROT_M1" localSheetId="6">#REF!,#REF!,#REF!,#REF!,#REF!</definedName>
    <definedName name="PROT_M1" localSheetId="25">#REF!,#REF!,#REF!,#REF!,#REF!</definedName>
    <definedName name="PROT_M1" localSheetId="18">#REF!,#REF!,#REF!,#REF!,#REF!</definedName>
    <definedName name="PROT_M1" localSheetId="26">#REF!,#REF!,#REF!,#REF!,#REF!</definedName>
    <definedName name="PROT_M1" localSheetId="17">#REF!,#REF!,#REF!,#REF!,#REF!</definedName>
    <definedName name="PROT_M1">#REF!,#REF!,#REF!,#REF!,#REF!</definedName>
    <definedName name="PROT_M2" localSheetId="24">#REF!,#REF!,'%_Нов'!P1_PROT_M2</definedName>
    <definedName name="PROT_M2" localSheetId="19">#REF!,#REF!,'%_Толп'!P1_PROT_M2</definedName>
    <definedName name="PROT_M2" localSheetId="6">#REF!,#REF!,'ИНВЕСТ '!P1_PROT_M2</definedName>
    <definedName name="PROT_M2" localSheetId="25">#REF!,#REF!,ИП_Новое!P1_PROT_M2</definedName>
    <definedName name="PROT_M2" localSheetId="18">#REF!,#REF!,ИП_Толп!P1_PROT_M2</definedName>
    <definedName name="PROT_M2" localSheetId="26">#REF!,#REF!,Тариф_Новое!P1_PROT_M2</definedName>
    <definedName name="PROT_M2" localSheetId="17">#REF!,#REF!,Тариф_Толп!P1_PROT_M2</definedName>
    <definedName name="PROT_M2">#REF!,#REF!,P1_PROT_M2</definedName>
    <definedName name="PROT_M3" localSheetId="24">#REF!,#REF!,'%_Нов'!P1_PROT_M3</definedName>
    <definedName name="PROT_M3" localSheetId="19">#REF!,#REF!,'%_Толп'!P1_PROT_M3</definedName>
    <definedName name="PROT_M3" localSheetId="6">#REF!,#REF!,'ИНВЕСТ '!P1_PROT_M3</definedName>
    <definedName name="PROT_M3" localSheetId="25">#REF!,#REF!,ИП_Новое!P1_PROT_M3</definedName>
    <definedName name="PROT_M3" localSheetId="18">#REF!,#REF!,ИП_Толп!P1_PROT_M3</definedName>
    <definedName name="PROT_M3" localSheetId="26">#REF!,#REF!,Тариф_Новое!P1_PROT_M3</definedName>
    <definedName name="PROT_M3" localSheetId="17">#REF!,#REF!,Тариф_Толп!P1_PROT_M3</definedName>
    <definedName name="PROT_M3">#REF!,#REF!,P1_PROT_M3</definedName>
    <definedName name="PROT_SPR" localSheetId="24">#REF!,#REF!,#REF!,#REF!,#REF!</definedName>
    <definedName name="PROT_SPR" localSheetId="19">#REF!,#REF!,#REF!,#REF!,#REF!</definedName>
    <definedName name="PROT_SPR" localSheetId="6">#REF!,#REF!,#REF!,#REF!,#REF!</definedName>
    <definedName name="PROT_SPR" localSheetId="25">#REF!,#REF!,#REF!,#REF!,#REF!</definedName>
    <definedName name="PROT_SPR" localSheetId="18">#REF!,#REF!,#REF!,#REF!,#REF!</definedName>
    <definedName name="PROT_SPR" localSheetId="26">#REF!,#REF!,#REF!,#REF!,#REF!</definedName>
    <definedName name="PROT_SPR" localSheetId="17">#REF!,#REF!,#REF!,#REF!,#REF!</definedName>
    <definedName name="PROT_SPR">#REF!,#REF!,#REF!,#REF!,#REF!</definedName>
    <definedName name="qn">#N/A</definedName>
    <definedName name="qse">#N/A</definedName>
    <definedName name="qtw">#N/A</definedName>
    <definedName name="qw">#N/A</definedName>
    <definedName name="qwe">#N/A</definedName>
    <definedName name="qwre">#N/A</definedName>
    <definedName name="RaIon" localSheetId="24">#REF!</definedName>
    <definedName name="RaIon" localSheetId="19">#REF!</definedName>
    <definedName name="RaIon" localSheetId="6">#REF!</definedName>
    <definedName name="RaIon" localSheetId="25">#REF!</definedName>
    <definedName name="RaIon" localSheetId="18">#REF!</definedName>
    <definedName name="RaIon" localSheetId="26">#REF!</definedName>
    <definedName name="RaIon" localSheetId="17">#REF!</definedName>
    <definedName name="RaIon">#REF!</definedName>
    <definedName name="rates" localSheetId="24">#REF!</definedName>
    <definedName name="rates" localSheetId="19">#REF!</definedName>
    <definedName name="rates" localSheetId="6">#REF!</definedName>
    <definedName name="rates" localSheetId="25">#REF!</definedName>
    <definedName name="rates" localSheetId="18">#REF!</definedName>
    <definedName name="rates" localSheetId="26">#REF!</definedName>
    <definedName name="rates" localSheetId="17">#REF!</definedName>
    <definedName name="rates">#REF!</definedName>
    <definedName name="RCOMP">[11]TEHSHEET!$O$204</definedName>
    <definedName name="REG">[11]TEHSHEET!$B$2:$B$85</definedName>
    <definedName name="REG_ET" localSheetId="24">#REF!</definedName>
    <definedName name="REG_ET" localSheetId="19">#REF!</definedName>
    <definedName name="REG_ET" localSheetId="6">#REF!</definedName>
    <definedName name="REG_ET" localSheetId="25">#REF!</definedName>
    <definedName name="REG_ET" localSheetId="18">#REF!</definedName>
    <definedName name="REG_ET" localSheetId="26">#REF!</definedName>
    <definedName name="REG_ET" localSheetId="17">#REF!</definedName>
    <definedName name="REG_ET">#REF!</definedName>
    <definedName name="REG_PROT" localSheetId="24">#REF!,#REF!,#REF!,#REF!,#REF!,#REF!,#REF!</definedName>
    <definedName name="REG_PROT" localSheetId="19">#REF!,#REF!,#REF!,#REF!,#REF!,#REF!,#REF!</definedName>
    <definedName name="REG_PROT" localSheetId="6">#REF!,#REF!,#REF!,#REF!,#REF!,#REF!,#REF!</definedName>
    <definedName name="REG_PROT" localSheetId="25">#REF!,#REF!,#REF!,#REF!,#REF!,#REF!,#REF!</definedName>
    <definedName name="REG_PROT" localSheetId="18">#REF!,#REF!,#REF!,#REF!,#REF!,#REF!,#REF!</definedName>
    <definedName name="REG_PROT" localSheetId="26">#REF!,#REF!,#REF!,#REF!,#REF!,#REF!,#REF!</definedName>
    <definedName name="REG_PROT" localSheetId="17">#REF!,#REF!,#REF!,#REF!,#REF!,#REF!,#REF!</definedName>
    <definedName name="REG_PROT">#REF!,#REF!,#REF!,#REF!,#REF!,#REF!,#REF!</definedName>
    <definedName name="REGcom" localSheetId="24">#REF!</definedName>
    <definedName name="REGcom" localSheetId="19">#REF!</definedName>
    <definedName name="REGcom" localSheetId="6">#REF!</definedName>
    <definedName name="REGcom" localSheetId="25">#REF!</definedName>
    <definedName name="REGcom" localSheetId="18">#REF!</definedName>
    <definedName name="REGcom" localSheetId="26">#REF!</definedName>
    <definedName name="REGcom" localSheetId="17">#REF!</definedName>
    <definedName name="REGcom">#REF!</definedName>
    <definedName name="region" localSheetId="24">#REF!</definedName>
    <definedName name="region" localSheetId="19">#REF!</definedName>
    <definedName name="region" localSheetId="6">#REF!</definedName>
    <definedName name="region" localSheetId="25">#REF!</definedName>
    <definedName name="region" localSheetId="18">#REF!</definedName>
    <definedName name="region" localSheetId="10">#REF!</definedName>
    <definedName name="region" localSheetId="26">#REF!</definedName>
    <definedName name="region" localSheetId="17">#REF!</definedName>
    <definedName name="region">#REF!</definedName>
    <definedName name="region_name" localSheetId="24">#REF!</definedName>
    <definedName name="region_name" localSheetId="19">#REF!</definedName>
    <definedName name="region_name" localSheetId="6">#REF!</definedName>
    <definedName name="region_name" localSheetId="25">#REF!</definedName>
    <definedName name="region_name" localSheetId="18">#REF!</definedName>
    <definedName name="region_name" localSheetId="26">#REF!</definedName>
    <definedName name="region_name" localSheetId="17">#REF!</definedName>
    <definedName name="region_name">#REF!</definedName>
    <definedName name="regions" localSheetId="24">#REF!</definedName>
    <definedName name="regions" localSheetId="19">#REF!</definedName>
    <definedName name="regions" localSheetId="6">#REF!</definedName>
    <definedName name="regions" localSheetId="25">#REF!</definedName>
    <definedName name="regions" localSheetId="18">#REF!</definedName>
    <definedName name="regions" localSheetId="26">#REF!</definedName>
    <definedName name="regions" localSheetId="17">#REF!</definedName>
    <definedName name="regions">#REF!</definedName>
    <definedName name="REGUL" localSheetId="24">#REF!</definedName>
    <definedName name="REGUL" localSheetId="19">#REF!</definedName>
    <definedName name="REGUL" localSheetId="6">#REF!</definedName>
    <definedName name="REGUL" localSheetId="25">#REF!</definedName>
    <definedName name="REGUL" localSheetId="18">#REF!</definedName>
    <definedName name="REGUL" localSheetId="26">#REF!</definedName>
    <definedName name="REGUL" localSheetId="17">#REF!</definedName>
    <definedName name="REGUL">#REF!</definedName>
    <definedName name="rejim_work_list">[9]TEHSHEET!$N$2:$N$3</definedName>
    <definedName name="RepYear">2005</definedName>
    <definedName name="rety">#N/A</definedName>
    <definedName name="revenues" localSheetId="24">#REF!</definedName>
    <definedName name="revenues" localSheetId="19">#REF!</definedName>
    <definedName name="revenues" localSheetId="6">#REF!</definedName>
    <definedName name="revenues" localSheetId="25">#REF!</definedName>
    <definedName name="revenues" localSheetId="18">#REF!</definedName>
    <definedName name="revenues" localSheetId="26">#REF!</definedName>
    <definedName name="revenues" localSheetId="17">#REF!</definedName>
    <definedName name="revenues">#REF!</definedName>
    <definedName name="rfgyh">#N/A</definedName>
    <definedName name="row_142_or" localSheetId="24">#REF!</definedName>
    <definedName name="row_142_or" localSheetId="19">#REF!</definedName>
    <definedName name="row_142_or" localSheetId="6">#REF!</definedName>
    <definedName name="row_142_or" localSheetId="25">#REF!</definedName>
    <definedName name="row_142_or" localSheetId="18">#REF!</definedName>
    <definedName name="row_142_or" localSheetId="26">#REF!</definedName>
    <definedName name="row_142_or" localSheetId="17">#REF!</definedName>
    <definedName name="row_142_or">#REF!</definedName>
    <definedName name="row010_n" localSheetId="24">#REF!</definedName>
    <definedName name="row010_n" localSheetId="19">#REF!</definedName>
    <definedName name="row010_n" localSheetId="6">#REF!</definedName>
    <definedName name="row010_n" localSheetId="25">#REF!</definedName>
    <definedName name="row010_n" localSheetId="18">#REF!</definedName>
    <definedName name="row010_n" localSheetId="26">#REF!</definedName>
    <definedName name="row010_n" localSheetId="17">#REF!</definedName>
    <definedName name="row010_n">#REF!</definedName>
    <definedName name="row010_nl" localSheetId="24">#REF!</definedName>
    <definedName name="row010_nl" localSheetId="19">#REF!</definedName>
    <definedName name="row010_nl" localSheetId="6">#REF!</definedName>
    <definedName name="row010_nl" localSheetId="25">#REF!</definedName>
    <definedName name="row010_nl" localSheetId="18">#REF!</definedName>
    <definedName name="row010_nl" localSheetId="26">#REF!</definedName>
    <definedName name="row010_nl" localSheetId="17">#REF!</definedName>
    <definedName name="row010_nl">#REF!</definedName>
    <definedName name="row010_nr" localSheetId="24">#REF!</definedName>
    <definedName name="row010_nr" localSheetId="19">#REF!</definedName>
    <definedName name="row010_nr" localSheetId="6">#REF!</definedName>
    <definedName name="row010_nr" localSheetId="25">#REF!</definedName>
    <definedName name="row010_nr" localSheetId="18">#REF!</definedName>
    <definedName name="row010_nr" localSheetId="26">#REF!</definedName>
    <definedName name="row010_nr" localSheetId="17">#REF!</definedName>
    <definedName name="row010_nr">#REF!</definedName>
    <definedName name="row010_o" localSheetId="24">#REF!</definedName>
    <definedName name="row010_o" localSheetId="19">#REF!</definedName>
    <definedName name="row010_o" localSheetId="6">#REF!</definedName>
    <definedName name="row010_o" localSheetId="25">#REF!</definedName>
    <definedName name="row010_o" localSheetId="18">#REF!</definedName>
    <definedName name="row010_o" localSheetId="26">#REF!</definedName>
    <definedName name="row010_o" localSheetId="17">#REF!</definedName>
    <definedName name="row010_o">#REF!</definedName>
    <definedName name="row010_ol" localSheetId="24">#REF!</definedName>
    <definedName name="row010_ol" localSheetId="19">#REF!</definedName>
    <definedName name="row010_ol" localSheetId="6">#REF!</definedName>
    <definedName name="row010_ol" localSheetId="25">#REF!</definedName>
    <definedName name="row010_ol" localSheetId="18">#REF!</definedName>
    <definedName name="row010_ol" localSheetId="26">#REF!</definedName>
    <definedName name="row010_ol" localSheetId="17">#REF!</definedName>
    <definedName name="row010_ol">#REF!</definedName>
    <definedName name="row010_or" localSheetId="24">#REF!</definedName>
    <definedName name="row010_or" localSheetId="19">#REF!</definedName>
    <definedName name="row010_or" localSheetId="6">#REF!</definedName>
    <definedName name="row010_or" localSheetId="25">#REF!</definedName>
    <definedName name="row010_or" localSheetId="18">#REF!</definedName>
    <definedName name="row010_or" localSheetId="26">#REF!</definedName>
    <definedName name="row010_or" localSheetId="17">#REF!</definedName>
    <definedName name="row010_or">#REF!</definedName>
    <definedName name="row011_n" localSheetId="24">#REF!</definedName>
    <definedName name="row011_n" localSheetId="19">#REF!</definedName>
    <definedName name="row011_n" localSheetId="6">#REF!</definedName>
    <definedName name="row011_n" localSheetId="25">#REF!</definedName>
    <definedName name="row011_n" localSheetId="18">#REF!</definedName>
    <definedName name="row011_n" localSheetId="26">#REF!</definedName>
    <definedName name="row011_n" localSheetId="17">#REF!</definedName>
    <definedName name="row011_n">#REF!</definedName>
    <definedName name="row011_nl" localSheetId="24">#REF!</definedName>
    <definedName name="row011_nl" localSheetId="19">#REF!</definedName>
    <definedName name="row011_nl" localSheetId="6">#REF!</definedName>
    <definedName name="row011_nl" localSheetId="25">#REF!</definedName>
    <definedName name="row011_nl" localSheetId="18">#REF!</definedName>
    <definedName name="row011_nl" localSheetId="26">#REF!</definedName>
    <definedName name="row011_nl" localSheetId="17">#REF!</definedName>
    <definedName name="row011_nl">#REF!</definedName>
    <definedName name="row011_nr" localSheetId="24">#REF!</definedName>
    <definedName name="row011_nr" localSheetId="19">#REF!</definedName>
    <definedName name="row011_nr" localSheetId="6">#REF!</definedName>
    <definedName name="row011_nr" localSheetId="25">#REF!</definedName>
    <definedName name="row011_nr" localSheetId="18">#REF!</definedName>
    <definedName name="row011_nr" localSheetId="26">#REF!</definedName>
    <definedName name="row011_nr" localSheetId="17">#REF!</definedName>
    <definedName name="row011_nr">#REF!</definedName>
    <definedName name="row011_o" localSheetId="24">#REF!</definedName>
    <definedName name="row011_o" localSheetId="19">#REF!</definedName>
    <definedName name="row011_o" localSheetId="6">#REF!</definedName>
    <definedName name="row011_o" localSheetId="25">#REF!</definedName>
    <definedName name="row011_o" localSheetId="18">#REF!</definedName>
    <definedName name="row011_o" localSheetId="26">#REF!</definedName>
    <definedName name="row011_o" localSheetId="17">#REF!</definedName>
    <definedName name="row011_o">#REF!</definedName>
    <definedName name="row011_ol" localSheetId="24">#REF!</definedName>
    <definedName name="row011_ol" localSheetId="19">#REF!</definedName>
    <definedName name="row011_ol" localSheetId="6">#REF!</definedName>
    <definedName name="row011_ol" localSheetId="25">#REF!</definedName>
    <definedName name="row011_ol" localSheetId="18">#REF!</definedName>
    <definedName name="row011_ol" localSheetId="26">#REF!</definedName>
    <definedName name="row011_ol" localSheetId="17">#REF!</definedName>
    <definedName name="row011_ol">#REF!</definedName>
    <definedName name="row011_or" localSheetId="24">#REF!</definedName>
    <definedName name="row011_or" localSheetId="19">#REF!</definedName>
    <definedName name="row011_or" localSheetId="6">#REF!</definedName>
    <definedName name="row011_or" localSheetId="25">#REF!</definedName>
    <definedName name="row011_or" localSheetId="18">#REF!</definedName>
    <definedName name="row011_or" localSheetId="26">#REF!</definedName>
    <definedName name="row011_or" localSheetId="17">#REF!</definedName>
    <definedName name="row011_or">#REF!</definedName>
    <definedName name="row012_n" localSheetId="24">#REF!</definedName>
    <definedName name="row012_n" localSheetId="19">#REF!</definedName>
    <definedName name="row012_n" localSheetId="6">#REF!</definedName>
    <definedName name="row012_n" localSheetId="25">#REF!</definedName>
    <definedName name="row012_n" localSheetId="18">#REF!</definedName>
    <definedName name="row012_n" localSheetId="26">#REF!</definedName>
    <definedName name="row012_n" localSheetId="17">#REF!</definedName>
    <definedName name="row012_n">#REF!</definedName>
    <definedName name="row012_nl" localSheetId="24">#REF!</definedName>
    <definedName name="row012_nl" localSheetId="19">#REF!</definedName>
    <definedName name="row012_nl" localSheetId="6">#REF!</definedName>
    <definedName name="row012_nl" localSheetId="25">#REF!</definedName>
    <definedName name="row012_nl" localSheetId="18">#REF!</definedName>
    <definedName name="row012_nl" localSheetId="26">#REF!</definedName>
    <definedName name="row012_nl" localSheetId="17">#REF!</definedName>
    <definedName name="row012_nl">#REF!</definedName>
    <definedName name="row012_nr" localSheetId="24">#REF!</definedName>
    <definedName name="row012_nr" localSheetId="19">#REF!</definedName>
    <definedName name="row012_nr" localSheetId="6">#REF!</definedName>
    <definedName name="row012_nr" localSheetId="25">#REF!</definedName>
    <definedName name="row012_nr" localSheetId="18">#REF!</definedName>
    <definedName name="row012_nr" localSheetId="26">#REF!</definedName>
    <definedName name="row012_nr" localSheetId="17">#REF!</definedName>
    <definedName name="row012_nr">#REF!</definedName>
    <definedName name="row012_o" localSheetId="24">#REF!</definedName>
    <definedName name="row012_o" localSheetId="19">#REF!</definedName>
    <definedName name="row012_o" localSheetId="6">#REF!</definedName>
    <definedName name="row012_o" localSheetId="25">#REF!</definedName>
    <definedName name="row012_o" localSheetId="18">#REF!</definedName>
    <definedName name="row012_o" localSheetId="26">#REF!</definedName>
    <definedName name="row012_o" localSheetId="17">#REF!</definedName>
    <definedName name="row012_o">#REF!</definedName>
    <definedName name="row012_ol" localSheetId="24">#REF!</definedName>
    <definedName name="row012_ol" localSheetId="19">#REF!</definedName>
    <definedName name="row012_ol" localSheetId="6">#REF!</definedName>
    <definedName name="row012_ol" localSheetId="25">#REF!</definedName>
    <definedName name="row012_ol" localSheetId="18">#REF!</definedName>
    <definedName name="row012_ol" localSheetId="26">#REF!</definedName>
    <definedName name="row012_ol" localSheetId="17">#REF!</definedName>
    <definedName name="row012_ol">#REF!</definedName>
    <definedName name="row012_or" localSheetId="24">#REF!</definedName>
    <definedName name="row012_or" localSheetId="19">#REF!</definedName>
    <definedName name="row012_or" localSheetId="6">#REF!</definedName>
    <definedName name="row012_or" localSheetId="25">#REF!</definedName>
    <definedName name="row012_or" localSheetId="18">#REF!</definedName>
    <definedName name="row012_or" localSheetId="26">#REF!</definedName>
    <definedName name="row012_or" localSheetId="17">#REF!</definedName>
    <definedName name="row012_or">#REF!</definedName>
    <definedName name="row013_n" localSheetId="24">#REF!</definedName>
    <definedName name="row013_n" localSheetId="19">#REF!</definedName>
    <definedName name="row013_n" localSheetId="6">#REF!</definedName>
    <definedName name="row013_n" localSheetId="25">#REF!</definedName>
    <definedName name="row013_n" localSheetId="18">#REF!</definedName>
    <definedName name="row013_n" localSheetId="26">#REF!</definedName>
    <definedName name="row013_n" localSheetId="17">#REF!</definedName>
    <definedName name="row013_n">#REF!</definedName>
    <definedName name="row013_nl" localSheetId="24">#REF!</definedName>
    <definedName name="row013_nl" localSheetId="19">#REF!</definedName>
    <definedName name="row013_nl" localSheetId="6">#REF!</definedName>
    <definedName name="row013_nl" localSheetId="25">#REF!</definedName>
    <definedName name="row013_nl" localSheetId="18">#REF!</definedName>
    <definedName name="row013_nl" localSheetId="26">#REF!</definedName>
    <definedName name="row013_nl" localSheetId="17">#REF!</definedName>
    <definedName name="row013_nl">#REF!</definedName>
    <definedName name="row013_nr" localSheetId="24">#REF!</definedName>
    <definedName name="row013_nr" localSheetId="19">#REF!</definedName>
    <definedName name="row013_nr" localSheetId="6">#REF!</definedName>
    <definedName name="row013_nr" localSheetId="25">#REF!</definedName>
    <definedName name="row013_nr" localSheetId="18">#REF!</definedName>
    <definedName name="row013_nr" localSheetId="26">#REF!</definedName>
    <definedName name="row013_nr" localSheetId="17">#REF!</definedName>
    <definedName name="row013_nr">#REF!</definedName>
    <definedName name="row013_o" localSheetId="24">#REF!</definedName>
    <definedName name="row013_o" localSheetId="19">#REF!</definedName>
    <definedName name="row013_o" localSheetId="6">#REF!</definedName>
    <definedName name="row013_o" localSheetId="25">#REF!</definedName>
    <definedName name="row013_o" localSheetId="18">#REF!</definedName>
    <definedName name="row013_o" localSheetId="26">#REF!</definedName>
    <definedName name="row013_o" localSheetId="17">#REF!</definedName>
    <definedName name="row013_o">#REF!</definedName>
    <definedName name="row013_ol" localSheetId="24">#REF!</definedName>
    <definedName name="row013_ol" localSheetId="19">#REF!</definedName>
    <definedName name="row013_ol" localSheetId="6">#REF!</definedName>
    <definedName name="row013_ol" localSheetId="25">#REF!</definedName>
    <definedName name="row013_ol" localSheetId="18">#REF!</definedName>
    <definedName name="row013_ol" localSheetId="26">#REF!</definedName>
    <definedName name="row013_ol" localSheetId="17">#REF!</definedName>
    <definedName name="row013_ol">#REF!</definedName>
    <definedName name="row013_or" localSheetId="24">#REF!</definedName>
    <definedName name="row013_or" localSheetId="19">#REF!</definedName>
    <definedName name="row013_or" localSheetId="6">#REF!</definedName>
    <definedName name="row013_or" localSheetId="25">#REF!</definedName>
    <definedName name="row013_or" localSheetId="18">#REF!</definedName>
    <definedName name="row013_or" localSheetId="26">#REF!</definedName>
    <definedName name="row013_or" localSheetId="17">#REF!</definedName>
    <definedName name="row013_or">#REF!</definedName>
    <definedName name="row014_n" localSheetId="24">#REF!</definedName>
    <definedName name="row014_n" localSheetId="19">#REF!</definedName>
    <definedName name="row014_n" localSheetId="6">#REF!</definedName>
    <definedName name="row014_n" localSheetId="25">#REF!</definedName>
    <definedName name="row014_n" localSheetId="18">#REF!</definedName>
    <definedName name="row014_n" localSheetId="26">#REF!</definedName>
    <definedName name="row014_n" localSheetId="17">#REF!</definedName>
    <definedName name="row014_n">#REF!</definedName>
    <definedName name="row014_nl" localSheetId="24">#REF!</definedName>
    <definedName name="row014_nl" localSheetId="19">#REF!</definedName>
    <definedName name="row014_nl" localSheetId="6">#REF!</definedName>
    <definedName name="row014_nl" localSheetId="25">#REF!</definedName>
    <definedName name="row014_nl" localSheetId="18">#REF!</definedName>
    <definedName name="row014_nl" localSheetId="26">#REF!</definedName>
    <definedName name="row014_nl" localSheetId="17">#REF!</definedName>
    <definedName name="row014_nl">#REF!</definedName>
    <definedName name="row014_nr" localSheetId="24">#REF!</definedName>
    <definedName name="row014_nr" localSheetId="19">#REF!</definedName>
    <definedName name="row014_nr" localSheetId="6">#REF!</definedName>
    <definedName name="row014_nr" localSheetId="25">#REF!</definedName>
    <definedName name="row014_nr" localSheetId="18">#REF!</definedName>
    <definedName name="row014_nr" localSheetId="26">#REF!</definedName>
    <definedName name="row014_nr" localSheetId="17">#REF!</definedName>
    <definedName name="row014_nr">#REF!</definedName>
    <definedName name="row014_o" localSheetId="24">#REF!</definedName>
    <definedName name="row014_o" localSheetId="19">#REF!</definedName>
    <definedName name="row014_o" localSheetId="6">#REF!</definedName>
    <definedName name="row014_o" localSheetId="25">#REF!</definedName>
    <definedName name="row014_o" localSheetId="18">#REF!</definedName>
    <definedName name="row014_o" localSheetId="26">#REF!</definedName>
    <definedName name="row014_o" localSheetId="17">#REF!</definedName>
    <definedName name="row014_o">#REF!</definedName>
    <definedName name="row014_ol" localSheetId="24">#REF!</definedName>
    <definedName name="row014_ol" localSheetId="19">#REF!</definedName>
    <definedName name="row014_ol" localSheetId="6">#REF!</definedName>
    <definedName name="row014_ol" localSheetId="25">#REF!</definedName>
    <definedName name="row014_ol" localSheetId="18">#REF!</definedName>
    <definedName name="row014_ol" localSheetId="26">#REF!</definedName>
    <definedName name="row014_ol" localSheetId="17">#REF!</definedName>
    <definedName name="row014_ol">#REF!</definedName>
    <definedName name="row014_or" localSheetId="24">#REF!</definedName>
    <definedName name="row014_or" localSheetId="19">#REF!</definedName>
    <definedName name="row014_or" localSheetId="6">#REF!</definedName>
    <definedName name="row014_or" localSheetId="25">#REF!</definedName>
    <definedName name="row014_or" localSheetId="18">#REF!</definedName>
    <definedName name="row014_or" localSheetId="26">#REF!</definedName>
    <definedName name="row014_or" localSheetId="17">#REF!</definedName>
    <definedName name="row014_or">#REF!</definedName>
    <definedName name="row015_n" localSheetId="24">#REF!</definedName>
    <definedName name="row015_n" localSheetId="19">#REF!</definedName>
    <definedName name="row015_n" localSheetId="6">#REF!</definedName>
    <definedName name="row015_n" localSheetId="25">#REF!</definedName>
    <definedName name="row015_n" localSheetId="18">#REF!</definedName>
    <definedName name="row015_n" localSheetId="26">#REF!</definedName>
    <definedName name="row015_n" localSheetId="17">#REF!</definedName>
    <definedName name="row015_n">#REF!</definedName>
    <definedName name="row015_nl" localSheetId="24">#REF!</definedName>
    <definedName name="row015_nl" localSheetId="19">#REF!</definedName>
    <definedName name="row015_nl" localSheetId="6">#REF!</definedName>
    <definedName name="row015_nl" localSheetId="25">#REF!</definedName>
    <definedName name="row015_nl" localSheetId="18">#REF!</definedName>
    <definedName name="row015_nl" localSheetId="26">#REF!</definedName>
    <definedName name="row015_nl" localSheetId="17">#REF!</definedName>
    <definedName name="row015_nl">#REF!</definedName>
    <definedName name="row015_nr" localSheetId="24">#REF!</definedName>
    <definedName name="row015_nr" localSheetId="19">#REF!</definedName>
    <definedName name="row015_nr" localSheetId="6">#REF!</definedName>
    <definedName name="row015_nr" localSheetId="25">#REF!</definedName>
    <definedName name="row015_nr" localSheetId="18">#REF!</definedName>
    <definedName name="row015_nr" localSheetId="26">#REF!</definedName>
    <definedName name="row015_nr" localSheetId="17">#REF!</definedName>
    <definedName name="row015_nr">#REF!</definedName>
    <definedName name="row015_o" localSheetId="24">#REF!</definedName>
    <definedName name="row015_o" localSheetId="19">#REF!</definedName>
    <definedName name="row015_o" localSheetId="6">#REF!</definedName>
    <definedName name="row015_o" localSheetId="25">#REF!</definedName>
    <definedName name="row015_o" localSheetId="18">#REF!</definedName>
    <definedName name="row015_o" localSheetId="26">#REF!</definedName>
    <definedName name="row015_o" localSheetId="17">#REF!</definedName>
    <definedName name="row015_o">#REF!</definedName>
    <definedName name="row015_ol" localSheetId="24">#REF!</definedName>
    <definedName name="row015_ol" localSheetId="19">#REF!</definedName>
    <definedName name="row015_ol" localSheetId="6">#REF!</definedName>
    <definedName name="row015_ol" localSheetId="25">#REF!</definedName>
    <definedName name="row015_ol" localSheetId="18">#REF!</definedName>
    <definedName name="row015_ol" localSheetId="26">#REF!</definedName>
    <definedName name="row015_ol" localSheetId="17">#REF!</definedName>
    <definedName name="row015_ol">#REF!</definedName>
    <definedName name="row015_or" localSheetId="24">#REF!</definedName>
    <definedName name="row015_or" localSheetId="19">#REF!</definedName>
    <definedName name="row015_or" localSheetId="6">#REF!</definedName>
    <definedName name="row015_or" localSheetId="25">#REF!</definedName>
    <definedName name="row015_or" localSheetId="18">#REF!</definedName>
    <definedName name="row015_or" localSheetId="26">#REF!</definedName>
    <definedName name="row015_or" localSheetId="17">#REF!</definedName>
    <definedName name="row015_or">#REF!</definedName>
    <definedName name="row018_n" localSheetId="24">#REF!</definedName>
    <definedName name="row018_n" localSheetId="19">#REF!</definedName>
    <definedName name="row018_n" localSheetId="6">#REF!</definedName>
    <definedName name="row018_n" localSheetId="25">#REF!</definedName>
    <definedName name="row018_n" localSheetId="18">#REF!</definedName>
    <definedName name="row018_n" localSheetId="26">#REF!</definedName>
    <definedName name="row018_n" localSheetId="17">#REF!</definedName>
    <definedName name="row018_n">#REF!</definedName>
    <definedName name="row018_nl" localSheetId="24">#REF!</definedName>
    <definedName name="row018_nl" localSheetId="19">#REF!</definedName>
    <definedName name="row018_nl" localSheetId="6">#REF!</definedName>
    <definedName name="row018_nl" localSheetId="25">#REF!</definedName>
    <definedName name="row018_nl" localSheetId="18">#REF!</definedName>
    <definedName name="row018_nl" localSheetId="26">#REF!</definedName>
    <definedName name="row018_nl" localSheetId="17">#REF!</definedName>
    <definedName name="row018_nl">#REF!</definedName>
    <definedName name="row018_nr" localSheetId="24">#REF!</definedName>
    <definedName name="row018_nr" localSheetId="19">#REF!</definedName>
    <definedName name="row018_nr" localSheetId="6">#REF!</definedName>
    <definedName name="row018_nr" localSheetId="25">#REF!</definedName>
    <definedName name="row018_nr" localSheetId="18">#REF!</definedName>
    <definedName name="row018_nr" localSheetId="26">#REF!</definedName>
    <definedName name="row018_nr" localSheetId="17">#REF!</definedName>
    <definedName name="row018_nr">#REF!</definedName>
    <definedName name="row018_o" localSheetId="24">#REF!</definedName>
    <definedName name="row018_o" localSheetId="19">#REF!</definedName>
    <definedName name="row018_o" localSheetId="6">#REF!</definedName>
    <definedName name="row018_o" localSheetId="25">#REF!</definedName>
    <definedName name="row018_o" localSheetId="18">#REF!</definedName>
    <definedName name="row018_o" localSheetId="26">#REF!</definedName>
    <definedName name="row018_o" localSheetId="17">#REF!</definedName>
    <definedName name="row018_o">#REF!</definedName>
    <definedName name="row018_ol" localSheetId="24">#REF!</definedName>
    <definedName name="row018_ol" localSheetId="19">#REF!</definedName>
    <definedName name="row018_ol" localSheetId="6">#REF!</definedName>
    <definedName name="row018_ol" localSheetId="25">#REF!</definedName>
    <definedName name="row018_ol" localSheetId="18">#REF!</definedName>
    <definedName name="row018_ol" localSheetId="26">#REF!</definedName>
    <definedName name="row018_ol" localSheetId="17">#REF!</definedName>
    <definedName name="row018_ol">#REF!</definedName>
    <definedName name="row018_or" localSheetId="24">#REF!</definedName>
    <definedName name="row018_or" localSheetId="19">#REF!</definedName>
    <definedName name="row018_or" localSheetId="6">#REF!</definedName>
    <definedName name="row018_or" localSheetId="25">#REF!</definedName>
    <definedName name="row018_or" localSheetId="18">#REF!</definedName>
    <definedName name="row018_or" localSheetId="26">#REF!</definedName>
    <definedName name="row018_or" localSheetId="17">#REF!</definedName>
    <definedName name="row018_or">#REF!</definedName>
    <definedName name="row020_n" localSheetId="24">#REF!</definedName>
    <definedName name="row020_n" localSheetId="19">#REF!</definedName>
    <definedName name="row020_n" localSheetId="6">#REF!</definedName>
    <definedName name="row020_n" localSheetId="25">#REF!</definedName>
    <definedName name="row020_n" localSheetId="18">#REF!</definedName>
    <definedName name="row020_n" localSheetId="26">#REF!</definedName>
    <definedName name="row020_n" localSheetId="17">#REF!</definedName>
    <definedName name="row020_n">#REF!</definedName>
    <definedName name="row020_nl" localSheetId="24">#REF!</definedName>
    <definedName name="row020_nl" localSheetId="19">#REF!</definedName>
    <definedName name="row020_nl" localSheetId="6">#REF!</definedName>
    <definedName name="row020_nl" localSheetId="25">#REF!</definedName>
    <definedName name="row020_nl" localSheetId="18">#REF!</definedName>
    <definedName name="row020_nl" localSheetId="26">#REF!</definedName>
    <definedName name="row020_nl" localSheetId="17">#REF!</definedName>
    <definedName name="row020_nl">#REF!</definedName>
    <definedName name="row020_nr" localSheetId="24">#REF!</definedName>
    <definedName name="row020_nr" localSheetId="19">#REF!</definedName>
    <definedName name="row020_nr" localSheetId="6">#REF!</definedName>
    <definedName name="row020_nr" localSheetId="25">#REF!</definedName>
    <definedName name="row020_nr" localSheetId="18">#REF!</definedName>
    <definedName name="row020_nr" localSheetId="26">#REF!</definedName>
    <definedName name="row020_nr" localSheetId="17">#REF!</definedName>
    <definedName name="row020_nr">#REF!</definedName>
    <definedName name="row020_o" localSheetId="24">#REF!</definedName>
    <definedName name="row020_o" localSheetId="19">#REF!</definedName>
    <definedName name="row020_o" localSheetId="6">#REF!</definedName>
    <definedName name="row020_o" localSheetId="25">#REF!</definedName>
    <definedName name="row020_o" localSheetId="18">#REF!</definedName>
    <definedName name="row020_o" localSheetId="26">#REF!</definedName>
    <definedName name="row020_o" localSheetId="17">#REF!</definedName>
    <definedName name="row020_o">#REF!</definedName>
    <definedName name="row020_ol" localSheetId="24">#REF!</definedName>
    <definedName name="row020_ol" localSheetId="19">#REF!</definedName>
    <definedName name="row020_ol" localSheetId="6">#REF!</definedName>
    <definedName name="row020_ol" localSheetId="25">#REF!</definedName>
    <definedName name="row020_ol" localSheetId="18">#REF!</definedName>
    <definedName name="row020_ol" localSheetId="26">#REF!</definedName>
    <definedName name="row020_ol" localSheetId="17">#REF!</definedName>
    <definedName name="row020_ol">#REF!</definedName>
    <definedName name="row020_or" localSheetId="24">#REF!</definedName>
    <definedName name="row020_or" localSheetId="19">#REF!</definedName>
    <definedName name="row020_or" localSheetId="6">#REF!</definedName>
    <definedName name="row020_or" localSheetId="25">#REF!</definedName>
    <definedName name="row020_or" localSheetId="18">#REF!</definedName>
    <definedName name="row020_or" localSheetId="26">#REF!</definedName>
    <definedName name="row020_or" localSheetId="17">#REF!</definedName>
    <definedName name="row020_or">#REF!</definedName>
    <definedName name="row021_n" localSheetId="24">#REF!</definedName>
    <definedName name="row021_n" localSheetId="19">#REF!</definedName>
    <definedName name="row021_n" localSheetId="6">#REF!</definedName>
    <definedName name="row021_n" localSheetId="25">#REF!</definedName>
    <definedName name="row021_n" localSheetId="18">#REF!</definedName>
    <definedName name="row021_n" localSheetId="26">#REF!</definedName>
    <definedName name="row021_n" localSheetId="17">#REF!</definedName>
    <definedName name="row021_n">#REF!</definedName>
    <definedName name="row021_nl" localSheetId="24">#REF!</definedName>
    <definedName name="row021_nl" localSheetId="19">#REF!</definedName>
    <definedName name="row021_nl" localSheetId="6">#REF!</definedName>
    <definedName name="row021_nl" localSheetId="25">#REF!</definedName>
    <definedName name="row021_nl" localSheetId="18">#REF!</definedName>
    <definedName name="row021_nl" localSheetId="26">#REF!</definedName>
    <definedName name="row021_nl" localSheetId="17">#REF!</definedName>
    <definedName name="row021_nl">#REF!</definedName>
    <definedName name="row021_nr" localSheetId="24">#REF!</definedName>
    <definedName name="row021_nr" localSheetId="19">#REF!</definedName>
    <definedName name="row021_nr" localSheetId="6">#REF!</definedName>
    <definedName name="row021_nr" localSheetId="25">#REF!</definedName>
    <definedName name="row021_nr" localSheetId="18">#REF!</definedName>
    <definedName name="row021_nr" localSheetId="26">#REF!</definedName>
    <definedName name="row021_nr" localSheetId="17">#REF!</definedName>
    <definedName name="row021_nr">#REF!</definedName>
    <definedName name="row021_o" localSheetId="24">#REF!</definedName>
    <definedName name="row021_o" localSheetId="19">#REF!</definedName>
    <definedName name="row021_o" localSheetId="6">#REF!</definedName>
    <definedName name="row021_o" localSheetId="25">#REF!</definedName>
    <definedName name="row021_o" localSheetId="18">#REF!</definedName>
    <definedName name="row021_o" localSheetId="26">#REF!</definedName>
    <definedName name="row021_o" localSheetId="17">#REF!</definedName>
    <definedName name="row021_o">#REF!</definedName>
    <definedName name="row021_ol" localSheetId="24">#REF!</definedName>
    <definedName name="row021_ol" localSheetId="19">#REF!</definedName>
    <definedName name="row021_ol" localSheetId="6">#REF!</definedName>
    <definedName name="row021_ol" localSheetId="25">#REF!</definedName>
    <definedName name="row021_ol" localSheetId="18">#REF!</definedName>
    <definedName name="row021_ol" localSheetId="26">#REF!</definedName>
    <definedName name="row021_ol" localSheetId="17">#REF!</definedName>
    <definedName name="row021_ol">#REF!</definedName>
    <definedName name="row021_or" localSheetId="24">#REF!</definedName>
    <definedName name="row021_or" localSheetId="19">#REF!</definedName>
    <definedName name="row021_or" localSheetId="6">#REF!</definedName>
    <definedName name="row021_or" localSheetId="25">#REF!</definedName>
    <definedName name="row021_or" localSheetId="18">#REF!</definedName>
    <definedName name="row021_or" localSheetId="26">#REF!</definedName>
    <definedName name="row021_or" localSheetId="17">#REF!</definedName>
    <definedName name="row021_or">#REF!</definedName>
    <definedName name="row022_n" localSheetId="24">#REF!</definedName>
    <definedName name="row022_n" localSheetId="19">#REF!</definedName>
    <definedName name="row022_n" localSheetId="6">#REF!</definedName>
    <definedName name="row022_n" localSheetId="25">#REF!</definedName>
    <definedName name="row022_n" localSheetId="18">#REF!</definedName>
    <definedName name="row022_n" localSheetId="26">#REF!</definedName>
    <definedName name="row022_n" localSheetId="17">#REF!</definedName>
    <definedName name="row022_n">#REF!</definedName>
    <definedName name="row022_nl" localSheetId="24">#REF!</definedName>
    <definedName name="row022_nl" localSheetId="19">#REF!</definedName>
    <definedName name="row022_nl" localSheetId="6">#REF!</definedName>
    <definedName name="row022_nl" localSheetId="25">#REF!</definedName>
    <definedName name="row022_nl" localSheetId="18">#REF!</definedName>
    <definedName name="row022_nl" localSheetId="26">#REF!</definedName>
    <definedName name="row022_nl" localSheetId="17">#REF!</definedName>
    <definedName name="row022_nl">#REF!</definedName>
    <definedName name="row022_nr" localSheetId="24">#REF!</definedName>
    <definedName name="row022_nr" localSheetId="19">#REF!</definedName>
    <definedName name="row022_nr" localSheetId="6">#REF!</definedName>
    <definedName name="row022_nr" localSheetId="25">#REF!</definedName>
    <definedName name="row022_nr" localSheetId="18">#REF!</definedName>
    <definedName name="row022_nr" localSheetId="26">#REF!</definedName>
    <definedName name="row022_nr" localSheetId="17">#REF!</definedName>
    <definedName name="row022_nr">#REF!</definedName>
    <definedName name="row022_o" localSheetId="24">#REF!</definedName>
    <definedName name="row022_o" localSheetId="19">#REF!</definedName>
    <definedName name="row022_o" localSheetId="6">#REF!</definedName>
    <definedName name="row022_o" localSheetId="25">#REF!</definedName>
    <definedName name="row022_o" localSheetId="18">#REF!</definedName>
    <definedName name="row022_o" localSheetId="26">#REF!</definedName>
    <definedName name="row022_o" localSheetId="17">#REF!</definedName>
    <definedName name="row022_o">#REF!</definedName>
    <definedName name="row022_ol" localSheetId="24">#REF!</definedName>
    <definedName name="row022_ol" localSheetId="19">#REF!</definedName>
    <definedName name="row022_ol" localSheetId="6">#REF!</definedName>
    <definedName name="row022_ol" localSheetId="25">#REF!</definedName>
    <definedName name="row022_ol" localSheetId="18">#REF!</definedName>
    <definedName name="row022_ol" localSheetId="26">#REF!</definedName>
    <definedName name="row022_ol" localSheetId="17">#REF!</definedName>
    <definedName name="row022_ol">#REF!</definedName>
    <definedName name="row022_or" localSheetId="24">#REF!</definedName>
    <definedName name="row022_or" localSheetId="19">#REF!</definedName>
    <definedName name="row022_or" localSheetId="6">#REF!</definedName>
    <definedName name="row022_or" localSheetId="25">#REF!</definedName>
    <definedName name="row022_or" localSheetId="18">#REF!</definedName>
    <definedName name="row022_or" localSheetId="26">#REF!</definedName>
    <definedName name="row022_or" localSheetId="17">#REF!</definedName>
    <definedName name="row022_or">#REF!</definedName>
    <definedName name="row023_n" localSheetId="24">#REF!</definedName>
    <definedName name="row023_n" localSheetId="19">#REF!</definedName>
    <definedName name="row023_n" localSheetId="6">#REF!</definedName>
    <definedName name="row023_n" localSheetId="25">#REF!</definedName>
    <definedName name="row023_n" localSheetId="18">#REF!</definedName>
    <definedName name="row023_n" localSheetId="26">#REF!</definedName>
    <definedName name="row023_n" localSheetId="17">#REF!</definedName>
    <definedName name="row023_n">#REF!</definedName>
    <definedName name="row023_nl" localSheetId="24">#REF!</definedName>
    <definedName name="row023_nl" localSheetId="19">#REF!</definedName>
    <definedName name="row023_nl" localSheetId="6">#REF!</definedName>
    <definedName name="row023_nl" localSheetId="25">#REF!</definedName>
    <definedName name="row023_nl" localSheetId="18">#REF!</definedName>
    <definedName name="row023_nl" localSheetId="26">#REF!</definedName>
    <definedName name="row023_nl" localSheetId="17">#REF!</definedName>
    <definedName name="row023_nl">#REF!</definedName>
    <definedName name="row023_nr" localSheetId="24">#REF!</definedName>
    <definedName name="row023_nr" localSheetId="19">#REF!</definedName>
    <definedName name="row023_nr" localSheetId="6">#REF!</definedName>
    <definedName name="row023_nr" localSheetId="25">#REF!</definedName>
    <definedName name="row023_nr" localSheetId="18">#REF!</definedName>
    <definedName name="row023_nr" localSheetId="26">#REF!</definedName>
    <definedName name="row023_nr" localSheetId="17">#REF!</definedName>
    <definedName name="row023_nr">#REF!</definedName>
    <definedName name="row023_o" localSheetId="24">#REF!</definedName>
    <definedName name="row023_o" localSheetId="19">#REF!</definedName>
    <definedName name="row023_o" localSheetId="6">#REF!</definedName>
    <definedName name="row023_o" localSheetId="25">#REF!</definedName>
    <definedName name="row023_o" localSheetId="18">#REF!</definedName>
    <definedName name="row023_o" localSheetId="26">#REF!</definedName>
    <definedName name="row023_o" localSheetId="17">#REF!</definedName>
    <definedName name="row023_o">#REF!</definedName>
    <definedName name="row023_ol" localSheetId="24">#REF!</definedName>
    <definedName name="row023_ol" localSheetId="19">#REF!</definedName>
    <definedName name="row023_ol" localSheetId="6">#REF!</definedName>
    <definedName name="row023_ol" localSheetId="25">#REF!</definedName>
    <definedName name="row023_ol" localSheetId="18">#REF!</definedName>
    <definedName name="row023_ol" localSheetId="26">#REF!</definedName>
    <definedName name="row023_ol" localSheetId="17">#REF!</definedName>
    <definedName name="row023_ol">#REF!</definedName>
    <definedName name="row023_or" localSheetId="24">#REF!</definedName>
    <definedName name="row023_or" localSheetId="19">#REF!</definedName>
    <definedName name="row023_or" localSheetId="6">#REF!</definedName>
    <definedName name="row023_or" localSheetId="25">#REF!</definedName>
    <definedName name="row023_or" localSheetId="18">#REF!</definedName>
    <definedName name="row023_or" localSheetId="26">#REF!</definedName>
    <definedName name="row023_or" localSheetId="17">#REF!</definedName>
    <definedName name="row023_or">#REF!</definedName>
    <definedName name="row024_n" localSheetId="24">#REF!</definedName>
    <definedName name="row024_n" localSheetId="19">#REF!</definedName>
    <definedName name="row024_n" localSheetId="6">#REF!</definedName>
    <definedName name="row024_n" localSheetId="25">#REF!</definedName>
    <definedName name="row024_n" localSheetId="18">#REF!</definedName>
    <definedName name="row024_n" localSheetId="26">#REF!</definedName>
    <definedName name="row024_n" localSheetId="17">#REF!</definedName>
    <definedName name="row024_n">#REF!</definedName>
    <definedName name="row024_nl" localSheetId="24">#REF!</definedName>
    <definedName name="row024_nl" localSheetId="19">#REF!</definedName>
    <definedName name="row024_nl" localSheetId="6">#REF!</definedName>
    <definedName name="row024_nl" localSheetId="25">#REF!</definedName>
    <definedName name="row024_nl" localSheetId="18">#REF!</definedName>
    <definedName name="row024_nl" localSheetId="26">#REF!</definedName>
    <definedName name="row024_nl" localSheetId="17">#REF!</definedName>
    <definedName name="row024_nl">#REF!</definedName>
    <definedName name="row024_nr" localSheetId="24">#REF!</definedName>
    <definedName name="row024_nr" localSheetId="19">#REF!</definedName>
    <definedName name="row024_nr" localSheetId="6">#REF!</definedName>
    <definedName name="row024_nr" localSheetId="25">#REF!</definedName>
    <definedName name="row024_nr" localSheetId="18">#REF!</definedName>
    <definedName name="row024_nr" localSheetId="26">#REF!</definedName>
    <definedName name="row024_nr" localSheetId="17">#REF!</definedName>
    <definedName name="row024_nr">#REF!</definedName>
    <definedName name="row024_o" localSheetId="24">#REF!</definedName>
    <definedName name="row024_o" localSheetId="19">#REF!</definedName>
    <definedName name="row024_o" localSheetId="6">#REF!</definedName>
    <definedName name="row024_o" localSheetId="25">#REF!</definedName>
    <definedName name="row024_o" localSheetId="18">#REF!</definedName>
    <definedName name="row024_o" localSheetId="26">#REF!</definedName>
    <definedName name="row024_o" localSheetId="17">#REF!</definedName>
    <definedName name="row024_o">#REF!</definedName>
    <definedName name="row024_ol" localSheetId="24">#REF!</definedName>
    <definedName name="row024_ol" localSheetId="19">#REF!</definedName>
    <definedName name="row024_ol" localSheetId="6">#REF!</definedName>
    <definedName name="row024_ol" localSheetId="25">#REF!</definedName>
    <definedName name="row024_ol" localSheetId="18">#REF!</definedName>
    <definedName name="row024_ol" localSheetId="26">#REF!</definedName>
    <definedName name="row024_ol" localSheetId="17">#REF!</definedName>
    <definedName name="row024_ol">#REF!</definedName>
    <definedName name="row024_or" localSheetId="24">#REF!</definedName>
    <definedName name="row024_or" localSheetId="19">#REF!</definedName>
    <definedName name="row024_or" localSheetId="6">#REF!</definedName>
    <definedName name="row024_or" localSheetId="25">#REF!</definedName>
    <definedName name="row024_or" localSheetId="18">#REF!</definedName>
    <definedName name="row024_or" localSheetId="26">#REF!</definedName>
    <definedName name="row024_or" localSheetId="17">#REF!</definedName>
    <definedName name="row024_or">#REF!</definedName>
    <definedName name="row025_n" localSheetId="24">#REF!</definedName>
    <definedName name="row025_n" localSheetId="19">#REF!</definedName>
    <definedName name="row025_n" localSheetId="6">#REF!</definedName>
    <definedName name="row025_n" localSheetId="25">#REF!</definedName>
    <definedName name="row025_n" localSheetId="18">#REF!</definedName>
    <definedName name="row025_n" localSheetId="26">#REF!</definedName>
    <definedName name="row025_n" localSheetId="17">#REF!</definedName>
    <definedName name="row025_n">#REF!</definedName>
    <definedName name="row025_nl" localSheetId="24">#REF!</definedName>
    <definedName name="row025_nl" localSheetId="19">#REF!</definedName>
    <definedName name="row025_nl" localSheetId="6">#REF!</definedName>
    <definedName name="row025_nl" localSheetId="25">#REF!</definedName>
    <definedName name="row025_nl" localSheetId="18">#REF!</definedName>
    <definedName name="row025_nl" localSheetId="26">#REF!</definedName>
    <definedName name="row025_nl" localSheetId="17">#REF!</definedName>
    <definedName name="row025_nl">#REF!</definedName>
    <definedName name="row025_nr" localSheetId="24">#REF!</definedName>
    <definedName name="row025_nr" localSheetId="19">#REF!</definedName>
    <definedName name="row025_nr" localSheetId="6">#REF!</definedName>
    <definedName name="row025_nr" localSheetId="25">#REF!</definedName>
    <definedName name="row025_nr" localSheetId="18">#REF!</definedName>
    <definedName name="row025_nr" localSheetId="26">#REF!</definedName>
    <definedName name="row025_nr" localSheetId="17">#REF!</definedName>
    <definedName name="row025_nr">#REF!</definedName>
    <definedName name="row025_o" localSheetId="24">#REF!</definedName>
    <definedName name="row025_o" localSheetId="19">#REF!</definedName>
    <definedName name="row025_o" localSheetId="6">#REF!</definedName>
    <definedName name="row025_o" localSheetId="25">#REF!</definedName>
    <definedName name="row025_o" localSheetId="18">#REF!</definedName>
    <definedName name="row025_o" localSheetId="26">#REF!</definedName>
    <definedName name="row025_o" localSheetId="17">#REF!</definedName>
    <definedName name="row025_o">#REF!</definedName>
    <definedName name="row025_ol" localSheetId="24">#REF!</definedName>
    <definedName name="row025_ol" localSheetId="19">#REF!</definedName>
    <definedName name="row025_ol" localSheetId="6">#REF!</definedName>
    <definedName name="row025_ol" localSheetId="25">#REF!</definedName>
    <definedName name="row025_ol" localSheetId="18">#REF!</definedName>
    <definedName name="row025_ol" localSheetId="26">#REF!</definedName>
    <definedName name="row025_ol" localSheetId="17">#REF!</definedName>
    <definedName name="row025_ol">#REF!</definedName>
    <definedName name="row025_or" localSheetId="24">#REF!</definedName>
    <definedName name="row025_or" localSheetId="19">#REF!</definedName>
    <definedName name="row025_or" localSheetId="6">#REF!</definedName>
    <definedName name="row025_or" localSheetId="25">#REF!</definedName>
    <definedName name="row025_or" localSheetId="18">#REF!</definedName>
    <definedName name="row025_or" localSheetId="26">#REF!</definedName>
    <definedName name="row025_or" localSheetId="17">#REF!</definedName>
    <definedName name="row025_or">#REF!</definedName>
    <definedName name="row028_n" localSheetId="24">#REF!</definedName>
    <definedName name="row028_n" localSheetId="19">#REF!</definedName>
    <definedName name="row028_n" localSheetId="6">#REF!</definedName>
    <definedName name="row028_n" localSheetId="25">#REF!</definedName>
    <definedName name="row028_n" localSheetId="18">#REF!</definedName>
    <definedName name="row028_n" localSheetId="26">#REF!</definedName>
    <definedName name="row028_n" localSheetId="17">#REF!</definedName>
    <definedName name="row028_n">#REF!</definedName>
    <definedName name="row028_nl" localSheetId="24">#REF!</definedName>
    <definedName name="row028_nl" localSheetId="19">#REF!</definedName>
    <definedName name="row028_nl" localSheetId="6">#REF!</definedName>
    <definedName name="row028_nl" localSheetId="25">#REF!</definedName>
    <definedName name="row028_nl" localSheetId="18">#REF!</definedName>
    <definedName name="row028_nl" localSheetId="26">#REF!</definedName>
    <definedName name="row028_nl" localSheetId="17">#REF!</definedName>
    <definedName name="row028_nl">#REF!</definedName>
    <definedName name="row028_nr" localSheetId="24">#REF!</definedName>
    <definedName name="row028_nr" localSheetId="19">#REF!</definedName>
    <definedName name="row028_nr" localSheetId="6">#REF!</definedName>
    <definedName name="row028_nr" localSheetId="25">#REF!</definedName>
    <definedName name="row028_nr" localSheetId="18">#REF!</definedName>
    <definedName name="row028_nr" localSheetId="26">#REF!</definedName>
    <definedName name="row028_nr" localSheetId="17">#REF!</definedName>
    <definedName name="row028_nr">#REF!</definedName>
    <definedName name="row028_o" localSheetId="24">#REF!</definedName>
    <definedName name="row028_o" localSheetId="19">#REF!</definedName>
    <definedName name="row028_o" localSheetId="6">#REF!</definedName>
    <definedName name="row028_o" localSheetId="25">#REF!</definedName>
    <definedName name="row028_o" localSheetId="18">#REF!</definedName>
    <definedName name="row028_o" localSheetId="26">#REF!</definedName>
    <definedName name="row028_o" localSheetId="17">#REF!</definedName>
    <definedName name="row028_o">#REF!</definedName>
    <definedName name="row028_ol" localSheetId="24">#REF!</definedName>
    <definedName name="row028_ol" localSheetId="19">#REF!</definedName>
    <definedName name="row028_ol" localSheetId="6">#REF!</definedName>
    <definedName name="row028_ol" localSheetId="25">#REF!</definedName>
    <definedName name="row028_ol" localSheetId="18">#REF!</definedName>
    <definedName name="row028_ol" localSheetId="26">#REF!</definedName>
    <definedName name="row028_ol" localSheetId="17">#REF!</definedName>
    <definedName name="row028_ol">#REF!</definedName>
    <definedName name="row028_or" localSheetId="24">#REF!</definedName>
    <definedName name="row028_or" localSheetId="19">#REF!</definedName>
    <definedName name="row028_or" localSheetId="6">#REF!</definedName>
    <definedName name="row028_or" localSheetId="25">#REF!</definedName>
    <definedName name="row028_or" localSheetId="18">#REF!</definedName>
    <definedName name="row028_or" localSheetId="26">#REF!</definedName>
    <definedName name="row028_or" localSheetId="17">#REF!</definedName>
    <definedName name="row028_or">#REF!</definedName>
    <definedName name="row029_n" localSheetId="24">#REF!</definedName>
    <definedName name="row029_n" localSheetId="19">#REF!</definedName>
    <definedName name="row029_n" localSheetId="6">#REF!</definedName>
    <definedName name="row029_n" localSheetId="25">#REF!</definedName>
    <definedName name="row029_n" localSheetId="18">#REF!</definedName>
    <definedName name="row029_n" localSheetId="26">#REF!</definedName>
    <definedName name="row029_n" localSheetId="17">#REF!</definedName>
    <definedName name="row029_n">#REF!</definedName>
    <definedName name="row029_nl" localSheetId="24">#REF!</definedName>
    <definedName name="row029_nl" localSheetId="19">#REF!</definedName>
    <definedName name="row029_nl" localSheetId="6">#REF!</definedName>
    <definedName name="row029_nl" localSheetId="25">#REF!</definedName>
    <definedName name="row029_nl" localSheetId="18">#REF!</definedName>
    <definedName name="row029_nl" localSheetId="26">#REF!</definedName>
    <definedName name="row029_nl" localSheetId="17">#REF!</definedName>
    <definedName name="row029_nl">#REF!</definedName>
    <definedName name="row029_nr" localSheetId="24">#REF!</definedName>
    <definedName name="row029_nr" localSheetId="19">#REF!</definedName>
    <definedName name="row029_nr" localSheetId="6">#REF!</definedName>
    <definedName name="row029_nr" localSheetId="25">#REF!</definedName>
    <definedName name="row029_nr" localSheetId="18">#REF!</definedName>
    <definedName name="row029_nr" localSheetId="26">#REF!</definedName>
    <definedName name="row029_nr" localSheetId="17">#REF!</definedName>
    <definedName name="row029_nr">#REF!</definedName>
    <definedName name="row029_o" localSheetId="24">#REF!</definedName>
    <definedName name="row029_o" localSheetId="19">#REF!</definedName>
    <definedName name="row029_o" localSheetId="6">#REF!</definedName>
    <definedName name="row029_o" localSheetId="25">#REF!</definedName>
    <definedName name="row029_o" localSheetId="18">#REF!</definedName>
    <definedName name="row029_o" localSheetId="26">#REF!</definedName>
    <definedName name="row029_o" localSheetId="17">#REF!</definedName>
    <definedName name="row029_o">#REF!</definedName>
    <definedName name="row029_ol" localSheetId="24">#REF!</definedName>
    <definedName name="row029_ol" localSheetId="19">#REF!</definedName>
    <definedName name="row029_ol" localSheetId="6">#REF!</definedName>
    <definedName name="row029_ol" localSheetId="25">#REF!</definedName>
    <definedName name="row029_ol" localSheetId="18">#REF!</definedName>
    <definedName name="row029_ol" localSheetId="26">#REF!</definedName>
    <definedName name="row029_ol" localSheetId="17">#REF!</definedName>
    <definedName name="row029_ol">#REF!</definedName>
    <definedName name="row029_or" localSheetId="24">#REF!</definedName>
    <definedName name="row029_or" localSheetId="19">#REF!</definedName>
    <definedName name="row029_or" localSheetId="6">#REF!</definedName>
    <definedName name="row029_or" localSheetId="25">#REF!</definedName>
    <definedName name="row029_or" localSheetId="18">#REF!</definedName>
    <definedName name="row029_or" localSheetId="26">#REF!</definedName>
    <definedName name="row029_or" localSheetId="17">#REF!</definedName>
    <definedName name="row029_or">#REF!</definedName>
    <definedName name="row029001_03l_02" localSheetId="24">#REF!</definedName>
    <definedName name="row029001_03l_02" localSheetId="19">#REF!</definedName>
    <definedName name="row029001_03l_02" localSheetId="6">#REF!</definedName>
    <definedName name="row029001_03l_02" localSheetId="25">#REF!</definedName>
    <definedName name="row029001_03l_02" localSheetId="18">#REF!</definedName>
    <definedName name="row029001_03l_02" localSheetId="26">#REF!</definedName>
    <definedName name="row029001_03l_02" localSheetId="17">#REF!</definedName>
    <definedName name="row029001_03l_02">#REF!</definedName>
    <definedName name="row029001_03r_02" localSheetId="24">#REF!</definedName>
    <definedName name="row029001_03r_02" localSheetId="19">#REF!</definedName>
    <definedName name="row029001_03r_02" localSheetId="6">#REF!</definedName>
    <definedName name="row029001_03r_02" localSheetId="25">#REF!</definedName>
    <definedName name="row029001_03r_02" localSheetId="18">#REF!</definedName>
    <definedName name="row029001_03r_02" localSheetId="26">#REF!</definedName>
    <definedName name="row029001_03r_02" localSheetId="17">#REF!</definedName>
    <definedName name="row029001_03r_02">#REF!</definedName>
    <definedName name="row029001_03v_02" localSheetId="24">#REF!</definedName>
    <definedName name="row029001_03v_02" localSheetId="19">#REF!</definedName>
    <definedName name="row029001_03v_02" localSheetId="6">#REF!</definedName>
    <definedName name="row029001_03v_02" localSheetId="25">#REF!</definedName>
    <definedName name="row029001_03v_02" localSheetId="18">#REF!</definedName>
    <definedName name="row029001_03v_02" localSheetId="26">#REF!</definedName>
    <definedName name="row029001_03v_02" localSheetId="17">#REF!</definedName>
    <definedName name="row029001_03v_02">#REF!</definedName>
    <definedName name="row029001_04l_02" localSheetId="24">#REF!</definedName>
    <definedName name="row029001_04l_02" localSheetId="19">#REF!</definedName>
    <definedName name="row029001_04l_02" localSheetId="6">#REF!</definedName>
    <definedName name="row029001_04l_02" localSheetId="25">#REF!</definedName>
    <definedName name="row029001_04l_02" localSheetId="18">#REF!</definedName>
    <definedName name="row029001_04l_02" localSheetId="26">#REF!</definedName>
    <definedName name="row029001_04l_02" localSheetId="17">#REF!</definedName>
    <definedName name="row029001_04l_02">#REF!</definedName>
    <definedName name="row029001_04r_02" localSheetId="24">#REF!</definedName>
    <definedName name="row029001_04r_02" localSheetId="19">#REF!</definedName>
    <definedName name="row029001_04r_02" localSheetId="6">#REF!</definedName>
    <definedName name="row029001_04r_02" localSheetId="25">#REF!</definedName>
    <definedName name="row029001_04r_02" localSheetId="18">#REF!</definedName>
    <definedName name="row029001_04r_02" localSheetId="26">#REF!</definedName>
    <definedName name="row029001_04r_02" localSheetId="17">#REF!</definedName>
    <definedName name="row029001_04r_02">#REF!</definedName>
    <definedName name="row029001_04v_02" localSheetId="24">#REF!</definedName>
    <definedName name="row029001_04v_02" localSheetId="19">#REF!</definedName>
    <definedName name="row029001_04v_02" localSheetId="6">#REF!</definedName>
    <definedName name="row029001_04v_02" localSheetId="25">#REF!</definedName>
    <definedName name="row029001_04v_02" localSheetId="18">#REF!</definedName>
    <definedName name="row029001_04v_02" localSheetId="26">#REF!</definedName>
    <definedName name="row029001_04v_02" localSheetId="17">#REF!</definedName>
    <definedName name="row029001_04v_02">#REF!</definedName>
    <definedName name="row029002_03l_02" localSheetId="24">#REF!</definedName>
    <definedName name="row029002_03l_02" localSheetId="19">#REF!</definedName>
    <definedName name="row029002_03l_02" localSheetId="6">#REF!</definedName>
    <definedName name="row029002_03l_02" localSheetId="25">#REF!</definedName>
    <definedName name="row029002_03l_02" localSheetId="18">#REF!</definedName>
    <definedName name="row029002_03l_02" localSheetId="26">#REF!</definedName>
    <definedName name="row029002_03l_02" localSheetId="17">#REF!</definedName>
    <definedName name="row029002_03l_02">#REF!</definedName>
    <definedName name="row029002_03r_02" localSheetId="24">#REF!</definedName>
    <definedName name="row029002_03r_02" localSheetId="19">#REF!</definedName>
    <definedName name="row029002_03r_02" localSheetId="6">#REF!</definedName>
    <definedName name="row029002_03r_02" localSheetId="25">#REF!</definedName>
    <definedName name="row029002_03r_02" localSheetId="18">#REF!</definedName>
    <definedName name="row029002_03r_02" localSheetId="26">#REF!</definedName>
    <definedName name="row029002_03r_02" localSheetId="17">#REF!</definedName>
    <definedName name="row029002_03r_02">#REF!</definedName>
    <definedName name="row029002_03v_02" localSheetId="24">#REF!</definedName>
    <definedName name="row029002_03v_02" localSheetId="19">#REF!</definedName>
    <definedName name="row029002_03v_02" localSheetId="6">#REF!</definedName>
    <definedName name="row029002_03v_02" localSheetId="25">#REF!</definedName>
    <definedName name="row029002_03v_02" localSheetId="18">#REF!</definedName>
    <definedName name="row029002_03v_02" localSheetId="26">#REF!</definedName>
    <definedName name="row029002_03v_02" localSheetId="17">#REF!</definedName>
    <definedName name="row029002_03v_02">#REF!</definedName>
    <definedName name="row029002_04l_02" localSheetId="24">#REF!</definedName>
    <definedName name="row029002_04l_02" localSheetId="19">#REF!</definedName>
    <definedName name="row029002_04l_02" localSheetId="6">#REF!</definedName>
    <definedName name="row029002_04l_02" localSheetId="25">#REF!</definedName>
    <definedName name="row029002_04l_02" localSheetId="18">#REF!</definedName>
    <definedName name="row029002_04l_02" localSheetId="26">#REF!</definedName>
    <definedName name="row029002_04l_02" localSheetId="17">#REF!</definedName>
    <definedName name="row029002_04l_02">#REF!</definedName>
    <definedName name="row029002_04r_02" localSheetId="24">#REF!</definedName>
    <definedName name="row029002_04r_02" localSheetId="19">#REF!</definedName>
    <definedName name="row029002_04r_02" localSheetId="6">#REF!</definedName>
    <definedName name="row029002_04r_02" localSheetId="25">#REF!</definedName>
    <definedName name="row029002_04r_02" localSheetId="18">#REF!</definedName>
    <definedName name="row029002_04r_02" localSheetId="26">#REF!</definedName>
    <definedName name="row029002_04r_02" localSheetId="17">#REF!</definedName>
    <definedName name="row029002_04r_02">#REF!</definedName>
    <definedName name="row029002_04v_02" localSheetId="24">#REF!</definedName>
    <definedName name="row029002_04v_02" localSheetId="19">#REF!</definedName>
    <definedName name="row029002_04v_02" localSheetId="6">#REF!</definedName>
    <definedName name="row029002_04v_02" localSheetId="25">#REF!</definedName>
    <definedName name="row029002_04v_02" localSheetId="18">#REF!</definedName>
    <definedName name="row029002_04v_02" localSheetId="26">#REF!</definedName>
    <definedName name="row029002_04v_02" localSheetId="17">#REF!</definedName>
    <definedName name="row029002_04v_02">#REF!</definedName>
    <definedName name="row029003_03l_02" localSheetId="24">#REF!</definedName>
    <definedName name="row029003_03l_02" localSheetId="19">#REF!</definedName>
    <definedName name="row029003_03l_02" localSheetId="6">#REF!</definedName>
    <definedName name="row029003_03l_02" localSheetId="25">#REF!</definedName>
    <definedName name="row029003_03l_02" localSheetId="18">#REF!</definedName>
    <definedName name="row029003_03l_02" localSheetId="26">#REF!</definedName>
    <definedName name="row029003_03l_02" localSheetId="17">#REF!</definedName>
    <definedName name="row029003_03l_02">#REF!</definedName>
    <definedName name="row029003_03r_02" localSheetId="24">#REF!</definedName>
    <definedName name="row029003_03r_02" localSheetId="19">#REF!</definedName>
    <definedName name="row029003_03r_02" localSheetId="6">#REF!</definedName>
    <definedName name="row029003_03r_02" localSheetId="25">#REF!</definedName>
    <definedName name="row029003_03r_02" localSheetId="18">#REF!</definedName>
    <definedName name="row029003_03r_02" localSheetId="26">#REF!</definedName>
    <definedName name="row029003_03r_02" localSheetId="17">#REF!</definedName>
    <definedName name="row029003_03r_02">#REF!</definedName>
    <definedName name="row029003_03v_02" localSheetId="24">#REF!</definedName>
    <definedName name="row029003_03v_02" localSheetId="19">#REF!</definedName>
    <definedName name="row029003_03v_02" localSheetId="6">#REF!</definedName>
    <definedName name="row029003_03v_02" localSheetId="25">#REF!</definedName>
    <definedName name="row029003_03v_02" localSheetId="18">#REF!</definedName>
    <definedName name="row029003_03v_02" localSheetId="26">#REF!</definedName>
    <definedName name="row029003_03v_02" localSheetId="17">#REF!</definedName>
    <definedName name="row029003_03v_02">#REF!</definedName>
    <definedName name="row029003_04l_02" localSheetId="24">#REF!</definedName>
    <definedName name="row029003_04l_02" localSheetId="19">#REF!</definedName>
    <definedName name="row029003_04l_02" localSheetId="6">#REF!</definedName>
    <definedName name="row029003_04l_02" localSheetId="25">#REF!</definedName>
    <definedName name="row029003_04l_02" localSheetId="18">#REF!</definedName>
    <definedName name="row029003_04l_02" localSheetId="26">#REF!</definedName>
    <definedName name="row029003_04l_02" localSheetId="17">#REF!</definedName>
    <definedName name="row029003_04l_02">#REF!</definedName>
    <definedName name="row029003_04r_02" localSheetId="24">#REF!</definedName>
    <definedName name="row029003_04r_02" localSheetId="19">#REF!</definedName>
    <definedName name="row029003_04r_02" localSheetId="6">#REF!</definedName>
    <definedName name="row029003_04r_02" localSheetId="25">#REF!</definedName>
    <definedName name="row029003_04r_02" localSheetId="18">#REF!</definedName>
    <definedName name="row029003_04r_02" localSheetId="26">#REF!</definedName>
    <definedName name="row029003_04r_02" localSheetId="17">#REF!</definedName>
    <definedName name="row029003_04r_02">#REF!</definedName>
    <definedName name="row029003_04v_02" localSheetId="24">#REF!</definedName>
    <definedName name="row029003_04v_02" localSheetId="19">#REF!</definedName>
    <definedName name="row029003_04v_02" localSheetId="6">#REF!</definedName>
    <definedName name="row029003_04v_02" localSheetId="25">#REF!</definedName>
    <definedName name="row029003_04v_02" localSheetId="18">#REF!</definedName>
    <definedName name="row029003_04v_02" localSheetId="26">#REF!</definedName>
    <definedName name="row029003_04v_02" localSheetId="17">#REF!</definedName>
    <definedName name="row029003_04v_02">#REF!</definedName>
    <definedName name="row029004_03l_02" localSheetId="24">#REF!</definedName>
    <definedName name="row029004_03l_02" localSheetId="19">#REF!</definedName>
    <definedName name="row029004_03l_02" localSheetId="6">#REF!</definedName>
    <definedName name="row029004_03l_02" localSheetId="25">#REF!</definedName>
    <definedName name="row029004_03l_02" localSheetId="18">#REF!</definedName>
    <definedName name="row029004_03l_02" localSheetId="26">#REF!</definedName>
    <definedName name="row029004_03l_02" localSheetId="17">#REF!</definedName>
    <definedName name="row029004_03l_02">#REF!</definedName>
    <definedName name="row029004_03r_02" localSheetId="24">#REF!</definedName>
    <definedName name="row029004_03r_02" localSheetId="19">#REF!</definedName>
    <definedName name="row029004_03r_02" localSheetId="6">#REF!</definedName>
    <definedName name="row029004_03r_02" localSheetId="25">#REF!</definedName>
    <definedName name="row029004_03r_02" localSheetId="18">#REF!</definedName>
    <definedName name="row029004_03r_02" localSheetId="26">#REF!</definedName>
    <definedName name="row029004_03r_02" localSheetId="17">#REF!</definedName>
    <definedName name="row029004_03r_02">#REF!</definedName>
    <definedName name="row029004_03v_02" localSheetId="24">#REF!</definedName>
    <definedName name="row029004_03v_02" localSheetId="19">#REF!</definedName>
    <definedName name="row029004_03v_02" localSheetId="6">#REF!</definedName>
    <definedName name="row029004_03v_02" localSheetId="25">#REF!</definedName>
    <definedName name="row029004_03v_02" localSheetId="18">#REF!</definedName>
    <definedName name="row029004_03v_02" localSheetId="26">#REF!</definedName>
    <definedName name="row029004_03v_02" localSheetId="17">#REF!</definedName>
    <definedName name="row029004_03v_02">#REF!</definedName>
    <definedName name="row029004_04l_02" localSheetId="24">#REF!</definedName>
    <definedName name="row029004_04l_02" localSheetId="19">#REF!</definedName>
    <definedName name="row029004_04l_02" localSheetId="6">#REF!</definedName>
    <definedName name="row029004_04l_02" localSheetId="25">#REF!</definedName>
    <definedName name="row029004_04l_02" localSheetId="18">#REF!</definedName>
    <definedName name="row029004_04l_02" localSheetId="26">#REF!</definedName>
    <definedName name="row029004_04l_02" localSheetId="17">#REF!</definedName>
    <definedName name="row029004_04l_02">#REF!</definedName>
    <definedName name="row029004_04r_02" localSheetId="24">#REF!</definedName>
    <definedName name="row029004_04r_02" localSheetId="19">#REF!</definedName>
    <definedName name="row029004_04r_02" localSheetId="6">#REF!</definedName>
    <definedName name="row029004_04r_02" localSheetId="25">#REF!</definedName>
    <definedName name="row029004_04r_02" localSheetId="18">#REF!</definedName>
    <definedName name="row029004_04r_02" localSheetId="26">#REF!</definedName>
    <definedName name="row029004_04r_02" localSheetId="17">#REF!</definedName>
    <definedName name="row029004_04r_02">#REF!</definedName>
    <definedName name="row029004_04v_02" localSheetId="24">#REF!</definedName>
    <definedName name="row029004_04v_02" localSheetId="19">#REF!</definedName>
    <definedName name="row029004_04v_02" localSheetId="6">#REF!</definedName>
    <definedName name="row029004_04v_02" localSheetId="25">#REF!</definedName>
    <definedName name="row029004_04v_02" localSheetId="18">#REF!</definedName>
    <definedName name="row029004_04v_02" localSheetId="26">#REF!</definedName>
    <definedName name="row029004_04v_02" localSheetId="17">#REF!</definedName>
    <definedName name="row029004_04v_02">#REF!</definedName>
    <definedName name="row029005_03l_02" localSheetId="24">#REF!</definedName>
    <definedName name="row029005_03l_02" localSheetId="19">#REF!</definedName>
    <definedName name="row029005_03l_02" localSheetId="6">#REF!</definedName>
    <definedName name="row029005_03l_02" localSheetId="25">#REF!</definedName>
    <definedName name="row029005_03l_02" localSheetId="18">#REF!</definedName>
    <definedName name="row029005_03l_02" localSheetId="26">#REF!</definedName>
    <definedName name="row029005_03l_02" localSheetId="17">#REF!</definedName>
    <definedName name="row029005_03l_02">#REF!</definedName>
    <definedName name="row029005_03r_02" localSheetId="24">#REF!</definedName>
    <definedName name="row029005_03r_02" localSheetId="19">#REF!</definedName>
    <definedName name="row029005_03r_02" localSheetId="6">#REF!</definedName>
    <definedName name="row029005_03r_02" localSheetId="25">#REF!</definedName>
    <definedName name="row029005_03r_02" localSheetId="18">#REF!</definedName>
    <definedName name="row029005_03r_02" localSheetId="26">#REF!</definedName>
    <definedName name="row029005_03r_02" localSheetId="17">#REF!</definedName>
    <definedName name="row029005_03r_02">#REF!</definedName>
    <definedName name="row029005_03v_02" localSheetId="24">#REF!</definedName>
    <definedName name="row029005_03v_02" localSheetId="19">#REF!</definedName>
    <definedName name="row029005_03v_02" localSheetId="6">#REF!</definedName>
    <definedName name="row029005_03v_02" localSheetId="25">#REF!</definedName>
    <definedName name="row029005_03v_02" localSheetId="18">#REF!</definedName>
    <definedName name="row029005_03v_02" localSheetId="26">#REF!</definedName>
    <definedName name="row029005_03v_02" localSheetId="17">#REF!</definedName>
    <definedName name="row029005_03v_02">#REF!</definedName>
    <definedName name="row029005_04l_02" localSheetId="24">#REF!</definedName>
    <definedName name="row029005_04l_02" localSheetId="19">#REF!</definedName>
    <definedName name="row029005_04l_02" localSheetId="6">#REF!</definedName>
    <definedName name="row029005_04l_02" localSheetId="25">#REF!</definedName>
    <definedName name="row029005_04l_02" localSheetId="18">#REF!</definedName>
    <definedName name="row029005_04l_02" localSheetId="26">#REF!</definedName>
    <definedName name="row029005_04l_02" localSheetId="17">#REF!</definedName>
    <definedName name="row029005_04l_02">#REF!</definedName>
    <definedName name="row029005_04r_02" localSheetId="24">#REF!</definedName>
    <definedName name="row029005_04r_02" localSheetId="19">#REF!</definedName>
    <definedName name="row029005_04r_02" localSheetId="6">#REF!</definedName>
    <definedName name="row029005_04r_02" localSheetId="25">#REF!</definedName>
    <definedName name="row029005_04r_02" localSheetId="18">#REF!</definedName>
    <definedName name="row029005_04r_02" localSheetId="26">#REF!</definedName>
    <definedName name="row029005_04r_02" localSheetId="17">#REF!</definedName>
    <definedName name="row029005_04r_02">#REF!</definedName>
    <definedName name="row029005_04v_02" localSheetId="24">#REF!</definedName>
    <definedName name="row029005_04v_02" localSheetId="19">#REF!</definedName>
    <definedName name="row029005_04v_02" localSheetId="6">#REF!</definedName>
    <definedName name="row029005_04v_02" localSheetId="25">#REF!</definedName>
    <definedName name="row029005_04v_02" localSheetId="18">#REF!</definedName>
    <definedName name="row029005_04v_02" localSheetId="26">#REF!</definedName>
    <definedName name="row029005_04v_02" localSheetId="17">#REF!</definedName>
    <definedName name="row029005_04v_02">#REF!</definedName>
    <definedName name="row029006_03l_02" localSheetId="24">#REF!</definedName>
    <definedName name="row029006_03l_02" localSheetId="19">#REF!</definedName>
    <definedName name="row029006_03l_02" localSheetId="6">#REF!</definedName>
    <definedName name="row029006_03l_02" localSheetId="25">#REF!</definedName>
    <definedName name="row029006_03l_02" localSheetId="18">#REF!</definedName>
    <definedName name="row029006_03l_02" localSheetId="26">#REF!</definedName>
    <definedName name="row029006_03l_02" localSheetId="17">#REF!</definedName>
    <definedName name="row029006_03l_02">#REF!</definedName>
    <definedName name="row029006_03r_02" localSheetId="24">#REF!</definedName>
    <definedName name="row029006_03r_02" localSheetId="19">#REF!</definedName>
    <definedName name="row029006_03r_02" localSheetId="6">#REF!</definedName>
    <definedName name="row029006_03r_02" localSheetId="25">#REF!</definedName>
    <definedName name="row029006_03r_02" localSheetId="18">#REF!</definedName>
    <definedName name="row029006_03r_02" localSheetId="26">#REF!</definedName>
    <definedName name="row029006_03r_02" localSheetId="17">#REF!</definedName>
    <definedName name="row029006_03r_02">#REF!</definedName>
    <definedName name="row029006_03v_02" localSheetId="24">#REF!</definedName>
    <definedName name="row029006_03v_02" localSheetId="19">#REF!</definedName>
    <definedName name="row029006_03v_02" localSheetId="6">#REF!</definedName>
    <definedName name="row029006_03v_02" localSheetId="25">#REF!</definedName>
    <definedName name="row029006_03v_02" localSheetId="18">#REF!</definedName>
    <definedName name="row029006_03v_02" localSheetId="26">#REF!</definedName>
    <definedName name="row029006_03v_02" localSheetId="17">#REF!</definedName>
    <definedName name="row029006_03v_02">#REF!</definedName>
    <definedName name="row029006_04l_02" localSheetId="24">#REF!</definedName>
    <definedName name="row029006_04l_02" localSheetId="19">#REF!</definedName>
    <definedName name="row029006_04l_02" localSheetId="6">#REF!</definedName>
    <definedName name="row029006_04l_02" localSheetId="25">#REF!</definedName>
    <definedName name="row029006_04l_02" localSheetId="18">#REF!</definedName>
    <definedName name="row029006_04l_02" localSheetId="26">#REF!</definedName>
    <definedName name="row029006_04l_02" localSheetId="17">#REF!</definedName>
    <definedName name="row029006_04l_02">#REF!</definedName>
    <definedName name="row029006_04r_02" localSheetId="24">#REF!</definedName>
    <definedName name="row029006_04r_02" localSheetId="19">#REF!</definedName>
    <definedName name="row029006_04r_02" localSheetId="6">#REF!</definedName>
    <definedName name="row029006_04r_02" localSheetId="25">#REF!</definedName>
    <definedName name="row029006_04r_02" localSheetId="18">#REF!</definedName>
    <definedName name="row029006_04r_02" localSheetId="26">#REF!</definedName>
    <definedName name="row029006_04r_02" localSheetId="17">#REF!</definedName>
    <definedName name="row029006_04r_02">#REF!</definedName>
    <definedName name="row029006_04v_02" localSheetId="24">#REF!</definedName>
    <definedName name="row029006_04v_02" localSheetId="19">#REF!</definedName>
    <definedName name="row029006_04v_02" localSheetId="6">#REF!</definedName>
    <definedName name="row029006_04v_02" localSheetId="25">#REF!</definedName>
    <definedName name="row029006_04v_02" localSheetId="18">#REF!</definedName>
    <definedName name="row029006_04v_02" localSheetId="26">#REF!</definedName>
    <definedName name="row029006_04v_02" localSheetId="17">#REF!</definedName>
    <definedName name="row029006_04v_02">#REF!</definedName>
    <definedName name="row029007_03l_02" localSheetId="24">#REF!</definedName>
    <definedName name="row029007_03l_02" localSheetId="19">#REF!</definedName>
    <definedName name="row029007_03l_02" localSheetId="6">#REF!</definedName>
    <definedName name="row029007_03l_02" localSheetId="25">#REF!</definedName>
    <definedName name="row029007_03l_02" localSheetId="18">#REF!</definedName>
    <definedName name="row029007_03l_02" localSheetId="26">#REF!</definedName>
    <definedName name="row029007_03l_02" localSheetId="17">#REF!</definedName>
    <definedName name="row029007_03l_02">#REF!</definedName>
    <definedName name="row029007_03r_02" localSheetId="24">#REF!</definedName>
    <definedName name="row029007_03r_02" localSheetId="19">#REF!</definedName>
    <definedName name="row029007_03r_02" localSheetId="6">#REF!</definedName>
    <definedName name="row029007_03r_02" localSheetId="25">#REF!</definedName>
    <definedName name="row029007_03r_02" localSheetId="18">#REF!</definedName>
    <definedName name="row029007_03r_02" localSheetId="26">#REF!</definedName>
    <definedName name="row029007_03r_02" localSheetId="17">#REF!</definedName>
    <definedName name="row029007_03r_02">#REF!</definedName>
    <definedName name="row029007_03v_02" localSheetId="24">#REF!</definedName>
    <definedName name="row029007_03v_02" localSheetId="19">#REF!</definedName>
    <definedName name="row029007_03v_02" localSheetId="6">#REF!</definedName>
    <definedName name="row029007_03v_02" localSheetId="25">#REF!</definedName>
    <definedName name="row029007_03v_02" localSheetId="18">#REF!</definedName>
    <definedName name="row029007_03v_02" localSheetId="26">#REF!</definedName>
    <definedName name="row029007_03v_02" localSheetId="17">#REF!</definedName>
    <definedName name="row029007_03v_02">#REF!</definedName>
    <definedName name="row029007_04l_02" localSheetId="24">#REF!</definedName>
    <definedName name="row029007_04l_02" localSheetId="19">#REF!</definedName>
    <definedName name="row029007_04l_02" localSheetId="6">#REF!</definedName>
    <definedName name="row029007_04l_02" localSheetId="25">#REF!</definedName>
    <definedName name="row029007_04l_02" localSheetId="18">#REF!</definedName>
    <definedName name="row029007_04l_02" localSheetId="26">#REF!</definedName>
    <definedName name="row029007_04l_02" localSheetId="17">#REF!</definedName>
    <definedName name="row029007_04l_02">#REF!</definedName>
    <definedName name="row029007_04r_02" localSheetId="24">#REF!</definedName>
    <definedName name="row029007_04r_02" localSheetId="19">#REF!</definedName>
    <definedName name="row029007_04r_02" localSheetId="6">#REF!</definedName>
    <definedName name="row029007_04r_02" localSheetId="25">#REF!</definedName>
    <definedName name="row029007_04r_02" localSheetId="18">#REF!</definedName>
    <definedName name="row029007_04r_02" localSheetId="26">#REF!</definedName>
    <definedName name="row029007_04r_02" localSheetId="17">#REF!</definedName>
    <definedName name="row029007_04r_02">#REF!</definedName>
    <definedName name="row029007_04v_02" localSheetId="24">#REF!</definedName>
    <definedName name="row029007_04v_02" localSheetId="19">#REF!</definedName>
    <definedName name="row029007_04v_02" localSheetId="6">#REF!</definedName>
    <definedName name="row029007_04v_02" localSheetId="25">#REF!</definedName>
    <definedName name="row029007_04v_02" localSheetId="18">#REF!</definedName>
    <definedName name="row029007_04v_02" localSheetId="26">#REF!</definedName>
    <definedName name="row029007_04v_02" localSheetId="17">#REF!</definedName>
    <definedName name="row029007_04v_02">#REF!</definedName>
    <definedName name="row029008_03l_02" localSheetId="24">#REF!</definedName>
    <definedName name="row029008_03l_02" localSheetId="19">#REF!</definedName>
    <definedName name="row029008_03l_02" localSheetId="6">#REF!</definedName>
    <definedName name="row029008_03l_02" localSheetId="25">#REF!</definedName>
    <definedName name="row029008_03l_02" localSheetId="18">#REF!</definedName>
    <definedName name="row029008_03l_02" localSheetId="26">#REF!</definedName>
    <definedName name="row029008_03l_02" localSheetId="17">#REF!</definedName>
    <definedName name="row029008_03l_02">#REF!</definedName>
    <definedName name="row029008_03r_02" localSheetId="24">#REF!</definedName>
    <definedName name="row029008_03r_02" localSheetId="19">#REF!</definedName>
    <definedName name="row029008_03r_02" localSheetId="6">#REF!</definedName>
    <definedName name="row029008_03r_02" localSheetId="25">#REF!</definedName>
    <definedName name="row029008_03r_02" localSheetId="18">#REF!</definedName>
    <definedName name="row029008_03r_02" localSheetId="26">#REF!</definedName>
    <definedName name="row029008_03r_02" localSheetId="17">#REF!</definedName>
    <definedName name="row029008_03r_02">#REF!</definedName>
    <definedName name="row029008_03v_02" localSheetId="24">#REF!</definedName>
    <definedName name="row029008_03v_02" localSheetId="19">#REF!</definedName>
    <definedName name="row029008_03v_02" localSheetId="6">#REF!</definedName>
    <definedName name="row029008_03v_02" localSheetId="25">#REF!</definedName>
    <definedName name="row029008_03v_02" localSheetId="18">#REF!</definedName>
    <definedName name="row029008_03v_02" localSheetId="26">#REF!</definedName>
    <definedName name="row029008_03v_02" localSheetId="17">#REF!</definedName>
    <definedName name="row029008_03v_02">#REF!</definedName>
    <definedName name="row029008_04l_02" localSheetId="24">#REF!</definedName>
    <definedName name="row029008_04l_02" localSheetId="19">#REF!</definedName>
    <definedName name="row029008_04l_02" localSheetId="6">#REF!</definedName>
    <definedName name="row029008_04l_02" localSheetId="25">#REF!</definedName>
    <definedName name="row029008_04l_02" localSheetId="18">#REF!</definedName>
    <definedName name="row029008_04l_02" localSheetId="26">#REF!</definedName>
    <definedName name="row029008_04l_02" localSheetId="17">#REF!</definedName>
    <definedName name="row029008_04l_02">#REF!</definedName>
    <definedName name="row029008_04r_02" localSheetId="24">#REF!</definedName>
    <definedName name="row029008_04r_02" localSheetId="19">#REF!</definedName>
    <definedName name="row029008_04r_02" localSheetId="6">#REF!</definedName>
    <definedName name="row029008_04r_02" localSheetId="25">#REF!</definedName>
    <definedName name="row029008_04r_02" localSheetId="18">#REF!</definedName>
    <definedName name="row029008_04r_02" localSheetId="26">#REF!</definedName>
    <definedName name="row029008_04r_02" localSheetId="17">#REF!</definedName>
    <definedName name="row029008_04r_02">#REF!</definedName>
    <definedName name="row029008_04v_02" localSheetId="24">#REF!</definedName>
    <definedName name="row029008_04v_02" localSheetId="19">#REF!</definedName>
    <definedName name="row029008_04v_02" localSheetId="6">#REF!</definedName>
    <definedName name="row029008_04v_02" localSheetId="25">#REF!</definedName>
    <definedName name="row029008_04v_02" localSheetId="18">#REF!</definedName>
    <definedName name="row029008_04v_02" localSheetId="26">#REF!</definedName>
    <definedName name="row029008_04v_02" localSheetId="17">#REF!</definedName>
    <definedName name="row029008_04v_02">#REF!</definedName>
    <definedName name="row029009_03l_02" localSheetId="24">#REF!</definedName>
    <definedName name="row029009_03l_02" localSheetId="19">#REF!</definedName>
    <definedName name="row029009_03l_02" localSheetId="6">#REF!</definedName>
    <definedName name="row029009_03l_02" localSheetId="25">#REF!</definedName>
    <definedName name="row029009_03l_02" localSheetId="18">#REF!</definedName>
    <definedName name="row029009_03l_02" localSheetId="26">#REF!</definedName>
    <definedName name="row029009_03l_02" localSheetId="17">#REF!</definedName>
    <definedName name="row029009_03l_02">#REF!</definedName>
    <definedName name="row029009_03r_02" localSheetId="24">#REF!</definedName>
    <definedName name="row029009_03r_02" localSheetId="19">#REF!</definedName>
    <definedName name="row029009_03r_02" localSheetId="6">#REF!</definedName>
    <definedName name="row029009_03r_02" localSheetId="25">#REF!</definedName>
    <definedName name="row029009_03r_02" localSheetId="18">#REF!</definedName>
    <definedName name="row029009_03r_02" localSheetId="26">#REF!</definedName>
    <definedName name="row029009_03r_02" localSheetId="17">#REF!</definedName>
    <definedName name="row029009_03r_02">#REF!</definedName>
    <definedName name="row029009_03v_02" localSheetId="24">#REF!</definedName>
    <definedName name="row029009_03v_02" localSheetId="19">#REF!</definedName>
    <definedName name="row029009_03v_02" localSheetId="6">#REF!</definedName>
    <definedName name="row029009_03v_02" localSheetId="25">#REF!</definedName>
    <definedName name="row029009_03v_02" localSheetId="18">#REF!</definedName>
    <definedName name="row029009_03v_02" localSheetId="26">#REF!</definedName>
    <definedName name="row029009_03v_02" localSheetId="17">#REF!</definedName>
    <definedName name="row029009_03v_02">#REF!</definedName>
    <definedName name="row029009_04l_02" localSheetId="24">#REF!</definedName>
    <definedName name="row029009_04l_02" localSheetId="19">#REF!</definedName>
    <definedName name="row029009_04l_02" localSheetId="6">#REF!</definedName>
    <definedName name="row029009_04l_02" localSheetId="25">#REF!</definedName>
    <definedName name="row029009_04l_02" localSheetId="18">#REF!</definedName>
    <definedName name="row029009_04l_02" localSheetId="26">#REF!</definedName>
    <definedName name="row029009_04l_02" localSheetId="17">#REF!</definedName>
    <definedName name="row029009_04l_02">#REF!</definedName>
    <definedName name="row029009_04r_02" localSheetId="24">#REF!</definedName>
    <definedName name="row029009_04r_02" localSheetId="19">#REF!</definedName>
    <definedName name="row029009_04r_02" localSheetId="6">#REF!</definedName>
    <definedName name="row029009_04r_02" localSheetId="25">#REF!</definedName>
    <definedName name="row029009_04r_02" localSheetId="18">#REF!</definedName>
    <definedName name="row029009_04r_02" localSheetId="26">#REF!</definedName>
    <definedName name="row029009_04r_02" localSheetId="17">#REF!</definedName>
    <definedName name="row029009_04r_02">#REF!</definedName>
    <definedName name="row029009_04v_02" localSheetId="24">#REF!</definedName>
    <definedName name="row029009_04v_02" localSheetId="19">#REF!</definedName>
    <definedName name="row029009_04v_02" localSheetId="6">#REF!</definedName>
    <definedName name="row029009_04v_02" localSheetId="25">#REF!</definedName>
    <definedName name="row029009_04v_02" localSheetId="18">#REF!</definedName>
    <definedName name="row029009_04v_02" localSheetId="26">#REF!</definedName>
    <definedName name="row029009_04v_02" localSheetId="17">#REF!</definedName>
    <definedName name="row029009_04v_02">#REF!</definedName>
    <definedName name="row029010_03l_02" localSheetId="24">#REF!</definedName>
    <definedName name="row029010_03l_02" localSheetId="19">#REF!</definedName>
    <definedName name="row029010_03l_02" localSheetId="6">#REF!</definedName>
    <definedName name="row029010_03l_02" localSheetId="25">#REF!</definedName>
    <definedName name="row029010_03l_02" localSheetId="18">#REF!</definedName>
    <definedName name="row029010_03l_02" localSheetId="26">#REF!</definedName>
    <definedName name="row029010_03l_02" localSheetId="17">#REF!</definedName>
    <definedName name="row029010_03l_02">#REF!</definedName>
    <definedName name="row029010_03r_02" localSheetId="24">#REF!</definedName>
    <definedName name="row029010_03r_02" localSheetId="19">#REF!</definedName>
    <definedName name="row029010_03r_02" localSheetId="6">#REF!</definedName>
    <definedName name="row029010_03r_02" localSheetId="25">#REF!</definedName>
    <definedName name="row029010_03r_02" localSheetId="18">#REF!</definedName>
    <definedName name="row029010_03r_02" localSheetId="26">#REF!</definedName>
    <definedName name="row029010_03r_02" localSheetId="17">#REF!</definedName>
    <definedName name="row029010_03r_02">#REF!</definedName>
    <definedName name="row029010_03v_02" localSheetId="24">#REF!</definedName>
    <definedName name="row029010_03v_02" localSheetId="19">#REF!</definedName>
    <definedName name="row029010_03v_02" localSheetId="6">#REF!</definedName>
    <definedName name="row029010_03v_02" localSheetId="25">#REF!</definedName>
    <definedName name="row029010_03v_02" localSheetId="18">#REF!</definedName>
    <definedName name="row029010_03v_02" localSheetId="26">#REF!</definedName>
    <definedName name="row029010_03v_02" localSheetId="17">#REF!</definedName>
    <definedName name="row029010_03v_02">#REF!</definedName>
    <definedName name="row029010_04l_02" localSheetId="24">#REF!</definedName>
    <definedName name="row029010_04l_02" localSheetId="19">#REF!</definedName>
    <definedName name="row029010_04l_02" localSheetId="6">#REF!</definedName>
    <definedName name="row029010_04l_02" localSheetId="25">#REF!</definedName>
    <definedName name="row029010_04l_02" localSheetId="18">#REF!</definedName>
    <definedName name="row029010_04l_02" localSheetId="26">#REF!</definedName>
    <definedName name="row029010_04l_02" localSheetId="17">#REF!</definedName>
    <definedName name="row029010_04l_02">#REF!</definedName>
    <definedName name="row029010_04r_02" localSheetId="24">#REF!</definedName>
    <definedName name="row029010_04r_02" localSheetId="19">#REF!</definedName>
    <definedName name="row029010_04r_02" localSheetId="6">#REF!</definedName>
    <definedName name="row029010_04r_02" localSheetId="25">#REF!</definedName>
    <definedName name="row029010_04r_02" localSheetId="18">#REF!</definedName>
    <definedName name="row029010_04r_02" localSheetId="26">#REF!</definedName>
    <definedName name="row029010_04r_02" localSheetId="17">#REF!</definedName>
    <definedName name="row029010_04r_02">#REF!</definedName>
    <definedName name="row029010_04v_02" localSheetId="24">#REF!</definedName>
    <definedName name="row029010_04v_02" localSheetId="19">#REF!</definedName>
    <definedName name="row029010_04v_02" localSheetId="6">#REF!</definedName>
    <definedName name="row029010_04v_02" localSheetId="25">#REF!</definedName>
    <definedName name="row029010_04v_02" localSheetId="18">#REF!</definedName>
    <definedName name="row029010_04v_02" localSheetId="26">#REF!</definedName>
    <definedName name="row029010_04v_02" localSheetId="17">#REF!</definedName>
    <definedName name="row029010_04v_02">#REF!</definedName>
    <definedName name="row029011_03l_02" localSheetId="24">#REF!</definedName>
    <definedName name="row029011_03l_02" localSheetId="19">#REF!</definedName>
    <definedName name="row029011_03l_02" localSheetId="6">#REF!</definedName>
    <definedName name="row029011_03l_02" localSheetId="25">#REF!</definedName>
    <definedName name="row029011_03l_02" localSheetId="18">#REF!</definedName>
    <definedName name="row029011_03l_02" localSheetId="26">#REF!</definedName>
    <definedName name="row029011_03l_02" localSheetId="17">#REF!</definedName>
    <definedName name="row029011_03l_02">#REF!</definedName>
    <definedName name="row029011_03r_02" localSheetId="24">#REF!</definedName>
    <definedName name="row029011_03r_02" localSheetId="19">#REF!</definedName>
    <definedName name="row029011_03r_02" localSheetId="6">#REF!</definedName>
    <definedName name="row029011_03r_02" localSheetId="25">#REF!</definedName>
    <definedName name="row029011_03r_02" localSheetId="18">#REF!</definedName>
    <definedName name="row029011_03r_02" localSheetId="26">#REF!</definedName>
    <definedName name="row029011_03r_02" localSheetId="17">#REF!</definedName>
    <definedName name="row029011_03r_02">#REF!</definedName>
    <definedName name="row029011_03v_02" localSheetId="24">#REF!</definedName>
    <definedName name="row029011_03v_02" localSheetId="19">#REF!</definedName>
    <definedName name="row029011_03v_02" localSheetId="6">#REF!</definedName>
    <definedName name="row029011_03v_02" localSheetId="25">#REF!</definedName>
    <definedName name="row029011_03v_02" localSheetId="18">#REF!</definedName>
    <definedName name="row029011_03v_02" localSheetId="26">#REF!</definedName>
    <definedName name="row029011_03v_02" localSheetId="17">#REF!</definedName>
    <definedName name="row029011_03v_02">#REF!</definedName>
    <definedName name="row029011_04l_02" localSheetId="24">#REF!</definedName>
    <definedName name="row029011_04l_02" localSheetId="19">#REF!</definedName>
    <definedName name="row029011_04l_02" localSheetId="6">#REF!</definedName>
    <definedName name="row029011_04l_02" localSheetId="25">#REF!</definedName>
    <definedName name="row029011_04l_02" localSheetId="18">#REF!</definedName>
    <definedName name="row029011_04l_02" localSheetId="26">#REF!</definedName>
    <definedName name="row029011_04l_02" localSheetId="17">#REF!</definedName>
    <definedName name="row029011_04l_02">#REF!</definedName>
    <definedName name="row029011_04r_02" localSheetId="24">#REF!</definedName>
    <definedName name="row029011_04r_02" localSheetId="19">#REF!</definedName>
    <definedName name="row029011_04r_02" localSheetId="6">#REF!</definedName>
    <definedName name="row029011_04r_02" localSheetId="25">#REF!</definedName>
    <definedName name="row029011_04r_02" localSheetId="18">#REF!</definedName>
    <definedName name="row029011_04r_02" localSheetId="26">#REF!</definedName>
    <definedName name="row029011_04r_02" localSheetId="17">#REF!</definedName>
    <definedName name="row029011_04r_02">#REF!</definedName>
    <definedName name="row029011_04v_02" localSheetId="24">#REF!</definedName>
    <definedName name="row029011_04v_02" localSheetId="19">#REF!</definedName>
    <definedName name="row029011_04v_02" localSheetId="6">#REF!</definedName>
    <definedName name="row029011_04v_02" localSheetId="25">#REF!</definedName>
    <definedName name="row029011_04v_02" localSheetId="18">#REF!</definedName>
    <definedName name="row029011_04v_02" localSheetId="26">#REF!</definedName>
    <definedName name="row029011_04v_02" localSheetId="17">#REF!</definedName>
    <definedName name="row029011_04v_02">#REF!</definedName>
    <definedName name="row029012_03l_02" localSheetId="24">#REF!</definedName>
    <definedName name="row029012_03l_02" localSheetId="19">#REF!</definedName>
    <definedName name="row029012_03l_02" localSheetId="6">#REF!</definedName>
    <definedName name="row029012_03l_02" localSheetId="25">#REF!</definedName>
    <definedName name="row029012_03l_02" localSheetId="18">#REF!</definedName>
    <definedName name="row029012_03l_02" localSheetId="26">#REF!</definedName>
    <definedName name="row029012_03l_02" localSheetId="17">#REF!</definedName>
    <definedName name="row029012_03l_02">#REF!</definedName>
    <definedName name="row029012_03r_02" localSheetId="24">#REF!</definedName>
    <definedName name="row029012_03r_02" localSheetId="19">#REF!</definedName>
    <definedName name="row029012_03r_02" localSheetId="6">#REF!</definedName>
    <definedName name="row029012_03r_02" localSheetId="25">#REF!</definedName>
    <definedName name="row029012_03r_02" localSheetId="18">#REF!</definedName>
    <definedName name="row029012_03r_02" localSheetId="26">#REF!</definedName>
    <definedName name="row029012_03r_02" localSheetId="17">#REF!</definedName>
    <definedName name="row029012_03r_02">#REF!</definedName>
    <definedName name="row029012_03v_02" localSheetId="24">#REF!</definedName>
    <definedName name="row029012_03v_02" localSheetId="19">#REF!</definedName>
    <definedName name="row029012_03v_02" localSheetId="6">#REF!</definedName>
    <definedName name="row029012_03v_02" localSheetId="25">#REF!</definedName>
    <definedName name="row029012_03v_02" localSheetId="18">#REF!</definedName>
    <definedName name="row029012_03v_02" localSheetId="26">#REF!</definedName>
    <definedName name="row029012_03v_02" localSheetId="17">#REF!</definedName>
    <definedName name="row029012_03v_02">#REF!</definedName>
    <definedName name="row029012_04l_02" localSheetId="24">#REF!</definedName>
    <definedName name="row029012_04l_02" localSheetId="19">#REF!</definedName>
    <definedName name="row029012_04l_02" localSheetId="6">#REF!</definedName>
    <definedName name="row029012_04l_02" localSheetId="25">#REF!</definedName>
    <definedName name="row029012_04l_02" localSheetId="18">#REF!</definedName>
    <definedName name="row029012_04l_02" localSheetId="26">#REF!</definedName>
    <definedName name="row029012_04l_02" localSheetId="17">#REF!</definedName>
    <definedName name="row029012_04l_02">#REF!</definedName>
    <definedName name="row029012_04r_02" localSheetId="24">#REF!</definedName>
    <definedName name="row029012_04r_02" localSheetId="19">#REF!</definedName>
    <definedName name="row029012_04r_02" localSheetId="6">#REF!</definedName>
    <definedName name="row029012_04r_02" localSheetId="25">#REF!</definedName>
    <definedName name="row029012_04r_02" localSheetId="18">#REF!</definedName>
    <definedName name="row029012_04r_02" localSheetId="26">#REF!</definedName>
    <definedName name="row029012_04r_02" localSheetId="17">#REF!</definedName>
    <definedName name="row029012_04r_02">#REF!</definedName>
    <definedName name="row029012_04v_02" localSheetId="24">#REF!</definedName>
    <definedName name="row029012_04v_02" localSheetId="19">#REF!</definedName>
    <definedName name="row029012_04v_02" localSheetId="6">#REF!</definedName>
    <definedName name="row029012_04v_02" localSheetId="25">#REF!</definedName>
    <definedName name="row029012_04v_02" localSheetId="18">#REF!</definedName>
    <definedName name="row029012_04v_02" localSheetId="26">#REF!</definedName>
    <definedName name="row029012_04v_02" localSheetId="17">#REF!</definedName>
    <definedName name="row029012_04v_02">#REF!</definedName>
    <definedName name="row029013_03l_02" localSheetId="24">#REF!</definedName>
    <definedName name="row029013_03l_02" localSheetId="19">#REF!</definedName>
    <definedName name="row029013_03l_02" localSheetId="6">#REF!</definedName>
    <definedName name="row029013_03l_02" localSheetId="25">#REF!</definedName>
    <definedName name="row029013_03l_02" localSheetId="18">#REF!</definedName>
    <definedName name="row029013_03l_02" localSheetId="26">#REF!</definedName>
    <definedName name="row029013_03l_02" localSheetId="17">#REF!</definedName>
    <definedName name="row029013_03l_02">#REF!</definedName>
    <definedName name="row029013_03r_02" localSheetId="24">#REF!</definedName>
    <definedName name="row029013_03r_02" localSheetId="19">#REF!</definedName>
    <definedName name="row029013_03r_02" localSheetId="6">#REF!</definedName>
    <definedName name="row029013_03r_02" localSheetId="25">#REF!</definedName>
    <definedName name="row029013_03r_02" localSheetId="18">#REF!</definedName>
    <definedName name="row029013_03r_02" localSheetId="26">#REF!</definedName>
    <definedName name="row029013_03r_02" localSheetId="17">#REF!</definedName>
    <definedName name="row029013_03r_02">#REF!</definedName>
    <definedName name="row029013_03v_02" localSheetId="24">#REF!</definedName>
    <definedName name="row029013_03v_02" localSheetId="19">#REF!</definedName>
    <definedName name="row029013_03v_02" localSheetId="6">#REF!</definedName>
    <definedName name="row029013_03v_02" localSheetId="25">#REF!</definedName>
    <definedName name="row029013_03v_02" localSheetId="18">#REF!</definedName>
    <definedName name="row029013_03v_02" localSheetId="26">#REF!</definedName>
    <definedName name="row029013_03v_02" localSheetId="17">#REF!</definedName>
    <definedName name="row029013_03v_02">#REF!</definedName>
    <definedName name="row029013_04l_02" localSheetId="24">#REF!</definedName>
    <definedName name="row029013_04l_02" localSheetId="19">#REF!</definedName>
    <definedName name="row029013_04l_02" localSheetId="6">#REF!</definedName>
    <definedName name="row029013_04l_02" localSheetId="25">#REF!</definedName>
    <definedName name="row029013_04l_02" localSheetId="18">#REF!</definedName>
    <definedName name="row029013_04l_02" localSheetId="26">#REF!</definedName>
    <definedName name="row029013_04l_02" localSheetId="17">#REF!</definedName>
    <definedName name="row029013_04l_02">#REF!</definedName>
    <definedName name="row029013_04r_02" localSheetId="24">#REF!</definedName>
    <definedName name="row029013_04r_02" localSheetId="19">#REF!</definedName>
    <definedName name="row029013_04r_02" localSheetId="6">#REF!</definedName>
    <definedName name="row029013_04r_02" localSheetId="25">#REF!</definedName>
    <definedName name="row029013_04r_02" localSheetId="18">#REF!</definedName>
    <definedName name="row029013_04r_02" localSheetId="26">#REF!</definedName>
    <definedName name="row029013_04r_02" localSheetId="17">#REF!</definedName>
    <definedName name="row029013_04r_02">#REF!</definedName>
    <definedName name="row029013_04v_02" localSheetId="24">#REF!</definedName>
    <definedName name="row029013_04v_02" localSheetId="19">#REF!</definedName>
    <definedName name="row029013_04v_02" localSheetId="6">#REF!</definedName>
    <definedName name="row029013_04v_02" localSheetId="25">#REF!</definedName>
    <definedName name="row029013_04v_02" localSheetId="18">#REF!</definedName>
    <definedName name="row029013_04v_02" localSheetId="26">#REF!</definedName>
    <definedName name="row029013_04v_02" localSheetId="17">#REF!</definedName>
    <definedName name="row029013_04v_02">#REF!</definedName>
    <definedName name="row029014_03l_02" localSheetId="24">#REF!</definedName>
    <definedName name="row029014_03l_02" localSheetId="19">#REF!</definedName>
    <definedName name="row029014_03l_02" localSheetId="6">#REF!</definedName>
    <definedName name="row029014_03l_02" localSheetId="25">#REF!</definedName>
    <definedName name="row029014_03l_02" localSheetId="18">#REF!</definedName>
    <definedName name="row029014_03l_02" localSheetId="26">#REF!</definedName>
    <definedName name="row029014_03l_02" localSheetId="17">#REF!</definedName>
    <definedName name="row029014_03l_02">#REF!</definedName>
    <definedName name="row029014_03r_02" localSheetId="24">#REF!</definedName>
    <definedName name="row029014_03r_02" localSheetId="19">#REF!</definedName>
    <definedName name="row029014_03r_02" localSheetId="6">#REF!</definedName>
    <definedName name="row029014_03r_02" localSheetId="25">#REF!</definedName>
    <definedName name="row029014_03r_02" localSheetId="18">#REF!</definedName>
    <definedName name="row029014_03r_02" localSheetId="26">#REF!</definedName>
    <definedName name="row029014_03r_02" localSheetId="17">#REF!</definedName>
    <definedName name="row029014_03r_02">#REF!</definedName>
    <definedName name="row029014_03v_02" localSheetId="24">#REF!</definedName>
    <definedName name="row029014_03v_02" localSheetId="19">#REF!</definedName>
    <definedName name="row029014_03v_02" localSheetId="6">#REF!</definedName>
    <definedName name="row029014_03v_02" localSheetId="25">#REF!</definedName>
    <definedName name="row029014_03v_02" localSheetId="18">#REF!</definedName>
    <definedName name="row029014_03v_02" localSheetId="26">#REF!</definedName>
    <definedName name="row029014_03v_02" localSheetId="17">#REF!</definedName>
    <definedName name="row029014_03v_02">#REF!</definedName>
    <definedName name="row029014_04l_02" localSheetId="24">#REF!</definedName>
    <definedName name="row029014_04l_02" localSheetId="19">#REF!</definedName>
    <definedName name="row029014_04l_02" localSheetId="6">#REF!</definedName>
    <definedName name="row029014_04l_02" localSheetId="25">#REF!</definedName>
    <definedName name="row029014_04l_02" localSheetId="18">#REF!</definedName>
    <definedName name="row029014_04l_02" localSheetId="26">#REF!</definedName>
    <definedName name="row029014_04l_02" localSheetId="17">#REF!</definedName>
    <definedName name="row029014_04l_02">#REF!</definedName>
    <definedName name="row029014_04r_02" localSheetId="24">#REF!</definedName>
    <definedName name="row029014_04r_02" localSheetId="19">#REF!</definedName>
    <definedName name="row029014_04r_02" localSheetId="6">#REF!</definedName>
    <definedName name="row029014_04r_02" localSheetId="25">#REF!</definedName>
    <definedName name="row029014_04r_02" localSheetId="18">#REF!</definedName>
    <definedName name="row029014_04r_02" localSheetId="26">#REF!</definedName>
    <definedName name="row029014_04r_02" localSheetId="17">#REF!</definedName>
    <definedName name="row029014_04r_02">#REF!</definedName>
    <definedName name="row029014_04v_02" localSheetId="24">#REF!</definedName>
    <definedName name="row029014_04v_02" localSheetId="19">#REF!</definedName>
    <definedName name="row029014_04v_02" localSheetId="6">#REF!</definedName>
    <definedName name="row029014_04v_02" localSheetId="25">#REF!</definedName>
    <definedName name="row029014_04v_02" localSheetId="18">#REF!</definedName>
    <definedName name="row029014_04v_02" localSheetId="26">#REF!</definedName>
    <definedName name="row029014_04v_02" localSheetId="17">#REF!</definedName>
    <definedName name="row029014_04v_02">#REF!</definedName>
    <definedName name="row029015_03l_02" localSheetId="24">#REF!</definedName>
    <definedName name="row029015_03l_02" localSheetId="19">#REF!</definedName>
    <definedName name="row029015_03l_02" localSheetId="6">#REF!</definedName>
    <definedName name="row029015_03l_02" localSheetId="25">#REF!</definedName>
    <definedName name="row029015_03l_02" localSheetId="18">#REF!</definedName>
    <definedName name="row029015_03l_02" localSheetId="26">#REF!</definedName>
    <definedName name="row029015_03l_02" localSheetId="17">#REF!</definedName>
    <definedName name="row029015_03l_02">#REF!</definedName>
    <definedName name="row029015_03r_02" localSheetId="24">#REF!</definedName>
    <definedName name="row029015_03r_02" localSheetId="19">#REF!</definedName>
    <definedName name="row029015_03r_02" localSheetId="6">#REF!</definedName>
    <definedName name="row029015_03r_02" localSheetId="25">#REF!</definedName>
    <definedName name="row029015_03r_02" localSheetId="18">#REF!</definedName>
    <definedName name="row029015_03r_02" localSheetId="26">#REF!</definedName>
    <definedName name="row029015_03r_02" localSheetId="17">#REF!</definedName>
    <definedName name="row029015_03r_02">#REF!</definedName>
    <definedName name="row029015_03v_02" localSheetId="24">#REF!</definedName>
    <definedName name="row029015_03v_02" localSheetId="19">#REF!</definedName>
    <definedName name="row029015_03v_02" localSheetId="6">#REF!</definedName>
    <definedName name="row029015_03v_02" localSheetId="25">#REF!</definedName>
    <definedName name="row029015_03v_02" localSheetId="18">#REF!</definedName>
    <definedName name="row029015_03v_02" localSheetId="26">#REF!</definedName>
    <definedName name="row029015_03v_02" localSheetId="17">#REF!</definedName>
    <definedName name="row029015_03v_02">#REF!</definedName>
    <definedName name="row029015_04l_02" localSheetId="24">#REF!</definedName>
    <definedName name="row029015_04l_02" localSheetId="19">#REF!</definedName>
    <definedName name="row029015_04l_02" localSheetId="6">#REF!</definedName>
    <definedName name="row029015_04l_02" localSheetId="25">#REF!</definedName>
    <definedName name="row029015_04l_02" localSheetId="18">#REF!</definedName>
    <definedName name="row029015_04l_02" localSheetId="26">#REF!</definedName>
    <definedName name="row029015_04l_02" localSheetId="17">#REF!</definedName>
    <definedName name="row029015_04l_02">#REF!</definedName>
    <definedName name="row029015_04r_02" localSheetId="24">#REF!</definedName>
    <definedName name="row029015_04r_02" localSheetId="19">#REF!</definedName>
    <definedName name="row029015_04r_02" localSheetId="6">#REF!</definedName>
    <definedName name="row029015_04r_02" localSheetId="25">#REF!</definedName>
    <definedName name="row029015_04r_02" localSheetId="18">#REF!</definedName>
    <definedName name="row029015_04r_02" localSheetId="26">#REF!</definedName>
    <definedName name="row029015_04r_02" localSheetId="17">#REF!</definedName>
    <definedName name="row029015_04r_02">#REF!</definedName>
    <definedName name="row029015_04v_02" localSheetId="24">#REF!</definedName>
    <definedName name="row029015_04v_02" localSheetId="19">#REF!</definedName>
    <definedName name="row029015_04v_02" localSheetId="6">#REF!</definedName>
    <definedName name="row029015_04v_02" localSheetId="25">#REF!</definedName>
    <definedName name="row029015_04v_02" localSheetId="18">#REF!</definedName>
    <definedName name="row029015_04v_02" localSheetId="26">#REF!</definedName>
    <definedName name="row029015_04v_02" localSheetId="17">#REF!</definedName>
    <definedName name="row029015_04v_02">#REF!</definedName>
    <definedName name="row029016_03l_02" localSheetId="24">#REF!</definedName>
    <definedName name="row029016_03l_02" localSheetId="19">#REF!</definedName>
    <definedName name="row029016_03l_02" localSheetId="6">#REF!</definedName>
    <definedName name="row029016_03l_02" localSheetId="25">#REF!</definedName>
    <definedName name="row029016_03l_02" localSheetId="18">#REF!</definedName>
    <definedName name="row029016_03l_02" localSheetId="26">#REF!</definedName>
    <definedName name="row029016_03l_02" localSheetId="17">#REF!</definedName>
    <definedName name="row029016_03l_02">#REF!</definedName>
    <definedName name="row029016_03r_02" localSheetId="24">#REF!</definedName>
    <definedName name="row029016_03r_02" localSheetId="19">#REF!</definedName>
    <definedName name="row029016_03r_02" localSheetId="6">#REF!</definedName>
    <definedName name="row029016_03r_02" localSheetId="25">#REF!</definedName>
    <definedName name="row029016_03r_02" localSheetId="18">#REF!</definedName>
    <definedName name="row029016_03r_02" localSheetId="26">#REF!</definedName>
    <definedName name="row029016_03r_02" localSheetId="17">#REF!</definedName>
    <definedName name="row029016_03r_02">#REF!</definedName>
    <definedName name="row029016_03v_02" localSheetId="24">#REF!</definedName>
    <definedName name="row029016_03v_02" localSheetId="19">#REF!</definedName>
    <definedName name="row029016_03v_02" localSheetId="6">#REF!</definedName>
    <definedName name="row029016_03v_02" localSheetId="25">#REF!</definedName>
    <definedName name="row029016_03v_02" localSheetId="18">#REF!</definedName>
    <definedName name="row029016_03v_02" localSheetId="26">#REF!</definedName>
    <definedName name="row029016_03v_02" localSheetId="17">#REF!</definedName>
    <definedName name="row029016_03v_02">#REF!</definedName>
    <definedName name="row029016_04l_02" localSheetId="24">#REF!</definedName>
    <definedName name="row029016_04l_02" localSheetId="19">#REF!</definedName>
    <definedName name="row029016_04l_02" localSheetId="6">#REF!</definedName>
    <definedName name="row029016_04l_02" localSheetId="25">#REF!</definedName>
    <definedName name="row029016_04l_02" localSheetId="18">#REF!</definedName>
    <definedName name="row029016_04l_02" localSheetId="26">#REF!</definedName>
    <definedName name="row029016_04l_02" localSheetId="17">#REF!</definedName>
    <definedName name="row029016_04l_02">#REF!</definedName>
    <definedName name="row029016_04r_02" localSheetId="24">#REF!</definedName>
    <definedName name="row029016_04r_02" localSheetId="19">#REF!</definedName>
    <definedName name="row029016_04r_02" localSheetId="6">#REF!</definedName>
    <definedName name="row029016_04r_02" localSheetId="25">#REF!</definedName>
    <definedName name="row029016_04r_02" localSheetId="18">#REF!</definedName>
    <definedName name="row029016_04r_02" localSheetId="26">#REF!</definedName>
    <definedName name="row029016_04r_02" localSheetId="17">#REF!</definedName>
    <definedName name="row029016_04r_02">#REF!</definedName>
    <definedName name="row029016_04v_02" localSheetId="24">#REF!</definedName>
    <definedName name="row029016_04v_02" localSheetId="19">#REF!</definedName>
    <definedName name="row029016_04v_02" localSheetId="6">#REF!</definedName>
    <definedName name="row029016_04v_02" localSheetId="25">#REF!</definedName>
    <definedName name="row029016_04v_02" localSheetId="18">#REF!</definedName>
    <definedName name="row029016_04v_02" localSheetId="26">#REF!</definedName>
    <definedName name="row029016_04v_02" localSheetId="17">#REF!</definedName>
    <definedName name="row029016_04v_02">#REF!</definedName>
    <definedName name="row029017_03l_02" localSheetId="24">#REF!</definedName>
    <definedName name="row029017_03l_02" localSheetId="19">#REF!</definedName>
    <definedName name="row029017_03l_02" localSheetId="6">#REF!</definedName>
    <definedName name="row029017_03l_02" localSheetId="25">#REF!</definedName>
    <definedName name="row029017_03l_02" localSheetId="18">#REF!</definedName>
    <definedName name="row029017_03l_02" localSheetId="26">#REF!</definedName>
    <definedName name="row029017_03l_02" localSheetId="17">#REF!</definedName>
    <definedName name="row029017_03l_02">#REF!</definedName>
    <definedName name="row029017_03r_02" localSheetId="24">#REF!</definedName>
    <definedName name="row029017_03r_02" localSheetId="19">#REF!</definedName>
    <definedName name="row029017_03r_02" localSheetId="6">#REF!</definedName>
    <definedName name="row029017_03r_02" localSheetId="25">#REF!</definedName>
    <definedName name="row029017_03r_02" localSheetId="18">#REF!</definedName>
    <definedName name="row029017_03r_02" localSheetId="26">#REF!</definedName>
    <definedName name="row029017_03r_02" localSheetId="17">#REF!</definedName>
    <definedName name="row029017_03r_02">#REF!</definedName>
    <definedName name="row029017_03v_02" localSheetId="24">#REF!</definedName>
    <definedName name="row029017_03v_02" localSheetId="19">#REF!</definedName>
    <definedName name="row029017_03v_02" localSheetId="6">#REF!</definedName>
    <definedName name="row029017_03v_02" localSheetId="25">#REF!</definedName>
    <definedName name="row029017_03v_02" localSheetId="18">#REF!</definedName>
    <definedName name="row029017_03v_02" localSheetId="26">#REF!</definedName>
    <definedName name="row029017_03v_02" localSheetId="17">#REF!</definedName>
    <definedName name="row029017_03v_02">#REF!</definedName>
    <definedName name="row029017_04l_02" localSheetId="24">#REF!</definedName>
    <definedName name="row029017_04l_02" localSheetId="19">#REF!</definedName>
    <definedName name="row029017_04l_02" localSheetId="6">#REF!</definedName>
    <definedName name="row029017_04l_02" localSheetId="25">#REF!</definedName>
    <definedName name="row029017_04l_02" localSheetId="18">#REF!</definedName>
    <definedName name="row029017_04l_02" localSheetId="26">#REF!</definedName>
    <definedName name="row029017_04l_02" localSheetId="17">#REF!</definedName>
    <definedName name="row029017_04l_02">#REF!</definedName>
    <definedName name="row029017_04r_02" localSheetId="24">#REF!</definedName>
    <definedName name="row029017_04r_02" localSheetId="19">#REF!</definedName>
    <definedName name="row029017_04r_02" localSheetId="6">#REF!</definedName>
    <definedName name="row029017_04r_02" localSheetId="25">#REF!</definedName>
    <definedName name="row029017_04r_02" localSheetId="18">#REF!</definedName>
    <definedName name="row029017_04r_02" localSheetId="26">#REF!</definedName>
    <definedName name="row029017_04r_02" localSheetId="17">#REF!</definedName>
    <definedName name="row029017_04r_02">#REF!</definedName>
    <definedName name="row029017_04v_02" localSheetId="24">#REF!</definedName>
    <definedName name="row029017_04v_02" localSheetId="19">#REF!</definedName>
    <definedName name="row029017_04v_02" localSheetId="6">#REF!</definedName>
    <definedName name="row029017_04v_02" localSheetId="25">#REF!</definedName>
    <definedName name="row029017_04v_02" localSheetId="18">#REF!</definedName>
    <definedName name="row029017_04v_02" localSheetId="26">#REF!</definedName>
    <definedName name="row029017_04v_02" localSheetId="17">#REF!</definedName>
    <definedName name="row029017_04v_02">#REF!</definedName>
    <definedName name="row029018_03l_02" localSheetId="24">#REF!</definedName>
    <definedName name="row029018_03l_02" localSheetId="19">#REF!</definedName>
    <definedName name="row029018_03l_02" localSheetId="6">#REF!</definedName>
    <definedName name="row029018_03l_02" localSheetId="25">#REF!</definedName>
    <definedName name="row029018_03l_02" localSheetId="18">#REF!</definedName>
    <definedName name="row029018_03l_02" localSheetId="26">#REF!</definedName>
    <definedName name="row029018_03l_02" localSheetId="17">#REF!</definedName>
    <definedName name="row029018_03l_02">#REF!</definedName>
    <definedName name="row029018_03r_02" localSheetId="24">#REF!</definedName>
    <definedName name="row029018_03r_02" localSheetId="19">#REF!</definedName>
    <definedName name="row029018_03r_02" localSheetId="6">#REF!</definedName>
    <definedName name="row029018_03r_02" localSheetId="25">#REF!</definedName>
    <definedName name="row029018_03r_02" localSheetId="18">#REF!</definedName>
    <definedName name="row029018_03r_02" localSheetId="26">#REF!</definedName>
    <definedName name="row029018_03r_02" localSheetId="17">#REF!</definedName>
    <definedName name="row029018_03r_02">#REF!</definedName>
    <definedName name="row029018_03v_02" localSheetId="24">#REF!</definedName>
    <definedName name="row029018_03v_02" localSheetId="19">#REF!</definedName>
    <definedName name="row029018_03v_02" localSheetId="6">#REF!</definedName>
    <definedName name="row029018_03v_02" localSheetId="25">#REF!</definedName>
    <definedName name="row029018_03v_02" localSheetId="18">#REF!</definedName>
    <definedName name="row029018_03v_02" localSheetId="26">#REF!</definedName>
    <definedName name="row029018_03v_02" localSheetId="17">#REF!</definedName>
    <definedName name="row029018_03v_02">#REF!</definedName>
    <definedName name="row029018_04l_02" localSheetId="24">#REF!</definedName>
    <definedName name="row029018_04l_02" localSheetId="19">#REF!</definedName>
    <definedName name="row029018_04l_02" localSheetId="6">#REF!</definedName>
    <definedName name="row029018_04l_02" localSheetId="25">#REF!</definedName>
    <definedName name="row029018_04l_02" localSheetId="18">#REF!</definedName>
    <definedName name="row029018_04l_02" localSheetId="26">#REF!</definedName>
    <definedName name="row029018_04l_02" localSheetId="17">#REF!</definedName>
    <definedName name="row029018_04l_02">#REF!</definedName>
    <definedName name="row029018_04r_02" localSheetId="24">#REF!</definedName>
    <definedName name="row029018_04r_02" localSheetId="19">#REF!</definedName>
    <definedName name="row029018_04r_02" localSheetId="6">#REF!</definedName>
    <definedName name="row029018_04r_02" localSheetId="25">#REF!</definedName>
    <definedName name="row029018_04r_02" localSheetId="18">#REF!</definedName>
    <definedName name="row029018_04r_02" localSheetId="26">#REF!</definedName>
    <definedName name="row029018_04r_02" localSheetId="17">#REF!</definedName>
    <definedName name="row029018_04r_02">#REF!</definedName>
    <definedName name="row029018_04v_02" localSheetId="24">#REF!</definedName>
    <definedName name="row029018_04v_02" localSheetId="19">#REF!</definedName>
    <definedName name="row029018_04v_02" localSheetId="6">#REF!</definedName>
    <definedName name="row029018_04v_02" localSheetId="25">#REF!</definedName>
    <definedName name="row029018_04v_02" localSheetId="18">#REF!</definedName>
    <definedName name="row029018_04v_02" localSheetId="26">#REF!</definedName>
    <definedName name="row029018_04v_02" localSheetId="17">#REF!</definedName>
    <definedName name="row029018_04v_02">#REF!</definedName>
    <definedName name="row029019_03l_02" localSheetId="24">#REF!</definedName>
    <definedName name="row029019_03l_02" localSheetId="19">#REF!</definedName>
    <definedName name="row029019_03l_02" localSheetId="6">#REF!</definedName>
    <definedName name="row029019_03l_02" localSheetId="25">#REF!</definedName>
    <definedName name="row029019_03l_02" localSheetId="18">#REF!</definedName>
    <definedName name="row029019_03l_02" localSheetId="26">#REF!</definedName>
    <definedName name="row029019_03l_02" localSheetId="17">#REF!</definedName>
    <definedName name="row029019_03l_02">#REF!</definedName>
    <definedName name="row029019_03r_02" localSheetId="24">#REF!</definedName>
    <definedName name="row029019_03r_02" localSheetId="19">#REF!</definedName>
    <definedName name="row029019_03r_02" localSheetId="6">#REF!</definedName>
    <definedName name="row029019_03r_02" localSheetId="25">#REF!</definedName>
    <definedName name="row029019_03r_02" localSheetId="18">#REF!</definedName>
    <definedName name="row029019_03r_02" localSheetId="26">#REF!</definedName>
    <definedName name="row029019_03r_02" localSheetId="17">#REF!</definedName>
    <definedName name="row029019_03r_02">#REF!</definedName>
    <definedName name="row029019_03v_02" localSheetId="24">#REF!</definedName>
    <definedName name="row029019_03v_02" localSheetId="19">#REF!</definedName>
    <definedName name="row029019_03v_02" localSheetId="6">#REF!</definedName>
    <definedName name="row029019_03v_02" localSheetId="25">#REF!</definedName>
    <definedName name="row029019_03v_02" localSheetId="18">#REF!</definedName>
    <definedName name="row029019_03v_02" localSheetId="26">#REF!</definedName>
    <definedName name="row029019_03v_02" localSheetId="17">#REF!</definedName>
    <definedName name="row029019_03v_02">#REF!</definedName>
    <definedName name="row029019_04l_02" localSheetId="24">#REF!</definedName>
    <definedName name="row029019_04l_02" localSheetId="19">#REF!</definedName>
    <definedName name="row029019_04l_02" localSheetId="6">#REF!</definedName>
    <definedName name="row029019_04l_02" localSheetId="25">#REF!</definedName>
    <definedName name="row029019_04l_02" localSheetId="18">#REF!</definedName>
    <definedName name="row029019_04l_02" localSheetId="26">#REF!</definedName>
    <definedName name="row029019_04l_02" localSheetId="17">#REF!</definedName>
    <definedName name="row029019_04l_02">#REF!</definedName>
    <definedName name="row029019_04r_02" localSheetId="24">#REF!</definedName>
    <definedName name="row029019_04r_02" localSheetId="19">#REF!</definedName>
    <definedName name="row029019_04r_02" localSheetId="6">#REF!</definedName>
    <definedName name="row029019_04r_02" localSheetId="25">#REF!</definedName>
    <definedName name="row029019_04r_02" localSheetId="18">#REF!</definedName>
    <definedName name="row029019_04r_02" localSheetId="26">#REF!</definedName>
    <definedName name="row029019_04r_02" localSheetId="17">#REF!</definedName>
    <definedName name="row029019_04r_02">#REF!</definedName>
    <definedName name="row029019_04v_02" localSheetId="24">#REF!</definedName>
    <definedName name="row029019_04v_02" localSheetId="19">#REF!</definedName>
    <definedName name="row029019_04v_02" localSheetId="6">#REF!</definedName>
    <definedName name="row029019_04v_02" localSheetId="25">#REF!</definedName>
    <definedName name="row029019_04v_02" localSheetId="18">#REF!</definedName>
    <definedName name="row029019_04v_02" localSheetId="26">#REF!</definedName>
    <definedName name="row029019_04v_02" localSheetId="17">#REF!</definedName>
    <definedName name="row029019_04v_02">#REF!</definedName>
    <definedName name="row029020_03l_02" localSheetId="24">#REF!</definedName>
    <definedName name="row029020_03l_02" localSheetId="19">#REF!</definedName>
    <definedName name="row029020_03l_02" localSheetId="6">#REF!</definedName>
    <definedName name="row029020_03l_02" localSheetId="25">#REF!</definedName>
    <definedName name="row029020_03l_02" localSheetId="18">#REF!</definedName>
    <definedName name="row029020_03l_02" localSheetId="26">#REF!</definedName>
    <definedName name="row029020_03l_02" localSheetId="17">#REF!</definedName>
    <definedName name="row029020_03l_02">#REF!</definedName>
    <definedName name="row029020_03r_02" localSheetId="24">#REF!</definedName>
    <definedName name="row029020_03r_02" localSheetId="19">#REF!</definedName>
    <definedName name="row029020_03r_02" localSheetId="6">#REF!</definedName>
    <definedName name="row029020_03r_02" localSheetId="25">#REF!</definedName>
    <definedName name="row029020_03r_02" localSheetId="18">#REF!</definedName>
    <definedName name="row029020_03r_02" localSheetId="26">#REF!</definedName>
    <definedName name="row029020_03r_02" localSheetId="17">#REF!</definedName>
    <definedName name="row029020_03r_02">#REF!</definedName>
    <definedName name="row029020_03v_02" localSheetId="24">#REF!</definedName>
    <definedName name="row029020_03v_02" localSheetId="19">#REF!</definedName>
    <definedName name="row029020_03v_02" localSheetId="6">#REF!</definedName>
    <definedName name="row029020_03v_02" localSheetId="25">#REF!</definedName>
    <definedName name="row029020_03v_02" localSheetId="18">#REF!</definedName>
    <definedName name="row029020_03v_02" localSheetId="26">#REF!</definedName>
    <definedName name="row029020_03v_02" localSheetId="17">#REF!</definedName>
    <definedName name="row029020_03v_02">#REF!</definedName>
    <definedName name="row029020_04l_02" localSheetId="24">#REF!</definedName>
    <definedName name="row029020_04l_02" localSheetId="19">#REF!</definedName>
    <definedName name="row029020_04l_02" localSheetId="6">#REF!</definedName>
    <definedName name="row029020_04l_02" localSheetId="25">#REF!</definedName>
    <definedName name="row029020_04l_02" localSheetId="18">#REF!</definedName>
    <definedName name="row029020_04l_02" localSheetId="26">#REF!</definedName>
    <definedName name="row029020_04l_02" localSheetId="17">#REF!</definedName>
    <definedName name="row029020_04l_02">#REF!</definedName>
    <definedName name="row029020_04r_02" localSheetId="24">#REF!</definedName>
    <definedName name="row029020_04r_02" localSheetId="19">#REF!</definedName>
    <definedName name="row029020_04r_02" localSheetId="6">#REF!</definedName>
    <definedName name="row029020_04r_02" localSheetId="25">#REF!</definedName>
    <definedName name="row029020_04r_02" localSheetId="18">#REF!</definedName>
    <definedName name="row029020_04r_02" localSheetId="26">#REF!</definedName>
    <definedName name="row029020_04r_02" localSheetId="17">#REF!</definedName>
    <definedName name="row029020_04r_02">#REF!</definedName>
    <definedName name="row029020_04v_02" localSheetId="24">#REF!</definedName>
    <definedName name="row029020_04v_02" localSheetId="19">#REF!</definedName>
    <definedName name="row029020_04v_02" localSheetId="6">#REF!</definedName>
    <definedName name="row029020_04v_02" localSheetId="25">#REF!</definedName>
    <definedName name="row029020_04v_02" localSheetId="18">#REF!</definedName>
    <definedName name="row029020_04v_02" localSheetId="26">#REF!</definedName>
    <definedName name="row029020_04v_02" localSheetId="17">#REF!</definedName>
    <definedName name="row029020_04v_02">#REF!</definedName>
    <definedName name="row029021_03l_02" localSheetId="24">#REF!</definedName>
    <definedName name="row029021_03l_02" localSheetId="19">#REF!</definedName>
    <definedName name="row029021_03l_02" localSheetId="6">#REF!</definedName>
    <definedName name="row029021_03l_02" localSheetId="25">#REF!</definedName>
    <definedName name="row029021_03l_02" localSheetId="18">#REF!</definedName>
    <definedName name="row029021_03l_02" localSheetId="26">#REF!</definedName>
    <definedName name="row029021_03l_02" localSheetId="17">#REF!</definedName>
    <definedName name="row029021_03l_02">#REF!</definedName>
    <definedName name="row029021_03r_02" localSheetId="24">#REF!</definedName>
    <definedName name="row029021_03r_02" localSheetId="19">#REF!</definedName>
    <definedName name="row029021_03r_02" localSheetId="6">#REF!</definedName>
    <definedName name="row029021_03r_02" localSheetId="25">#REF!</definedName>
    <definedName name="row029021_03r_02" localSheetId="18">#REF!</definedName>
    <definedName name="row029021_03r_02" localSheetId="26">#REF!</definedName>
    <definedName name="row029021_03r_02" localSheetId="17">#REF!</definedName>
    <definedName name="row029021_03r_02">#REF!</definedName>
    <definedName name="row029021_03v_02" localSheetId="24">#REF!</definedName>
    <definedName name="row029021_03v_02" localSheetId="19">#REF!</definedName>
    <definedName name="row029021_03v_02" localSheetId="6">#REF!</definedName>
    <definedName name="row029021_03v_02" localSheetId="25">#REF!</definedName>
    <definedName name="row029021_03v_02" localSheetId="18">#REF!</definedName>
    <definedName name="row029021_03v_02" localSheetId="26">#REF!</definedName>
    <definedName name="row029021_03v_02" localSheetId="17">#REF!</definedName>
    <definedName name="row029021_03v_02">#REF!</definedName>
    <definedName name="row029021_04l_02" localSheetId="24">#REF!</definedName>
    <definedName name="row029021_04l_02" localSheetId="19">#REF!</definedName>
    <definedName name="row029021_04l_02" localSheetId="6">#REF!</definedName>
    <definedName name="row029021_04l_02" localSheetId="25">#REF!</definedName>
    <definedName name="row029021_04l_02" localSheetId="18">#REF!</definedName>
    <definedName name="row029021_04l_02" localSheetId="26">#REF!</definedName>
    <definedName name="row029021_04l_02" localSheetId="17">#REF!</definedName>
    <definedName name="row029021_04l_02">#REF!</definedName>
    <definedName name="row029021_04r_02" localSheetId="24">#REF!</definedName>
    <definedName name="row029021_04r_02" localSheetId="19">#REF!</definedName>
    <definedName name="row029021_04r_02" localSheetId="6">#REF!</definedName>
    <definedName name="row029021_04r_02" localSheetId="25">#REF!</definedName>
    <definedName name="row029021_04r_02" localSheetId="18">#REF!</definedName>
    <definedName name="row029021_04r_02" localSheetId="26">#REF!</definedName>
    <definedName name="row029021_04r_02" localSheetId="17">#REF!</definedName>
    <definedName name="row029021_04r_02">#REF!</definedName>
    <definedName name="row029021_04v_02" localSheetId="24">#REF!</definedName>
    <definedName name="row029021_04v_02" localSheetId="19">#REF!</definedName>
    <definedName name="row029021_04v_02" localSheetId="6">#REF!</definedName>
    <definedName name="row029021_04v_02" localSheetId="25">#REF!</definedName>
    <definedName name="row029021_04v_02" localSheetId="18">#REF!</definedName>
    <definedName name="row029021_04v_02" localSheetId="26">#REF!</definedName>
    <definedName name="row029021_04v_02" localSheetId="17">#REF!</definedName>
    <definedName name="row029021_04v_02">#REF!</definedName>
    <definedName name="row029022_03l_02" localSheetId="24">#REF!</definedName>
    <definedName name="row029022_03l_02" localSheetId="19">#REF!</definedName>
    <definedName name="row029022_03l_02" localSheetId="6">#REF!</definedName>
    <definedName name="row029022_03l_02" localSheetId="25">#REF!</definedName>
    <definedName name="row029022_03l_02" localSheetId="18">#REF!</definedName>
    <definedName name="row029022_03l_02" localSheetId="26">#REF!</definedName>
    <definedName name="row029022_03l_02" localSheetId="17">#REF!</definedName>
    <definedName name="row029022_03l_02">#REF!</definedName>
    <definedName name="row029022_03r_02" localSheetId="24">#REF!</definedName>
    <definedName name="row029022_03r_02" localSheetId="19">#REF!</definedName>
    <definedName name="row029022_03r_02" localSheetId="6">#REF!</definedName>
    <definedName name="row029022_03r_02" localSheetId="25">#REF!</definedName>
    <definedName name="row029022_03r_02" localSheetId="18">#REF!</definedName>
    <definedName name="row029022_03r_02" localSheetId="26">#REF!</definedName>
    <definedName name="row029022_03r_02" localSheetId="17">#REF!</definedName>
    <definedName name="row029022_03r_02">#REF!</definedName>
    <definedName name="row029022_03v_02" localSheetId="24">#REF!</definedName>
    <definedName name="row029022_03v_02" localSheetId="19">#REF!</definedName>
    <definedName name="row029022_03v_02" localSheetId="6">#REF!</definedName>
    <definedName name="row029022_03v_02" localSheetId="25">#REF!</definedName>
    <definedName name="row029022_03v_02" localSheetId="18">#REF!</definedName>
    <definedName name="row029022_03v_02" localSheetId="26">#REF!</definedName>
    <definedName name="row029022_03v_02" localSheetId="17">#REF!</definedName>
    <definedName name="row029022_03v_02">#REF!</definedName>
    <definedName name="row029022_04l_02" localSheetId="24">#REF!</definedName>
    <definedName name="row029022_04l_02" localSheetId="19">#REF!</definedName>
    <definedName name="row029022_04l_02" localSheetId="6">#REF!</definedName>
    <definedName name="row029022_04l_02" localSheetId="25">#REF!</definedName>
    <definedName name="row029022_04l_02" localSheetId="18">#REF!</definedName>
    <definedName name="row029022_04l_02" localSheetId="26">#REF!</definedName>
    <definedName name="row029022_04l_02" localSheetId="17">#REF!</definedName>
    <definedName name="row029022_04l_02">#REF!</definedName>
    <definedName name="row029022_04r_02" localSheetId="24">#REF!</definedName>
    <definedName name="row029022_04r_02" localSheetId="19">#REF!</definedName>
    <definedName name="row029022_04r_02" localSheetId="6">#REF!</definedName>
    <definedName name="row029022_04r_02" localSheetId="25">#REF!</definedName>
    <definedName name="row029022_04r_02" localSheetId="18">#REF!</definedName>
    <definedName name="row029022_04r_02" localSheetId="26">#REF!</definedName>
    <definedName name="row029022_04r_02" localSheetId="17">#REF!</definedName>
    <definedName name="row029022_04r_02">#REF!</definedName>
    <definedName name="row029022_04v_02" localSheetId="24">#REF!</definedName>
    <definedName name="row029022_04v_02" localSheetId="19">#REF!</definedName>
    <definedName name="row029022_04v_02" localSheetId="6">#REF!</definedName>
    <definedName name="row029022_04v_02" localSheetId="25">#REF!</definedName>
    <definedName name="row029022_04v_02" localSheetId="18">#REF!</definedName>
    <definedName name="row029022_04v_02" localSheetId="26">#REF!</definedName>
    <definedName name="row029022_04v_02" localSheetId="17">#REF!</definedName>
    <definedName name="row029022_04v_02">#REF!</definedName>
    <definedName name="row029023_03l_02" localSheetId="24">#REF!</definedName>
    <definedName name="row029023_03l_02" localSheetId="19">#REF!</definedName>
    <definedName name="row029023_03l_02" localSheetId="6">#REF!</definedName>
    <definedName name="row029023_03l_02" localSheetId="25">#REF!</definedName>
    <definedName name="row029023_03l_02" localSheetId="18">#REF!</definedName>
    <definedName name="row029023_03l_02" localSheetId="26">#REF!</definedName>
    <definedName name="row029023_03l_02" localSheetId="17">#REF!</definedName>
    <definedName name="row029023_03l_02">#REF!</definedName>
    <definedName name="row029023_03r_02" localSheetId="24">#REF!</definedName>
    <definedName name="row029023_03r_02" localSheetId="19">#REF!</definedName>
    <definedName name="row029023_03r_02" localSheetId="6">#REF!</definedName>
    <definedName name="row029023_03r_02" localSheetId="25">#REF!</definedName>
    <definedName name="row029023_03r_02" localSheetId="18">#REF!</definedName>
    <definedName name="row029023_03r_02" localSheetId="26">#REF!</definedName>
    <definedName name="row029023_03r_02" localSheetId="17">#REF!</definedName>
    <definedName name="row029023_03r_02">#REF!</definedName>
    <definedName name="row029023_03v_02" localSheetId="24">#REF!</definedName>
    <definedName name="row029023_03v_02" localSheetId="19">#REF!</definedName>
    <definedName name="row029023_03v_02" localSheetId="6">#REF!</definedName>
    <definedName name="row029023_03v_02" localSheetId="25">#REF!</definedName>
    <definedName name="row029023_03v_02" localSheetId="18">#REF!</definedName>
    <definedName name="row029023_03v_02" localSheetId="26">#REF!</definedName>
    <definedName name="row029023_03v_02" localSheetId="17">#REF!</definedName>
    <definedName name="row029023_03v_02">#REF!</definedName>
    <definedName name="row029023_04l_02" localSheetId="24">#REF!</definedName>
    <definedName name="row029023_04l_02" localSheetId="19">#REF!</definedName>
    <definedName name="row029023_04l_02" localSheetId="6">#REF!</definedName>
    <definedName name="row029023_04l_02" localSheetId="25">#REF!</definedName>
    <definedName name="row029023_04l_02" localSheetId="18">#REF!</definedName>
    <definedName name="row029023_04l_02" localSheetId="26">#REF!</definedName>
    <definedName name="row029023_04l_02" localSheetId="17">#REF!</definedName>
    <definedName name="row029023_04l_02">#REF!</definedName>
    <definedName name="row029023_04r_02" localSheetId="24">#REF!</definedName>
    <definedName name="row029023_04r_02" localSheetId="19">#REF!</definedName>
    <definedName name="row029023_04r_02" localSheetId="6">#REF!</definedName>
    <definedName name="row029023_04r_02" localSheetId="25">#REF!</definedName>
    <definedName name="row029023_04r_02" localSheetId="18">#REF!</definedName>
    <definedName name="row029023_04r_02" localSheetId="26">#REF!</definedName>
    <definedName name="row029023_04r_02" localSheetId="17">#REF!</definedName>
    <definedName name="row029023_04r_02">#REF!</definedName>
    <definedName name="row029023_04v_02" localSheetId="24">#REF!</definedName>
    <definedName name="row029023_04v_02" localSheetId="19">#REF!</definedName>
    <definedName name="row029023_04v_02" localSheetId="6">#REF!</definedName>
    <definedName name="row029023_04v_02" localSheetId="25">#REF!</definedName>
    <definedName name="row029023_04v_02" localSheetId="18">#REF!</definedName>
    <definedName name="row029023_04v_02" localSheetId="26">#REF!</definedName>
    <definedName name="row029023_04v_02" localSheetId="17">#REF!</definedName>
    <definedName name="row029023_04v_02">#REF!</definedName>
    <definedName name="row029024_03l_02" localSheetId="24">#REF!</definedName>
    <definedName name="row029024_03l_02" localSheetId="19">#REF!</definedName>
    <definedName name="row029024_03l_02" localSheetId="6">#REF!</definedName>
    <definedName name="row029024_03l_02" localSheetId="25">#REF!</definedName>
    <definedName name="row029024_03l_02" localSheetId="18">#REF!</definedName>
    <definedName name="row029024_03l_02" localSheetId="26">#REF!</definedName>
    <definedName name="row029024_03l_02" localSheetId="17">#REF!</definedName>
    <definedName name="row029024_03l_02">#REF!</definedName>
    <definedName name="row029024_03r_02" localSheetId="24">#REF!</definedName>
    <definedName name="row029024_03r_02" localSheetId="19">#REF!</definedName>
    <definedName name="row029024_03r_02" localSheetId="6">#REF!</definedName>
    <definedName name="row029024_03r_02" localSheetId="25">#REF!</definedName>
    <definedName name="row029024_03r_02" localSheetId="18">#REF!</definedName>
    <definedName name="row029024_03r_02" localSheetId="26">#REF!</definedName>
    <definedName name="row029024_03r_02" localSheetId="17">#REF!</definedName>
    <definedName name="row029024_03r_02">#REF!</definedName>
    <definedName name="row029024_03v_02" localSheetId="24">#REF!</definedName>
    <definedName name="row029024_03v_02" localSheetId="19">#REF!</definedName>
    <definedName name="row029024_03v_02" localSheetId="6">#REF!</definedName>
    <definedName name="row029024_03v_02" localSheetId="25">#REF!</definedName>
    <definedName name="row029024_03v_02" localSheetId="18">#REF!</definedName>
    <definedName name="row029024_03v_02" localSheetId="26">#REF!</definedName>
    <definedName name="row029024_03v_02" localSheetId="17">#REF!</definedName>
    <definedName name="row029024_03v_02">#REF!</definedName>
    <definedName name="row029024_04l_02" localSheetId="24">#REF!</definedName>
    <definedName name="row029024_04l_02" localSheetId="19">#REF!</definedName>
    <definedName name="row029024_04l_02" localSheetId="6">#REF!</definedName>
    <definedName name="row029024_04l_02" localSheetId="25">#REF!</definedName>
    <definedName name="row029024_04l_02" localSheetId="18">#REF!</definedName>
    <definedName name="row029024_04l_02" localSheetId="26">#REF!</definedName>
    <definedName name="row029024_04l_02" localSheetId="17">#REF!</definedName>
    <definedName name="row029024_04l_02">#REF!</definedName>
    <definedName name="row029024_04r_02" localSheetId="24">#REF!</definedName>
    <definedName name="row029024_04r_02" localSheetId="19">#REF!</definedName>
    <definedName name="row029024_04r_02" localSheetId="6">#REF!</definedName>
    <definedName name="row029024_04r_02" localSheetId="25">#REF!</definedName>
    <definedName name="row029024_04r_02" localSheetId="18">#REF!</definedName>
    <definedName name="row029024_04r_02" localSheetId="26">#REF!</definedName>
    <definedName name="row029024_04r_02" localSheetId="17">#REF!</definedName>
    <definedName name="row029024_04r_02">#REF!</definedName>
    <definedName name="row029024_04v_02" localSheetId="24">#REF!</definedName>
    <definedName name="row029024_04v_02" localSheetId="19">#REF!</definedName>
    <definedName name="row029024_04v_02" localSheetId="6">#REF!</definedName>
    <definedName name="row029024_04v_02" localSheetId="25">#REF!</definedName>
    <definedName name="row029024_04v_02" localSheetId="18">#REF!</definedName>
    <definedName name="row029024_04v_02" localSheetId="26">#REF!</definedName>
    <definedName name="row029024_04v_02" localSheetId="17">#REF!</definedName>
    <definedName name="row029024_04v_02">#REF!</definedName>
    <definedName name="row029025_03l_02" localSheetId="24">#REF!</definedName>
    <definedName name="row029025_03l_02" localSheetId="19">#REF!</definedName>
    <definedName name="row029025_03l_02" localSheetId="6">#REF!</definedName>
    <definedName name="row029025_03l_02" localSheetId="25">#REF!</definedName>
    <definedName name="row029025_03l_02" localSheetId="18">#REF!</definedName>
    <definedName name="row029025_03l_02" localSheetId="26">#REF!</definedName>
    <definedName name="row029025_03l_02" localSheetId="17">#REF!</definedName>
    <definedName name="row029025_03l_02">#REF!</definedName>
    <definedName name="row029025_03r_02" localSheetId="24">#REF!</definedName>
    <definedName name="row029025_03r_02" localSheetId="19">#REF!</definedName>
    <definedName name="row029025_03r_02" localSheetId="6">#REF!</definedName>
    <definedName name="row029025_03r_02" localSheetId="25">#REF!</definedName>
    <definedName name="row029025_03r_02" localSheetId="18">#REF!</definedName>
    <definedName name="row029025_03r_02" localSheetId="26">#REF!</definedName>
    <definedName name="row029025_03r_02" localSheetId="17">#REF!</definedName>
    <definedName name="row029025_03r_02">#REF!</definedName>
    <definedName name="row029025_03v_02" localSheetId="24">#REF!</definedName>
    <definedName name="row029025_03v_02" localSheetId="19">#REF!</definedName>
    <definedName name="row029025_03v_02" localSheetId="6">#REF!</definedName>
    <definedName name="row029025_03v_02" localSheetId="25">#REF!</definedName>
    <definedName name="row029025_03v_02" localSheetId="18">#REF!</definedName>
    <definedName name="row029025_03v_02" localSheetId="26">#REF!</definedName>
    <definedName name="row029025_03v_02" localSheetId="17">#REF!</definedName>
    <definedName name="row029025_03v_02">#REF!</definedName>
    <definedName name="row029025_04l_02" localSheetId="24">#REF!</definedName>
    <definedName name="row029025_04l_02" localSheetId="19">#REF!</definedName>
    <definedName name="row029025_04l_02" localSheetId="6">#REF!</definedName>
    <definedName name="row029025_04l_02" localSheetId="25">#REF!</definedName>
    <definedName name="row029025_04l_02" localSheetId="18">#REF!</definedName>
    <definedName name="row029025_04l_02" localSheetId="26">#REF!</definedName>
    <definedName name="row029025_04l_02" localSheetId="17">#REF!</definedName>
    <definedName name="row029025_04l_02">#REF!</definedName>
    <definedName name="row029025_04r_02" localSheetId="24">#REF!</definedName>
    <definedName name="row029025_04r_02" localSheetId="19">#REF!</definedName>
    <definedName name="row029025_04r_02" localSheetId="6">#REF!</definedName>
    <definedName name="row029025_04r_02" localSheetId="25">#REF!</definedName>
    <definedName name="row029025_04r_02" localSheetId="18">#REF!</definedName>
    <definedName name="row029025_04r_02" localSheetId="26">#REF!</definedName>
    <definedName name="row029025_04r_02" localSheetId="17">#REF!</definedName>
    <definedName name="row029025_04r_02">#REF!</definedName>
    <definedName name="row029025_04v_02" localSheetId="24">#REF!</definedName>
    <definedName name="row029025_04v_02" localSheetId="19">#REF!</definedName>
    <definedName name="row029025_04v_02" localSheetId="6">#REF!</definedName>
    <definedName name="row029025_04v_02" localSheetId="25">#REF!</definedName>
    <definedName name="row029025_04v_02" localSheetId="18">#REF!</definedName>
    <definedName name="row029025_04v_02" localSheetId="26">#REF!</definedName>
    <definedName name="row029025_04v_02" localSheetId="17">#REF!</definedName>
    <definedName name="row029025_04v_02">#REF!</definedName>
    <definedName name="row029026_03l_02" localSheetId="24">#REF!</definedName>
    <definedName name="row029026_03l_02" localSheetId="19">#REF!</definedName>
    <definedName name="row029026_03l_02" localSheetId="6">#REF!</definedName>
    <definedName name="row029026_03l_02" localSheetId="25">#REF!</definedName>
    <definedName name="row029026_03l_02" localSheetId="18">#REF!</definedName>
    <definedName name="row029026_03l_02" localSheetId="26">#REF!</definedName>
    <definedName name="row029026_03l_02" localSheetId="17">#REF!</definedName>
    <definedName name="row029026_03l_02">#REF!</definedName>
    <definedName name="row029026_03r_02" localSheetId="24">#REF!</definedName>
    <definedName name="row029026_03r_02" localSheetId="19">#REF!</definedName>
    <definedName name="row029026_03r_02" localSheetId="6">#REF!</definedName>
    <definedName name="row029026_03r_02" localSheetId="25">#REF!</definedName>
    <definedName name="row029026_03r_02" localSheetId="18">#REF!</definedName>
    <definedName name="row029026_03r_02" localSheetId="26">#REF!</definedName>
    <definedName name="row029026_03r_02" localSheetId="17">#REF!</definedName>
    <definedName name="row029026_03r_02">#REF!</definedName>
    <definedName name="row029026_03v_02" localSheetId="24">#REF!</definedName>
    <definedName name="row029026_03v_02" localSheetId="19">#REF!</definedName>
    <definedName name="row029026_03v_02" localSheetId="6">#REF!</definedName>
    <definedName name="row029026_03v_02" localSheetId="25">#REF!</definedName>
    <definedName name="row029026_03v_02" localSheetId="18">#REF!</definedName>
    <definedName name="row029026_03v_02" localSheetId="26">#REF!</definedName>
    <definedName name="row029026_03v_02" localSheetId="17">#REF!</definedName>
    <definedName name="row029026_03v_02">#REF!</definedName>
    <definedName name="row029026_04l_02" localSheetId="24">#REF!</definedName>
    <definedName name="row029026_04l_02" localSheetId="19">#REF!</definedName>
    <definedName name="row029026_04l_02" localSheetId="6">#REF!</definedName>
    <definedName name="row029026_04l_02" localSheetId="25">#REF!</definedName>
    <definedName name="row029026_04l_02" localSheetId="18">#REF!</definedName>
    <definedName name="row029026_04l_02" localSheetId="26">#REF!</definedName>
    <definedName name="row029026_04l_02" localSheetId="17">#REF!</definedName>
    <definedName name="row029026_04l_02">#REF!</definedName>
    <definedName name="row029026_04r_02" localSheetId="24">#REF!</definedName>
    <definedName name="row029026_04r_02" localSheetId="19">#REF!</definedName>
    <definedName name="row029026_04r_02" localSheetId="6">#REF!</definedName>
    <definedName name="row029026_04r_02" localSheetId="25">#REF!</definedName>
    <definedName name="row029026_04r_02" localSheetId="18">#REF!</definedName>
    <definedName name="row029026_04r_02" localSheetId="26">#REF!</definedName>
    <definedName name="row029026_04r_02" localSheetId="17">#REF!</definedName>
    <definedName name="row029026_04r_02">#REF!</definedName>
    <definedName name="row029026_04v_02" localSheetId="24">#REF!</definedName>
    <definedName name="row029026_04v_02" localSheetId="19">#REF!</definedName>
    <definedName name="row029026_04v_02" localSheetId="6">#REF!</definedName>
    <definedName name="row029026_04v_02" localSheetId="25">#REF!</definedName>
    <definedName name="row029026_04v_02" localSheetId="18">#REF!</definedName>
    <definedName name="row029026_04v_02" localSheetId="26">#REF!</definedName>
    <definedName name="row029026_04v_02" localSheetId="17">#REF!</definedName>
    <definedName name="row029026_04v_02">#REF!</definedName>
    <definedName name="row029027_03l_02" localSheetId="24">#REF!</definedName>
    <definedName name="row029027_03l_02" localSheetId="19">#REF!</definedName>
    <definedName name="row029027_03l_02" localSheetId="6">#REF!</definedName>
    <definedName name="row029027_03l_02" localSheetId="25">#REF!</definedName>
    <definedName name="row029027_03l_02" localSheetId="18">#REF!</definedName>
    <definedName name="row029027_03l_02" localSheetId="26">#REF!</definedName>
    <definedName name="row029027_03l_02" localSheetId="17">#REF!</definedName>
    <definedName name="row029027_03l_02">#REF!</definedName>
    <definedName name="row029027_03r_02" localSheetId="24">#REF!</definedName>
    <definedName name="row029027_03r_02" localSheetId="19">#REF!</definedName>
    <definedName name="row029027_03r_02" localSheetId="6">#REF!</definedName>
    <definedName name="row029027_03r_02" localSheetId="25">#REF!</definedName>
    <definedName name="row029027_03r_02" localSheetId="18">#REF!</definedName>
    <definedName name="row029027_03r_02" localSheetId="26">#REF!</definedName>
    <definedName name="row029027_03r_02" localSheetId="17">#REF!</definedName>
    <definedName name="row029027_03r_02">#REF!</definedName>
    <definedName name="row029027_03v_02" localSheetId="24">#REF!</definedName>
    <definedName name="row029027_03v_02" localSheetId="19">#REF!</definedName>
    <definedName name="row029027_03v_02" localSheetId="6">#REF!</definedName>
    <definedName name="row029027_03v_02" localSheetId="25">#REF!</definedName>
    <definedName name="row029027_03v_02" localSheetId="18">#REF!</definedName>
    <definedName name="row029027_03v_02" localSheetId="26">#REF!</definedName>
    <definedName name="row029027_03v_02" localSheetId="17">#REF!</definedName>
    <definedName name="row029027_03v_02">#REF!</definedName>
    <definedName name="row029027_04l_02" localSheetId="24">#REF!</definedName>
    <definedName name="row029027_04l_02" localSheetId="19">#REF!</definedName>
    <definedName name="row029027_04l_02" localSheetId="6">#REF!</definedName>
    <definedName name="row029027_04l_02" localSheetId="25">#REF!</definedName>
    <definedName name="row029027_04l_02" localSheetId="18">#REF!</definedName>
    <definedName name="row029027_04l_02" localSheetId="26">#REF!</definedName>
    <definedName name="row029027_04l_02" localSheetId="17">#REF!</definedName>
    <definedName name="row029027_04l_02">#REF!</definedName>
    <definedName name="row029027_04r_02" localSheetId="24">#REF!</definedName>
    <definedName name="row029027_04r_02" localSheetId="19">#REF!</definedName>
    <definedName name="row029027_04r_02" localSheetId="6">#REF!</definedName>
    <definedName name="row029027_04r_02" localSheetId="25">#REF!</definedName>
    <definedName name="row029027_04r_02" localSheetId="18">#REF!</definedName>
    <definedName name="row029027_04r_02" localSheetId="26">#REF!</definedName>
    <definedName name="row029027_04r_02" localSheetId="17">#REF!</definedName>
    <definedName name="row029027_04r_02">#REF!</definedName>
    <definedName name="row029027_04v_02" localSheetId="24">#REF!</definedName>
    <definedName name="row029027_04v_02" localSheetId="19">#REF!</definedName>
    <definedName name="row029027_04v_02" localSheetId="6">#REF!</definedName>
    <definedName name="row029027_04v_02" localSheetId="25">#REF!</definedName>
    <definedName name="row029027_04v_02" localSheetId="18">#REF!</definedName>
    <definedName name="row029027_04v_02" localSheetId="26">#REF!</definedName>
    <definedName name="row029027_04v_02" localSheetId="17">#REF!</definedName>
    <definedName name="row029027_04v_02">#REF!</definedName>
    <definedName name="row029028_03l_02" localSheetId="24">#REF!</definedName>
    <definedName name="row029028_03l_02" localSheetId="19">#REF!</definedName>
    <definedName name="row029028_03l_02" localSheetId="6">#REF!</definedName>
    <definedName name="row029028_03l_02" localSheetId="25">#REF!</definedName>
    <definedName name="row029028_03l_02" localSheetId="18">#REF!</definedName>
    <definedName name="row029028_03l_02" localSheetId="26">#REF!</definedName>
    <definedName name="row029028_03l_02" localSheetId="17">#REF!</definedName>
    <definedName name="row029028_03l_02">#REF!</definedName>
    <definedName name="row029028_03r_02" localSheetId="24">#REF!</definedName>
    <definedName name="row029028_03r_02" localSheetId="19">#REF!</definedName>
    <definedName name="row029028_03r_02" localSheetId="6">#REF!</definedName>
    <definedName name="row029028_03r_02" localSheetId="25">#REF!</definedName>
    <definedName name="row029028_03r_02" localSheetId="18">#REF!</definedName>
    <definedName name="row029028_03r_02" localSheetId="26">#REF!</definedName>
    <definedName name="row029028_03r_02" localSheetId="17">#REF!</definedName>
    <definedName name="row029028_03r_02">#REF!</definedName>
    <definedName name="row029028_03v_02" localSheetId="24">#REF!</definedName>
    <definedName name="row029028_03v_02" localSheetId="19">#REF!</definedName>
    <definedName name="row029028_03v_02" localSheetId="6">#REF!</definedName>
    <definedName name="row029028_03v_02" localSheetId="25">#REF!</definedName>
    <definedName name="row029028_03v_02" localSheetId="18">#REF!</definedName>
    <definedName name="row029028_03v_02" localSheetId="26">#REF!</definedName>
    <definedName name="row029028_03v_02" localSheetId="17">#REF!</definedName>
    <definedName name="row029028_03v_02">#REF!</definedName>
    <definedName name="row029028_04l_02" localSheetId="24">#REF!</definedName>
    <definedName name="row029028_04l_02" localSheetId="19">#REF!</definedName>
    <definedName name="row029028_04l_02" localSheetId="6">#REF!</definedName>
    <definedName name="row029028_04l_02" localSheetId="25">#REF!</definedName>
    <definedName name="row029028_04l_02" localSheetId="18">#REF!</definedName>
    <definedName name="row029028_04l_02" localSheetId="26">#REF!</definedName>
    <definedName name="row029028_04l_02" localSheetId="17">#REF!</definedName>
    <definedName name="row029028_04l_02">#REF!</definedName>
    <definedName name="row029028_04r_02" localSheetId="24">#REF!</definedName>
    <definedName name="row029028_04r_02" localSheetId="19">#REF!</definedName>
    <definedName name="row029028_04r_02" localSheetId="6">#REF!</definedName>
    <definedName name="row029028_04r_02" localSheetId="25">#REF!</definedName>
    <definedName name="row029028_04r_02" localSheetId="18">#REF!</definedName>
    <definedName name="row029028_04r_02" localSheetId="26">#REF!</definedName>
    <definedName name="row029028_04r_02" localSheetId="17">#REF!</definedName>
    <definedName name="row029028_04r_02">#REF!</definedName>
    <definedName name="row029028_04v_02" localSheetId="24">#REF!</definedName>
    <definedName name="row029028_04v_02" localSheetId="19">#REF!</definedName>
    <definedName name="row029028_04v_02" localSheetId="6">#REF!</definedName>
    <definedName name="row029028_04v_02" localSheetId="25">#REF!</definedName>
    <definedName name="row029028_04v_02" localSheetId="18">#REF!</definedName>
    <definedName name="row029028_04v_02" localSheetId="26">#REF!</definedName>
    <definedName name="row029028_04v_02" localSheetId="17">#REF!</definedName>
    <definedName name="row029028_04v_02">#REF!</definedName>
    <definedName name="row029029_03l_02" localSheetId="24">#REF!</definedName>
    <definedName name="row029029_03l_02" localSheetId="19">#REF!</definedName>
    <definedName name="row029029_03l_02" localSheetId="6">#REF!</definedName>
    <definedName name="row029029_03l_02" localSheetId="25">#REF!</definedName>
    <definedName name="row029029_03l_02" localSheetId="18">#REF!</definedName>
    <definedName name="row029029_03l_02" localSheetId="26">#REF!</definedName>
    <definedName name="row029029_03l_02" localSheetId="17">#REF!</definedName>
    <definedName name="row029029_03l_02">#REF!</definedName>
    <definedName name="row029029_03r_02" localSheetId="24">#REF!</definedName>
    <definedName name="row029029_03r_02" localSheetId="19">#REF!</definedName>
    <definedName name="row029029_03r_02" localSheetId="6">#REF!</definedName>
    <definedName name="row029029_03r_02" localSheetId="25">#REF!</definedName>
    <definedName name="row029029_03r_02" localSheetId="18">#REF!</definedName>
    <definedName name="row029029_03r_02" localSheetId="26">#REF!</definedName>
    <definedName name="row029029_03r_02" localSheetId="17">#REF!</definedName>
    <definedName name="row029029_03r_02">#REF!</definedName>
    <definedName name="row029029_03v_02" localSheetId="24">#REF!</definedName>
    <definedName name="row029029_03v_02" localSheetId="19">#REF!</definedName>
    <definedName name="row029029_03v_02" localSheetId="6">#REF!</definedName>
    <definedName name="row029029_03v_02" localSheetId="25">#REF!</definedName>
    <definedName name="row029029_03v_02" localSheetId="18">#REF!</definedName>
    <definedName name="row029029_03v_02" localSheetId="26">#REF!</definedName>
    <definedName name="row029029_03v_02" localSheetId="17">#REF!</definedName>
    <definedName name="row029029_03v_02">#REF!</definedName>
    <definedName name="row029029_04l_02" localSheetId="24">#REF!</definedName>
    <definedName name="row029029_04l_02" localSheetId="19">#REF!</definedName>
    <definedName name="row029029_04l_02" localSheetId="6">#REF!</definedName>
    <definedName name="row029029_04l_02" localSheetId="25">#REF!</definedName>
    <definedName name="row029029_04l_02" localSheetId="18">#REF!</definedName>
    <definedName name="row029029_04l_02" localSheetId="26">#REF!</definedName>
    <definedName name="row029029_04l_02" localSheetId="17">#REF!</definedName>
    <definedName name="row029029_04l_02">#REF!</definedName>
    <definedName name="row029029_04r_02" localSheetId="24">#REF!</definedName>
    <definedName name="row029029_04r_02" localSheetId="19">#REF!</definedName>
    <definedName name="row029029_04r_02" localSheetId="6">#REF!</definedName>
    <definedName name="row029029_04r_02" localSheetId="25">#REF!</definedName>
    <definedName name="row029029_04r_02" localSheetId="18">#REF!</definedName>
    <definedName name="row029029_04r_02" localSheetId="26">#REF!</definedName>
    <definedName name="row029029_04r_02" localSheetId="17">#REF!</definedName>
    <definedName name="row029029_04r_02">#REF!</definedName>
    <definedName name="row029029_04v_02" localSheetId="24">#REF!</definedName>
    <definedName name="row029029_04v_02" localSheetId="19">#REF!</definedName>
    <definedName name="row029029_04v_02" localSheetId="6">#REF!</definedName>
    <definedName name="row029029_04v_02" localSheetId="25">#REF!</definedName>
    <definedName name="row029029_04v_02" localSheetId="18">#REF!</definedName>
    <definedName name="row029029_04v_02" localSheetId="26">#REF!</definedName>
    <definedName name="row029029_04v_02" localSheetId="17">#REF!</definedName>
    <definedName name="row029029_04v_02">#REF!</definedName>
    <definedName name="row029030_03l_02" localSheetId="24">#REF!</definedName>
    <definedName name="row029030_03l_02" localSheetId="19">#REF!</definedName>
    <definedName name="row029030_03l_02" localSheetId="6">#REF!</definedName>
    <definedName name="row029030_03l_02" localSheetId="25">#REF!</definedName>
    <definedName name="row029030_03l_02" localSheetId="18">#REF!</definedName>
    <definedName name="row029030_03l_02" localSheetId="26">#REF!</definedName>
    <definedName name="row029030_03l_02" localSheetId="17">#REF!</definedName>
    <definedName name="row029030_03l_02">#REF!</definedName>
    <definedName name="row029030_03r_02" localSheetId="24">#REF!</definedName>
    <definedName name="row029030_03r_02" localSheetId="19">#REF!</definedName>
    <definedName name="row029030_03r_02" localSheetId="6">#REF!</definedName>
    <definedName name="row029030_03r_02" localSheetId="25">#REF!</definedName>
    <definedName name="row029030_03r_02" localSheetId="18">#REF!</definedName>
    <definedName name="row029030_03r_02" localSheetId="26">#REF!</definedName>
    <definedName name="row029030_03r_02" localSheetId="17">#REF!</definedName>
    <definedName name="row029030_03r_02">#REF!</definedName>
    <definedName name="row029030_03v_02" localSheetId="24">#REF!</definedName>
    <definedName name="row029030_03v_02" localSheetId="19">#REF!</definedName>
    <definedName name="row029030_03v_02" localSheetId="6">#REF!</definedName>
    <definedName name="row029030_03v_02" localSheetId="25">#REF!</definedName>
    <definedName name="row029030_03v_02" localSheetId="18">#REF!</definedName>
    <definedName name="row029030_03v_02" localSheetId="26">#REF!</definedName>
    <definedName name="row029030_03v_02" localSheetId="17">#REF!</definedName>
    <definedName name="row029030_03v_02">#REF!</definedName>
    <definedName name="row029030_04l_02" localSheetId="24">#REF!</definedName>
    <definedName name="row029030_04l_02" localSheetId="19">#REF!</definedName>
    <definedName name="row029030_04l_02" localSheetId="6">#REF!</definedName>
    <definedName name="row029030_04l_02" localSheetId="25">#REF!</definedName>
    <definedName name="row029030_04l_02" localSheetId="18">#REF!</definedName>
    <definedName name="row029030_04l_02" localSheetId="26">#REF!</definedName>
    <definedName name="row029030_04l_02" localSheetId="17">#REF!</definedName>
    <definedName name="row029030_04l_02">#REF!</definedName>
    <definedName name="row029030_04r_02" localSheetId="24">#REF!</definedName>
    <definedName name="row029030_04r_02" localSheetId="19">#REF!</definedName>
    <definedName name="row029030_04r_02" localSheetId="6">#REF!</definedName>
    <definedName name="row029030_04r_02" localSheetId="25">#REF!</definedName>
    <definedName name="row029030_04r_02" localSheetId="18">#REF!</definedName>
    <definedName name="row029030_04r_02" localSheetId="26">#REF!</definedName>
    <definedName name="row029030_04r_02" localSheetId="17">#REF!</definedName>
    <definedName name="row029030_04r_02">#REF!</definedName>
    <definedName name="row029030_04v_02" localSheetId="24">#REF!</definedName>
    <definedName name="row029030_04v_02" localSheetId="19">#REF!</definedName>
    <definedName name="row029030_04v_02" localSheetId="6">#REF!</definedName>
    <definedName name="row029030_04v_02" localSheetId="25">#REF!</definedName>
    <definedName name="row029030_04v_02" localSheetId="18">#REF!</definedName>
    <definedName name="row029030_04v_02" localSheetId="26">#REF!</definedName>
    <definedName name="row029030_04v_02" localSheetId="17">#REF!</definedName>
    <definedName name="row029030_04v_02">#REF!</definedName>
    <definedName name="row029031_03l_02" localSheetId="24">#REF!</definedName>
    <definedName name="row029031_03l_02" localSheetId="19">#REF!</definedName>
    <definedName name="row029031_03l_02" localSheetId="6">#REF!</definedName>
    <definedName name="row029031_03l_02" localSheetId="25">#REF!</definedName>
    <definedName name="row029031_03l_02" localSheetId="18">#REF!</definedName>
    <definedName name="row029031_03l_02" localSheetId="26">#REF!</definedName>
    <definedName name="row029031_03l_02" localSheetId="17">#REF!</definedName>
    <definedName name="row029031_03l_02">#REF!</definedName>
    <definedName name="row029031_03r_02" localSheetId="24">#REF!</definedName>
    <definedName name="row029031_03r_02" localSheetId="19">#REF!</definedName>
    <definedName name="row029031_03r_02" localSheetId="6">#REF!</definedName>
    <definedName name="row029031_03r_02" localSheetId="25">#REF!</definedName>
    <definedName name="row029031_03r_02" localSheetId="18">#REF!</definedName>
    <definedName name="row029031_03r_02" localSheetId="26">#REF!</definedName>
    <definedName name="row029031_03r_02" localSheetId="17">#REF!</definedName>
    <definedName name="row029031_03r_02">#REF!</definedName>
    <definedName name="row029031_03v_02" localSheetId="24">#REF!</definedName>
    <definedName name="row029031_03v_02" localSheetId="19">#REF!</definedName>
    <definedName name="row029031_03v_02" localSheetId="6">#REF!</definedName>
    <definedName name="row029031_03v_02" localSheetId="25">#REF!</definedName>
    <definedName name="row029031_03v_02" localSheetId="18">#REF!</definedName>
    <definedName name="row029031_03v_02" localSheetId="26">#REF!</definedName>
    <definedName name="row029031_03v_02" localSheetId="17">#REF!</definedName>
    <definedName name="row029031_03v_02">#REF!</definedName>
    <definedName name="row029031_04l_02" localSheetId="24">#REF!</definedName>
    <definedName name="row029031_04l_02" localSheetId="19">#REF!</definedName>
    <definedName name="row029031_04l_02" localSheetId="6">#REF!</definedName>
    <definedName name="row029031_04l_02" localSheetId="25">#REF!</definedName>
    <definedName name="row029031_04l_02" localSheetId="18">#REF!</definedName>
    <definedName name="row029031_04l_02" localSheetId="26">#REF!</definedName>
    <definedName name="row029031_04l_02" localSheetId="17">#REF!</definedName>
    <definedName name="row029031_04l_02">#REF!</definedName>
    <definedName name="row029031_04r_02" localSheetId="24">#REF!</definedName>
    <definedName name="row029031_04r_02" localSheetId="19">#REF!</definedName>
    <definedName name="row029031_04r_02" localSheetId="6">#REF!</definedName>
    <definedName name="row029031_04r_02" localSheetId="25">#REF!</definedName>
    <definedName name="row029031_04r_02" localSheetId="18">#REF!</definedName>
    <definedName name="row029031_04r_02" localSheetId="26">#REF!</definedName>
    <definedName name="row029031_04r_02" localSheetId="17">#REF!</definedName>
    <definedName name="row029031_04r_02">#REF!</definedName>
    <definedName name="row029031_04v_02" localSheetId="24">#REF!</definedName>
    <definedName name="row029031_04v_02" localSheetId="19">#REF!</definedName>
    <definedName name="row029031_04v_02" localSheetId="6">#REF!</definedName>
    <definedName name="row029031_04v_02" localSheetId="25">#REF!</definedName>
    <definedName name="row029031_04v_02" localSheetId="18">#REF!</definedName>
    <definedName name="row029031_04v_02" localSheetId="26">#REF!</definedName>
    <definedName name="row029031_04v_02" localSheetId="17">#REF!</definedName>
    <definedName name="row029031_04v_02">#REF!</definedName>
    <definedName name="row0290P_03l_02" localSheetId="24">#REF!</definedName>
    <definedName name="row0290P_03l_02" localSheetId="19">#REF!</definedName>
    <definedName name="row0290P_03l_02" localSheetId="6">#REF!</definedName>
    <definedName name="row0290P_03l_02" localSheetId="25">#REF!</definedName>
    <definedName name="row0290P_03l_02" localSheetId="18">#REF!</definedName>
    <definedName name="row0290P_03l_02" localSheetId="26">#REF!</definedName>
    <definedName name="row0290P_03l_02" localSheetId="17">#REF!</definedName>
    <definedName name="row0290P_03l_02">#REF!</definedName>
    <definedName name="row0290P_03r_02" localSheetId="24">#REF!</definedName>
    <definedName name="row0290P_03r_02" localSheetId="19">#REF!</definedName>
    <definedName name="row0290P_03r_02" localSheetId="6">#REF!</definedName>
    <definedName name="row0290P_03r_02" localSheetId="25">#REF!</definedName>
    <definedName name="row0290P_03r_02" localSheetId="18">#REF!</definedName>
    <definedName name="row0290P_03r_02" localSheetId="26">#REF!</definedName>
    <definedName name="row0290P_03r_02" localSheetId="17">#REF!</definedName>
    <definedName name="row0290P_03r_02">#REF!</definedName>
    <definedName name="row0290P_03v_02" localSheetId="24">#REF!</definedName>
    <definedName name="row0290P_03v_02" localSheetId="19">#REF!</definedName>
    <definedName name="row0290P_03v_02" localSheetId="6">#REF!</definedName>
    <definedName name="row0290P_03v_02" localSheetId="25">#REF!</definedName>
    <definedName name="row0290P_03v_02" localSheetId="18">#REF!</definedName>
    <definedName name="row0290P_03v_02" localSheetId="26">#REF!</definedName>
    <definedName name="row0290P_03v_02" localSheetId="17">#REF!</definedName>
    <definedName name="row0290P_03v_02">#REF!</definedName>
    <definedName name="row0290P_04l_02" localSheetId="24">#REF!</definedName>
    <definedName name="row0290P_04l_02" localSheetId="19">#REF!</definedName>
    <definedName name="row0290P_04l_02" localSheetId="6">#REF!</definedName>
    <definedName name="row0290P_04l_02" localSheetId="25">#REF!</definedName>
    <definedName name="row0290P_04l_02" localSheetId="18">#REF!</definedName>
    <definedName name="row0290P_04l_02" localSheetId="26">#REF!</definedName>
    <definedName name="row0290P_04l_02" localSheetId="17">#REF!</definedName>
    <definedName name="row0290P_04l_02">#REF!</definedName>
    <definedName name="row0290P_04r_02" localSheetId="24">#REF!</definedName>
    <definedName name="row0290P_04r_02" localSheetId="19">#REF!</definedName>
    <definedName name="row0290P_04r_02" localSheetId="6">#REF!</definedName>
    <definedName name="row0290P_04r_02" localSheetId="25">#REF!</definedName>
    <definedName name="row0290P_04r_02" localSheetId="18">#REF!</definedName>
    <definedName name="row0290P_04r_02" localSheetId="26">#REF!</definedName>
    <definedName name="row0290P_04r_02" localSheetId="17">#REF!</definedName>
    <definedName name="row0290P_04r_02">#REF!</definedName>
    <definedName name="row0290P_04v_02" localSheetId="24">#REF!</definedName>
    <definedName name="row0290P_04v_02" localSheetId="19">#REF!</definedName>
    <definedName name="row0290P_04v_02" localSheetId="6">#REF!</definedName>
    <definedName name="row0290P_04v_02" localSheetId="25">#REF!</definedName>
    <definedName name="row0290P_04v_02" localSheetId="18">#REF!</definedName>
    <definedName name="row0290P_04v_02" localSheetId="26">#REF!</definedName>
    <definedName name="row0290P_04v_02" localSheetId="17">#REF!</definedName>
    <definedName name="row0290P_04v_02">#REF!</definedName>
    <definedName name="row0291_03l_02" localSheetId="24">#REF!</definedName>
    <definedName name="row0291_03l_02" localSheetId="19">#REF!</definedName>
    <definedName name="row0291_03l_02" localSheetId="6">#REF!</definedName>
    <definedName name="row0291_03l_02" localSheetId="25">#REF!</definedName>
    <definedName name="row0291_03l_02" localSheetId="18">#REF!</definedName>
    <definedName name="row0291_03l_02" localSheetId="26">#REF!</definedName>
    <definedName name="row0291_03l_02" localSheetId="17">#REF!</definedName>
    <definedName name="row0291_03l_02">#REF!</definedName>
    <definedName name="row0291_03r_02" localSheetId="24">#REF!</definedName>
    <definedName name="row0291_03r_02" localSheetId="19">#REF!</definedName>
    <definedName name="row0291_03r_02" localSheetId="6">#REF!</definedName>
    <definedName name="row0291_03r_02" localSheetId="25">#REF!</definedName>
    <definedName name="row0291_03r_02" localSheetId="18">#REF!</definedName>
    <definedName name="row0291_03r_02" localSheetId="26">#REF!</definedName>
    <definedName name="row0291_03r_02" localSheetId="17">#REF!</definedName>
    <definedName name="row0291_03r_02">#REF!</definedName>
    <definedName name="row0291_03v_02" localSheetId="24">#REF!</definedName>
    <definedName name="row0291_03v_02" localSheetId="19">#REF!</definedName>
    <definedName name="row0291_03v_02" localSheetId="6">#REF!</definedName>
    <definedName name="row0291_03v_02" localSheetId="25">#REF!</definedName>
    <definedName name="row0291_03v_02" localSheetId="18">#REF!</definedName>
    <definedName name="row0291_03v_02" localSheetId="26">#REF!</definedName>
    <definedName name="row0291_03v_02" localSheetId="17">#REF!</definedName>
    <definedName name="row0291_03v_02">#REF!</definedName>
    <definedName name="row0291_04l_02" localSheetId="24">#REF!</definedName>
    <definedName name="row0291_04l_02" localSheetId="19">#REF!</definedName>
    <definedName name="row0291_04l_02" localSheetId="6">#REF!</definedName>
    <definedName name="row0291_04l_02" localSheetId="25">#REF!</definedName>
    <definedName name="row0291_04l_02" localSheetId="18">#REF!</definedName>
    <definedName name="row0291_04l_02" localSheetId="26">#REF!</definedName>
    <definedName name="row0291_04l_02" localSheetId="17">#REF!</definedName>
    <definedName name="row0291_04l_02">#REF!</definedName>
    <definedName name="row0291_04r_02" localSheetId="24">#REF!</definedName>
    <definedName name="row0291_04r_02" localSheetId="19">#REF!</definedName>
    <definedName name="row0291_04r_02" localSheetId="6">#REF!</definedName>
    <definedName name="row0291_04r_02" localSheetId="25">#REF!</definedName>
    <definedName name="row0291_04r_02" localSheetId="18">#REF!</definedName>
    <definedName name="row0291_04r_02" localSheetId="26">#REF!</definedName>
    <definedName name="row0291_04r_02" localSheetId="17">#REF!</definedName>
    <definedName name="row0291_04r_02">#REF!</definedName>
    <definedName name="row0291_04v_02" localSheetId="24">#REF!</definedName>
    <definedName name="row0291_04v_02" localSheetId="19">#REF!</definedName>
    <definedName name="row0291_04v_02" localSheetId="6">#REF!</definedName>
    <definedName name="row0291_04v_02" localSheetId="25">#REF!</definedName>
    <definedName name="row0291_04v_02" localSheetId="18">#REF!</definedName>
    <definedName name="row0291_04v_02" localSheetId="26">#REF!</definedName>
    <definedName name="row0291_04v_02" localSheetId="17">#REF!</definedName>
    <definedName name="row0291_04v_02">#REF!</definedName>
    <definedName name="row029I_03l_02" localSheetId="24">#REF!</definedName>
    <definedName name="row029I_03l_02" localSheetId="19">#REF!</definedName>
    <definedName name="row029I_03l_02" localSheetId="6">#REF!</definedName>
    <definedName name="row029I_03l_02" localSheetId="25">#REF!</definedName>
    <definedName name="row029I_03l_02" localSheetId="18">#REF!</definedName>
    <definedName name="row029I_03l_02" localSheetId="26">#REF!</definedName>
    <definedName name="row029I_03l_02" localSheetId="17">#REF!</definedName>
    <definedName name="row029I_03l_02">#REF!</definedName>
    <definedName name="row029I_03r_02" localSheetId="24">#REF!</definedName>
    <definedName name="row029I_03r_02" localSheetId="19">#REF!</definedName>
    <definedName name="row029I_03r_02" localSheetId="6">#REF!</definedName>
    <definedName name="row029I_03r_02" localSheetId="25">#REF!</definedName>
    <definedName name="row029I_03r_02" localSheetId="18">#REF!</definedName>
    <definedName name="row029I_03r_02" localSheetId="26">#REF!</definedName>
    <definedName name="row029I_03r_02" localSheetId="17">#REF!</definedName>
    <definedName name="row029I_03r_02">#REF!</definedName>
    <definedName name="row029I_03v_02" localSheetId="24">#REF!</definedName>
    <definedName name="row029I_03v_02" localSheetId="19">#REF!</definedName>
    <definedName name="row029I_03v_02" localSheetId="6">#REF!</definedName>
    <definedName name="row029I_03v_02" localSheetId="25">#REF!</definedName>
    <definedName name="row029I_03v_02" localSheetId="18">#REF!</definedName>
    <definedName name="row029I_03v_02" localSheetId="26">#REF!</definedName>
    <definedName name="row029I_03v_02" localSheetId="17">#REF!</definedName>
    <definedName name="row029I_03v_02">#REF!</definedName>
    <definedName name="row029I_04l_02" localSheetId="24">#REF!</definedName>
    <definedName name="row029I_04l_02" localSheetId="19">#REF!</definedName>
    <definedName name="row029I_04l_02" localSheetId="6">#REF!</definedName>
    <definedName name="row029I_04l_02" localSheetId="25">#REF!</definedName>
    <definedName name="row029I_04l_02" localSheetId="18">#REF!</definedName>
    <definedName name="row029I_04l_02" localSheetId="26">#REF!</definedName>
    <definedName name="row029I_04l_02" localSheetId="17">#REF!</definedName>
    <definedName name="row029I_04l_02">#REF!</definedName>
    <definedName name="row029I_04r_02" localSheetId="24">#REF!</definedName>
    <definedName name="row029I_04r_02" localSheetId="19">#REF!</definedName>
    <definedName name="row029I_04r_02" localSheetId="6">#REF!</definedName>
    <definedName name="row029I_04r_02" localSheetId="25">#REF!</definedName>
    <definedName name="row029I_04r_02" localSheetId="18">#REF!</definedName>
    <definedName name="row029I_04r_02" localSheetId="26">#REF!</definedName>
    <definedName name="row029I_04r_02" localSheetId="17">#REF!</definedName>
    <definedName name="row029I_04r_02">#REF!</definedName>
    <definedName name="row029I_04v_02" localSheetId="24">#REF!</definedName>
    <definedName name="row029I_04v_02" localSheetId="19">#REF!</definedName>
    <definedName name="row029I_04v_02" localSheetId="6">#REF!</definedName>
    <definedName name="row029I_04v_02" localSheetId="25">#REF!</definedName>
    <definedName name="row029I_04v_02" localSheetId="18">#REF!</definedName>
    <definedName name="row029I_04v_02" localSheetId="26">#REF!</definedName>
    <definedName name="row029I_04v_02" localSheetId="17">#REF!</definedName>
    <definedName name="row029I_04v_02">#REF!</definedName>
    <definedName name="row029S_03l_02" localSheetId="24">#REF!</definedName>
    <definedName name="row029S_03l_02" localSheetId="19">#REF!</definedName>
    <definedName name="row029S_03l_02" localSheetId="6">#REF!</definedName>
    <definedName name="row029S_03l_02" localSheetId="25">#REF!</definedName>
    <definedName name="row029S_03l_02" localSheetId="18">#REF!</definedName>
    <definedName name="row029S_03l_02" localSheetId="26">#REF!</definedName>
    <definedName name="row029S_03l_02" localSheetId="17">#REF!</definedName>
    <definedName name="row029S_03l_02">#REF!</definedName>
    <definedName name="row029S_03r_02" localSheetId="24">#REF!</definedName>
    <definedName name="row029S_03r_02" localSheetId="19">#REF!</definedName>
    <definedName name="row029S_03r_02" localSheetId="6">#REF!</definedName>
    <definedName name="row029S_03r_02" localSheetId="25">#REF!</definedName>
    <definedName name="row029S_03r_02" localSheetId="18">#REF!</definedName>
    <definedName name="row029S_03r_02" localSheetId="26">#REF!</definedName>
    <definedName name="row029S_03r_02" localSheetId="17">#REF!</definedName>
    <definedName name="row029S_03r_02">#REF!</definedName>
    <definedName name="row029S_03v_02" localSheetId="24">#REF!</definedName>
    <definedName name="row029S_03v_02" localSheetId="19">#REF!</definedName>
    <definedName name="row029S_03v_02" localSheetId="6">#REF!</definedName>
    <definedName name="row029S_03v_02" localSheetId="25">#REF!</definedName>
    <definedName name="row029S_03v_02" localSheetId="18">#REF!</definedName>
    <definedName name="row029S_03v_02" localSheetId="26">#REF!</definedName>
    <definedName name="row029S_03v_02" localSheetId="17">#REF!</definedName>
    <definedName name="row029S_03v_02">#REF!</definedName>
    <definedName name="row029S_04l_02" localSheetId="24">#REF!</definedName>
    <definedName name="row029S_04l_02" localSheetId="19">#REF!</definedName>
    <definedName name="row029S_04l_02" localSheetId="6">#REF!</definedName>
    <definedName name="row029S_04l_02" localSheetId="25">#REF!</definedName>
    <definedName name="row029S_04l_02" localSheetId="18">#REF!</definedName>
    <definedName name="row029S_04l_02" localSheetId="26">#REF!</definedName>
    <definedName name="row029S_04l_02" localSheetId="17">#REF!</definedName>
    <definedName name="row029S_04l_02">#REF!</definedName>
    <definedName name="row029S_04r_02" localSheetId="24">#REF!</definedName>
    <definedName name="row029S_04r_02" localSheetId="19">#REF!</definedName>
    <definedName name="row029S_04r_02" localSheetId="6">#REF!</definedName>
    <definedName name="row029S_04r_02" localSheetId="25">#REF!</definedName>
    <definedName name="row029S_04r_02" localSheetId="18">#REF!</definedName>
    <definedName name="row029S_04r_02" localSheetId="26">#REF!</definedName>
    <definedName name="row029S_04r_02" localSheetId="17">#REF!</definedName>
    <definedName name="row029S_04r_02">#REF!</definedName>
    <definedName name="row029S_04v_02" localSheetId="24">#REF!</definedName>
    <definedName name="row029S_04v_02" localSheetId="19">#REF!</definedName>
    <definedName name="row029S_04v_02" localSheetId="6">#REF!</definedName>
    <definedName name="row029S_04v_02" localSheetId="25">#REF!</definedName>
    <definedName name="row029S_04v_02" localSheetId="18">#REF!</definedName>
    <definedName name="row029S_04v_02" localSheetId="26">#REF!</definedName>
    <definedName name="row029S_04v_02" localSheetId="17">#REF!</definedName>
    <definedName name="row029S_04v_02">#REF!</definedName>
    <definedName name="row030_n" localSheetId="24">#REF!</definedName>
    <definedName name="row030_n" localSheetId="19">#REF!</definedName>
    <definedName name="row030_n" localSheetId="6">#REF!</definedName>
    <definedName name="row030_n" localSheetId="25">#REF!</definedName>
    <definedName name="row030_n" localSheetId="18">#REF!</definedName>
    <definedName name="row030_n" localSheetId="26">#REF!</definedName>
    <definedName name="row030_n" localSheetId="17">#REF!</definedName>
    <definedName name="row030_n">#REF!</definedName>
    <definedName name="row030_nl" localSheetId="24">#REF!</definedName>
    <definedName name="row030_nl" localSheetId="19">#REF!</definedName>
    <definedName name="row030_nl" localSheetId="6">#REF!</definedName>
    <definedName name="row030_nl" localSheetId="25">#REF!</definedName>
    <definedName name="row030_nl" localSheetId="18">#REF!</definedName>
    <definedName name="row030_nl" localSheetId="26">#REF!</definedName>
    <definedName name="row030_nl" localSheetId="17">#REF!</definedName>
    <definedName name="row030_nl">#REF!</definedName>
    <definedName name="row030_nr" localSheetId="24">#REF!</definedName>
    <definedName name="row030_nr" localSheetId="19">#REF!</definedName>
    <definedName name="row030_nr" localSheetId="6">#REF!</definedName>
    <definedName name="row030_nr" localSheetId="25">#REF!</definedName>
    <definedName name="row030_nr" localSheetId="18">#REF!</definedName>
    <definedName name="row030_nr" localSheetId="26">#REF!</definedName>
    <definedName name="row030_nr" localSheetId="17">#REF!</definedName>
    <definedName name="row030_nr">#REF!</definedName>
    <definedName name="row030_o" localSheetId="24">#REF!</definedName>
    <definedName name="row030_o" localSheetId="19">#REF!</definedName>
    <definedName name="row030_o" localSheetId="6">#REF!</definedName>
    <definedName name="row030_o" localSheetId="25">#REF!</definedName>
    <definedName name="row030_o" localSheetId="18">#REF!</definedName>
    <definedName name="row030_o" localSheetId="26">#REF!</definedName>
    <definedName name="row030_o" localSheetId="17">#REF!</definedName>
    <definedName name="row030_o">#REF!</definedName>
    <definedName name="row030_ol" localSheetId="24">#REF!</definedName>
    <definedName name="row030_ol" localSheetId="19">#REF!</definedName>
    <definedName name="row030_ol" localSheetId="6">#REF!</definedName>
    <definedName name="row030_ol" localSheetId="25">#REF!</definedName>
    <definedName name="row030_ol" localSheetId="18">#REF!</definedName>
    <definedName name="row030_ol" localSheetId="26">#REF!</definedName>
    <definedName name="row030_ol" localSheetId="17">#REF!</definedName>
    <definedName name="row030_ol">#REF!</definedName>
    <definedName name="row030_or" localSheetId="24">#REF!</definedName>
    <definedName name="row030_or" localSheetId="19">#REF!</definedName>
    <definedName name="row030_or" localSheetId="6">#REF!</definedName>
    <definedName name="row030_or" localSheetId="25">#REF!</definedName>
    <definedName name="row030_or" localSheetId="18">#REF!</definedName>
    <definedName name="row030_or" localSheetId="26">#REF!</definedName>
    <definedName name="row030_or" localSheetId="17">#REF!</definedName>
    <definedName name="row030_or">#REF!</definedName>
    <definedName name="row040_n" localSheetId="24">#REF!</definedName>
    <definedName name="row040_n" localSheetId="19">#REF!</definedName>
    <definedName name="row040_n" localSheetId="6">#REF!</definedName>
    <definedName name="row040_n" localSheetId="25">#REF!</definedName>
    <definedName name="row040_n" localSheetId="18">#REF!</definedName>
    <definedName name="row040_n" localSheetId="26">#REF!</definedName>
    <definedName name="row040_n" localSheetId="17">#REF!</definedName>
    <definedName name="row040_n">#REF!</definedName>
    <definedName name="row040_nl" localSheetId="24">#REF!</definedName>
    <definedName name="row040_nl" localSheetId="19">#REF!</definedName>
    <definedName name="row040_nl" localSheetId="6">#REF!</definedName>
    <definedName name="row040_nl" localSheetId="25">#REF!</definedName>
    <definedName name="row040_nl" localSheetId="18">#REF!</definedName>
    <definedName name="row040_nl" localSheetId="26">#REF!</definedName>
    <definedName name="row040_nl" localSheetId="17">#REF!</definedName>
    <definedName name="row040_nl">#REF!</definedName>
    <definedName name="row040_nr" localSheetId="24">#REF!</definedName>
    <definedName name="row040_nr" localSheetId="19">#REF!</definedName>
    <definedName name="row040_nr" localSheetId="6">#REF!</definedName>
    <definedName name="row040_nr" localSheetId="25">#REF!</definedName>
    <definedName name="row040_nr" localSheetId="18">#REF!</definedName>
    <definedName name="row040_nr" localSheetId="26">#REF!</definedName>
    <definedName name="row040_nr" localSheetId="17">#REF!</definedName>
    <definedName name="row040_nr">#REF!</definedName>
    <definedName name="row040_o" localSheetId="24">#REF!</definedName>
    <definedName name="row040_o" localSheetId="19">#REF!</definedName>
    <definedName name="row040_o" localSheetId="6">#REF!</definedName>
    <definedName name="row040_o" localSheetId="25">#REF!</definedName>
    <definedName name="row040_o" localSheetId="18">#REF!</definedName>
    <definedName name="row040_o" localSheetId="26">#REF!</definedName>
    <definedName name="row040_o" localSheetId="17">#REF!</definedName>
    <definedName name="row040_o">#REF!</definedName>
    <definedName name="row040_ol" localSheetId="24">#REF!</definedName>
    <definedName name="row040_ol" localSheetId="19">#REF!</definedName>
    <definedName name="row040_ol" localSheetId="6">#REF!</definedName>
    <definedName name="row040_ol" localSheetId="25">#REF!</definedName>
    <definedName name="row040_ol" localSheetId="18">#REF!</definedName>
    <definedName name="row040_ol" localSheetId="26">#REF!</definedName>
    <definedName name="row040_ol" localSheetId="17">#REF!</definedName>
    <definedName name="row040_ol">#REF!</definedName>
    <definedName name="row040_or" localSheetId="24">#REF!</definedName>
    <definedName name="row040_or" localSheetId="19">#REF!</definedName>
    <definedName name="row040_or" localSheetId="6">#REF!</definedName>
    <definedName name="row040_or" localSheetId="25">#REF!</definedName>
    <definedName name="row040_or" localSheetId="18">#REF!</definedName>
    <definedName name="row040_or" localSheetId="26">#REF!</definedName>
    <definedName name="row040_or" localSheetId="17">#REF!</definedName>
    <definedName name="row040_or">#REF!</definedName>
    <definedName name="row050_n" localSheetId="24">#REF!</definedName>
    <definedName name="row050_n" localSheetId="19">#REF!</definedName>
    <definedName name="row050_n" localSheetId="6">#REF!</definedName>
    <definedName name="row050_n" localSheetId="25">#REF!</definedName>
    <definedName name="row050_n" localSheetId="18">#REF!</definedName>
    <definedName name="row050_n" localSheetId="26">#REF!</definedName>
    <definedName name="row050_n" localSheetId="17">#REF!</definedName>
    <definedName name="row050_n">#REF!</definedName>
    <definedName name="row050_nl" localSheetId="24">#REF!</definedName>
    <definedName name="row050_nl" localSheetId="19">#REF!</definedName>
    <definedName name="row050_nl" localSheetId="6">#REF!</definedName>
    <definedName name="row050_nl" localSheetId="25">#REF!</definedName>
    <definedName name="row050_nl" localSheetId="18">#REF!</definedName>
    <definedName name="row050_nl" localSheetId="26">#REF!</definedName>
    <definedName name="row050_nl" localSheetId="17">#REF!</definedName>
    <definedName name="row050_nl">#REF!</definedName>
    <definedName name="row050_nr" localSheetId="24">#REF!</definedName>
    <definedName name="row050_nr" localSheetId="19">#REF!</definedName>
    <definedName name="row050_nr" localSheetId="6">#REF!</definedName>
    <definedName name="row050_nr" localSheetId="25">#REF!</definedName>
    <definedName name="row050_nr" localSheetId="18">#REF!</definedName>
    <definedName name="row050_nr" localSheetId="26">#REF!</definedName>
    <definedName name="row050_nr" localSheetId="17">#REF!</definedName>
    <definedName name="row050_nr">#REF!</definedName>
    <definedName name="row050_o" localSheetId="24">#REF!</definedName>
    <definedName name="row050_o" localSheetId="19">#REF!</definedName>
    <definedName name="row050_o" localSheetId="6">#REF!</definedName>
    <definedName name="row050_o" localSheetId="25">#REF!</definedName>
    <definedName name="row050_o" localSheetId="18">#REF!</definedName>
    <definedName name="row050_o" localSheetId="26">#REF!</definedName>
    <definedName name="row050_o" localSheetId="17">#REF!</definedName>
    <definedName name="row050_o">#REF!</definedName>
    <definedName name="row050_ol" localSheetId="24">#REF!</definedName>
    <definedName name="row050_ol" localSheetId="19">#REF!</definedName>
    <definedName name="row050_ol" localSheetId="6">#REF!</definedName>
    <definedName name="row050_ol" localSheetId="25">#REF!</definedName>
    <definedName name="row050_ol" localSheetId="18">#REF!</definedName>
    <definedName name="row050_ol" localSheetId="26">#REF!</definedName>
    <definedName name="row050_ol" localSheetId="17">#REF!</definedName>
    <definedName name="row050_ol">#REF!</definedName>
    <definedName name="row050_or" localSheetId="24">#REF!</definedName>
    <definedName name="row050_or" localSheetId="19">#REF!</definedName>
    <definedName name="row050_or" localSheetId="6">#REF!</definedName>
    <definedName name="row050_or" localSheetId="25">#REF!</definedName>
    <definedName name="row050_or" localSheetId="18">#REF!</definedName>
    <definedName name="row050_or" localSheetId="26">#REF!</definedName>
    <definedName name="row050_or" localSheetId="17">#REF!</definedName>
    <definedName name="row050_or">#REF!</definedName>
    <definedName name="row060_n" localSheetId="24">#REF!</definedName>
    <definedName name="row060_n" localSheetId="19">#REF!</definedName>
    <definedName name="row060_n" localSheetId="6">#REF!</definedName>
    <definedName name="row060_n" localSheetId="25">#REF!</definedName>
    <definedName name="row060_n" localSheetId="18">#REF!</definedName>
    <definedName name="row060_n" localSheetId="26">#REF!</definedName>
    <definedName name="row060_n" localSheetId="17">#REF!</definedName>
    <definedName name="row060_n">#REF!</definedName>
    <definedName name="row060_nl" localSheetId="24">#REF!</definedName>
    <definedName name="row060_nl" localSheetId="19">#REF!</definedName>
    <definedName name="row060_nl" localSheetId="6">#REF!</definedName>
    <definedName name="row060_nl" localSheetId="25">#REF!</definedName>
    <definedName name="row060_nl" localSheetId="18">#REF!</definedName>
    <definedName name="row060_nl" localSheetId="26">#REF!</definedName>
    <definedName name="row060_nl" localSheetId="17">#REF!</definedName>
    <definedName name="row060_nl">#REF!</definedName>
    <definedName name="row060_nr" localSheetId="24">#REF!</definedName>
    <definedName name="row060_nr" localSheetId="19">#REF!</definedName>
    <definedName name="row060_nr" localSheetId="6">#REF!</definedName>
    <definedName name="row060_nr" localSheetId="25">#REF!</definedName>
    <definedName name="row060_nr" localSheetId="18">#REF!</definedName>
    <definedName name="row060_nr" localSheetId="26">#REF!</definedName>
    <definedName name="row060_nr" localSheetId="17">#REF!</definedName>
    <definedName name="row060_nr">#REF!</definedName>
    <definedName name="row060_o" localSheetId="24">#REF!</definedName>
    <definedName name="row060_o" localSheetId="19">#REF!</definedName>
    <definedName name="row060_o" localSheetId="6">#REF!</definedName>
    <definedName name="row060_o" localSheetId="25">#REF!</definedName>
    <definedName name="row060_o" localSheetId="18">#REF!</definedName>
    <definedName name="row060_o" localSheetId="26">#REF!</definedName>
    <definedName name="row060_o" localSheetId="17">#REF!</definedName>
    <definedName name="row060_o">#REF!</definedName>
    <definedName name="row060_ol" localSheetId="24">#REF!</definedName>
    <definedName name="row060_ol" localSheetId="19">#REF!</definedName>
    <definedName name="row060_ol" localSheetId="6">#REF!</definedName>
    <definedName name="row060_ol" localSheetId="25">#REF!</definedName>
    <definedName name="row060_ol" localSheetId="18">#REF!</definedName>
    <definedName name="row060_ol" localSheetId="26">#REF!</definedName>
    <definedName name="row060_ol" localSheetId="17">#REF!</definedName>
    <definedName name="row060_ol">#REF!</definedName>
    <definedName name="row060_or" localSheetId="24">#REF!</definedName>
    <definedName name="row060_or" localSheetId="19">#REF!</definedName>
    <definedName name="row060_or" localSheetId="6">#REF!</definedName>
    <definedName name="row060_or" localSheetId="25">#REF!</definedName>
    <definedName name="row060_or" localSheetId="18">#REF!</definedName>
    <definedName name="row060_or" localSheetId="26">#REF!</definedName>
    <definedName name="row060_or" localSheetId="17">#REF!</definedName>
    <definedName name="row060_or">#REF!</definedName>
    <definedName name="row060001_03l_02" localSheetId="24">#REF!</definedName>
    <definedName name="row060001_03l_02" localSheetId="19">#REF!</definedName>
    <definedName name="row060001_03l_02" localSheetId="6">#REF!</definedName>
    <definedName name="row060001_03l_02" localSheetId="25">#REF!</definedName>
    <definedName name="row060001_03l_02" localSheetId="18">#REF!</definedName>
    <definedName name="row060001_03l_02" localSheetId="26">#REF!</definedName>
    <definedName name="row060001_03l_02" localSheetId="17">#REF!</definedName>
    <definedName name="row060001_03l_02">#REF!</definedName>
    <definedName name="row060001_03r_02" localSheetId="24">#REF!</definedName>
    <definedName name="row060001_03r_02" localSheetId="19">#REF!</definedName>
    <definedName name="row060001_03r_02" localSheetId="6">#REF!</definedName>
    <definedName name="row060001_03r_02" localSheetId="25">#REF!</definedName>
    <definedName name="row060001_03r_02" localSheetId="18">#REF!</definedName>
    <definedName name="row060001_03r_02" localSheetId="26">#REF!</definedName>
    <definedName name="row060001_03r_02" localSheetId="17">#REF!</definedName>
    <definedName name="row060001_03r_02">#REF!</definedName>
    <definedName name="row060001_03v_02" localSheetId="24">#REF!</definedName>
    <definedName name="row060001_03v_02" localSheetId="19">#REF!</definedName>
    <definedName name="row060001_03v_02" localSheetId="6">#REF!</definedName>
    <definedName name="row060001_03v_02" localSheetId="25">#REF!</definedName>
    <definedName name="row060001_03v_02" localSheetId="18">#REF!</definedName>
    <definedName name="row060001_03v_02" localSheetId="26">#REF!</definedName>
    <definedName name="row060001_03v_02" localSheetId="17">#REF!</definedName>
    <definedName name="row060001_03v_02">#REF!</definedName>
    <definedName name="row060001_04l_02" localSheetId="24">#REF!</definedName>
    <definedName name="row060001_04l_02" localSheetId="19">#REF!</definedName>
    <definedName name="row060001_04l_02" localSheetId="6">#REF!</definedName>
    <definedName name="row060001_04l_02" localSheetId="25">#REF!</definedName>
    <definedName name="row060001_04l_02" localSheetId="18">#REF!</definedName>
    <definedName name="row060001_04l_02" localSheetId="26">#REF!</definedName>
    <definedName name="row060001_04l_02" localSheetId="17">#REF!</definedName>
    <definedName name="row060001_04l_02">#REF!</definedName>
    <definedName name="row060001_04r_02" localSheetId="24">#REF!</definedName>
    <definedName name="row060001_04r_02" localSheetId="19">#REF!</definedName>
    <definedName name="row060001_04r_02" localSheetId="6">#REF!</definedName>
    <definedName name="row060001_04r_02" localSheetId="25">#REF!</definedName>
    <definedName name="row060001_04r_02" localSheetId="18">#REF!</definedName>
    <definedName name="row060001_04r_02" localSheetId="26">#REF!</definedName>
    <definedName name="row060001_04r_02" localSheetId="17">#REF!</definedName>
    <definedName name="row060001_04r_02">#REF!</definedName>
    <definedName name="row060001_04v_02" localSheetId="24">#REF!</definedName>
    <definedName name="row060001_04v_02" localSheetId="19">#REF!</definedName>
    <definedName name="row060001_04v_02" localSheetId="6">#REF!</definedName>
    <definedName name="row060001_04v_02" localSheetId="25">#REF!</definedName>
    <definedName name="row060001_04v_02" localSheetId="18">#REF!</definedName>
    <definedName name="row060001_04v_02" localSheetId="26">#REF!</definedName>
    <definedName name="row060001_04v_02" localSheetId="17">#REF!</definedName>
    <definedName name="row060001_04v_02">#REF!</definedName>
    <definedName name="row060002_03l_02" localSheetId="24">#REF!</definedName>
    <definedName name="row060002_03l_02" localSheetId="19">#REF!</definedName>
    <definedName name="row060002_03l_02" localSheetId="6">#REF!</definedName>
    <definedName name="row060002_03l_02" localSheetId="25">#REF!</definedName>
    <definedName name="row060002_03l_02" localSheetId="18">#REF!</definedName>
    <definedName name="row060002_03l_02" localSheetId="26">#REF!</definedName>
    <definedName name="row060002_03l_02" localSheetId="17">#REF!</definedName>
    <definedName name="row060002_03l_02">#REF!</definedName>
    <definedName name="row060002_03r_02" localSheetId="24">#REF!</definedName>
    <definedName name="row060002_03r_02" localSheetId="19">#REF!</definedName>
    <definedName name="row060002_03r_02" localSheetId="6">#REF!</definedName>
    <definedName name="row060002_03r_02" localSheetId="25">#REF!</definedName>
    <definedName name="row060002_03r_02" localSheetId="18">#REF!</definedName>
    <definedName name="row060002_03r_02" localSheetId="26">#REF!</definedName>
    <definedName name="row060002_03r_02" localSheetId="17">#REF!</definedName>
    <definedName name="row060002_03r_02">#REF!</definedName>
    <definedName name="row060002_03v_02" localSheetId="24">#REF!</definedName>
    <definedName name="row060002_03v_02" localSheetId="19">#REF!</definedName>
    <definedName name="row060002_03v_02" localSheetId="6">#REF!</definedName>
    <definedName name="row060002_03v_02" localSheetId="25">#REF!</definedName>
    <definedName name="row060002_03v_02" localSheetId="18">#REF!</definedName>
    <definedName name="row060002_03v_02" localSheetId="26">#REF!</definedName>
    <definedName name="row060002_03v_02" localSheetId="17">#REF!</definedName>
    <definedName name="row060002_03v_02">#REF!</definedName>
    <definedName name="row060002_04l_02" localSheetId="24">#REF!</definedName>
    <definedName name="row060002_04l_02" localSheetId="19">#REF!</definedName>
    <definedName name="row060002_04l_02" localSheetId="6">#REF!</definedName>
    <definedName name="row060002_04l_02" localSheetId="25">#REF!</definedName>
    <definedName name="row060002_04l_02" localSheetId="18">#REF!</definedName>
    <definedName name="row060002_04l_02" localSheetId="26">#REF!</definedName>
    <definedName name="row060002_04l_02" localSheetId="17">#REF!</definedName>
    <definedName name="row060002_04l_02">#REF!</definedName>
    <definedName name="row060002_04r_02" localSheetId="24">#REF!</definedName>
    <definedName name="row060002_04r_02" localSheetId="19">#REF!</definedName>
    <definedName name="row060002_04r_02" localSheetId="6">#REF!</definedName>
    <definedName name="row060002_04r_02" localSheetId="25">#REF!</definedName>
    <definedName name="row060002_04r_02" localSheetId="18">#REF!</definedName>
    <definedName name="row060002_04r_02" localSheetId="26">#REF!</definedName>
    <definedName name="row060002_04r_02" localSheetId="17">#REF!</definedName>
    <definedName name="row060002_04r_02">#REF!</definedName>
    <definedName name="row060002_04v_02" localSheetId="24">#REF!</definedName>
    <definedName name="row060002_04v_02" localSheetId="19">#REF!</definedName>
    <definedName name="row060002_04v_02" localSheetId="6">#REF!</definedName>
    <definedName name="row060002_04v_02" localSheetId="25">#REF!</definedName>
    <definedName name="row060002_04v_02" localSheetId="18">#REF!</definedName>
    <definedName name="row060002_04v_02" localSheetId="26">#REF!</definedName>
    <definedName name="row060002_04v_02" localSheetId="17">#REF!</definedName>
    <definedName name="row060002_04v_02">#REF!</definedName>
    <definedName name="row060003_03l_02" localSheetId="24">#REF!</definedName>
    <definedName name="row060003_03l_02" localSheetId="19">#REF!</definedName>
    <definedName name="row060003_03l_02" localSheetId="6">#REF!</definedName>
    <definedName name="row060003_03l_02" localSheetId="25">#REF!</definedName>
    <definedName name="row060003_03l_02" localSheetId="18">#REF!</definedName>
    <definedName name="row060003_03l_02" localSheetId="26">#REF!</definedName>
    <definedName name="row060003_03l_02" localSheetId="17">#REF!</definedName>
    <definedName name="row060003_03l_02">#REF!</definedName>
    <definedName name="row060003_03r_02" localSheetId="24">#REF!</definedName>
    <definedName name="row060003_03r_02" localSheetId="19">#REF!</definedName>
    <definedName name="row060003_03r_02" localSheetId="6">#REF!</definedName>
    <definedName name="row060003_03r_02" localSheetId="25">#REF!</definedName>
    <definedName name="row060003_03r_02" localSheetId="18">#REF!</definedName>
    <definedName name="row060003_03r_02" localSheetId="26">#REF!</definedName>
    <definedName name="row060003_03r_02" localSheetId="17">#REF!</definedName>
    <definedName name="row060003_03r_02">#REF!</definedName>
    <definedName name="row060003_03v_02" localSheetId="24">#REF!</definedName>
    <definedName name="row060003_03v_02" localSheetId="19">#REF!</definedName>
    <definedName name="row060003_03v_02" localSheetId="6">#REF!</definedName>
    <definedName name="row060003_03v_02" localSheetId="25">#REF!</definedName>
    <definedName name="row060003_03v_02" localSheetId="18">#REF!</definedName>
    <definedName name="row060003_03v_02" localSheetId="26">#REF!</definedName>
    <definedName name="row060003_03v_02" localSheetId="17">#REF!</definedName>
    <definedName name="row060003_03v_02">#REF!</definedName>
    <definedName name="row060003_04l_02" localSheetId="24">#REF!</definedName>
    <definedName name="row060003_04l_02" localSheetId="19">#REF!</definedName>
    <definedName name="row060003_04l_02" localSheetId="6">#REF!</definedName>
    <definedName name="row060003_04l_02" localSheetId="25">#REF!</definedName>
    <definedName name="row060003_04l_02" localSheetId="18">#REF!</definedName>
    <definedName name="row060003_04l_02" localSheetId="26">#REF!</definedName>
    <definedName name="row060003_04l_02" localSheetId="17">#REF!</definedName>
    <definedName name="row060003_04l_02">#REF!</definedName>
    <definedName name="row060003_04r_02" localSheetId="24">#REF!</definedName>
    <definedName name="row060003_04r_02" localSheetId="19">#REF!</definedName>
    <definedName name="row060003_04r_02" localSheetId="6">#REF!</definedName>
    <definedName name="row060003_04r_02" localSheetId="25">#REF!</definedName>
    <definedName name="row060003_04r_02" localSheetId="18">#REF!</definedName>
    <definedName name="row060003_04r_02" localSheetId="26">#REF!</definedName>
    <definedName name="row060003_04r_02" localSheetId="17">#REF!</definedName>
    <definedName name="row060003_04r_02">#REF!</definedName>
    <definedName name="row060003_04v_02" localSheetId="24">#REF!</definedName>
    <definedName name="row060003_04v_02" localSheetId="19">#REF!</definedName>
    <definedName name="row060003_04v_02" localSheetId="6">#REF!</definedName>
    <definedName name="row060003_04v_02" localSheetId="25">#REF!</definedName>
    <definedName name="row060003_04v_02" localSheetId="18">#REF!</definedName>
    <definedName name="row060003_04v_02" localSheetId="26">#REF!</definedName>
    <definedName name="row060003_04v_02" localSheetId="17">#REF!</definedName>
    <definedName name="row060003_04v_02">#REF!</definedName>
    <definedName name="row060004_03l_02" localSheetId="24">#REF!</definedName>
    <definedName name="row060004_03l_02" localSheetId="19">#REF!</definedName>
    <definedName name="row060004_03l_02" localSheetId="6">#REF!</definedName>
    <definedName name="row060004_03l_02" localSheetId="25">#REF!</definedName>
    <definedName name="row060004_03l_02" localSheetId="18">#REF!</definedName>
    <definedName name="row060004_03l_02" localSheetId="26">#REF!</definedName>
    <definedName name="row060004_03l_02" localSheetId="17">#REF!</definedName>
    <definedName name="row060004_03l_02">#REF!</definedName>
    <definedName name="row060004_03r_02" localSheetId="24">#REF!</definedName>
    <definedName name="row060004_03r_02" localSheetId="19">#REF!</definedName>
    <definedName name="row060004_03r_02" localSheetId="6">#REF!</definedName>
    <definedName name="row060004_03r_02" localSheetId="25">#REF!</definedName>
    <definedName name="row060004_03r_02" localSheetId="18">#REF!</definedName>
    <definedName name="row060004_03r_02" localSheetId="26">#REF!</definedName>
    <definedName name="row060004_03r_02" localSheetId="17">#REF!</definedName>
    <definedName name="row060004_03r_02">#REF!</definedName>
    <definedName name="row060004_03v_02" localSheetId="24">#REF!</definedName>
    <definedName name="row060004_03v_02" localSheetId="19">#REF!</definedName>
    <definedName name="row060004_03v_02" localSheetId="6">#REF!</definedName>
    <definedName name="row060004_03v_02" localSheetId="25">#REF!</definedName>
    <definedName name="row060004_03v_02" localSheetId="18">#REF!</definedName>
    <definedName name="row060004_03v_02" localSheetId="26">#REF!</definedName>
    <definedName name="row060004_03v_02" localSheetId="17">#REF!</definedName>
    <definedName name="row060004_03v_02">#REF!</definedName>
    <definedName name="row060004_04l_02" localSheetId="24">#REF!</definedName>
    <definedName name="row060004_04l_02" localSheetId="19">#REF!</definedName>
    <definedName name="row060004_04l_02" localSheetId="6">#REF!</definedName>
    <definedName name="row060004_04l_02" localSheetId="25">#REF!</definedName>
    <definedName name="row060004_04l_02" localSheetId="18">#REF!</definedName>
    <definedName name="row060004_04l_02" localSheetId="26">#REF!</definedName>
    <definedName name="row060004_04l_02" localSheetId="17">#REF!</definedName>
    <definedName name="row060004_04l_02">#REF!</definedName>
    <definedName name="row060004_04r_02" localSheetId="24">#REF!</definedName>
    <definedName name="row060004_04r_02" localSheetId="19">#REF!</definedName>
    <definedName name="row060004_04r_02" localSheetId="6">#REF!</definedName>
    <definedName name="row060004_04r_02" localSheetId="25">#REF!</definedName>
    <definedName name="row060004_04r_02" localSheetId="18">#REF!</definedName>
    <definedName name="row060004_04r_02" localSheetId="26">#REF!</definedName>
    <definedName name="row060004_04r_02" localSheetId="17">#REF!</definedName>
    <definedName name="row060004_04r_02">#REF!</definedName>
    <definedName name="row060004_04v_02" localSheetId="24">#REF!</definedName>
    <definedName name="row060004_04v_02" localSheetId="19">#REF!</definedName>
    <definedName name="row060004_04v_02" localSheetId="6">#REF!</definedName>
    <definedName name="row060004_04v_02" localSheetId="25">#REF!</definedName>
    <definedName name="row060004_04v_02" localSheetId="18">#REF!</definedName>
    <definedName name="row060004_04v_02" localSheetId="26">#REF!</definedName>
    <definedName name="row060004_04v_02" localSheetId="17">#REF!</definedName>
    <definedName name="row060004_04v_02">#REF!</definedName>
    <definedName name="row060005_03l_02" localSheetId="24">#REF!</definedName>
    <definedName name="row060005_03l_02" localSheetId="19">#REF!</definedName>
    <definedName name="row060005_03l_02" localSheetId="6">#REF!</definedName>
    <definedName name="row060005_03l_02" localSheetId="25">#REF!</definedName>
    <definedName name="row060005_03l_02" localSheetId="18">#REF!</definedName>
    <definedName name="row060005_03l_02" localSheetId="26">#REF!</definedName>
    <definedName name="row060005_03l_02" localSheetId="17">#REF!</definedName>
    <definedName name="row060005_03l_02">#REF!</definedName>
    <definedName name="row060005_03r_02" localSheetId="24">#REF!</definedName>
    <definedName name="row060005_03r_02" localSheetId="19">#REF!</definedName>
    <definedName name="row060005_03r_02" localSheetId="6">#REF!</definedName>
    <definedName name="row060005_03r_02" localSheetId="25">#REF!</definedName>
    <definedName name="row060005_03r_02" localSheetId="18">#REF!</definedName>
    <definedName name="row060005_03r_02" localSheetId="26">#REF!</definedName>
    <definedName name="row060005_03r_02" localSheetId="17">#REF!</definedName>
    <definedName name="row060005_03r_02">#REF!</definedName>
    <definedName name="row060005_03v_02" localSheetId="24">#REF!</definedName>
    <definedName name="row060005_03v_02" localSheetId="19">#REF!</definedName>
    <definedName name="row060005_03v_02" localSheetId="6">#REF!</definedName>
    <definedName name="row060005_03v_02" localSheetId="25">#REF!</definedName>
    <definedName name="row060005_03v_02" localSheetId="18">#REF!</definedName>
    <definedName name="row060005_03v_02" localSheetId="26">#REF!</definedName>
    <definedName name="row060005_03v_02" localSheetId="17">#REF!</definedName>
    <definedName name="row060005_03v_02">#REF!</definedName>
    <definedName name="row060005_04l_02" localSheetId="24">#REF!</definedName>
    <definedName name="row060005_04l_02" localSheetId="19">#REF!</definedName>
    <definedName name="row060005_04l_02" localSheetId="6">#REF!</definedName>
    <definedName name="row060005_04l_02" localSheetId="25">#REF!</definedName>
    <definedName name="row060005_04l_02" localSheetId="18">#REF!</definedName>
    <definedName name="row060005_04l_02" localSheetId="26">#REF!</definedName>
    <definedName name="row060005_04l_02" localSheetId="17">#REF!</definedName>
    <definedName name="row060005_04l_02">#REF!</definedName>
    <definedName name="row060005_04r_02" localSheetId="24">#REF!</definedName>
    <definedName name="row060005_04r_02" localSheetId="19">#REF!</definedName>
    <definedName name="row060005_04r_02" localSheetId="6">#REF!</definedName>
    <definedName name="row060005_04r_02" localSheetId="25">#REF!</definedName>
    <definedName name="row060005_04r_02" localSheetId="18">#REF!</definedName>
    <definedName name="row060005_04r_02" localSheetId="26">#REF!</definedName>
    <definedName name="row060005_04r_02" localSheetId="17">#REF!</definedName>
    <definedName name="row060005_04r_02">#REF!</definedName>
    <definedName name="row060005_04v_02" localSheetId="24">#REF!</definedName>
    <definedName name="row060005_04v_02" localSheetId="19">#REF!</definedName>
    <definedName name="row060005_04v_02" localSheetId="6">#REF!</definedName>
    <definedName name="row060005_04v_02" localSheetId="25">#REF!</definedName>
    <definedName name="row060005_04v_02" localSheetId="18">#REF!</definedName>
    <definedName name="row060005_04v_02" localSheetId="26">#REF!</definedName>
    <definedName name="row060005_04v_02" localSheetId="17">#REF!</definedName>
    <definedName name="row060005_04v_02">#REF!</definedName>
    <definedName name="row060006_03l_02" localSheetId="24">#REF!</definedName>
    <definedName name="row060006_03l_02" localSheetId="19">#REF!</definedName>
    <definedName name="row060006_03l_02" localSheetId="6">#REF!</definedName>
    <definedName name="row060006_03l_02" localSheetId="25">#REF!</definedName>
    <definedName name="row060006_03l_02" localSheetId="18">#REF!</definedName>
    <definedName name="row060006_03l_02" localSheetId="26">#REF!</definedName>
    <definedName name="row060006_03l_02" localSheetId="17">#REF!</definedName>
    <definedName name="row060006_03l_02">#REF!</definedName>
    <definedName name="row060006_03r_02" localSheetId="24">#REF!</definedName>
    <definedName name="row060006_03r_02" localSheetId="19">#REF!</definedName>
    <definedName name="row060006_03r_02" localSheetId="6">#REF!</definedName>
    <definedName name="row060006_03r_02" localSheetId="25">#REF!</definedName>
    <definedName name="row060006_03r_02" localSheetId="18">#REF!</definedName>
    <definedName name="row060006_03r_02" localSheetId="26">#REF!</definedName>
    <definedName name="row060006_03r_02" localSheetId="17">#REF!</definedName>
    <definedName name="row060006_03r_02">#REF!</definedName>
    <definedName name="row060006_03v_02" localSheetId="24">#REF!</definedName>
    <definedName name="row060006_03v_02" localSheetId="19">#REF!</definedName>
    <definedName name="row060006_03v_02" localSheetId="6">#REF!</definedName>
    <definedName name="row060006_03v_02" localSheetId="25">#REF!</definedName>
    <definedName name="row060006_03v_02" localSheetId="18">#REF!</definedName>
    <definedName name="row060006_03v_02" localSheetId="26">#REF!</definedName>
    <definedName name="row060006_03v_02" localSheetId="17">#REF!</definedName>
    <definedName name="row060006_03v_02">#REF!</definedName>
    <definedName name="row060006_04l_02" localSheetId="24">#REF!</definedName>
    <definedName name="row060006_04l_02" localSheetId="19">#REF!</definedName>
    <definedName name="row060006_04l_02" localSheetId="6">#REF!</definedName>
    <definedName name="row060006_04l_02" localSheetId="25">#REF!</definedName>
    <definedName name="row060006_04l_02" localSheetId="18">#REF!</definedName>
    <definedName name="row060006_04l_02" localSheetId="26">#REF!</definedName>
    <definedName name="row060006_04l_02" localSheetId="17">#REF!</definedName>
    <definedName name="row060006_04l_02">#REF!</definedName>
    <definedName name="row060006_04r_02" localSheetId="24">#REF!</definedName>
    <definedName name="row060006_04r_02" localSheetId="19">#REF!</definedName>
    <definedName name="row060006_04r_02" localSheetId="6">#REF!</definedName>
    <definedName name="row060006_04r_02" localSheetId="25">#REF!</definedName>
    <definedName name="row060006_04r_02" localSheetId="18">#REF!</definedName>
    <definedName name="row060006_04r_02" localSheetId="26">#REF!</definedName>
    <definedName name="row060006_04r_02" localSheetId="17">#REF!</definedName>
    <definedName name="row060006_04r_02">#REF!</definedName>
    <definedName name="row060006_04v_02" localSheetId="24">#REF!</definedName>
    <definedName name="row060006_04v_02" localSheetId="19">#REF!</definedName>
    <definedName name="row060006_04v_02" localSheetId="6">#REF!</definedName>
    <definedName name="row060006_04v_02" localSheetId="25">#REF!</definedName>
    <definedName name="row060006_04v_02" localSheetId="18">#REF!</definedName>
    <definedName name="row060006_04v_02" localSheetId="26">#REF!</definedName>
    <definedName name="row060006_04v_02" localSheetId="17">#REF!</definedName>
    <definedName name="row060006_04v_02">#REF!</definedName>
    <definedName name="row060007_03l_02" localSheetId="24">#REF!</definedName>
    <definedName name="row060007_03l_02" localSheetId="19">#REF!</definedName>
    <definedName name="row060007_03l_02" localSheetId="6">#REF!</definedName>
    <definedName name="row060007_03l_02" localSheetId="25">#REF!</definedName>
    <definedName name="row060007_03l_02" localSheetId="18">#REF!</definedName>
    <definedName name="row060007_03l_02" localSheetId="26">#REF!</definedName>
    <definedName name="row060007_03l_02" localSheetId="17">#REF!</definedName>
    <definedName name="row060007_03l_02">#REF!</definedName>
    <definedName name="row060007_03r_02" localSheetId="24">#REF!</definedName>
    <definedName name="row060007_03r_02" localSheetId="19">#REF!</definedName>
    <definedName name="row060007_03r_02" localSheetId="6">#REF!</definedName>
    <definedName name="row060007_03r_02" localSheetId="25">#REF!</definedName>
    <definedName name="row060007_03r_02" localSheetId="18">#REF!</definedName>
    <definedName name="row060007_03r_02" localSheetId="26">#REF!</definedName>
    <definedName name="row060007_03r_02" localSheetId="17">#REF!</definedName>
    <definedName name="row060007_03r_02">#REF!</definedName>
    <definedName name="row060007_03v_02" localSheetId="24">#REF!</definedName>
    <definedName name="row060007_03v_02" localSheetId="19">#REF!</definedName>
    <definedName name="row060007_03v_02" localSheetId="6">#REF!</definedName>
    <definedName name="row060007_03v_02" localSheetId="25">#REF!</definedName>
    <definedName name="row060007_03v_02" localSheetId="18">#REF!</definedName>
    <definedName name="row060007_03v_02" localSheetId="26">#REF!</definedName>
    <definedName name="row060007_03v_02" localSheetId="17">#REF!</definedName>
    <definedName name="row060007_03v_02">#REF!</definedName>
    <definedName name="row060007_04l_02" localSheetId="24">#REF!</definedName>
    <definedName name="row060007_04l_02" localSheetId="19">#REF!</definedName>
    <definedName name="row060007_04l_02" localSheetId="6">#REF!</definedName>
    <definedName name="row060007_04l_02" localSheetId="25">#REF!</definedName>
    <definedName name="row060007_04l_02" localSheetId="18">#REF!</definedName>
    <definedName name="row060007_04l_02" localSheetId="26">#REF!</definedName>
    <definedName name="row060007_04l_02" localSheetId="17">#REF!</definedName>
    <definedName name="row060007_04l_02">#REF!</definedName>
    <definedName name="row060007_04r_02" localSheetId="24">#REF!</definedName>
    <definedName name="row060007_04r_02" localSheetId="19">#REF!</definedName>
    <definedName name="row060007_04r_02" localSheetId="6">#REF!</definedName>
    <definedName name="row060007_04r_02" localSheetId="25">#REF!</definedName>
    <definedName name="row060007_04r_02" localSheetId="18">#REF!</definedName>
    <definedName name="row060007_04r_02" localSheetId="26">#REF!</definedName>
    <definedName name="row060007_04r_02" localSheetId="17">#REF!</definedName>
    <definedName name="row060007_04r_02">#REF!</definedName>
    <definedName name="row060007_04v_02" localSheetId="24">#REF!</definedName>
    <definedName name="row060007_04v_02" localSheetId="19">#REF!</definedName>
    <definedName name="row060007_04v_02" localSheetId="6">#REF!</definedName>
    <definedName name="row060007_04v_02" localSheetId="25">#REF!</definedName>
    <definedName name="row060007_04v_02" localSheetId="18">#REF!</definedName>
    <definedName name="row060007_04v_02" localSheetId="26">#REF!</definedName>
    <definedName name="row060007_04v_02" localSheetId="17">#REF!</definedName>
    <definedName name="row060007_04v_02">#REF!</definedName>
    <definedName name="row060008_03l_02" localSheetId="24">#REF!</definedName>
    <definedName name="row060008_03l_02" localSheetId="19">#REF!</definedName>
    <definedName name="row060008_03l_02" localSheetId="6">#REF!</definedName>
    <definedName name="row060008_03l_02" localSheetId="25">#REF!</definedName>
    <definedName name="row060008_03l_02" localSheetId="18">#REF!</definedName>
    <definedName name="row060008_03l_02" localSheetId="26">#REF!</definedName>
    <definedName name="row060008_03l_02" localSheetId="17">#REF!</definedName>
    <definedName name="row060008_03l_02">#REF!</definedName>
    <definedName name="row060008_03r_02" localSheetId="24">#REF!</definedName>
    <definedName name="row060008_03r_02" localSheetId="19">#REF!</definedName>
    <definedName name="row060008_03r_02" localSheetId="6">#REF!</definedName>
    <definedName name="row060008_03r_02" localSheetId="25">#REF!</definedName>
    <definedName name="row060008_03r_02" localSheetId="18">#REF!</definedName>
    <definedName name="row060008_03r_02" localSheetId="26">#REF!</definedName>
    <definedName name="row060008_03r_02" localSheetId="17">#REF!</definedName>
    <definedName name="row060008_03r_02">#REF!</definedName>
    <definedName name="row060008_03v_02" localSheetId="24">#REF!</definedName>
    <definedName name="row060008_03v_02" localSheetId="19">#REF!</definedName>
    <definedName name="row060008_03v_02" localSheetId="6">#REF!</definedName>
    <definedName name="row060008_03v_02" localSheetId="25">#REF!</definedName>
    <definedName name="row060008_03v_02" localSheetId="18">#REF!</definedName>
    <definedName name="row060008_03v_02" localSheetId="26">#REF!</definedName>
    <definedName name="row060008_03v_02" localSheetId="17">#REF!</definedName>
    <definedName name="row060008_03v_02">#REF!</definedName>
    <definedName name="row060008_04l_02" localSheetId="24">#REF!</definedName>
    <definedName name="row060008_04l_02" localSheetId="19">#REF!</definedName>
    <definedName name="row060008_04l_02" localSheetId="6">#REF!</definedName>
    <definedName name="row060008_04l_02" localSheetId="25">#REF!</definedName>
    <definedName name="row060008_04l_02" localSheetId="18">#REF!</definedName>
    <definedName name="row060008_04l_02" localSheetId="26">#REF!</definedName>
    <definedName name="row060008_04l_02" localSheetId="17">#REF!</definedName>
    <definedName name="row060008_04l_02">#REF!</definedName>
    <definedName name="row060008_04r_02" localSheetId="24">#REF!</definedName>
    <definedName name="row060008_04r_02" localSheetId="19">#REF!</definedName>
    <definedName name="row060008_04r_02" localSheetId="6">#REF!</definedName>
    <definedName name="row060008_04r_02" localSheetId="25">#REF!</definedName>
    <definedName name="row060008_04r_02" localSheetId="18">#REF!</definedName>
    <definedName name="row060008_04r_02" localSheetId="26">#REF!</definedName>
    <definedName name="row060008_04r_02" localSheetId="17">#REF!</definedName>
    <definedName name="row060008_04r_02">#REF!</definedName>
    <definedName name="row060008_04v_02" localSheetId="24">#REF!</definedName>
    <definedName name="row060008_04v_02" localSheetId="19">#REF!</definedName>
    <definedName name="row060008_04v_02" localSheetId="6">#REF!</definedName>
    <definedName name="row060008_04v_02" localSheetId="25">#REF!</definedName>
    <definedName name="row060008_04v_02" localSheetId="18">#REF!</definedName>
    <definedName name="row060008_04v_02" localSheetId="26">#REF!</definedName>
    <definedName name="row060008_04v_02" localSheetId="17">#REF!</definedName>
    <definedName name="row060008_04v_02">#REF!</definedName>
    <definedName name="row060009_03l_02" localSheetId="24">#REF!</definedName>
    <definedName name="row060009_03l_02" localSheetId="19">#REF!</definedName>
    <definedName name="row060009_03l_02" localSheetId="6">#REF!</definedName>
    <definedName name="row060009_03l_02" localSheetId="25">#REF!</definedName>
    <definedName name="row060009_03l_02" localSheetId="18">#REF!</definedName>
    <definedName name="row060009_03l_02" localSheetId="26">#REF!</definedName>
    <definedName name="row060009_03l_02" localSheetId="17">#REF!</definedName>
    <definedName name="row060009_03l_02">#REF!</definedName>
    <definedName name="row060009_03r_02" localSheetId="24">#REF!</definedName>
    <definedName name="row060009_03r_02" localSheetId="19">#REF!</definedName>
    <definedName name="row060009_03r_02" localSheetId="6">#REF!</definedName>
    <definedName name="row060009_03r_02" localSheetId="25">#REF!</definedName>
    <definedName name="row060009_03r_02" localSheetId="18">#REF!</definedName>
    <definedName name="row060009_03r_02" localSheetId="26">#REF!</definedName>
    <definedName name="row060009_03r_02" localSheetId="17">#REF!</definedName>
    <definedName name="row060009_03r_02">#REF!</definedName>
    <definedName name="row060009_03v_02" localSheetId="24">#REF!</definedName>
    <definedName name="row060009_03v_02" localSheetId="19">#REF!</definedName>
    <definedName name="row060009_03v_02" localSheetId="6">#REF!</definedName>
    <definedName name="row060009_03v_02" localSheetId="25">#REF!</definedName>
    <definedName name="row060009_03v_02" localSheetId="18">#REF!</definedName>
    <definedName name="row060009_03v_02" localSheetId="26">#REF!</definedName>
    <definedName name="row060009_03v_02" localSheetId="17">#REF!</definedName>
    <definedName name="row060009_03v_02">#REF!</definedName>
    <definedName name="row060009_04l_02" localSheetId="24">#REF!</definedName>
    <definedName name="row060009_04l_02" localSheetId="19">#REF!</definedName>
    <definedName name="row060009_04l_02" localSheetId="6">#REF!</definedName>
    <definedName name="row060009_04l_02" localSheetId="25">#REF!</definedName>
    <definedName name="row060009_04l_02" localSheetId="18">#REF!</definedName>
    <definedName name="row060009_04l_02" localSheetId="26">#REF!</definedName>
    <definedName name="row060009_04l_02" localSheetId="17">#REF!</definedName>
    <definedName name="row060009_04l_02">#REF!</definedName>
    <definedName name="row060009_04r_02" localSheetId="24">#REF!</definedName>
    <definedName name="row060009_04r_02" localSheetId="19">#REF!</definedName>
    <definedName name="row060009_04r_02" localSheetId="6">#REF!</definedName>
    <definedName name="row060009_04r_02" localSheetId="25">#REF!</definedName>
    <definedName name="row060009_04r_02" localSheetId="18">#REF!</definedName>
    <definedName name="row060009_04r_02" localSheetId="26">#REF!</definedName>
    <definedName name="row060009_04r_02" localSheetId="17">#REF!</definedName>
    <definedName name="row060009_04r_02">#REF!</definedName>
    <definedName name="row060009_04v_02" localSheetId="24">#REF!</definedName>
    <definedName name="row060009_04v_02" localSheetId="19">#REF!</definedName>
    <definedName name="row060009_04v_02" localSheetId="6">#REF!</definedName>
    <definedName name="row060009_04v_02" localSheetId="25">#REF!</definedName>
    <definedName name="row060009_04v_02" localSheetId="18">#REF!</definedName>
    <definedName name="row060009_04v_02" localSheetId="26">#REF!</definedName>
    <definedName name="row060009_04v_02" localSheetId="17">#REF!</definedName>
    <definedName name="row060009_04v_02">#REF!</definedName>
    <definedName name="row060I_03l_02" localSheetId="24">#REF!</definedName>
    <definedName name="row060I_03l_02" localSheetId="19">#REF!</definedName>
    <definedName name="row060I_03l_02" localSheetId="6">#REF!</definedName>
    <definedName name="row060I_03l_02" localSheetId="25">#REF!</definedName>
    <definedName name="row060I_03l_02" localSheetId="18">#REF!</definedName>
    <definedName name="row060I_03l_02" localSheetId="26">#REF!</definedName>
    <definedName name="row060I_03l_02" localSheetId="17">#REF!</definedName>
    <definedName name="row060I_03l_02">#REF!</definedName>
    <definedName name="row060I_03r_02" localSheetId="24">#REF!</definedName>
    <definedName name="row060I_03r_02" localSheetId="19">#REF!</definedName>
    <definedName name="row060I_03r_02" localSheetId="6">#REF!</definedName>
    <definedName name="row060I_03r_02" localSheetId="25">#REF!</definedName>
    <definedName name="row060I_03r_02" localSheetId="18">#REF!</definedName>
    <definedName name="row060I_03r_02" localSheetId="26">#REF!</definedName>
    <definedName name="row060I_03r_02" localSheetId="17">#REF!</definedName>
    <definedName name="row060I_03r_02">#REF!</definedName>
    <definedName name="row060I_03v_02" localSheetId="24">#REF!</definedName>
    <definedName name="row060I_03v_02" localSheetId="19">#REF!</definedName>
    <definedName name="row060I_03v_02" localSheetId="6">#REF!</definedName>
    <definedName name="row060I_03v_02" localSheetId="25">#REF!</definedName>
    <definedName name="row060I_03v_02" localSheetId="18">#REF!</definedName>
    <definedName name="row060I_03v_02" localSheetId="26">#REF!</definedName>
    <definedName name="row060I_03v_02" localSheetId="17">#REF!</definedName>
    <definedName name="row060I_03v_02">#REF!</definedName>
    <definedName name="row060I_04l_02" localSheetId="24">#REF!</definedName>
    <definedName name="row060I_04l_02" localSheetId="19">#REF!</definedName>
    <definedName name="row060I_04l_02" localSheetId="6">#REF!</definedName>
    <definedName name="row060I_04l_02" localSheetId="25">#REF!</definedName>
    <definedName name="row060I_04l_02" localSheetId="18">#REF!</definedName>
    <definedName name="row060I_04l_02" localSheetId="26">#REF!</definedName>
    <definedName name="row060I_04l_02" localSheetId="17">#REF!</definedName>
    <definedName name="row060I_04l_02">#REF!</definedName>
    <definedName name="row060I_04r_02" localSheetId="24">#REF!</definedName>
    <definedName name="row060I_04r_02" localSheetId="19">#REF!</definedName>
    <definedName name="row060I_04r_02" localSheetId="6">#REF!</definedName>
    <definedName name="row060I_04r_02" localSheetId="25">#REF!</definedName>
    <definedName name="row060I_04r_02" localSheetId="18">#REF!</definedName>
    <definedName name="row060I_04r_02" localSheetId="26">#REF!</definedName>
    <definedName name="row060I_04r_02" localSheetId="17">#REF!</definedName>
    <definedName name="row060I_04r_02">#REF!</definedName>
    <definedName name="row060I_04v_02" localSheetId="24">#REF!</definedName>
    <definedName name="row060I_04v_02" localSheetId="19">#REF!</definedName>
    <definedName name="row060I_04v_02" localSheetId="6">#REF!</definedName>
    <definedName name="row060I_04v_02" localSheetId="25">#REF!</definedName>
    <definedName name="row060I_04v_02" localSheetId="18">#REF!</definedName>
    <definedName name="row060I_04v_02" localSheetId="26">#REF!</definedName>
    <definedName name="row060I_04v_02" localSheetId="17">#REF!</definedName>
    <definedName name="row060I_04v_02">#REF!</definedName>
    <definedName name="row060S_03l_02" localSheetId="24">#REF!</definedName>
    <definedName name="row060S_03l_02" localSheetId="19">#REF!</definedName>
    <definedName name="row060S_03l_02" localSheetId="6">#REF!</definedName>
    <definedName name="row060S_03l_02" localSheetId="25">#REF!</definedName>
    <definedName name="row060S_03l_02" localSheetId="18">#REF!</definedName>
    <definedName name="row060S_03l_02" localSheetId="26">#REF!</definedName>
    <definedName name="row060S_03l_02" localSheetId="17">#REF!</definedName>
    <definedName name="row060S_03l_02">#REF!</definedName>
    <definedName name="row060S_03r_02" localSheetId="24">#REF!</definedName>
    <definedName name="row060S_03r_02" localSheetId="19">#REF!</definedName>
    <definedName name="row060S_03r_02" localSheetId="6">#REF!</definedName>
    <definedName name="row060S_03r_02" localSheetId="25">#REF!</definedName>
    <definedName name="row060S_03r_02" localSheetId="18">#REF!</definedName>
    <definedName name="row060S_03r_02" localSheetId="26">#REF!</definedName>
    <definedName name="row060S_03r_02" localSheetId="17">#REF!</definedName>
    <definedName name="row060S_03r_02">#REF!</definedName>
    <definedName name="row060S_03v_02" localSheetId="24">#REF!</definedName>
    <definedName name="row060S_03v_02" localSheetId="19">#REF!</definedName>
    <definedName name="row060S_03v_02" localSheetId="6">#REF!</definedName>
    <definedName name="row060S_03v_02" localSheetId="25">#REF!</definedName>
    <definedName name="row060S_03v_02" localSheetId="18">#REF!</definedName>
    <definedName name="row060S_03v_02" localSheetId="26">#REF!</definedName>
    <definedName name="row060S_03v_02" localSheetId="17">#REF!</definedName>
    <definedName name="row060S_03v_02">#REF!</definedName>
    <definedName name="row060S_04l_02" localSheetId="24">#REF!</definedName>
    <definedName name="row060S_04l_02" localSheetId="19">#REF!</definedName>
    <definedName name="row060S_04l_02" localSheetId="6">#REF!</definedName>
    <definedName name="row060S_04l_02" localSheetId="25">#REF!</definedName>
    <definedName name="row060S_04l_02" localSheetId="18">#REF!</definedName>
    <definedName name="row060S_04l_02" localSheetId="26">#REF!</definedName>
    <definedName name="row060S_04l_02" localSheetId="17">#REF!</definedName>
    <definedName name="row060S_04l_02">#REF!</definedName>
    <definedName name="row060S_04r_02" localSheetId="24">#REF!</definedName>
    <definedName name="row060S_04r_02" localSheetId="19">#REF!</definedName>
    <definedName name="row060S_04r_02" localSheetId="6">#REF!</definedName>
    <definedName name="row060S_04r_02" localSheetId="25">#REF!</definedName>
    <definedName name="row060S_04r_02" localSheetId="18">#REF!</definedName>
    <definedName name="row060S_04r_02" localSheetId="26">#REF!</definedName>
    <definedName name="row060S_04r_02" localSheetId="17">#REF!</definedName>
    <definedName name="row060S_04r_02">#REF!</definedName>
    <definedName name="row060S_04v_02" localSheetId="24">#REF!</definedName>
    <definedName name="row060S_04v_02" localSheetId="19">#REF!</definedName>
    <definedName name="row060S_04v_02" localSheetId="6">#REF!</definedName>
    <definedName name="row060S_04v_02" localSheetId="25">#REF!</definedName>
    <definedName name="row060S_04v_02" localSheetId="18">#REF!</definedName>
    <definedName name="row060S_04v_02" localSheetId="26">#REF!</definedName>
    <definedName name="row060S_04v_02" localSheetId="17">#REF!</definedName>
    <definedName name="row060S_04v_02">#REF!</definedName>
    <definedName name="row070_n" localSheetId="24">#REF!</definedName>
    <definedName name="row070_n" localSheetId="19">#REF!</definedName>
    <definedName name="row070_n" localSheetId="6">#REF!</definedName>
    <definedName name="row070_n" localSheetId="25">#REF!</definedName>
    <definedName name="row070_n" localSheetId="18">#REF!</definedName>
    <definedName name="row070_n" localSheetId="26">#REF!</definedName>
    <definedName name="row070_n" localSheetId="17">#REF!</definedName>
    <definedName name="row070_n">#REF!</definedName>
    <definedName name="row070_nl" localSheetId="24">#REF!</definedName>
    <definedName name="row070_nl" localSheetId="19">#REF!</definedName>
    <definedName name="row070_nl" localSheetId="6">#REF!</definedName>
    <definedName name="row070_nl" localSheetId="25">#REF!</definedName>
    <definedName name="row070_nl" localSheetId="18">#REF!</definedName>
    <definedName name="row070_nl" localSheetId="26">#REF!</definedName>
    <definedName name="row070_nl" localSheetId="17">#REF!</definedName>
    <definedName name="row070_nl">#REF!</definedName>
    <definedName name="row070_nr" localSheetId="24">#REF!</definedName>
    <definedName name="row070_nr" localSheetId="19">#REF!</definedName>
    <definedName name="row070_nr" localSheetId="6">#REF!</definedName>
    <definedName name="row070_nr" localSheetId="25">#REF!</definedName>
    <definedName name="row070_nr" localSheetId="18">#REF!</definedName>
    <definedName name="row070_nr" localSheetId="26">#REF!</definedName>
    <definedName name="row070_nr" localSheetId="17">#REF!</definedName>
    <definedName name="row070_nr">#REF!</definedName>
    <definedName name="row070_o" localSheetId="24">#REF!</definedName>
    <definedName name="row070_o" localSheetId="19">#REF!</definedName>
    <definedName name="row070_o" localSheetId="6">#REF!</definedName>
    <definedName name="row070_o" localSheetId="25">#REF!</definedName>
    <definedName name="row070_o" localSheetId="18">#REF!</definedName>
    <definedName name="row070_o" localSheetId="26">#REF!</definedName>
    <definedName name="row070_o" localSheetId="17">#REF!</definedName>
    <definedName name="row070_o">#REF!</definedName>
    <definedName name="row070_ol" localSheetId="24">#REF!</definedName>
    <definedName name="row070_ol" localSheetId="19">#REF!</definedName>
    <definedName name="row070_ol" localSheetId="6">#REF!</definedName>
    <definedName name="row070_ol" localSheetId="25">#REF!</definedName>
    <definedName name="row070_ol" localSheetId="18">#REF!</definedName>
    <definedName name="row070_ol" localSheetId="26">#REF!</definedName>
    <definedName name="row070_ol" localSheetId="17">#REF!</definedName>
    <definedName name="row070_ol">#REF!</definedName>
    <definedName name="row070_or" localSheetId="24">#REF!</definedName>
    <definedName name="row070_or" localSheetId="19">#REF!</definedName>
    <definedName name="row070_or" localSheetId="6">#REF!</definedName>
    <definedName name="row070_or" localSheetId="25">#REF!</definedName>
    <definedName name="row070_or" localSheetId="18">#REF!</definedName>
    <definedName name="row070_or" localSheetId="26">#REF!</definedName>
    <definedName name="row070_or" localSheetId="17">#REF!</definedName>
    <definedName name="row070_or">#REF!</definedName>
    <definedName name="row080_n" localSheetId="24">#REF!</definedName>
    <definedName name="row080_n" localSheetId="19">#REF!</definedName>
    <definedName name="row080_n" localSheetId="6">#REF!</definedName>
    <definedName name="row080_n" localSheetId="25">#REF!</definedName>
    <definedName name="row080_n" localSheetId="18">#REF!</definedName>
    <definedName name="row080_n" localSheetId="26">#REF!</definedName>
    <definedName name="row080_n" localSheetId="17">#REF!</definedName>
    <definedName name="row080_n">#REF!</definedName>
    <definedName name="row080_nl" localSheetId="24">#REF!</definedName>
    <definedName name="row080_nl" localSheetId="19">#REF!</definedName>
    <definedName name="row080_nl" localSheetId="6">#REF!</definedName>
    <definedName name="row080_nl" localSheetId="25">#REF!</definedName>
    <definedName name="row080_nl" localSheetId="18">#REF!</definedName>
    <definedName name="row080_nl" localSheetId="26">#REF!</definedName>
    <definedName name="row080_nl" localSheetId="17">#REF!</definedName>
    <definedName name="row080_nl">#REF!</definedName>
    <definedName name="row080_nr" localSheetId="24">#REF!</definedName>
    <definedName name="row080_nr" localSheetId="19">#REF!</definedName>
    <definedName name="row080_nr" localSheetId="6">#REF!</definedName>
    <definedName name="row080_nr" localSheetId="25">#REF!</definedName>
    <definedName name="row080_nr" localSheetId="18">#REF!</definedName>
    <definedName name="row080_nr" localSheetId="26">#REF!</definedName>
    <definedName name="row080_nr" localSheetId="17">#REF!</definedName>
    <definedName name="row080_nr">#REF!</definedName>
    <definedName name="row080_o" localSheetId="24">#REF!</definedName>
    <definedName name="row080_o" localSheetId="19">#REF!</definedName>
    <definedName name="row080_o" localSheetId="6">#REF!</definedName>
    <definedName name="row080_o" localSheetId="25">#REF!</definedName>
    <definedName name="row080_o" localSheetId="18">#REF!</definedName>
    <definedName name="row080_o" localSheetId="26">#REF!</definedName>
    <definedName name="row080_o" localSheetId="17">#REF!</definedName>
    <definedName name="row080_o">#REF!</definedName>
    <definedName name="row080_ol" localSheetId="24">#REF!</definedName>
    <definedName name="row080_ol" localSheetId="19">#REF!</definedName>
    <definedName name="row080_ol" localSheetId="6">#REF!</definedName>
    <definedName name="row080_ol" localSheetId="25">#REF!</definedName>
    <definedName name="row080_ol" localSheetId="18">#REF!</definedName>
    <definedName name="row080_ol" localSheetId="26">#REF!</definedName>
    <definedName name="row080_ol" localSheetId="17">#REF!</definedName>
    <definedName name="row080_ol">#REF!</definedName>
    <definedName name="row080_or" localSheetId="24">#REF!</definedName>
    <definedName name="row080_or" localSheetId="19">#REF!</definedName>
    <definedName name="row080_or" localSheetId="6">#REF!</definedName>
    <definedName name="row080_or" localSheetId="25">#REF!</definedName>
    <definedName name="row080_or" localSheetId="18">#REF!</definedName>
    <definedName name="row080_or" localSheetId="26">#REF!</definedName>
    <definedName name="row080_or" localSheetId="17">#REF!</definedName>
    <definedName name="row080_or">#REF!</definedName>
    <definedName name="row0801_03l_02" localSheetId="24">#REF!</definedName>
    <definedName name="row0801_03l_02" localSheetId="19">#REF!</definedName>
    <definedName name="row0801_03l_02" localSheetId="6">#REF!</definedName>
    <definedName name="row0801_03l_02" localSheetId="25">#REF!</definedName>
    <definedName name="row0801_03l_02" localSheetId="18">#REF!</definedName>
    <definedName name="row0801_03l_02" localSheetId="26">#REF!</definedName>
    <definedName name="row0801_03l_02" localSheetId="17">#REF!</definedName>
    <definedName name="row0801_03l_02">#REF!</definedName>
    <definedName name="row0801_03r_02" localSheetId="24">#REF!</definedName>
    <definedName name="row0801_03r_02" localSheetId="19">#REF!</definedName>
    <definedName name="row0801_03r_02" localSheetId="6">#REF!</definedName>
    <definedName name="row0801_03r_02" localSheetId="25">#REF!</definedName>
    <definedName name="row0801_03r_02" localSheetId="18">#REF!</definedName>
    <definedName name="row0801_03r_02" localSheetId="26">#REF!</definedName>
    <definedName name="row0801_03r_02" localSheetId="17">#REF!</definedName>
    <definedName name="row0801_03r_02">#REF!</definedName>
    <definedName name="row0801_03v_02" localSheetId="24">#REF!</definedName>
    <definedName name="row0801_03v_02" localSheetId="19">#REF!</definedName>
    <definedName name="row0801_03v_02" localSheetId="6">#REF!</definedName>
    <definedName name="row0801_03v_02" localSheetId="25">#REF!</definedName>
    <definedName name="row0801_03v_02" localSheetId="18">#REF!</definedName>
    <definedName name="row0801_03v_02" localSheetId="26">#REF!</definedName>
    <definedName name="row0801_03v_02" localSheetId="17">#REF!</definedName>
    <definedName name="row0801_03v_02">#REF!</definedName>
    <definedName name="row0801_04l_02" localSheetId="24">#REF!</definedName>
    <definedName name="row0801_04l_02" localSheetId="19">#REF!</definedName>
    <definedName name="row0801_04l_02" localSheetId="6">#REF!</definedName>
    <definedName name="row0801_04l_02" localSheetId="25">#REF!</definedName>
    <definedName name="row0801_04l_02" localSheetId="18">#REF!</definedName>
    <definedName name="row0801_04l_02" localSheetId="26">#REF!</definedName>
    <definedName name="row0801_04l_02" localSheetId="17">#REF!</definedName>
    <definedName name="row0801_04l_02">#REF!</definedName>
    <definedName name="row0801_04r_02" localSheetId="24">#REF!</definedName>
    <definedName name="row0801_04r_02" localSheetId="19">#REF!</definedName>
    <definedName name="row0801_04r_02" localSheetId="6">#REF!</definedName>
    <definedName name="row0801_04r_02" localSheetId="25">#REF!</definedName>
    <definedName name="row0801_04r_02" localSheetId="18">#REF!</definedName>
    <definedName name="row0801_04r_02" localSheetId="26">#REF!</definedName>
    <definedName name="row0801_04r_02" localSheetId="17">#REF!</definedName>
    <definedName name="row0801_04r_02">#REF!</definedName>
    <definedName name="row0801_04v_02" localSheetId="24">#REF!</definedName>
    <definedName name="row0801_04v_02" localSheetId="19">#REF!</definedName>
    <definedName name="row0801_04v_02" localSheetId="6">#REF!</definedName>
    <definedName name="row0801_04v_02" localSheetId="25">#REF!</definedName>
    <definedName name="row0801_04v_02" localSheetId="18">#REF!</definedName>
    <definedName name="row0801_04v_02" localSheetId="26">#REF!</definedName>
    <definedName name="row0801_04v_02" localSheetId="17">#REF!</definedName>
    <definedName name="row0801_04v_02">#REF!</definedName>
    <definedName name="row0802_03l_02" localSheetId="24">#REF!</definedName>
    <definedName name="row0802_03l_02" localSheetId="19">#REF!</definedName>
    <definedName name="row0802_03l_02" localSheetId="6">#REF!</definedName>
    <definedName name="row0802_03l_02" localSheetId="25">#REF!</definedName>
    <definedName name="row0802_03l_02" localSheetId="18">#REF!</definedName>
    <definedName name="row0802_03l_02" localSheetId="26">#REF!</definedName>
    <definedName name="row0802_03l_02" localSheetId="17">#REF!</definedName>
    <definedName name="row0802_03l_02">#REF!</definedName>
    <definedName name="row0802_03r_02" localSheetId="24">#REF!</definedName>
    <definedName name="row0802_03r_02" localSheetId="19">#REF!</definedName>
    <definedName name="row0802_03r_02" localSheetId="6">#REF!</definedName>
    <definedName name="row0802_03r_02" localSheetId="25">#REF!</definedName>
    <definedName name="row0802_03r_02" localSheetId="18">#REF!</definedName>
    <definedName name="row0802_03r_02" localSheetId="26">#REF!</definedName>
    <definedName name="row0802_03r_02" localSheetId="17">#REF!</definedName>
    <definedName name="row0802_03r_02">#REF!</definedName>
    <definedName name="row0802_03v_02" localSheetId="24">#REF!</definedName>
    <definedName name="row0802_03v_02" localSheetId="19">#REF!</definedName>
    <definedName name="row0802_03v_02" localSheetId="6">#REF!</definedName>
    <definedName name="row0802_03v_02" localSheetId="25">#REF!</definedName>
    <definedName name="row0802_03v_02" localSheetId="18">#REF!</definedName>
    <definedName name="row0802_03v_02" localSheetId="26">#REF!</definedName>
    <definedName name="row0802_03v_02" localSheetId="17">#REF!</definedName>
    <definedName name="row0802_03v_02">#REF!</definedName>
    <definedName name="row0802_04l_02" localSheetId="24">#REF!</definedName>
    <definedName name="row0802_04l_02" localSheetId="19">#REF!</definedName>
    <definedName name="row0802_04l_02" localSheetId="6">#REF!</definedName>
    <definedName name="row0802_04l_02" localSheetId="25">#REF!</definedName>
    <definedName name="row0802_04l_02" localSheetId="18">#REF!</definedName>
    <definedName name="row0802_04l_02" localSheetId="26">#REF!</definedName>
    <definedName name="row0802_04l_02" localSheetId="17">#REF!</definedName>
    <definedName name="row0802_04l_02">#REF!</definedName>
    <definedName name="row0802_04r_02" localSheetId="24">#REF!</definedName>
    <definedName name="row0802_04r_02" localSheetId="19">#REF!</definedName>
    <definedName name="row0802_04r_02" localSheetId="6">#REF!</definedName>
    <definedName name="row0802_04r_02" localSheetId="25">#REF!</definedName>
    <definedName name="row0802_04r_02" localSheetId="18">#REF!</definedName>
    <definedName name="row0802_04r_02" localSheetId="26">#REF!</definedName>
    <definedName name="row0802_04r_02" localSheetId="17">#REF!</definedName>
    <definedName name="row0802_04r_02">#REF!</definedName>
    <definedName name="row0802_04v_02" localSheetId="24">#REF!</definedName>
    <definedName name="row0802_04v_02" localSheetId="19">#REF!</definedName>
    <definedName name="row0802_04v_02" localSheetId="6">#REF!</definedName>
    <definedName name="row0802_04v_02" localSheetId="25">#REF!</definedName>
    <definedName name="row0802_04v_02" localSheetId="18">#REF!</definedName>
    <definedName name="row0802_04v_02" localSheetId="26">#REF!</definedName>
    <definedName name="row0802_04v_02" localSheetId="17">#REF!</definedName>
    <definedName name="row0802_04v_02">#REF!</definedName>
    <definedName name="row080I_03l_02" localSheetId="24">#REF!</definedName>
    <definedName name="row080I_03l_02" localSheetId="19">#REF!</definedName>
    <definedName name="row080I_03l_02" localSheetId="6">#REF!</definedName>
    <definedName name="row080I_03l_02" localSheetId="25">#REF!</definedName>
    <definedName name="row080I_03l_02" localSheetId="18">#REF!</definedName>
    <definedName name="row080I_03l_02" localSheetId="26">#REF!</definedName>
    <definedName name="row080I_03l_02" localSheetId="17">#REF!</definedName>
    <definedName name="row080I_03l_02">#REF!</definedName>
    <definedName name="row080I_03r_02" localSheetId="24">#REF!</definedName>
    <definedName name="row080I_03r_02" localSheetId="19">#REF!</definedName>
    <definedName name="row080I_03r_02" localSheetId="6">#REF!</definedName>
    <definedName name="row080I_03r_02" localSheetId="25">#REF!</definedName>
    <definedName name="row080I_03r_02" localSheetId="18">#REF!</definedName>
    <definedName name="row080I_03r_02" localSheetId="26">#REF!</definedName>
    <definedName name="row080I_03r_02" localSheetId="17">#REF!</definedName>
    <definedName name="row080I_03r_02">#REF!</definedName>
    <definedName name="row080I_03v_02" localSheetId="24">#REF!</definedName>
    <definedName name="row080I_03v_02" localSheetId="19">#REF!</definedName>
    <definedName name="row080I_03v_02" localSheetId="6">#REF!</definedName>
    <definedName name="row080I_03v_02" localSheetId="25">#REF!</definedName>
    <definedName name="row080I_03v_02" localSheetId="18">#REF!</definedName>
    <definedName name="row080I_03v_02" localSheetId="26">#REF!</definedName>
    <definedName name="row080I_03v_02" localSheetId="17">#REF!</definedName>
    <definedName name="row080I_03v_02">#REF!</definedName>
    <definedName name="row080I_04l_02" localSheetId="24">#REF!</definedName>
    <definedName name="row080I_04l_02" localSheetId="19">#REF!</definedName>
    <definedName name="row080I_04l_02" localSheetId="6">#REF!</definedName>
    <definedName name="row080I_04l_02" localSheetId="25">#REF!</definedName>
    <definedName name="row080I_04l_02" localSheetId="18">#REF!</definedName>
    <definedName name="row080I_04l_02" localSheetId="26">#REF!</definedName>
    <definedName name="row080I_04l_02" localSheetId="17">#REF!</definedName>
    <definedName name="row080I_04l_02">#REF!</definedName>
    <definedName name="row080I_04r_02" localSheetId="24">#REF!</definedName>
    <definedName name="row080I_04r_02" localSheetId="19">#REF!</definedName>
    <definedName name="row080I_04r_02" localSheetId="6">#REF!</definedName>
    <definedName name="row080I_04r_02" localSheetId="25">#REF!</definedName>
    <definedName name="row080I_04r_02" localSheetId="18">#REF!</definedName>
    <definedName name="row080I_04r_02" localSheetId="26">#REF!</definedName>
    <definedName name="row080I_04r_02" localSheetId="17">#REF!</definedName>
    <definedName name="row080I_04r_02">#REF!</definedName>
    <definedName name="row080I_04v_02" localSheetId="24">#REF!</definedName>
    <definedName name="row080I_04v_02" localSheetId="19">#REF!</definedName>
    <definedName name="row080I_04v_02" localSheetId="6">#REF!</definedName>
    <definedName name="row080I_04v_02" localSheetId="25">#REF!</definedName>
    <definedName name="row080I_04v_02" localSheetId="18">#REF!</definedName>
    <definedName name="row080I_04v_02" localSheetId="26">#REF!</definedName>
    <definedName name="row080I_04v_02" localSheetId="17">#REF!</definedName>
    <definedName name="row080I_04v_02">#REF!</definedName>
    <definedName name="row080S_03l_02" localSheetId="24">#REF!</definedName>
    <definedName name="row080S_03l_02" localSheetId="19">#REF!</definedName>
    <definedName name="row080S_03l_02" localSheetId="6">#REF!</definedName>
    <definedName name="row080S_03l_02" localSheetId="25">#REF!</definedName>
    <definedName name="row080S_03l_02" localSheetId="18">#REF!</definedName>
    <definedName name="row080S_03l_02" localSheetId="26">#REF!</definedName>
    <definedName name="row080S_03l_02" localSheetId="17">#REF!</definedName>
    <definedName name="row080S_03l_02">#REF!</definedName>
    <definedName name="row080S_03r_02" localSheetId="24">#REF!</definedName>
    <definedName name="row080S_03r_02" localSheetId="19">#REF!</definedName>
    <definedName name="row080S_03r_02" localSheetId="6">#REF!</definedName>
    <definedName name="row080S_03r_02" localSheetId="25">#REF!</definedName>
    <definedName name="row080S_03r_02" localSheetId="18">#REF!</definedName>
    <definedName name="row080S_03r_02" localSheetId="26">#REF!</definedName>
    <definedName name="row080S_03r_02" localSheetId="17">#REF!</definedName>
    <definedName name="row080S_03r_02">#REF!</definedName>
    <definedName name="row080S_03v_02" localSheetId="24">#REF!</definedName>
    <definedName name="row080S_03v_02" localSheetId="19">#REF!</definedName>
    <definedName name="row080S_03v_02" localSheetId="6">#REF!</definedName>
    <definedName name="row080S_03v_02" localSheetId="25">#REF!</definedName>
    <definedName name="row080S_03v_02" localSheetId="18">#REF!</definedName>
    <definedName name="row080S_03v_02" localSheetId="26">#REF!</definedName>
    <definedName name="row080S_03v_02" localSheetId="17">#REF!</definedName>
    <definedName name="row080S_03v_02">#REF!</definedName>
    <definedName name="row080S_04l_02" localSheetId="24">#REF!</definedName>
    <definedName name="row080S_04l_02" localSheetId="19">#REF!</definedName>
    <definedName name="row080S_04l_02" localSheetId="6">#REF!</definedName>
    <definedName name="row080S_04l_02" localSheetId="25">#REF!</definedName>
    <definedName name="row080S_04l_02" localSheetId="18">#REF!</definedName>
    <definedName name="row080S_04l_02" localSheetId="26">#REF!</definedName>
    <definedName name="row080S_04l_02" localSheetId="17">#REF!</definedName>
    <definedName name="row080S_04l_02">#REF!</definedName>
    <definedName name="row080S_04r_02" localSheetId="24">#REF!</definedName>
    <definedName name="row080S_04r_02" localSheetId="19">#REF!</definedName>
    <definedName name="row080S_04r_02" localSheetId="6">#REF!</definedName>
    <definedName name="row080S_04r_02" localSheetId="25">#REF!</definedName>
    <definedName name="row080S_04r_02" localSheetId="18">#REF!</definedName>
    <definedName name="row080S_04r_02" localSheetId="26">#REF!</definedName>
    <definedName name="row080S_04r_02" localSheetId="17">#REF!</definedName>
    <definedName name="row080S_04r_02">#REF!</definedName>
    <definedName name="row080S_04v_02" localSheetId="24">#REF!</definedName>
    <definedName name="row080S_04v_02" localSheetId="19">#REF!</definedName>
    <definedName name="row080S_04v_02" localSheetId="6">#REF!</definedName>
    <definedName name="row080S_04v_02" localSheetId="25">#REF!</definedName>
    <definedName name="row080S_04v_02" localSheetId="18">#REF!</definedName>
    <definedName name="row080S_04v_02" localSheetId="26">#REF!</definedName>
    <definedName name="row080S_04v_02" localSheetId="17">#REF!</definedName>
    <definedName name="row080S_04v_02">#REF!</definedName>
    <definedName name="row090_n" localSheetId="24">#REF!</definedName>
    <definedName name="row090_n" localSheetId="19">#REF!</definedName>
    <definedName name="row090_n" localSheetId="6">#REF!</definedName>
    <definedName name="row090_n" localSheetId="25">#REF!</definedName>
    <definedName name="row090_n" localSheetId="18">#REF!</definedName>
    <definedName name="row090_n" localSheetId="26">#REF!</definedName>
    <definedName name="row090_n" localSheetId="17">#REF!</definedName>
    <definedName name="row090_n">#REF!</definedName>
    <definedName name="row090_nl" localSheetId="24">#REF!</definedName>
    <definedName name="row090_nl" localSheetId="19">#REF!</definedName>
    <definedName name="row090_nl" localSheetId="6">#REF!</definedName>
    <definedName name="row090_nl" localSheetId="25">#REF!</definedName>
    <definedName name="row090_nl" localSheetId="18">#REF!</definedName>
    <definedName name="row090_nl" localSheetId="26">#REF!</definedName>
    <definedName name="row090_nl" localSheetId="17">#REF!</definedName>
    <definedName name="row090_nl">#REF!</definedName>
    <definedName name="row090_nr" localSheetId="24">#REF!</definedName>
    <definedName name="row090_nr" localSheetId="19">#REF!</definedName>
    <definedName name="row090_nr" localSheetId="6">#REF!</definedName>
    <definedName name="row090_nr" localSheetId="25">#REF!</definedName>
    <definedName name="row090_nr" localSheetId="18">#REF!</definedName>
    <definedName name="row090_nr" localSheetId="26">#REF!</definedName>
    <definedName name="row090_nr" localSheetId="17">#REF!</definedName>
    <definedName name="row090_nr">#REF!</definedName>
    <definedName name="row090_o" localSheetId="24">#REF!</definedName>
    <definedName name="row090_o" localSheetId="19">#REF!</definedName>
    <definedName name="row090_o" localSheetId="6">#REF!</definedName>
    <definedName name="row090_o" localSheetId="25">#REF!</definedName>
    <definedName name="row090_o" localSheetId="18">#REF!</definedName>
    <definedName name="row090_o" localSheetId="26">#REF!</definedName>
    <definedName name="row090_o" localSheetId="17">#REF!</definedName>
    <definedName name="row090_o">#REF!</definedName>
    <definedName name="row090_ol" localSheetId="24">#REF!</definedName>
    <definedName name="row090_ol" localSheetId="19">#REF!</definedName>
    <definedName name="row090_ol" localSheetId="6">#REF!</definedName>
    <definedName name="row090_ol" localSheetId="25">#REF!</definedName>
    <definedName name="row090_ol" localSheetId="18">#REF!</definedName>
    <definedName name="row090_ol" localSheetId="26">#REF!</definedName>
    <definedName name="row090_ol" localSheetId="17">#REF!</definedName>
    <definedName name="row090_ol">#REF!</definedName>
    <definedName name="row090_or" localSheetId="24">#REF!</definedName>
    <definedName name="row090_or" localSheetId="19">#REF!</definedName>
    <definedName name="row090_or" localSheetId="6">#REF!</definedName>
    <definedName name="row090_or" localSheetId="25">#REF!</definedName>
    <definedName name="row090_or" localSheetId="18">#REF!</definedName>
    <definedName name="row090_or" localSheetId="26">#REF!</definedName>
    <definedName name="row090_or" localSheetId="17">#REF!</definedName>
    <definedName name="row090_or">#REF!</definedName>
    <definedName name="row090001_03l_02" localSheetId="24">#REF!</definedName>
    <definedName name="row090001_03l_02" localSheetId="19">#REF!</definedName>
    <definedName name="row090001_03l_02" localSheetId="6">#REF!</definedName>
    <definedName name="row090001_03l_02" localSheetId="25">#REF!</definedName>
    <definedName name="row090001_03l_02" localSheetId="18">#REF!</definedName>
    <definedName name="row090001_03l_02" localSheetId="26">#REF!</definedName>
    <definedName name="row090001_03l_02" localSheetId="17">#REF!</definedName>
    <definedName name="row090001_03l_02">#REF!</definedName>
    <definedName name="row090001_03r_02" localSheetId="24">#REF!</definedName>
    <definedName name="row090001_03r_02" localSheetId="19">#REF!</definedName>
    <definedName name="row090001_03r_02" localSheetId="6">#REF!</definedName>
    <definedName name="row090001_03r_02" localSheetId="25">#REF!</definedName>
    <definedName name="row090001_03r_02" localSheetId="18">#REF!</definedName>
    <definedName name="row090001_03r_02" localSheetId="26">#REF!</definedName>
    <definedName name="row090001_03r_02" localSheetId="17">#REF!</definedName>
    <definedName name="row090001_03r_02">#REF!</definedName>
    <definedName name="row090001_03v_02" localSheetId="24">#REF!</definedName>
    <definedName name="row090001_03v_02" localSheetId="19">#REF!</definedName>
    <definedName name="row090001_03v_02" localSheetId="6">#REF!</definedName>
    <definedName name="row090001_03v_02" localSheetId="25">#REF!</definedName>
    <definedName name="row090001_03v_02" localSheetId="18">#REF!</definedName>
    <definedName name="row090001_03v_02" localSheetId="26">#REF!</definedName>
    <definedName name="row090001_03v_02" localSheetId="17">#REF!</definedName>
    <definedName name="row090001_03v_02">#REF!</definedName>
    <definedName name="row090001_04l_02" localSheetId="24">#REF!</definedName>
    <definedName name="row090001_04l_02" localSheetId="19">#REF!</definedName>
    <definedName name="row090001_04l_02" localSheetId="6">#REF!</definedName>
    <definedName name="row090001_04l_02" localSheetId="25">#REF!</definedName>
    <definedName name="row090001_04l_02" localSheetId="18">#REF!</definedName>
    <definedName name="row090001_04l_02" localSheetId="26">#REF!</definedName>
    <definedName name="row090001_04l_02" localSheetId="17">#REF!</definedName>
    <definedName name="row090001_04l_02">#REF!</definedName>
    <definedName name="row090001_04r_02" localSheetId="24">#REF!</definedName>
    <definedName name="row090001_04r_02" localSheetId="19">#REF!</definedName>
    <definedName name="row090001_04r_02" localSheetId="6">#REF!</definedName>
    <definedName name="row090001_04r_02" localSheetId="25">#REF!</definedName>
    <definedName name="row090001_04r_02" localSheetId="18">#REF!</definedName>
    <definedName name="row090001_04r_02" localSheetId="26">#REF!</definedName>
    <definedName name="row090001_04r_02" localSheetId="17">#REF!</definedName>
    <definedName name="row090001_04r_02">#REF!</definedName>
    <definedName name="row090001_04v_02" localSheetId="24">#REF!</definedName>
    <definedName name="row090001_04v_02" localSheetId="19">#REF!</definedName>
    <definedName name="row090001_04v_02" localSheetId="6">#REF!</definedName>
    <definedName name="row090001_04v_02" localSheetId="25">#REF!</definedName>
    <definedName name="row090001_04v_02" localSheetId="18">#REF!</definedName>
    <definedName name="row090001_04v_02" localSheetId="26">#REF!</definedName>
    <definedName name="row090001_04v_02" localSheetId="17">#REF!</definedName>
    <definedName name="row090001_04v_02">#REF!</definedName>
    <definedName name="row090002_03l_02" localSheetId="24">#REF!</definedName>
    <definedName name="row090002_03l_02" localSheetId="19">#REF!</definedName>
    <definedName name="row090002_03l_02" localSheetId="6">#REF!</definedName>
    <definedName name="row090002_03l_02" localSheetId="25">#REF!</definedName>
    <definedName name="row090002_03l_02" localSheetId="18">#REF!</definedName>
    <definedName name="row090002_03l_02" localSheetId="26">#REF!</definedName>
    <definedName name="row090002_03l_02" localSheetId="17">#REF!</definedName>
    <definedName name="row090002_03l_02">#REF!</definedName>
    <definedName name="row090002_03r_02" localSheetId="24">#REF!</definedName>
    <definedName name="row090002_03r_02" localSheetId="19">#REF!</definedName>
    <definedName name="row090002_03r_02" localSheetId="6">#REF!</definedName>
    <definedName name="row090002_03r_02" localSheetId="25">#REF!</definedName>
    <definedName name="row090002_03r_02" localSheetId="18">#REF!</definedName>
    <definedName name="row090002_03r_02" localSheetId="26">#REF!</definedName>
    <definedName name="row090002_03r_02" localSheetId="17">#REF!</definedName>
    <definedName name="row090002_03r_02">#REF!</definedName>
    <definedName name="row090002_03v_02" localSheetId="24">#REF!</definedName>
    <definedName name="row090002_03v_02" localSheetId="19">#REF!</definedName>
    <definedName name="row090002_03v_02" localSheetId="6">#REF!</definedName>
    <definedName name="row090002_03v_02" localSheetId="25">#REF!</definedName>
    <definedName name="row090002_03v_02" localSheetId="18">#REF!</definedName>
    <definedName name="row090002_03v_02" localSheetId="26">#REF!</definedName>
    <definedName name="row090002_03v_02" localSheetId="17">#REF!</definedName>
    <definedName name="row090002_03v_02">#REF!</definedName>
    <definedName name="row090002_04l_02" localSheetId="24">#REF!</definedName>
    <definedName name="row090002_04l_02" localSheetId="19">#REF!</definedName>
    <definedName name="row090002_04l_02" localSheetId="6">#REF!</definedName>
    <definedName name="row090002_04l_02" localSheetId="25">#REF!</definedName>
    <definedName name="row090002_04l_02" localSheetId="18">#REF!</definedName>
    <definedName name="row090002_04l_02" localSheetId="26">#REF!</definedName>
    <definedName name="row090002_04l_02" localSheetId="17">#REF!</definedName>
    <definedName name="row090002_04l_02">#REF!</definedName>
    <definedName name="row090002_04r_02" localSheetId="24">#REF!</definedName>
    <definedName name="row090002_04r_02" localSheetId="19">#REF!</definedName>
    <definedName name="row090002_04r_02" localSheetId="6">#REF!</definedName>
    <definedName name="row090002_04r_02" localSheetId="25">#REF!</definedName>
    <definedName name="row090002_04r_02" localSheetId="18">#REF!</definedName>
    <definedName name="row090002_04r_02" localSheetId="26">#REF!</definedName>
    <definedName name="row090002_04r_02" localSheetId="17">#REF!</definedName>
    <definedName name="row090002_04r_02">#REF!</definedName>
    <definedName name="row090002_04v_02" localSheetId="24">#REF!</definedName>
    <definedName name="row090002_04v_02" localSheetId="19">#REF!</definedName>
    <definedName name="row090002_04v_02" localSheetId="6">#REF!</definedName>
    <definedName name="row090002_04v_02" localSheetId="25">#REF!</definedName>
    <definedName name="row090002_04v_02" localSheetId="18">#REF!</definedName>
    <definedName name="row090002_04v_02" localSheetId="26">#REF!</definedName>
    <definedName name="row090002_04v_02" localSheetId="17">#REF!</definedName>
    <definedName name="row090002_04v_02">#REF!</definedName>
    <definedName name="row090003_03l_02" localSheetId="24">#REF!</definedName>
    <definedName name="row090003_03l_02" localSheetId="19">#REF!</definedName>
    <definedName name="row090003_03l_02" localSheetId="6">#REF!</definedName>
    <definedName name="row090003_03l_02" localSheetId="25">#REF!</definedName>
    <definedName name="row090003_03l_02" localSheetId="18">#REF!</definedName>
    <definedName name="row090003_03l_02" localSheetId="26">#REF!</definedName>
    <definedName name="row090003_03l_02" localSheetId="17">#REF!</definedName>
    <definedName name="row090003_03l_02">#REF!</definedName>
    <definedName name="row090003_03r_02" localSheetId="24">#REF!</definedName>
    <definedName name="row090003_03r_02" localSheetId="19">#REF!</definedName>
    <definedName name="row090003_03r_02" localSheetId="6">#REF!</definedName>
    <definedName name="row090003_03r_02" localSheetId="25">#REF!</definedName>
    <definedName name="row090003_03r_02" localSheetId="18">#REF!</definedName>
    <definedName name="row090003_03r_02" localSheetId="26">#REF!</definedName>
    <definedName name="row090003_03r_02" localSheetId="17">#REF!</definedName>
    <definedName name="row090003_03r_02">#REF!</definedName>
    <definedName name="row090003_03v_02" localSheetId="24">#REF!</definedName>
    <definedName name="row090003_03v_02" localSheetId="19">#REF!</definedName>
    <definedName name="row090003_03v_02" localSheetId="6">#REF!</definedName>
    <definedName name="row090003_03v_02" localSheetId="25">#REF!</definedName>
    <definedName name="row090003_03v_02" localSheetId="18">#REF!</definedName>
    <definedName name="row090003_03v_02" localSheetId="26">#REF!</definedName>
    <definedName name="row090003_03v_02" localSheetId="17">#REF!</definedName>
    <definedName name="row090003_03v_02">#REF!</definedName>
    <definedName name="row090003_04l_02" localSheetId="24">#REF!</definedName>
    <definedName name="row090003_04l_02" localSheetId="19">#REF!</definedName>
    <definedName name="row090003_04l_02" localSheetId="6">#REF!</definedName>
    <definedName name="row090003_04l_02" localSheetId="25">#REF!</definedName>
    <definedName name="row090003_04l_02" localSheetId="18">#REF!</definedName>
    <definedName name="row090003_04l_02" localSheetId="26">#REF!</definedName>
    <definedName name="row090003_04l_02" localSheetId="17">#REF!</definedName>
    <definedName name="row090003_04l_02">#REF!</definedName>
    <definedName name="row090003_04r_02" localSheetId="24">#REF!</definedName>
    <definedName name="row090003_04r_02" localSheetId="19">#REF!</definedName>
    <definedName name="row090003_04r_02" localSheetId="6">#REF!</definedName>
    <definedName name="row090003_04r_02" localSheetId="25">#REF!</definedName>
    <definedName name="row090003_04r_02" localSheetId="18">#REF!</definedName>
    <definedName name="row090003_04r_02" localSheetId="26">#REF!</definedName>
    <definedName name="row090003_04r_02" localSheetId="17">#REF!</definedName>
    <definedName name="row090003_04r_02">#REF!</definedName>
    <definedName name="row090003_04v_02" localSheetId="24">#REF!</definedName>
    <definedName name="row090003_04v_02" localSheetId="19">#REF!</definedName>
    <definedName name="row090003_04v_02" localSheetId="6">#REF!</definedName>
    <definedName name="row090003_04v_02" localSheetId="25">#REF!</definedName>
    <definedName name="row090003_04v_02" localSheetId="18">#REF!</definedName>
    <definedName name="row090003_04v_02" localSheetId="26">#REF!</definedName>
    <definedName name="row090003_04v_02" localSheetId="17">#REF!</definedName>
    <definedName name="row090003_04v_02">#REF!</definedName>
    <definedName name="row090004_03l_02" localSheetId="24">#REF!</definedName>
    <definedName name="row090004_03l_02" localSheetId="19">#REF!</definedName>
    <definedName name="row090004_03l_02" localSheetId="6">#REF!</definedName>
    <definedName name="row090004_03l_02" localSheetId="25">#REF!</definedName>
    <definedName name="row090004_03l_02" localSheetId="18">#REF!</definedName>
    <definedName name="row090004_03l_02" localSheetId="26">#REF!</definedName>
    <definedName name="row090004_03l_02" localSheetId="17">#REF!</definedName>
    <definedName name="row090004_03l_02">#REF!</definedName>
    <definedName name="row090004_03r_02" localSheetId="24">#REF!</definedName>
    <definedName name="row090004_03r_02" localSheetId="19">#REF!</definedName>
    <definedName name="row090004_03r_02" localSheetId="6">#REF!</definedName>
    <definedName name="row090004_03r_02" localSheetId="25">#REF!</definedName>
    <definedName name="row090004_03r_02" localSheetId="18">#REF!</definedName>
    <definedName name="row090004_03r_02" localSheetId="26">#REF!</definedName>
    <definedName name="row090004_03r_02" localSheetId="17">#REF!</definedName>
    <definedName name="row090004_03r_02">#REF!</definedName>
    <definedName name="row090004_03v_02" localSheetId="24">#REF!</definedName>
    <definedName name="row090004_03v_02" localSheetId="19">#REF!</definedName>
    <definedName name="row090004_03v_02" localSheetId="6">#REF!</definedName>
    <definedName name="row090004_03v_02" localSheetId="25">#REF!</definedName>
    <definedName name="row090004_03v_02" localSheetId="18">#REF!</definedName>
    <definedName name="row090004_03v_02" localSheetId="26">#REF!</definedName>
    <definedName name="row090004_03v_02" localSheetId="17">#REF!</definedName>
    <definedName name="row090004_03v_02">#REF!</definedName>
    <definedName name="row090004_04l_02" localSheetId="24">#REF!</definedName>
    <definedName name="row090004_04l_02" localSheetId="19">#REF!</definedName>
    <definedName name="row090004_04l_02" localSheetId="6">#REF!</definedName>
    <definedName name="row090004_04l_02" localSheetId="25">#REF!</definedName>
    <definedName name="row090004_04l_02" localSheetId="18">#REF!</definedName>
    <definedName name="row090004_04l_02" localSheetId="26">#REF!</definedName>
    <definedName name="row090004_04l_02" localSheetId="17">#REF!</definedName>
    <definedName name="row090004_04l_02">#REF!</definedName>
    <definedName name="row090004_04r_02" localSheetId="24">#REF!</definedName>
    <definedName name="row090004_04r_02" localSheetId="19">#REF!</definedName>
    <definedName name="row090004_04r_02" localSheetId="6">#REF!</definedName>
    <definedName name="row090004_04r_02" localSheetId="25">#REF!</definedName>
    <definedName name="row090004_04r_02" localSheetId="18">#REF!</definedName>
    <definedName name="row090004_04r_02" localSheetId="26">#REF!</definedName>
    <definedName name="row090004_04r_02" localSheetId="17">#REF!</definedName>
    <definedName name="row090004_04r_02">#REF!</definedName>
    <definedName name="row090004_04v_02" localSheetId="24">#REF!</definedName>
    <definedName name="row090004_04v_02" localSheetId="19">#REF!</definedName>
    <definedName name="row090004_04v_02" localSheetId="6">#REF!</definedName>
    <definedName name="row090004_04v_02" localSheetId="25">#REF!</definedName>
    <definedName name="row090004_04v_02" localSheetId="18">#REF!</definedName>
    <definedName name="row090004_04v_02" localSheetId="26">#REF!</definedName>
    <definedName name="row090004_04v_02" localSheetId="17">#REF!</definedName>
    <definedName name="row090004_04v_02">#REF!</definedName>
    <definedName name="row090005_03l_02" localSheetId="24">#REF!</definedName>
    <definedName name="row090005_03l_02" localSheetId="19">#REF!</definedName>
    <definedName name="row090005_03l_02" localSheetId="6">#REF!</definedName>
    <definedName name="row090005_03l_02" localSheetId="25">#REF!</definedName>
    <definedName name="row090005_03l_02" localSheetId="18">#REF!</definedName>
    <definedName name="row090005_03l_02" localSheetId="26">#REF!</definedName>
    <definedName name="row090005_03l_02" localSheetId="17">#REF!</definedName>
    <definedName name="row090005_03l_02">#REF!</definedName>
    <definedName name="row090005_03r_02" localSheetId="24">#REF!</definedName>
    <definedName name="row090005_03r_02" localSheetId="19">#REF!</definedName>
    <definedName name="row090005_03r_02" localSheetId="6">#REF!</definedName>
    <definedName name="row090005_03r_02" localSheetId="25">#REF!</definedName>
    <definedName name="row090005_03r_02" localSheetId="18">#REF!</definedName>
    <definedName name="row090005_03r_02" localSheetId="26">#REF!</definedName>
    <definedName name="row090005_03r_02" localSheetId="17">#REF!</definedName>
    <definedName name="row090005_03r_02">#REF!</definedName>
    <definedName name="row090005_03v_02" localSheetId="24">#REF!</definedName>
    <definedName name="row090005_03v_02" localSheetId="19">#REF!</definedName>
    <definedName name="row090005_03v_02" localSheetId="6">#REF!</definedName>
    <definedName name="row090005_03v_02" localSheetId="25">#REF!</definedName>
    <definedName name="row090005_03v_02" localSheetId="18">#REF!</definedName>
    <definedName name="row090005_03v_02" localSheetId="26">#REF!</definedName>
    <definedName name="row090005_03v_02" localSheetId="17">#REF!</definedName>
    <definedName name="row090005_03v_02">#REF!</definedName>
    <definedName name="row090005_04l_02" localSheetId="24">#REF!</definedName>
    <definedName name="row090005_04l_02" localSheetId="19">#REF!</definedName>
    <definedName name="row090005_04l_02" localSheetId="6">#REF!</definedName>
    <definedName name="row090005_04l_02" localSheetId="25">#REF!</definedName>
    <definedName name="row090005_04l_02" localSheetId="18">#REF!</definedName>
    <definedName name="row090005_04l_02" localSheetId="26">#REF!</definedName>
    <definedName name="row090005_04l_02" localSheetId="17">#REF!</definedName>
    <definedName name="row090005_04l_02">#REF!</definedName>
    <definedName name="row090005_04r_02" localSheetId="24">#REF!</definedName>
    <definedName name="row090005_04r_02" localSheetId="19">#REF!</definedName>
    <definedName name="row090005_04r_02" localSheetId="6">#REF!</definedName>
    <definedName name="row090005_04r_02" localSheetId="25">#REF!</definedName>
    <definedName name="row090005_04r_02" localSheetId="18">#REF!</definedName>
    <definedName name="row090005_04r_02" localSheetId="26">#REF!</definedName>
    <definedName name="row090005_04r_02" localSheetId="17">#REF!</definedName>
    <definedName name="row090005_04r_02">#REF!</definedName>
    <definedName name="row090005_04v_02" localSheetId="24">#REF!</definedName>
    <definedName name="row090005_04v_02" localSheetId="19">#REF!</definedName>
    <definedName name="row090005_04v_02" localSheetId="6">#REF!</definedName>
    <definedName name="row090005_04v_02" localSheetId="25">#REF!</definedName>
    <definedName name="row090005_04v_02" localSheetId="18">#REF!</definedName>
    <definedName name="row090005_04v_02" localSheetId="26">#REF!</definedName>
    <definedName name="row090005_04v_02" localSheetId="17">#REF!</definedName>
    <definedName name="row090005_04v_02">#REF!</definedName>
    <definedName name="row090006_03l_02" localSheetId="24">#REF!</definedName>
    <definedName name="row090006_03l_02" localSheetId="19">#REF!</definedName>
    <definedName name="row090006_03l_02" localSheetId="6">#REF!</definedName>
    <definedName name="row090006_03l_02" localSheetId="25">#REF!</definedName>
    <definedName name="row090006_03l_02" localSheetId="18">#REF!</definedName>
    <definedName name="row090006_03l_02" localSheetId="26">#REF!</definedName>
    <definedName name="row090006_03l_02" localSheetId="17">#REF!</definedName>
    <definedName name="row090006_03l_02">#REF!</definedName>
    <definedName name="row090006_03r_02" localSheetId="24">#REF!</definedName>
    <definedName name="row090006_03r_02" localSheetId="19">#REF!</definedName>
    <definedName name="row090006_03r_02" localSheetId="6">#REF!</definedName>
    <definedName name="row090006_03r_02" localSheetId="25">#REF!</definedName>
    <definedName name="row090006_03r_02" localSheetId="18">#REF!</definedName>
    <definedName name="row090006_03r_02" localSheetId="26">#REF!</definedName>
    <definedName name="row090006_03r_02" localSheetId="17">#REF!</definedName>
    <definedName name="row090006_03r_02">#REF!</definedName>
    <definedName name="row090006_03v_02" localSheetId="24">#REF!</definedName>
    <definedName name="row090006_03v_02" localSheetId="19">#REF!</definedName>
    <definedName name="row090006_03v_02" localSheetId="6">#REF!</definedName>
    <definedName name="row090006_03v_02" localSheetId="25">#REF!</definedName>
    <definedName name="row090006_03v_02" localSheetId="18">#REF!</definedName>
    <definedName name="row090006_03v_02" localSheetId="26">#REF!</definedName>
    <definedName name="row090006_03v_02" localSheetId="17">#REF!</definedName>
    <definedName name="row090006_03v_02">#REF!</definedName>
    <definedName name="row090006_04l_02" localSheetId="24">#REF!</definedName>
    <definedName name="row090006_04l_02" localSheetId="19">#REF!</definedName>
    <definedName name="row090006_04l_02" localSheetId="6">#REF!</definedName>
    <definedName name="row090006_04l_02" localSheetId="25">#REF!</definedName>
    <definedName name="row090006_04l_02" localSheetId="18">#REF!</definedName>
    <definedName name="row090006_04l_02" localSheetId="26">#REF!</definedName>
    <definedName name="row090006_04l_02" localSheetId="17">#REF!</definedName>
    <definedName name="row090006_04l_02">#REF!</definedName>
    <definedName name="row090006_04r_02" localSheetId="24">#REF!</definedName>
    <definedName name="row090006_04r_02" localSheetId="19">#REF!</definedName>
    <definedName name="row090006_04r_02" localSheetId="6">#REF!</definedName>
    <definedName name="row090006_04r_02" localSheetId="25">#REF!</definedName>
    <definedName name="row090006_04r_02" localSheetId="18">#REF!</definedName>
    <definedName name="row090006_04r_02" localSheetId="26">#REF!</definedName>
    <definedName name="row090006_04r_02" localSheetId="17">#REF!</definedName>
    <definedName name="row090006_04r_02">#REF!</definedName>
    <definedName name="row090006_04v_02" localSheetId="24">#REF!</definedName>
    <definedName name="row090006_04v_02" localSheetId="19">#REF!</definedName>
    <definedName name="row090006_04v_02" localSheetId="6">#REF!</definedName>
    <definedName name="row090006_04v_02" localSheetId="25">#REF!</definedName>
    <definedName name="row090006_04v_02" localSheetId="18">#REF!</definedName>
    <definedName name="row090006_04v_02" localSheetId="26">#REF!</definedName>
    <definedName name="row090006_04v_02" localSheetId="17">#REF!</definedName>
    <definedName name="row090006_04v_02">#REF!</definedName>
    <definedName name="row090007_03l_02" localSheetId="24">#REF!</definedName>
    <definedName name="row090007_03l_02" localSheetId="19">#REF!</definedName>
    <definedName name="row090007_03l_02" localSheetId="6">#REF!</definedName>
    <definedName name="row090007_03l_02" localSheetId="25">#REF!</definedName>
    <definedName name="row090007_03l_02" localSheetId="18">#REF!</definedName>
    <definedName name="row090007_03l_02" localSheetId="26">#REF!</definedName>
    <definedName name="row090007_03l_02" localSheetId="17">#REF!</definedName>
    <definedName name="row090007_03l_02">#REF!</definedName>
    <definedName name="row090007_03r_02" localSheetId="24">#REF!</definedName>
    <definedName name="row090007_03r_02" localSheetId="19">#REF!</definedName>
    <definedName name="row090007_03r_02" localSheetId="6">#REF!</definedName>
    <definedName name="row090007_03r_02" localSheetId="25">#REF!</definedName>
    <definedName name="row090007_03r_02" localSheetId="18">#REF!</definedName>
    <definedName name="row090007_03r_02" localSheetId="26">#REF!</definedName>
    <definedName name="row090007_03r_02" localSheetId="17">#REF!</definedName>
    <definedName name="row090007_03r_02">#REF!</definedName>
    <definedName name="row090007_03v_02" localSheetId="24">#REF!</definedName>
    <definedName name="row090007_03v_02" localSheetId="19">#REF!</definedName>
    <definedName name="row090007_03v_02" localSheetId="6">#REF!</definedName>
    <definedName name="row090007_03v_02" localSheetId="25">#REF!</definedName>
    <definedName name="row090007_03v_02" localSheetId="18">#REF!</definedName>
    <definedName name="row090007_03v_02" localSheetId="26">#REF!</definedName>
    <definedName name="row090007_03v_02" localSheetId="17">#REF!</definedName>
    <definedName name="row090007_03v_02">#REF!</definedName>
    <definedName name="row090007_04l_02" localSheetId="24">#REF!</definedName>
    <definedName name="row090007_04l_02" localSheetId="19">#REF!</definedName>
    <definedName name="row090007_04l_02" localSheetId="6">#REF!</definedName>
    <definedName name="row090007_04l_02" localSheetId="25">#REF!</definedName>
    <definedName name="row090007_04l_02" localSheetId="18">#REF!</definedName>
    <definedName name="row090007_04l_02" localSheetId="26">#REF!</definedName>
    <definedName name="row090007_04l_02" localSheetId="17">#REF!</definedName>
    <definedName name="row090007_04l_02">#REF!</definedName>
    <definedName name="row090007_04r_02" localSheetId="24">#REF!</definedName>
    <definedName name="row090007_04r_02" localSheetId="19">#REF!</definedName>
    <definedName name="row090007_04r_02" localSheetId="6">#REF!</definedName>
    <definedName name="row090007_04r_02" localSheetId="25">#REF!</definedName>
    <definedName name="row090007_04r_02" localSheetId="18">#REF!</definedName>
    <definedName name="row090007_04r_02" localSheetId="26">#REF!</definedName>
    <definedName name="row090007_04r_02" localSheetId="17">#REF!</definedName>
    <definedName name="row090007_04r_02">#REF!</definedName>
    <definedName name="row090007_04v_02" localSheetId="24">#REF!</definedName>
    <definedName name="row090007_04v_02" localSheetId="19">#REF!</definedName>
    <definedName name="row090007_04v_02" localSheetId="6">#REF!</definedName>
    <definedName name="row090007_04v_02" localSheetId="25">#REF!</definedName>
    <definedName name="row090007_04v_02" localSheetId="18">#REF!</definedName>
    <definedName name="row090007_04v_02" localSheetId="26">#REF!</definedName>
    <definedName name="row090007_04v_02" localSheetId="17">#REF!</definedName>
    <definedName name="row090007_04v_02">#REF!</definedName>
    <definedName name="row090008_03l_02" localSheetId="24">#REF!</definedName>
    <definedName name="row090008_03l_02" localSheetId="19">#REF!</definedName>
    <definedName name="row090008_03l_02" localSheetId="6">#REF!</definedName>
    <definedName name="row090008_03l_02" localSheetId="25">#REF!</definedName>
    <definedName name="row090008_03l_02" localSheetId="18">#REF!</definedName>
    <definedName name="row090008_03l_02" localSheetId="26">#REF!</definedName>
    <definedName name="row090008_03l_02" localSheetId="17">#REF!</definedName>
    <definedName name="row090008_03l_02">#REF!</definedName>
    <definedName name="row090008_03r_02" localSheetId="24">#REF!</definedName>
    <definedName name="row090008_03r_02" localSheetId="19">#REF!</definedName>
    <definedName name="row090008_03r_02" localSheetId="6">#REF!</definedName>
    <definedName name="row090008_03r_02" localSheetId="25">#REF!</definedName>
    <definedName name="row090008_03r_02" localSheetId="18">#REF!</definedName>
    <definedName name="row090008_03r_02" localSheetId="26">#REF!</definedName>
    <definedName name="row090008_03r_02" localSheetId="17">#REF!</definedName>
    <definedName name="row090008_03r_02">#REF!</definedName>
    <definedName name="row090008_03v_02" localSheetId="24">#REF!</definedName>
    <definedName name="row090008_03v_02" localSheetId="19">#REF!</definedName>
    <definedName name="row090008_03v_02" localSheetId="6">#REF!</definedName>
    <definedName name="row090008_03v_02" localSheetId="25">#REF!</definedName>
    <definedName name="row090008_03v_02" localSheetId="18">#REF!</definedName>
    <definedName name="row090008_03v_02" localSheetId="26">#REF!</definedName>
    <definedName name="row090008_03v_02" localSheetId="17">#REF!</definedName>
    <definedName name="row090008_03v_02">#REF!</definedName>
    <definedName name="row090008_04l_02" localSheetId="24">#REF!</definedName>
    <definedName name="row090008_04l_02" localSheetId="19">#REF!</definedName>
    <definedName name="row090008_04l_02" localSheetId="6">#REF!</definedName>
    <definedName name="row090008_04l_02" localSheetId="25">#REF!</definedName>
    <definedName name="row090008_04l_02" localSheetId="18">#REF!</definedName>
    <definedName name="row090008_04l_02" localSheetId="26">#REF!</definedName>
    <definedName name="row090008_04l_02" localSheetId="17">#REF!</definedName>
    <definedName name="row090008_04l_02">#REF!</definedName>
    <definedName name="row090008_04r_02" localSheetId="24">#REF!</definedName>
    <definedName name="row090008_04r_02" localSheetId="19">#REF!</definedName>
    <definedName name="row090008_04r_02" localSheetId="6">#REF!</definedName>
    <definedName name="row090008_04r_02" localSheetId="25">#REF!</definedName>
    <definedName name="row090008_04r_02" localSheetId="18">#REF!</definedName>
    <definedName name="row090008_04r_02" localSheetId="26">#REF!</definedName>
    <definedName name="row090008_04r_02" localSheetId="17">#REF!</definedName>
    <definedName name="row090008_04r_02">#REF!</definedName>
    <definedName name="row090008_04v_02" localSheetId="24">#REF!</definedName>
    <definedName name="row090008_04v_02" localSheetId="19">#REF!</definedName>
    <definedName name="row090008_04v_02" localSheetId="6">#REF!</definedName>
    <definedName name="row090008_04v_02" localSheetId="25">#REF!</definedName>
    <definedName name="row090008_04v_02" localSheetId="18">#REF!</definedName>
    <definedName name="row090008_04v_02" localSheetId="26">#REF!</definedName>
    <definedName name="row090008_04v_02" localSheetId="17">#REF!</definedName>
    <definedName name="row090008_04v_02">#REF!</definedName>
    <definedName name="row090009_03l_02" localSheetId="24">#REF!</definedName>
    <definedName name="row090009_03l_02" localSheetId="19">#REF!</definedName>
    <definedName name="row090009_03l_02" localSheetId="6">#REF!</definedName>
    <definedName name="row090009_03l_02" localSheetId="25">#REF!</definedName>
    <definedName name="row090009_03l_02" localSheetId="18">#REF!</definedName>
    <definedName name="row090009_03l_02" localSheetId="26">#REF!</definedName>
    <definedName name="row090009_03l_02" localSheetId="17">#REF!</definedName>
    <definedName name="row090009_03l_02">#REF!</definedName>
    <definedName name="row090009_03r_02" localSheetId="24">#REF!</definedName>
    <definedName name="row090009_03r_02" localSheetId="19">#REF!</definedName>
    <definedName name="row090009_03r_02" localSheetId="6">#REF!</definedName>
    <definedName name="row090009_03r_02" localSheetId="25">#REF!</definedName>
    <definedName name="row090009_03r_02" localSheetId="18">#REF!</definedName>
    <definedName name="row090009_03r_02" localSheetId="26">#REF!</definedName>
    <definedName name="row090009_03r_02" localSheetId="17">#REF!</definedName>
    <definedName name="row090009_03r_02">#REF!</definedName>
    <definedName name="row090009_03v_02" localSheetId="24">#REF!</definedName>
    <definedName name="row090009_03v_02" localSheetId="19">#REF!</definedName>
    <definedName name="row090009_03v_02" localSheetId="6">#REF!</definedName>
    <definedName name="row090009_03v_02" localSheetId="25">#REF!</definedName>
    <definedName name="row090009_03v_02" localSheetId="18">#REF!</definedName>
    <definedName name="row090009_03v_02" localSheetId="26">#REF!</definedName>
    <definedName name="row090009_03v_02" localSheetId="17">#REF!</definedName>
    <definedName name="row090009_03v_02">#REF!</definedName>
    <definedName name="row090009_04l_02" localSheetId="24">#REF!</definedName>
    <definedName name="row090009_04l_02" localSheetId="19">#REF!</definedName>
    <definedName name="row090009_04l_02" localSheetId="6">#REF!</definedName>
    <definedName name="row090009_04l_02" localSheetId="25">#REF!</definedName>
    <definedName name="row090009_04l_02" localSheetId="18">#REF!</definedName>
    <definedName name="row090009_04l_02" localSheetId="26">#REF!</definedName>
    <definedName name="row090009_04l_02" localSheetId="17">#REF!</definedName>
    <definedName name="row090009_04l_02">#REF!</definedName>
    <definedName name="row090009_04r_02" localSheetId="24">#REF!</definedName>
    <definedName name="row090009_04r_02" localSheetId="19">#REF!</definedName>
    <definedName name="row090009_04r_02" localSheetId="6">#REF!</definedName>
    <definedName name="row090009_04r_02" localSheetId="25">#REF!</definedName>
    <definedName name="row090009_04r_02" localSheetId="18">#REF!</definedName>
    <definedName name="row090009_04r_02" localSheetId="26">#REF!</definedName>
    <definedName name="row090009_04r_02" localSheetId="17">#REF!</definedName>
    <definedName name="row090009_04r_02">#REF!</definedName>
    <definedName name="row090009_04v_02" localSheetId="24">#REF!</definedName>
    <definedName name="row090009_04v_02" localSheetId="19">#REF!</definedName>
    <definedName name="row090009_04v_02" localSheetId="6">#REF!</definedName>
    <definedName name="row090009_04v_02" localSheetId="25">#REF!</definedName>
    <definedName name="row090009_04v_02" localSheetId="18">#REF!</definedName>
    <definedName name="row090009_04v_02" localSheetId="26">#REF!</definedName>
    <definedName name="row090009_04v_02" localSheetId="17">#REF!</definedName>
    <definedName name="row090009_04v_02">#REF!</definedName>
    <definedName name="row090010_03l_02" localSheetId="24">#REF!</definedName>
    <definedName name="row090010_03l_02" localSheetId="19">#REF!</definedName>
    <definedName name="row090010_03l_02" localSheetId="6">#REF!</definedName>
    <definedName name="row090010_03l_02" localSheetId="25">#REF!</definedName>
    <definedName name="row090010_03l_02" localSheetId="18">#REF!</definedName>
    <definedName name="row090010_03l_02" localSheetId="26">#REF!</definedName>
    <definedName name="row090010_03l_02" localSheetId="17">#REF!</definedName>
    <definedName name="row090010_03l_02">#REF!</definedName>
    <definedName name="row090010_03r_02" localSheetId="24">#REF!</definedName>
    <definedName name="row090010_03r_02" localSheetId="19">#REF!</definedName>
    <definedName name="row090010_03r_02" localSheetId="6">#REF!</definedName>
    <definedName name="row090010_03r_02" localSheetId="25">#REF!</definedName>
    <definedName name="row090010_03r_02" localSheetId="18">#REF!</definedName>
    <definedName name="row090010_03r_02" localSheetId="26">#REF!</definedName>
    <definedName name="row090010_03r_02" localSheetId="17">#REF!</definedName>
    <definedName name="row090010_03r_02">#REF!</definedName>
    <definedName name="row090010_03v_02" localSheetId="24">#REF!</definedName>
    <definedName name="row090010_03v_02" localSheetId="19">#REF!</definedName>
    <definedName name="row090010_03v_02" localSheetId="6">#REF!</definedName>
    <definedName name="row090010_03v_02" localSheetId="25">#REF!</definedName>
    <definedName name="row090010_03v_02" localSheetId="18">#REF!</definedName>
    <definedName name="row090010_03v_02" localSheetId="26">#REF!</definedName>
    <definedName name="row090010_03v_02" localSheetId="17">#REF!</definedName>
    <definedName name="row090010_03v_02">#REF!</definedName>
    <definedName name="row090010_04l_02" localSheetId="24">#REF!</definedName>
    <definedName name="row090010_04l_02" localSheetId="19">#REF!</definedName>
    <definedName name="row090010_04l_02" localSheetId="6">#REF!</definedName>
    <definedName name="row090010_04l_02" localSheetId="25">#REF!</definedName>
    <definedName name="row090010_04l_02" localSheetId="18">#REF!</definedName>
    <definedName name="row090010_04l_02" localSheetId="26">#REF!</definedName>
    <definedName name="row090010_04l_02" localSheetId="17">#REF!</definedName>
    <definedName name="row090010_04l_02">#REF!</definedName>
    <definedName name="row090010_04r_02" localSheetId="24">#REF!</definedName>
    <definedName name="row090010_04r_02" localSheetId="19">#REF!</definedName>
    <definedName name="row090010_04r_02" localSheetId="6">#REF!</definedName>
    <definedName name="row090010_04r_02" localSheetId="25">#REF!</definedName>
    <definedName name="row090010_04r_02" localSheetId="18">#REF!</definedName>
    <definedName name="row090010_04r_02" localSheetId="26">#REF!</definedName>
    <definedName name="row090010_04r_02" localSheetId="17">#REF!</definedName>
    <definedName name="row090010_04r_02">#REF!</definedName>
    <definedName name="row090010_04v_02" localSheetId="24">#REF!</definedName>
    <definedName name="row090010_04v_02" localSheetId="19">#REF!</definedName>
    <definedName name="row090010_04v_02" localSheetId="6">#REF!</definedName>
    <definedName name="row090010_04v_02" localSheetId="25">#REF!</definedName>
    <definedName name="row090010_04v_02" localSheetId="18">#REF!</definedName>
    <definedName name="row090010_04v_02" localSheetId="26">#REF!</definedName>
    <definedName name="row090010_04v_02" localSheetId="17">#REF!</definedName>
    <definedName name="row090010_04v_02">#REF!</definedName>
    <definedName name="row090011_03l_02" localSheetId="24">#REF!</definedName>
    <definedName name="row090011_03l_02" localSheetId="19">#REF!</definedName>
    <definedName name="row090011_03l_02" localSheetId="6">#REF!</definedName>
    <definedName name="row090011_03l_02" localSheetId="25">#REF!</definedName>
    <definedName name="row090011_03l_02" localSheetId="18">#REF!</definedName>
    <definedName name="row090011_03l_02" localSheetId="26">#REF!</definedName>
    <definedName name="row090011_03l_02" localSheetId="17">#REF!</definedName>
    <definedName name="row090011_03l_02">#REF!</definedName>
    <definedName name="row090011_03r_02" localSheetId="24">#REF!</definedName>
    <definedName name="row090011_03r_02" localSheetId="19">#REF!</definedName>
    <definedName name="row090011_03r_02" localSheetId="6">#REF!</definedName>
    <definedName name="row090011_03r_02" localSheetId="25">#REF!</definedName>
    <definedName name="row090011_03r_02" localSheetId="18">#REF!</definedName>
    <definedName name="row090011_03r_02" localSheetId="26">#REF!</definedName>
    <definedName name="row090011_03r_02" localSheetId="17">#REF!</definedName>
    <definedName name="row090011_03r_02">#REF!</definedName>
    <definedName name="row090011_03v_02" localSheetId="24">#REF!</definedName>
    <definedName name="row090011_03v_02" localSheetId="19">#REF!</definedName>
    <definedName name="row090011_03v_02" localSheetId="6">#REF!</definedName>
    <definedName name="row090011_03v_02" localSheetId="25">#REF!</definedName>
    <definedName name="row090011_03v_02" localSheetId="18">#REF!</definedName>
    <definedName name="row090011_03v_02" localSheetId="26">#REF!</definedName>
    <definedName name="row090011_03v_02" localSheetId="17">#REF!</definedName>
    <definedName name="row090011_03v_02">#REF!</definedName>
    <definedName name="row090011_04l_02" localSheetId="24">#REF!</definedName>
    <definedName name="row090011_04l_02" localSheetId="19">#REF!</definedName>
    <definedName name="row090011_04l_02" localSheetId="6">#REF!</definedName>
    <definedName name="row090011_04l_02" localSheetId="25">#REF!</definedName>
    <definedName name="row090011_04l_02" localSheetId="18">#REF!</definedName>
    <definedName name="row090011_04l_02" localSheetId="26">#REF!</definedName>
    <definedName name="row090011_04l_02" localSheetId="17">#REF!</definedName>
    <definedName name="row090011_04l_02">#REF!</definedName>
    <definedName name="row090011_04r_02" localSheetId="24">#REF!</definedName>
    <definedName name="row090011_04r_02" localSheetId="19">#REF!</definedName>
    <definedName name="row090011_04r_02" localSheetId="6">#REF!</definedName>
    <definedName name="row090011_04r_02" localSheetId="25">#REF!</definedName>
    <definedName name="row090011_04r_02" localSheetId="18">#REF!</definedName>
    <definedName name="row090011_04r_02" localSheetId="26">#REF!</definedName>
    <definedName name="row090011_04r_02" localSheetId="17">#REF!</definedName>
    <definedName name="row090011_04r_02">#REF!</definedName>
    <definedName name="row090011_04v_02" localSheetId="24">#REF!</definedName>
    <definedName name="row090011_04v_02" localSheetId="19">#REF!</definedName>
    <definedName name="row090011_04v_02" localSheetId="6">#REF!</definedName>
    <definedName name="row090011_04v_02" localSheetId="25">#REF!</definedName>
    <definedName name="row090011_04v_02" localSheetId="18">#REF!</definedName>
    <definedName name="row090011_04v_02" localSheetId="26">#REF!</definedName>
    <definedName name="row090011_04v_02" localSheetId="17">#REF!</definedName>
    <definedName name="row090011_04v_02">#REF!</definedName>
    <definedName name="row090012_03l_02" localSheetId="24">#REF!</definedName>
    <definedName name="row090012_03l_02" localSheetId="19">#REF!</definedName>
    <definedName name="row090012_03l_02" localSheetId="6">#REF!</definedName>
    <definedName name="row090012_03l_02" localSheetId="25">#REF!</definedName>
    <definedName name="row090012_03l_02" localSheetId="18">#REF!</definedName>
    <definedName name="row090012_03l_02" localSheetId="26">#REF!</definedName>
    <definedName name="row090012_03l_02" localSheetId="17">#REF!</definedName>
    <definedName name="row090012_03l_02">#REF!</definedName>
    <definedName name="row090012_03r_02" localSheetId="24">#REF!</definedName>
    <definedName name="row090012_03r_02" localSheetId="19">#REF!</definedName>
    <definedName name="row090012_03r_02" localSheetId="6">#REF!</definedName>
    <definedName name="row090012_03r_02" localSheetId="25">#REF!</definedName>
    <definedName name="row090012_03r_02" localSheetId="18">#REF!</definedName>
    <definedName name="row090012_03r_02" localSheetId="26">#REF!</definedName>
    <definedName name="row090012_03r_02" localSheetId="17">#REF!</definedName>
    <definedName name="row090012_03r_02">#REF!</definedName>
    <definedName name="row090012_03v_02" localSheetId="24">#REF!</definedName>
    <definedName name="row090012_03v_02" localSheetId="19">#REF!</definedName>
    <definedName name="row090012_03v_02" localSheetId="6">#REF!</definedName>
    <definedName name="row090012_03v_02" localSheetId="25">#REF!</definedName>
    <definedName name="row090012_03v_02" localSheetId="18">#REF!</definedName>
    <definedName name="row090012_03v_02" localSheetId="26">#REF!</definedName>
    <definedName name="row090012_03v_02" localSheetId="17">#REF!</definedName>
    <definedName name="row090012_03v_02">#REF!</definedName>
    <definedName name="row090012_04l_02" localSheetId="24">#REF!</definedName>
    <definedName name="row090012_04l_02" localSheetId="19">#REF!</definedName>
    <definedName name="row090012_04l_02" localSheetId="6">#REF!</definedName>
    <definedName name="row090012_04l_02" localSheetId="25">#REF!</definedName>
    <definedName name="row090012_04l_02" localSheetId="18">#REF!</definedName>
    <definedName name="row090012_04l_02" localSheetId="26">#REF!</definedName>
    <definedName name="row090012_04l_02" localSheetId="17">#REF!</definedName>
    <definedName name="row090012_04l_02">#REF!</definedName>
    <definedName name="row090012_04r_02" localSheetId="24">#REF!</definedName>
    <definedName name="row090012_04r_02" localSheetId="19">#REF!</definedName>
    <definedName name="row090012_04r_02" localSheetId="6">#REF!</definedName>
    <definedName name="row090012_04r_02" localSheetId="25">#REF!</definedName>
    <definedName name="row090012_04r_02" localSheetId="18">#REF!</definedName>
    <definedName name="row090012_04r_02" localSheetId="26">#REF!</definedName>
    <definedName name="row090012_04r_02" localSheetId="17">#REF!</definedName>
    <definedName name="row090012_04r_02">#REF!</definedName>
    <definedName name="row090012_04v_02" localSheetId="24">#REF!</definedName>
    <definedName name="row090012_04v_02" localSheetId="19">#REF!</definedName>
    <definedName name="row090012_04v_02" localSheetId="6">#REF!</definedName>
    <definedName name="row090012_04v_02" localSheetId="25">#REF!</definedName>
    <definedName name="row090012_04v_02" localSheetId="18">#REF!</definedName>
    <definedName name="row090012_04v_02" localSheetId="26">#REF!</definedName>
    <definedName name="row090012_04v_02" localSheetId="17">#REF!</definedName>
    <definedName name="row090012_04v_02">#REF!</definedName>
    <definedName name="row090013_03l_02" localSheetId="24">#REF!</definedName>
    <definedName name="row090013_03l_02" localSheetId="19">#REF!</definedName>
    <definedName name="row090013_03l_02" localSheetId="6">#REF!</definedName>
    <definedName name="row090013_03l_02" localSheetId="25">#REF!</definedName>
    <definedName name="row090013_03l_02" localSheetId="18">#REF!</definedName>
    <definedName name="row090013_03l_02" localSheetId="26">#REF!</definedName>
    <definedName name="row090013_03l_02" localSheetId="17">#REF!</definedName>
    <definedName name="row090013_03l_02">#REF!</definedName>
    <definedName name="row090013_03r_02" localSheetId="24">#REF!</definedName>
    <definedName name="row090013_03r_02" localSheetId="19">#REF!</definedName>
    <definedName name="row090013_03r_02" localSheetId="6">#REF!</definedName>
    <definedName name="row090013_03r_02" localSheetId="25">#REF!</definedName>
    <definedName name="row090013_03r_02" localSheetId="18">#REF!</definedName>
    <definedName name="row090013_03r_02" localSheetId="26">#REF!</definedName>
    <definedName name="row090013_03r_02" localSheetId="17">#REF!</definedName>
    <definedName name="row090013_03r_02">#REF!</definedName>
    <definedName name="row090013_03v_02" localSheetId="24">#REF!</definedName>
    <definedName name="row090013_03v_02" localSheetId="19">#REF!</definedName>
    <definedName name="row090013_03v_02" localSheetId="6">#REF!</definedName>
    <definedName name="row090013_03v_02" localSheetId="25">#REF!</definedName>
    <definedName name="row090013_03v_02" localSheetId="18">#REF!</definedName>
    <definedName name="row090013_03v_02" localSheetId="26">#REF!</definedName>
    <definedName name="row090013_03v_02" localSheetId="17">#REF!</definedName>
    <definedName name="row090013_03v_02">#REF!</definedName>
    <definedName name="row090013_04l_02" localSheetId="24">#REF!</definedName>
    <definedName name="row090013_04l_02" localSheetId="19">#REF!</definedName>
    <definedName name="row090013_04l_02" localSheetId="6">#REF!</definedName>
    <definedName name="row090013_04l_02" localSheetId="25">#REF!</definedName>
    <definedName name="row090013_04l_02" localSheetId="18">#REF!</definedName>
    <definedName name="row090013_04l_02" localSheetId="26">#REF!</definedName>
    <definedName name="row090013_04l_02" localSheetId="17">#REF!</definedName>
    <definedName name="row090013_04l_02">#REF!</definedName>
    <definedName name="row090013_04r_02" localSheetId="24">#REF!</definedName>
    <definedName name="row090013_04r_02" localSheetId="19">#REF!</definedName>
    <definedName name="row090013_04r_02" localSheetId="6">#REF!</definedName>
    <definedName name="row090013_04r_02" localSheetId="25">#REF!</definedName>
    <definedName name="row090013_04r_02" localSheetId="18">#REF!</definedName>
    <definedName name="row090013_04r_02" localSheetId="26">#REF!</definedName>
    <definedName name="row090013_04r_02" localSheetId="17">#REF!</definedName>
    <definedName name="row090013_04r_02">#REF!</definedName>
    <definedName name="row090013_04v_02" localSheetId="24">#REF!</definedName>
    <definedName name="row090013_04v_02" localSheetId="19">#REF!</definedName>
    <definedName name="row090013_04v_02" localSheetId="6">#REF!</definedName>
    <definedName name="row090013_04v_02" localSheetId="25">#REF!</definedName>
    <definedName name="row090013_04v_02" localSheetId="18">#REF!</definedName>
    <definedName name="row090013_04v_02" localSheetId="26">#REF!</definedName>
    <definedName name="row090013_04v_02" localSheetId="17">#REF!</definedName>
    <definedName name="row090013_04v_02">#REF!</definedName>
    <definedName name="row090014_03l_02" localSheetId="24">#REF!</definedName>
    <definedName name="row090014_03l_02" localSheetId="19">#REF!</definedName>
    <definedName name="row090014_03l_02" localSheetId="6">#REF!</definedName>
    <definedName name="row090014_03l_02" localSheetId="25">#REF!</definedName>
    <definedName name="row090014_03l_02" localSheetId="18">#REF!</definedName>
    <definedName name="row090014_03l_02" localSheetId="26">#REF!</definedName>
    <definedName name="row090014_03l_02" localSheetId="17">#REF!</definedName>
    <definedName name="row090014_03l_02">#REF!</definedName>
    <definedName name="row090014_03r_02" localSheetId="24">#REF!</definedName>
    <definedName name="row090014_03r_02" localSheetId="19">#REF!</definedName>
    <definedName name="row090014_03r_02" localSheetId="6">#REF!</definedName>
    <definedName name="row090014_03r_02" localSheetId="25">#REF!</definedName>
    <definedName name="row090014_03r_02" localSheetId="18">#REF!</definedName>
    <definedName name="row090014_03r_02" localSheetId="26">#REF!</definedName>
    <definedName name="row090014_03r_02" localSheetId="17">#REF!</definedName>
    <definedName name="row090014_03r_02">#REF!</definedName>
    <definedName name="row090014_03v_02" localSheetId="24">#REF!</definedName>
    <definedName name="row090014_03v_02" localSheetId="19">#REF!</definedName>
    <definedName name="row090014_03v_02" localSheetId="6">#REF!</definedName>
    <definedName name="row090014_03v_02" localSheetId="25">#REF!</definedName>
    <definedName name="row090014_03v_02" localSheetId="18">#REF!</definedName>
    <definedName name="row090014_03v_02" localSheetId="26">#REF!</definedName>
    <definedName name="row090014_03v_02" localSheetId="17">#REF!</definedName>
    <definedName name="row090014_03v_02">#REF!</definedName>
    <definedName name="row090014_04l_02" localSheetId="24">#REF!</definedName>
    <definedName name="row090014_04l_02" localSheetId="19">#REF!</definedName>
    <definedName name="row090014_04l_02" localSheetId="6">#REF!</definedName>
    <definedName name="row090014_04l_02" localSheetId="25">#REF!</definedName>
    <definedName name="row090014_04l_02" localSheetId="18">#REF!</definedName>
    <definedName name="row090014_04l_02" localSheetId="26">#REF!</definedName>
    <definedName name="row090014_04l_02" localSheetId="17">#REF!</definedName>
    <definedName name="row090014_04l_02">#REF!</definedName>
    <definedName name="row090014_04r_02" localSheetId="24">#REF!</definedName>
    <definedName name="row090014_04r_02" localSheetId="19">#REF!</definedName>
    <definedName name="row090014_04r_02" localSheetId="6">#REF!</definedName>
    <definedName name="row090014_04r_02" localSheetId="25">#REF!</definedName>
    <definedName name="row090014_04r_02" localSheetId="18">#REF!</definedName>
    <definedName name="row090014_04r_02" localSheetId="26">#REF!</definedName>
    <definedName name="row090014_04r_02" localSheetId="17">#REF!</definedName>
    <definedName name="row090014_04r_02">#REF!</definedName>
    <definedName name="row090014_04v_02" localSheetId="24">#REF!</definedName>
    <definedName name="row090014_04v_02" localSheetId="19">#REF!</definedName>
    <definedName name="row090014_04v_02" localSheetId="6">#REF!</definedName>
    <definedName name="row090014_04v_02" localSheetId="25">#REF!</definedName>
    <definedName name="row090014_04v_02" localSheetId="18">#REF!</definedName>
    <definedName name="row090014_04v_02" localSheetId="26">#REF!</definedName>
    <definedName name="row090014_04v_02" localSheetId="17">#REF!</definedName>
    <definedName name="row090014_04v_02">#REF!</definedName>
    <definedName name="row090015_03l_02" localSheetId="24">#REF!</definedName>
    <definedName name="row090015_03l_02" localSheetId="19">#REF!</definedName>
    <definedName name="row090015_03l_02" localSheetId="6">#REF!</definedName>
    <definedName name="row090015_03l_02" localSheetId="25">#REF!</definedName>
    <definedName name="row090015_03l_02" localSheetId="18">#REF!</definedName>
    <definedName name="row090015_03l_02" localSheetId="26">#REF!</definedName>
    <definedName name="row090015_03l_02" localSheetId="17">#REF!</definedName>
    <definedName name="row090015_03l_02">#REF!</definedName>
    <definedName name="row090015_03r_02" localSheetId="24">#REF!</definedName>
    <definedName name="row090015_03r_02" localSheetId="19">#REF!</definedName>
    <definedName name="row090015_03r_02" localSheetId="6">#REF!</definedName>
    <definedName name="row090015_03r_02" localSheetId="25">#REF!</definedName>
    <definedName name="row090015_03r_02" localSheetId="18">#REF!</definedName>
    <definedName name="row090015_03r_02" localSheetId="26">#REF!</definedName>
    <definedName name="row090015_03r_02" localSheetId="17">#REF!</definedName>
    <definedName name="row090015_03r_02">#REF!</definedName>
    <definedName name="row090015_03v_02" localSheetId="24">#REF!</definedName>
    <definedName name="row090015_03v_02" localSheetId="19">#REF!</definedName>
    <definedName name="row090015_03v_02" localSheetId="6">#REF!</definedName>
    <definedName name="row090015_03v_02" localSheetId="25">#REF!</definedName>
    <definedName name="row090015_03v_02" localSheetId="18">#REF!</definedName>
    <definedName name="row090015_03v_02" localSheetId="26">#REF!</definedName>
    <definedName name="row090015_03v_02" localSheetId="17">#REF!</definedName>
    <definedName name="row090015_03v_02">#REF!</definedName>
    <definedName name="row090015_04l_02" localSheetId="24">#REF!</definedName>
    <definedName name="row090015_04l_02" localSheetId="19">#REF!</definedName>
    <definedName name="row090015_04l_02" localSheetId="6">#REF!</definedName>
    <definedName name="row090015_04l_02" localSheetId="25">#REF!</definedName>
    <definedName name="row090015_04l_02" localSheetId="18">#REF!</definedName>
    <definedName name="row090015_04l_02" localSheetId="26">#REF!</definedName>
    <definedName name="row090015_04l_02" localSheetId="17">#REF!</definedName>
    <definedName name="row090015_04l_02">#REF!</definedName>
    <definedName name="row090015_04r_02" localSheetId="24">#REF!</definedName>
    <definedName name="row090015_04r_02" localSheetId="19">#REF!</definedName>
    <definedName name="row090015_04r_02" localSheetId="6">#REF!</definedName>
    <definedName name="row090015_04r_02" localSheetId="25">#REF!</definedName>
    <definedName name="row090015_04r_02" localSheetId="18">#REF!</definedName>
    <definedName name="row090015_04r_02" localSheetId="26">#REF!</definedName>
    <definedName name="row090015_04r_02" localSheetId="17">#REF!</definedName>
    <definedName name="row090015_04r_02">#REF!</definedName>
    <definedName name="row090015_04v_02" localSheetId="24">#REF!</definedName>
    <definedName name="row090015_04v_02" localSheetId="19">#REF!</definedName>
    <definedName name="row090015_04v_02" localSheetId="6">#REF!</definedName>
    <definedName name="row090015_04v_02" localSheetId="25">#REF!</definedName>
    <definedName name="row090015_04v_02" localSheetId="18">#REF!</definedName>
    <definedName name="row090015_04v_02" localSheetId="26">#REF!</definedName>
    <definedName name="row090015_04v_02" localSheetId="17">#REF!</definedName>
    <definedName name="row090015_04v_02">#REF!</definedName>
    <definedName name="row090016_03l_02" localSheetId="24">#REF!</definedName>
    <definedName name="row090016_03l_02" localSheetId="19">#REF!</definedName>
    <definedName name="row090016_03l_02" localSheetId="6">#REF!</definedName>
    <definedName name="row090016_03l_02" localSheetId="25">#REF!</definedName>
    <definedName name="row090016_03l_02" localSheetId="18">#REF!</definedName>
    <definedName name="row090016_03l_02" localSheetId="26">#REF!</definedName>
    <definedName name="row090016_03l_02" localSheetId="17">#REF!</definedName>
    <definedName name="row090016_03l_02">#REF!</definedName>
    <definedName name="row090016_03r_02" localSheetId="24">#REF!</definedName>
    <definedName name="row090016_03r_02" localSheetId="19">#REF!</definedName>
    <definedName name="row090016_03r_02" localSheetId="6">#REF!</definedName>
    <definedName name="row090016_03r_02" localSheetId="25">#REF!</definedName>
    <definedName name="row090016_03r_02" localSheetId="18">#REF!</definedName>
    <definedName name="row090016_03r_02" localSheetId="26">#REF!</definedName>
    <definedName name="row090016_03r_02" localSheetId="17">#REF!</definedName>
    <definedName name="row090016_03r_02">#REF!</definedName>
    <definedName name="row090016_03v_02" localSheetId="24">#REF!</definedName>
    <definedName name="row090016_03v_02" localSheetId="19">#REF!</definedName>
    <definedName name="row090016_03v_02" localSheetId="6">#REF!</definedName>
    <definedName name="row090016_03v_02" localSheetId="25">#REF!</definedName>
    <definedName name="row090016_03v_02" localSheetId="18">#REF!</definedName>
    <definedName name="row090016_03v_02" localSheetId="26">#REF!</definedName>
    <definedName name="row090016_03v_02" localSheetId="17">#REF!</definedName>
    <definedName name="row090016_03v_02">#REF!</definedName>
    <definedName name="row090016_04l_02" localSheetId="24">#REF!</definedName>
    <definedName name="row090016_04l_02" localSheetId="19">#REF!</definedName>
    <definedName name="row090016_04l_02" localSheetId="6">#REF!</definedName>
    <definedName name="row090016_04l_02" localSheetId="25">#REF!</definedName>
    <definedName name="row090016_04l_02" localSheetId="18">#REF!</definedName>
    <definedName name="row090016_04l_02" localSheetId="26">#REF!</definedName>
    <definedName name="row090016_04l_02" localSheetId="17">#REF!</definedName>
    <definedName name="row090016_04l_02">#REF!</definedName>
    <definedName name="row090016_04r_02" localSheetId="24">#REF!</definedName>
    <definedName name="row090016_04r_02" localSheetId="19">#REF!</definedName>
    <definedName name="row090016_04r_02" localSheetId="6">#REF!</definedName>
    <definedName name="row090016_04r_02" localSheetId="25">#REF!</definedName>
    <definedName name="row090016_04r_02" localSheetId="18">#REF!</definedName>
    <definedName name="row090016_04r_02" localSheetId="26">#REF!</definedName>
    <definedName name="row090016_04r_02" localSheetId="17">#REF!</definedName>
    <definedName name="row090016_04r_02">#REF!</definedName>
    <definedName name="row090016_04v_02" localSheetId="24">#REF!</definedName>
    <definedName name="row090016_04v_02" localSheetId="19">#REF!</definedName>
    <definedName name="row090016_04v_02" localSheetId="6">#REF!</definedName>
    <definedName name="row090016_04v_02" localSheetId="25">#REF!</definedName>
    <definedName name="row090016_04v_02" localSheetId="18">#REF!</definedName>
    <definedName name="row090016_04v_02" localSheetId="26">#REF!</definedName>
    <definedName name="row090016_04v_02" localSheetId="17">#REF!</definedName>
    <definedName name="row090016_04v_02">#REF!</definedName>
    <definedName name="row090017_03l_02" localSheetId="24">#REF!</definedName>
    <definedName name="row090017_03l_02" localSheetId="19">#REF!</definedName>
    <definedName name="row090017_03l_02" localSheetId="6">#REF!</definedName>
    <definedName name="row090017_03l_02" localSheetId="25">#REF!</definedName>
    <definedName name="row090017_03l_02" localSheetId="18">#REF!</definedName>
    <definedName name="row090017_03l_02" localSheetId="26">#REF!</definedName>
    <definedName name="row090017_03l_02" localSheetId="17">#REF!</definedName>
    <definedName name="row090017_03l_02">#REF!</definedName>
    <definedName name="row090017_03r_02" localSheetId="24">#REF!</definedName>
    <definedName name="row090017_03r_02" localSheetId="19">#REF!</definedName>
    <definedName name="row090017_03r_02" localSheetId="6">#REF!</definedName>
    <definedName name="row090017_03r_02" localSheetId="25">#REF!</definedName>
    <definedName name="row090017_03r_02" localSheetId="18">#REF!</definedName>
    <definedName name="row090017_03r_02" localSheetId="26">#REF!</definedName>
    <definedName name="row090017_03r_02" localSheetId="17">#REF!</definedName>
    <definedName name="row090017_03r_02">#REF!</definedName>
    <definedName name="row090017_03v_02" localSheetId="24">#REF!</definedName>
    <definedName name="row090017_03v_02" localSheetId="19">#REF!</definedName>
    <definedName name="row090017_03v_02" localSheetId="6">#REF!</definedName>
    <definedName name="row090017_03v_02" localSheetId="25">#REF!</definedName>
    <definedName name="row090017_03v_02" localSheetId="18">#REF!</definedName>
    <definedName name="row090017_03v_02" localSheetId="26">#REF!</definedName>
    <definedName name="row090017_03v_02" localSheetId="17">#REF!</definedName>
    <definedName name="row090017_03v_02">#REF!</definedName>
    <definedName name="row090017_04l_02" localSheetId="24">#REF!</definedName>
    <definedName name="row090017_04l_02" localSheetId="19">#REF!</definedName>
    <definedName name="row090017_04l_02" localSheetId="6">#REF!</definedName>
    <definedName name="row090017_04l_02" localSheetId="25">#REF!</definedName>
    <definedName name="row090017_04l_02" localSheetId="18">#REF!</definedName>
    <definedName name="row090017_04l_02" localSheetId="26">#REF!</definedName>
    <definedName name="row090017_04l_02" localSheetId="17">#REF!</definedName>
    <definedName name="row090017_04l_02">#REF!</definedName>
    <definedName name="row090017_04r_02" localSheetId="24">#REF!</definedName>
    <definedName name="row090017_04r_02" localSheetId="19">#REF!</definedName>
    <definedName name="row090017_04r_02" localSheetId="6">#REF!</definedName>
    <definedName name="row090017_04r_02" localSheetId="25">#REF!</definedName>
    <definedName name="row090017_04r_02" localSheetId="18">#REF!</definedName>
    <definedName name="row090017_04r_02" localSheetId="26">#REF!</definedName>
    <definedName name="row090017_04r_02" localSheetId="17">#REF!</definedName>
    <definedName name="row090017_04r_02">#REF!</definedName>
    <definedName name="row090017_04v_02" localSheetId="24">#REF!</definedName>
    <definedName name="row090017_04v_02" localSheetId="19">#REF!</definedName>
    <definedName name="row090017_04v_02" localSheetId="6">#REF!</definedName>
    <definedName name="row090017_04v_02" localSheetId="25">#REF!</definedName>
    <definedName name="row090017_04v_02" localSheetId="18">#REF!</definedName>
    <definedName name="row090017_04v_02" localSheetId="26">#REF!</definedName>
    <definedName name="row090017_04v_02" localSheetId="17">#REF!</definedName>
    <definedName name="row090017_04v_02">#REF!</definedName>
    <definedName name="row090018_03l_02" localSheetId="24">#REF!</definedName>
    <definedName name="row090018_03l_02" localSheetId="19">#REF!</definedName>
    <definedName name="row090018_03l_02" localSheetId="6">#REF!</definedName>
    <definedName name="row090018_03l_02" localSheetId="25">#REF!</definedName>
    <definedName name="row090018_03l_02" localSheetId="18">#REF!</definedName>
    <definedName name="row090018_03l_02" localSheetId="26">#REF!</definedName>
    <definedName name="row090018_03l_02" localSheetId="17">#REF!</definedName>
    <definedName name="row090018_03l_02">#REF!</definedName>
    <definedName name="row090018_03r_02" localSheetId="24">#REF!</definedName>
    <definedName name="row090018_03r_02" localSheetId="19">#REF!</definedName>
    <definedName name="row090018_03r_02" localSheetId="6">#REF!</definedName>
    <definedName name="row090018_03r_02" localSheetId="25">#REF!</definedName>
    <definedName name="row090018_03r_02" localSheetId="18">#REF!</definedName>
    <definedName name="row090018_03r_02" localSheetId="26">#REF!</definedName>
    <definedName name="row090018_03r_02" localSheetId="17">#REF!</definedName>
    <definedName name="row090018_03r_02">#REF!</definedName>
    <definedName name="row090018_03v_02" localSheetId="24">#REF!</definedName>
    <definedName name="row090018_03v_02" localSheetId="19">#REF!</definedName>
    <definedName name="row090018_03v_02" localSheetId="6">#REF!</definedName>
    <definedName name="row090018_03v_02" localSheetId="25">#REF!</definedName>
    <definedName name="row090018_03v_02" localSheetId="18">#REF!</definedName>
    <definedName name="row090018_03v_02" localSheetId="26">#REF!</definedName>
    <definedName name="row090018_03v_02" localSheetId="17">#REF!</definedName>
    <definedName name="row090018_03v_02">#REF!</definedName>
    <definedName name="row090018_04l_02" localSheetId="24">#REF!</definedName>
    <definedName name="row090018_04l_02" localSheetId="19">#REF!</definedName>
    <definedName name="row090018_04l_02" localSheetId="6">#REF!</definedName>
    <definedName name="row090018_04l_02" localSheetId="25">#REF!</definedName>
    <definedName name="row090018_04l_02" localSheetId="18">#REF!</definedName>
    <definedName name="row090018_04l_02" localSheetId="26">#REF!</definedName>
    <definedName name="row090018_04l_02" localSheetId="17">#REF!</definedName>
    <definedName name="row090018_04l_02">#REF!</definedName>
    <definedName name="row090018_04r_02" localSheetId="24">#REF!</definedName>
    <definedName name="row090018_04r_02" localSheetId="19">#REF!</definedName>
    <definedName name="row090018_04r_02" localSheetId="6">#REF!</definedName>
    <definedName name="row090018_04r_02" localSheetId="25">#REF!</definedName>
    <definedName name="row090018_04r_02" localSheetId="18">#REF!</definedName>
    <definedName name="row090018_04r_02" localSheetId="26">#REF!</definedName>
    <definedName name="row090018_04r_02" localSheetId="17">#REF!</definedName>
    <definedName name="row090018_04r_02">#REF!</definedName>
    <definedName name="row090018_04v_02" localSheetId="24">#REF!</definedName>
    <definedName name="row090018_04v_02" localSheetId="19">#REF!</definedName>
    <definedName name="row090018_04v_02" localSheetId="6">#REF!</definedName>
    <definedName name="row090018_04v_02" localSheetId="25">#REF!</definedName>
    <definedName name="row090018_04v_02" localSheetId="18">#REF!</definedName>
    <definedName name="row090018_04v_02" localSheetId="26">#REF!</definedName>
    <definedName name="row090018_04v_02" localSheetId="17">#REF!</definedName>
    <definedName name="row090018_04v_02">#REF!</definedName>
    <definedName name="row090019_03l_02" localSheetId="24">#REF!</definedName>
    <definedName name="row090019_03l_02" localSheetId="19">#REF!</definedName>
    <definedName name="row090019_03l_02" localSheetId="6">#REF!</definedName>
    <definedName name="row090019_03l_02" localSheetId="25">#REF!</definedName>
    <definedName name="row090019_03l_02" localSheetId="18">#REF!</definedName>
    <definedName name="row090019_03l_02" localSheetId="26">#REF!</definedName>
    <definedName name="row090019_03l_02" localSheetId="17">#REF!</definedName>
    <definedName name="row090019_03l_02">#REF!</definedName>
    <definedName name="row090019_03r_02" localSheetId="24">#REF!</definedName>
    <definedName name="row090019_03r_02" localSheetId="19">#REF!</definedName>
    <definedName name="row090019_03r_02" localSheetId="6">#REF!</definedName>
    <definedName name="row090019_03r_02" localSheetId="25">#REF!</definedName>
    <definedName name="row090019_03r_02" localSheetId="18">#REF!</definedName>
    <definedName name="row090019_03r_02" localSheetId="26">#REF!</definedName>
    <definedName name="row090019_03r_02" localSheetId="17">#REF!</definedName>
    <definedName name="row090019_03r_02">#REF!</definedName>
    <definedName name="row090019_03v_02" localSheetId="24">#REF!</definedName>
    <definedName name="row090019_03v_02" localSheetId="19">#REF!</definedName>
    <definedName name="row090019_03v_02" localSheetId="6">#REF!</definedName>
    <definedName name="row090019_03v_02" localSheetId="25">#REF!</definedName>
    <definedName name="row090019_03v_02" localSheetId="18">#REF!</definedName>
    <definedName name="row090019_03v_02" localSheetId="26">#REF!</definedName>
    <definedName name="row090019_03v_02" localSheetId="17">#REF!</definedName>
    <definedName name="row090019_03v_02">#REF!</definedName>
    <definedName name="row090019_04l_02" localSheetId="24">#REF!</definedName>
    <definedName name="row090019_04l_02" localSheetId="19">#REF!</definedName>
    <definedName name="row090019_04l_02" localSheetId="6">#REF!</definedName>
    <definedName name="row090019_04l_02" localSheetId="25">#REF!</definedName>
    <definedName name="row090019_04l_02" localSheetId="18">#REF!</definedName>
    <definedName name="row090019_04l_02" localSheetId="26">#REF!</definedName>
    <definedName name="row090019_04l_02" localSheetId="17">#REF!</definedName>
    <definedName name="row090019_04l_02">#REF!</definedName>
    <definedName name="row090019_04r_02" localSheetId="24">#REF!</definedName>
    <definedName name="row090019_04r_02" localSheetId="19">#REF!</definedName>
    <definedName name="row090019_04r_02" localSheetId="6">#REF!</definedName>
    <definedName name="row090019_04r_02" localSheetId="25">#REF!</definedName>
    <definedName name="row090019_04r_02" localSheetId="18">#REF!</definedName>
    <definedName name="row090019_04r_02" localSheetId="26">#REF!</definedName>
    <definedName name="row090019_04r_02" localSheetId="17">#REF!</definedName>
    <definedName name="row090019_04r_02">#REF!</definedName>
    <definedName name="row090019_04v_02" localSheetId="24">#REF!</definedName>
    <definedName name="row090019_04v_02" localSheetId="19">#REF!</definedName>
    <definedName name="row090019_04v_02" localSheetId="6">#REF!</definedName>
    <definedName name="row090019_04v_02" localSheetId="25">#REF!</definedName>
    <definedName name="row090019_04v_02" localSheetId="18">#REF!</definedName>
    <definedName name="row090019_04v_02" localSheetId="26">#REF!</definedName>
    <definedName name="row090019_04v_02" localSheetId="17">#REF!</definedName>
    <definedName name="row090019_04v_02">#REF!</definedName>
    <definedName name="row090020_03l_02" localSheetId="24">#REF!</definedName>
    <definedName name="row090020_03l_02" localSheetId="19">#REF!</definedName>
    <definedName name="row090020_03l_02" localSheetId="6">#REF!</definedName>
    <definedName name="row090020_03l_02" localSheetId="25">#REF!</definedName>
    <definedName name="row090020_03l_02" localSheetId="18">#REF!</definedName>
    <definedName name="row090020_03l_02" localSheetId="26">#REF!</definedName>
    <definedName name="row090020_03l_02" localSheetId="17">#REF!</definedName>
    <definedName name="row090020_03l_02">#REF!</definedName>
    <definedName name="row090020_03r_02" localSheetId="24">#REF!</definedName>
    <definedName name="row090020_03r_02" localSheetId="19">#REF!</definedName>
    <definedName name="row090020_03r_02" localSheetId="6">#REF!</definedName>
    <definedName name="row090020_03r_02" localSheetId="25">#REF!</definedName>
    <definedName name="row090020_03r_02" localSheetId="18">#REF!</definedName>
    <definedName name="row090020_03r_02" localSheetId="26">#REF!</definedName>
    <definedName name="row090020_03r_02" localSheetId="17">#REF!</definedName>
    <definedName name="row090020_03r_02">#REF!</definedName>
    <definedName name="row090020_03v_02" localSheetId="24">#REF!</definedName>
    <definedName name="row090020_03v_02" localSheetId="19">#REF!</definedName>
    <definedName name="row090020_03v_02" localSheetId="6">#REF!</definedName>
    <definedName name="row090020_03v_02" localSheetId="25">#REF!</definedName>
    <definedName name="row090020_03v_02" localSheetId="18">#REF!</definedName>
    <definedName name="row090020_03v_02" localSheetId="26">#REF!</definedName>
    <definedName name="row090020_03v_02" localSheetId="17">#REF!</definedName>
    <definedName name="row090020_03v_02">#REF!</definedName>
    <definedName name="row090020_04l_02" localSheetId="24">#REF!</definedName>
    <definedName name="row090020_04l_02" localSheetId="19">#REF!</definedName>
    <definedName name="row090020_04l_02" localSheetId="6">#REF!</definedName>
    <definedName name="row090020_04l_02" localSheetId="25">#REF!</definedName>
    <definedName name="row090020_04l_02" localSheetId="18">#REF!</definedName>
    <definedName name="row090020_04l_02" localSheetId="26">#REF!</definedName>
    <definedName name="row090020_04l_02" localSheetId="17">#REF!</definedName>
    <definedName name="row090020_04l_02">#REF!</definedName>
    <definedName name="row090020_04r_02" localSheetId="24">#REF!</definedName>
    <definedName name="row090020_04r_02" localSheetId="19">#REF!</definedName>
    <definedName name="row090020_04r_02" localSheetId="6">#REF!</definedName>
    <definedName name="row090020_04r_02" localSheetId="25">#REF!</definedName>
    <definedName name="row090020_04r_02" localSheetId="18">#REF!</definedName>
    <definedName name="row090020_04r_02" localSheetId="26">#REF!</definedName>
    <definedName name="row090020_04r_02" localSheetId="17">#REF!</definedName>
    <definedName name="row090020_04r_02">#REF!</definedName>
    <definedName name="row090020_04v_02" localSheetId="24">#REF!</definedName>
    <definedName name="row090020_04v_02" localSheetId="19">#REF!</definedName>
    <definedName name="row090020_04v_02" localSheetId="6">#REF!</definedName>
    <definedName name="row090020_04v_02" localSheetId="25">#REF!</definedName>
    <definedName name="row090020_04v_02" localSheetId="18">#REF!</definedName>
    <definedName name="row090020_04v_02" localSheetId="26">#REF!</definedName>
    <definedName name="row090020_04v_02" localSheetId="17">#REF!</definedName>
    <definedName name="row090020_04v_02">#REF!</definedName>
    <definedName name="row090021_03l_02" localSheetId="24">#REF!</definedName>
    <definedName name="row090021_03l_02" localSheetId="19">#REF!</definedName>
    <definedName name="row090021_03l_02" localSheetId="6">#REF!</definedName>
    <definedName name="row090021_03l_02" localSheetId="25">#REF!</definedName>
    <definedName name="row090021_03l_02" localSheetId="18">#REF!</definedName>
    <definedName name="row090021_03l_02" localSheetId="26">#REF!</definedName>
    <definedName name="row090021_03l_02" localSheetId="17">#REF!</definedName>
    <definedName name="row090021_03l_02">#REF!</definedName>
    <definedName name="row090021_03r_02" localSheetId="24">#REF!</definedName>
    <definedName name="row090021_03r_02" localSheetId="19">#REF!</definedName>
    <definedName name="row090021_03r_02" localSheetId="6">#REF!</definedName>
    <definedName name="row090021_03r_02" localSheetId="25">#REF!</definedName>
    <definedName name="row090021_03r_02" localSheetId="18">#REF!</definedName>
    <definedName name="row090021_03r_02" localSheetId="26">#REF!</definedName>
    <definedName name="row090021_03r_02" localSheetId="17">#REF!</definedName>
    <definedName name="row090021_03r_02">#REF!</definedName>
    <definedName name="row090021_03v_02" localSheetId="24">#REF!</definedName>
    <definedName name="row090021_03v_02" localSheetId="19">#REF!</definedName>
    <definedName name="row090021_03v_02" localSheetId="6">#REF!</definedName>
    <definedName name="row090021_03v_02" localSheetId="25">#REF!</definedName>
    <definedName name="row090021_03v_02" localSheetId="18">#REF!</definedName>
    <definedName name="row090021_03v_02" localSheetId="26">#REF!</definedName>
    <definedName name="row090021_03v_02" localSheetId="17">#REF!</definedName>
    <definedName name="row090021_03v_02">#REF!</definedName>
    <definedName name="row090021_04l_02" localSheetId="24">#REF!</definedName>
    <definedName name="row090021_04l_02" localSheetId="19">#REF!</definedName>
    <definedName name="row090021_04l_02" localSheetId="6">#REF!</definedName>
    <definedName name="row090021_04l_02" localSheetId="25">#REF!</definedName>
    <definedName name="row090021_04l_02" localSheetId="18">#REF!</definedName>
    <definedName name="row090021_04l_02" localSheetId="26">#REF!</definedName>
    <definedName name="row090021_04l_02" localSheetId="17">#REF!</definedName>
    <definedName name="row090021_04l_02">#REF!</definedName>
    <definedName name="row090021_04r_02" localSheetId="24">#REF!</definedName>
    <definedName name="row090021_04r_02" localSheetId="19">#REF!</definedName>
    <definedName name="row090021_04r_02" localSheetId="6">#REF!</definedName>
    <definedName name="row090021_04r_02" localSheetId="25">#REF!</definedName>
    <definedName name="row090021_04r_02" localSheetId="18">#REF!</definedName>
    <definedName name="row090021_04r_02" localSheetId="26">#REF!</definedName>
    <definedName name="row090021_04r_02" localSheetId="17">#REF!</definedName>
    <definedName name="row090021_04r_02">#REF!</definedName>
    <definedName name="row090021_04v_02" localSheetId="24">#REF!</definedName>
    <definedName name="row090021_04v_02" localSheetId="19">#REF!</definedName>
    <definedName name="row090021_04v_02" localSheetId="6">#REF!</definedName>
    <definedName name="row090021_04v_02" localSheetId="25">#REF!</definedName>
    <definedName name="row090021_04v_02" localSheetId="18">#REF!</definedName>
    <definedName name="row090021_04v_02" localSheetId="26">#REF!</definedName>
    <definedName name="row090021_04v_02" localSheetId="17">#REF!</definedName>
    <definedName name="row090021_04v_02">#REF!</definedName>
    <definedName name="row090022_03l_02" localSheetId="24">#REF!</definedName>
    <definedName name="row090022_03l_02" localSheetId="19">#REF!</definedName>
    <definedName name="row090022_03l_02" localSheetId="6">#REF!</definedName>
    <definedName name="row090022_03l_02" localSheetId="25">#REF!</definedName>
    <definedName name="row090022_03l_02" localSheetId="18">#REF!</definedName>
    <definedName name="row090022_03l_02" localSheetId="26">#REF!</definedName>
    <definedName name="row090022_03l_02" localSheetId="17">#REF!</definedName>
    <definedName name="row090022_03l_02">#REF!</definedName>
    <definedName name="row090022_03r_02" localSheetId="24">#REF!</definedName>
    <definedName name="row090022_03r_02" localSheetId="19">#REF!</definedName>
    <definedName name="row090022_03r_02" localSheetId="6">#REF!</definedName>
    <definedName name="row090022_03r_02" localSheetId="25">#REF!</definedName>
    <definedName name="row090022_03r_02" localSheetId="18">#REF!</definedName>
    <definedName name="row090022_03r_02" localSheetId="26">#REF!</definedName>
    <definedName name="row090022_03r_02" localSheetId="17">#REF!</definedName>
    <definedName name="row090022_03r_02">#REF!</definedName>
    <definedName name="row090022_03v_02" localSheetId="24">#REF!</definedName>
    <definedName name="row090022_03v_02" localSheetId="19">#REF!</definedName>
    <definedName name="row090022_03v_02" localSheetId="6">#REF!</definedName>
    <definedName name="row090022_03v_02" localSheetId="25">#REF!</definedName>
    <definedName name="row090022_03v_02" localSheetId="18">#REF!</definedName>
    <definedName name="row090022_03v_02" localSheetId="26">#REF!</definedName>
    <definedName name="row090022_03v_02" localSheetId="17">#REF!</definedName>
    <definedName name="row090022_03v_02">#REF!</definedName>
    <definedName name="row090022_04l_02" localSheetId="24">#REF!</definedName>
    <definedName name="row090022_04l_02" localSheetId="19">#REF!</definedName>
    <definedName name="row090022_04l_02" localSheetId="6">#REF!</definedName>
    <definedName name="row090022_04l_02" localSheetId="25">#REF!</definedName>
    <definedName name="row090022_04l_02" localSheetId="18">#REF!</definedName>
    <definedName name="row090022_04l_02" localSheetId="26">#REF!</definedName>
    <definedName name="row090022_04l_02" localSheetId="17">#REF!</definedName>
    <definedName name="row090022_04l_02">#REF!</definedName>
    <definedName name="row090022_04r_02" localSheetId="24">#REF!</definedName>
    <definedName name="row090022_04r_02" localSheetId="19">#REF!</definedName>
    <definedName name="row090022_04r_02" localSheetId="6">#REF!</definedName>
    <definedName name="row090022_04r_02" localSheetId="25">#REF!</definedName>
    <definedName name="row090022_04r_02" localSheetId="18">#REF!</definedName>
    <definedName name="row090022_04r_02" localSheetId="26">#REF!</definedName>
    <definedName name="row090022_04r_02" localSheetId="17">#REF!</definedName>
    <definedName name="row090022_04r_02">#REF!</definedName>
    <definedName name="row090022_04v_02" localSheetId="24">#REF!</definedName>
    <definedName name="row090022_04v_02" localSheetId="19">#REF!</definedName>
    <definedName name="row090022_04v_02" localSheetId="6">#REF!</definedName>
    <definedName name="row090022_04v_02" localSheetId="25">#REF!</definedName>
    <definedName name="row090022_04v_02" localSheetId="18">#REF!</definedName>
    <definedName name="row090022_04v_02" localSheetId="26">#REF!</definedName>
    <definedName name="row090022_04v_02" localSheetId="17">#REF!</definedName>
    <definedName name="row090022_04v_02">#REF!</definedName>
    <definedName name="row090023_03l_02" localSheetId="24">#REF!</definedName>
    <definedName name="row090023_03l_02" localSheetId="19">#REF!</definedName>
    <definedName name="row090023_03l_02" localSheetId="6">#REF!</definedName>
    <definedName name="row090023_03l_02" localSheetId="25">#REF!</definedName>
    <definedName name="row090023_03l_02" localSheetId="18">#REF!</definedName>
    <definedName name="row090023_03l_02" localSheetId="26">#REF!</definedName>
    <definedName name="row090023_03l_02" localSheetId="17">#REF!</definedName>
    <definedName name="row090023_03l_02">#REF!</definedName>
    <definedName name="row090023_03r_02" localSheetId="24">#REF!</definedName>
    <definedName name="row090023_03r_02" localSheetId="19">#REF!</definedName>
    <definedName name="row090023_03r_02" localSheetId="6">#REF!</definedName>
    <definedName name="row090023_03r_02" localSheetId="25">#REF!</definedName>
    <definedName name="row090023_03r_02" localSheetId="18">#REF!</definedName>
    <definedName name="row090023_03r_02" localSheetId="26">#REF!</definedName>
    <definedName name="row090023_03r_02" localSheetId="17">#REF!</definedName>
    <definedName name="row090023_03r_02">#REF!</definedName>
    <definedName name="row090023_03v_02" localSheetId="24">#REF!</definedName>
    <definedName name="row090023_03v_02" localSheetId="19">#REF!</definedName>
    <definedName name="row090023_03v_02" localSheetId="6">#REF!</definedName>
    <definedName name="row090023_03v_02" localSheetId="25">#REF!</definedName>
    <definedName name="row090023_03v_02" localSheetId="18">#REF!</definedName>
    <definedName name="row090023_03v_02" localSheetId="26">#REF!</definedName>
    <definedName name="row090023_03v_02" localSheetId="17">#REF!</definedName>
    <definedName name="row090023_03v_02">#REF!</definedName>
    <definedName name="row090023_04l_02" localSheetId="24">#REF!</definedName>
    <definedName name="row090023_04l_02" localSheetId="19">#REF!</definedName>
    <definedName name="row090023_04l_02" localSheetId="6">#REF!</definedName>
    <definedName name="row090023_04l_02" localSheetId="25">#REF!</definedName>
    <definedName name="row090023_04l_02" localSheetId="18">#REF!</definedName>
    <definedName name="row090023_04l_02" localSheetId="26">#REF!</definedName>
    <definedName name="row090023_04l_02" localSheetId="17">#REF!</definedName>
    <definedName name="row090023_04l_02">#REF!</definedName>
    <definedName name="row090023_04r_02" localSheetId="24">#REF!</definedName>
    <definedName name="row090023_04r_02" localSheetId="19">#REF!</definedName>
    <definedName name="row090023_04r_02" localSheetId="6">#REF!</definedName>
    <definedName name="row090023_04r_02" localSheetId="25">#REF!</definedName>
    <definedName name="row090023_04r_02" localSheetId="18">#REF!</definedName>
    <definedName name="row090023_04r_02" localSheetId="26">#REF!</definedName>
    <definedName name="row090023_04r_02" localSheetId="17">#REF!</definedName>
    <definedName name="row090023_04r_02">#REF!</definedName>
    <definedName name="row090023_04v_02" localSheetId="24">#REF!</definedName>
    <definedName name="row090023_04v_02" localSheetId="19">#REF!</definedName>
    <definedName name="row090023_04v_02" localSheetId="6">#REF!</definedName>
    <definedName name="row090023_04v_02" localSheetId="25">#REF!</definedName>
    <definedName name="row090023_04v_02" localSheetId="18">#REF!</definedName>
    <definedName name="row090023_04v_02" localSheetId="26">#REF!</definedName>
    <definedName name="row090023_04v_02" localSheetId="17">#REF!</definedName>
    <definedName name="row090023_04v_02">#REF!</definedName>
    <definedName name="row090024_03l_02" localSheetId="24">#REF!</definedName>
    <definedName name="row090024_03l_02" localSheetId="19">#REF!</definedName>
    <definedName name="row090024_03l_02" localSheetId="6">#REF!</definedName>
    <definedName name="row090024_03l_02" localSheetId="25">#REF!</definedName>
    <definedName name="row090024_03l_02" localSheetId="18">#REF!</definedName>
    <definedName name="row090024_03l_02" localSheetId="26">#REF!</definedName>
    <definedName name="row090024_03l_02" localSheetId="17">#REF!</definedName>
    <definedName name="row090024_03l_02">#REF!</definedName>
    <definedName name="row090024_03r_02" localSheetId="24">#REF!</definedName>
    <definedName name="row090024_03r_02" localSheetId="19">#REF!</definedName>
    <definedName name="row090024_03r_02" localSheetId="6">#REF!</definedName>
    <definedName name="row090024_03r_02" localSheetId="25">#REF!</definedName>
    <definedName name="row090024_03r_02" localSheetId="18">#REF!</definedName>
    <definedName name="row090024_03r_02" localSheetId="26">#REF!</definedName>
    <definedName name="row090024_03r_02" localSheetId="17">#REF!</definedName>
    <definedName name="row090024_03r_02">#REF!</definedName>
    <definedName name="row090024_03v_02" localSheetId="24">#REF!</definedName>
    <definedName name="row090024_03v_02" localSheetId="19">#REF!</definedName>
    <definedName name="row090024_03v_02" localSheetId="6">#REF!</definedName>
    <definedName name="row090024_03v_02" localSheetId="25">#REF!</definedName>
    <definedName name="row090024_03v_02" localSheetId="18">#REF!</definedName>
    <definedName name="row090024_03v_02" localSheetId="26">#REF!</definedName>
    <definedName name="row090024_03v_02" localSheetId="17">#REF!</definedName>
    <definedName name="row090024_03v_02">#REF!</definedName>
    <definedName name="row090024_04l_02" localSheetId="24">#REF!</definedName>
    <definedName name="row090024_04l_02" localSheetId="19">#REF!</definedName>
    <definedName name="row090024_04l_02" localSheetId="6">#REF!</definedName>
    <definedName name="row090024_04l_02" localSheetId="25">#REF!</definedName>
    <definedName name="row090024_04l_02" localSheetId="18">#REF!</definedName>
    <definedName name="row090024_04l_02" localSheetId="26">#REF!</definedName>
    <definedName name="row090024_04l_02" localSheetId="17">#REF!</definedName>
    <definedName name="row090024_04l_02">#REF!</definedName>
    <definedName name="row090024_04r_02" localSheetId="24">#REF!</definedName>
    <definedName name="row090024_04r_02" localSheetId="19">#REF!</definedName>
    <definedName name="row090024_04r_02" localSheetId="6">#REF!</definedName>
    <definedName name="row090024_04r_02" localSheetId="25">#REF!</definedName>
    <definedName name="row090024_04r_02" localSheetId="18">#REF!</definedName>
    <definedName name="row090024_04r_02" localSheetId="26">#REF!</definedName>
    <definedName name="row090024_04r_02" localSheetId="17">#REF!</definedName>
    <definedName name="row090024_04r_02">#REF!</definedName>
    <definedName name="row090024_04v_02" localSheetId="24">#REF!</definedName>
    <definedName name="row090024_04v_02" localSheetId="19">#REF!</definedName>
    <definedName name="row090024_04v_02" localSheetId="6">#REF!</definedName>
    <definedName name="row090024_04v_02" localSheetId="25">#REF!</definedName>
    <definedName name="row090024_04v_02" localSheetId="18">#REF!</definedName>
    <definedName name="row090024_04v_02" localSheetId="26">#REF!</definedName>
    <definedName name="row090024_04v_02" localSheetId="17">#REF!</definedName>
    <definedName name="row090024_04v_02">#REF!</definedName>
    <definedName name="row090025_03l_02" localSheetId="24">#REF!</definedName>
    <definedName name="row090025_03l_02" localSheetId="19">#REF!</definedName>
    <definedName name="row090025_03l_02" localSheetId="6">#REF!</definedName>
    <definedName name="row090025_03l_02" localSheetId="25">#REF!</definedName>
    <definedName name="row090025_03l_02" localSheetId="18">#REF!</definedName>
    <definedName name="row090025_03l_02" localSheetId="26">#REF!</definedName>
    <definedName name="row090025_03l_02" localSheetId="17">#REF!</definedName>
    <definedName name="row090025_03l_02">#REF!</definedName>
    <definedName name="row090025_03r_02" localSheetId="24">#REF!</definedName>
    <definedName name="row090025_03r_02" localSheetId="19">#REF!</definedName>
    <definedName name="row090025_03r_02" localSheetId="6">#REF!</definedName>
    <definedName name="row090025_03r_02" localSheetId="25">#REF!</definedName>
    <definedName name="row090025_03r_02" localSheetId="18">#REF!</definedName>
    <definedName name="row090025_03r_02" localSheetId="26">#REF!</definedName>
    <definedName name="row090025_03r_02" localSheetId="17">#REF!</definedName>
    <definedName name="row090025_03r_02">#REF!</definedName>
    <definedName name="row090025_03v_02" localSheetId="24">#REF!</definedName>
    <definedName name="row090025_03v_02" localSheetId="19">#REF!</definedName>
    <definedName name="row090025_03v_02" localSheetId="6">#REF!</definedName>
    <definedName name="row090025_03v_02" localSheetId="25">#REF!</definedName>
    <definedName name="row090025_03v_02" localSheetId="18">#REF!</definedName>
    <definedName name="row090025_03v_02" localSheetId="26">#REF!</definedName>
    <definedName name="row090025_03v_02" localSheetId="17">#REF!</definedName>
    <definedName name="row090025_03v_02">#REF!</definedName>
    <definedName name="row090025_04l_02" localSheetId="24">#REF!</definedName>
    <definedName name="row090025_04l_02" localSheetId="19">#REF!</definedName>
    <definedName name="row090025_04l_02" localSheetId="6">#REF!</definedName>
    <definedName name="row090025_04l_02" localSheetId="25">#REF!</definedName>
    <definedName name="row090025_04l_02" localSheetId="18">#REF!</definedName>
    <definedName name="row090025_04l_02" localSheetId="26">#REF!</definedName>
    <definedName name="row090025_04l_02" localSheetId="17">#REF!</definedName>
    <definedName name="row090025_04l_02">#REF!</definedName>
    <definedName name="row090025_04r_02" localSheetId="24">#REF!</definedName>
    <definedName name="row090025_04r_02" localSheetId="19">#REF!</definedName>
    <definedName name="row090025_04r_02" localSheetId="6">#REF!</definedName>
    <definedName name="row090025_04r_02" localSheetId="25">#REF!</definedName>
    <definedName name="row090025_04r_02" localSheetId="18">#REF!</definedName>
    <definedName name="row090025_04r_02" localSheetId="26">#REF!</definedName>
    <definedName name="row090025_04r_02" localSheetId="17">#REF!</definedName>
    <definedName name="row090025_04r_02">#REF!</definedName>
    <definedName name="row090025_04v_02" localSheetId="24">#REF!</definedName>
    <definedName name="row090025_04v_02" localSheetId="19">#REF!</definedName>
    <definedName name="row090025_04v_02" localSheetId="6">#REF!</definedName>
    <definedName name="row090025_04v_02" localSheetId="25">#REF!</definedName>
    <definedName name="row090025_04v_02" localSheetId="18">#REF!</definedName>
    <definedName name="row090025_04v_02" localSheetId="26">#REF!</definedName>
    <definedName name="row090025_04v_02" localSheetId="17">#REF!</definedName>
    <definedName name="row090025_04v_02">#REF!</definedName>
    <definedName name="row090026_03l_02" localSheetId="24">#REF!</definedName>
    <definedName name="row090026_03l_02" localSheetId="19">#REF!</definedName>
    <definedName name="row090026_03l_02" localSheetId="6">#REF!</definedName>
    <definedName name="row090026_03l_02" localSheetId="25">#REF!</definedName>
    <definedName name="row090026_03l_02" localSheetId="18">#REF!</definedName>
    <definedName name="row090026_03l_02" localSheetId="26">#REF!</definedName>
    <definedName name="row090026_03l_02" localSheetId="17">#REF!</definedName>
    <definedName name="row090026_03l_02">#REF!</definedName>
    <definedName name="row090026_03r_02" localSheetId="24">#REF!</definedName>
    <definedName name="row090026_03r_02" localSheetId="19">#REF!</definedName>
    <definedName name="row090026_03r_02" localSheetId="6">#REF!</definedName>
    <definedName name="row090026_03r_02" localSheetId="25">#REF!</definedName>
    <definedName name="row090026_03r_02" localSheetId="18">#REF!</definedName>
    <definedName name="row090026_03r_02" localSheetId="26">#REF!</definedName>
    <definedName name="row090026_03r_02" localSheetId="17">#REF!</definedName>
    <definedName name="row090026_03r_02">#REF!</definedName>
    <definedName name="row090026_03v_02" localSheetId="24">#REF!</definedName>
    <definedName name="row090026_03v_02" localSheetId="19">#REF!</definedName>
    <definedName name="row090026_03v_02" localSheetId="6">#REF!</definedName>
    <definedName name="row090026_03v_02" localSheetId="25">#REF!</definedName>
    <definedName name="row090026_03v_02" localSheetId="18">#REF!</definedName>
    <definedName name="row090026_03v_02" localSheetId="26">#REF!</definedName>
    <definedName name="row090026_03v_02" localSheetId="17">#REF!</definedName>
    <definedName name="row090026_03v_02">#REF!</definedName>
    <definedName name="row090026_04l_02" localSheetId="24">#REF!</definedName>
    <definedName name="row090026_04l_02" localSheetId="19">#REF!</definedName>
    <definedName name="row090026_04l_02" localSheetId="6">#REF!</definedName>
    <definedName name="row090026_04l_02" localSheetId="25">#REF!</definedName>
    <definedName name="row090026_04l_02" localSheetId="18">#REF!</definedName>
    <definedName name="row090026_04l_02" localSheetId="26">#REF!</definedName>
    <definedName name="row090026_04l_02" localSheetId="17">#REF!</definedName>
    <definedName name="row090026_04l_02">#REF!</definedName>
    <definedName name="row090026_04r_02" localSheetId="24">#REF!</definedName>
    <definedName name="row090026_04r_02" localSheetId="19">#REF!</definedName>
    <definedName name="row090026_04r_02" localSheetId="6">#REF!</definedName>
    <definedName name="row090026_04r_02" localSheetId="25">#REF!</definedName>
    <definedName name="row090026_04r_02" localSheetId="18">#REF!</definedName>
    <definedName name="row090026_04r_02" localSheetId="26">#REF!</definedName>
    <definedName name="row090026_04r_02" localSheetId="17">#REF!</definedName>
    <definedName name="row090026_04r_02">#REF!</definedName>
    <definedName name="row090026_04v_02" localSheetId="24">#REF!</definedName>
    <definedName name="row090026_04v_02" localSheetId="19">#REF!</definedName>
    <definedName name="row090026_04v_02" localSheetId="6">#REF!</definedName>
    <definedName name="row090026_04v_02" localSheetId="25">#REF!</definedName>
    <definedName name="row090026_04v_02" localSheetId="18">#REF!</definedName>
    <definedName name="row090026_04v_02" localSheetId="26">#REF!</definedName>
    <definedName name="row090026_04v_02" localSheetId="17">#REF!</definedName>
    <definedName name="row090026_04v_02">#REF!</definedName>
    <definedName name="row090027_03l_02" localSheetId="24">#REF!</definedName>
    <definedName name="row090027_03l_02" localSheetId="19">#REF!</definedName>
    <definedName name="row090027_03l_02" localSheetId="6">#REF!</definedName>
    <definedName name="row090027_03l_02" localSheetId="25">#REF!</definedName>
    <definedName name="row090027_03l_02" localSheetId="18">#REF!</definedName>
    <definedName name="row090027_03l_02" localSheetId="26">#REF!</definedName>
    <definedName name="row090027_03l_02" localSheetId="17">#REF!</definedName>
    <definedName name="row090027_03l_02">#REF!</definedName>
    <definedName name="row090027_03r_02" localSheetId="24">#REF!</definedName>
    <definedName name="row090027_03r_02" localSheetId="19">#REF!</definedName>
    <definedName name="row090027_03r_02" localSheetId="6">#REF!</definedName>
    <definedName name="row090027_03r_02" localSheetId="25">#REF!</definedName>
    <definedName name="row090027_03r_02" localSheetId="18">#REF!</definedName>
    <definedName name="row090027_03r_02" localSheetId="26">#REF!</definedName>
    <definedName name="row090027_03r_02" localSheetId="17">#REF!</definedName>
    <definedName name="row090027_03r_02">#REF!</definedName>
    <definedName name="row090027_03v_02" localSheetId="24">#REF!</definedName>
    <definedName name="row090027_03v_02" localSheetId="19">#REF!</definedName>
    <definedName name="row090027_03v_02" localSheetId="6">#REF!</definedName>
    <definedName name="row090027_03v_02" localSheetId="25">#REF!</definedName>
    <definedName name="row090027_03v_02" localSheetId="18">#REF!</definedName>
    <definedName name="row090027_03v_02" localSheetId="26">#REF!</definedName>
    <definedName name="row090027_03v_02" localSheetId="17">#REF!</definedName>
    <definedName name="row090027_03v_02">#REF!</definedName>
    <definedName name="row090027_04l_02" localSheetId="24">#REF!</definedName>
    <definedName name="row090027_04l_02" localSheetId="19">#REF!</definedName>
    <definedName name="row090027_04l_02" localSheetId="6">#REF!</definedName>
    <definedName name="row090027_04l_02" localSheetId="25">#REF!</definedName>
    <definedName name="row090027_04l_02" localSheetId="18">#REF!</definedName>
    <definedName name="row090027_04l_02" localSheetId="26">#REF!</definedName>
    <definedName name="row090027_04l_02" localSheetId="17">#REF!</definedName>
    <definedName name="row090027_04l_02">#REF!</definedName>
    <definedName name="row090027_04r_02" localSheetId="24">#REF!</definedName>
    <definedName name="row090027_04r_02" localSheetId="19">#REF!</definedName>
    <definedName name="row090027_04r_02" localSheetId="6">#REF!</definedName>
    <definedName name="row090027_04r_02" localSheetId="25">#REF!</definedName>
    <definedName name="row090027_04r_02" localSheetId="18">#REF!</definedName>
    <definedName name="row090027_04r_02" localSheetId="26">#REF!</definedName>
    <definedName name="row090027_04r_02" localSheetId="17">#REF!</definedName>
    <definedName name="row090027_04r_02">#REF!</definedName>
    <definedName name="row090027_04v_02" localSheetId="24">#REF!</definedName>
    <definedName name="row090027_04v_02" localSheetId="19">#REF!</definedName>
    <definedName name="row090027_04v_02" localSheetId="6">#REF!</definedName>
    <definedName name="row090027_04v_02" localSheetId="25">#REF!</definedName>
    <definedName name="row090027_04v_02" localSheetId="18">#REF!</definedName>
    <definedName name="row090027_04v_02" localSheetId="26">#REF!</definedName>
    <definedName name="row090027_04v_02" localSheetId="17">#REF!</definedName>
    <definedName name="row090027_04v_02">#REF!</definedName>
    <definedName name="row090028_03l_02" localSheetId="24">#REF!</definedName>
    <definedName name="row090028_03l_02" localSheetId="19">#REF!</definedName>
    <definedName name="row090028_03l_02" localSheetId="6">#REF!</definedName>
    <definedName name="row090028_03l_02" localSheetId="25">#REF!</definedName>
    <definedName name="row090028_03l_02" localSheetId="18">#REF!</definedName>
    <definedName name="row090028_03l_02" localSheetId="26">#REF!</definedName>
    <definedName name="row090028_03l_02" localSheetId="17">#REF!</definedName>
    <definedName name="row090028_03l_02">#REF!</definedName>
    <definedName name="row090028_03r_02" localSheetId="24">#REF!</definedName>
    <definedName name="row090028_03r_02" localSheetId="19">#REF!</definedName>
    <definedName name="row090028_03r_02" localSheetId="6">#REF!</definedName>
    <definedName name="row090028_03r_02" localSheetId="25">#REF!</definedName>
    <definedName name="row090028_03r_02" localSheetId="18">#REF!</definedName>
    <definedName name="row090028_03r_02" localSheetId="26">#REF!</definedName>
    <definedName name="row090028_03r_02" localSheetId="17">#REF!</definedName>
    <definedName name="row090028_03r_02">#REF!</definedName>
    <definedName name="row090028_03v_02" localSheetId="24">#REF!</definedName>
    <definedName name="row090028_03v_02" localSheetId="19">#REF!</definedName>
    <definedName name="row090028_03v_02" localSheetId="6">#REF!</definedName>
    <definedName name="row090028_03v_02" localSheetId="25">#REF!</definedName>
    <definedName name="row090028_03v_02" localSheetId="18">#REF!</definedName>
    <definedName name="row090028_03v_02" localSheetId="26">#REF!</definedName>
    <definedName name="row090028_03v_02" localSheetId="17">#REF!</definedName>
    <definedName name="row090028_03v_02">#REF!</definedName>
    <definedName name="row090028_04l_02" localSheetId="24">#REF!</definedName>
    <definedName name="row090028_04l_02" localSheetId="19">#REF!</definedName>
    <definedName name="row090028_04l_02" localSheetId="6">#REF!</definedName>
    <definedName name="row090028_04l_02" localSheetId="25">#REF!</definedName>
    <definedName name="row090028_04l_02" localSheetId="18">#REF!</definedName>
    <definedName name="row090028_04l_02" localSheetId="26">#REF!</definedName>
    <definedName name="row090028_04l_02" localSheetId="17">#REF!</definedName>
    <definedName name="row090028_04l_02">#REF!</definedName>
    <definedName name="row090028_04r_02" localSheetId="24">#REF!</definedName>
    <definedName name="row090028_04r_02" localSheetId="19">#REF!</definedName>
    <definedName name="row090028_04r_02" localSheetId="6">#REF!</definedName>
    <definedName name="row090028_04r_02" localSheetId="25">#REF!</definedName>
    <definedName name="row090028_04r_02" localSheetId="18">#REF!</definedName>
    <definedName name="row090028_04r_02" localSheetId="26">#REF!</definedName>
    <definedName name="row090028_04r_02" localSheetId="17">#REF!</definedName>
    <definedName name="row090028_04r_02">#REF!</definedName>
    <definedName name="row090028_04v_02" localSheetId="24">#REF!</definedName>
    <definedName name="row090028_04v_02" localSheetId="19">#REF!</definedName>
    <definedName name="row090028_04v_02" localSheetId="6">#REF!</definedName>
    <definedName name="row090028_04v_02" localSheetId="25">#REF!</definedName>
    <definedName name="row090028_04v_02" localSheetId="18">#REF!</definedName>
    <definedName name="row090028_04v_02" localSheetId="26">#REF!</definedName>
    <definedName name="row090028_04v_02" localSheetId="17">#REF!</definedName>
    <definedName name="row090028_04v_02">#REF!</definedName>
    <definedName name="row090029_03l_02" localSheetId="24">#REF!</definedName>
    <definedName name="row090029_03l_02" localSheetId="19">#REF!</definedName>
    <definedName name="row090029_03l_02" localSheetId="6">#REF!</definedName>
    <definedName name="row090029_03l_02" localSheetId="25">#REF!</definedName>
    <definedName name="row090029_03l_02" localSheetId="18">#REF!</definedName>
    <definedName name="row090029_03l_02" localSheetId="26">#REF!</definedName>
    <definedName name="row090029_03l_02" localSheetId="17">#REF!</definedName>
    <definedName name="row090029_03l_02">#REF!</definedName>
    <definedName name="row090029_03r_02" localSheetId="24">#REF!</definedName>
    <definedName name="row090029_03r_02" localSheetId="19">#REF!</definedName>
    <definedName name="row090029_03r_02" localSheetId="6">#REF!</definedName>
    <definedName name="row090029_03r_02" localSheetId="25">#REF!</definedName>
    <definedName name="row090029_03r_02" localSheetId="18">#REF!</definedName>
    <definedName name="row090029_03r_02" localSheetId="26">#REF!</definedName>
    <definedName name="row090029_03r_02" localSheetId="17">#REF!</definedName>
    <definedName name="row090029_03r_02">#REF!</definedName>
    <definedName name="row090029_03v_02" localSheetId="24">#REF!</definedName>
    <definedName name="row090029_03v_02" localSheetId="19">#REF!</definedName>
    <definedName name="row090029_03v_02" localSheetId="6">#REF!</definedName>
    <definedName name="row090029_03v_02" localSheetId="25">#REF!</definedName>
    <definedName name="row090029_03v_02" localSheetId="18">#REF!</definedName>
    <definedName name="row090029_03v_02" localSheetId="26">#REF!</definedName>
    <definedName name="row090029_03v_02" localSheetId="17">#REF!</definedName>
    <definedName name="row090029_03v_02">#REF!</definedName>
    <definedName name="row090029_04l_02" localSheetId="24">#REF!</definedName>
    <definedName name="row090029_04l_02" localSheetId="19">#REF!</definedName>
    <definedName name="row090029_04l_02" localSheetId="6">#REF!</definedName>
    <definedName name="row090029_04l_02" localSheetId="25">#REF!</definedName>
    <definedName name="row090029_04l_02" localSheetId="18">#REF!</definedName>
    <definedName name="row090029_04l_02" localSheetId="26">#REF!</definedName>
    <definedName name="row090029_04l_02" localSheetId="17">#REF!</definedName>
    <definedName name="row090029_04l_02">#REF!</definedName>
    <definedName name="row090029_04r_02" localSheetId="24">#REF!</definedName>
    <definedName name="row090029_04r_02" localSheetId="19">#REF!</definedName>
    <definedName name="row090029_04r_02" localSheetId="6">#REF!</definedName>
    <definedName name="row090029_04r_02" localSheetId="25">#REF!</definedName>
    <definedName name="row090029_04r_02" localSheetId="18">#REF!</definedName>
    <definedName name="row090029_04r_02" localSheetId="26">#REF!</definedName>
    <definedName name="row090029_04r_02" localSheetId="17">#REF!</definedName>
    <definedName name="row090029_04r_02">#REF!</definedName>
    <definedName name="row090029_04v_02" localSheetId="24">#REF!</definedName>
    <definedName name="row090029_04v_02" localSheetId="19">#REF!</definedName>
    <definedName name="row090029_04v_02" localSheetId="6">#REF!</definedName>
    <definedName name="row090029_04v_02" localSheetId="25">#REF!</definedName>
    <definedName name="row090029_04v_02" localSheetId="18">#REF!</definedName>
    <definedName name="row090029_04v_02" localSheetId="26">#REF!</definedName>
    <definedName name="row090029_04v_02" localSheetId="17">#REF!</definedName>
    <definedName name="row090029_04v_02">#REF!</definedName>
    <definedName name="row090030_03l_02" localSheetId="24">#REF!</definedName>
    <definedName name="row090030_03l_02" localSheetId="19">#REF!</definedName>
    <definedName name="row090030_03l_02" localSheetId="6">#REF!</definedName>
    <definedName name="row090030_03l_02" localSheetId="25">#REF!</definedName>
    <definedName name="row090030_03l_02" localSheetId="18">#REF!</definedName>
    <definedName name="row090030_03l_02" localSheetId="26">#REF!</definedName>
    <definedName name="row090030_03l_02" localSheetId="17">#REF!</definedName>
    <definedName name="row090030_03l_02">#REF!</definedName>
    <definedName name="row090030_03r_02" localSheetId="24">#REF!</definedName>
    <definedName name="row090030_03r_02" localSheetId="19">#REF!</definedName>
    <definedName name="row090030_03r_02" localSheetId="6">#REF!</definedName>
    <definedName name="row090030_03r_02" localSheetId="25">#REF!</definedName>
    <definedName name="row090030_03r_02" localSheetId="18">#REF!</definedName>
    <definedName name="row090030_03r_02" localSheetId="26">#REF!</definedName>
    <definedName name="row090030_03r_02" localSheetId="17">#REF!</definedName>
    <definedName name="row090030_03r_02">#REF!</definedName>
    <definedName name="row090030_03v_02" localSheetId="24">#REF!</definedName>
    <definedName name="row090030_03v_02" localSheetId="19">#REF!</definedName>
    <definedName name="row090030_03v_02" localSheetId="6">#REF!</definedName>
    <definedName name="row090030_03v_02" localSheetId="25">#REF!</definedName>
    <definedName name="row090030_03v_02" localSheetId="18">#REF!</definedName>
    <definedName name="row090030_03v_02" localSheetId="26">#REF!</definedName>
    <definedName name="row090030_03v_02" localSheetId="17">#REF!</definedName>
    <definedName name="row090030_03v_02">#REF!</definedName>
    <definedName name="row090030_04l_02" localSheetId="24">#REF!</definedName>
    <definedName name="row090030_04l_02" localSheetId="19">#REF!</definedName>
    <definedName name="row090030_04l_02" localSheetId="6">#REF!</definedName>
    <definedName name="row090030_04l_02" localSheetId="25">#REF!</definedName>
    <definedName name="row090030_04l_02" localSheetId="18">#REF!</definedName>
    <definedName name="row090030_04l_02" localSheetId="26">#REF!</definedName>
    <definedName name="row090030_04l_02" localSheetId="17">#REF!</definedName>
    <definedName name="row090030_04l_02">#REF!</definedName>
    <definedName name="row090030_04r_02" localSheetId="24">#REF!</definedName>
    <definedName name="row090030_04r_02" localSheetId="19">#REF!</definedName>
    <definedName name="row090030_04r_02" localSheetId="6">#REF!</definedName>
    <definedName name="row090030_04r_02" localSheetId="25">#REF!</definedName>
    <definedName name="row090030_04r_02" localSheetId="18">#REF!</definedName>
    <definedName name="row090030_04r_02" localSheetId="26">#REF!</definedName>
    <definedName name="row090030_04r_02" localSheetId="17">#REF!</definedName>
    <definedName name="row090030_04r_02">#REF!</definedName>
    <definedName name="row090030_04v_02" localSheetId="24">#REF!</definedName>
    <definedName name="row090030_04v_02" localSheetId="19">#REF!</definedName>
    <definedName name="row090030_04v_02" localSheetId="6">#REF!</definedName>
    <definedName name="row090030_04v_02" localSheetId="25">#REF!</definedName>
    <definedName name="row090030_04v_02" localSheetId="18">#REF!</definedName>
    <definedName name="row090030_04v_02" localSheetId="26">#REF!</definedName>
    <definedName name="row090030_04v_02" localSheetId="17">#REF!</definedName>
    <definedName name="row090030_04v_02">#REF!</definedName>
    <definedName name="row090031_03l_02" localSheetId="24">#REF!</definedName>
    <definedName name="row090031_03l_02" localSheetId="19">#REF!</definedName>
    <definedName name="row090031_03l_02" localSheetId="6">#REF!</definedName>
    <definedName name="row090031_03l_02" localSheetId="25">#REF!</definedName>
    <definedName name="row090031_03l_02" localSheetId="18">#REF!</definedName>
    <definedName name="row090031_03l_02" localSheetId="26">#REF!</definedName>
    <definedName name="row090031_03l_02" localSheetId="17">#REF!</definedName>
    <definedName name="row090031_03l_02">#REF!</definedName>
    <definedName name="row090031_03r_02" localSheetId="24">#REF!</definedName>
    <definedName name="row090031_03r_02" localSheetId="19">#REF!</definedName>
    <definedName name="row090031_03r_02" localSheetId="6">#REF!</definedName>
    <definedName name="row090031_03r_02" localSheetId="25">#REF!</definedName>
    <definedName name="row090031_03r_02" localSheetId="18">#REF!</definedName>
    <definedName name="row090031_03r_02" localSheetId="26">#REF!</definedName>
    <definedName name="row090031_03r_02" localSheetId="17">#REF!</definedName>
    <definedName name="row090031_03r_02">#REF!</definedName>
    <definedName name="row090031_03v_02" localSheetId="24">#REF!</definedName>
    <definedName name="row090031_03v_02" localSheetId="19">#REF!</definedName>
    <definedName name="row090031_03v_02" localSheetId="6">#REF!</definedName>
    <definedName name="row090031_03v_02" localSheetId="25">#REF!</definedName>
    <definedName name="row090031_03v_02" localSheetId="18">#REF!</definedName>
    <definedName name="row090031_03v_02" localSheetId="26">#REF!</definedName>
    <definedName name="row090031_03v_02" localSheetId="17">#REF!</definedName>
    <definedName name="row090031_03v_02">#REF!</definedName>
    <definedName name="row090031_04l_02" localSheetId="24">#REF!</definedName>
    <definedName name="row090031_04l_02" localSheetId="19">#REF!</definedName>
    <definedName name="row090031_04l_02" localSheetId="6">#REF!</definedName>
    <definedName name="row090031_04l_02" localSheetId="25">#REF!</definedName>
    <definedName name="row090031_04l_02" localSheetId="18">#REF!</definedName>
    <definedName name="row090031_04l_02" localSheetId="26">#REF!</definedName>
    <definedName name="row090031_04l_02" localSheetId="17">#REF!</definedName>
    <definedName name="row090031_04l_02">#REF!</definedName>
    <definedName name="row090031_04r_02" localSheetId="24">#REF!</definedName>
    <definedName name="row090031_04r_02" localSheetId="19">#REF!</definedName>
    <definedName name="row090031_04r_02" localSheetId="6">#REF!</definedName>
    <definedName name="row090031_04r_02" localSheetId="25">#REF!</definedName>
    <definedName name="row090031_04r_02" localSheetId="18">#REF!</definedName>
    <definedName name="row090031_04r_02" localSheetId="26">#REF!</definedName>
    <definedName name="row090031_04r_02" localSheetId="17">#REF!</definedName>
    <definedName name="row090031_04r_02">#REF!</definedName>
    <definedName name="row090031_04v_02" localSheetId="24">#REF!</definedName>
    <definedName name="row090031_04v_02" localSheetId="19">#REF!</definedName>
    <definedName name="row090031_04v_02" localSheetId="6">#REF!</definedName>
    <definedName name="row090031_04v_02" localSheetId="25">#REF!</definedName>
    <definedName name="row090031_04v_02" localSheetId="18">#REF!</definedName>
    <definedName name="row090031_04v_02" localSheetId="26">#REF!</definedName>
    <definedName name="row090031_04v_02" localSheetId="17">#REF!</definedName>
    <definedName name="row090031_04v_02">#REF!</definedName>
    <definedName name="row090032_03l_02" localSheetId="24">#REF!</definedName>
    <definedName name="row090032_03l_02" localSheetId="19">#REF!</definedName>
    <definedName name="row090032_03l_02" localSheetId="6">#REF!</definedName>
    <definedName name="row090032_03l_02" localSheetId="25">#REF!</definedName>
    <definedName name="row090032_03l_02" localSheetId="18">#REF!</definedName>
    <definedName name="row090032_03l_02" localSheetId="26">#REF!</definedName>
    <definedName name="row090032_03l_02" localSheetId="17">#REF!</definedName>
    <definedName name="row090032_03l_02">#REF!</definedName>
    <definedName name="row090032_03r_02" localSheetId="24">#REF!</definedName>
    <definedName name="row090032_03r_02" localSheetId="19">#REF!</definedName>
    <definedName name="row090032_03r_02" localSheetId="6">#REF!</definedName>
    <definedName name="row090032_03r_02" localSheetId="25">#REF!</definedName>
    <definedName name="row090032_03r_02" localSheetId="18">#REF!</definedName>
    <definedName name="row090032_03r_02" localSheetId="26">#REF!</definedName>
    <definedName name="row090032_03r_02" localSheetId="17">#REF!</definedName>
    <definedName name="row090032_03r_02">#REF!</definedName>
    <definedName name="row090032_03v_02" localSheetId="24">#REF!</definedName>
    <definedName name="row090032_03v_02" localSheetId="19">#REF!</definedName>
    <definedName name="row090032_03v_02" localSheetId="6">#REF!</definedName>
    <definedName name="row090032_03v_02" localSheetId="25">#REF!</definedName>
    <definedName name="row090032_03v_02" localSheetId="18">#REF!</definedName>
    <definedName name="row090032_03v_02" localSheetId="26">#REF!</definedName>
    <definedName name="row090032_03v_02" localSheetId="17">#REF!</definedName>
    <definedName name="row090032_03v_02">#REF!</definedName>
    <definedName name="row090032_04l_02" localSheetId="24">#REF!</definedName>
    <definedName name="row090032_04l_02" localSheetId="19">#REF!</definedName>
    <definedName name="row090032_04l_02" localSheetId="6">#REF!</definedName>
    <definedName name="row090032_04l_02" localSheetId="25">#REF!</definedName>
    <definedName name="row090032_04l_02" localSheetId="18">#REF!</definedName>
    <definedName name="row090032_04l_02" localSheetId="26">#REF!</definedName>
    <definedName name="row090032_04l_02" localSheetId="17">#REF!</definedName>
    <definedName name="row090032_04l_02">#REF!</definedName>
    <definedName name="row090032_04r_02" localSheetId="24">#REF!</definedName>
    <definedName name="row090032_04r_02" localSheetId="19">#REF!</definedName>
    <definedName name="row090032_04r_02" localSheetId="6">#REF!</definedName>
    <definedName name="row090032_04r_02" localSheetId="25">#REF!</definedName>
    <definedName name="row090032_04r_02" localSheetId="18">#REF!</definedName>
    <definedName name="row090032_04r_02" localSheetId="26">#REF!</definedName>
    <definedName name="row090032_04r_02" localSheetId="17">#REF!</definedName>
    <definedName name="row090032_04r_02">#REF!</definedName>
    <definedName name="row090032_04v_02" localSheetId="24">#REF!</definedName>
    <definedName name="row090032_04v_02" localSheetId="19">#REF!</definedName>
    <definedName name="row090032_04v_02" localSheetId="6">#REF!</definedName>
    <definedName name="row090032_04v_02" localSheetId="25">#REF!</definedName>
    <definedName name="row090032_04v_02" localSheetId="18">#REF!</definedName>
    <definedName name="row090032_04v_02" localSheetId="26">#REF!</definedName>
    <definedName name="row090032_04v_02" localSheetId="17">#REF!</definedName>
    <definedName name="row090032_04v_02">#REF!</definedName>
    <definedName name="row090033_03l_02" localSheetId="24">#REF!</definedName>
    <definedName name="row090033_03l_02" localSheetId="19">#REF!</definedName>
    <definedName name="row090033_03l_02" localSheetId="6">#REF!</definedName>
    <definedName name="row090033_03l_02" localSheetId="25">#REF!</definedName>
    <definedName name="row090033_03l_02" localSheetId="18">#REF!</definedName>
    <definedName name="row090033_03l_02" localSheetId="26">#REF!</definedName>
    <definedName name="row090033_03l_02" localSheetId="17">#REF!</definedName>
    <definedName name="row090033_03l_02">#REF!</definedName>
    <definedName name="row090033_03r_02" localSheetId="24">#REF!</definedName>
    <definedName name="row090033_03r_02" localSheetId="19">#REF!</definedName>
    <definedName name="row090033_03r_02" localSheetId="6">#REF!</definedName>
    <definedName name="row090033_03r_02" localSheetId="25">#REF!</definedName>
    <definedName name="row090033_03r_02" localSheetId="18">#REF!</definedName>
    <definedName name="row090033_03r_02" localSheetId="26">#REF!</definedName>
    <definedName name="row090033_03r_02" localSheetId="17">#REF!</definedName>
    <definedName name="row090033_03r_02">#REF!</definedName>
    <definedName name="row090033_03v_02" localSheetId="24">#REF!</definedName>
    <definedName name="row090033_03v_02" localSheetId="19">#REF!</definedName>
    <definedName name="row090033_03v_02" localSheetId="6">#REF!</definedName>
    <definedName name="row090033_03v_02" localSheetId="25">#REF!</definedName>
    <definedName name="row090033_03v_02" localSheetId="18">#REF!</definedName>
    <definedName name="row090033_03v_02" localSheetId="26">#REF!</definedName>
    <definedName name="row090033_03v_02" localSheetId="17">#REF!</definedName>
    <definedName name="row090033_03v_02">#REF!</definedName>
    <definedName name="row090033_04l_02" localSheetId="24">#REF!</definedName>
    <definedName name="row090033_04l_02" localSheetId="19">#REF!</definedName>
    <definedName name="row090033_04l_02" localSheetId="6">#REF!</definedName>
    <definedName name="row090033_04l_02" localSheetId="25">#REF!</definedName>
    <definedName name="row090033_04l_02" localSheetId="18">#REF!</definedName>
    <definedName name="row090033_04l_02" localSheetId="26">#REF!</definedName>
    <definedName name="row090033_04l_02" localSheetId="17">#REF!</definedName>
    <definedName name="row090033_04l_02">#REF!</definedName>
    <definedName name="row090033_04r_02" localSheetId="24">#REF!</definedName>
    <definedName name="row090033_04r_02" localSheetId="19">#REF!</definedName>
    <definedName name="row090033_04r_02" localSheetId="6">#REF!</definedName>
    <definedName name="row090033_04r_02" localSheetId="25">#REF!</definedName>
    <definedName name="row090033_04r_02" localSheetId="18">#REF!</definedName>
    <definedName name="row090033_04r_02" localSheetId="26">#REF!</definedName>
    <definedName name="row090033_04r_02" localSheetId="17">#REF!</definedName>
    <definedName name="row090033_04r_02">#REF!</definedName>
    <definedName name="row090033_04v_02" localSheetId="24">#REF!</definedName>
    <definedName name="row090033_04v_02" localSheetId="19">#REF!</definedName>
    <definedName name="row090033_04v_02" localSheetId="6">#REF!</definedName>
    <definedName name="row090033_04v_02" localSheetId="25">#REF!</definedName>
    <definedName name="row090033_04v_02" localSheetId="18">#REF!</definedName>
    <definedName name="row090033_04v_02" localSheetId="26">#REF!</definedName>
    <definedName name="row090033_04v_02" localSheetId="17">#REF!</definedName>
    <definedName name="row090033_04v_02">#REF!</definedName>
    <definedName name="row090034_03l_02" localSheetId="24">#REF!</definedName>
    <definedName name="row090034_03l_02" localSheetId="19">#REF!</definedName>
    <definedName name="row090034_03l_02" localSheetId="6">#REF!</definedName>
    <definedName name="row090034_03l_02" localSheetId="25">#REF!</definedName>
    <definedName name="row090034_03l_02" localSheetId="18">#REF!</definedName>
    <definedName name="row090034_03l_02" localSheetId="26">#REF!</definedName>
    <definedName name="row090034_03l_02" localSheetId="17">#REF!</definedName>
    <definedName name="row090034_03l_02">#REF!</definedName>
    <definedName name="row090034_03r_02" localSheetId="24">#REF!</definedName>
    <definedName name="row090034_03r_02" localSheetId="19">#REF!</definedName>
    <definedName name="row090034_03r_02" localSheetId="6">#REF!</definedName>
    <definedName name="row090034_03r_02" localSheetId="25">#REF!</definedName>
    <definedName name="row090034_03r_02" localSheetId="18">#REF!</definedName>
    <definedName name="row090034_03r_02" localSheetId="26">#REF!</definedName>
    <definedName name="row090034_03r_02" localSheetId="17">#REF!</definedName>
    <definedName name="row090034_03r_02">#REF!</definedName>
    <definedName name="row090034_03v_02" localSheetId="24">#REF!</definedName>
    <definedName name="row090034_03v_02" localSheetId="19">#REF!</definedName>
    <definedName name="row090034_03v_02" localSheetId="6">#REF!</definedName>
    <definedName name="row090034_03v_02" localSheetId="25">#REF!</definedName>
    <definedName name="row090034_03v_02" localSheetId="18">#REF!</definedName>
    <definedName name="row090034_03v_02" localSheetId="26">#REF!</definedName>
    <definedName name="row090034_03v_02" localSheetId="17">#REF!</definedName>
    <definedName name="row090034_03v_02">#REF!</definedName>
    <definedName name="row090034_04l_02" localSheetId="24">#REF!</definedName>
    <definedName name="row090034_04l_02" localSheetId="19">#REF!</definedName>
    <definedName name="row090034_04l_02" localSheetId="6">#REF!</definedName>
    <definedName name="row090034_04l_02" localSheetId="25">#REF!</definedName>
    <definedName name="row090034_04l_02" localSheetId="18">#REF!</definedName>
    <definedName name="row090034_04l_02" localSheetId="26">#REF!</definedName>
    <definedName name="row090034_04l_02" localSheetId="17">#REF!</definedName>
    <definedName name="row090034_04l_02">#REF!</definedName>
    <definedName name="row090034_04r_02" localSheetId="24">#REF!</definedName>
    <definedName name="row090034_04r_02" localSheetId="19">#REF!</definedName>
    <definedName name="row090034_04r_02" localSheetId="6">#REF!</definedName>
    <definedName name="row090034_04r_02" localSheetId="25">#REF!</definedName>
    <definedName name="row090034_04r_02" localSheetId="18">#REF!</definedName>
    <definedName name="row090034_04r_02" localSheetId="26">#REF!</definedName>
    <definedName name="row090034_04r_02" localSheetId="17">#REF!</definedName>
    <definedName name="row090034_04r_02">#REF!</definedName>
    <definedName name="row090034_04v_02" localSheetId="24">#REF!</definedName>
    <definedName name="row090034_04v_02" localSheetId="19">#REF!</definedName>
    <definedName name="row090034_04v_02" localSheetId="6">#REF!</definedName>
    <definedName name="row090034_04v_02" localSheetId="25">#REF!</definedName>
    <definedName name="row090034_04v_02" localSheetId="18">#REF!</definedName>
    <definedName name="row090034_04v_02" localSheetId="26">#REF!</definedName>
    <definedName name="row090034_04v_02" localSheetId="17">#REF!</definedName>
    <definedName name="row090034_04v_02">#REF!</definedName>
    <definedName name="row090035_03l_02" localSheetId="24">#REF!</definedName>
    <definedName name="row090035_03l_02" localSheetId="19">#REF!</definedName>
    <definedName name="row090035_03l_02" localSheetId="6">#REF!</definedName>
    <definedName name="row090035_03l_02" localSheetId="25">#REF!</definedName>
    <definedName name="row090035_03l_02" localSheetId="18">#REF!</definedName>
    <definedName name="row090035_03l_02" localSheetId="26">#REF!</definedName>
    <definedName name="row090035_03l_02" localSheetId="17">#REF!</definedName>
    <definedName name="row090035_03l_02">#REF!</definedName>
    <definedName name="row090035_03r_02" localSheetId="24">#REF!</definedName>
    <definedName name="row090035_03r_02" localSheetId="19">#REF!</definedName>
    <definedName name="row090035_03r_02" localSheetId="6">#REF!</definedName>
    <definedName name="row090035_03r_02" localSheetId="25">#REF!</definedName>
    <definedName name="row090035_03r_02" localSheetId="18">#REF!</definedName>
    <definedName name="row090035_03r_02" localSheetId="26">#REF!</definedName>
    <definedName name="row090035_03r_02" localSheetId="17">#REF!</definedName>
    <definedName name="row090035_03r_02">#REF!</definedName>
    <definedName name="row090035_03v_02" localSheetId="24">#REF!</definedName>
    <definedName name="row090035_03v_02" localSheetId="19">#REF!</definedName>
    <definedName name="row090035_03v_02" localSheetId="6">#REF!</definedName>
    <definedName name="row090035_03v_02" localSheetId="25">#REF!</definedName>
    <definedName name="row090035_03v_02" localSheetId="18">#REF!</definedName>
    <definedName name="row090035_03v_02" localSheetId="26">#REF!</definedName>
    <definedName name="row090035_03v_02" localSheetId="17">#REF!</definedName>
    <definedName name="row090035_03v_02">#REF!</definedName>
    <definedName name="row090035_04l_02" localSheetId="24">#REF!</definedName>
    <definedName name="row090035_04l_02" localSheetId="19">#REF!</definedName>
    <definedName name="row090035_04l_02" localSheetId="6">#REF!</definedName>
    <definedName name="row090035_04l_02" localSheetId="25">#REF!</definedName>
    <definedName name="row090035_04l_02" localSheetId="18">#REF!</definedName>
    <definedName name="row090035_04l_02" localSheetId="26">#REF!</definedName>
    <definedName name="row090035_04l_02" localSheetId="17">#REF!</definedName>
    <definedName name="row090035_04l_02">#REF!</definedName>
    <definedName name="row090035_04r_02" localSheetId="24">#REF!</definedName>
    <definedName name="row090035_04r_02" localSheetId="19">#REF!</definedName>
    <definedName name="row090035_04r_02" localSheetId="6">#REF!</definedName>
    <definedName name="row090035_04r_02" localSheetId="25">#REF!</definedName>
    <definedName name="row090035_04r_02" localSheetId="18">#REF!</definedName>
    <definedName name="row090035_04r_02" localSheetId="26">#REF!</definedName>
    <definedName name="row090035_04r_02" localSheetId="17">#REF!</definedName>
    <definedName name="row090035_04r_02">#REF!</definedName>
    <definedName name="row090035_04v_02" localSheetId="24">#REF!</definedName>
    <definedName name="row090035_04v_02" localSheetId="19">#REF!</definedName>
    <definedName name="row090035_04v_02" localSheetId="6">#REF!</definedName>
    <definedName name="row090035_04v_02" localSheetId="25">#REF!</definedName>
    <definedName name="row090035_04v_02" localSheetId="18">#REF!</definedName>
    <definedName name="row090035_04v_02" localSheetId="26">#REF!</definedName>
    <definedName name="row090035_04v_02" localSheetId="17">#REF!</definedName>
    <definedName name="row090035_04v_02">#REF!</definedName>
    <definedName name="row090036_03l_02" localSheetId="24">#REF!</definedName>
    <definedName name="row090036_03l_02" localSheetId="19">#REF!</definedName>
    <definedName name="row090036_03l_02" localSheetId="6">#REF!</definedName>
    <definedName name="row090036_03l_02" localSheetId="25">#REF!</definedName>
    <definedName name="row090036_03l_02" localSheetId="18">#REF!</definedName>
    <definedName name="row090036_03l_02" localSheetId="26">#REF!</definedName>
    <definedName name="row090036_03l_02" localSheetId="17">#REF!</definedName>
    <definedName name="row090036_03l_02">#REF!</definedName>
    <definedName name="row090036_03r_02" localSheetId="24">#REF!</definedName>
    <definedName name="row090036_03r_02" localSheetId="19">#REF!</definedName>
    <definedName name="row090036_03r_02" localSheetId="6">#REF!</definedName>
    <definedName name="row090036_03r_02" localSheetId="25">#REF!</definedName>
    <definedName name="row090036_03r_02" localSheetId="18">#REF!</definedName>
    <definedName name="row090036_03r_02" localSheetId="26">#REF!</definedName>
    <definedName name="row090036_03r_02" localSheetId="17">#REF!</definedName>
    <definedName name="row090036_03r_02">#REF!</definedName>
    <definedName name="row090036_03v_02" localSheetId="24">#REF!</definedName>
    <definedName name="row090036_03v_02" localSheetId="19">#REF!</definedName>
    <definedName name="row090036_03v_02" localSheetId="6">#REF!</definedName>
    <definedName name="row090036_03v_02" localSheetId="25">#REF!</definedName>
    <definedName name="row090036_03v_02" localSheetId="18">#REF!</definedName>
    <definedName name="row090036_03v_02" localSheetId="26">#REF!</definedName>
    <definedName name="row090036_03v_02" localSheetId="17">#REF!</definedName>
    <definedName name="row090036_03v_02">#REF!</definedName>
    <definedName name="row090036_04l_02" localSheetId="24">#REF!</definedName>
    <definedName name="row090036_04l_02" localSheetId="19">#REF!</definedName>
    <definedName name="row090036_04l_02" localSheetId="6">#REF!</definedName>
    <definedName name="row090036_04l_02" localSheetId="25">#REF!</definedName>
    <definedName name="row090036_04l_02" localSheetId="18">#REF!</definedName>
    <definedName name="row090036_04l_02" localSheetId="26">#REF!</definedName>
    <definedName name="row090036_04l_02" localSheetId="17">#REF!</definedName>
    <definedName name="row090036_04l_02">#REF!</definedName>
    <definedName name="row090036_04r_02" localSheetId="24">#REF!</definedName>
    <definedName name="row090036_04r_02" localSheetId="19">#REF!</definedName>
    <definedName name="row090036_04r_02" localSheetId="6">#REF!</definedName>
    <definedName name="row090036_04r_02" localSheetId="25">#REF!</definedName>
    <definedName name="row090036_04r_02" localSheetId="18">#REF!</definedName>
    <definedName name="row090036_04r_02" localSheetId="26">#REF!</definedName>
    <definedName name="row090036_04r_02" localSheetId="17">#REF!</definedName>
    <definedName name="row090036_04r_02">#REF!</definedName>
    <definedName name="row090036_04v_02" localSheetId="24">#REF!</definedName>
    <definedName name="row090036_04v_02" localSheetId="19">#REF!</definedName>
    <definedName name="row090036_04v_02" localSheetId="6">#REF!</definedName>
    <definedName name="row090036_04v_02" localSheetId="25">#REF!</definedName>
    <definedName name="row090036_04v_02" localSheetId="18">#REF!</definedName>
    <definedName name="row090036_04v_02" localSheetId="26">#REF!</definedName>
    <definedName name="row090036_04v_02" localSheetId="17">#REF!</definedName>
    <definedName name="row090036_04v_02">#REF!</definedName>
    <definedName name="row090037_03l_02" localSheetId="24">#REF!</definedName>
    <definedName name="row090037_03l_02" localSheetId="19">#REF!</definedName>
    <definedName name="row090037_03l_02" localSheetId="6">#REF!</definedName>
    <definedName name="row090037_03l_02" localSheetId="25">#REF!</definedName>
    <definedName name="row090037_03l_02" localSheetId="18">#REF!</definedName>
    <definedName name="row090037_03l_02" localSheetId="26">#REF!</definedName>
    <definedName name="row090037_03l_02" localSheetId="17">#REF!</definedName>
    <definedName name="row090037_03l_02">#REF!</definedName>
    <definedName name="row090037_03r_02" localSheetId="24">#REF!</definedName>
    <definedName name="row090037_03r_02" localSheetId="19">#REF!</definedName>
    <definedName name="row090037_03r_02" localSheetId="6">#REF!</definedName>
    <definedName name="row090037_03r_02" localSheetId="25">#REF!</definedName>
    <definedName name="row090037_03r_02" localSheetId="18">#REF!</definedName>
    <definedName name="row090037_03r_02" localSheetId="26">#REF!</definedName>
    <definedName name="row090037_03r_02" localSheetId="17">#REF!</definedName>
    <definedName name="row090037_03r_02">#REF!</definedName>
    <definedName name="row090037_03v_02" localSheetId="24">#REF!</definedName>
    <definedName name="row090037_03v_02" localSheetId="19">#REF!</definedName>
    <definedName name="row090037_03v_02" localSheetId="6">#REF!</definedName>
    <definedName name="row090037_03v_02" localSheetId="25">#REF!</definedName>
    <definedName name="row090037_03v_02" localSheetId="18">#REF!</definedName>
    <definedName name="row090037_03v_02" localSheetId="26">#REF!</definedName>
    <definedName name="row090037_03v_02" localSheetId="17">#REF!</definedName>
    <definedName name="row090037_03v_02">#REF!</definedName>
    <definedName name="row090037_04l_02" localSheetId="24">#REF!</definedName>
    <definedName name="row090037_04l_02" localSheetId="19">#REF!</definedName>
    <definedName name="row090037_04l_02" localSheetId="6">#REF!</definedName>
    <definedName name="row090037_04l_02" localSheetId="25">#REF!</definedName>
    <definedName name="row090037_04l_02" localSheetId="18">#REF!</definedName>
    <definedName name="row090037_04l_02" localSheetId="26">#REF!</definedName>
    <definedName name="row090037_04l_02" localSheetId="17">#REF!</definedName>
    <definedName name="row090037_04l_02">#REF!</definedName>
    <definedName name="row090037_04r_02" localSheetId="24">#REF!</definedName>
    <definedName name="row090037_04r_02" localSheetId="19">#REF!</definedName>
    <definedName name="row090037_04r_02" localSheetId="6">#REF!</definedName>
    <definedName name="row090037_04r_02" localSheetId="25">#REF!</definedName>
    <definedName name="row090037_04r_02" localSheetId="18">#REF!</definedName>
    <definedName name="row090037_04r_02" localSheetId="26">#REF!</definedName>
    <definedName name="row090037_04r_02" localSheetId="17">#REF!</definedName>
    <definedName name="row090037_04r_02">#REF!</definedName>
    <definedName name="row090037_04v_02" localSheetId="24">#REF!</definedName>
    <definedName name="row090037_04v_02" localSheetId="19">#REF!</definedName>
    <definedName name="row090037_04v_02" localSheetId="6">#REF!</definedName>
    <definedName name="row090037_04v_02" localSheetId="25">#REF!</definedName>
    <definedName name="row090037_04v_02" localSheetId="18">#REF!</definedName>
    <definedName name="row090037_04v_02" localSheetId="26">#REF!</definedName>
    <definedName name="row090037_04v_02" localSheetId="17">#REF!</definedName>
    <definedName name="row090037_04v_02">#REF!</definedName>
    <definedName name="row090038_03l_02" localSheetId="24">#REF!</definedName>
    <definedName name="row090038_03l_02" localSheetId="19">#REF!</definedName>
    <definedName name="row090038_03l_02" localSheetId="6">#REF!</definedName>
    <definedName name="row090038_03l_02" localSheetId="25">#REF!</definedName>
    <definedName name="row090038_03l_02" localSheetId="18">#REF!</definedName>
    <definedName name="row090038_03l_02" localSheetId="26">#REF!</definedName>
    <definedName name="row090038_03l_02" localSheetId="17">#REF!</definedName>
    <definedName name="row090038_03l_02">#REF!</definedName>
    <definedName name="row090038_03r_02" localSheetId="24">#REF!</definedName>
    <definedName name="row090038_03r_02" localSheetId="19">#REF!</definedName>
    <definedName name="row090038_03r_02" localSheetId="6">#REF!</definedName>
    <definedName name="row090038_03r_02" localSheetId="25">#REF!</definedName>
    <definedName name="row090038_03r_02" localSheetId="18">#REF!</definedName>
    <definedName name="row090038_03r_02" localSheetId="26">#REF!</definedName>
    <definedName name="row090038_03r_02" localSheetId="17">#REF!</definedName>
    <definedName name="row090038_03r_02">#REF!</definedName>
    <definedName name="row090038_03v_02" localSheetId="24">#REF!</definedName>
    <definedName name="row090038_03v_02" localSheetId="19">#REF!</definedName>
    <definedName name="row090038_03v_02" localSheetId="6">#REF!</definedName>
    <definedName name="row090038_03v_02" localSheetId="25">#REF!</definedName>
    <definedName name="row090038_03v_02" localSheetId="18">#REF!</definedName>
    <definedName name="row090038_03v_02" localSheetId="26">#REF!</definedName>
    <definedName name="row090038_03v_02" localSheetId="17">#REF!</definedName>
    <definedName name="row090038_03v_02">#REF!</definedName>
    <definedName name="row090038_04l_02" localSheetId="24">#REF!</definedName>
    <definedName name="row090038_04l_02" localSheetId="19">#REF!</definedName>
    <definedName name="row090038_04l_02" localSheetId="6">#REF!</definedName>
    <definedName name="row090038_04l_02" localSheetId="25">#REF!</definedName>
    <definedName name="row090038_04l_02" localSheetId="18">#REF!</definedName>
    <definedName name="row090038_04l_02" localSheetId="26">#REF!</definedName>
    <definedName name="row090038_04l_02" localSheetId="17">#REF!</definedName>
    <definedName name="row090038_04l_02">#REF!</definedName>
    <definedName name="row090038_04r_02" localSheetId="24">#REF!</definedName>
    <definedName name="row090038_04r_02" localSheetId="19">#REF!</definedName>
    <definedName name="row090038_04r_02" localSheetId="6">#REF!</definedName>
    <definedName name="row090038_04r_02" localSheetId="25">#REF!</definedName>
    <definedName name="row090038_04r_02" localSheetId="18">#REF!</definedName>
    <definedName name="row090038_04r_02" localSheetId="26">#REF!</definedName>
    <definedName name="row090038_04r_02" localSheetId="17">#REF!</definedName>
    <definedName name="row090038_04r_02">#REF!</definedName>
    <definedName name="row090038_04v_02" localSheetId="24">#REF!</definedName>
    <definedName name="row090038_04v_02" localSheetId="19">#REF!</definedName>
    <definedName name="row090038_04v_02" localSheetId="6">#REF!</definedName>
    <definedName name="row090038_04v_02" localSheetId="25">#REF!</definedName>
    <definedName name="row090038_04v_02" localSheetId="18">#REF!</definedName>
    <definedName name="row090038_04v_02" localSheetId="26">#REF!</definedName>
    <definedName name="row090038_04v_02" localSheetId="17">#REF!</definedName>
    <definedName name="row090038_04v_02">#REF!</definedName>
    <definedName name="row090039_03l_02" localSheetId="24">#REF!</definedName>
    <definedName name="row090039_03l_02" localSheetId="19">#REF!</definedName>
    <definedName name="row090039_03l_02" localSheetId="6">#REF!</definedName>
    <definedName name="row090039_03l_02" localSheetId="25">#REF!</definedName>
    <definedName name="row090039_03l_02" localSheetId="18">#REF!</definedName>
    <definedName name="row090039_03l_02" localSheetId="26">#REF!</definedName>
    <definedName name="row090039_03l_02" localSheetId="17">#REF!</definedName>
    <definedName name="row090039_03l_02">#REF!</definedName>
    <definedName name="row090039_03r_02" localSheetId="24">#REF!</definedName>
    <definedName name="row090039_03r_02" localSheetId="19">#REF!</definedName>
    <definedName name="row090039_03r_02" localSheetId="6">#REF!</definedName>
    <definedName name="row090039_03r_02" localSheetId="25">#REF!</definedName>
    <definedName name="row090039_03r_02" localSheetId="18">#REF!</definedName>
    <definedName name="row090039_03r_02" localSheetId="26">#REF!</definedName>
    <definedName name="row090039_03r_02" localSheetId="17">#REF!</definedName>
    <definedName name="row090039_03r_02">#REF!</definedName>
    <definedName name="row090039_03v_02" localSheetId="24">#REF!</definedName>
    <definedName name="row090039_03v_02" localSheetId="19">#REF!</definedName>
    <definedName name="row090039_03v_02" localSheetId="6">#REF!</definedName>
    <definedName name="row090039_03v_02" localSheetId="25">#REF!</definedName>
    <definedName name="row090039_03v_02" localSheetId="18">#REF!</definedName>
    <definedName name="row090039_03v_02" localSheetId="26">#REF!</definedName>
    <definedName name="row090039_03v_02" localSheetId="17">#REF!</definedName>
    <definedName name="row090039_03v_02">#REF!</definedName>
    <definedName name="row090039_04l_02" localSheetId="24">#REF!</definedName>
    <definedName name="row090039_04l_02" localSheetId="19">#REF!</definedName>
    <definedName name="row090039_04l_02" localSheetId="6">#REF!</definedName>
    <definedName name="row090039_04l_02" localSheetId="25">#REF!</definedName>
    <definedName name="row090039_04l_02" localSheetId="18">#REF!</definedName>
    <definedName name="row090039_04l_02" localSheetId="26">#REF!</definedName>
    <definedName name="row090039_04l_02" localSheetId="17">#REF!</definedName>
    <definedName name="row090039_04l_02">#REF!</definedName>
    <definedName name="row090039_04r_02" localSheetId="24">#REF!</definedName>
    <definedName name="row090039_04r_02" localSheetId="19">#REF!</definedName>
    <definedName name="row090039_04r_02" localSheetId="6">#REF!</definedName>
    <definedName name="row090039_04r_02" localSheetId="25">#REF!</definedName>
    <definedName name="row090039_04r_02" localSheetId="18">#REF!</definedName>
    <definedName name="row090039_04r_02" localSheetId="26">#REF!</definedName>
    <definedName name="row090039_04r_02" localSheetId="17">#REF!</definedName>
    <definedName name="row090039_04r_02">#REF!</definedName>
    <definedName name="row090039_04v_02" localSheetId="24">#REF!</definedName>
    <definedName name="row090039_04v_02" localSheetId="19">#REF!</definedName>
    <definedName name="row090039_04v_02" localSheetId="6">#REF!</definedName>
    <definedName name="row090039_04v_02" localSheetId="25">#REF!</definedName>
    <definedName name="row090039_04v_02" localSheetId="18">#REF!</definedName>
    <definedName name="row090039_04v_02" localSheetId="26">#REF!</definedName>
    <definedName name="row090039_04v_02" localSheetId="17">#REF!</definedName>
    <definedName name="row090039_04v_02">#REF!</definedName>
    <definedName name="row090040_03l_02" localSheetId="24">#REF!</definedName>
    <definedName name="row090040_03l_02" localSheetId="19">#REF!</definedName>
    <definedName name="row090040_03l_02" localSheetId="6">#REF!</definedName>
    <definedName name="row090040_03l_02" localSheetId="25">#REF!</definedName>
    <definedName name="row090040_03l_02" localSheetId="18">#REF!</definedName>
    <definedName name="row090040_03l_02" localSheetId="26">#REF!</definedName>
    <definedName name="row090040_03l_02" localSheetId="17">#REF!</definedName>
    <definedName name="row090040_03l_02">#REF!</definedName>
    <definedName name="row090040_03r_02" localSheetId="24">#REF!</definedName>
    <definedName name="row090040_03r_02" localSheetId="19">#REF!</definedName>
    <definedName name="row090040_03r_02" localSheetId="6">#REF!</definedName>
    <definedName name="row090040_03r_02" localSheetId="25">#REF!</definedName>
    <definedName name="row090040_03r_02" localSheetId="18">#REF!</definedName>
    <definedName name="row090040_03r_02" localSheetId="26">#REF!</definedName>
    <definedName name="row090040_03r_02" localSheetId="17">#REF!</definedName>
    <definedName name="row090040_03r_02">#REF!</definedName>
    <definedName name="row090040_03v_02" localSheetId="24">#REF!</definedName>
    <definedName name="row090040_03v_02" localSheetId="19">#REF!</definedName>
    <definedName name="row090040_03v_02" localSheetId="6">#REF!</definedName>
    <definedName name="row090040_03v_02" localSheetId="25">#REF!</definedName>
    <definedName name="row090040_03v_02" localSheetId="18">#REF!</definedName>
    <definedName name="row090040_03v_02" localSheetId="26">#REF!</definedName>
    <definedName name="row090040_03v_02" localSheetId="17">#REF!</definedName>
    <definedName name="row090040_03v_02">#REF!</definedName>
    <definedName name="row090040_04l_02" localSheetId="24">#REF!</definedName>
    <definedName name="row090040_04l_02" localSheetId="19">#REF!</definedName>
    <definedName name="row090040_04l_02" localSheetId="6">#REF!</definedName>
    <definedName name="row090040_04l_02" localSheetId="25">#REF!</definedName>
    <definedName name="row090040_04l_02" localSheetId="18">#REF!</definedName>
    <definedName name="row090040_04l_02" localSheetId="26">#REF!</definedName>
    <definedName name="row090040_04l_02" localSheetId="17">#REF!</definedName>
    <definedName name="row090040_04l_02">#REF!</definedName>
    <definedName name="row090040_04r_02" localSheetId="24">#REF!</definedName>
    <definedName name="row090040_04r_02" localSheetId="19">#REF!</definedName>
    <definedName name="row090040_04r_02" localSheetId="6">#REF!</definedName>
    <definedName name="row090040_04r_02" localSheetId="25">#REF!</definedName>
    <definedName name="row090040_04r_02" localSheetId="18">#REF!</definedName>
    <definedName name="row090040_04r_02" localSheetId="26">#REF!</definedName>
    <definedName name="row090040_04r_02" localSheetId="17">#REF!</definedName>
    <definedName name="row090040_04r_02">#REF!</definedName>
    <definedName name="row090040_04v_02" localSheetId="24">#REF!</definedName>
    <definedName name="row090040_04v_02" localSheetId="19">#REF!</definedName>
    <definedName name="row090040_04v_02" localSheetId="6">#REF!</definedName>
    <definedName name="row090040_04v_02" localSheetId="25">#REF!</definedName>
    <definedName name="row090040_04v_02" localSheetId="18">#REF!</definedName>
    <definedName name="row090040_04v_02" localSheetId="26">#REF!</definedName>
    <definedName name="row090040_04v_02" localSheetId="17">#REF!</definedName>
    <definedName name="row090040_04v_02">#REF!</definedName>
    <definedName name="row090041_03l_02" localSheetId="24">#REF!</definedName>
    <definedName name="row090041_03l_02" localSheetId="19">#REF!</definedName>
    <definedName name="row090041_03l_02" localSheetId="6">#REF!</definedName>
    <definedName name="row090041_03l_02" localSheetId="25">#REF!</definedName>
    <definedName name="row090041_03l_02" localSheetId="18">#REF!</definedName>
    <definedName name="row090041_03l_02" localSheetId="26">#REF!</definedName>
    <definedName name="row090041_03l_02" localSheetId="17">#REF!</definedName>
    <definedName name="row090041_03l_02">#REF!</definedName>
    <definedName name="row090041_03r_02" localSheetId="24">#REF!</definedName>
    <definedName name="row090041_03r_02" localSheetId="19">#REF!</definedName>
    <definedName name="row090041_03r_02" localSheetId="6">#REF!</definedName>
    <definedName name="row090041_03r_02" localSheetId="25">#REF!</definedName>
    <definedName name="row090041_03r_02" localSheetId="18">#REF!</definedName>
    <definedName name="row090041_03r_02" localSheetId="26">#REF!</definedName>
    <definedName name="row090041_03r_02" localSheetId="17">#REF!</definedName>
    <definedName name="row090041_03r_02">#REF!</definedName>
    <definedName name="row090041_03v_02" localSheetId="24">#REF!</definedName>
    <definedName name="row090041_03v_02" localSheetId="19">#REF!</definedName>
    <definedName name="row090041_03v_02" localSheetId="6">#REF!</definedName>
    <definedName name="row090041_03v_02" localSheetId="25">#REF!</definedName>
    <definedName name="row090041_03v_02" localSheetId="18">#REF!</definedName>
    <definedName name="row090041_03v_02" localSheetId="26">#REF!</definedName>
    <definedName name="row090041_03v_02" localSheetId="17">#REF!</definedName>
    <definedName name="row090041_03v_02">#REF!</definedName>
    <definedName name="row090041_04l_02" localSheetId="24">#REF!</definedName>
    <definedName name="row090041_04l_02" localSheetId="19">#REF!</definedName>
    <definedName name="row090041_04l_02" localSheetId="6">#REF!</definedName>
    <definedName name="row090041_04l_02" localSheetId="25">#REF!</definedName>
    <definedName name="row090041_04l_02" localSheetId="18">#REF!</definedName>
    <definedName name="row090041_04l_02" localSheetId="26">#REF!</definedName>
    <definedName name="row090041_04l_02" localSheetId="17">#REF!</definedName>
    <definedName name="row090041_04l_02">#REF!</definedName>
    <definedName name="row090041_04r_02" localSheetId="24">#REF!</definedName>
    <definedName name="row090041_04r_02" localSheetId="19">#REF!</definedName>
    <definedName name="row090041_04r_02" localSheetId="6">#REF!</definedName>
    <definedName name="row090041_04r_02" localSheetId="25">#REF!</definedName>
    <definedName name="row090041_04r_02" localSheetId="18">#REF!</definedName>
    <definedName name="row090041_04r_02" localSheetId="26">#REF!</definedName>
    <definedName name="row090041_04r_02" localSheetId="17">#REF!</definedName>
    <definedName name="row090041_04r_02">#REF!</definedName>
    <definedName name="row090041_04v_02" localSheetId="24">#REF!</definedName>
    <definedName name="row090041_04v_02" localSheetId="19">#REF!</definedName>
    <definedName name="row090041_04v_02" localSheetId="6">#REF!</definedName>
    <definedName name="row090041_04v_02" localSheetId="25">#REF!</definedName>
    <definedName name="row090041_04v_02" localSheetId="18">#REF!</definedName>
    <definedName name="row090041_04v_02" localSheetId="26">#REF!</definedName>
    <definedName name="row090041_04v_02" localSheetId="17">#REF!</definedName>
    <definedName name="row090041_04v_02">#REF!</definedName>
    <definedName name="row090042_03l_02" localSheetId="24">#REF!</definedName>
    <definedName name="row090042_03l_02" localSheetId="19">#REF!</definedName>
    <definedName name="row090042_03l_02" localSheetId="6">#REF!</definedName>
    <definedName name="row090042_03l_02" localSheetId="25">#REF!</definedName>
    <definedName name="row090042_03l_02" localSheetId="18">#REF!</definedName>
    <definedName name="row090042_03l_02" localSheetId="26">#REF!</definedName>
    <definedName name="row090042_03l_02" localSheetId="17">#REF!</definedName>
    <definedName name="row090042_03l_02">#REF!</definedName>
    <definedName name="row090042_03r_02" localSheetId="24">#REF!</definedName>
    <definedName name="row090042_03r_02" localSheetId="19">#REF!</definedName>
    <definedName name="row090042_03r_02" localSheetId="6">#REF!</definedName>
    <definedName name="row090042_03r_02" localSheetId="25">#REF!</definedName>
    <definedName name="row090042_03r_02" localSheetId="18">#REF!</definedName>
    <definedName name="row090042_03r_02" localSheetId="26">#REF!</definedName>
    <definedName name="row090042_03r_02" localSheetId="17">#REF!</definedName>
    <definedName name="row090042_03r_02">#REF!</definedName>
    <definedName name="row090042_03v_02" localSheetId="24">#REF!</definedName>
    <definedName name="row090042_03v_02" localSheetId="19">#REF!</definedName>
    <definedName name="row090042_03v_02" localSheetId="6">#REF!</definedName>
    <definedName name="row090042_03v_02" localSheetId="25">#REF!</definedName>
    <definedName name="row090042_03v_02" localSheetId="18">#REF!</definedName>
    <definedName name="row090042_03v_02" localSheetId="26">#REF!</definedName>
    <definedName name="row090042_03v_02" localSheetId="17">#REF!</definedName>
    <definedName name="row090042_03v_02">#REF!</definedName>
    <definedName name="row090042_04l_02" localSheetId="24">#REF!</definedName>
    <definedName name="row090042_04l_02" localSheetId="19">#REF!</definedName>
    <definedName name="row090042_04l_02" localSheetId="6">#REF!</definedName>
    <definedName name="row090042_04l_02" localSheetId="25">#REF!</definedName>
    <definedName name="row090042_04l_02" localSheetId="18">#REF!</definedName>
    <definedName name="row090042_04l_02" localSheetId="26">#REF!</definedName>
    <definedName name="row090042_04l_02" localSheetId="17">#REF!</definedName>
    <definedName name="row090042_04l_02">#REF!</definedName>
    <definedName name="row090042_04r_02" localSheetId="24">#REF!</definedName>
    <definedName name="row090042_04r_02" localSheetId="19">#REF!</definedName>
    <definedName name="row090042_04r_02" localSheetId="6">#REF!</definedName>
    <definedName name="row090042_04r_02" localSheetId="25">#REF!</definedName>
    <definedName name="row090042_04r_02" localSheetId="18">#REF!</definedName>
    <definedName name="row090042_04r_02" localSheetId="26">#REF!</definedName>
    <definedName name="row090042_04r_02" localSheetId="17">#REF!</definedName>
    <definedName name="row090042_04r_02">#REF!</definedName>
    <definedName name="row090042_04v_02" localSheetId="24">#REF!</definedName>
    <definedName name="row090042_04v_02" localSheetId="19">#REF!</definedName>
    <definedName name="row090042_04v_02" localSheetId="6">#REF!</definedName>
    <definedName name="row090042_04v_02" localSheetId="25">#REF!</definedName>
    <definedName name="row090042_04v_02" localSheetId="18">#REF!</definedName>
    <definedName name="row090042_04v_02" localSheetId="26">#REF!</definedName>
    <definedName name="row090042_04v_02" localSheetId="17">#REF!</definedName>
    <definedName name="row090042_04v_02">#REF!</definedName>
    <definedName name="row090043_03l_02" localSheetId="24">#REF!</definedName>
    <definedName name="row090043_03l_02" localSheetId="19">#REF!</definedName>
    <definedName name="row090043_03l_02" localSheetId="6">#REF!</definedName>
    <definedName name="row090043_03l_02" localSheetId="25">#REF!</definedName>
    <definedName name="row090043_03l_02" localSheetId="18">#REF!</definedName>
    <definedName name="row090043_03l_02" localSheetId="26">#REF!</definedName>
    <definedName name="row090043_03l_02" localSheetId="17">#REF!</definedName>
    <definedName name="row090043_03l_02">#REF!</definedName>
    <definedName name="row090043_03r_02" localSheetId="24">#REF!</definedName>
    <definedName name="row090043_03r_02" localSheetId="19">#REF!</definedName>
    <definedName name="row090043_03r_02" localSheetId="6">#REF!</definedName>
    <definedName name="row090043_03r_02" localSheetId="25">#REF!</definedName>
    <definedName name="row090043_03r_02" localSheetId="18">#REF!</definedName>
    <definedName name="row090043_03r_02" localSheetId="26">#REF!</definedName>
    <definedName name="row090043_03r_02" localSheetId="17">#REF!</definedName>
    <definedName name="row090043_03r_02">#REF!</definedName>
    <definedName name="row090043_03v_02" localSheetId="24">#REF!</definedName>
    <definedName name="row090043_03v_02" localSheetId="19">#REF!</definedName>
    <definedName name="row090043_03v_02" localSheetId="6">#REF!</definedName>
    <definedName name="row090043_03v_02" localSheetId="25">#REF!</definedName>
    <definedName name="row090043_03v_02" localSheetId="18">#REF!</definedName>
    <definedName name="row090043_03v_02" localSheetId="26">#REF!</definedName>
    <definedName name="row090043_03v_02" localSheetId="17">#REF!</definedName>
    <definedName name="row090043_03v_02">#REF!</definedName>
    <definedName name="row090043_04l_02" localSheetId="24">#REF!</definedName>
    <definedName name="row090043_04l_02" localSheetId="19">#REF!</definedName>
    <definedName name="row090043_04l_02" localSheetId="6">#REF!</definedName>
    <definedName name="row090043_04l_02" localSheetId="25">#REF!</definedName>
    <definedName name="row090043_04l_02" localSheetId="18">#REF!</definedName>
    <definedName name="row090043_04l_02" localSheetId="26">#REF!</definedName>
    <definedName name="row090043_04l_02" localSheetId="17">#REF!</definedName>
    <definedName name="row090043_04l_02">#REF!</definedName>
    <definedName name="row090043_04r_02" localSheetId="24">#REF!</definedName>
    <definedName name="row090043_04r_02" localSheetId="19">#REF!</definedName>
    <definedName name="row090043_04r_02" localSheetId="6">#REF!</definedName>
    <definedName name="row090043_04r_02" localSheetId="25">#REF!</definedName>
    <definedName name="row090043_04r_02" localSheetId="18">#REF!</definedName>
    <definedName name="row090043_04r_02" localSheetId="26">#REF!</definedName>
    <definedName name="row090043_04r_02" localSheetId="17">#REF!</definedName>
    <definedName name="row090043_04r_02">#REF!</definedName>
    <definedName name="row090043_04v_02" localSheetId="24">#REF!</definedName>
    <definedName name="row090043_04v_02" localSheetId="19">#REF!</definedName>
    <definedName name="row090043_04v_02" localSheetId="6">#REF!</definedName>
    <definedName name="row090043_04v_02" localSheetId="25">#REF!</definedName>
    <definedName name="row090043_04v_02" localSheetId="18">#REF!</definedName>
    <definedName name="row090043_04v_02" localSheetId="26">#REF!</definedName>
    <definedName name="row090043_04v_02" localSheetId="17">#REF!</definedName>
    <definedName name="row090043_04v_02">#REF!</definedName>
    <definedName name="row090044_03l_02" localSheetId="24">#REF!</definedName>
    <definedName name="row090044_03l_02" localSheetId="19">#REF!</definedName>
    <definedName name="row090044_03l_02" localSheetId="6">#REF!</definedName>
    <definedName name="row090044_03l_02" localSheetId="25">#REF!</definedName>
    <definedName name="row090044_03l_02" localSheetId="18">#REF!</definedName>
    <definedName name="row090044_03l_02" localSheetId="26">#REF!</definedName>
    <definedName name="row090044_03l_02" localSheetId="17">#REF!</definedName>
    <definedName name="row090044_03l_02">#REF!</definedName>
    <definedName name="row090044_03r_02" localSheetId="24">#REF!</definedName>
    <definedName name="row090044_03r_02" localSheetId="19">#REF!</definedName>
    <definedName name="row090044_03r_02" localSheetId="6">#REF!</definedName>
    <definedName name="row090044_03r_02" localSheetId="25">#REF!</definedName>
    <definedName name="row090044_03r_02" localSheetId="18">#REF!</definedName>
    <definedName name="row090044_03r_02" localSheetId="26">#REF!</definedName>
    <definedName name="row090044_03r_02" localSheetId="17">#REF!</definedName>
    <definedName name="row090044_03r_02">#REF!</definedName>
    <definedName name="row090044_03v_02" localSheetId="24">#REF!</definedName>
    <definedName name="row090044_03v_02" localSheetId="19">#REF!</definedName>
    <definedName name="row090044_03v_02" localSheetId="6">#REF!</definedName>
    <definedName name="row090044_03v_02" localSheetId="25">#REF!</definedName>
    <definedName name="row090044_03v_02" localSheetId="18">#REF!</definedName>
    <definedName name="row090044_03v_02" localSheetId="26">#REF!</definedName>
    <definedName name="row090044_03v_02" localSheetId="17">#REF!</definedName>
    <definedName name="row090044_03v_02">#REF!</definedName>
    <definedName name="row090044_04l_02" localSheetId="24">#REF!</definedName>
    <definedName name="row090044_04l_02" localSheetId="19">#REF!</definedName>
    <definedName name="row090044_04l_02" localSheetId="6">#REF!</definedName>
    <definedName name="row090044_04l_02" localSheetId="25">#REF!</definedName>
    <definedName name="row090044_04l_02" localSheetId="18">#REF!</definedName>
    <definedName name="row090044_04l_02" localSheetId="26">#REF!</definedName>
    <definedName name="row090044_04l_02" localSheetId="17">#REF!</definedName>
    <definedName name="row090044_04l_02">#REF!</definedName>
    <definedName name="row090044_04r_02" localSheetId="24">#REF!</definedName>
    <definedName name="row090044_04r_02" localSheetId="19">#REF!</definedName>
    <definedName name="row090044_04r_02" localSheetId="6">#REF!</definedName>
    <definedName name="row090044_04r_02" localSheetId="25">#REF!</definedName>
    <definedName name="row090044_04r_02" localSheetId="18">#REF!</definedName>
    <definedName name="row090044_04r_02" localSheetId="26">#REF!</definedName>
    <definedName name="row090044_04r_02" localSheetId="17">#REF!</definedName>
    <definedName name="row090044_04r_02">#REF!</definedName>
    <definedName name="row090044_04v_02" localSheetId="24">#REF!</definedName>
    <definedName name="row090044_04v_02" localSheetId="19">#REF!</definedName>
    <definedName name="row090044_04v_02" localSheetId="6">#REF!</definedName>
    <definedName name="row090044_04v_02" localSheetId="25">#REF!</definedName>
    <definedName name="row090044_04v_02" localSheetId="18">#REF!</definedName>
    <definedName name="row090044_04v_02" localSheetId="26">#REF!</definedName>
    <definedName name="row090044_04v_02" localSheetId="17">#REF!</definedName>
    <definedName name="row090044_04v_02">#REF!</definedName>
    <definedName name="row090045_03l_02" localSheetId="24">#REF!</definedName>
    <definedName name="row090045_03l_02" localSheetId="19">#REF!</definedName>
    <definedName name="row090045_03l_02" localSheetId="6">#REF!</definedName>
    <definedName name="row090045_03l_02" localSheetId="25">#REF!</definedName>
    <definedName name="row090045_03l_02" localSheetId="18">#REF!</definedName>
    <definedName name="row090045_03l_02" localSheetId="26">#REF!</definedName>
    <definedName name="row090045_03l_02" localSheetId="17">#REF!</definedName>
    <definedName name="row090045_03l_02">#REF!</definedName>
    <definedName name="row090045_03r_02" localSheetId="24">#REF!</definedName>
    <definedName name="row090045_03r_02" localSheetId="19">#REF!</definedName>
    <definedName name="row090045_03r_02" localSheetId="6">#REF!</definedName>
    <definedName name="row090045_03r_02" localSheetId="25">#REF!</definedName>
    <definedName name="row090045_03r_02" localSheetId="18">#REF!</definedName>
    <definedName name="row090045_03r_02" localSheetId="26">#REF!</definedName>
    <definedName name="row090045_03r_02" localSheetId="17">#REF!</definedName>
    <definedName name="row090045_03r_02">#REF!</definedName>
    <definedName name="row090045_03v_02" localSheetId="24">#REF!</definedName>
    <definedName name="row090045_03v_02" localSheetId="19">#REF!</definedName>
    <definedName name="row090045_03v_02" localSheetId="6">#REF!</definedName>
    <definedName name="row090045_03v_02" localSheetId="25">#REF!</definedName>
    <definedName name="row090045_03v_02" localSheetId="18">#REF!</definedName>
    <definedName name="row090045_03v_02" localSheetId="26">#REF!</definedName>
    <definedName name="row090045_03v_02" localSheetId="17">#REF!</definedName>
    <definedName name="row090045_03v_02">#REF!</definedName>
    <definedName name="row090045_04l_02" localSheetId="24">#REF!</definedName>
    <definedName name="row090045_04l_02" localSheetId="19">#REF!</definedName>
    <definedName name="row090045_04l_02" localSheetId="6">#REF!</definedName>
    <definedName name="row090045_04l_02" localSheetId="25">#REF!</definedName>
    <definedName name="row090045_04l_02" localSheetId="18">#REF!</definedName>
    <definedName name="row090045_04l_02" localSheetId="26">#REF!</definedName>
    <definedName name="row090045_04l_02" localSheetId="17">#REF!</definedName>
    <definedName name="row090045_04l_02">#REF!</definedName>
    <definedName name="row090045_04r_02" localSheetId="24">#REF!</definedName>
    <definedName name="row090045_04r_02" localSheetId="19">#REF!</definedName>
    <definedName name="row090045_04r_02" localSheetId="6">#REF!</definedName>
    <definedName name="row090045_04r_02" localSheetId="25">#REF!</definedName>
    <definedName name="row090045_04r_02" localSheetId="18">#REF!</definedName>
    <definedName name="row090045_04r_02" localSheetId="26">#REF!</definedName>
    <definedName name="row090045_04r_02" localSheetId="17">#REF!</definedName>
    <definedName name="row090045_04r_02">#REF!</definedName>
    <definedName name="row090045_04v_02" localSheetId="24">#REF!</definedName>
    <definedName name="row090045_04v_02" localSheetId="19">#REF!</definedName>
    <definedName name="row090045_04v_02" localSheetId="6">#REF!</definedName>
    <definedName name="row090045_04v_02" localSheetId="25">#REF!</definedName>
    <definedName name="row090045_04v_02" localSheetId="18">#REF!</definedName>
    <definedName name="row090045_04v_02" localSheetId="26">#REF!</definedName>
    <definedName name="row090045_04v_02" localSheetId="17">#REF!</definedName>
    <definedName name="row090045_04v_02">#REF!</definedName>
    <definedName name="row090046_03l_02" localSheetId="24">#REF!</definedName>
    <definedName name="row090046_03l_02" localSheetId="19">#REF!</definedName>
    <definedName name="row090046_03l_02" localSheetId="6">#REF!</definedName>
    <definedName name="row090046_03l_02" localSheetId="25">#REF!</definedName>
    <definedName name="row090046_03l_02" localSheetId="18">#REF!</definedName>
    <definedName name="row090046_03l_02" localSheetId="26">#REF!</definedName>
    <definedName name="row090046_03l_02" localSheetId="17">#REF!</definedName>
    <definedName name="row090046_03l_02">#REF!</definedName>
    <definedName name="row090046_03r_02" localSheetId="24">#REF!</definedName>
    <definedName name="row090046_03r_02" localSheetId="19">#REF!</definedName>
    <definedName name="row090046_03r_02" localSheetId="6">#REF!</definedName>
    <definedName name="row090046_03r_02" localSheetId="25">#REF!</definedName>
    <definedName name="row090046_03r_02" localSheetId="18">#REF!</definedName>
    <definedName name="row090046_03r_02" localSheetId="26">#REF!</definedName>
    <definedName name="row090046_03r_02" localSheetId="17">#REF!</definedName>
    <definedName name="row090046_03r_02">#REF!</definedName>
    <definedName name="row090046_03v_02" localSheetId="24">#REF!</definedName>
    <definedName name="row090046_03v_02" localSheetId="19">#REF!</definedName>
    <definedName name="row090046_03v_02" localSheetId="6">#REF!</definedName>
    <definedName name="row090046_03v_02" localSheetId="25">#REF!</definedName>
    <definedName name="row090046_03v_02" localSheetId="18">#REF!</definedName>
    <definedName name="row090046_03v_02" localSheetId="26">#REF!</definedName>
    <definedName name="row090046_03v_02" localSheetId="17">#REF!</definedName>
    <definedName name="row090046_03v_02">#REF!</definedName>
    <definedName name="row090046_04l_02" localSheetId="24">#REF!</definedName>
    <definedName name="row090046_04l_02" localSheetId="19">#REF!</definedName>
    <definedName name="row090046_04l_02" localSheetId="6">#REF!</definedName>
    <definedName name="row090046_04l_02" localSheetId="25">#REF!</definedName>
    <definedName name="row090046_04l_02" localSheetId="18">#REF!</definedName>
    <definedName name="row090046_04l_02" localSheetId="26">#REF!</definedName>
    <definedName name="row090046_04l_02" localSheetId="17">#REF!</definedName>
    <definedName name="row090046_04l_02">#REF!</definedName>
    <definedName name="row090046_04r_02" localSheetId="24">#REF!</definedName>
    <definedName name="row090046_04r_02" localSheetId="19">#REF!</definedName>
    <definedName name="row090046_04r_02" localSheetId="6">#REF!</definedName>
    <definedName name="row090046_04r_02" localSheetId="25">#REF!</definedName>
    <definedName name="row090046_04r_02" localSheetId="18">#REF!</definedName>
    <definedName name="row090046_04r_02" localSheetId="26">#REF!</definedName>
    <definedName name="row090046_04r_02" localSheetId="17">#REF!</definedName>
    <definedName name="row090046_04r_02">#REF!</definedName>
    <definedName name="row090046_04v_02" localSheetId="24">#REF!</definedName>
    <definedName name="row090046_04v_02" localSheetId="19">#REF!</definedName>
    <definedName name="row090046_04v_02" localSheetId="6">#REF!</definedName>
    <definedName name="row090046_04v_02" localSheetId="25">#REF!</definedName>
    <definedName name="row090046_04v_02" localSheetId="18">#REF!</definedName>
    <definedName name="row090046_04v_02" localSheetId="26">#REF!</definedName>
    <definedName name="row090046_04v_02" localSheetId="17">#REF!</definedName>
    <definedName name="row090046_04v_02">#REF!</definedName>
    <definedName name="row090047_03l_02" localSheetId="24">#REF!</definedName>
    <definedName name="row090047_03l_02" localSheetId="19">#REF!</definedName>
    <definedName name="row090047_03l_02" localSheetId="6">#REF!</definedName>
    <definedName name="row090047_03l_02" localSheetId="25">#REF!</definedName>
    <definedName name="row090047_03l_02" localSheetId="18">#REF!</definedName>
    <definedName name="row090047_03l_02" localSheetId="26">#REF!</definedName>
    <definedName name="row090047_03l_02" localSheetId="17">#REF!</definedName>
    <definedName name="row090047_03l_02">#REF!</definedName>
    <definedName name="row090047_03r_02" localSheetId="24">#REF!</definedName>
    <definedName name="row090047_03r_02" localSheetId="19">#REF!</definedName>
    <definedName name="row090047_03r_02" localSheetId="6">#REF!</definedName>
    <definedName name="row090047_03r_02" localSheetId="25">#REF!</definedName>
    <definedName name="row090047_03r_02" localSheetId="18">#REF!</definedName>
    <definedName name="row090047_03r_02" localSheetId="26">#REF!</definedName>
    <definedName name="row090047_03r_02" localSheetId="17">#REF!</definedName>
    <definedName name="row090047_03r_02">#REF!</definedName>
    <definedName name="row090047_03v_02" localSheetId="24">#REF!</definedName>
    <definedName name="row090047_03v_02" localSheetId="19">#REF!</definedName>
    <definedName name="row090047_03v_02" localSheetId="6">#REF!</definedName>
    <definedName name="row090047_03v_02" localSheetId="25">#REF!</definedName>
    <definedName name="row090047_03v_02" localSheetId="18">#REF!</definedName>
    <definedName name="row090047_03v_02" localSheetId="26">#REF!</definedName>
    <definedName name="row090047_03v_02" localSheetId="17">#REF!</definedName>
    <definedName name="row090047_03v_02">#REF!</definedName>
    <definedName name="row090047_04l_02" localSheetId="24">#REF!</definedName>
    <definedName name="row090047_04l_02" localSheetId="19">#REF!</definedName>
    <definedName name="row090047_04l_02" localSheetId="6">#REF!</definedName>
    <definedName name="row090047_04l_02" localSheetId="25">#REF!</definedName>
    <definedName name="row090047_04l_02" localSheetId="18">#REF!</definedName>
    <definedName name="row090047_04l_02" localSheetId="26">#REF!</definedName>
    <definedName name="row090047_04l_02" localSheetId="17">#REF!</definedName>
    <definedName name="row090047_04l_02">#REF!</definedName>
    <definedName name="row090047_04r_02" localSheetId="24">#REF!</definedName>
    <definedName name="row090047_04r_02" localSheetId="19">#REF!</definedName>
    <definedName name="row090047_04r_02" localSheetId="6">#REF!</definedName>
    <definedName name="row090047_04r_02" localSheetId="25">#REF!</definedName>
    <definedName name="row090047_04r_02" localSheetId="18">#REF!</definedName>
    <definedName name="row090047_04r_02" localSheetId="26">#REF!</definedName>
    <definedName name="row090047_04r_02" localSheetId="17">#REF!</definedName>
    <definedName name="row090047_04r_02">#REF!</definedName>
    <definedName name="row090047_04v_02" localSheetId="24">#REF!</definedName>
    <definedName name="row090047_04v_02" localSheetId="19">#REF!</definedName>
    <definedName name="row090047_04v_02" localSheetId="6">#REF!</definedName>
    <definedName name="row090047_04v_02" localSheetId="25">#REF!</definedName>
    <definedName name="row090047_04v_02" localSheetId="18">#REF!</definedName>
    <definedName name="row090047_04v_02" localSheetId="26">#REF!</definedName>
    <definedName name="row090047_04v_02" localSheetId="17">#REF!</definedName>
    <definedName name="row090047_04v_02">#REF!</definedName>
    <definedName name="row090048_03l_02" localSheetId="24">#REF!</definedName>
    <definedName name="row090048_03l_02" localSheetId="19">#REF!</definedName>
    <definedName name="row090048_03l_02" localSheetId="6">#REF!</definedName>
    <definedName name="row090048_03l_02" localSheetId="25">#REF!</definedName>
    <definedName name="row090048_03l_02" localSheetId="18">#REF!</definedName>
    <definedName name="row090048_03l_02" localSheetId="26">#REF!</definedName>
    <definedName name="row090048_03l_02" localSheetId="17">#REF!</definedName>
    <definedName name="row090048_03l_02">#REF!</definedName>
    <definedName name="row090048_03r_02" localSheetId="24">#REF!</definedName>
    <definedName name="row090048_03r_02" localSheetId="19">#REF!</definedName>
    <definedName name="row090048_03r_02" localSheetId="6">#REF!</definedName>
    <definedName name="row090048_03r_02" localSheetId="25">#REF!</definedName>
    <definedName name="row090048_03r_02" localSheetId="18">#REF!</definedName>
    <definedName name="row090048_03r_02" localSheetId="26">#REF!</definedName>
    <definedName name="row090048_03r_02" localSheetId="17">#REF!</definedName>
    <definedName name="row090048_03r_02">#REF!</definedName>
    <definedName name="row090048_03v_02" localSheetId="24">#REF!</definedName>
    <definedName name="row090048_03v_02" localSheetId="19">#REF!</definedName>
    <definedName name="row090048_03v_02" localSheetId="6">#REF!</definedName>
    <definedName name="row090048_03v_02" localSheetId="25">#REF!</definedName>
    <definedName name="row090048_03v_02" localSheetId="18">#REF!</definedName>
    <definedName name="row090048_03v_02" localSheetId="26">#REF!</definedName>
    <definedName name="row090048_03v_02" localSheetId="17">#REF!</definedName>
    <definedName name="row090048_03v_02">#REF!</definedName>
    <definedName name="row090048_04l_02" localSheetId="24">#REF!</definedName>
    <definedName name="row090048_04l_02" localSheetId="19">#REF!</definedName>
    <definedName name="row090048_04l_02" localSheetId="6">#REF!</definedName>
    <definedName name="row090048_04l_02" localSheetId="25">#REF!</definedName>
    <definedName name="row090048_04l_02" localSheetId="18">#REF!</definedName>
    <definedName name="row090048_04l_02" localSheetId="26">#REF!</definedName>
    <definedName name="row090048_04l_02" localSheetId="17">#REF!</definedName>
    <definedName name="row090048_04l_02">#REF!</definedName>
    <definedName name="row090048_04r_02" localSheetId="24">#REF!</definedName>
    <definedName name="row090048_04r_02" localSheetId="19">#REF!</definedName>
    <definedName name="row090048_04r_02" localSheetId="6">#REF!</definedName>
    <definedName name="row090048_04r_02" localSheetId="25">#REF!</definedName>
    <definedName name="row090048_04r_02" localSheetId="18">#REF!</definedName>
    <definedName name="row090048_04r_02" localSheetId="26">#REF!</definedName>
    <definedName name="row090048_04r_02" localSheetId="17">#REF!</definedName>
    <definedName name="row090048_04r_02">#REF!</definedName>
    <definedName name="row090048_04v_02" localSheetId="24">#REF!</definedName>
    <definedName name="row090048_04v_02" localSheetId="19">#REF!</definedName>
    <definedName name="row090048_04v_02" localSheetId="6">#REF!</definedName>
    <definedName name="row090048_04v_02" localSheetId="25">#REF!</definedName>
    <definedName name="row090048_04v_02" localSheetId="18">#REF!</definedName>
    <definedName name="row090048_04v_02" localSheetId="26">#REF!</definedName>
    <definedName name="row090048_04v_02" localSheetId="17">#REF!</definedName>
    <definedName name="row090048_04v_02">#REF!</definedName>
    <definedName name="row090049_03l_02" localSheetId="24">#REF!</definedName>
    <definedName name="row090049_03l_02" localSheetId="19">#REF!</definedName>
    <definedName name="row090049_03l_02" localSheetId="6">#REF!</definedName>
    <definedName name="row090049_03l_02" localSheetId="25">#REF!</definedName>
    <definedName name="row090049_03l_02" localSheetId="18">#REF!</definedName>
    <definedName name="row090049_03l_02" localSheetId="26">#REF!</definedName>
    <definedName name="row090049_03l_02" localSheetId="17">#REF!</definedName>
    <definedName name="row090049_03l_02">#REF!</definedName>
    <definedName name="row090049_03r_02" localSheetId="24">#REF!</definedName>
    <definedName name="row090049_03r_02" localSheetId="19">#REF!</definedName>
    <definedName name="row090049_03r_02" localSheetId="6">#REF!</definedName>
    <definedName name="row090049_03r_02" localSheetId="25">#REF!</definedName>
    <definedName name="row090049_03r_02" localSheetId="18">#REF!</definedName>
    <definedName name="row090049_03r_02" localSheetId="26">#REF!</definedName>
    <definedName name="row090049_03r_02" localSheetId="17">#REF!</definedName>
    <definedName name="row090049_03r_02">#REF!</definedName>
    <definedName name="row090049_03v_02" localSheetId="24">#REF!</definedName>
    <definedName name="row090049_03v_02" localSheetId="19">#REF!</definedName>
    <definedName name="row090049_03v_02" localSheetId="6">#REF!</definedName>
    <definedName name="row090049_03v_02" localSheetId="25">#REF!</definedName>
    <definedName name="row090049_03v_02" localSheetId="18">#REF!</definedName>
    <definedName name="row090049_03v_02" localSheetId="26">#REF!</definedName>
    <definedName name="row090049_03v_02" localSheetId="17">#REF!</definedName>
    <definedName name="row090049_03v_02">#REF!</definedName>
    <definedName name="row090049_04l_02" localSheetId="24">#REF!</definedName>
    <definedName name="row090049_04l_02" localSheetId="19">#REF!</definedName>
    <definedName name="row090049_04l_02" localSheetId="6">#REF!</definedName>
    <definedName name="row090049_04l_02" localSheetId="25">#REF!</definedName>
    <definedName name="row090049_04l_02" localSheetId="18">#REF!</definedName>
    <definedName name="row090049_04l_02" localSheetId="26">#REF!</definedName>
    <definedName name="row090049_04l_02" localSheetId="17">#REF!</definedName>
    <definedName name="row090049_04l_02">#REF!</definedName>
    <definedName name="row090049_04r_02" localSheetId="24">#REF!</definedName>
    <definedName name="row090049_04r_02" localSheetId="19">#REF!</definedName>
    <definedName name="row090049_04r_02" localSheetId="6">#REF!</definedName>
    <definedName name="row090049_04r_02" localSheetId="25">#REF!</definedName>
    <definedName name="row090049_04r_02" localSheetId="18">#REF!</definedName>
    <definedName name="row090049_04r_02" localSheetId="26">#REF!</definedName>
    <definedName name="row090049_04r_02" localSheetId="17">#REF!</definedName>
    <definedName name="row090049_04r_02">#REF!</definedName>
    <definedName name="row090049_04v_02" localSheetId="24">#REF!</definedName>
    <definedName name="row090049_04v_02" localSheetId="19">#REF!</definedName>
    <definedName name="row090049_04v_02" localSheetId="6">#REF!</definedName>
    <definedName name="row090049_04v_02" localSheetId="25">#REF!</definedName>
    <definedName name="row090049_04v_02" localSheetId="18">#REF!</definedName>
    <definedName name="row090049_04v_02" localSheetId="26">#REF!</definedName>
    <definedName name="row090049_04v_02" localSheetId="17">#REF!</definedName>
    <definedName name="row090049_04v_02">#REF!</definedName>
    <definedName name="row090050_03l_02" localSheetId="24">#REF!</definedName>
    <definedName name="row090050_03l_02" localSheetId="19">#REF!</definedName>
    <definedName name="row090050_03l_02" localSheetId="6">#REF!</definedName>
    <definedName name="row090050_03l_02" localSheetId="25">#REF!</definedName>
    <definedName name="row090050_03l_02" localSheetId="18">#REF!</definedName>
    <definedName name="row090050_03l_02" localSheetId="26">#REF!</definedName>
    <definedName name="row090050_03l_02" localSheetId="17">#REF!</definedName>
    <definedName name="row090050_03l_02">#REF!</definedName>
    <definedName name="row090050_03r_02" localSheetId="24">#REF!</definedName>
    <definedName name="row090050_03r_02" localSheetId="19">#REF!</definedName>
    <definedName name="row090050_03r_02" localSheetId="6">#REF!</definedName>
    <definedName name="row090050_03r_02" localSheetId="25">#REF!</definedName>
    <definedName name="row090050_03r_02" localSheetId="18">#REF!</definedName>
    <definedName name="row090050_03r_02" localSheetId="26">#REF!</definedName>
    <definedName name="row090050_03r_02" localSheetId="17">#REF!</definedName>
    <definedName name="row090050_03r_02">#REF!</definedName>
    <definedName name="row090050_03v_02" localSheetId="24">#REF!</definedName>
    <definedName name="row090050_03v_02" localSheetId="19">#REF!</definedName>
    <definedName name="row090050_03v_02" localSheetId="6">#REF!</definedName>
    <definedName name="row090050_03v_02" localSheetId="25">#REF!</definedName>
    <definedName name="row090050_03v_02" localSheetId="18">#REF!</definedName>
    <definedName name="row090050_03v_02" localSheetId="26">#REF!</definedName>
    <definedName name="row090050_03v_02" localSheetId="17">#REF!</definedName>
    <definedName name="row090050_03v_02">#REF!</definedName>
    <definedName name="row090050_04l_02" localSheetId="24">#REF!</definedName>
    <definedName name="row090050_04l_02" localSheetId="19">#REF!</definedName>
    <definedName name="row090050_04l_02" localSheetId="6">#REF!</definedName>
    <definedName name="row090050_04l_02" localSheetId="25">#REF!</definedName>
    <definedName name="row090050_04l_02" localSheetId="18">#REF!</definedName>
    <definedName name="row090050_04l_02" localSheetId="26">#REF!</definedName>
    <definedName name="row090050_04l_02" localSheetId="17">#REF!</definedName>
    <definedName name="row090050_04l_02">#REF!</definedName>
    <definedName name="row090050_04r_02" localSheetId="24">#REF!</definedName>
    <definedName name="row090050_04r_02" localSheetId="19">#REF!</definedName>
    <definedName name="row090050_04r_02" localSheetId="6">#REF!</definedName>
    <definedName name="row090050_04r_02" localSheetId="25">#REF!</definedName>
    <definedName name="row090050_04r_02" localSheetId="18">#REF!</definedName>
    <definedName name="row090050_04r_02" localSheetId="26">#REF!</definedName>
    <definedName name="row090050_04r_02" localSheetId="17">#REF!</definedName>
    <definedName name="row090050_04r_02">#REF!</definedName>
    <definedName name="row090050_04v_02" localSheetId="24">#REF!</definedName>
    <definedName name="row090050_04v_02" localSheetId="19">#REF!</definedName>
    <definedName name="row090050_04v_02" localSheetId="6">#REF!</definedName>
    <definedName name="row090050_04v_02" localSheetId="25">#REF!</definedName>
    <definedName name="row090050_04v_02" localSheetId="18">#REF!</definedName>
    <definedName name="row090050_04v_02" localSheetId="26">#REF!</definedName>
    <definedName name="row090050_04v_02" localSheetId="17">#REF!</definedName>
    <definedName name="row090050_04v_02">#REF!</definedName>
    <definedName name="row090051_03l_02" localSheetId="24">#REF!</definedName>
    <definedName name="row090051_03l_02" localSheetId="19">#REF!</definedName>
    <definedName name="row090051_03l_02" localSheetId="6">#REF!</definedName>
    <definedName name="row090051_03l_02" localSheetId="25">#REF!</definedName>
    <definedName name="row090051_03l_02" localSheetId="18">#REF!</definedName>
    <definedName name="row090051_03l_02" localSheetId="26">#REF!</definedName>
    <definedName name="row090051_03l_02" localSheetId="17">#REF!</definedName>
    <definedName name="row090051_03l_02">#REF!</definedName>
    <definedName name="row090051_03r_02" localSheetId="24">#REF!</definedName>
    <definedName name="row090051_03r_02" localSheetId="19">#REF!</definedName>
    <definedName name="row090051_03r_02" localSheetId="6">#REF!</definedName>
    <definedName name="row090051_03r_02" localSheetId="25">#REF!</definedName>
    <definedName name="row090051_03r_02" localSheetId="18">#REF!</definedName>
    <definedName name="row090051_03r_02" localSheetId="26">#REF!</definedName>
    <definedName name="row090051_03r_02" localSheetId="17">#REF!</definedName>
    <definedName name="row090051_03r_02">#REF!</definedName>
    <definedName name="row090051_03v_02" localSheetId="24">#REF!</definedName>
    <definedName name="row090051_03v_02" localSheetId="19">#REF!</definedName>
    <definedName name="row090051_03v_02" localSheetId="6">#REF!</definedName>
    <definedName name="row090051_03v_02" localSheetId="25">#REF!</definedName>
    <definedName name="row090051_03v_02" localSheetId="18">#REF!</definedName>
    <definedName name="row090051_03v_02" localSheetId="26">#REF!</definedName>
    <definedName name="row090051_03v_02" localSheetId="17">#REF!</definedName>
    <definedName name="row090051_03v_02">#REF!</definedName>
    <definedName name="row090051_04l_02" localSheetId="24">#REF!</definedName>
    <definedName name="row090051_04l_02" localSheetId="19">#REF!</definedName>
    <definedName name="row090051_04l_02" localSheetId="6">#REF!</definedName>
    <definedName name="row090051_04l_02" localSheetId="25">#REF!</definedName>
    <definedName name="row090051_04l_02" localSheetId="18">#REF!</definedName>
    <definedName name="row090051_04l_02" localSheetId="26">#REF!</definedName>
    <definedName name="row090051_04l_02" localSheetId="17">#REF!</definedName>
    <definedName name="row090051_04l_02">#REF!</definedName>
    <definedName name="row090051_04r_02" localSheetId="24">#REF!</definedName>
    <definedName name="row090051_04r_02" localSheetId="19">#REF!</definedName>
    <definedName name="row090051_04r_02" localSheetId="6">#REF!</definedName>
    <definedName name="row090051_04r_02" localSheetId="25">#REF!</definedName>
    <definedName name="row090051_04r_02" localSheetId="18">#REF!</definedName>
    <definedName name="row090051_04r_02" localSheetId="26">#REF!</definedName>
    <definedName name="row090051_04r_02" localSheetId="17">#REF!</definedName>
    <definedName name="row090051_04r_02">#REF!</definedName>
    <definedName name="row090051_04v_02" localSheetId="24">#REF!</definedName>
    <definedName name="row090051_04v_02" localSheetId="19">#REF!</definedName>
    <definedName name="row090051_04v_02" localSheetId="6">#REF!</definedName>
    <definedName name="row090051_04v_02" localSheetId="25">#REF!</definedName>
    <definedName name="row090051_04v_02" localSheetId="18">#REF!</definedName>
    <definedName name="row090051_04v_02" localSheetId="26">#REF!</definedName>
    <definedName name="row090051_04v_02" localSheetId="17">#REF!</definedName>
    <definedName name="row090051_04v_02">#REF!</definedName>
    <definedName name="row090052_03l_02" localSheetId="24">#REF!</definedName>
    <definedName name="row090052_03l_02" localSheetId="19">#REF!</definedName>
    <definedName name="row090052_03l_02" localSheetId="6">#REF!</definedName>
    <definedName name="row090052_03l_02" localSheetId="25">#REF!</definedName>
    <definedName name="row090052_03l_02" localSheetId="18">#REF!</definedName>
    <definedName name="row090052_03l_02" localSheetId="26">#REF!</definedName>
    <definedName name="row090052_03l_02" localSheetId="17">#REF!</definedName>
    <definedName name="row090052_03l_02">#REF!</definedName>
    <definedName name="row090052_03r_02" localSheetId="24">#REF!</definedName>
    <definedName name="row090052_03r_02" localSheetId="19">#REF!</definedName>
    <definedName name="row090052_03r_02" localSheetId="6">#REF!</definedName>
    <definedName name="row090052_03r_02" localSheetId="25">#REF!</definedName>
    <definedName name="row090052_03r_02" localSheetId="18">#REF!</definedName>
    <definedName name="row090052_03r_02" localSheetId="26">#REF!</definedName>
    <definedName name="row090052_03r_02" localSheetId="17">#REF!</definedName>
    <definedName name="row090052_03r_02">#REF!</definedName>
    <definedName name="row090052_03v_02" localSheetId="24">#REF!</definedName>
    <definedName name="row090052_03v_02" localSheetId="19">#REF!</definedName>
    <definedName name="row090052_03v_02" localSheetId="6">#REF!</definedName>
    <definedName name="row090052_03v_02" localSheetId="25">#REF!</definedName>
    <definedName name="row090052_03v_02" localSheetId="18">#REF!</definedName>
    <definedName name="row090052_03v_02" localSheetId="26">#REF!</definedName>
    <definedName name="row090052_03v_02" localSheetId="17">#REF!</definedName>
    <definedName name="row090052_03v_02">#REF!</definedName>
    <definedName name="row090052_04l_02" localSheetId="24">#REF!</definedName>
    <definedName name="row090052_04l_02" localSheetId="19">#REF!</definedName>
    <definedName name="row090052_04l_02" localSheetId="6">#REF!</definedName>
    <definedName name="row090052_04l_02" localSheetId="25">#REF!</definedName>
    <definedName name="row090052_04l_02" localSheetId="18">#REF!</definedName>
    <definedName name="row090052_04l_02" localSheetId="26">#REF!</definedName>
    <definedName name="row090052_04l_02" localSheetId="17">#REF!</definedName>
    <definedName name="row090052_04l_02">#REF!</definedName>
    <definedName name="row090052_04r_02" localSheetId="24">#REF!</definedName>
    <definedName name="row090052_04r_02" localSheetId="19">#REF!</definedName>
    <definedName name="row090052_04r_02" localSheetId="6">#REF!</definedName>
    <definedName name="row090052_04r_02" localSheetId="25">#REF!</definedName>
    <definedName name="row090052_04r_02" localSheetId="18">#REF!</definedName>
    <definedName name="row090052_04r_02" localSheetId="26">#REF!</definedName>
    <definedName name="row090052_04r_02" localSheetId="17">#REF!</definedName>
    <definedName name="row090052_04r_02">#REF!</definedName>
    <definedName name="row090052_04v_02" localSheetId="24">#REF!</definedName>
    <definedName name="row090052_04v_02" localSheetId="19">#REF!</definedName>
    <definedName name="row090052_04v_02" localSheetId="6">#REF!</definedName>
    <definedName name="row090052_04v_02" localSheetId="25">#REF!</definedName>
    <definedName name="row090052_04v_02" localSheetId="18">#REF!</definedName>
    <definedName name="row090052_04v_02" localSheetId="26">#REF!</definedName>
    <definedName name="row090052_04v_02" localSheetId="17">#REF!</definedName>
    <definedName name="row090052_04v_02">#REF!</definedName>
    <definedName name="row090053_03l_02" localSheetId="24">#REF!</definedName>
    <definedName name="row090053_03l_02" localSheetId="19">#REF!</definedName>
    <definedName name="row090053_03l_02" localSheetId="6">#REF!</definedName>
    <definedName name="row090053_03l_02" localSheetId="25">#REF!</definedName>
    <definedName name="row090053_03l_02" localSheetId="18">#REF!</definedName>
    <definedName name="row090053_03l_02" localSheetId="26">#REF!</definedName>
    <definedName name="row090053_03l_02" localSheetId="17">#REF!</definedName>
    <definedName name="row090053_03l_02">#REF!</definedName>
    <definedName name="row090053_03r_02" localSheetId="24">#REF!</definedName>
    <definedName name="row090053_03r_02" localSheetId="19">#REF!</definedName>
    <definedName name="row090053_03r_02" localSheetId="6">#REF!</definedName>
    <definedName name="row090053_03r_02" localSheetId="25">#REF!</definedName>
    <definedName name="row090053_03r_02" localSheetId="18">#REF!</definedName>
    <definedName name="row090053_03r_02" localSheetId="26">#REF!</definedName>
    <definedName name="row090053_03r_02" localSheetId="17">#REF!</definedName>
    <definedName name="row090053_03r_02">#REF!</definedName>
    <definedName name="row090053_03v_02" localSheetId="24">#REF!</definedName>
    <definedName name="row090053_03v_02" localSheetId="19">#REF!</definedName>
    <definedName name="row090053_03v_02" localSheetId="6">#REF!</definedName>
    <definedName name="row090053_03v_02" localSheetId="25">#REF!</definedName>
    <definedName name="row090053_03v_02" localSheetId="18">#REF!</definedName>
    <definedName name="row090053_03v_02" localSheetId="26">#REF!</definedName>
    <definedName name="row090053_03v_02" localSheetId="17">#REF!</definedName>
    <definedName name="row090053_03v_02">#REF!</definedName>
    <definedName name="row090053_04l_02" localSheetId="24">#REF!</definedName>
    <definedName name="row090053_04l_02" localSheetId="19">#REF!</definedName>
    <definedName name="row090053_04l_02" localSheetId="6">#REF!</definedName>
    <definedName name="row090053_04l_02" localSheetId="25">#REF!</definedName>
    <definedName name="row090053_04l_02" localSheetId="18">#REF!</definedName>
    <definedName name="row090053_04l_02" localSheetId="26">#REF!</definedName>
    <definedName name="row090053_04l_02" localSheetId="17">#REF!</definedName>
    <definedName name="row090053_04l_02">#REF!</definedName>
    <definedName name="row090053_04r_02" localSheetId="24">#REF!</definedName>
    <definedName name="row090053_04r_02" localSheetId="19">#REF!</definedName>
    <definedName name="row090053_04r_02" localSheetId="6">#REF!</definedName>
    <definedName name="row090053_04r_02" localSheetId="25">#REF!</definedName>
    <definedName name="row090053_04r_02" localSheetId="18">#REF!</definedName>
    <definedName name="row090053_04r_02" localSheetId="26">#REF!</definedName>
    <definedName name="row090053_04r_02" localSheetId="17">#REF!</definedName>
    <definedName name="row090053_04r_02">#REF!</definedName>
    <definedName name="row090053_04v_02" localSheetId="24">#REF!</definedName>
    <definedName name="row090053_04v_02" localSheetId="19">#REF!</definedName>
    <definedName name="row090053_04v_02" localSheetId="6">#REF!</definedName>
    <definedName name="row090053_04v_02" localSheetId="25">#REF!</definedName>
    <definedName name="row090053_04v_02" localSheetId="18">#REF!</definedName>
    <definedName name="row090053_04v_02" localSheetId="26">#REF!</definedName>
    <definedName name="row090053_04v_02" localSheetId="17">#REF!</definedName>
    <definedName name="row090053_04v_02">#REF!</definedName>
    <definedName name="row090054_03l_02" localSheetId="24">#REF!</definedName>
    <definedName name="row090054_03l_02" localSheetId="19">#REF!</definedName>
    <definedName name="row090054_03l_02" localSheetId="6">#REF!</definedName>
    <definedName name="row090054_03l_02" localSheetId="25">#REF!</definedName>
    <definedName name="row090054_03l_02" localSheetId="18">#REF!</definedName>
    <definedName name="row090054_03l_02" localSheetId="26">#REF!</definedName>
    <definedName name="row090054_03l_02" localSheetId="17">#REF!</definedName>
    <definedName name="row090054_03l_02">#REF!</definedName>
    <definedName name="row090054_03r_02" localSheetId="24">#REF!</definedName>
    <definedName name="row090054_03r_02" localSheetId="19">#REF!</definedName>
    <definedName name="row090054_03r_02" localSheetId="6">#REF!</definedName>
    <definedName name="row090054_03r_02" localSheetId="25">#REF!</definedName>
    <definedName name="row090054_03r_02" localSheetId="18">#REF!</definedName>
    <definedName name="row090054_03r_02" localSheetId="26">#REF!</definedName>
    <definedName name="row090054_03r_02" localSheetId="17">#REF!</definedName>
    <definedName name="row090054_03r_02">#REF!</definedName>
    <definedName name="row090054_03v_02" localSheetId="24">#REF!</definedName>
    <definedName name="row090054_03v_02" localSheetId="19">#REF!</definedName>
    <definedName name="row090054_03v_02" localSheetId="6">#REF!</definedName>
    <definedName name="row090054_03v_02" localSheetId="25">#REF!</definedName>
    <definedName name="row090054_03v_02" localSheetId="18">#REF!</definedName>
    <definedName name="row090054_03v_02" localSheetId="26">#REF!</definedName>
    <definedName name="row090054_03v_02" localSheetId="17">#REF!</definedName>
    <definedName name="row090054_03v_02">#REF!</definedName>
    <definedName name="row090054_04l_02" localSheetId="24">#REF!</definedName>
    <definedName name="row090054_04l_02" localSheetId="19">#REF!</definedName>
    <definedName name="row090054_04l_02" localSheetId="6">#REF!</definedName>
    <definedName name="row090054_04l_02" localSheetId="25">#REF!</definedName>
    <definedName name="row090054_04l_02" localSheetId="18">#REF!</definedName>
    <definedName name="row090054_04l_02" localSheetId="26">#REF!</definedName>
    <definedName name="row090054_04l_02" localSheetId="17">#REF!</definedName>
    <definedName name="row090054_04l_02">#REF!</definedName>
    <definedName name="row090054_04r_02" localSheetId="24">#REF!</definedName>
    <definedName name="row090054_04r_02" localSheetId="19">#REF!</definedName>
    <definedName name="row090054_04r_02" localSheetId="6">#REF!</definedName>
    <definedName name="row090054_04r_02" localSheetId="25">#REF!</definedName>
    <definedName name="row090054_04r_02" localSheetId="18">#REF!</definedName>
    <definedName name="row090054_04r_02" localSheetId="26">#REF!</definedName>
    <definedName name="row090054_04r_02" localSheetId="17">#REF!</definedName>
    <definedName name="row090054_04r_02">#REF!</definedName>
    <definedName name="row090054_04v_02" localSheetId="24">#REF!</definedName>
    <definedName name="row090054_04v_02" localSheetId="19">#REF!</definedName>
    <definedName name="row090054_04v_02" localSheetId="6">#REF!</definedName>
    <definedName name="row090054_04v_02" localSheetId="25">#REF!</definedName>
    <definedName name="row090054_04v_02" localSheetId="18">#REF!</definedName>
    <definedName name="row090054_04v_02" localSheetId="26">#REF!</definedName>
    <definedName name="row090054_04v_02" localSheetId="17">#REF!</definedName>
    <definedName name="row090054_04v_02">#REF!</definedName>
    <definedName name="row090055_03l_02" localSheetId="24">#REF!</definedName>
    <definedName name="row090055_03l_02" localSheetId="19">#REF!</definedName>
    <definedName name="row090055_03l_02" localSheetId="6">#REF!</definedName>
    <definedName name="row090055_03l_02" localSheetId="25">#REF!</definedName>
    <definedName name="row090055_03l_02" localSheetId="18">#REF!</definedName>
    <definedName name="row090055_03l_02" localSheetId="26">#REF!</definedName>
    <definedName name="row090055_03l_02" localSheetId="17">#REF!</definedName>
    <definedName name="row090055_03l_02">#REF!</definedName>
    <definedName name="row090055_03r_02" localSheetId="24">#REF!</definedName>
    <definedName name="row090055_03r_02" localSheetId="19">#REF!</definedName>
    <definedName name="row090055_03r_02" localSheetId="6">#REF!</definedName>
    <definedName name="row090055_03r_02" localSheetId="25">#REF!</definedName>
    <definedName name="row090055_03r_02" localSheetId="18">#REF!</definedName>
    <definedName name="row090055_03r_02" localSheetId="26">#REF!</definedName>
    <definedName name="row090055_03r_02" localSheetId="17">#REF!</definedName>
    <definedName name="row090055_03r_02">#REF!</definedName>
    <definedName name="row090055_03v_02" localSheetId="24">#REF!</definedName>
    <definedName name="row090055_03v_02" localSheetId="19">#REF!</definedName>
    <definedName name="row090055_03v_02" localSheetId="6">#REF!</definedName>
    <definedName name="row090055_03v_02" localSheetId="25">#REF!</definedName>
    <definedName name="row090055_03v_02" localSheetId="18">#REF!</definedName>
    <definedName name="row090055_03v_02" localSheetId="26">#REF!</definedName>
    <definedName name="row090055_03v_02" localSheetId="17">#REF!</definedName>
    <definedName name="row090055_03v_02">#REF!</definedName>
    <definedName name="row090055_04l_02" localSheetId="24">#REF!</definedName>
    <definedName name="row090055_04l_02" localSheetId="19">#REF!</definedName>
    <definedName name="row090055_04l_02" localSheetId="6">#REF!</definedName>
    <definedName name="row090055_04l_02" localSheetId="25">#REF!</definedName>
    <definedName name="row090055_04l_02" localSheetId="18">#REF!</definedName>
    <definedName name="row090055_04l_02" localSheetId="26">#REF!</definedName>
    <definedName name="row090055_04l_02" localSheetId="17">#REF!</definedName>
    <definedName name="row090055_04l_02">#REF!</definedName>
    <definedName name="row090055_04r_02" localSheetId="24">#REF!</definedName>
    <definedName name="row090055_04r_02" localSheetId="19">#REF!</definedName>
    <definedName name="row090055_04r_02" localSheetId="6">#REF!</definedName>
    <definedName name="row090055_04r_02" localSheetId="25">#REF!</definedName>
    <definedName name="row090055_04r_02" localSheetId="18">#REF!</definedName>
    <definedName name="row090055_04r_02" localSheetId="26">#REF!</definedName>
    <definedName name="row090055_04r_02" localSheetId="17">#REF!</definedName>
    <definedName name="row090055_04r_02">#REF!</definedName>
    <definedName name="row090055_04v_02" localSheetId="24">#REF!</definedName>
    <definedName name="row090055_04v_02" localSheetId="19">#REF!</definedName>
    <definedName name="row090055_04v_02" localSheetId="6">#REF!</definedName>
    <definedName name="row090055_04v_02" localSheetId="25">#REF!</definedName>
    <definedName name="row090055_04v_02" localSheetId="18">#REF!</definedName>
    <definedName name="row090055_04v_02" localSheetId="26">#REF!</definedName>
    <definedName name="row090055_04v_02" localSheetId="17">#REF!</definedName>
    <definedName name="row090055_04v_02">#REF!</definedName>
    <definedName name="row090056_03l_02" localSheetId="24">#REF!</definedName>
    <definedName name="row090056_03l_02" localSheetId="19">#REF!</definedName>
    <definedName name="row090056_03l_02" localSheetId="6">#REF!</definedName>
    <definedName name="row090056_03l_02" localSheetId="25">#REF!</definedName>
    <definedName name="row090056_03l_02" localSheetId="18">#REF!</definedName>
    <definedName name="row090056_03l_02" localSheetId="26">#REF!</definedName>
    <definedName name="row090056_03l_02" localSheetId="17">#REF!</definedName>
    <definedName name="row090056_03l_02">#REF!</definedName>
    <definedName name="row090056_03r_02" localSheetId="24">#REF!</definedName>
    <definedName name="row090056_03r_02" localSheetId="19">#REF!</definedName>
    <definedName name="row090056_03r_02" localSheetId="6">#REF!</definedName>
    <definedName name="row090056_03r_02" localSheetId="25">#REF!</definedName>
    <definedName name="row090056_03r_02" localSheetId="18">#REF!</definedName>
    <definedName name="row090056_03r_02" localSheetId="26">#REF!</definedName>
    <definedName name="row090056_03r_02" localSheetId="17">#REF!</definedName>
    <definedName name="row090056_03r_02">#REF!</definedName>
    <definedName name="row090056_03v_02" localSheetId="24">#REF!</definedName>
    <definedName name="row090056_03v_02" localSheetId="19">#REF!</definedName>
    <definedName name="row090056_03v_02" localSheetId="6">#REF!</definedName>
    <definedName name="row090056_03v_02" localSheetId="25">#REF!</definedName>
    <definedName name="row090056_03v_02" localSheetId="18">#REF!</definedName>
    <definedName name="row090056_03v_02" localSheetId="26">#REF!</definedName>
    <definedName name="row090056_03v_02" localSheetId="17">#REF!</definedName>
    <definedName name="row090056_03v_02">#REF!</definedName>
    <definedName name="row090056_04l_02" localSheetId="24">#REF!</definedName>
    <definedName name="row090056_04l_02" localSheetId="19">#REF!</definedName>
    <definedName name="row090056_04l_02" localSheetId="6">#REF!</definedName>
    <definedName name="row090056_04l_02" localSheetId="25">#REF!</definedName>
    <definedName name="row090056_04l_02" localSheetId="18">#REF!</definedName>
    <definedName name="row090056_04l_02" localSheetId="26">#REF!</definedName>
    <definedName name="row090056_04l_02" localSheetId="17">#REF!</definedName>
    <definedName name="row090056_04l_02">#REF!</definedName>
    <definedName name="row090056_04r_02" localSheetId="24">#REF!</definedName>
    <definedName name="row090056_04r_02" localSheetId="19">#REF!</definedName>
    <definedName name="row090056_04r_02" localSheetId="6">#REF!</definedName>
    <definedName name="row090056_04r_02" localSheetId="25">#REF!</definedName>
    <definedName name="row090056_04r_02" localSheetId="18">#REF!</definedName>
    <definedName name="row090056_04r_02" localSheetId="26">#REF!</definedName>
    <definedName name="row090056_04r_02" localSheetId="17">#REF!</definedName>
    <definedName name="row090056_04r_02">#REF!</definedName>
    <definedName name="row090056_04v_02" localSheetId="24">#REF!</definedName>
    <definedName name="row090056_04v_02" localSheetId="19">#REF!</definedName>
    <definedName name="row090056_04v_02" localSheetId="6">#REF!</definedName>
    <definedName name="row090056_04v_02" localSheetId="25">#REF!</definedName>
    <definedName name="row090056_04v_02" localSheetId="18">#REF!</definedName>
    <definedName name="row090056_04v_02" localSheetId="26">#REF!</definedName>
    <definedName name="row090056_04v_02" localSheetId="17">#REF!</definedName>
    <definedName name="row090056_04v_02">#REF!</definedName>
    <definedName name="row090057_03l_02" localSheetId="24">#REF!</definedName>
    <definedName name="row090057_03l_02" localSheetId="19">#REF!</definedName>
    <definedName name="row090057_03l_02" localSheetId="6">#REF!</definedName>
    <definedName name="row090057_03l_02" localSheetId="25">#REF!</definedName>
    <definedName name="row090057_03l_02" localSheetId="18">#REF!</definedName>
    <definedName name="row090057_03l_02" localSheetId="26">#REF!</definedName>
    <definedName name="row090057_03l_02" localSheetId="17">#REF!</definedName>
    <definedName name="row090057_03l_02">#REF!</definedName>
    <definedName name="row090057_03r_02" localSheetId="24">#REF!</definedName>
    <definedName name="row090057_03r_02" localSheetId="19">#REF!</definedName>
    <definedName name="row090057_03r_02" localSheetId="6">#REF!</definedName>
    <definedName name="row090057_03r_02" localSheetId="25">#REF!</definedName>
    <definedName name="row090057_03r_02" localSheetId="18">#REF!</definedName>
    <definedName name="row090057_03r_02" localSheetId="26">#REF!</definedName>
    <definedName name="row090057_03r_02" localSheetId="17">#REF!</definedName>
    <definedName name="row090057_03r_02">#REF!</definedName>
    <definedName name="row090057_03v_02" localSheetId="24">#REF!</definedName>
    <definedName name="row090057_03v_02" localSheetId="19">#REF!</definedName>
    <definedName name="row090057_03v_02" localSheetId="6">#REF!</definedName>
    <definedName name="row090057_03v_02" localSheetId="25">#REF!</definedName>
    <definedName name="row090057_03v_02" localSheetId="18">#REF!</definedName>
    <definedName name="row090057_03v_02" localSheetId="26">#REF!</definedName>
    <definedName name="row090057_03v_02" localSheetId="17">#REF!</definedName>
    <definedName name="row090057_03v_02">#REF!</definedName>
    <definedName name="row090057_04l_02" localSheetId="24">#REF!</definedName>
    <definedName name="row090057_04l_02" localSheetId="19">#REF!</definedName>
    <definedName name="row090057_04l_02" localSheetId="6">#REF!</definedName>
    <definedName name="row090057_04l_02" localSheetId="25">#REF!</definedName>
    <definedName name="row090057_04l_02" localSheetId="18">#REF!</definedName>
    <definedName name="row090057_04l_02" localSheetId="26">#REF!</definedName>
    <definedName name="row090057_04l_02" localSheetId="17">#REF!</definedName>
    <definedName name="row090057_04l_02">#REF!</definedName>
    <definedName name="row090057_04r_02" localSheetId="24">#REF!</definedName>
    <definedName name="row090057_04r_02" localSheetId="19">#REF!</definedName>
    <definedName name="row090057_04r_02" localSheetId="6">#REF!</definedName>
    <definedName name="row090057_04r_02" localSheetId="25">#REF!</definedName>
    <definedName name="row090057_04r_02" localSheetId="18">#REF!</definedName>
    <definedName name="row090057_04r_02" localSheetId="26">#REF!</definedName>
    <definedName name="row090057_04r_02" localSheetId="17">#REF!</definedName>
    <definedName name="row090057_04r_02">#REF!</definedName>
    <definedName name="row090057_04v_02" localSheetId="24">#REF!</definedName>
    <definedName name="row090057_04v_02" localSheetId="19">#REF!</definedName>
    <definedName name="row090057_04v_02" localSheetId="6">#REF!</definedName>
    <definedName name="row090057_04v_02" localSheetId="25">#REF!</definedName>
    <definedName name="row090057_04v_02" localSheetId="18">#REF!</definedName>
    <definedName name="row090057_04v_02" localSheetId="26">#REF!</definedName>
    <definedName name="row090057_04v_02" localSheetId="17">#REF!</definedName>
    <definedName name="row090057_04v_02">#REF!</definedName>
    <definedName name="row090058_03l_02" localSheetId="24">#REF!</definedName>
    <definedName name="row090058_03l_02" localSheetId="19">#REF!</definedName>
    <definedName name="row090058_03l_02" localSheetId="6">#REF!</definedName>
    <definedName name="row090058_03l_02" localSheetId="25">#REF!</definedName>
    <definedName name="row090058_03l_02" localSheetId="18">#REF!</definedName>
    <definedName name="row090058_03l_02" localSheetId="26">#REF!</definedName>
    <definedName name="row090058_03l_02" localSheetId="17">#REF!</definedName>
    <definedName name="row090058_03l_02">#REF!</definedName>
    <definedName name="row090058_03r_02" localSheetId="24">#REF!</definedName>
    <definedName name="row090058_03r_02" localSheetId="19">#REF!</definedName>
    <definedName name="row090058_03r_02" localSheetId="6">#REF!</definedName>
    <definedName name="row090058_03r_02" localSheetId="25">#REF!</definedName>
    <definedName name="row090058_03r_02" localSheetId="18">#REF!</definedName>
    <definedName name="row090058_03r_02" localSheetId="26">#REF!</definedName>
    <definedName name="row090058_03r_02" localSheetId="17">#REF!</definedName>
    <definedName name="row090058_03r_02">#REF!</definedName>
    <definedName name="row090058_03v_02" localSheetId="24">#REF!</definedName>
    <definedName name="row090058_03v_02" localSheetId="19">#REF!</definedName>
    <definedName name="row090058_03v_02" localSheetId="6">#REF!</definedName>
    <definedName name="row090058_03v_02" localSheetId="25">#REF!</definedName>
    <definedName name="row090058_03v_02" localSheetId="18">#REF!</definedName>
    <definedName name="row090058_03v_02" localSheetId="26">#REF!</definedName>
    <definedName name="row090058_03v_02" localSheetId="17">#REF!</definedName>
    <definedName name="row090058_03v_02">#REF!</definedName>
    <definedName name="row090058_04l_02" localSheetId="24">#REF!</definedName>
    <definedName name="row090058_04l_02" localSheetId="19">#REF!</definedName>
    <definedName name="row090058_04l_02" localSheetId="6">#REF!</definedName>
    <definedName name="row090058_04l_02" localSheetId="25">#REF!</definedName>
    <definedName name="row090058_04l_02" localSheetId="18">#REF!</definedName>
    <definedName name="row090058_04l_02" localSheetId="26">#REF!</definedName>
    <definedName name="row090058_04l_02" localSheetId="17">#REF!</definedName>
    <definedName name="row090058_04l_02">#REF!</definedName>
    <definedName name="row090058_04r_02" localSheetId="24">#REF!</definedName>
    <definedName name="row090058_04r_02" localSheetId="19">#REF!</definedName>
    <definedName name="row090058_04r_02" localSheetId="6">#REF!</definedName>
    <definedName name="row090058_04r_02" localSheetId="25">#REF!</definedName>
    <definedName name="row090058_04r_02" localSheetId="18">#REF!</definedName>
    <definedName name="row090058_04r_02" localSheetId="26">#REF!</definedName>
    <definedName name="row090058_04r_02" localSheetId="17">#REF!</definedName>
    <definedName name="row090058_04r_02">#REF!</definedName>
    <definedName name="row090058_04v_02" localSheetId="24">#REF!</definedName>
    <definedName name="row090058_04v_02" localSheetId="19">#REF!</definedName>
    <definedName name="row090058_04v_02" localSheetId="6">#REF!</definedName>
    <definedName name="row090058_04v_02" localSheetId="25">#REF!</definedName>
    <definedName name="row090058_04v_02" localSheetId="18">#REF!</definedName>
    <definedName name="row090058_04v_02" localSheetId="26">#REF!</definedName>
    <definedName name="row090058_04v_02" localSheetId="17">#REF!</definedName>
    <definedName name="row090058_04v_02">#REF!</definedName>
    <definedName name="row090059_03l_02" localSheetId="24">#REF!</definedName>
    <definedName name="row090059_03l_02" localSheetId="19">#REF!</definedName>
    <definedName name="row090059_03l_02" localSheetId="6">#REF!</definedName>
    <definedName name="row090059_03l_02" localSheetId="25">#REF!</definedName>
    <definedName name="row090059_03l_02" localSheetId="18">#REF!</definedName>
    <definedName name="row090059_03l_02" localSheetId="26">#REF!</definedName>
    <definedName name="row090059_03l_02" localSheetId="17">#REF!</definedName>
    <definedName name="row090059_03l_02">#REF!</definedName>
    <definedName name="row090059_03r_02" localSheetId="24">#REF!</definedName>
    <definedName name="row090059_03r_02" localSheetId="19">#REF!</definedName>
    <definedName name="row090059_03r_02" localSheetId="6">#REF!</definedName>
    <definedName name="row090059_03r_02" localSheetId="25">#REF!</definedName>
    <definedName name="row090059_03r_02" localSheetId="18">#REF!</definedName>
    <definedName name="row090059_03r_02" localSheetId="26">#REF!</definedName>
    <definedName name="row090059_03r_02" localSheetId="17">#REF!</definedName>
    <definedName name="row090059_03r_02">#REF!</definedName>
    <definedName name="row090059_03v_02" localSheetId="24">#REF!</definedName>
    <definedName name="row090059_03v_02" localSheetId="19">#REF!</definedName>
    <definedName name="row090059_03v_02" localSheetId="6">#REF!</definedName>
    <definedName name="row090059_03v_02" localSheetId="25">#REF!</definedName>
    <definedName name="row090059_03v_02" localSheetId="18">#REF!</definedName>
    <definedName name="row090059_03v_02" localSheetId="26">#REF!</definedName>
    <definedName name="row090059_03v_02" localSheetId="17">#REF!</definedName>
    <definedName name="row090059_03v_02">#REF!</definedName>
    <definedName name="row090059_04l_02" localSheetId="24">#REF!</definedName>
    <definedName name="row090059_04l_02" localSheetId="19">#REF!</definedName>
    <definedName name="row090059_04l_02" localSheetId="6">#REF!</definedName>
    <definedName name="row090059_04l_02" localSheetId="25">#REF!</definedName>
    <definedName name="row090059_04l_02" localSheetId="18">#REF!</definedName>
    <definedName name="row090059_04l_02" localSheetId="26">#REF!</definedName>
    <definedName name="row090059_04l_02" localSheetId="17">#REF!</definedName>
    <definedName name="row090059_04l_02">#REF!</definedName>
    <definedName name="row090059_04r_02" localSheetId="24">#REF!</definedName>
    <definedName name="row090059_04r_02" localSheetId="19">#REF!</definedName>
    <definedName name="row090059_04r_02" localSheetId="6">#REF!</definedName>
    <definedName name="row090059_04r_02" localSheetId="25">#REF!</definedName>
    <definedName name="row090059_04r_02" localSheetId="18">#REF!</definedName>
    <definedName name="row090059_04r_02" localSheetId="26">#REF!</definedName>
    <definedName name="row090059_04r_02" localSheetId="17">#REF!</definedName>
    <definedName name="row090059_04r_02">#REF!</definedName>
    <definedName name="row090059_04v_02" localSheetId="24">#REF!</definedName>
    <definedName name="row090059_04v_02" localSheetId="19">#REF!</definedName>
    <definedName name="row090059_04v_02" localSheetId="6">#REF!</definedName>
    <definedName name="row090059_04v_02" localSheetId="25">#REF!</definedName>
    <definedName name="row090059_04v_02" localSheetId="18">#REF!</definedName>
    <definedName name="row090059_04v_02" localSheetId="26">#REF!</definedName>
    <definedName name="row090059_04v_02" localSheetId="17">#REF!</definedName>
    <definedName name="row090059_04v_02">#REF!</definedName>
    <definedName name="row090060_03l_02" localSheetId="24">#REF!</definedName>
    <definedName name="row090060_03l_02" localSheetId="19">#REF!</definedName>
    <definedName name="row090060_03l_02" localSheetId="6">#REF!</definedName>
    <definedName name="row090060_03l_02" localSheetId="25">#REF!</definedName>
    <definedName name="row090060_03l_02" localSheetId="18">#REF!</definedName>
    <definedName name="row090060_03l_02" localSheetId="26">#REF!</definedName>
    <definedName name="row090060_03l_02" localSheetId="17">#REF!</definedName>
    <definedName name="row090060_03l_02">#REF!</definedName>
    <definedName name="row090060_03r_02" localSheetId="24">#REF!</definedName>
    <definedName name="row090060_03r_02" localSheetId="19">#REF!</definedName>
    <definedName name="row090060_03r_02" localSheetId="6">#REF!</definedName>
    <definedName name="row090060_03r_02" localSheetId="25">#REF!</definedName>
    <definedName name="row090060_03r_02" localSheetId="18">#REF!</definedName>
    <definedName name="row090060_03r_02" localSheetId="26">#REF!</definedName>
    <definedName name="row090060_03r_02" localSheetId="17">#REF!</definedName>
    <definedName name="row090060_03r_02">#REF!</definedName>
    <definedName name="row090060_03v_02" localSheetId="24">#REF!</definedName>
    <definedName name="row090060_03v_02" localSheetId="19">#REF!</definedName>
    <definedName name="row090060_03v_02" localSheetId="6">#REF!</definedName>
    <definedName name="row090060_03v_02" localSheetId="25">#REF!</definedName>
    <definedName name="row090060_03v_02" localSheetId="18">#REF!</definedName>
    <definedName name="row090060_03v_02" localSheetId="26">#REF!</definedName>
    <definedName name="row090060_03v_02" localSheetId="17">#REF!</definedName>
    <definedName name="row090060_03v_02">#REF!</definedName>
    <definedName name="row090060_04l_02" localSheetId="24">#REF!</definedName>
    <definedName name="row090060_04l_02" localSheetId="19">#REF!</definedName>
    <definedName name="row090060_04l_02" localSheetId="6">#REF!</definedName>
    <definedName name="row090060_04l_02" localSheetId="25">#REF!</definedName>
    <definedName name="row090060_04l_02" localSheetId="18">#REF!</definedName>
    <definedName name="row090060_04l_02" localSheetId="26">#REF!</definedName>
    <definedName name="row090060_04l_02" localSheetId="17">#REF!</definedName>
    <definedName name="row090060_04l_02">#REF!</definedName>
    <definedName name="row090060_04r_02" localSheetId="24">#REF!</definedName>
    <definedName name="row090060_04r_02" localSheetId="19">#REF!</definedName>
    <definedName name="row090060_04r_02" localSheetId="6">#REF!</definedName>
    <definedName name="row090060_04r_02" localSheetId="25">#REF!</definedName>
    <definedName name="row090060_04r_02" localSheetId="18">#REF!</definedName>
    <definedName name="row090060_04r_02" localSheetId="26">#REF!</definedName>
    <definedName name="row090060_04r_02" localSheetId="17">#REF!</definedName>
    <definedName name="row090060_04r_02">#REF!</definedName>
    <definedName name="row090060_04v_02" localSheetId="24">#REF!</definedName>
    <definedName name="row090060_04v_02" localSheetId="19">#REF!</definedName>
    <definedName name="row090060_04v_02" localSheetId="6">#REF!</definedName>
    <definedName name="row090060_04v_02" localSheetId="25">#REF!</definedName>
    <definedName name="row090060_04v_02" localSheetId="18">#REF!</definedName>
    <definedName name="row090060_04v_02" localSheetId="26">#REF!</definedName>
    <definedName name="row090060_04v_02" localSheetId="17">#REF!</definedName>
    <definedName name="row090060_04v_02">#REF!</definedName>
    <definedName name="row090061_03l_02" localSheetId="24">#REF!</definedName>
    <definedName name="row090061_03l_02" localSheetId="19">#REF!</definedName>
    <definedName name="row090061_03l_02" localSheetId="6">#REF!</definedName>
    <definedName name="row090061_03l_02" localSheetId="25">#REF!</definedName>
    <definedName name="row090061_03l_02" localSheetId="18">#REF!</definedName>
    <definedName name="row090061_03l_02" localSheetId="26">#REF!</definedName>
    <definedName name="row090061_03l_02" localSheetId="17">#REF!</definedName>
    <definedName name="row090061_03l_02">#REF!</definedName>
    <definedName name="row090061_03r_02" localSheetId="24">#REF!</definedName>
    <definedName name="row090061_03r_02" localSheetId="19">#REF!</definedName>
    <definedName name="row090061_03r_02" localSheetId="6">#REF!</definedName>
    <definedName name="row090061_03r_02" localSheetId="25">#REF!</definedName>
    <definedName name="row090061_03r_02" localSheetId="18">#REF!</definedName>
    <definedName name="row090061_03r_02" localSheetId="26">#REF!</definedName>
    <definedName name="row090061_03r_02" localSheetId="17">#REF!</definedName>
    <definedName name="row090061_03r_02">#REF!</definedName>
    <definedName name="row090061_03v_02" localSheetId="24">#REF!</definedName>
    <definedName name="row090061_03v_02" localSheetId="19">#REF!</definedName>
    <definedName name="row090061_03v_02" localSheetId="6">#REF!</definedName>
    <definedName name="row090061_03v_02" localSheetId="25">#REF!</definedName>
    <definedName name="row090061_03v_02" localSheetId="18">#REF!</definedName>
    <definedName name="row090061_03v_02" localSheetId="26">#REF!</definedName>
    <definedName name="row090061_03v_02" localSheetId="17">#REF!</definedName>
    <definedName name="row090061_03v_02">#REF!</definedName>
    <definedName name="row090061_04l_02" localSheetId="24">#REF!</definedName>
    <definedName name="row090061_04l_02" localSheetId="19">#REF!</definedName>
    <definedName name="row090061_04l_02" localSheetId="6">#REF!</definedName>
    <definedName name="row090061_04l_02" localSheetId="25">#REF!</definedName>
    <definedName name="row090061_04l_02" localSheetId="18">#REF!</definedName>
    <definedName name="row090061_04l_02" localSheetId="26">#REF!</definedName>
    <definedName name="row090061_04l_02" localSheetId="17">#REF!</definedName>
    <definedName name="row090061_04l_02">#REF!</definedName>
    <definedName name="row090061_04r_02" localSheetId="24">#REF!</definedName>
    <definedName name="row090061_04r_02" localSheetId="19">#REF!</definedName>
    <definedName name="row090061_04r_02" localSheetId="6">#REF!</definedName>
    <definedName name="row090061_04r_02" localSheetId="25">#REF!</definedName>
    <definedName name="row090061_04r_02" localSheetId="18">#REF!</definedName>
    <definedName name="row090061_04r_02" localSheetId="26">#REF!</definedName>
    <definedName name="row090061_04r_02" localSheetId="17">#REF!</definedName>
    <definedName name="row090061_04r_02">#REF!</definedName>
    <definedName name="row090061_04v_02" localSheetId="24">#REF!</definedName>
    <definedName name="row090061_04v_02" localSheetId="19">#REF!</definedName>
    <definedName name="row090061_04v_02" localSheetId="6">#REF!</definedName>
    <definedName name="row090061_04v_02" localSheetId="25">#REF!</definedName>
    <definedName name="row090061_04v_02" localSheetId="18">#REF!</definedName>
    <definedName name="row090061_04v_02" localSheetId="26">#REF!</definedName>
    <definedName name="row090061_04v_02" localSheetId="17">#REF!</definedName>
    <definedName name="row090061_04v_02">#REF!</definedName>
    <definedName name="row090062_03l_02" localSheetId="24">#REF!</definedName>
    <definedName name="row090062_03l_02" localSheetId="19">#REF!</definedName>
    <definedName name="row090062_03l_02" localSheetId="6">#REF!</definedName>
    <definedName name="row090062_03l_02" localSheetId="25">#REF!</definedName>
    <definedName name="row090062_03l_02" localSheetId="18">#REF!</definedName>
    <definedName name="row090062_03l_02" localSheetId="26">#REF!</definedName>
    <definedName name="row090062_03l_02" localSheetId="17">#REF!</definedName>
    <definedName name="row090062_03l_02">#REF!</definedName>
    <definedName name="row090062_03r_02" localSheetId="24">#REF!</definedName>
    <definedName name="row090062_03r_02" localSheetId="19">#REF!</definedName>
    <definedName name="row090062_03r_02" localSheetId="6">#REF!</definedName>
    <definedName name="row090062_03r_02" localSheetId="25">#REF!</definedName>
    <definedName name="row090062_03r_02" localSheetId="18">#REF!</definedName>
    <definedName name="row090062_03r_02" localSheetId="26">#REF!</definedName>
    <definedName name="row090062_03r_02" localSheetId="17">#REF!</definedName>
    <definedName name="row090062_03r_02">#REF!</definedName>
    <definedName name="row090062_03v_02" localSheetId="24">#REF!</definedName>
    <definedName name="row090062_03v_02" localSheetId="19">#REF!</definedName>
    <definedName name="row090062_03v_02" localSheetId="6">#REF!</definedName>
    <definedName name="row090062_03v_02" localSheetId="25">#REF!</definedName>
    <definedName name="row090062_03v_02" localSheetId="18">#REF!</definedName>
    <definedName name="row090062_03v_02" localSheetId="26">#REF!</definedName>
    <definedName name="row090062_03v_02" localSheetId="17">#REF!</definedName>
    <definedName name="row090062_03v_02">#REF!</definedName>
    <definedName name="row090062_04l_02" localSheetId="24">#REF!</definedName>
    <definedName name="row090062_04l_02" localSheetId="19">#REF!</definedName>
    <definedName name="row090062_04l_02" localSheetId="6">#REF!</definedName>
    <definedName name="row090062_04l_02" localSheetId="25">#REF!</definedName>
    <definedName name="row090062_04l_02" localSheetId="18">#REF!</definedName>
    <definedName name="row090062_04l_02" localSheetId="26">#REF!</definedName>
    <definedName name="row090062_04l_02" localSheetId="17">#REF!</definedName>
    <definedName name="row090062_04l_02">#REF!</definedName>
    <definedName name="row090062_04r_02" localSheetId="24">#REF!</definedName>
    <definedName name="row090062_04r_02" localSheetId="19">#REF!</definedName>
    <definedName name="row090062_04r_02" localSheetId="6">#REF!</definedName>
    <definedName name="row090062_04r_02" localSheetId="25">#REF!</definedName>
    <definedName name="row090062_04r_02" localSheetId="18">#REF!</definedName>
    <definedName name="row090062_04r_02" localSheetId="26">#REF!</definedName>
    <definedName name="row090062_04r_02" localSheetId="17">#REF!</definedName>
    <definedName name="row090062_04r_02">#REF!</definedName>
    <definedName name="row090062_04v_02" localSheetId="24">#REF!</definedName>
    <definedName name="row090062_04v_02" localSheetId="19">#REF!</definedName>
    <definedName name="row090062_04v_02" localSheetId="6">#REF!</definedName>
    <definedName name="row090062_04v_02" localSheetId="25">#REF!</definedName>
    <definedName name="row090062_04v_02" localSheetId="18">#REF!</definedName>
    <definedName name="row090062_04v_02" localSheetId="26">#REF!</definedName>
    <definedName name="row090062_04v_02" localSheetId="17">#REF!</definedName>
    <definedName name="row090062_04v_02">#REF!</definedName>
    <definedName name="row090063_03l_02" localSheetId="24">#REF!</definedName>
    <definedName name="row090063_03l_02" localSheetId="19">#REF!</definedName>
    <definedName name="row090063_03l_02" localSheetId="6">#REF!</definedName>
    <definedName name="row090063_03l_02" localSheetId="25">#REF!</definedName>
    <definedName name="row090063_03l_02" localSheetId="18">#REF!</definedName>
    <definedName name="row090063_03l_02" localSheetId="26">#REF!</definedName>
    <definedName name="row090063_03l_02" localSheetId="17">#REF!</definedName>
    <definedName name="row090063_03l_02">#REF!</definedName>
    <definedName name="row090063_03r_02" localSheetId="24">#REF!</definedName>
    <definedName name="row090063_03r_02" localSheetId="19">#REF!</definedName>
    <definedName name="row090063_03r_02" localSheetId="6">#REF!</definedName>
    <definedName name="row090063_03r_02" localSheetId="25">#REF!</definedName>
    <definedName name="row090063_03r_02" localSheetId="18">#REF!</definedName>
    <definedName name="row090063_03r_02" localSheetId="26">#REF!</definedName>
    <definedName name="row090063_03r_02" localSheetId="17">#REF!</definedName>
    <definedName name="row090063_03r_02">#REF!</definedName>
    <definedName name="row090063_03v_02" localSheetId="24">#REF!</definedName>
    <definedName name="row090063_03v_02" localSheetId="19">#REF!</definedName>
    <definedName name="row090063_03v_02" localSheetId="6">#REF!</definedName>
    <definedName name="row090063_03v_02" localSheetId="25">#REF!</definedName>
    <definedName name="row090063_03v_02" localSheetId="18">#REF!</definedName>
    <definedName name="row090063_03v_02" localSheetId="26">#REF!</definedName>
    <definedName name="row090063_03v_02" localSheetId="17">#REF!</definedName>
    <definedName name="row090063_03v_02">#REF!</definedName>
    <definedName name="row090063_04l_02" localSheetId="24">#REF!</definedName>
    <definedName name="row090063_04l_02" localSheetId="19">#REF!</definedName>
    <definedName name="row090063_04l_02" localSheetId="6">#REF!</definedName>
    <definedName name="row090063_04l_02" localSheetId="25">#REF!</definedName>
    <definedName name="row090063_04l_02" localSheetId="18">#REF!</definedName>
    <definedName name="row090063_04l_02" localSheetId="26">#REF!</definedName>
    <definedName name="row090063_04l_02" localSheetId="17">#REF!</definedName>
    <definedName name="row090063_04l_02">#REF!</definedName>
    <definedName name="row090063_04r_02" localSheetId="24">#REF!</definedName>
    <definedName name="row090063_04r_02" localSheetId="19">#REF!</definedName>
    <definedName name="row090063_04r_02" localSheetId="6">#REF!</definedName>
    <definedName name="row090063_04r_02" localSheetId="25">#REF!</definedName>
    <definedName name="row090063_04r_02" localSheetId="18">#REF!</definedName>
    <definedName name="row090063_04r_02" localSheetId="26">#REF!</definedName>
    <definedName name="row090063_04r_02" localSheetId="17">#REF!</definedName>
    <definedName name="row090063_04r_02">#REF!</definedName>
    <definedName name="row090063_04v_02" localSheetId="24">#REF!</definedName>
    <definedName name="row090063_04v_02" localSheetId="19">#REF!</definedName>
    <definedName name="row090063_04v_02" localSheetId="6">#REF!</definedName>
    <definedName name="row090063_04v_02" localSheetId="25">#REF!</definedName>
    <definedName name="row090063_04v_02" localSheetId="18">#REF!</definedName>
    <definedName name="row090063_04v_02" localSheetId="26">#REF!</definedName>
    <definedName name="row090063_04v_02" localSheetId="17">#REF!</definedName>
    <definedName name="row090063_04v_02">#REF!</definedName>
    <definedName name="row090064_03l_02" localSheetId="24">#REF!</definedName>
    <definedName name="row090064_03l_02" localSheetId="19">#REF!</definedName>
    <definedName name="row090064_03l_02" localSheetId="6">#REF!</definedName>
    <definedName name="row090064_03l_02" localSheetId="25">#REF!</definedName>
    <definedName name="row090064_03l_02" localSheetId="18">#REF!</definedName>
    <definedName name="row090064_03l_02" localSheetId="26">#REF!</definedName>
    <definedName name="row090064_03l_02" localSheetId="17">#REF!</definedName>
    <definedName name="row090064_03l_02">#REF!</definedName>
    <definedName name="row090064_03r_02" localSheetId="24">#REF!</definedName>
    <definedName name="row090064_03r_02" localSheetId="19">#REF!</definedName>
    <definedName name="row090064_03r_02" localSheetId="6">#REF!</definedName>
    <definedName name="row090064_03r_02" localSheetId="25">#REF!</definedName>
    <definedName name="row090064_03r_02" localSheetId="18">#REF!</definedName>
    <definedName name="row090064_03r_02" localSheetId="26">#REF!</definedName>
    <definedName name="row090064_03r_02" localSheetId="17">#REF!</definedName>
    <definedName name="row090064_03r_02">#REF!</definedName>
    <definedName name="row090064_03v_02" localSheetId="24">#REF!</definedName>
    <definedName name="row090064_03v_02" localSheetId="19">#REF!</definedName>
    <definedName name="row090064_03v_02" localSheetId="6">#REF!</definedName>
    <definedName name="row090064_03v_02" localSheetId="25">#REF!</definedName>
    <definedName name="row090064_03v_02" localSheetId="18">#REF!</definedName>
    <definedName name="row090064_03v_02" localSheetId="26">#REF!</definedName>
    <definedName name="row090064_03v_02" localSheetId="17">#REF!</definedName>
    <definedName name="row090064_03v_02">#REF!</definedName>
    <definedName name="row090064_04l_02" localSheetId="24">#REF!</definedName>
    <definedName name="row090064_04l_02" localSheetId="19">#REF!</definedName>
    <definedName name="row090064_04l_02" localSheetId="6">#REF!</definedName>
    <definedName name="row090064_04l_02" localSheetId="25">#REF!</definedName>
    <definedName name="row090064_04l_02" localSheetId="18">#REF!</definedName>
    <definedName name="row090064_04l_02" localSheetId="26">#REF!</definedName>
    <definedName name="row090064_04l_02" localSheetId="17">#REF!</definedName>
    <definedName name="row090064_04l_02">#REF!</definedName>
    <definedName name="row090064_04r_02" localSheetId="24">#REF!</definedName>
    <definedName name="row090064_04r_02" localSheetId="19">#REF!</definedName>
    <definedName name="row090064_04r_02" localSheetId="6">#REF!</definedName>
    <definedName name="row090064_04r_02" localSheetId="25">#REF!</definedName>
    <definedName name="row090064_04r_02" localSheetId="18">#REF!</definedName>
    <definedName name="row090064_04r_02" localSheetId="26">#REF!</definedName>
    <definedName name="row090064_04r_02" localSheetId="17">#REF!</definedName>
    <definedName name="row090064_04r_02">#REF!</definedName>
    <definedName name="row090064_04v_02" localSheetId="24">#REF!</definedName>
    <definedName name="row090064_04v_02" localSheetId="19">#REF!</definedName>
    <definedName name="row090064_04v_02" localSheetId="6">#REF!</definedName>
    <definedName name="row090064_04v_02" localSheetId="25">#REF!</definedName>
    <definedName name="row090064_04v_02" localSheetId="18">#REF!</definedName>
    <definedName name="row090064_04v_02" localSheetId="26">#REF!</definedName>
    <definedName name="row090064_04v_02" localSheetId="17">#REF!</definedName>
    <definedName name="row090064_04v_02">#REF!</definedName>
    <definedName name="row090065_03l_02" localSheetId="24">#REF!</definedName>
    <definedName name="row090065_03l_02" localSheetId="19">#REF!</definedName>
    <definedName name="row090065_03l_02" localSheetId="6">#REF!</definedName>
    <definedName name="row090065_03l_02" localSheetId="25">#REF!</definedName>
    <definedName name="row090065_03l_02" localSheetId="18">#REF!</definedName>
    <definedName name="row090065_03l_02" localSheetId="26">#REF!</definedName>
    <definedName name="row090065_03l_02" localSheetId="17">#REF!</definedName>
    <definedName name="row090065_03l_02">#REF!</definedName>
    <definedName name="row090065_03r_02" localSheetId="24">#REF!</definedName>
    <definedName name="row090065_03r_02" localSheetId="19">#REF!</definedName>
    <definedName name="row090065_03r_02" localSheetId="6">#REF!</definedName>
    <definedName name="row090065_03r_02" localSheetId="25">#REF!</definedName>
    <definedName name="row090065_03r_02" localSheetId="18">#REF!</definedName>
    <definedName name="row090065_03r_02" localSheetId="26">#REF!</definedName>
    <definedName name="row090065_03r_02" localSheetId="17">#REF!</definedName>
    <definedName name="row090065_03r_02">#REF!</definedName>
    <definedName name="row090065_03v_02" localSheetId="24">#REF!</definedName>
    <definedName name="row090065_03v_02" localSheetId="19">#REF!</definedName>
    <definedName name="row090065_03v_02" localSheetId="6">#REF!</definedName>
    <definedName name="row090065_03v_02" localSheetId="25">#REF!</definedName>
    <definedName name="row090065_03v_02" localSheetId="18">#REF!</definedName>
    <definedName name="row090065_03v_02" localSheetId="26">#REF!</definedName>
    <definedName name="row090065_03v_02" localSheetId="17">#REF!</definedName>
    <definedName name="row090065_03v_02">#REF!</definedName>
    <definedName name="row090065_04l_02" localSheetId="24">#REF!</definedName>
    <definedName name="row090065_04l_02" localSheetId="19">#REF!</definedName>
    <definedName name="row090065_04l_02" localSheetId="6">#REF!</definedName>
    <definedName name="row090065_04l_02" localSheetId="25">#REF!</definedName>
    <definedName name="row090065_04l_02" localSheetId="18">#REF!</definedName>
    <definedName name="row090065_04l_02" localSheetId="26">#REF!</definedName>
    <definedName name="row090065_04l_02" localSheetId="17">#REF!</definedName>
    <definedName name="row090065_04l_02">#REF!</definedName>
    <definedName name="row090065_04r_02" localSheetId="24">#REF!</definedName>
    <definedName name="row090065_04r_02" localSheetId="19">#REF!</definedName>
    <definedName name="row090065_04r_02" localSheetId="6">#REF!</definedName>
    <definedName name="row090065_04r_02" localSheetId="25">#REF!</definedName>
    <definedName name="row090065_04r_02" localSheetId="18">#REF!</definedName>
    <definedName name="row090065_04r_02" localSheetId="26">#REF!</definedName>
    <definedName name="row090065_04r_02" localSheetId="17">#REF!</definedName>
    <definedName name="row090065_04r_02">#REF!</definedName>
    <definedName name="row090065_04v_02" localSheetId="24">#REF!</definedName>
    <definedName name="row090065_04v_02" localSheetId="19">#REF!</definedName>
    <definedName name="row090065_04v_02" localSheetId="6">#REF!</definedName>
    <definedName name="row090065_04v_02" localSheetId="25">#REF!</definedName>
    <definedName name="row090065_04v_02" localSheetId="18">#REF!</definedName>
    <definedName name="row090065_04v_02" localSheetId="26">#REF!</definedName>
    <definedName name="row090065_04v_02" localSheetId="17">#REF!</definedName>
    <definedName name="row090065_04v_02">#REF!</definedName>
    <definedName name="row090066_03l_02" localSheetId="24">#REF!</definedName>
    <definedName name="row090066_03l_02" localSheetId="19">#REF!</definedName>
    <definedName name="row090066_03l_02" localSheetId="6">#REF!</definedName>
    <definedName name="row090066_03l_02" localSheetId="25">#REF!</definedName>
    <definedName name="row090066_03l_02" localSheetId="18">#REF!</definedName>
    <definedName name="row090066_03l_02" localSheetId="26">#REF!</definedName>
    <definedName name="row090066_03l_02" localSheetId="17">#REF!</definedName>
    <definedName name="row090066_03l_02">#REF!</definedName>
    <definedName name="row090066_03r_02" localSheetId="24">#REF!</definedName>
    <definedName name="row090066_03r_02" localSheetId="19">#REF!</definedName>
    <definedName name="row090066_03r_02" localSheetId="6">#REF!</definedName>
    <definedName name="row090066_03r_02" localSheetId="25">#REF!</definedName>
    <definedName name="row090066_03r_02" localSheetId="18">#REF!</definedName>
    <definedName name="row090066_03r_02" localSheetId="26">#REF!</definedName>
    <definedName name="row090066_03r_02" localSheetId="17">#REF!</definedName>
    <definedName name="row090066_03r_02">#REF!</definedName>
    <definedName name="row090066_03v_02" localSheetId="24">#REF!</definedName>
    <definedName name="row090066_03v_02" localSheetId="19">#REF!</definedName>
    <definedName name="row090066_03v_02" localSheetId="6">#REF!</definedName>
    <definedName name="row090066_03v_02" localSheetId="25">#REF!</definedName>
    <definedName name="row090066_03v_02" localSheetId="18">#REF!</definedName>
    <definedName name="row090066_03v_02" localSheetId="26">#REF!</definedName>
    <definedName name="row090066_03v_02" localSheetId="17">#REF!</definedName>
    <definedName name="row090066_03v_02">#REF!</definedName>
    <definedName name="row090066_04l_02" localSheetId="24">#REF!</definedName>
    <definedName name="row090066_04l_02" localSheetId="19">#REF!</definedName>
    <definedName name="row090066_04l_02" localSheetId="6">#REF!</definedName>
    <definedName name="row090066_04l_02" localSheetId="25">#REF!</definedName>
    <definedName name="row090066_04l_02" localSheetId="18">#REF!</definedName>
    <definedName name="row090066_04l_02" localSheetId="26">#REF!</definedName>
    <definedName name="row090066_04l_02" localSheetId="17">#REF!</definedName>
    <definedName name="row090066_04l_02">#REF!</definedName>
    <definedName name="row090066_04r_02" localSheetId="24">#REF!</definedName>
    <definedName name="row090066_04r_02" localSheetId="19">#REF!</definedName>
    <definedName name="row090066_04r_02" localSheetId="6">#REF!</definedName>
    <definedName name="row090066_04r_02" localSheetId="25">#REF!</definedName>
    <definedName name="row090066_04r_02" localSheetId="18">#REF!</definedName>
    <definedName name="row090066_04r_02" localSheetId="26">#REF!</definedName>
    <definedName name="row090066_04r_02" localSheetId="17">#REF!</definedName>
    <definedName name="row090066_04r_02">#REF!</definedName>
    <definedName name="row090066_04v_02" localSheetId="24">#REF!</definedName>
    <definedName name="row090066_04v_02" localSheetId="19">#REF!</definedName>
    <definedName name="row090066_04v_02" localSheetId="6">#REF!</definedName>
    <definedName name="row090066_04v_02" localSheetId="25">#REF!</definedName>
    <definedName name="row090066_04v_02" localSheetId="18">#REF!</definedName>
    <definedName name="row090066_04v_02" localSheetId="26">#REF!</definedName>
    <definedName name="row090066_04v_02" localSheetId="17">#REF!</definedName>
    <definedName name="row090066_04v_02">#REF!</definedName>
    <definedName name="row090067_03l_02" localSheetId="24">#REF!</definedName>
    <definedName name="row090067_03l_02" localSheetId="19">#REF!</definedName>
    <definedName name="row090067_03l_02" localSheetId="6">#REF!</definedName>
    <definedName name="row090067_03l_02" localSheetId="25">#REF!</definedName>
    <definedName name="row090067_03l_02" localSheetId="18">#REF!</definedName>
    <definedName name="row090067_03l_02" localSheetId="26">#REF!</definedName>
    <definedName name="row090067_03l_02" localSheetId="17">#REF!</definedName>
    <definedName name="row090067_03l_02">#REF!</definedName>
    <definedName name="row090067_03r_02" localSheetId="24">#REF!</definedName>
    <definedName name="row090067_03r_02" localSheetId="19">#REF!</definedName>
    <definedName name="row090067_03r_02" localSheetId="6">#REF!</definedName>
    <definedName name="row090067_03r_02" localSheetId="25">#REF!</definedName>
    <definedName name="row090067_03r_02" localSheetId="18">#REF!</definedName>
    <definedName name="row090067_03r_02" localSheetId="26">#REF!</definedName>
    <definedName name="row090067_03r_02" localSheetId="17">#REF!</definedName>
    <definedName name="row090067_03r_02">#REF!</definedName>
    <definedName name="row090067_03v_02" localSheetId="24">#REF!</definedName>
    <definedName name="row090067_03v_02" localSheetId="19">#REF!</definedName>
    <definedName name="row090067_03v_02" localSheetId="6">#REF!</definedName>
    <definedName name="row090067_03v_02" localSheetId="25">#REF!</definedName>
    <definedName name="row090067_03v_02" localSheetId="18">#REF!</definedName>
    <definedName name="row090067_03v_02" localSheetId="26">#REF!</definedName>
    <definedName name="row090067_03v_02" localSheetId="17">#REF!</definedName>
    <definedName name="row090067_03v_02">#REF!</definedName>
    <definedName name="row090067_04l_02" localSheetId="24">#REF!</definedName>
    <definedName name="row090067_04l_02" localSheetId="19">#REF!</definedName>
    <definedName name="row090067_04l_02" localSheetId="6">#REF!</definedName>
    <definedName name="row090067_04l_02" localSheetId="25">#REF!</definedName>
    <definedName name="row090067_04l_02" localSheetId="18">#REF!</definedName>
    <definedName name="row090067_04l_02" localSheetId="26">#REF!</definedName>
    <definedName name="row090067_04l_02" localSheetId="17">#REF!</definedName>
    <definedName name="row090067_04l_02">#REF!</definedName>
    <definedName name="row090067_04r_02" localSheetId="24">#REF!</definedName>
    <definedName name="row090067_04r_02" localSheetId="19">#REF!</definedName>
    <definedName name="row090067_04r_02" localSheetId="6">#REF!</definedName>
    <definedName name="row090067_04r_02" localSheetId="25">#REF!</definedName>
    <definedName name="row090067_04r_02" localSheetId="18">#REF!</definedName>
    <definedName name="row090067_04r_02" localSheetId="26">#REF!</definedName>
    <definedName name="row090067_04r_02" localSheetId="17">#REF!</definedName>
    <definedName name="row090067_04r_02">#REF!</definedName>
    <definedName name="row090067_04v_02" localSheetId="24">#REF!</definedName>
    <definedName name="row090067_04v_02" localSheetId="19">#REF!</definedName>
    <definedName name="row090067_04v_02" localSheetId="6">#REF!</definedName>
    <definedName name="row090067_04v_02" localSheetId="25">#REF!</definedName>
    <definedName name="row090067_04v_02" localSheetId="18">#REF!</definedName>
    <definedName name="row090067_04v_02" localSheetId="26">#REF!</definedName>
    <definedName name="row090067_04v_02" localSheetId="17">#REF!</definedName>
    <definedName name="row090067_04v_02">#REF!</definedName>
    <definedName name="row090068_03l_02" localSheetId="24">#REF!</definedName>
    <definedName name="row090068_03l_02" localSheetId="19">#REF!</definedName>
    <definedName name="row090068_03l_02" localSheetId="6">#REF!</definedName>
    <definedName name="row090068_03l_02" localSheetId="25">#REF!</definedName>
    <definedName name="row090068_03l_02" localSheetId="18">#REF!</definedName>
    <definedName name="row090068_03l_02" localSheetId="26">#REF!</definedName>
    <definedName name="row090068_03l_02" localSheetId="17">#REF!</definedName>
    <definedName name="row090068_03l_02">#REF!</definedName>
    <definedName name="row090068_03r_02" localSheetId="24">#REF!</definedName>
    <definedName name="row090068_03r_02" localSheetId="19">#REF!</definedName>
    <definedName name="row090068_03r_02" localSheetId="6">#REF!</definedName>
    <definedName name="row090068_03r_02" localSheetId="25">#REF!</definedName>
    <definedName name="row090068_03r_02" localSheetId="18">#REF!</definedName>
    <definedName name="row090068_03r_02" localSheetId="26">#REF!</definedName>
    <definedName name="row090068_03r_02" localSheetId="17">#REF!</definedName>
    <definedName name="row090068_03r_02">#REF!</definedName>
    <definedName name="row090068_03v_02" localSheetId="24">#REF!</definedName>
    <definedName name="row090068_03v_02" localSheetId="19">#REF!</definedName>
    <definedName name="row090068_03v_02" localSheetId="6">#REF!</definedName>
    <definedName name="row090068_03v_02" localSheetId="25">#REF!</definedName>
    <definedName name="row090068_03v_02" localSheetId="18">#REF!</definedName>
    <definedName name="row090068_03v_02" localSheetId="26">#REF!</definedName>
    <definedName name="row090068_03v_02" localSheetId="17">#REF!</definedName>
    <definedName name="row090068_03v_02">#REF!</definedName>
    <definedName name="row090068_04l_02" localSheetId="24">#REF!</definedName>
    <definedName name="row090068_04l_02" localSheetId="19">#REF!</definedName>
    <definedName name="row090068_04l_02" localSheetId="6">#REF!</definedName>
    <definedName name="row090068_04l_02" localSheetId="25">#REF!</definedName>
    <definedName name="row090068_04l_02" localSheetId="18">#REF!</definedName>
    <definedName name="row090068_04l_02" localSheetId="26">#REF!</definedName>
    <definedName name="row090068_04l_02" localSheetId="17">#REF!</definedName>
    <definedName name="row090068_04l_02">#REF!</definedName>
    <definedName name="row090068_04r_02" localSheetId="24">#REF!</definedName>
    <definedName name="row090068_04r_02" localSheetId="19">#REF!</definedName>
    <definedName name="row090068_04r_02" localSheetId="6">#REF!</definedName>
    <definedName name="row090068_04r_02" localSheetId="25">#REF!</definedName>
    <definedName name="row090068_04r_02" localSheetId="18">#REF!</definedName>
    <definedName name="row090068_04r_02" localSheetId="26">#REF!</definedName>
    <definedName name="row090068_04r_02" localSheetId="17">#REF!</definedName>
    <definedName name="row090068_04r_02">#REF!</definedName>
    <definedName name="row090068_04v_02" localSheetId="24">#REF!</definedName>
    <definedName name="row090068_04v_02" localSheetId="19">#REF!</definedName>
    <definedName name="row090068_04v_02" localSheetId="6">#REF!</definedName>
    <definedName name="row090068_04v_02" localSheetId="25">#REF!</definedName>
    <definedName name="row090068_04v_02" localSheetId="18">#REF!</definedName>
    <definedName name="row090068_04v_02" localSheetId="26">#REF!</definedName>
    <definedName name="row090068_04v_02" localSheetId="17">#REF!</definedName>
    <definedName name="row090068_04v_02">#REF!</definedName>
    <definedName name="row090069_03l_02" localSheetId="24">#REF!</definedName>
    <definedName name="row090069_03l_02" localSheetId="19">#REF!</definedName>
    <definedName name="row090069_03l_02" localSheetId="6">#REF!</definedName>
    <definedName name="row090069_03l_02" localSheetId="25">#REF!</definedName>
    <definedName name="row090069_03l_02" localSheetId="18">#REF!</definedName>
    <definedName name="row090069_03l_02" localSheetId="26">#REF!</definedName>
    <definedName name="row090069_03l_02" localSheetId="17">#REF!</definedName>
    <definedName name="row090069_03l_02">#REF!</definedName>
    <definedName name="row090069_03r_02" localSheetId="24">#REF!</definedName>
    <definedName name="row090069_03r_02" localSheetId="19">#REF!</definedName>
    <definedName name="row090069_03r_02" localSheetId="6">#REF!</definedName>
    <definedName name="row090069_03r_02" localSheetId="25">#REF!</definedName>
    <definedName name="row090069_03r_02" localSheetId="18">#REF!</definedName>
    <definedName name="row090069_03r_02" localSheetId="26">#REF!</definedName>
    <definedName name="row090069_03r_02" localSheetId="17">#REF!</definedName>
    <definedName name="row090069_03r_02">#REF!</definedName>
    <definedName name="row090069_03v_02" localSheetId="24">#REF!</definedName>
    <definedName name="row090069_03v_02" localSheetId="19">#REF!</definedName>
    <definedName name="row090069_03v_02" localSheetId="6">#REF!</definedName>
    <definedName name="row090069_03v_02" localSheetId="25">#REF!</definedName>
    <definedName name="row090069_03v_02" localSheetId="18">#REF!</definedName>
    <definedName name="row090069_03v_02" localSheetId="26">#REF!</definedName>
    <definedName name="row090069_03v_02" localSheetId="17">#REF!</definedName>
    <definedName name="row090069_03v_02">#REF!</definedName>
    <definedName name="row090069_04l_02" localSheetId="24">#REF!</definedName>
    <definedName name="row090069_04l_02" localSheetId="19">#REF!</definedName>
    <definedName name="row090069_04l_02" localSheetId="6">#REF!</definedName>
    <definedName name="row090069_04l_02" localSheetId="25">#REF!</definedName>
    <definedName name="row090069_04l_02" localSheetId="18">#REF!</definedName>
    <definedName name="row090069_04l_02" localSheetId="26">#REF!</definedName>
    <definedName name="row090069_04l_02" localSheetId="17">#REF!</definedName>
    <definedName name="row090069_04l_02">#REF!</definedName>
    <definedName name="row090069_04r_02" localSheetId="24">#REF!</definedName>
    <definedName name="row090069_04r_02" localSheetId="19">#REF!</definedName>
    <definedName name="row090069_04r_02" localSheetId="6">#REF!</definedName>
    <definedName name="row090069_04r_02" localSheetId="25">#REF!</definedName>
    <definedName name="row090069_04r_02" localSheetId="18">#REF!</definedName>
    <definedName name="row090069_04r_02" localSheetId="26">#REF!</definedName>
    <definedName name="row090069_04r_02" localSheetId="17">#REF!</definedName>
    <definedName name="row090069_04r_02">#REF!</definedName>
    <definedName name="row090069_04v_02" localSheetId="24">#REF!</definedName>
    <definedName name="row090069_04v_02" localSheetId="19">#REF!</definedName>
    <definedName name="row090069_04v_02" localSheetId="6">#REF!</definedName>
    <definedName name="row090069_04v_02" localSheetId="25">#REF!</definedName>
    <definedName name="row090069_04v_02" localSheetId="18">#REF!</definedName>
    <definedName name="row090069_04v_02" localSheetId="26">#REF!</definedName>
    <definedName name="row090069_04v_02" localSheetId="17">#REF!</definedName>
    <definedName name="row090069_04v_02">#REF!</definedName>
    <definedName name="row090070_03l_02" localSheetId="24">#REF!</definedName>
    <definedName name="row090070_03l_02" localSheetId="19">#REF!</definedName>
    <definedName name="row090070_03l_02" localSheetId="6">#REF!</definedName>
    <definedName name="row090070_03l_02" localSheetId="25">#REF!</definedName>
    <definedName name="row090070_03l_02" localSheetId="18">#REF!</definedName>
    <definedName name="row090070_03l_02" localSheetId="26">#REF!</definedName>
    <definedName name="row090070_03l_02" localSheetId="17">#REF!</definedName>
    <definedName name="row090070_03l_02">#REF!</definedName>
    <definedName name="row090070_03r_02" localSheetId="24">#REF!</definedName>
    <definedName name="row090070_03r_02" localSheetId="19">#REF!</definedName>
    <definedName name="row090070_03r_02" localSheetId="6">#REF!</definedName>
    <definedName name="row090070_03r_02" localSheetId="25">#REF!</definedName>
    <definedName name="row090070_03r_02" localSheetId="18">#REF!</definedName>
    <definedName name="row090070_03r_02" localSheetId="26">#REF!</definedName>
    <definedName name="row090070_03r_02" localSheetId="17">#REF!</definedName>
    <definedName name="row090070_03r_02">#REF!</definedName>
    <definedName name="row090070_03v_02" localSheetId="24">#REF!</definedName>
    <definedName name="row090070_03v_02" localSheetId="19">#REF!</definedName>
    <definedName name="row090070_03v_02" localSheetId="6">#REF!</definedName>
    <definedName name="row090070_03v_02" localSheetId="25">#REF!</definedName>
    <definedName name="row090070_03v_02" localSheetId="18">#REF!</definedName>
    <definedName name="row090070_03v_02" localSheetId="26">#REF!</definedName>
    <definedName name="row090070_03v_02" localSheetId="17">#REF!</definedName>
    <definedName name="row090070_03v_02">#REF!</definedName>
    <definedName name="row090070_04l_02" localSheetId="24">#REF!</definedName>
    <definedName name="row090070_04l_02" localSheetId="19">#REF!</definedName>
    <definedName name="row090070_04l_02" localSheetId="6">#REF!</definedName>
    <definedName name="row090070_04l_02" localSheetId="25">#REF!</definedName>
    <definedName name="row090070_04l_02" localSheetId="18">#REF!</definedName>
    <definedName name="row090070_04l_02" localSheetId="26">#REF!</definedName>
    <definedName name="row090070_04l_02" localSheetId="17">#REF!</definedName>
    <definedName name="row090070_04l_02">#REF!</definedName>
    <definedName name="row090070_04r_02" localSheetId="24">#REF!</definedName>
    <definedName name="row090070_04r_02" localSheetId="19">#REF!</definedName>
    <definedName name="row090070_04r_02" localSheetId="6">#REF!</definedName>
    <definedName name="row090070_04r_02" localSheetId="25">#REF!</definedName>
    <definedName name="row090070_04r_02" localSheetId="18">#REF!</definedName>
    <definedName name="row090070_04r_02" localSheetId="26">#REF!</definedName>
    <definedName name="row090070_04r_02" localSheetId="17">#REF!</definedName>
    <definedName name="row090070_04r_02">#REF!</definedName>
    <definedName name="row090070_04v_02" localSheetId="24">#REF!</definedName>
    <definedName name="row090070_04v_02" localSheetId="19">#REF!</definedName>
    <definedName name="row090070_04v_02" localSheetId="6">#REF!</definedName>
    <definedName name="row090070_04v_02" localSheetId="25">#REF!</definedName>
    <definedName name="row090070_04v_02" localSheetId="18">#REF!</definedName>
    <definedName name="row090070_04v_02" localSheetId="26">#REF!</definedName>
    <definedName name="row090070_04v_02" localSheetId="17">#REF!</definedName>
    <definedName name="row090070_04v_02">#REF!</definedName>
    <definedName name="row090071_03l_02" localSheetId="24">#REF!</definedName>
    <definedName name="row090071_03l_02" localSheetId="19">#REF!</definedName>
    <definedName name="row090071_03l_02" localSheetId="6">#REF!</definedName>
    <definedName name="row090071_03l_02" localSheetId="25">#REF!</definedName>
    <definedName name="row090071_03l_02" localSheetId="18">#REF!</definedName>
    <definedName name="row090071_03l_02" localSheetId="26">#REF!</definedName>
    <definedName name="row090071_03l_02" localSheetId="17">#REF!</definedName>
    <definedName name="row090071_03l_02">#REF!</definedName>
    <definedName name="row090071_03r_02" localSheetId="24">#REF!</definedName>
    <definedName name="row090071_03r_02" localSheetId="19">#REF!</definedName>
    <definedName name="row090071_03r_02" localSheetId="6">#REF!</definedName>
    <definedName name="row090071_03r_02" localSheetId="25">#REF!</definedName>
    <definedName name="row090071_03r_02" localSheetId="18">#REF!</definedName>
    <definedName name="row090071_03r_02" localSheetId="26">#REF!</definedName>
    <definedName name="row090071_03r_02" localSheetId="17">#REF!</definedName>
    <definedName name="row090071_03r_02">#REF!</definedName>
    <definedName name="row090071_03v_02" localSheetId="24">#REF!</definedName>
    <definedName name="row090071_03v_02" localSheetId="19">#REF!</definedName>
    <definedName name="row090071_03v_02" localSheetId="6">#REF!</definedName>
    <definedName name="row090071_03v_02" localSheetId="25">#REF!</definedName>
    <definedName name="row090071_03v_02" localSheetId="18">#REF!</definedName>
    <definedName name="row090071_03v_02" localSheetId="26">#REF!</definedName>
    <definedName name="row090071_03v_02" localSheetId="17">#REF!</definedName>
    <definedName name="row090071_03v_02">#REF!</definedName>
    <definedName name="row090071_04l_02" localSheetId="24">#REF!</definedName>
    <definedName name="row090071_04l_02" localSheetId="19">#REF!</definedName>
    <definedName name="row090071_04l_02" localSheetId="6">#REF!</definedName>
    <definedName name="row090071_04l_02" localSheetId="25">#REF!</definedName>
    <definedName name="row090071_04l_02" localSheetId="18">#REF!</definedName>
    <definedName name="row090071_04l_02" localSheetId="26">#REF!</definedName>
    <definedName name="row090071_04l_02" localSheetId="17">#REF!</definedName>
    <definedName name="row090071_04l_02">#REF!</definedName>
    <definedName name="row090071_04r_02" localSheetId="24">#REF!</definedName>
    <definedName name="row090071_04r_02" localSheetId="19">#REF!</definedName>
    <definedName name="row090071_04r_02" localSheetId="6">#REF!</definedName>
    <definedName name="row090071_04r_02" localSheetId="25">#REF!</definedName>
    <definedName name="row090071_04r_02" localSheetId="18">#REF!</definedName>
    <definedName name="row090071_04r_02" localSheetId="26">#REF!</definedName>
    <definedName name="row090071_04r_02" localSheetId="17">#REF!</definedName>
    <definedName name="row090071_04r_02">#REF!</definedName>
    <definedName name="row090071_04v_02" localSheetId="24">#REF!</definedName>
    <definedName name="row090071_04v_02" localSheetId="19">#REF!</definedName>
    <definedName name="row090071_04v_02" localSheetId="6">#REF!</definedName>
    <definedName name="row090071_04v_02" localSheetId="25">#REF!</definedName>
    <definedName name="row090071_04v_02" localSheetId="18">#REF!</definedName>
    <definedName name="row090071_04v_02" localSheetId="26">#REF!</definedName>
    <definedName name="row090071_04v_02" localSheetId="17">#REF!</definedName>
    <definedName name="row090071_04v_02">#REF!</definedName>
    <definedName name="row090072_03l_02" localSheetId="24">#REF!</definedName>
    <definedName name="row090072_03l_02" localSheetId="19">#REF!</definedName>
    <definedName name="row090072_03l_02" localSheetId="6">#REF!</definedName>
    <definedName name="row090072_03l_02" localSheetId="25">#REF!</definedName>
    <definedName name="row090072_03l_02" localSheetId="18">#REF!</definedName>
    <definedName name="row090072_03l_02" localSheetId="26">#REF!</definedName>
    <definedName name="row090072_03l_02" localSheetId="17">#REF!</definedName>
    <definedName name="row090072_03l_02">#REF!</definedName>
    <definedName name="row090072_03r_02" localSheetId="24">#REF!</definedName>
    <definedName name="row090072_03r_02" localSheetId="19">#REF!</definedName>
    <definedName name="row090072_03r_02" localSheetId="6">#REF!</definedName>
    <definedName name="row090072_03r_02" localSheetId="25">#REF!</definedName>
    <definedName name="row090072_03r_02" localSheetId="18">#REF!</definedName>
    <definedName name="row090072_03r_02" localSheetId="26">#REF!</definedName>
    <definedName name="row090072_03r_02" localSheetId="17">#REF!</definedName>
    <definedName name="row090072_03r_02">#REF!</definedName>
    <definedName name="row090072_03v_02" localSheetId="24">#REF!</definedName>
    <definedName name="row090072_03v_02" localSheetId="19">#REF!</definedName>
    <definedName name="row090072_03v_02" localSheetId="6">#REF!</definedName>
    <definedName name="row090072_03v_02" localSheetId="25">#REF!</definedName>
    <definedName name="row090072_03v_02" localSheetId="18">#REF!</definedName>
    <definedName name="row090072_03v_02" localSheetId="26">#REF!</definedName>
    <definedName name="row090072_03v_02" localSheetId="17">#REF!</definedName>
    <definedName name="row090072_03v_02">#REF!</definedName>
    <definedName name="row090072_04l_02" localSheetId="24">#REF!</definedName>
    <definedName name="row090072_04l_02" localSheetId="19">#REF!</definedName>
    <definedName name="row090072_04l_02" localSheetId="6">#REF!</definedName>
    <definedName name="row090072_04l_02" localSheetId="25">#REF!</definedName>
    <definedName name="row090072_04l_02" localSheetId="18">#REF!</definedName>
    <definedName name="row090072_04l_02" localSheetId="26">#REF!</definedName>
    <definedName name="row090072_04l_02" localSheetId="17">#REF!</definedName>
    <definedName name="row090072_04l_02">#REF!</definedName>
    <definedName name="row090072_04r_02" localSheetId="24">#REF!</definedName>
    <definedName name="row090072_04r_02" localSheetId="19">#REF!</definedName>
    <definedName name="row090072_04r_02" localSheetId="6">#REF!</definedName>
    <definedName name="row090072_04r_02" localSheetId="25">#REF!</definedName>
    <definedName name="row090072_04r_02" localSheetId="18">#REF!</definedName>
    <definedName name="row090072_04r_02" localSheetId="26">#REF!</definedName>
    <definedName name="row090072_04r_02" localSheetId="17">#REF!</definedName>
    <definedName name="row090072_04r_02">#REF!</definedName>
    <definedName name="row090072_04v_02" localSheetId="24">#REF!</definedName>
    <definedName name="row090072_04v_02" localSheetId="19">#REF!</definedName>
    <definedName name="row090072_04v_02" localSheetId="6">#REF!</definedName>
    <definedName name="row090072_04v_02" localSheetId="25">#REF!</definedName>
    <definedName name="row090072_04v_02" localSheetId="18">#REF!</definedName>
    <definedName name="row090072_04v_02" localSheetId="26">#REF!</definedName>
    <definedName name="row090072_04v_02" localSheetId="17">#REF!</definedName>
    <definedName name="row090072_04v_02">#REF!</definedName>
    <definedName name="row090073_03l_02" localSheetId="24">#REF!</definedName>
    <definedName name="row090073_03l_02" localSheetId="19">#REF!</definedName>
    <definedName name="row090073_03l_02" localSheetId="6">#REF!</definedName>
    <definedName name="row090073_03l_02" localSheetId="25">#REF!</definedName>
    <definedName name="row090073_03l_02" localSheetId="18">#REF!</definedName>
    <definedName name="row090073_03l_02" localSheetId="26">#REF!</definedName>
    <definedName name="row090073_03l_02" localSheetId="17">#REF!</definedName>
    <definedName name="row090073_03l_02">#REF!</definedName>
    <definedName name="row090073_03r_02" localSheetId="24">#REF!</definedName>
    <definedName name="row090073_03r_02" localSheetId="19">#REF!</definedName>
    <definedName name="row090073_03r_02" localSheetId="6">#REF!</definedName>
    <definedName name="row090073_03r_02" localSheetId="25">#REF!</definedName>
    <definedName name="row090073_03r_02" localSheetId="18">#REF!</definedName>
    <definedName name="row090073_03r_02" localSheetId="26">#REF!</definedName>
    <definedName name="row090073_03r_02" localSheetId="17">#REF!</definedName>
    <definedName name="row090073_03r_02">#REF!</definedName>
    <definedName name="row090073_03v_02" localSheetId="24">#REF!</definedName>
    <definedName name="row090073_03v_02" localSheetId="19">#REF!</definedName>
    <definedName name="row090073_03v_02" localSheetId="6">#REF!</definedName>
    <definedName name="row090073_03v_02" localSheetId="25">#REF!</definedName>
    <definedName name="row090073_03v_02" localSheetId="18">#REF!</definedName>
    <definedName name="row090073_03v_02" localSheetId="26">#REF!</definedName>
    <definedName name="row090073_03v_02" localSheetId="17">#REF!</definedName>
    <definedName name="row090073_03v_02">#REF!</definedName>
    <definedName name="row090073_04l_02" localSheetId="24">#REF!</definedName>
    <definedName name="row090073_04l_02" localSheetId="19">#REF!</definedName>
    <definedName name="row090073_04l_02" localSheetId="6">#REF!</definedName>
    <definedName name="row090073_04l_02" localSheetId="25">#REF!</definedName>
    <definedName name="row090073_04l_02" localSheetId="18">#REF!</definedName>
    <definedName name="row090073_04l_02" localSheetId="26">#REF!</definedName>
    <definedName name="row090073_04l_02" localSheetId="17">#REF!</definedName>
    <definedName name="row090073_04l_02">#REF!</definedName>
    <definedName name="row090073_04r_02" localSheetId="24">#REF!</definedName>
    <definedName name="row090073_04r_02" localSheetId="19">#REF!</definedName>
    <definedName name="row090073_04r_02" localSheetId="6">#REF!</definedName>
    <definedName name="row090073_04r_02" localSheetId="25">#REF!</definedName>
    <definedName name="row090073_04r_02" localSheetId="18">#REF!</definedName>
    <definedName name="row090073_04r_02" localSheetId="26">#REF!</definedName>
    <definedName name="row090073_04r_02" localSheetId="17">#REF!</definedName>
    <definedName name="row090073_04r_02">#REF!</definedName>
    <definedName name="row090073_04v_02" localSheetId="24">#REF!</definedName>
    <definedName name="row090073_04v_02" localSheetId="19">#REF!</definedName>
    <definedName name="row090073_04v_02" localSheetId="6">#REF!</definedName>
    <definedName name="row090073_04v_02" localSheetId="25">#REF!</definedName>
    <definedName name="row090073_04v_02" localSheetId="18">#REF!</definedName>
    <definedName name="row090073_04v_02" localSheetId="26">#REF!</definedName>
    <definedName name="row090073_04v_02" localSheetId="17">#REF!</definedName>
    <definedName name="row090073_04v_02">#REF!</definedName>
    <definedName name="row090074_03l_02" localSheetId="24">#REF!</definedName>
    <definedName name="row090074_03l_02" localSheetId="19">#REF!</definedName>
    <definedName name="row090074_03l_02" localSheetId="6">#REF!</definedName>
    <definedName name="row090074_03l_02" localSheetId="25">#REF!</definedName>
    <definedName name="row090074_03l_02" localSheetId="18">#REF!</definedName>
    <definedName name="row090074_03l_02" localSheetId="26">#REF!</definedName>
    <definedName name="row090074_03l_02" localSheetId="17">#REF!</definedName>
    <definedName name="row090074_03l_02">#REF!</definedName>
    <definedName name="row090074_03r_02" localSheetId="24">#REF!</definedName>
    <definedName name="row090074_03r_02" localSheetId="19">#REF!</definedName>
    <definedName name="row090074_03r_02" localSheetId="6">#REF!</definedName>
    <definedName name="row090074_03r_02" localSheetId="25">#REF!</definedName>
    <definedName name="row090074_03r_02" localSheetId="18">#REF!</definedName>
    <definedName name="row090074_03r_02" localSheetId="26">#REF!</definedName>
    <definedName name="row090074_03r_02" localSheetId="17">#REF!</definedName>
    <definedName name="row090074_03r_02">#REF!</definedName>
    <definedName name="row090074_03v_02" localSheetId="24">#REF!</definedName>
    <definedName name="row090074_03v_02" localSheetId="19">#REF!</definedName>
    <definedName name="row090074_03v_02" localSheetId="6">#REF!</definedName>
    <definedName name="row090074_03v_02" localSheetId="25">#REF!</definedName>
    <definedName name="row090074_03v_02" localSheetId="18">#REF!</definedName>
    <definedName name="row090074_03v_02" localSheetId="26">#REF!</definedName>
    <definedName name="row090074_03v_02" localSheetId="17">#REF!</definedName>
    <definedName name="row090074_03v_02">#REF!</definedName>
    <definedName name="row090074_04l_02" localSheetId="24">#REF!</definedName>
    <definedName name="row090074_04l_02" localSheetId="19">#REF!</definedName>
    <definedName name="row090074_04l_02" localSheetId="6">#REF!</definedName>
    <definedName name="row090074_04l_02" localSheetId="25">#REF!</definedName>
    <definedName name="row090074_04l_02" localSheetId="18">#REF!</definedName>
    <definedName name="row090074_04l_02" localSheetId="26">#REF!</definedName>
    <definedName name="row090074_04l_02" localSheetId="17">#REF!</definedName>
    <definedName name="row090074_04l_02">#REF!</definedName>
    <definedName name="row090074_04r_02" localSheetId="24">#REF!</definedName>
    <definedName name="row090074_04r_02" localSheetId="19">#REF!</definedName>
    <definedName name="row090074_04r_02" localSheetId="6">#REF!</definedName>
    <definedName name="row090074_04r_02" localSheetId="25">#REF!</definedName>
    <definedName name="row090074_04r_02" localSheetId="18">#REF!</definedName>
    <definedName name="row090074_04r_02" localSheetId="26">#REF!</definedName>
    <definedName name="row090074_04r_02" localSheetId="17">#REF!</definedName>
    <definedName name="row090074_04r_02">#REF!</definedName>
    <definedName name="row090074_04v_02" localSheetId="24">#REF!</definedName>
    <definedName name="row090074_04v_02" localSheetId="19">#REF!</definedName>
    <definedName name="row090074_04v_02" localSheetId="6">#REF!</definedName>
    <definedName name="row090074_04v_02" localSheetId="25">#REF!</definedName>
    <definedName name="row090074_04v_02" localSheetId="18">#REF!</definedName>
    <definedName name="row090074_04v_02" localSheetId="26">#REF!</definedName>
    <definedName name="row090074_04v_02" localSheetId="17">#REF!</definedName>
    <definedName name="row090074_04v_02">#REF!</definedName>
    <definedName name="row090075_03l_02" localSheetId="24">#REF!</definedName>
    <definedName name="row090075_03l_02" localSheetId="19">#REF!</definedName>
    <definedName name="row090075_03l_02" localSheetId="6">#REF!</definedName>
    <definedName name="row090075_03l_02" localSheetId="25">#REF!</definedName>
    <definedName name="row090075_03l_02" localSheetId="18">#REF!</definedName>
    <definedName name="row090075_03l_02" localSheetId="26">#REF!</definedName>
    <definedName name="row090075_03l_02" localSheetId="17">#REF!</definedName>
    <definedName name="row090075_03l_02">#REF!</definedName>
    <definedName name="row090075_03r_02" localSheetId="24">#REF!</definedName>
    <definedName name="row090075_03r_02" localSheetId="19">#REF!</definedName>
    <definedName name="row090075_03r_02" localSheetId="6">#REF!</definedName>
    <definedName name="row090075_03r_02" localSheetId="25">#REF!</definedName>
    <definedName name="row090075_03r_02" localSheetId="18">#REF!</definedName>
    <definedName name="row090075_03r_02" localSheetId="26">#REF!</definedName>
    <definedName name="row090075_03r_02" localSheetId="17">#REF!</definedName>
    <definedName name="row090075_03r_02">#REF!</definedName>
    <definedName name="row090075_03v_02" localSheetId="24">#REF!</definedName>
    <definedName name="row090075_03v_02" localSheetId="19">#REF!</definedName>
    <definedName name="row090075_03v_02" localSheetId="6">#REF!</definedName>
    <definedName name="row090075_03v_02" localSheetId="25">#REF!</definedName>
    <definedName name="row090075_03v_02" localSheetId="18">#REF!</definedName>
    <definedName name="row090075_03v_02" localSheetId="26">#REF!</definedName>
    <definedName name="row090075_03v_02" localSheetId="17">#REF!</definedName>
    <definedName name="row090075_03v_02">#REF!</definedName>
    <definedName name="row090075_04l_02" localSheetId="24">#REF!</definedName>
    <definedName name="row090075_04l_02" localSheetId="19">#REF!</definedName>
    <definedName name="row090075_04l_02" localSheetId="6">#REF!</definedName>
    <definedName name="row090075_04l_02" localSheetId="25">#REF!</definedName>
    <definedName name="row090075_04l_02" localSheetId="18">#REF!</definedName>
    <definedName name="row090075_04l_02" localSheetId="26">#REF!</definedName>
    <definedName name="row090075_04l_02" localSheetId="17">#REF!</definedName>
    <definedName name="row090075_04l_02">#REF!</definedName>
    <definedName name="row090075_04r_02" localSheetId="24">#REF!</definedName>
    <definedName name="row090075_04r_02" localSheetId="19">#REF!</definedName>
    <definedName name="row090075_04r_02" localSheetId="6">#REF!</definedName>
    <definedName name="row090075_04r_02" localSheetId="25">#REF!</definedName>
    <definedName name="row090075_04r_02" localSheetId="18">#REF!</definedName>
    <definedName name="row090075_04r_02" localSheetId="26">#REF!</definedName>
    <definedName name="row090075_04r_02" localSheetId="17">#REF!</definedName>
    <definedName name="row090075_04r_02">#REF!</definedName>
    <definedName name="row090075_04v_02" localSheetId="24">#REF!</definedName>
    <definedName name="row090075_04v_02" localSheetId="19">#REF!</definedName>
    <definedName name="row090075_04v_02" localSheetId="6">#REF!</definedName>
    <definedName name="row090075_04v_02" localSheetId="25">#REF!</definedName>
    <definedName name="row090075_04v_02" localSheetId="18">#REF!</definedName>
    <definedName name="row090075_04v_02" localSheetId="26">#REF!</definedName>
    <definedName name="row090075_04v_02" localSheetId="17">#REF!</definedName>
    <definedName name="row090075_04v_02">#REF!</definedName>
    <definedName name="row090076_03l_02" localSheetId="24">#REF!</definedName>
    <definedName name="row090076_03l_02" localSheetId="19">#REF!</definedName>
    <definedName name="row090076_03l_02" localSheetId="6">#REF!</definedName>
    <definedName name="row090076_03l_02" localSheetId="25">#REF!</definedName>
    <definedName name="row090076_03l_02" localSheetId="18">#REF!</definedName>
    <definedName name="row090076_03l_02" localSheetId="26">#REF!</definedName>
    <definedName name="row090076_03l_02" localSheetId="17">#REF!</definedName>
    <definedName name="row090076_03l_02">#REF!</definedName>
    <definedName name="row090076_03r_02" localSheetId="24">#REF!</definedName>
    <definedName name="row090076_03r_02" localSheetId="19">#REF!</definedName>
    <definedName name="row090076_03r_02" localSheetId="6">#REF!</definedName>
    <definedName name="row090076_03r_02" localSheetId="25">#REF!</definedName>
    <definedName name="row090076_03r_02" localSheetId="18">#REF!</definedName>
    <definedName name="row090076_03r_02" localSheetId="26">#REF!</definedName>
    <definedName name="row090076_03r_02" localSheetId="17">#REF!</definedName>
    <definedName name="row090076_03r_02">#REF!</definedName>
    <definedName name="row090076_03v_02" localSheetId="24">#REF!</definedName>
    <definedName name="row090076_03v_02" localSheetId="19">#REF!</definedName>
    <definedName name="row090076_03v_02" localSheetId="6">#REF!</definedName>
    <definedName name="row090076_03v_02" localSheetId="25">#REF!</definedName>
    <definedName name="row090076_03v_02" localSheetId="18">#REF!</definedName>
    <definedName name="row090076_03v_02" localSheetId="26">#REF!</definedName>
    <definedName name="row090076_03v_02" localSheetId="17">#REF!</definedName>
    <definedName name="row090076_03v_02">#REF!</definedName>
    <definedName name="row090076_04l_02" localSheetId="24">#REF!</definedName>
    <definedName name="row090076_04l_02" localSheetId="19">#REF!</definedName>
    <definedName name="row090076_04l_02" localSheetId="6">#REF!</definedName>
    <definedName name="row090076_04l_02" localSheetId="25">#REF!</definedName>
    <definedName name="row090076_04l_02" localSheetId="18">#REF!</definedName>
    <definedName name="row090076_04l_02" localSheetId="26">#REF!</definedName>
    <definedName name="row090076_04l_02" localSheetId="17">#REF!</definedName>
    <definedName name="row090076_04l_02">#REF!</definedName>
    <definedName name="row090076_04r_02" localSheetId="24">#REF!</definedName>
    <definedName name="row090076_04r_02" localSheetId="19">#REF!</definedName>
    <definedName name="row090076_04r_02" localSheetId="6">#REF!</definedName>
    <definedName name="row090076_04r_02" localSheetId="25">#REF!</definedName>
    <definedName name="row090076_04r_02" localSheetId="18">#REF!</definedName>
    <definedName name="row090076_04r_02" localSheetId="26">#REF!</definedName>
    <definedName name="row090076_04r_02" localSheetId="17">#REF!</definedName>
    <definedName name="row090076_04r_02">#REF!</definedName>
    <definedName name="row090076_04v_02" localSheetId="24">#REF!</definedName>
    <definedName name="row090076_04v_02" localSheetId="19">#REF!</definedName>
    <definedName name="row090076_04v_02" localSheetId="6">#REF!</definedName>
    <definedName name="row090076_04v_02" localSheetId="25">#REF!</definedName>
    <definedName name="row090076_04v_02" localSheetId="18">#REF!</definedName>
    <definedName name="row090076_04v_02" localSheetId="26">#REF!</definedName>
    <definedName name="row090076_04v_02" localSheetId="17">#REF!</definedName>
    <definedName name="row090076_04v_02">#REF!</definedName>
    <definedName name="row090077_03l_02" localSheetId="24">#REF!</definedName>
    <definedName name="row090077_03l_02" localSheetId="19">#REF!</definedName>
    <definedName name="row090077_03l_02" localSheetId="6">#REF!</definedName>
    <definedName name="row090077_03l_02" localSheetId="25">#REF!</definedName>
    <definedName name="row090077_03l_02" localSheetId="18">#REF!</definedName>
    <definedName name="row090077_03l_02" localSheetId="26">#REF!</definedName>
    <definedName name="row090077_03l_02" localSheetId="17">#REF!</definedName>
    <definedName name="row090077_03l_02">#REF!</definedName>
    <definedName name="row090077_03r_02" localSheetId="24">#REF!</definedName>
    <definedName name="row090077_03r_02" localSheetId="19">#REF!</definedName>
    <definedName name="row090077_03r_02" localSheetId="6">#REF!</definedName>
    <definedName name="row090077_03r_02" localSheetId="25">#REF!</definedName>
    <definedName name="row090077_03r_02" localSheetId="18">#REF!</definedName>
    <definedName name="row090077_03r_02" localSheetId="26">#REF!</definedName>
    <definedName name="row090077_03r_02" localSheetId="17">#REF!</definedName>
    <definedName name="row090077_03r_02">#REF!</definedName>
    <definedName name="row090077_03v_02" localSheetId="24">#REF!</definedName>
    <definedName name="row090077_03v_02" localSheetId="19">#REF!</definedName>
    <definedName name="row090077_03v_02" localSheetId="6">#REF!</definedName>
    <definedName name="row090077_03v_02" localSheetId="25">#REF!</definedName>
    <definedName name="row090077_03v_02" localSheetId="18">#REF!</definedName>
    <definedName name="row090077_03v_02" localSheetId="26">#REF!</definedName>
    <definedName name="row090077_03v_02" localSheetId="17">#REF!</definedName>
    <definedName name="row090077_03v_02">#REF!</definedName>
    <definedName name="row090077_04l_02" localSheetId="24">#REF!</definedName>
    <definedName name="row090077_04l_02" localSheetId="19">#REF!</definedName>
    <definedName name="row090077_04l_02" localSheetId="6">#REF!</definedName>
    <definedName name="row090077_04l_02" localSheetId="25">#REF!</definedName>
    <definedName name="row090077_04l_02" localSheetId="18">#REF!</definedName>
    <definedName name="row090077_04l_02" localSheetId="26">#REF!</definedName>
    <definedName name="row090077_04l_02" localSheetId="17">#REF!</definedName>
    <definedName name="row090077_04l_02">#REF!</definedName>
    <definedName name="row090077_04r_02" localSheetId="24">#REF!</definedName>
    <definedName name="row090077_04r_02" localSheetId="19">#REF!</definedName>
    <definedName name="row090077_04r_02" localSheetId="6">#REF!</definedName>
    <definedName name="row090077_04r_02" localSheetId="25">#REF!</definedName>
    <definedName name="row090077_04r_02" localSheetId="18">#REF!</definedName>
    <definedName name="row090077_04r_02" localSheetId="26">#REF!</definedName>
    <definedName name="row090077_04r_02" localSheetId="17">#REF!</definedName>
    <definedName name="row090077_04r_02">#REF!</definedName>
    <definedName name="row090077_04v_02" localSheetId="24">#REF!</definedName>
    <definedName name="row090077_04v_02" localSheetId="19">#REF!</definedName>
    <definedName name="row090077_04v_02" localSheetId="6">#REF!</definedName>
    <definedName name="row090077_04v_02" localSheetId="25">#REF!</definedName>
    <definedName name="row090077_04v_02" localSheetId="18">#REF!</definedName>
    <definedName name="row090077_04v_02" localSheetId="26">#REF!</definedName>
    <definedName name="row090077_04v_02" localSheetId="17">#REF!</definedName>
    <definedName name="row090077_04v_02">#REF!</definedName>
    <definedName name="row090078_03l_02" localSheetId="24">#REF!</definedName>
    <definedName name="row090078_03l_02" localSheetId="19">#REF!</definedName>
    <definedName name="row090078_03l_02" localSheetId="6">#REF!</definedName>
    <definedName name="row090078_03l_02" localSheetId="25">#REF!</definedName>
    <definedName name="row090078_03l_02" localSheetId="18">#REF!</definedName>
    <definedName name="row090078_03l_02" localSheetId="26">#REF!</definedName>
    <definedName name="row090078_03l_02" localSheetId="17">#REF!</definedName>
    <definedName name="row090078_03l_02">#REF!</definedName>
    <definedName name="row090078_03r_02" localSheetId="24">#REF!</definedName>
    <definedName name="row090078_03r_02" localSheetId="19">#REF!</definedName>
    <definedName name="row090078_03r_02" localSheetId="6">#REF!</definedName>
    <definedName name="row090078_03r_02" localSheetId="25">#REF!</definedName>
    <definedName name="row090078_03r_02" localSheetId="18">#REF!</definedName>
    <definedName name="row090078_03r_02" localSheetId="26">#REF!</definedName>
    <definedName name="row090078_03r_02" localSheetId="17">#REF!</definedName>
    <definedName name="row090078_03r_02">#REF!</definedName>
    <definedName name="row090078_03v_02" localSheetId="24">#REF!</definedName>
    <definedName name="row090078_03v_02" localSheetId="19">#REF!</definedName>
    <definedName name="row090078_03v_02" localSheetId="6">#REF!</definedName>
    <definedName name="row090078_03v_02" localSheetId="25">#REF!</definedName>
    <definedName name="row090078_03v_02" localSheetId="18">#REF!</definedName>
    <definedName name="row090078_03v_02" localSheetId="26">#REF!</definedName>
    <definedName name="row090078_03v_02" localSheetId="17">#REF!</definedName>
    <definedName name="row090078_03v_02">#REF!</definedName>
    <definedName name="row090078_04l_02" localSheetId="24">#REF!</definedName>
    <definedName name="row090078_04l_02" localSheetId="19">#REF!</definedName>
    <definedName name="row090078_04l_02" localSheetId="6">#REF!</definedName>
    <definedName name="row090078_04l_02" localSheetId="25">#REF!</definedName>
    <definedName name="row090078_04l_02" localSheetId="18">#REF!</definedName>
    <definedName name="row090078_04l_02" localSheetId="26">#REF!</definedName>
    <definedName name="row090078_04l_02" localSheetId="17">#REF!</definedName>
    <definedName name="row090078_04l_02">#REF!</definedName>
    <definedName name="row090078_04r_02" localSheetId="24">#REF!</definedName>
    <definedName name="row090078_04r_02" localSheetId="19">#REF!</definedName>
    <definedName name="row090078_04r_02" localSheetId="6">#REF!</definedName>
    <definedName name="row090078_04r_02" localSheetId="25">#REF!</definedName>
    <definedName name="row090078_04r_02" localSheetId="18">#REF!</definedName>
    <definedName name="row090078_04r_02" localSheetId="26">#REF!</definedName>
    <definedName name="row090078_04r_02" localSheetId="17">#REF!</definedName>
    <definedName name="row090078_04r_02">#REF!</definedName>
    <definedName name="row090078_04v_02" localSheetId="24">#REF!</definedName>
    <definedName name="row090078_04v_02" localSheetId="19">#REF!</definedName>
    <definedName name="row090078_04v_02" localSheetId="6">#REF!</definedName>
    <definedName name="row090078_04v_02" localSheetId="25">#REF!</definedName>
    <definedName name="row090078_04v_02" localSheetId="18">#REF!</definedName>
    <definedName name="row090078_04v_02" localSheetId="26">#REF!</definedName>
    <definedName name="row090078_04v_02" localSheetId="17">#REF!</definedName>
    <definedName name="row090078_04v_02">#REF!</definedName>
    <definedName name="row090079_03l_02" localSheetId="24">#REF!</definedName>
    <definedName name="row090079_03l_02" localSheetId="19">#REF!</definedName>
    <definedName name="row090079_03l_02" localSheetId="6">#REF!</definedName>
    <definedName name="row090079_03l_02" localSheetId="25">#REF!</definedName>
    <definedName name="row090079_03l_02" localSheetId="18">#REF!</definedName>
    <definedName name="row090079_03l_02" localSheetId="26">#REF!</definedName>
    <definedName name="row090079_03l_02" localSheetId="17">#REF!</definedName>
    <definedName name="row090079_03l_02">#REF!</definedName>
    <definedName name="row090079_03r_02" localSheetId="24">#REF!</definedName>
    <definedName name="row090079_03r_02" localSheetId="19">#REF!</definedName>
    <definedName name="row090079_03r_02" localSheetId="6">#REF!</definedName>
    <definedName name="row090079_03r_02" localSheetId="25">#REF!</definedName>
    <definedName name="row090079_03r_02" localSheetId="18">#REF!</definedName>
    <definedName name="row090079_03r_02" localSheetId="26">#REF!</definedName>
    <definedName name="row090079_03r_02" localSheetId="17">#REF!</definedName>
    <definedName name="row090079_03r_02">#REF!</definedName>
    <definedName name="row090079_03v_02" localSheetId="24">#REF!</definedName>
    <definedName name="row090079_03v_02" localSheetId="19">#REF!</definedName>
    <definedName name="row090079_03v_02" localSheetId="6">#REF!</definedName>
    <definedName name="row090079_03v_02" localSheetId="25">#REF!</definedName>
    <definedName name="row090079_03v_02" localSheetId="18">#REF!</definedName>
    <definedName name="row090079_03v_02" localSheetId="26">#REF!</definedName>
    <definedName name="row090079_03v_02" localSheetId="17">#REF!</definedName>
    <definedName name="row090079_03v_02">#REF!</definedName>
    <definedName name="row090079_04l_02" localSheetId="24">#REF!</definedName>
    <definedName name="row090079_04l_02" localSheetId="19">#REF!</definedName>
    <definedName name="row090079_04l_02" localSheetId="6">#REF!</definedName>
    <definedName name="row090079_04l_02" localSheetId="25">#REF!</definedName>
    <definedName name="row090079_04l_02" localSheetId="18">#REF!</definedName>
    <definedName name="row090079_04l_02" localSheetId="26">#REF!</definedName>
    <definedName name="row090079_04l_02" localSheetId="17">#REF!</definedName>
    <definedName name="row090079_04l_02">#REF!</definedName>
    <definedName name="row090079_04r_02" localSheetId="24">#REF!</definedName>
    <definedName name="row090079_04r_02" localSheetId="19">#REF!</definedName>
    <definedName name="row090079_04r_02" localSheetId="6">#REF!</definedName>
    <definedName name="row090079_04r_02" localSheetId="25">#REF!</definedName>
    <definedName name="row090079_04r_02" localSheetId="18">#REF!</definedName>
    <definedName name="row090079_04r_02" localSheetId="26">#REF!</definedName>
    <definedName name="row090079_04r_02" localSheetId="17">#REF!</definedName>
    <definedName name="row090079_04r_02">#REF!</definedName>
    <definedName name="row090079_04v_02" localSheetId="24">#REF!</definedName>
    <definedName name="row090079_04v_02" localSheetId="19">#REF!</definedName>
    <definedName name="row090079_04v_02" localSheetId="6">#REF!</definedName>
    <definedName name="row090079_04v_02" localSheetId="25">#REF!</definedName>
    <definedName name="row090079_04v_02" localSheetId="18">#REF!</definedName>
    <definedName name="row090079_04v_02" localSheetId="26">#REF!</definedName>
    <definedName name="row090079_04v_02" localSheetId="17">#REF!</definedName>
    <definedName name="row090079_04v_02">#REF!</definedName>
    <definedName name="row090080_03l_02" localSheetId="24">#REF!</definedName>
    <definedName name="row090080_03l_02" localSheetId="19">#REF!</definedName>
    <definedName name="row090080_03l_02" localSheetId="6">#REF!</definedName>
    <definedName name="row090080_03l_02" localSheetId="25">#REF!</definedName>
    <definedName name="row090080_03l_02" localSheetId="18">#REF!</definedName>
    <definedName name="row090080_03l_02" localSheetId="26">#REF!</definedName>
    <definedName name="row090080_03l_02" localSheetId="17">#REF!</definedName>
    <definedName name="row090080_03l_02">#REF!</definedName>
    <definedName name="row090080_03r_02" localSheetId="24">#REF!</definedName>
    <definedName name="row090080_03r_02" localSheetId="19">#REF!</definedName>
    <definedName name="row090080_03r_02" localSheetId="6">#REF!</definedName>
    <definedName name="row090080_03r_02" localSheetId="25">#REF!</definedName>
    <definedName name="row090080_03r_02" localSheetId="18">#REF!</definedName>
    <definedName name="row090080_03r_02" localSheetId="26">#REF!</definedName>
    <definedName name="row090080_03r_02" localSheetId="17">#REF!</definedName>
    <definedName name="row090080_03r_02">#REF!</definedName>
    <definedName name="row090080_03v_02" localSheetId="24">#REF!</definedName>
    <definedName name="row090080_03v_02" localSheetId="19">#REF!</definedName>
    <definedName name="row090080_03v_02" localSheetId="6">#REF!</definedName>
    <definedName name="row090080_03v_02" localSheetId="25">#REF!</definedName>
    <definedName name="row090080_03v_02" localSheetId="18">#REF!</definedName>
    <definedName name="row090080_03v_02" localSheetId="26">#REF!</definedName>
    <definedName name="row090080_03v_02" localSheetId="17">#REF!</definedName>
    <definedName name="row090080_03v_02">#REF!</definedName>
    <definedName name="row090080_04l_02" localSheetId="24">#REF!</definedName>
    <definedName name="row090080_04l_02" localSheetId="19">#REF!</definedName>
    <definedName name="row090080_04l_02" localSheetId="6">#REF!</definedName>
    <definedName name="row090080_04l_02" localSheetId="25">#REF!</definedName>
    <definedName name="row090080_04l_02" localSheetId="18">#REF!</definedName>
    <definedName name="row090080_04l_02" localSheetId="26">#REF!</definedName>
    <definedName name="row090080_04l_02" localSheetId="17">#REF!</definedName>
    <definedName name="row090080_04l_02">#REF!</definedName>
    <definedName name="row090080_04r_02" localSheetId="24">#REF!</definedName>
    <definedName name="row090080_04r_02" localSheetId="19">#REF!</definedName>
    <definedName name="row090080_04r_02" localSheetId="6">#REF!</definedName>
    <definedName name="row090080_04r_02" localSheetId="25">#REF!</definedName>
    <definedName name="row090080_04r_02" localSheetId="18">#REF!</definedName>
    <definedName name="row090080_04r_02" localSheetId="26">#REF!</definedName>
    <definedName name="row090080_04r_02" localSheetId="17">#REF!</definedName>
    <definedName name="row090080_04r_02">#REF!</definedName>
    <definedName name="row090080_04v_02" localSheetId="24">#REF!</definedName>
    <definedName name="row090080_04v_02" localSheetId="19">#REF!</definedName>
    <definedName name="row090080_04v_02" localSheetId="6">#REF!</definedName>
    <definedName name="row090080_04v_02" localSheetId="25">#REF!</definedName>
    <definedName name="row090080_04v_02" localSheetId="18">#REF!</definedName>
    <definedName name="row090080_04v_02" localSheetId="26">#REF!</definedName>
    <definedName name="row090080_04v_02" localSheetId="17">#REF!</definedName>
    <definedName name="row090080_04v_02">#REF!</definedName>
    <definedName name="row090081_03l_02" localSheetId="24">#REF!</definedName>
    <definedName name="row090081_03l_02" localSheetId="19">#REF!</definedName>
    <definedName name="row090081_03l_02" localSheetId="6">#REF!</definedName>
    <definedName name="row090081_03l_02" localSheetId="25">#REF!</definedName>
    <definedName name="row090081_03l_02" localSheetId="18">#REF!</definedName>
    <definedName name="row090081_03l_02" localSheetId="26">#REF!</definedName>
    <definedName name="row090081_03l_02" localSheetId="17">#REF!</definedName>
    <definedName name="row090081_03l_02">#REF!</definedName>
    <definedName name="row090081_03r_02" localSheetId="24">#REF!</definedName>
    <definedName name="row090081_03r_02" localSheetId="19">#REF!</definedName>
    <definedName name="row090081_03r_02" localSheetId="6">#REF!</definedName>
    <definedName name="row090081_03r_02" localSheetId="25">#REF!</definedName>
    <definedName name="row090081_03r_02" localSheetId="18">#REF!</definedName>
    <definedName name="row090081_03r_02" localSheetId="26">#REF!</definedName>
    <definedName name="row090081_03r_02" localSheetId="17">#REF!</definedName>
    <definedName name="row090081_03r_02">#REF!</definedName>
    <definedName name="row090081_03v_02" localSheetId="24">#REF!</definedName>
    <definedName name="row090081_03v_02" localSheetId="19">#REF!</definedName>
    <definedName name="row090081_03v_02" localSheetId="6">#REF!</definedName>
    <definedName name="row090081_03v_02" localSheetId="25">#REF!</definedName>
    <definedName name="row090081_03v_02" localSheetId="18">#REF!</definedName>
    <definedName name="row090081_03v_02" localSheetId="26">#REF!</definedName>
    <definedName name="row090081_03v_02" localSheetId="17">#REF!</definedName>
    <definedName name="row090081_03v_02">#REF!</definedName>
    <definedName name="row090081_04l_02" localSheetId="24">#REF!</definedName>
    <definedName name="row090081_04l_02" localSheetId="19">#REF!</definedName>
    <definedName name="row090081_04l_02" localSheetId="6">#REF!</definedName>
    <definedName name="row090081_04l_02" localSheetId="25">#REF!</definedName>
    <definedName name="row090081_04l_02" localSheetId="18">#REF!</definedName>
    <definedName name="row090081_04l_02" localSheetId="26">#REF!</definedName>
    <definedName name="row090081_04l_02" localSheetId="17">#REF!</definedName>
    <definedName name="row090081_04l_02">#REF!</definedName>
    <definedName name="row090081_04r_02" localSheetId="24">#REF!</definedName>
    <definedName name="row090081_04r_02" localSheetId="19">#REF!</definedName>
    <definedName name="row090081_04r_02" localSheetId="6">#REF!</definedName>
    <definedName name="row090081_04r_02" localSheetId="25">#REF!</definedName>
    <definedName name="row090081_04r_02" localSheetId="18">#REF!</definedName>
    <definedName name="row090081_04r_02" localSheetId="26">#REF!</definedName>
    <definedName name="row090081_04r_02" localSheetId="17">#REF!</definedName>
    <definedName name="row090081_04r_02">#REF!</definedName>
    <definedName name="row090081_04v_02" localSheetId="24">#REF!</definedName>
    <definedName name="row090081_04v_02" localSheetId="19">#REF!</definedName>
    <definedName name="row090081_04v_02" localSheetId="6">#REF!</definedName>
    <definedName name="row090081_04v_02" localSheetId="25">#REF!</definedName>
    <definedName name="row090081_04v_02" localSheetId="18">#REF!</definedName>
    <definedName name="row090081_04v_02" localSheetId="26">#REF!</definedName>
    <definedName name="row090081_04v_02" localSheetId="17">#REF!</definedName>
    <definedName name="row090081_04v_02">#REF!</definedName>
    <definedName name="row090082_03l_02" localSheetId="24">#REF!</definedName>
    <definedName name="row090082_03l_02" localSheetId="19">#REF!</definedName>
    <definedName name="row090082_03l_02" localSheetId="6">#REF!</definedName>
    <definedName name="row090082_03l_02" localSheetId="25">#REF!</definedName>
    <definedName name="row090082_03l_02" localSheetId="18">#REF!</definedName>
    <definedName name="row090082_03l_02" localSheetId="26">#REF!</definedName>
    <definedName name="row090082_03l_02" localSheetId="17">#REF!</definedName>
    <definedName name="row090082_03l_02">#REF!</definedName>
    <definedName name="row090082_03r_02" localSheetId="24">#REF!</definedName>
    <definedName name="row090082_03r_02" localSheetId="19">#REF!</definedName>
    <definedName name="row090082_03r_02" localSheetId="6">#REF!</definedName>
    <definedName name="row090082_03r_02" localSheetId="25">#REF!</definedName>
    <definedName name="row090082_03r_02" localSheetId="18">#REF!</definedName>
    <definedName name="row090082_03r_02" localSheetId="26">#REF!</definedName>
    <definedName name="row090082_03r_02" localSheetId="17">#REF!</definedName>
    <definedName name="row090082_03r_02">#REF!</definedName>
    <definedName name="row090082_03v_02" localSheetId="24">#REF!</definedName>
    <definedName name="row090082_03v_02" localSheetId="19">#REF!</definedName>
    <definedName name="row090082_03v_02" localSheetId="6">#REF!</definedName>
    <definedName name="row090082_03v_02" localSheetId="25">#REF!</definedName>
    <definedName name="row090082_03v_02" localSheetId="18">#REF!</definedName>
    <definedName name="row090082_03v_02" localSheetId="26">#REF!</definedName>
    <definedName name="row090082_03v_02" localSheetId="17">#REF!</definedName>
    <definedName name="row090082_03v_02">#REF!</definedName>
    <definedName name="row090082_04l_02" localSheetId="24">#REF!</definedName>
    <definedName name="row090082_04l_02" localSheetId="19">#REF!</definedName>
    <definedName name="row090082_04l_02" localSheetId="6">#REF!</definedName>
    <definedName name="row090082_04l_02" localSheetId="25">#REF!</definedName>
    <definedName name="row090082_04l_02" localSheetId="18">#REF!</definedName>
    <definedName name="row090082_04l_02" localSheetId="26">#REF!</definedName>
    <definedName name="row090082_04l_02" localSheetId="17">#REF!</definedName>
    <definedName name="row090082_04l_02">#REF!</definedName>
    <definedName name="row090082_04r_02" localSheetId="24">#REF!</definedName>
    <definedName name="row090082_04r_02" localSheetId="19">#REF!</definedName>
    <definedName name="row090082_04r_02" localSheetId="6">#REF!</definedName>
    <definedName name="row090082_04r_02" localSheetId="25">#REF!</definedName>
    <definedName name="row090082_04r_02" localSheetId="18">#REF!</definedName>
    <definedName name="row090082_04r_02" localSheetId="26">#REF!</definedName>
    <definedName name="row090082_04r_02" localSheetId="17">#REF!</definedName>
    <definedName name="row090082_04r_02">#REF!</definedName>
    <definedName name="row090082_04v_02" localSheetId="24">#REF!</definedName>
    <definedName name="row090082_04v_02" localSheetId="19">#REF!</definedName>
    <definedName name="row090082_04v_02" localSheetId="6">#REF!</definedName>
    <definedName name="row090082_04v_02" localSheetId="25">#REF!</definedName>
    <definedName name="row090082_04v_02" localSheetId="18">#REF!</definedName>
    <definedName name="row090082_04v_02" localSheetId="26">#REF!</definedName>
    <definedName name="row090082_04v_02" localSheetId="17">#REF!</definedName>
    <definedName name="row090082_04v_02">#REF!</definedName>
    <definedName name="row090083_03l_02" localSheetId="24">#REF!</definedName>
    <definedName name="row090083_03l_02" localSheetId="19">#REF!</definedName>
    <definedName name="row090083_03l_02" localSheetId="6">#REF!</definedName>
    <definedName name="row090083_03l_02" localSheetId="25">#REF!</definedName>
    <definedName name="row090083_03l_02" localSheetId="18">#REF!</definedName>
    <definedName name="row090083_03l_02" localSheetId="26">#REF!</definedName>
    <definedName name="row090083_03l_02" localSheetId="17">#REF!</definedName>
    <definedName name="row090083_03l_02">#REF!</definedName>
    <definedName name="row090083_03r_02" localSheetId="24">#REF!</definedName>
    <definedName name="row090083_03r_02" localSheetId="19">#REF!</definedName>
    <definedName name="row090083_03r_02" localSheetId="6">#REF!</definedName>
    <definedName name="row090083_03r_02" localSheetId="25">#REF!</definedName>
    <definedName name="row090083_03r_02" localSheetId="18">#REF!</definedName>
    <definedName name="row090083_03r_02" localSheetId="26">#REF!</definedName>
    <definedName name="row090083_03r_02" localSheetId="17">#REF!</definedName>
    <definedName name="row090083_03r_02">#REF!</definedName>
    <definedName name="row090083_03v_02" localSheetId="24">#REF!</definedName>
    <definedName name="row090083_03v_02" localSheetId="19">#REF!</definedName>
    <definedName name="row090083_03v_02" localSheetId="6">#REF!</definedName>
    <definedName name="row090083_03v_02" localSheetId="25">#REF!</definedName>
    <definedName name="row090083_03v_02" localSheetId="18">#REF!</definedName>
    <definedName name="row090083_03v_02" localSheetId="26">#REF!</definedName>
    <definedName name="row090083_03v_02" localSheetId="17">#REF!</definedName>
    <definedName name="row090083_03v_02">#REF!</definedName>
    <definedName name="row090083_04l_02" localSheetId="24">#REF!</definedName>
    <definedName name="row090083_04l_02" localSheetId="19">#REF!</definedName>
    <definedName name="row090083_04l_02" localSheetId="6">#REF!</definedName>
    <definedName name="row090083_04l_02" localSheetId="25">#REF!</definedName>
    <definedName name="row090083_04l_02" localSheetId="18">#REF!</definedName>
    <definedName name="row090083_04l_02" localSheetId="26">#REF!</definedName>
    <definedName name="row090083_04l_02" localSheetId="17">#REF!</definedName>
    <definedName name="row090083_04l_02">#REF!</definedName>
    <definedName name="row090083_04r_02" localSheetId="24">#REF!</definedName>
    <definedName name="row090083_04r_02" localSheetId="19">#REF!</definedName>
    <definedName name="row090083_04r_02" localSheetId="6">#REF!</definedName>
    <definedName name="row090083_04r_02" localSheetId="25">#REF!</definedName>
    <definedName name="row090083_04r_02" localSheetId="18">#REF!</definedName>
    <definedName name="row090083_04r_02" localSheetId="26">#REF!</definedName>
    <definedName name="row090083_04r_02" localSheetId="17">#REF!</definedName>
    <definedName name="row090083_04r_02">#REF!</definedName>
    <definedName name="row090083_04v_02" localSheetId="24">#REF!</definedName>
    <definedName name="row090083_04v_02" localSheetId="19">#REF!</definedName>
    <definedName name="row090083_04v_02" localSheetId="6">#REF!</definedName>
    <definedName name="row090083_04v_02" localSheetId="25">#REF!</definedName>
    <definedName name="row090083_04v_02" localSheetId="18">#REF!</definedName>
    <definedName name="row090083_04v_02" localSheetId="26">#REF!</definedName>
    <definedName name="row090083_04v_02" localSheetId="17">#REF!</definedName>
    <definedName name="row090083_04v_02">#REF!</definedName>
    <definedName name="row090084_03l_02" localSheetId="24">#REF!</definedName>
    <definedName name="row090084_03l_02" localSheetId="19">#REF!</definedName>
    <definedName name="row090084_03l_02" localSheetId="6">#REF!</definedName>
    <definedName name="row090084_03l_02" localSheetId="25">#REF!</definedName>
    <definedName name="row090084_03l_02" localSheetId="18">#REF!</definedName>
    <definedName name="row090084_03l_02" localSheetId="26">#REF!</definedName>
    <definedName name="row090084_03l_02" localSheetId="17">#REF!</definedName>
    <definedName name="row090084_03l_02">#REF!</definedName>
    <definedName name="row090084_03r_02" localSheetId="24">#REF!</definedName>
    <definedName name="row090084_03r_02" localSheetId="19">#REF!</definedName>
    <definedName name="row090084_03r_02" localSheetId="6">#REF!</definedName>
    <definedName name="row090084_03r_02" localSheetId="25">#REF!</definedName>
    <definedName name="row090084_03r_02" localSheetId="18">#REF!</definedName>
    <definedName name="row090084_03r_02" localSheetId="26">#REF!</definedName>
    <definedName name="row090084_03r_02" localSheetId="17">#REF!</definedName>
    <definedName name="row090084_03r_02">#REF!</definedName>
    <definedName name="row090084_03v_02" localSheetId="24">#REF!</definedName>
    <definedName name="row090084_03v_02" localSheetId="19">#REF!</definedName>
    <definedName name="row090084_03v_02" localSheetId="6">#REF!</definedName>
    <definedName name="row090084_03v_02" localSheetId="25">#REF!</definedName>
    <definedName name="row090084_03v_02" localSheetId="18">#REF!</definedName>
    <definedName name="row090084_03v_02" localSheetId="26">#REF!</definedName>
    <definedName name="row090084_03v_02" localSheetId="17">#REF!</definedName>
    <definedName name="row090084_03v_02">#REF!</definedName>
    <definedName name="row090084_04l_02" localSheetId="24">#REF!</definedName>
    <definedName name="row090084_04l_02" localSheetId="19">#REF!</definedName>
    <definedName name="row090084_04l_02" localSheetId="6">#REF!</definedName>
    <definedName name="row090084_04l_02" localSheetId="25">#REF!</definedName>
    <definedName name="row090084_04l_02" localSheetId="18">#REF!</definedName>
    <definedName name="row090084_04l_02" localSheetId="26">#REF!</definedName>
    <definedName name="row090084_04l_02" localSheetId="17">#REF!</definedName>
    <definedName name="row090084_04l_02">#REF!</definedName>
    <definedName name="row090084_04r_02" localSheetId="24">#REF!</definedName>
    <definedName name="row090084_04r_02" localSheetId="19">#REF!</definedName>
    <definedName name="row090084_04r_02" localSheetId="6">#REF!</definedName>
    <definedName name="row090084_04r_02" localSheetId="25">#REF!</definedName>
    <definedName name="row090084_04r_02" localSheetId="18">#REF!</definedName>
    <definedName name="row090084_04r_02" localSheetId="26">#REF!</definedName>
    <definedName name="row090084_04r_02" localSheetId="17">#REF!</definedName>
    <definedName name="row090084_04r_02">#REF!</definedName>
    <definedName name="row090084_04v_02" localSheetId="24">#REF!</definedName>
    <definedName name="row090084_04v_02" localSheetId="19">#REF!</definedName>
    <definedName name="row090084_04v_02" localSheetId="6">#REF!</definedName>
    <definedName name="row090084_04v_02" localSheetId="25">#REF!</definedName>
    <definedName name="row090084_04v_02" localSheetId="18">#REF!</definedName>
    <definedName name="row090084_04v_02" localSheetId="26">#REF!</definedName>
    <definedName name="row090084_04v_02" localSheetId="17">#REF!</definedName>
    <definedName name="row090084_04v_02">#REF!</definedName>
    <definedName name="row090085_03l_02" localSheetId="24">#REF!</definedName>
    <definedName name="row090085_03l_02" localSheetId="19">#REF!</definedName>
    <definedName name="row090085_03l_02" localSheetId="6">#REF!</definedName>
    <definedName name="row090085_03l_02" localSheetId="25">#REF!</definedName>
    <definedName name="row090085_03l_02" localSheetId="18">#REF!</definedName>
    <definedName name="row090085_03l_02" localSheetId="26">#REF!</definedName>
    <definedName name="row090085_03l_02" localSheetId="17">#REF!</definedName>
    <definedName name="row090085_03l_02">#REF!</definedName>
    <definedName name="row090085_03r_02" localSheetId="24">#REF!</definedName>
    <definedName name="row090085_03r_02" localSheetId="19">#REF!</definedName>
    <definedName name="row090085_03r_02" localSheetId="6">#REF!</definedName>
    <definedName name="row090085_03r_02" localSheetId="25">#REF!</definedName>
    <definedName name="row090085_03r_02" localSheetId="18">#REF!</definedName>
    <definedName name="row090085_03r_02" localSheetId="26">#REF!</definedName>
    <definedName name="row090085_03r_02" localSheetId="17">#REF!</definedName>
    <definedName name="row090085_03r_02">#REF!</definedName>
    <definedName name="row090085_03v_02" localSheetId="24">#REF!</definedName>
    <definedName name="row090085_03v_02" localSheetId="19">#REF!</definedName>
    <definedName name="row090085_03v_02" localSheetId="6">#REF!</definedName>
    <definedName name="row090085_03v_02" localSheetId="25">#REF!</definedName>
    <definedName name="row090085_03v_02" localSheetId="18">#REF!</definedName>
    <definedName name="row090085_03v_02" localSheetId="26">#REF!</definedName>
    <definedName name="row090085_03v_02" localSheetId="17">#REF!</definedName>
    <definedName name="row090085_03v_02">#REF!</definedName>
    <definedName name="row090085_04l_02" localSheetId="24">#REF!</definedName>
    <definedName name="row090085_04l_02" localSheetId="19">#REF!</definedName>
    <definedName name="row090085_04l_02" localSheetId="6">#REF!</definedName>
    <definedName name="row090085_04l_02" localSheetId="25">#REF!</definedName>
    <definedName name="row090085_04l_02" localSheetId="18">#REF!</definedName>
    <definedName name="row090085_04l_02" localSheetId="26">#REF!</definedName>
    <definedName name="row090085_04l_02" localSheetId="17">#REF!</definedName>
    <definedName name="row090085_04l_02">#REF!</definedName>
    <definedName name="row090085_04r_02" localSheetId="24">#REF!</definedName>
    <definedName name="row090085_04r_02" localSheetId="19">#REF!</definedName>
    <definedName name="row090085_04r_02" localSheetId="6">#REF!</definedName>
    <definedName name="row090085_04r_02" localSheetId="25">#REF!</definedName>
    <definedName name="row090085_04r_02" localSheetId="18">#REF!</definedName>
    <definedName name="row090085_04r_02" localSheetId="26">#REF!</definedName>
    <definedName name="row090085_04r_02" localSheetId="17">#REF!</definedName>
    <definedName name="row090085_04r_02">#REF!</definedName>
    <definedName name="row090085_04v_02" localSheetId="24">#REF!</definedName>
    <definedName name="row090085_04v_02" localSheetId="19">#REF!</definedName>
    <definedName name="row090085_04v_02" localSheetId="6">#REF!</definedName>
    <definedName name="row090085_04v_02" localSheetId="25">#REF!</definedName>
    <definedName name="row090085_04v_02" localSheetId="18">#REF!</definedName>
    <definedName name="row090085_04v_02" localSheetId="26">#REF!</definedName>
    <definedName name="row090085_04v_02" localSheetId="17">#REF!</definedName>
    <definedName name="row090085_04v_02">#REF!</definedName>
    <definedName name="row090086_03l_02" localSheetId="24">#REF!</definedName>
    <definedName name="row090086_03l_02" localSheetId="19">#REF!</definedName>
    <definedName name="row090086_03l_02" localSheetId="6">#REF!</definedName>
    <definedName name="row090086_03l_02" localSheetId="25">#REF!</definedName>
    <definedName name="row090086_03l_02" localSheetId="18">#REF!</definedName>
    <definedName name="row090086_03l_02" localSheetId="26">#REF!</definedName>
    <definedName name="row090086_03l_02" localSheetId="17">#REF!</definedName>
    <definedName name="row090086_03l_02">#REF!</definedName>
    <definedName name="row090086_03r_02" localSheetId="24">#REF!</definedName>
    <definedName name="row090086_03r_02" localSheetId="19">#REF!</definedName>
    <definedName name="row090086_03r_02" localSheetId="6">#REF!</definedName>
    <definedName name="row090086_03r_02" localSheetId="25">#REF!</definedName>
    <definedName name="row090086_03r_02" localSheetId="18">#REF!</definedName>
    <definedName name="row090086_03r_02" localSheetId="26">#REF!</definedName>
    <definedName name="row090086_03r_02" localSheetId="17">#REF!</definedName>
    <definedName name="row090086_03r_02">#REF!</definedName>
    <definedName name="row090086_03v_02" localSheetId="24">#REF!</definedName>
    <definedName name="row090086_03v_02" localSheetId="19">#REF!</definedName>
    <definedName name="row090086_03v_02" localSheetId="6">#REF!</definedName>
    <definedName name="row090086_03v_02" localSheetId="25">#REF!</definedName>
    <definedName name="row090086_03v_02" localSheetId="18">#REF!</definedName>
    <definedName name="row090086_03v_02" localSheetId="26">#REF!</definedName>
    <definedName name="row090086_03v_02" localSheetId="17">#REF!</definedName>
    <definedName name="row090086_03v_02">#REF!</definedName>
    <definedName name="row090086_04l_02" localSheetId="24">#REF!</definedName>
    <definedName name="row090086_04l_02" localSheetId="19">#REF!</definedName>
    <definedName name="row090086_04l_02" localSheetId="6">#REF!</definedName>
    <definedName name="row090086_04l_02" localSheetId="25">#REF!</definedName>
    <definedName name="row090086_04l_02" localSheetId="18">#REF!</definedName>
    <definedName name="row090086_04l_02" localSheetId="26">#REF!</definedName>
    <definedName name="row090086_04l_02" localSheetId="17">#REF!</definedName>
    <definedName name="row090086_04l_02">#REF!</definedName>
    <definedName name="row090086_04r_02" localSheetId="24">#REF!</definedName>
    <definedName name="row090086_04r_02" localSheetId="19">#REF!</definedName>
    <definedName name="row090086_04r_02" localSheetId="6">#REF!</definedName>
    <definedName name="row090086_04r_02" localSheetId="25">#REF!</definedName>
    <definedName name="row090086_04r_02" localSheetId="18">#REF!</definedName>
    <definedName name="row090086_04r_02" localSheetId="26">#REF!</definedName>
    <definedName name="row090086_04r_02" localSheetId="17">#REF!</definedName>
    <definedName name="row090086_04r_02">#REF!</definedName>
    <definedName name="row090086_04v_02" localSheetId="24">#REF!</definedName>
    <definedName name="row090086_04v_02" localSheetId="19">#REF!</definedName>
    <definedName name="row090086_04v_02" localSheetId="6">#REF!</definedName>
    <definedName name="row090086_04v_02" localSheetId="25">#REF!</definedName>
    <definedName name="row090086_04v_02" localSheetId="18">#REF!</definedName>
    <definedName name="row090086_04v_02" localSheetId="26">#REF!</definedName>
    <definedName name="row090086_04v_02" localSheetId="17">#REF!</definedName>
    <definedName name="row090086_04v_02">#REF!</definedName>
    <definedName name="row090087_03l_02" localSheetId="24">#REF!</definedName>
    <definedName name="row090087_03l_02" localSheetId="19">#REF!</definedName>
    <definedName name="row090087_03l_02" localSheetId="6">#REF!</definedName>
    <definedName name="row090087_03l_02" localSheetId="25">#REF!</definedName>
    <definedName name="row090087_03l_02" localSheetId="18">#REF!</definedName>
    <definedName name="row090087_03l_02" localSheetId="26">#REF!</definedName>
    <definedName name="row090087_03l_02" localSheetId="17">#REF!</definedName>
    <definedName name="row090087_03l_02">#REF!</definedName>
    <definedName name="row090087_03r_02" localSheetId="24">#REF!</definedName>
    <definedName name="row090087_03r_02" localSheetId="19">#REF!</definedName>
    <definedName name="row090087_03r_02" localSheetId="6">#REF!</definedName>
    <definedName name="row090087_03r_02" localSheetId="25">#REF!</definedName>
    <definedName name="row090087_03r_02" localSheetId="18">#REF!</definedName>
    <definedName name="row090087_03r_02" localSheetId="26">#REF!</definedName>
    <definedName name="row090087_03r_02" localSheetId="17">#REF!</definedName>
    <definedName name="row090087_03r_02">#REF!</definedName>
    <definedName name="row090087_03v_02" localSheetId="24">#REF!</definedName>
    <definedName name="row090087_03v_02" localSheetId="19">#REF!</definedName>
    <definedName name="row090087_03v_02" localSheetId="6">#REF!</definedName>
    <definedName name="row090087_03v_02" localSheetId="25">#REF!</definedName>
    <definedName name="row090087_03v_02" localSheetId="18">#REF!</definedName>
    <definedName name="row090087_03v_02" localSheetId="26">#REF!</definedName>
    <definedName name="row090087_03v_02" localSheetId="17">#REF!</definedName>
    <definedName name="row090087_03v_02">#REF!</definedName>
    <definedName name="row090087_04l_02" localSheetId="24">#REF!</definedName>
    <definedName name="row090087_04l_02" localSheetId="19">#REF!</definedName>
    <definedName name="row090087_04l_02" localSheetId="6">#REF!</definedName>
    <definedName name="row090087_04l_02" localSheetId="25">#REF!</definedName>
    <definedName name="row090087_04l_02" localSheetId="18">#REF!</definedName>
    <definedName name="row090087_04l_02" localSheetId="26">#REF!</definedName>
    <definedName name="row090087_04l_02" localSheetId="17">#REF!</definedName>
    <definedName name="row090087_04l_02">#REF!</definedName>
    <definedName name="row090087_04r_02" localSheetId="24">#REF!</definedName>
    <definedName name="row090087_04r_02" localSheetId="19">#REF!</definedName>
    <definedName name="row090087_04r_02" localSheetId="6">#REF!</definedName>
    <definedName name="row090087_04r_02" localSheetId="25">#REF!</definedName>
    <definedName name="row090087_04r_02" localSheetId="18">#REF!</definedName>
    <definedName name="row090087_04r_02" localSheetId="26">#REF!</definedName>
    <definedName name="row090087_04r_02" localSheetId="17">#REF!</definedName>
    <definedName name="row090087_04r_02">#REF!</definedName>
    <definedName name="row090087_04v_02" localSheetId="24">#REF!</definedName>
    <definedName name="row090087_04v_02" localSheetId="19">#REF!</definedName>
    <definedName name="row090087_04v_02" localSheetId="6">#REF!</definedName>
    <definedName name="row090087_04v_02" localSheetId="25">#REF!</definedName>
    <definedName name="row090087_04v_02" localSheetId="18">#REF!</definedName>
    <definedName name="row090087_04v_02" localSheetId="26">#REF!</definedName>
    <definedName name="row090087_04v_02" localSheetId="17">#REF!</definedName>
    <definedName name="row090087_04v_02">#REF!</definedName>
    <definedName name="row0900881_03l_02" localSheetId="24">#REF!</definedName>
    <definedName name="row0900881_03l_02" localSheetId="19">#REF!</definedName>
    <definedName name="row0900881_03l_02" localSheetId="6">#REF!</definedName>
    <definedName name="row0900881_03l_02" localSheetId="25">#REF!</definedName>
    <definedName name="row0900881_03l_02" localSheetId="18">#REF!</definedName>
    <definedName name="row0900881_03l_02" localSheetId="26">#REF!</definedName>
    <definedName name="row0900881_03l_02" localSheetId="17">#REF!</definedName>
    <definedName name="row0900881_03l_02">#REF!</definedName>
    <definedName name="row0900881_03r_02" localSheetId="24">#REF!</definedName>
    <definedName name="row0900881_03r_02" localSheetId="19">#REF!</definedName>
    <definedName name="row0900881_03r_02" localSheetId="6">#REF!</definedName>
    <definedName name="row0900881_03r_02" localSheetId="25">#REF!</definedName>
    <definedName name="row0900881_03r_02" localSheetId="18">#REF!</definedName>
    <definedName name="row0900881_03r_02" localSheetId="26">#REF!</definedName>
    <definedName name="row0900881_03r_02" localSheetId="17">#REF!</definedName>
    <definedName name="row0900881_03r_02">#REF!</definedName>
    <definedName name="row0900881_03v_02" localSheetId="24">#REF!</definedName>
    <definedName name="row0900881_03v_02" localSheetId="19">#REF!</definedName>
    <definedName name="row0900881_03v_02" localSheetId="6">#REF!</definedName>
    <definedName name="row0900881_03v_02" localSheetId="25">#REF!</definedName>
    <definedName name="row0900881_03v_02" localSheetId="18">#REF!</definedName>
    <definedName name="row0900881_03v_02" localSheetId="26">#REF!</definedName>
    <definedName name="row0900881_03v_02" localSheetId="17">#REF!</definedName>
    <definedName name="row0900881_03v_02">#REF!</definedName>
    <definedName name="row0900881_04l_02" localSheetId="24">#REF!</definedName>
    <definedName name="row0900881_04l_02" localSheetId="19">#REF!</definedName>
    <definedName name="row0900881_04l_02" localSheetId="6">#REF!</definedName>
    <definedName name="row0900881_04l_02" localSheetId="25">#REF!</definedName>
    <definedName name="row0900881_04l_02" localSheetId="18">#REF!</definedName>
    <definedName name="row0900881_04l_02" localSheetId="26">#REF!</definedName>
    <definedName name="row0900881_04l_02" localSheetId="17">#REF!</definedName>
    <definedName name="row0900881_04l_02">#REF!</definedName>
    <definedName name="row0900881_04r_02" localSheetId="24">#REF!</definedName>
    <definedName name="row0900881_04r_02" localSheetId="19">#REF!</definedName>
    <definedName name="row0900881_04r_02" localSheetId="6">#REF!</definedName>
    <definedName name="row0900881_04r_02" localSheetId="25">#REF!</definedName>
    <definedName name="row0900881_04r_02" localSheetId="18">#REF!</definedName>
    <definedName name="row0900881_04r_02" localSheetId="26">#REF!</definedName>
    <definedName name="row0900881_04r_02" localSheetId="17">#REF!</definedName>
    <definedName name="row0900881_04r_02">#REF!</definedName>
    <definedName name="row0900881_04v_02" localSheetId="24">#REF!</definedName>
    <definedName name="row0900881_04v_02" localSheetId="19">#REF!</definedName>
    <definedName name="row0900881_04v_02" localSheetId="6">#REF!</definedName>
    <definedName name="row0900881_04v_02" localSheetId="25">#REF!</definedName>
    <definedName name="row0900881_04v_02" localSheetId="18">#REF!</definedName>
    <definedName name="row0900881_04v_02" localSheetId="26">#REF!</definedName>
    <definedName name="row0900881_04v_02" localSheetId="17">#REF!</definedName>
    <definedName name="row0900881_04v_02">#REF!</definedName>
    <definedName name="row0900882_03l_02" localSheetId="24">#REF!</definedName>
    <definedName name="row0900882_03l_02" localSheetId="19">#REF!</definedName>
    <definedName name="row0900882_03l_02" localSheetId="6">#REF!</definedName>
    <definedName name="row0900882_03l_02" localSheetId="25">#REF!</definedName>
    <definedName name="row0900882_03l_02" localSheetId="18">#REF!</definedName>
    <definedName name="row0900882_03l_02" localSheetId="26">#REF!</definedName>
    <definedName name="row0900882_03l_02" localSheetId="17">#REF!</definedName>
    <definedName name="row0900882_03l_02">#REF!</definedName>
    <definedName name="row0900882_03r_02" localSheetId="24">#REF!</definedName>
    <definedName name="row0900882_03r_02" localSheetId="19">#REF!</definedName>
    <definedName name="row0900882_03r_02" localSheetId="6">#REF!</definedName>
    <definedName name="row0900882_03r_02" localSheetId="25">#REF!</definedName>
    <definedName name="row0900882_03r_02" localSheetId="18">#REF!</definedName>
    <definedName name="row0900882_03r_02" localSheetId="26">#REF!</definedName>
    <definedName name="row0900882_03r_02" localSheetId="17">#REF!</definedName>
    <definedName name="row0900882_03r_02">#REF!</definedName>
    <definedName name="row0900882_03v_02" localSheetId="24">#REF!</definedName>
    <definedName name="row0900882_03v_02" localSheetId="19">#REF!</definedName>
    <definedName name="row0900882_03v_02" localSheetId="6">#REF!</definedName>
    <definedName name="row0900882_03v_02" localSheetId="25">#REF!</definedName>
    <definedName name="row0900882_03v_02" localSheetId="18">#REF!</definedName>
    <definedName name="row0900882_03v_02" localSheetId="26">#REF!</definedName>
    <definedName name="row0900882_03v_02" localSheetId="17">#REF!</definedName>
    <definedName name="row0900882_03v_02">#REF!</definedName>
    <definedName name="row0900882_04l_02" localSheetId="24">#REF!</definedName>
    <definedName name="row0900882_04l_02" localSheetId="19">#REF!</definedName>
    <definedName name="row0900882_04l_02" localSheetId="6">#REF!</definedName>
    <definedName name="row0900882_04l_02" localSheetId="25">#REF!</definedName>
    <definedName name="row0900882_04l_02" localSheetId="18">#REF!</definedName>
    <definedName name="row0900882_04l_02" localSheetId="26">#REF!</definedName>
    <definedName name="row0900882_04l_02" localSheetId="17">#REF!</definedName>
    <definedName name="row0900882_04l_02">#REF!</definedName>
    <definedName name="row0900882_04r_02" localSheetId="24">#REF!</definedName>
    <definedName name="row0900882_04r_02" localSheetId="19">#REF!</definedName>
    <definedName name="row0900882_04r_02" localSheetId="6">#REF!</definedName>
    <definedName name="row0900882_04r_02" localSheetId="25">#REF!</definedName>
    <definedName name="row0900882_04r_02" localSheetId="18">#REF!</definedName>
    <definedName name="row0900882_04r_02" localSheetId="26">#REF!</definedName>
    <definedName name="row0900882_04r_02" localSheetId="17">#REF!</definedName>
    <definedName name="row0900882_04r_02">#REF!</definedName>
    <definedName name="row0900882_04v_02" localSheetId="24">#REF!</definedName>
    <definedName name="row0900882_04v_02" localSheetId="19">#REF!</definedName>
    <definedName name="row0900882_04v_02" localSheetId="6">#REF!</definedName>
    <definedName name="row0900882_04v_02" localSheetId="25">#REF!</definedName>
    <definedName name="row0900882_04v_02" localSheetId="18">#REF!</definedName>
    <definedName name="row0900882_04v_02" localSheetId="26">#REF!</definedName>
    <definedName name="row0900882_04v_02" localSheetId="17">#REF!</definedName>
    <definedName name="row0900882_04v_02">#REF!</definedName>
    <definedName name="row090088P_03l_02" localSheetId="24">#REF!</definedName>
    <definedName name="row090088P_03l_02" localSheetId="19">#REF!</definedName>
    <definedName name="row090088P_03l_02" localSheetId="6">#REF!</definedName>
    <definedName name="row090088P_03l_02" localSheetId="25">#REF!</definedName>
    <definedName name="row090088P_03l_02" localSheetId="18">#REF!</definedName>
    <definedName name="row090088P_03l_02" localSheetId="26">#REF!</definedName>
    <definedName name="row090088P_03l_02" localSheetId="17">#REF!</definedName>
    <definedName name="row090088P_03l_02">#REF!</definedName>
    <definedName name="row090088P_03r_02" localSheetId="24">#REF!</definedName>
    <definedName name="row090088P_03r_02" localSheetId="19">#REF!</definedName>
    <definedName name="row090088P_03r_02" localSheetId="6">#REF!</definedName>
    <definedName name="row090088P_03r_02" localSheetId="25">#REF!</definedName>
    <definedName name="row090088P_03r_02" localSheetId="18">#REF!</definedName>
    <definedName name="row090088P_03r_02" localSheetId="26">#REF!</definedName>
    <definedName name="row090088P_03r_02" localSheetId="17">#REF!</definedName>
    <definedName name="row090088P_03r_02">#REF!</definedName>
    <definedName name="row090088P_03v_02" localSheetId="24">#REF!</definedName>
    <definedName name="row090088P_03v_02" localSheetId="19">#REF!</definedName>
    <definedName name="row090088P_03v_02" localSheetId="6">#REF!</definedName>
    <definedName name="row090088P_03v_02" localSheetId="25">#REF!</definedName>
    <definedName name="row090088P_03v_02" localSheetId="18">#REF!</definedName>
    <definedName name="row090088P_03v_02" localSheetId="26">#REF!</definedName>
    <definedName name="row090088P_03v_02" localSheetId="17">#REF!</definedName>
    <definedName name="row090088P_03v_02">#REF!</definedName>
    <definedName name="row090088P_04l_02" localSheetId="24">#REF!</definedName>
    <definedName name="row090088P_04l_02" localSheetId="19">#REF!</definedName>
    <definedName name="row090088P_04l_02" localSheetId="6">#REF!</definedName>
    <definedName name="row090088P_04l_02" localSheetId="25">#REF!</definedName>
    <definedName name="row090088P_04l_02" localSheetId="18">#REF!</definedName>
    <definedName name="row090088P_04l_02" localSheetId="26">#REF!</definedName>
    <definedName name="row090088P_04l_02" localSheetId="17">#REF!</definedName>
    <definedName name="row090088P_04l_02">#REF!</definedName>
    <definedName name="row090088P_04r_02" localSheetId="24">#REF!</definedName>
    <definedName name="row090088P_04r_02" localSheetId="19">#REF!</definedName>
    <definedName name="row090088P_04r_02" localSheetId="6">#REF!</definedName>
    <definedName name="row090088P_04r_02" localSheetId="25">#REF!</definedName>
    <definedName name="row090088P_04r_02" localSheetId="18">#REF!</definedName>
    <definedName name="row090088P_04r_02" localSheetId="26">#REF!</definedName>
    <definedName name="row090088P_04r_02" localSheetId="17">#REF!</definedName>
    <definedName name="row090088P_04r_02">#REF!</definedName>
    <definedName name="row090088P_04v_02" localSheetId="24">#REF!</definedName>
    <definedName name="row090088P_04v_02" localSheetId="19">#REF!</definedName>
    <definedName name="row090088P_04v_02" localSheetId="6">#REF!</definedName>
    <definedName name="row090088P_04v_02" localSheetId="25">#REF!</definedName>
    <definedName name="row090088P_04v_02" localSheetId="18">#REF!</definedName>
    <definedName name="row090088P_04v_02" localSheetId="26">#REF!</definedName>
    <definedName name="row090088P_04v_02" localSheetId="17">#REF!</definedName>
    <definedName name="row090088P_04v_02">#REF!</definedName>
    <definedName name="row0900891_03l_02" localSheetId="24">#REF!</definedName>
    <definedName name="row0900891_03l_02" localSheetId="19">#REF!</definedName>
    <definedName name="row0900891_03l_02" localSheetId="6">#REF!</definedName>
    <definedName name="row0900891_03l_02" localSheetId="25">#REF!</definedName>
    <definedName name="row0900891_03l_02" localSheetId="18">#REF!</definedName>
    <definedName name="row0900891_03l_02" localSheetId="26">#REF!</definedName>
    <definedName name="row0900891_03l_02" localSheetId="17">#REF!</definedName>
    <definedName name="row0900891_03l_02">#REF!</definedName>
    <definedName name="row0900891_03r_02" localSheetId="24">#REF!</definedName>
    <definedName name="row0900891_03r_02" localSheetId="19">#REF!</definedName>
    <definedName name="row0900891_03r_02" localSheetId="6">#REF!</definedName>
    <definedName name="row0900891_03r_02" localSheetId="25">#REF!</definedName>
    <definedName name="row0900891_03r_02" localSheetId="18">#REF!</definedName>
    <definedName name="row0900891_03r_02" localSheetId="26">#REF!</definedName>
    <definedName name="row0900891_03r_02" localSheetId="17">#REF!</definedName>
    <definedName name="row0900891_03r_02">#REF!</definedName>
    <definedName name="row0900891_03v_02" localSheetId="24">#REF!</definedName>
    <definedName name="row0900891_03v_02" localSheetId="19">#REF!</definedName>
    <definedName name="row0900891_03v_02" localSheetId="6">#REF!</definedName>
    <definedName name="row0900891_03v_02" localSheetId="25">#REF!</definedName>
    <definedName name="row0900891_03v_02" localSheetId="18">#REF!</definedName>
    <definedName name="row0900891_03v_02" localSheetId="26">#REF!</definedName>
    <definedName name="row0900891_03v_02" localSheetId="17">#REF!</definedName>
    <definedName name="row0900891_03v_02">#REF!</definedName>
    <definedName name="row0900891_04l_02" localSheetId="24">#REF!</definedName>
    <definedName name="row0900891_04l_02" localSheetId="19">#REF!</definedName>
    <definedName name="row0900891_04l_02" localSheetId="6">#REF!</definedName>
    <definedName name="row0900891_04l_02" localSheetId="25">#REF!</definedName>
    <definedName name="row0900891_04l_02" localSheetId="18">#REF!</definedName>
    <definedName name="row0900891_04l_02" localSheetId="26">#REF!</definedName>
    <definedName name="row0900891_04l_02" localSheetId="17">#REF!</definedName>
    <definedName name="row0900891_04l_02">#REF!</definedName>
    <definedName name="row0900891_04r_02" localSheetId="24">#REF!</definedName>
    <definedName name="row0900891_04r_02" localSheetId="19">#REF!</definedName>
    <definedName name="row0900891_04r_02" localSheetId="6">#REF!</definedName>
    <definedName name="row0900891_04r_02" localSheetId="25">#REF!</definedName>
    <definedName name="row0900891_04r_02" localSheetId="18">#REF!</definedName>
    <definedName name="row0900891_04r_02" localSheetId="26">#REF!</definedName>
    <definedName name="row0900891_04r_02" localSheetId="17">#REF!</definedName>
    <definedName name="row0900891_04r_02">#REF!</definedName>
    <definedName name="row0900891_04v_02" localSheetId="24">#REF!</definedName>
    <definedName name="row0900891_04v_02" localSheetId="19">#REF!</definedName>
    <definedName name="row0900891_04v_02" localSheetId="6">#REF!</definedName>
    <definedName name="row0900891_04v_02" localSheetId="25">#REF!</definedName>
    <definedName name="row0900891_04v_02" localSheetId="18">#REF!</definedName>
    <definedName name="row0900891_04v_02" localSheetId="26">#REF!</definedName>
    <definedName name="row0900891_04v_02" localSheetId="17">#REF!</definedName>
    <definedName name="row0900891_04v_02">#REF!</definedName>
    <definedName name="row0900892_03l_02" localSheetId="24">#REF!</definedName>
    <definedName name="row0900892_03l_02" localSheetId="19">#REF!</definedName>
    <definedName name="row0900892_03l_02" localSheetId="6">#REF!</definedName>
    <definedName name="row0900892_03l_02" localSheetId="25">#REF!</definedName>
    <definedName name="row0900892_03l_02" localSheetId="18">#REF!</definedName>
    <definedName name="row0900892_03l_02" localSheetId="26">#REF!</definedName>
    <definedName name="row0900892_03l_02" localSheetId="17">#REF!</definedName>
    <definedName name="row0900892_03l_02">#REF!</definedName>
    <definedName name="row0900892_03r_02" localSheetId="24">#REF!</definedName>
    <definedName name="row0900892_03r_02" localSheetId="19">#REF!</definedName>
    <definedName name="row0900892_03r_02" localSheetId="6">#REF!</definedName>
    <definedName name="row0900892_03r_02" localSheetId="25">#REF!</definedName>
    <definedName name="row0900892_03r_02" localSheetId="18">#REF!</definedName>
    <definedName name="row0900892_03r_02" localSheetId="26">#REF!</definedName>
    <definedName name="row0900892_03r_02" localSheetId="17">#REF!</definedName>
    <definedName name="row0900892_03r_02">#REF!</definedName>
    <definedName name="row0900892_03v_02" localSheetId="24">#REF!</definedName>
    <definedName name="row0900892_03v_02" localSheetId="19">#REF!</definedName>
    <definedName name="row0900892_03v_02" localSheetId="6">#REF!</definedName>
    <definedName name="row0900892_03v_02" localSheetId="25">#REF!</definedName>
    <definedName name="row0900892_03v_02" localSheetId="18">#REF!</definedName>
    <definedName name="row0900892_03v_02" localSheetId="26">#REF!</definedName>
    <definedName name="row0900892_03v_02" localSheetId="17">#REF!</definedName>
    <definedName name="row0900892_03v_02">#REF!</definedName>
    <definedName name="row0900892_04l_02" localSheetId="24">#REF!</definedName>
    <definedName name="row0900892_04l_02" localSheetId="19">#REF!</definedName>
    <definedName name="row0900892_04l_02" localSheetId="6">#REF!</definedName>
    <definedName name="row0900892_04l_02" localSheetId="25">#REF!</definedName>
    <definedName name="row0900892_04l_02" localSheetId="18">#REF!</definedName>
    <definedName name="row0900892_04l_02" localSheetId="26">#REF!</definedName>
    <definedName name="row0900892_04l_02" localSheetId="17">#REF!</definedName>
    <definedName name="row0900892_04l_02">#REF!</definedName>
    <definedName name="row0900892_04r_02" localSheetId="24">#REF!</definedName>
    <definedName name="row0900892_04r_02" localSheetId="19">#REF!</definedName>
    <definedName name="row0900892_04r_02" localSheetId="6">#REF!</definedName>
    <definedName name="row0900892_04r_02" localSheetId="25">#REF!</definedName>
    <definedName name="row0900892_04r_02" localSheetId="18">#REF!</definedName>
    <definedName name="row0900892_04r_02" localSheetId="26">#REF!</definedName>
    <definedName name="row0900892_04r_02" localSheetId="17">#REF!</definedName>
    <definedName name="row0900892_04r_02">#REF!</definedName>
    <definedName name="row0900892_04v_02" localSheetId="24">#REF!</definedName>
    <definedName name="row0900892_04v_02" localSheetId="19">#REF!</definedName>
    <definedName name="row0900892_04v_02" localSheetId="6">#REF!</definedName>
    <definedName name="row0900892_04v_02" localSheetId="25">#REF!</definedName>
    <definedName name="row0900892_04v_02" localSheetId="18">#REF!</definedName>
    <definedName name="row0900892_04v_02" localSheetId="26">#REF!</definedName>
    <definedName name="row0900892_04v_02" localSheetId="17">#REF!</definedName>
    <definedName name="row0900892_04v_02">#REF!</definedName>
    <definedName name="row090089P_03l_02" localSheetId="24">#REF!</definedName>
    <definedName name="row090089P_03l_02" localSheetId="19">#REF!</definedName>
    <definedName name="row090089P_03l_02" localSheetId="6">#REF!</definedName>
    <definedName name="row090089P_03l_02" localSheetId="25">#REF!</definedName>
    <definedName name="row090089P_03l_02" localSheetId="18">#REF!</definedName>
    <definedName name="row090089P_03l_02" localSheetId="26">#REF!</definedName>
    <definedName name="row090089P_03l_02" localSheetId="17">#REF!</definedName>
    <definedName name="row090089P_03l_02">#REF!</definedName>
    <definedName name="row090089P_03r_02" localSheetId="24">#REF!</definedName>
    <definedName name="row090089P_03r_02" localSheetId="19">#REF!</definedName>
    <definedName name="row090089P_03r_02" localSheetId="6">#REF!</definedName>
    <definedName name="row090089P_03r_02" localSheetId="25">#REF!</definedName>
    <definedName name="row090089P_03r_02" localSheetId="18">#REF!</definedName>
    <definedName name="row090089P_03r_02" localSheetId="26">#REF!</definedName>
    <definedName name="row090089P_03r_02" localSheetId="17">#REF!</definedName>
    <definedName name="row090089P_03r_02">#REF!</definedName>
    <definedName name="row090089P_03v_02" localSheetId="24">#REF!</definedName>
    <definedName name="row090089P_03v_02" localSheetId="19">#REF!</definedName>
    <definedName name="row090089P_03v_02" localSheetId="6">#REF!</definedName>
    <definedName name="row090089P_03v_02" localSheetId="25">#REF!</definedName>
    <definedName name="row090089P_03v_02" localSheetId="18">#REF!</definedName>
    <definedName name="row090089P_03v_02" localSheetId="26">#REF!</definedName>
    <definedName name="row090089P_03v_02" localSheetId="17">#REF!</definedName>
    <definedName name="row090089P_03v_02">#REF!</definedName>
    <definedName name="row090089P_04l_02" localSheetId="24">#REF!</definedName>
    <definedName name="row090089P_04l_02" localSheetId="19">#REF!</definedName>
    <definedName name="row090089P_04l_02" localSheetId="6">#REF!</definedName>
    <definedName name="row090089P_04l_02" localSheetId="25">#REF!</definedName>
    <definedName name="row090089P_04l_02" localSheetId="18">#REF!</definedName>
    <definedName name="row090089P_04l_02" localSheetId="26">#REF!</definedName>
    <definedName name="row090089P_04l_02" localSheetId="17">#REF!</definedName>
    <definedName name="row090089P_04l_02">#REF!</definedName>
    <definedName name="row090089P_04r_02" localSheetId="24">#REF!</definedName>
    <definedName name="row090089P_04r_02" localSheetId="19">#REF!</definedName>
    <definedName name="row090089P_04r_02" localSheetId="6">#REF!</definedName>
    <definedName name="row090089P_04r_02" localSheetId="25">#REF!</definedName>
    <definedName name="row090089P_04r_02" localSheetId="18">#REF!</definedName>
    <definedName name="row090089P_04r_02" localSheetId="26">#REF!</definedName>
    <definedName name="row090089P_04r_02" localSheetId="17">#REF!</definedName>
    <definedName name="row090089P_04r_02">#REF!</definedName>
    <definedName name="row090089P_04v_02" localSheetId="24">#REF!</definedName>
    <definedName name="row090089P_04v_02" localSheetId="19">#REF!</definedName>
    <definedName name="row090089P_04v_02" localSheetId="6">#REF!</definedName>
    <definedName name="row090089P_04v_02" localSheetId="25">#REF!</definedName>
    <definedName name="row090089P_04v_02" localSheetId="18">#REF!</definedName>
    <definedName name="row090089P_04v_02" localSheetId="26">#REF!</definedName>
    <definedName name="row090089P_04v_02" localSheetId="17">#REF!</definedName>
    <definedName name="row090089P_04v_02">#REF!</definedName>
    <definedName name="row0900901_03l_02" localSheetId="24">#REF!</definedName>
    <definedName name="row0900901_03l_02" localSheetId="19">#REF!</definedName>
    <definedName name="row0900901_03l_02" localSheetId="6">#REF!</definedName>
    <definedName name="row0900901_03l_02" localSheetId="25">#REF!</definedName>
    <definedName name="row0900901_03l_02" localSheetId="18">#REF!</definedName>
    <definedName name="row0900901_03l_02" localSheetId="26">#REF!</definedName>
    <definedName name="row0900901_03l_02" localSheetId="17">#REF!</definedName>
    <definedName name="row0900901_03l_02">#REF!</definedName>
    <definedName name="row0900901_03r_02" localSheetId="24">#REF!</definedName>
    <definedName name="row0900901_03r_02" localSheetId="19">#REF!</definedName>
    <definedName name="row0900901_03r_02" localSheetId="6">#REF!</definedName>
    <definedName name="row0900901_03r_02" localSheetId="25">#REF!</definedName>
    <definedName name="row0900901_03r_02" localSheetId="18">#REF!</definedName>
    <definedName name="row0900901_03r_02" localSheetId="26">#REF!</definedName>
    <definedName name="row0900901_03r_02" localSheetId="17">#REF!</definedName>
    <definedName name="row0900901_03r_02">#REF!</definedName>
    <definedName name="row0900901_03v_02" localSheetId="24">#REF!</definedName>
    <definedName name="row0900901_03v_02" localSheetId="19">#REF!</definedName>
    <definedName name="row0900901_03v_02" localSheetId="6">#REF!</definedName>
    <definedName name="row0900901_03v_02" localSheetId="25">#REF!</definedName>
    <definedName name="row0900901_03v_02" localSheetId="18">#REF!</definedName>
    <definedName name="row0900901_03v_02" localSheetId="26">#REF!</definedName>
    <definedName name="row0900901_03v_02" localSheetId="17">#REF!</definedName>
    <definedName name="row0900901_03v_02">#REF!</definedName>
    <definedName name="row0900901_04l_02" localSheetId="24">#REF!</definedName>
    <definedName name="row0900901_04l_02" localSheetId="19">#REF!</definedName>
    <definedName name="row0900901_04l_02" localSheetId="6">#REF!</definedName>
    <definedName name="row0900901_04l_02" localSheetId="25">#REF!</definedName>
    <definedName name="row0900901_04l_02" localSheetId="18">#REF!</definedName>
    <definedName name="row0900901_04l_02" localSheetId="26">#REF!</definedName>
    <definedName name="row0900901_04l_02" localSheetId="17">#REF!</definedName>
    <definedName name="row0900901_04l_02">#REF!</definedName>
    <definedName name="row0900901_04r_02" localSheetId="24">#REF!</definedName>
    <definedName name="row0900901_04r_02" localSheetId="19">#REF!</definedName>
    <definedName name="row0900901_04r_02" localSheetId="6">#REF!</definedName>
    <definedName name="row0900901_04r_02" localSheetId="25">#REF!</definedName>
    <definedName name="row0900901_04r_02" localSheetId="18">#REF!</definedName>
    <definedName name="row0900901_04r_02" localSheetId="26">#REF!</definedName>
    <definedName name="row0900901_04r_02" localSheetId="17">#REF!</definedName>
    <definedName name="row0900901_04r_02">#REF!</definedName>
    <definedName name="row0900901_04v_02" localSheetId="24">#REF!</definedName>
    <definedName name="row0900901_04v_02" localSheetId="19">#REF!</definedName>
    <definedName name="row0900901_04v_02" localSheetId="6">#REF!</definedName>
    <definedName name="row0900901_04v_02" localSheetId="25">#REF!</definedName>
    <definedName name="row0900901_04v_02" localSheetId="18">#REF!</definedName>
    <definedName name="row0900901_04v_02" localSheetId="26">#REF!</definedName>
    <definedName name="row0900901_04v_02" localSheetId="17">#REF!</definedName>
    <definedName name="row0900901_04v_02">#REF!</definedName>
    <definedName name="row0900902_03l_02" localSheetId="24">#REF!</definedName>
    <definedName name="row0900902_03l_02" localSheetId="19">#REF!</definedName>
    <definedName name="row0900902_03l_02" localSheetId="6">#REF!</definedName>
    <definedName name="row0900902_03l_02" localSheetId="25">#REF!</definedName>
    <definedName name="row0900902_03l_02" localSheetId="18">#REF!</definedName>
    <definedName name="row0900902_03l_02" localSheetId="26">#REF!</definedName>
    <definedName name="row0900902_03l_02" localSheetId="17">#REF!</definedName>
    <definedName name="row0900902_03l_02">#REF!</definedName>
    <definedName name="row0900902_03r_02" localSheetId="24">#REF!</definedName>
    <definedName name="row0900902_03r_02" localSheetId="19">#REF!</definedName>
    <definedName name="row0900902_03r_02" localSheetId="6">#REF!</definedName>
    <definedName name="row0900902_03r_02" localSheetId="25">#REF!</definedName>
    <definedName name="row0900902_03r_02" localSheetId="18">#REF!</definedName>
    <definedName name="row0900902_03r_02" localSheetId="26">#REF!</definedName>
    <definedName name="row0900902_03r_02" localSheetId="17">#REF!</definedName>
    <definedName name="row0900902_03r_02">#REF!</definedName>
    <definedName name="row0900902_03v_02" localSheetId="24">#REF!</definedName>
    <definedName name="row0900902_03v_02" localSheetId="19">#REF!</definedName>
    <definedName name="row0900902_03v_02" localSheetId="6">#REF!</definedName>
    <definedName name="row0900902_03v_02" localSheetId="25">#REF!</definedName>
    <definedName name="row0900902_03v_02" localSheetId="18">#REF!</definedName>
    <definedName name="row0900902_03v_02" localSheetId="26">#REF!</definedName>
    <definedName name="row0900902_03v_02" localSheetId="17">#REF!</definedName>
    <definedName name="row0900902_03v_02">#REF!</definedName>
    <definedName name="row0900902_04l_02" localSheetId="24">#REF!</definedName>
    <definedName name="row0900902_04l_02" localSheetId="19">#REF!</definedName>
    <definedName name="row0900902_04l_02" localSheetId="6">#REF!</definedName>
    <definedName name="row0900902_04l_02" localSheetId="25">#REF!</definedName>
    <definedName name="row0900902_04l_02" localSheetId="18">#REF!</definedName>
    <definedName name="row0900902_04l_02" localSheetId="26">#REF!</definedName>
    <definedName name="row0900902_04l_02" localSheetId="17">#REF!</definedName>
    <definedName name="row0900902_04l_02">#REF!</definedName>
    <definedName name="row0900902_04r_02" localSheetId="24">#REF!</definedName>
    <definedName name="row0900902_04r_02" localSheetId="19">#REF!</definedName>
    <definedName name="row0900902_04r_02" localSheetId="6">#REF!</definedName>
    <definedName name="row0900902_04r_02" localSheetId="25">#REF!</definedName>
    <definedName name="row0900902_04r_02" localSheetId="18">#REF!</definedName>
    <definedName name="row0900902_04r_02" localSheetId="26">#REF!</definedName>
    <definedName name="row0900902_04r_02" localSheetId="17">#REF!</definedName>
    <definedName name="row0900902_04r_02">#REF!</definedName>
    <definedName name="row0900902_04v_02" localSheetId="24">#REF!</definedName>
    <definedName name="row0900902_04v_02" localSheetId="19">#REF!</definedName>
    <definedName name="row0900902_04v_02" localSheetId="6">#REF!</definedName>
    <definedName name="row0900902_04v_02" localSheetId="25">#REF!</definedName>
    <definedName name="row0900902_04v_02" localSheetId="18">#REF!</definedName>
    <definedName name="row0900902_04v_02" localSheetId="26">#REF!</definedName>
    <definedName name="row0900902_04v_02" localSheetId="17">#REF!</definedName>
    <definedName name="row0900902_04v_02">#REF!</definedName>
    <definedName name="row0900903_03l_02" localSheetId="24">#REF!</definedName>
    <definedName name="row0900903_03l_02" localSheetId="19">#REF!</definedName>
    <definedName name="row0900903_03l_02" localSheetId="6">#REF!</definedName>
    <definedName name="row0900903_03l_02" localSheetId="25">#REF!</definedName>
    <definedName name="row0900903_03l_02" localSheetId="18">#REF!</definedName>
    <definedName name="row0900903_03l_02" localSheetId="26">#REF!</definedName>
    <definedName name="row0900903_03l_02" localSheetId="17">#REF!</definedName>
    <definedName name="row0900903_03l_02">#REF!</definedName>
    <definedName name="row0900903_03r_02" localSheetId="24">#REF!</definedName>
    <definedName name="row0900903_03r_02" localSheetId="19">#REF!</definedName>
    <definedName name="row0900903_03r_02" localSheetId="6">#REF!</definedName>
    <definedName name="row0900903_03r_02" localSheetId="25">#REF!</definedName>
    <definedName name="row0900903_03r_02" localSheetId="18">#REF!</definedName>
    <definedName name="row0900903_03r_02" localSheetId="26">#REF!</definedName>
    <definedName name="row0900903_03r_02" localSheetId="17">#REF!</definedName>
    <definedName name="row0900903_03r_02">#REF!</definedName>
    <definedName name="row0900903_03v_02" localSheetId="24">#REF!</definedName>
    <definedName name="row0900903_03v_02" localSheetId="19">#REF!</definedName>
    <definedName name="row0900903_03v_02" localSheetId="6">#REF!</definedName>
    <definedName name="row0900903_03v_02" localSheetId="25">#REF!</definedName>
    <definedName name="row0900903_03v_02" localSheetId="18">#REF!</definedName>
    <definedName name="row0900903_03v_02" localSheetId="26">#REF!</definedName>
    <definedName name="row0900903_03v_02" localSheetId="17">#REF!</definedName>
    <definedName name="row0900903_03v_02">#REF!</definedName>
    <definedName name="row0900903_04l_02" localSheetId="24">#REF!</definedName>
    <definedName name="row0900903_04l_02" localSheetId="19">#REF!</definedName>
    <definedName name="row0900903_04l_02" localSheetId="6">#REF!</definedName>
    <definedName name="row0900903_04l_02" localSheetId="25">#REF!</definedName>
    <definedName name="row0900903_04l_02" localSheetId="18">#REF!</definedName>
    <definedName name="row0900903_04l_02" localSheetId="26">#REF!</definedName>
    <definedName name="row0900903_04l_02" localSheetId="17">#REF!</definedName>
    <definedName name="row0900903_04l_02">#REF!</definedName>
    <definedName name="row0900903_04r_02" localSheetId="24">#REF!</definedName>
    <definedName name="row0900903_04r_02" localSheetId="19">#REF!</definedName>
    <definedName name="row0900903_04r_02" localSheetId="6">#REF!</definedName>
    <definedName name="row0900903_04r_02" localSheetId="25">#REF!</definedName>
    <definedName name="row0900903_04r_02" localSheetId="18">#REF!</definedName>
    <definedName name="row0900903_04r_02" localSheetId="26">#REF!</definedName>
    <definedName name="row0900903_04r_02" localSheetId="17">#REF!</definedName>
    <definedName name="row0900903_04r_02">#REF!</definedName>
    <definedName name="row0900903_04v_02" localSheetId="24">#REF!</definedName>
    <definedName name="row0900903_04v_02" localSheetId="19">#REF!</definedName>
    <definedName name="row0900903_04v_02" localSheetId="6">#REF!</definedName>
    <definedName name="row0900903_04v_02" localSheetId="25">#REF!</definedName>
    <definedName name="row0900903_04v_02" localSheetId="18">#REF!</definedName>
    <definedName name="row0900903_04v_02" localSheetId="26">#REF!</definedName>
    <definedName name="row0900903_04v_02" localSheetId="17">#REF!</definedName>
    <definedName name="row0900903_04v_02">#REF!</definedName>
    <definedName name="row0900904_03l_02" localSheetId="24">#REF!</definedName>
    <definedName name="row0900904_03l_02" localSheetId="19">#REF!</definedName>
    <definedName name="row0900904_03l_02" localSheetId="6">#REF!</definedName>
    <definedName name="row0900904_03l_02" localSheetId="25">#REF!</definedName>
    <definedName name="row0900904_03l_02" localSheetId="18">#REF!</definedName>
    <definedName name="row0900904_03l_02" localSheetId="26">#REF!</definedName>
    <definedName name="row0900904_03l_02" localSheetId="17">#REF!</definedName>
    <definedName name="row0900904_03l_02">#REF!</definedName>
    <definedName name="row0900904_03r_02" localSheetId="24">#REF!</definedName>
    <definedName name="row0900904_03r_02" localSheetId="19">#REF!</definedName>
    <definedName name="row0900904_03r_02" localSheetId="6">#REF!</definedName>
    <definedName name="row0900904_03r_02" localSheetId="25">#REF!</definedName>
    <definedName name="row0900904_03r_02" localSheetId="18">#REF!</definedName>
    <definedName name="row0900904_03r_02" localSheetId="26">#REF!</definedName>
    <definedName name="row0900904_03r_02" localSheetId="17">#REF!</definedName>
    <definedName name="row0900904_03r_02">#REF!</definedName>
    <definedName name="row0900904_03v_02" localSheetId="24">#REF!</definedName>
    <definedName name="row0900904_03v_02" localSheetId="19">#REF!</definedName>
    <definedName name="row0900904_03v_02" localSheetId="6">#REF!</definedName>
    <definedName name="row0900904_03v_02" localSheetId="25">#REF!</definedName>
    <definedName name="row0900904_03v_02" localSheetId="18">#REF!</definedName>
    <definedName name="row0900904_03v_02" localSheetId="26">#REF!</definedName>
    <definedName name="row0900904_03v_02" localSheetId="17">#REF!</definedName>
    <definedName name="row0900904_03v_02">#REF!</definedName>
    <definedName name="row0900904_04l_02" localSheetId="24">#REF!</definedName>
    <definedName name="row0900904_04l_02" localSheetId="19">#REF!</definedName>
    <definedName name="row0900904_04l_02" localSheetId="6">#REF!</definedName>
    <definedName name="row0900904_04l_02" localSheetId="25">#REF!</definedName>
    <definedName name="row0900904_04l_02" localSheetId="18">#REF!</definedName>
    <definedName name="row0900904_04l_02" localSheetId="26">#REF!</definedName>
    <definedName name="row0900904_04l_02" localSheetId="17">#REF!</definedName>
    <definedName name="row0900904_04l_02">#REF!</definedName>
    <definedName name="row0900904_04r_02" localSheetId="24">#REF!</definedName>
    <definedName name="row0900904_04r_02" localSheetId="19">#REF!</definedName>
    <definedName name="row0900904_04r_02" localSheetId="6">#REF!</definedName>
    <definedName name="row0900904_04r_02" localSheetId="25">#REF!</definedName>
    <definedName name="row0900904_04r_02" localSheetId="18">#REF!</definedName>
    <definedName name="row0900904_04r_02" localSheetId="26">#REF!</definedName>
    <definedName name="row0900904_04r_02" localSheetId="17">#REF!</definedName>
    <definedName name="row0900904_04r_02">#REF!</definedName>
    <definedName name="row0900904_04v_02" localSheetId="24">#REF!</definedName>
    <definedName name="row0900904_04v_02" localSheetId="19">#REF!</definedName>
    <definedName name="row0900904_04v_02" localSheetId="6">#REF!</definedName>
    <definedName name="row0900904_04v_02" localSheetId="25">#REF!</definedName>
    <definedName name="row0900904_04v_02" localSheetId="18">#REF!</definedName>
    <definedName name="row0900904_04v_02" localSheetId="26">#REF!</definedName>
    <definedName name="row0900904_04v_02" localSheetId="17">#REF!</definedName>
    <definedName name="row0900904_04v_02">#REF!</definedName>
    <definedName name="row0900905_03l_02" localSheetId="24">#REF!</definedName>
    <definedName name="row0900905_03l_02" localSheetId="19">#REF!</definedName>
    <definedName name="row0900905_03l_02" localSheetId="6">#REF!</definedName>
    <definedName name="row0900905_03l_02" localSheetId="25">#REF!</definedName>
    <definedName name="row0900905_03l_02" localSheetId="18">#REF!</definedName>
    <definedName name="row0900905_03l_02" localSheetId="26">#REF!</definedName>
    <definedName name="row0900905_03l_02" localSheetId="17">#REF!</definedName>
    <definedName name="row0900905_03l_02">#REF!</definedName>
    <definedName name="row0900905_03r_02" localSheetId="24">#REF!</definedName>
    <definedName name="row0900905_03r_02" localSheetId="19">#REF!</definedName>
    <definedName name="row0900905_03r_02" localSheetId="6">#REF!</definedName>
    <definedName name="row0900905_03r_02" localSheetId="25">#REF!</definedName>
    <definedName name="row0900905_03r_02" localSheetId="18">#REF!</definedName>
    <definedName name="row0900905_03r_02" localSheetId="26">#REF!</definedName>
    <definedName name="row0900905_03r_02" localSheetId="17">#REF!</definedName>
    <definedName name="row0900905_03r_02">#REF!</definedName>
    <definedName name="row0900905_03v_02" localSheetId="24">#REF!</definedName>
    <definedName name="row0900905_03v_02" localSheetId="19">#REF!</definedName>
    <definedName name="row0900905_03v_02" localSheetId="6">#REF!</definedName>
    <definedName name="row0900905_03v_02" localSheetId="25">#REF!</definedName>
    <definedName name="row0900905_03v_02" localSheetId="18">#REF!</definedName>
    <definedName name="row0900905_03v_02" localSheetId="26">#REF!</definedName>
    <definedName name="row0900905_03v_02" localSheetId="17">#REF!</definedName>
    <definedName name="row0900905_03v_02">#REF!</definedName>
    <definedName name="row0900905_04l_02" localSheetId="24">#REF!</definedName>
    <definedName name="row0900905_04l_02" localSheetId="19">#REF!</definedName>
    <definedName name="row0900905_04l_02" localSheetId="6">#REF!</definedName>
    <definedName name="row0900905_04l_02" localSheetId="25">#REF!</definedName>
    <definedName name="row0900905_04l_02" localSheetId="18">#REF!</definedName>
    <definedName name="row0900905_04l_02" localSheetId="26">#REF!</definedName>
    <definedName name="row0900905_04l_02" localSheetId="17">#REF!</definedName>
    <definedName name="row0900905_04l_02">#REF!</definedName>
    <definedName name="row0900905_04r_02" localSheetId="24">#REF!</definedName>
    <definedName name="row0900905_04r_02" localSheetId="19">#REF!</definedName>
    <definedName name="row0900905_04r_02" localSheetId="6">#REF!</definedName>
    <definedName name="row0900905_04r_02" localSheetId="25">#REF!</definedName>
    <definedName name="row0900905_04r_02" localSheetId="18">#REF!</definedName>
    <definedName name="row0900905_04r_02" localSheetId="26">#REF!</definedName>
    <definedName name="row0900905_04r_02" localSheetId="17">#REF!</definedName>
    <definedName name="row0900905_04r_02">#REF!</definedName>
    <definedName name="row0900905_04v_02" localSheetId="24">#REF!</definedName>
    <definedName name="row0900905_04v_02" localSheetId="19">#REF!</definedName>
    <definedName name="row0900905_04v_02" localSheetId="6">#REF!</definedName>
    <definedName name="row0900905_04v_02" localSheetId="25">#REF!</definedName>
    <definedName name="row0900905_04v_02" localSheetId="18">#REF!</definedName>
    <definedName name="row0900905_04v_02" localSheetId="26">#REF!</definedName>
    <definedName name="row0900905_04v_02" localSheetId="17">#REF!</definedName>
    <definedName name="row0900905_04v_02">#REF!</definedName>
    <definedName name="row0900906_03l_02" localSheetId="24">#REF!</definedName>
    <definedName name="row0900906_03l_02" localSheetId="19">#REF!</definedName>
    <definedName name="row0900906_03l_02" localSheetId="6">#REF!</definedName>
    <definedName name="row0900906_03l_02" localSheetId="25">#REF!</definedName>
    <definedName name="row0900906_03l_02" localSheetId="18">#REF!</definedName>
    <definedName name="row0900906_03l_02" localSheetId="26">#REF!</definedName>
    <definedName name="row0900906_03l_02" localSheetId="17">#REF!</definedName>
    <definedName name="row0900906_03l_02">#REF!</definedName>
    <definedName name="row0900906_03r_02" localSheetId="24">#REF!</definedName>
    <definedName name="row0900906_03r_02" localSheetId="19">#REF!</definedName>
    <definedName name="row0900906_03r_02" localSheetId="6">#REF!</definedName>
    <definedName name="row0900906_03r_02" localSheetId="25">#REF!</definedName>
    <definedName name="row0900906_03r_02" localSheetId="18">#REF!</definedName>
    <definedName name="row0900906_03r_02" localSheetId="26">#REF!</definedName>
    <definedName name="row0900906_03r_02" localSheetId="17">#REF!</definedName>
    <definedName name="row0900906_03r_02">#REF!</definedName>
    <definedName name="row0900906_03v_02" localSheetId="24">#REF!</definedName>
    <definedName name="row0900906_03v_02" localSheetId="19">#REF!</definedName>
    <definedName name="row0900906_03v_02" localSheetId="6">#REF!</definedName>
    <definedName name="row0900906_03v_02" localSheetId="25">#REF!</definedName>
    <definedName name="row0900906_03v_02" localSheetId="18">#REF!</definedName>
    <definedName name="row0900906_03v_02" localSheetId="26">#REF!</definedName>
    <definedName name="row0900906_03v_02" localSheetId="17">#REF!</definedName>
    <definedName name="row0900906_03v_02">#REF!</definedName>
    <definedName name="row0900906_04l_02" localSheetId="24">#REF!</definedName>
    <definedName name="row0900906_04l_02" localSheetId="19">#REF!</definedName>
    <definedName name="row0900906_04l_02" localSheetId="6">#REF!</definedName>
    <definedName name="row0900906_04l_02" localSheetId="25">#REF!</definedName>
    <definedName name="row0900906_04l_02" localSheetId="18">#REF!</definedName>
    <definedName name="row0900906_04l_02" localSheetId="26">#REF!</definedName>
    <definedName name="row0900906_04l_02" localSheetId="17">#REF!</definedName>
    <definedName name="row0900906_04l_02">#REF!</definedName>
    <definedName name="row0900906_04r_02" localSheetId="24">#REF!</definedName>
    <definedName name="row0900906_04r_02" localSheetId="19">#REF!</definedName>
    <definedName name="row0900906_04r_02" localSheetId="6">#REF!</definedName>
    <definedName name="row0900906_04r_02" localSheetId="25">#REF!</definedName>
    <definedName name="row0900906_04r_02" localSheetId="18">#REF!</definedName>
    <definedName name="row0900906_04r_02" localSheetId="26">#REF!</definedName>
    <definedName name="row0900906_04r_02" localSheetId="17">#REF!</definedName>
    <definedName name="row0900906_04r_02">#REF!</definedName>
    <definedName name="row0900906_04v_02" localSheetId="24">#REF!</definedName>
    <definedName name="row0900906_04v_02" localSheetId="19">#REF!</definedName>
    <definedName name="row0900906_04v_02" localSheetId="6">#REF!</definedName>
    <definedName name="row0900906_04v_02" localSheetId="25">#REF!</definedName>
    <definedName name="row0900906_04v_02" localSheetId="18">#REF!</definedName>
    <definedName name="row0900906_04v_02" localSheetId="26">#REF!</definedName>
    <definedName name="row0900906_04v_02" localSheetId="17">#REF!</definedName>
    <definedName name="row0900906_04v_02">#REF!</definedName>
    <definedName name="row0900907_03l_02" localSheetId="24">#REF!</definedName>
    <definedName name="row0900907_03l_02" localSheetId="19">#REF!</definedName>
    <definedName name="row0900907_03l_02" localSheetId="6">#REF!</definedName>
    <definedName name="row0900907_03l_02" localSheetId="25">#REF!</definedName>
    <definedName name="row0900907_03l_02" localSheetId="18">#REF!</definedName>
    <definedName name="row0900907_03l_02" localSheetId="26">#REF!</definedName>
    <definedName name="row0900907_03l_02" localSheetId="17">#REF!</definedName>
    <definedName name="row0900907_03l_02">#REF!</definedName>
    <definedName name="row0900907_03r_02" localSheetId="24">#REF!</definedName>
    <definedName name="row0900907_03r_02" localSheetId="19">#REF!</definedName>
    <definedName name="row0900907_03r_02" localSheetId="6">#REF!</definedName>
    <definedName name="row0900907_03r_02" localSheetId="25">#REF!</definedName>
    <definedName name="row0900907_03r_02" localSheetId="18">#REF!</definedName>
    <definedName name="row0900907_03r_02" localSheetId="26">#REF!</definedName>
    <definedName name="row0900907_03r_02" localSheetId="17">#REF!</definedName>
    <definedName name="row0900907_03r_02">#REF!</definedName>
    <definedName name="row0900907_03v_02" localSheetId="24">#REF!</definedName>
    <definedName name="row0900907_03v_02" localSheetId="19">#REF!</definedName>
    <definedName name="row0900907_03v_02" localSheetId="6">#REF!</definedName>
    <definedName name="row0900907_03v_02" localSheetId="25">#REF!</definedName>
    <definedName name="row0900907_03v_02" localSheetId="18">#REF!</definedName>
    <definedName name="row0900907_03v_02" localSheetId="26">#REF!</definedName>
    <definedName name="row0900907_03v_02" localSheetId="17">#REF!</definedName>
    <definedName name="row0900907_03v_02">#REF!</definedName>
    <definedName name="row0900907_04l_02" localSheetId="24">#REF!</definedName>
    <definedName name="row0900907_04l_02" localSheetId="19">#REF!</definedName>
    <definedName name="row0900907_04l_02" localSheetId="6">#REF!</definedName>
    <definedName name="row0900907_04l_02" localSheetId="25">#REF!</definedName>
    <definedName name="row0900907_04l_02" localSheetId="18">#REF!</definedName>
    <definedName name="row0900907_04l_02" localSheetId="26">#REF!</definedName>
    <definedName name="row0900907_04l_02" localSheetId="17">#REF!</definedName>
    <definedName name="row0900907_04l_02">#REF!</definedName>
    <definedName name="row0900907_04r_02" localSheetId="24">#REF!</definedName>
    <definedName name="row0900907_04r_02" localSheetId="19">#REF!</definedName>
    <definedName name="row0900907_04r_02" localSheetId="6">#REF!</definedName>
    <definedName name="row0900907_04r_02" localSheetId="25">#REF!</definedName>
    <definedName name="row0900907_04r_02" localSheetId="18">#REF!</definedName>
    <definedName name="row0900907_04r_02" localSheetId="26">#REF!</definedName>
    <definedName name="row0900907_04r_02" localSheetId="17">#REF!</definedName>
    <definedName name="row0900907_04r_02">#REF!</definedName>
    <definedName name="row0900907_04v_02" localSheetId="24">#REF!</definedName>
    <definedName name="row0900907_04v_02" localSheetId="19">#REF!</definedName>
    <definedName name="row0900907_04v_02" localSheetId="6">#REF!</definedName>
    <definedName name="row0900907_04v_02" localSheetId="25">#REF!</definedName>
    <definedName name="row0900907_04v_02" localSheetId="18">#REF!</definedName>
    <definedName name="row0900907_04v_02" localSheetId="26">#REF!</definedName>
    <definedName name="row0900907_04v_02" localSheetId="17">#REF!</definedName>
    <definedName name="row0900907_04v_02">#REF!</definedName>
    <definedName name="row0900908_03l_02" localSheetId="24">#REF!</definedName>
    <definedName name="row0900908_03l_02" localSheetId="19">#REF!</definedName>
    <definedName name="row0900908_03l_02" localSheetId="6">#REF!</definedName>
    <definedName name="row0900908_03l_02" localSheetId="25">#REF!</definedName>
    <definedName name="row0900908_03l_02" localSheetId="18">#REF!</definedName>
    <definedName name="row0900908_03l_02" localSheetId="26">#REF!</definedName>
    <definedName name="row0900908_03l_02" localSheetId="17">#REF!</definedName>
    <definedName name="row0900908_03l_02">#REF!</definedName>
    <definedName name="row0900908_03r_02" localSheetId="24">#REF!</definedName>
    <definedName name="row0900908_03r_02" localSheetId="19">#REF!</definedName>
    <definedName name="row0900908_03r_02" localSheetId="6">#REF!</definedName>
    <definedName name="row0900908_03r_02" localSheetId="25">#REF!</definedName>
    <definedName name="row0900908_03r_02" localSheetId="18">#REF!</definedName>
    <definedName name="row0900908_03r_02" localSheetId="26">#REF!</definedName>
    <definedName name="row0900908_03r_02" localSheetId="17">#REF!</definedName>
    <definedName name="row0900908_03r_02">#REF!</definedName>
    <definedName name="row0900908_03v_02" localSheetId="24">#REF!</definedName>
    <definedName name="row0900908_03v_02" localSheetId="19">#REF!</definedName>
    <definedName name="row0900908_03v_02" localSheetId="6">#REF!</definedName>
    <definedName name="row0900908_03v_02" localSheetId="25">#REF!</definedName>
    <definedName name="row0900908_03v_02" localSheetId="18">#REF!</definedName>
    <definedName name="row0900908_03v_02" localSheetId="26">#REF!</definedName>
    <definedName name="row0900908_03v_02" localSheetId="17">#REF!</definedName>
    <definedName name="row0900908_03v_02">#REF!</definedName>
    <definedName name="row0900908_04l_02" localSheetId="24">#REF!</definedName>
    <definedName name="row0900908_04l_02" localSheetId="19">#REF!</definedName>
    <definedName name="row0900908_04l_02" localSheetId="6">#REF!</definedName>
    <definedName name="row0900908_04l_02" localSheetId="25">#REF!</definedName>
    <definedName name="row0900908_04l_02" localSheetId="18">#REF!</definedName>
    <definedName name="row0900908_04l_02" localSheetId="26">#REF!</definedName>
    <definedName name="row0900908_04l_02" localSheetId="17">#REF!</definedName>
    <definedName name="row0900908_04l_02">#REF!</definedName>
    <definedName name="row0900908_04r_02" localSheetId="24">#REF!</definedName>
    <definedName name="row0900908_04r_02" localSheetId="19">#REF!</definedName>
    <definedName name="row0900908_04r_02" localSheetId="6">#REF!</definedName>
    <definedName name="row0900908_04r_02" localSheetId="25">#REF!</definedName>
    <definedName name="row0900908_04r_02" localSheetId="18">#REF!</definedName>
    <definedName name="row0900908_04r_02" localSheetId="26">#REF!</definedName>
    <definedName name="row0900908_04r_02" localSheetId="17">#REF!</definedName>
    <definedName name="row0900908_04r_02">#REF!</definedName>
    <definedName name="row0900908_04v_02" localSheetId="24">#REF!</definedName>
    <definedName name="row0900908_04v_02" localSheetId="19">#REF!</definedName>
    <definedName name="row0900908_04v_02" localSheetId="6">#REF!</definedName>
    <definedName name="row0900908_04v_02" localSheetId="25">#REF!</definedName>
    <definedName name="row0900908_04v_02" localSheetId="18">#REF!</definedName>
    <definedName name="row0900908_04v_02" localSheetId="26">#REF!</definedName>
    <definedName name="row0900908_04v_02" localSheetId="17">#REF!</definedName>
    <definedName name="row0900908_04v_02">#REF!</definedName>
    <definedName name="row090090P_03l_02" localSheetId="24">#REF!</definedName>
    <definedName name="row090090P_03l_02" localSheetId="19">#REF!</definedName>
    <definedName name="row090090P_03l_02" localSheetId="6">#REF!</definedName>
    <definedName name="row090090P_03l_02" localSheetId="25">#REF!</definedName>
    <definedName name="row090090P_03l_02" localSheetId="18">#REF!</definedName>
    <definedName name="row090090P_03l_02" localSheetId="26">#REF!</definedName>
    <definedName name="row090090P_03l_02" localSheetId="17">#REF!</definedName>
    <definedName name="row090090P_03l_02">#REF!</definedName>
    <definedName name="row090090P_03r_02" localSheetId="24">#REF!</definedName>
    <definedName name="row090090P_03r_02" localSheetId="19">#REF!</definedName>
    <definedName name="row090090P_03r_02" localSheetId="6">#REF!</definedName>
    <definedName name="row090090P_03r_02" localSheetId="25">#REF!</definedName>
    <definedName name="row090090P_03r_02" localSheetId="18">#REF!</definedName>
    <definedName name="row090090P_03r_02" localSheetId="26">#REF!</definedName>
    <definedName name="row090090P_03r_02" localSheetId="17">#REF!</definedName>
    <definedName name="row090090P_03r_02">#REF!</definedName>
    <definedName name="row090090P_03v_02" localSheetId="24">#REF!</definedName>
    <definedName name="row090090P_03v_02" localSheetId="19">#REF!</definedName>
    <definedName name="row090090P_03v_02" localSheetId="6">#REF!</definedName>
    <definedName name="row090090P_03v_02" localSheetId="25">#REF!</definedName>
    <definedName name="row090090P_03v_02" localSheetId="18">#REF!</definedName>
    <definedName name="row090090P_03v_02" localSheetId="26">#REF!</definedName>
    <definedName name="row090090P_03v_02" localSheetId="17">#REF!</definedName>
    <definedName name="row090090P_03v_02">#REF!</definedName>
    <definedName name="row090090P_04l_02" localSheetId="24">#REF!</definedName>
    <definedName name="row090090P_04l_02" localSheetId="19">#REF!</definedName>
    <definedName name="row090090P_04l_02" localSheetId="6">#REF!</definedName>
    <definedName name="row090090P_04l_02" localSheetId="25">#REF!</definedName>
    <definedName name="row090090P_04l_02" localSheetId="18">#REF!</definedName>
    <definedName name="row090090P_04l_02" localSheetId="26">#REF!</definedName>
    <definedName name="row090090P_04l_02" localSheetId="17">#REF!</definedName>
    <definedName name="row090090P_04l_02">#REF!</definedName>
    <definedName name="row090090P_04r_02" localSheetId="24">#REF!</definedName>
    <definedName name="row090090P_04r_02" localSheetId="19">#REF!</definedName>
    <definedName name="row090090P_04r_02" localSheetId="6">#REF!</definedName>
    <definedName name="row090090P_04r_02" localSheetId="25">#REF!</definedName>
    <definedName name="row090090P_04r_02" localSheetId="18">#REF!</definedName>
    <definedName name="row090090P_04r_02" localSheetId="26">#REF!</definedName>
    <definedName name="row090090P_04r_02" localSheetId="17">#REF!</definedName>
    <definedName name="row090090P_04r_02">#REF!</definedName>
    <definedName name="row090090P_04v_02" localSheetId="24">#REF!</definedName>
    <definedName name="row090090P_04v_02" localSheetId="19">#REF!</definedName>
    <definedName name="row090090P_04v_02" localSheetId="6">#REF!</definedName>
    <definedName name="row090090P_04v_02" localSheetId="25">#REF!</definedName>
    <definedName name="row090090P_04v_02" localSheetId="18">#REF!</definedName>
    <definedName name="row090090P_04v_02" localSheetId="26">#REF!</definedName>
    <definedName name="row090090P_04v_02" localSheetId="17">#REF!</definedName>
    <definedName name="row090090P_04v_02">#REF!</definedName>
    <definedName name="row090091001_03l_02" localSheetId="24">#REF!</definedName>
    <definedName name="row090091001_03l_02" localSheetId="19">#REF!</definedName>
    <definedName name="row090091001_03l_02" localSheetId="6">#REF!</definedName>
    <definedName name="row090091001_03l_02" localSheetId="25">#REF!</definedName>
    <definedName name="row090091001_03l_02" localSheetId="18">#REF!</definedName>
    <definedName name="row090091001_03l_02" localSheetId="26">#REF!</definedName>
    <definedName name="row090091001_03l_02" localSheetId="17">#REF!</definedName>
    <definedName name="row090091001_03l_02">#REF!</definedName>
    <definedName name="row090091001_03r_02" localSheetId="24">#REF!</definedName>
    <definedName name="row090091001_03r_02" localSheetId="19">#REF!</definedName>
    <definedName name="row090091001_03r_02" localSheetId="6">#REF!</definedName>
    <definedName name="row090091001_03r_02" localSheetId="25">#REF!</definedName>
    <definedName name="row090091001_03r_02" localSheetId="18">#REF!</definedName>
    <definedName name="row090091001_03r_02" localSheetId="26">#REF!</definedName>
    <definedName name="row090091001_03r_02" localSheetId="17">#REF!</definedName>
    <definedName name="row090091001_03r_02">#REF!</definedName>
    <definedName name="row090091001_03v_02" localSheetId="24">#REF!</definedName>
    <definedName name="row090091001_03v_02" localSheetId="19">#REF!</definedName>
    <definedName name="row090091001_03v_02" localSheetId="6">#REF!</definedName>
    <definedName name="row090091001_03v_02" localSheetId="25">#REF!</definedName>
    <definedName name="row090091001_03v_02" localSheetId="18">#REF!</definedName>
    <definedName name="row090091001_03v_02" localSheetId="26">#REF!</definedName>
    <definedName name="row090091001_03v_02" localSheetId="17">#REF!</definedName>
    <definedName name="row090091001_03v_02">#REF!</definedName>
    <definedName name="row090091001_04l_02" localSheetId="24">#REF!</definedName>
    <definedName name="row090091001_04l_02" localSheetId="19">#REF!</definedName>
    <definedName name="row090091001_04l_02" localSheetId="6">#REF!</definedName>
    <definedName name="row090091001_04l_02" localSheetId="25">#REF!</definedName>
    <definedName name="row090091001_04l_02" localSheetId="18">#REF!</definedName>
    <definedName name="row090091001_04l_02" localSheetId="26">#REF!</definedName>
    <definedName name="row090091001_04l_02" localSheetId="17">#REF!</definedName>
    <definedName name="row090091001_04l_02">#REF!</definedName>
    <definedName name="row090091001_04r_02" localSheetId="24">#REF!</definedName>
    <definedName name="row090091001_04r_02" localSheetId="19">#REF!</definedName>
    <definedName name="row090091001_04r_02" localSheetId="6">#REF!</definedName>
    <definedName name="row090091001_04r_02" localSheetId="25">#REF!</definedName>
    <definedName name="row090091001_04r_02" localSheetId="18">#REF!</definedName>
    <definedName name="row090091001_04r_02" localSheetId="26">#REF!</definedName>
    <definedName name="row090091001_04r_02" localSheetId="17">#REF!</definedName>
    <definedName name="row090091001_04r_02">#REF!</definedName>
    <definedName name="row090091001_04v_02" localSheetId="24">#REF!</definedName>
    <definedName name="row090091001_04v_02" localSheetId="19">#REF!</definedName>
    <definedName name="row090091001_04v_02" localSheetId="6">#REF!</definedName>
    <definedName name="row090091001_04v_02" localSheetId="25">#REF!</definedName>
    <definedName name="row090091001_04v_02" localSheetId="18">#REF!</definedName>
    <definedName name="row090091001_04v_02" localSheetId="26">#REF!</definedName>
    <definedName name="row090091001_04v_02" localSheetId="17">#REF!</definedName>
    <definedName name="row090091001_04v_02">#REF!</definedName>
    <definedName name="row090091002_03l_02" localSheetId="24">#REF!</definedName>
    <definedName name="row090091002_03l_02" localSheetId="19">#REF!</definedName>
    <definedName name="row090091002_03l_02" localSheetId="6">#REF!</definedName>
    <definedName name="row090091002_03l_02" localSheetId="25">#REF!</definedName>
    <definedName name="row090091002_03l_02" localSheetId="18">#REF!</definedName>
    <definedName name="row090091002_03l_02" localSheetId="26">#REF!</definedName>
    <definedName name="row090091002_03l_02" localSheetId="17">#REF!</definedName>
    <definedName name="row090091002_03l_02">#REF!</definedName>
    <definedName name="row090091002_03r_02" localSheetId="24">#REF!</definedName>
    <definedName name="row090091002_03r_02" localSheetId="19">#REF!</definedName>
    <definedName name="row090091002_03r_02" localSheetId="6">#REF!</definedName>
    <definedName name="row090091002_03r_02" localSheetId="25">#REF!</definedName>
    <definedName name="row090091002_03r_02" localSheetId="18">#REF!</definedName>
    <definedName name="row090091002_03r_02" localSheetId="26">#REF!</definedName>
    <definedName name="row090091002_03r_02" localSheetId="17">#REF!</definedName>
    <definedName name="row090091002_03r_02">#REF!</definedName>
    <definedName name="row090091002_03v_02" localSheetId="24">#REF!</definedName>
    <definedName name="row090091002_03v_02" localSheetId="19">#REF!</definedName>
    <definedName name="row090091002_03v_02" localSheetId="6">#REF!</definedName>
    <definedName name="row090091002_03v_02" localSheetId="25">#REF!</definedName>
    <definedName name="row090091002_03v_02" localSheetId="18">#REF!</definedName>
    <definedName name="row090091002_03v_02" localSheetId="26">#REF!</definedName>
    <definedName name="row090091002_03v_02" localSheetId="17">#REF!</definedName>
    <definedName name="row090091002_03v_02">#REF!</definedName>
    <definedName name="row090091002_04l_02" localSheetId="24">#REF!</definedName>
    <definedName name="row090091002_04l_02" localSheetId="19">#REF!</definedName>
    <definedName name="row090091002_04l_02" localSheetId="6">#REF!</definedName>
    <definedName name="row090091002_04l_02" localSheetId="25">#REF!</definedName>
    <definedName name="row090091002_04l_02" localSheetId="18">#REF!</definedName>
    <definedName name="row090091002_04l_02" localSheetId="26">#REF!</definedName>
    <definedName name="row090091002_04l_02" localSheetId="17">#REF!</definedName>
    <definedName name="row090091002_04l_02">#REF!</definedName>
    <definedName name="row090091002_04r_02" localSheetId="24">#REF!</definedName>
    <definedName name="row090091002_04r_02" localSheetId="19">#REF!</definedName>
    <definedName name="row090091002_04r_02" localSheetId="6">#REF!</definedName>
    <definedName name="row090091002_04r_02" localSheetId="25">#REF!</definedName>
    <definedName name="row090091002_04r_02" localSheetId="18">#REF!</definedName>
    <definedName name="row090091002_04r_02" localSheetId="26">#REF!</definedName>
    <definedName name="row090091002_04r_02" localSheetId="17">#REF!</definedName>
    <definedName name="row090091002_04r_02">#REF!</definedName>
    <definedName name="row090091002_04v_02" localSheetId="24">#REF!</definedName>
    <definedName name="row090091002_04v_02" localSheetId="19">#REF!</definedName>
    <definedName name="row090091002_04v_02" localSheetId="6">#REF!</definedName>
    <definedName name="row090091002_04v_02" localSheetId="25">#REF!</definedName>
    <definedName name="row090091002_04v_02" localSheetId="18">#REF!</definedName>
    <definedName name="row090091002_04v_02" localSheetId="26">#REF!</definedName>
    <definedName name="row090091002_04v_02" localSheetId="17">#REF!</definedName>
    <definedName name="row090091002_04v_02">#REF!</definedName>
    <definedName name="row090091003_03l_02" localSheetId="24">#REF!</definedName>
    <definedName name="row090091003_03l_02" localSheetId="19">#REF!</definedName>
    <definedName name="row090091003_03l_02" localSheetId="6">#REF!</definedName>
    <definedName name="row090091003_03l_02" localSheetId="25">#REF!</definedName>
    <definedName name="row090091003_03l_02" localSheetId="18">#REF!</definedName>
    <definedName name="row090091003_03l_02" localSheetId="26">#REF!</definedName>
    <definedName name="row090091003_03l_02" localSheetId="17">#REF!</definedName>
    <definedName name="row090091003_03l_02">#REF!</definedName>
    <definedName name="row090091003_03r_02" localSheetId="24">#REF!</definedName>
    <definedName name="row090091003_03r_02" localSheetId="19">#REF!</definedName>
    <definedName name="row090091003_03r_02" localSheetId="6">#REF!</definedName>
    <definedName name="row090091003_03r_02" localSheetId="25">#REF!</definedName>
    <definedName name="row090091003_03r_02" localSheetId="18">#REF!</definedName>
    <definedName name="row090091003_03r_02" localSheetId="26">#REF!</definedName>
    <definedName name="row090091003_03r_02" localSheetId="17">#REF!</definedName>
    <definedName name="row090091003_03r_02">#REF!</definedName>
    <definedName name="row090091003_03v_02" localSheetId="24">#REF!</definedName>
    <definedName name="row090091003_03v_02" localSheetId="19">#REF!</definedName>
    <definedName name="row090091003_03v_02" localSheetId="6">#REF!</definedName>
    <definedName name="row090091003_03v_02" localSheetId="25">#REF!</definedName>
    <definedName name="row090091003_03v_02" localSheetId="18">#REF!</definedName>
    <definedName name="row090091003_03v_02" localSheetId="26">#REF!</definedName>
    <definedName name="row090091003_03v_02" localSheetId="17">#REF!</definedName>
    <definedName name="row090091003_03v_02">#REF!</definedName>
    <definedName name="row090091003_04l_02" localSheetId="24">#REF!</definedName>
    <definedName name="row090091003_04l_02" localSheetId="19">#REF!</definedName>
    <definedName name="row090091003_04l_02" localSheetId="6">#REF!</definedName>
    <definedName name="row090091003_04l_02" localSheetId="25">#REF!</definedName>
    <definedName name="row090091003_04l_02" localSheetId="18">#REF!</definedName>
    <definedName name="row090091003_04l_02" localSheetId="26">#REF!</definedName>
    <definedName name="row090091003_04l_02" localSheetId="17">#REF!</definedName>
    <definedName name="row090091003_04l_02">#REF!</definedName>
    <definedName name="row090091003_04r_02" localSheetId="24">#REF!</definedName>
    <definedName name="row090091003_04r_02" localSheetId="19">#REF!</definedName>
    <definedName name="row090091003_04r_02" localSheetId="6">#REF!</definedName>
    <definedName name="row090091003_04r_02" localSheetId="25">#REF!</definedName>
    <definedName name="row090091003_04r_02" localSheetId="18">#REF!</definedName>
    <definedName name="row090091003_04r_02" localSheetId="26">#REF!</definedName>
    <definedName name="row090091003_04r_02" localSheetId="17">#REF!</definedName>
    <definedName name="row090091003_04r_02">#REF!</definedName>
    <definedName name="row090091003_04v_02" localSheetId="24">#REF!</definedName>
    <definedName name="row090091003_04v_02" localSheetId="19">#REF!</definedName>
    <definedName name="row090091003_04v_02" localSheetId="6">#REF!</definedName>
    <definedName name="row090091003_04v_02" localSheetId="25">#REF!</definedName>
    <definedName name="row090091003_04v_02" localSheetId="18">#REF!</definedName>
    <definedName name="row090091003_04v_02" localSheetId="26">#REF!</definedName>
    <definedName name="row090091003_04v_02" localSheetId="17">#REF!</definedName>
    <definedName name="row090091003_04v_02">#REF!</definedName>
    <definedName name="row090091004_03l_02" localSheetId="24">#REF!</definedName>
    <definedName name="row090091004_03l_02" localSheetId="19">#REF!</definedName>
    <definedName name="row090091004_03l_02" localSheetId="6">#REF!</definedName>
    <definedName name="row090091004_03l_02" localSheetId="25">#REF!</definedName>
    <definedName name="row090091004_03l_02" localSheetId="18">#REF!</definedName>
    <definedName name="row090091004_03l_02" localSheetId="26">#REF!</definedName>
    <definedName name="row090091004_03l_02" localSheetId="17">#REF!</definedName>
    <definedName name="row090091004_03l_02">#REF!</definedName>
    <definedName name="row090091004_03r_02" localSheetId="24">#REF!</definedName>
    <definedName name="row090091004_03r_02" localSheetId="19">#REF!</definedName>
    <definedName name="row090091004_03r_02" localSheetId="6">#REF!</definedName>
    <definedName name="row090091004_03r_02" localSheetId="25">#REF!</definedName>
    <definedName name="row090091004_03r_02" localSheetId="18">#REF!</definedName>
    <definedName name="row090091004_03r_02" localSheetId="26">#REF!</definedName>
    <definedName name="row090091004_03r_02" localSheetId="17">#REF!</definedName>
    <definedName name="row090091004_03r_02">#REF!</definedName>
    <definedName name="row090091004_03v_02" localSheetId="24">#REF!</definedName>
    <definedName name="row090091004_03v_02" localSheetId="19">#REF!</definedName>
    <definedName name="row090091004_03v_02" localSheetId="6">#REF!</definedName>
    <definedName name="row090091004_03v_02" localSheetId="25">#REF!</definedName>
    <definedName name="row090091004_03v_02" localSheetId="18">#REF!</definedName>
    <definedName name="row090091004_03v_02" localSheetId="26">#REF!</definedName>
    <definedName name="row090091004_03v_02" localSheetId="17">#REF!</definedName>
    <definedName name="row090091004_03v_02">#REF!</definedName>
    <definedName name="row090091004_04l_02" localSheetId="24">#REF!</definedName>
    <definedName name="row090091004_04l_02" localSheetId="19">#REF!</definedName>
    <definedName name="row090091004_04l_02" localSheetId="6">#REF!</definedName>
    <definedName name="row090091004_04l_02" localSheetId="25">#REF!</definedName>
    <definedName name="row090091004_04l_02" localSheetId="18">#REF!</definedName>
    <definedName name="row090091004_04l_02" localSheetId="26">#REF!</definedName>
    <definedName name="row090091004_04l_02" localSheetId="17">#REF!</definedName>
    <definedName name="row090091004_04l_02">#REF!</definedName>
    <definedName name="row090091004_04r_02" localSheetId="24">#REF!</definedName>
    <definedName name="row090091004_04r_02" localSheetId="19">#REF!</definedName>
    <definedName name="row090091004_04r_02" localSheetId="6">#REF!</definedName>
    <definedName name="row090091004_04r_02" localSheetId="25">#REF!</definedName>
    <definedName name="row090091004_04r_02" localSheetId="18">#REF!</definedName>
    <definedName name="row090091004_04r_02" localSheetId="26">#REF!</definedName>
    <definedName name="row090091004_04r_02" localSheetId="17">#REF!</definedName>
    <definedName name="row090091004_04r_02">#REF!</definedName>
    <definedName name="row090091004_04v_02" localSheetId="24">#REF!</definedName>
    <definedName name="row090091004_04v_02" localSheetId="19">#REF!</definedName>
    <definedName name="row090091004_04v_02" localSheetId="6">#REF!</definedName>
    <definedName name="row090091004_04v_02" localSheetId="25">#REF!</definedName>
    <definedName name="row090091004_04v_02" localSheetId="18">#REF!</definedName>
    <definedName name="row090091004_04v_02" localSheetId="26">#REF!</definedName>
    <definedName name="row090091004_04v_02" localSheetId="17">#REF!</definedName>
    <definedName name="row090091004_04v_02">#REF!</definedName>
    <definedName name="row090091005_03l_02" localSheetId="24">#REF!</definedName>
    <definedName name="row090091005_03l_02" localSheetId="19">#REF!</definedName>
    <definedName name="row090091005_03l_02" localSheetId="6">#REF!</definedName>
    <definedName name="row090091005_03l_02" localSheetId="25">#REF!</definedName>
    <definedName name="row090091005_03l_02" localSheetId="18">#REF!</definedName>
    <definedName name="row090091005_03l_02" localSheetId="26">#REF!</definedName>
    <definedName name="row090091005_03l_02" localSheetId="17">#REF!</definedName>
    <definedName name="row090091005_03l_02">#REF!</definedName>
    <definedName name="row090091005_03r_02" localSheetId="24">#REF!</definedName>
    <definedName name="row090091005_03r_02" localSheetId="19">#REF!</definedName>
    <definedName name="row090091005_03r_02" localSheetId="6">#REF!</definedName>
    <definedName name="row090091005_03r_02" localSheetId="25">#REF!</definedName>
    <definedName name="row090091005_03r_02" localSheetId="18">#REF!</definedName>
    <definedName name="row090091005_03r_02" localSheetId="26">#REF!</definedName>
    <definedName name="row090091005_03r_02" localSheetId="17">#REF!</definedName>
    <definedName name="row090091005_03r_02">#REF!</definedName>
    <definedName name="row090091005_03v_02" localSheetId="24">#REF!</definedName>
    <definedName name="row090091005_03v_02" localSheetId="19">#REF!</definedName>
    <definedName name="row090091005_03v_02" localSheetId="6">#REF!</definedName>
    <definedName name="row090091005_03v_02" localSheetId="25">#REF!</definedName>
    <definedName name="row090091005_03v_02" localSheetId="18">#REF!</definedName>
    <definedName name="row090091005_03v_02" localSheetId="26">#REF!</definedName>
    <definedName name="row090091005_03v_02" localSheetId="17">#REF!</definedName>
    <definedName name="row090091005_03v_02">#REF!</definedName>
    <definedName name="row090091005_04l_02" localSheetId="24">#REF!</definedName>
    <definedName name="row090091005_04l_02" localSheetId="19">#REF!</definedName>
    <definedName name="row090091005_04l_02" localSheetId="6">#REF!</definedName>
    <definedName name="row090091005_04l_02" localSheetId="25">#REF!</definedName>
    <definedName name="row090091005_04l_02" localSheetId="18">#REF!</definedName>
    <definedName name="row090091005_04l_02" localSheetId="26">#REF!</definedName>
    <definedName name="row090091005_04l_02" localSheetId="17">#REF!</definedName>
    <definedName name="row090091005_04l_02">#REF!</definedName>
    <definedName name="row090091005_04r_02" localSheetId="24">#REF!</definedName>
    <definedName name="row090091005_04r_02" localSheetId="19">#REF!</definedName>
    <definedName name="row090091005_04r_02" localSheetId="6">#REF!</definedName>
    <definedName name="row090091005_04r_02" localSheetId="25">#REF!</definedName>
    <definedName name="row090091005_04r_02" localSheetId="18">#REF!</definedName>
    <definedName name="row090091005_04r_02" localSheetId="26">#REF!</definedName>
    <definedName name="row090091005_04r_02" localSheetId="17">#REF!</definedName>
    <definedName name="row090091005_04r_02">#REF!</definedName>
    <definedName name="row090091005_04v_02" localSheetId="24">#REF!</definedName>
    <definedName name="row090091005_04v_02" localSheetId="19">#REF!</definedName>
    <definedName name="row090091005_04v_02" localSheetId="6">#REF!</definedName>
    <definedName name="row090091005_04v_02" localSheetId="25">#REF!</definedName>
    <definedName name="row090091005_04v_02" localSheetId="18">#REF!</definedName>
    <definedName name="row090091005_04v_02" localSheetId="26">#REF!</definedName>
    <definedName name="row090091005_04v_02" localSheetId="17">#REF!</definedName>
    <definedName name="row090091005_04v_02">#REF!</definedName>
    <definedName name="row090091006_03l_02" localSheetId="24">#REF!</definedName>
    <definedName name="row090091006_03l_02" localSheetId="19">#REF!</definedName>
    <definedName name="row090091006_03l_02" localSheetId="6">#REF!</definedName>
    <definedName name="row090091006_03l_02" localSheetId="25">#REF!</definedName>
    <definedName name="row090091006_03l_02" localSheetId="18">#REF!</definedName>
    <definedName name="row090091006_03l_02" localSheetId="26">#REF!</definedName>
    <definedName name="row090091006_03l_02" localSheetId="17">#REF!</definedName>
    <definedName name="row090091006_03l_02">#REF!</definedName>
    <definedName name="row090091006_03r_02" localSheetId="24">#REF!</definedName>
    <definedName name="row090091006_03r_02" localSheetId="19">#REF!</definedName>
    <definedName name="row090091006_03r_02" localSheetId="6">#REF!</definedName>
    <definedName name="row090091006_03r_02" localSheetId="25">#REF!</definedName>
    <definedName name="row090091006_03r_02" localSheetId="18">#REF!</definedName>
    <definedName name="row090091006_03r_02" localSheetId="26">#REF!</definedName>
    <definedName name="row090091006_03r_02" localSheetId="17">#REF!</definedName>
    <definedName name="row090091006_03r_02">#REF!</definedName>
    <definedName name="row090091006_03v_02" localSheetId="24">#REF!</definedName>
    <definedName name="row090091006_03v_02" localSheetId="19">#REF!</definedName>
    <definedName name="row090091006_03v_02" localSheetId="6">#REF!</definedName>
    <definedName name="row090091006_03v_02" localSheetId="25">#REF!</definedName>
    <definedName name="row090091006_03v_02" localSheetId="18">#REF!</definedName>
    <definedName name="row090091006_03v_02" localSheetId="26">#REF!</definedName>
    <definedName name="row090091006_03v_02" localSheetId="17">#REF!</definedName>
    <definedName name="row090091006_03v_02">#REF!</definedName>
    <definedName name="row090091006_04l_02" localSheetId="24">#REF!</definedName>
    <definedName name="row090091006_04l_02" localSheetId="19">#REF!</definedName>
    <definedName name="row090091006_04l_02" localSheetId="6">#REF!</definedName>
    <definedName name="row090091006_04l_02" localSheetId="25">#REF!</definedName>
    <definedName name="row090091006_04l_02" localSheetId="18">#REF!</definedName>
    <definedName name="row090091006_04l_02" localSheetId="26">#REF!</definedName>
    <definedName name="row090091006_04l_02" localSheetId="17">#REF!</definedName>
    <definedName name="row090091006_04l_02">#REF!</definedName>
    <definedName name="row090091006_04r_02" localSheetId="24">#REF!</definedName>
    <definedName name="row090091006_04r_02" localSheetId="19">#REF!</definedName>
    <definedName name="row090091006_04r_02" localSheetId="6">#REF!</definedName>
    <definedName name="row090091006_04r_02" localSheetId="25">#REF!</definedName>
    <definedName name="row090091006_04r_02" localSheetId="18">#REF!</definedName>
    <definedName name="row090091006_04r_02" localSheetId="26">#REF!</definedName>
    <definedName name="row090091006_04r_02" localSheetId="17">#REF!</definedName>
    <definedName name="row090091006_04r_02">#REF!</definedName>
    <definedName name="row090091006_04v_02" localSheetId="24">#REF!</definedName>
    <definedName name="row090091006_04v_02" localSheetId="19">#REF!</definedName>
    <definedName name="row090091006_04v_02" localSheetId="6">#REF!</definedName>
    <definedName name="row090091006_04v_02" localSheetId="25">#REF!</definedName>
    <definedName name="row090091006_04v_02" localSheetId="18">#REF!</definedName>
    <definedName name="row090091006_04v_02" localSheetId="26">#REF!</definedName>
    <definedName name="row090091006_04v_02" localSheetId="17">#REF!</definedName>
    <definedName name="row090091006_04v_02">#REF!</definedName>
    <definedName name="row090091007_03l_02" localSheetId="24">#REF!</definedName>
    <definedName name="row090091007_03l_02" localSheetId="19">#REF!</definedName>
    <definedName name="row090091007_03l_02" localSheetId="6">#REF!</definedName>
    <definedName name="row090091007_03l_02" localSheetId="25">#REF!</definedName>
    <definedName name="row090091007_03l_02" localSheetId="18">#REF!</definedName>
    <definedName name="row090091007_03l_02" localSheetId="26">#REF!</definedName>
    <definedName name="row090091007_03l_02" localSheetId="17">#REF!</definedName>
    <definedName name="row090091007_03l_02">#REF!</definedName>
    <definedName name="row090091007_03r_02" localSheetId="24">#REF!</definedName>
    <definedName name="row090091007_03r_02" localSheetId="19">#REF!</definedName>
    <definedName name="row090091007_03r_02" localSheetId="6">#REF!</definedName>
    <definedName name="row090091007_03r_02" localSheetId="25">#REF!</definedName>
    <definedName name="row090091007_03r_02" localSheetId="18">#REF!</definedName>
    <definedName name="row090091007_03r_02" localSheetId="26">#REF!</definedName>
    <definedName name="row090091007_03r_02" localSheetId="17">#REF!</definedName>
    <definedName name="row090091007_03r_02">#REF!</definedName>
    <definedName name="row090091007_03v_02" localSheetId="24">#REF!</definedName>
    <definedName name="row090091007_03v_02" localSheetId="19">#REF!</definedName>
    <definedName name="row090091007_03v_02" localSheetId="6">#REF!</definedName>
    <definedName name="row090091007_03v_02" localSheetId="25">#REF!</definedName>
    <definedName name="row090091007_03v_02" localSheetId="18">#REF!</definedName>
    <definedName name="row090091007_03v_02" localSheetId="26">#REF!</definedName>
    <definedName name="row090091007_03v_02" localSheetId="17">#REF!</definedName>
    <definedName name="row090091007_03v_02">#REF!</definedName>
    <definedName name="row090091007_04l_02" localSheetId="24">#REF!</definedName>
    <definedName name="row090091007_04l_02" localSheetId="19">#REF!</definedName>
    <definedName name="row090091007_04l_02" localSheetId="6">#REF!</definedName>
    <definedName name="row090091007_04l_02" localSheetId="25">#REF!</definedName>
    <definedName name="row090091007_04l_02" localSheetId="18">#REF!</definedName>
    <definedName name="row090091007_04l_02" localSheetId="26">#REF!</definedName>
    <definedName name="row090091007_04l_02" localSheetId="17">#REF!</definedName>
    <definedName name="row090091007_04l_02">#REF!</definedName>
    <definedName name="row090091007_04r_02" localSheetId="24">#REF!</definedName>
    <definedName name="row090091007_04r_02" localSheetId="19">#REF!</definedName>
    <definedName name="row090091007_04r_02" localSheetId="6">#REF!</definedName>
    <definedName name="row090091007_04r_02" localSheetId="25">#REF!</definedName>
    <definedName name="row090091007_04r_02" localSheetId="18">#REF!</definedName>
    <definedName name="row090091007_04r_02" localSheetId="26">#REF!</definedName>
    <definedName name="row090091007_04r_02" localSheetId="17">#REF!</definedName>
    <definedName name="row090091007_04r_02">#REF!</definedName>
    <definedName name="row090091007_04v_02" localSheetId="24">#REF!</definedName>
    <definedName name="row090091007_04v_02" localSheetId="19">#REF!</definedName>
    <definedName name="row090091007_04v_02" localSheetId="6">#REF!</definedName>
    <definedName name="row090091007_04v_02" localSheetId="25">#REF!</definedName>
    <definedName name="row090091007_04v_02" localSheetId="18">#REF!</definedName>
    <definedName name="row090091007_04v_02" localSheetId="26">#REF!</definedName>
    <definedName name="row090091007_04v_02" localSheetId="17">#REF!</definedName>
    <definedName name="row090091007_04v_02">#REF!</definedName>
    <definedName name="row090091008_03l_02" localSheetId="24">#REF!</definedName>
    <definedName name="row090091008_03l_02" localSheetId="19">#REF!</definedName>
    <definedName name="row090091008_03l_02" localSheetId="6">#REF!</definedName>
    <definedName name="row090091008_03l_02" localSheetId="25">#REF!</definedName>
    <definedName name="row090091008_03l_02" localSheetId="18">#REF!</definedName>
    <definedName name="row090091008_03l_02" localSheetId="26">#REF!</definedName>
    <definedName name="row090091008_03l_02" localSheetId="17">#REF!</definedName>
    <definedName name="row090091008_03l_02">#REF!</definedName>
    <definedName name="row090091008_03r_02" localSheetId="24">#REF!</definedName>
    <definedName name="row090091008_03r_02" localSheetId="19">#REF!</definedName>
    <definedName name="row090091008_03r_02" localSheetId="6">#REF!</definedName>
    <definedName name="row090091008_03r_02" localSheetId="25">#REF!</definedName>
    <definedName name="row090091008_03r_02" localSheetId="18">#REF!</definedName>
    <definedName name="row090091008_03r_02" localSheetId="26">#REF!</definedName>
    <definedName name="row090091008_03r_02" localSheetId="17">#REF!</definedName>
    <definedName name="row090091008_03r_02">#REF!</definedName>
    <definedName name="row090091008_03v_02" localSheetId="24">#REF!</definedName>
    <definedName name="row090091008_03v_02" localSheetId="19">#REF!</definedName>
    <definedName name="row090091008_03v_02" localSheetId="6">#REF!</definedName>
    <definedName name="row090091008_03v_02" localSheetId="25">#REF!</definedName>
    <definedName name="row090091008_03v_02" localSheetId="18">#REF!</definedName>
    <definedName name="row090091008_03v_02" localSheetId="26">#REF!</definedName>
    <definedName name="row090091008_03v_02" localSheetId="17">#REF!</definedName>
    <definedName name="row090091008_03v_02">#REF!</definedName>
    <definedName name="row090091008_04l_02" localSheetId="24">#REF!</definedName>
    <definedName name="row090091008_04l_02" localSheetId="19">#REF!</definedName>
    <definedName name="row090091008_04l_02" localSheetId="6">#REF!</definedName>
    <definedName name="row090091008_04l_02" localSheetId="25">#REF!</definedName>
    <definedName name="row090091008_04l_02" localSheetId="18">#REF!</definedName>
    <definedName name="row090091008_04l_02" localSheetId="26">#REF!</definedName>
    <definedName name="row090091008_04l_02" localSheetId="17">#REF!</definedName>
    <definedName name="row090091008_04l_02">#REF!</definedName>
    <definedName name="row090091008_04r_02" localSheetId="24">#REF!</definedName>
    <definedName name="row090091008_04r_02" localSheetId="19">#REF!</definedName>
    <definedName name="row090091008_04r_02" localSheetId="6">#REF!</definedName>
    <definedName name="row090091008_04r_02" localSheetId="25">#REF!</definedName>
    <definedName name="row090091008_04r_02" localSheetId="18">#REF!</definedName>
    <definedName name="row090091008_04r_02" localSheetId="26">#REF!</definedName>
    <definedName name="row090091008_04r_02" localSheetId="17">#REF!</definedName>
    <definedName name="row090091008_04r_02">#REF!</definedName>
    <definedName name="row090091008_04v_02" localSheetId="24">#REF!</definedName>
    <definedName name="row090091008_04v_02" localSheetId="19">#REF!</definedName>
    <definedName name="row090091008_04v_02" localSheetId="6">#REF!</definedName>
    <definedName name="row090091008_04v_02" localSheetId="25">#REF!</definedName>
    <definedName name="row090091008_04v_02" localSheetId="18">#REF!</definedName>
    <definedName name="row090091008_04v_02" localSheetId="26">#REF!</definedName>
    <definedName name="row090091008_04v_02" localSheetId="17">#REF!</definedName>
    <definedName name="row090091008_04v_02">#REF!</definedName>
    <definedName name="row090091009_03l_02" localSheetId="24">#REF!</definedName>
    <definedName name="row090091009_03l_02" localSheetId="19">#REF!</definedName>
    <definedName name="row090091009_03l_02" localSheetId="6">#REF!</definedName>
    <definedName name="row090091009_03l_02" localSheetId="25">#REF!</definedName>
    <definedName name="row090091009_03l_02" localSheetId="18">#REF!</definedName>
    <definedName name="row090091009_03l_02" localSheetId="26">#REF!</definedName>
    <definedName name="row090091009_03l_02" localSheetId="17">#REF!</definedName>
    <definedName name="row090091009_03l_02">#REF!</definedName>
    <definedName name="row090091009_03r_02" localSheetId="24">#REF!</definedName>
    <definedName name="row090091009_03r_02" localSheetId="19">#REF!</definedName>
    <definedName name="row090091009_03r_02" localSheetId="6">#REF!</definedName>
    <definedName name="row090091009_03r_02" localSheetId="25">#REF!</definedName>
    <definedName name="row090091009_03r_02" localSheetId="18">#REF!</definedName>
    <definedName name="row090091009_03r_02" localSheetId="26">#REF!</definedName>
    <definedName name="row090091009_03r_02" localSheetId="17">#REF!</definedName>
    <definedName name="row090091009_03r_02">#REF!</definedName>
    <definedName name="row090091009_03v_02" localSheetId="24">#REF!</definedName>
    <definedName name="row090091009_03v_02" localSheetId="19">#REF!</definedName>
    <definedName name="row090091009_03v_02" localSheetId="6">#REF!</definedName>
    <definedName name="row090091009_03v_02" localSheetId="25">#REF!</definedName>
    <definedName name="row090091009_03v_02" localSheetId="18">#REF!</definedName>
    <definedName name="row090091009_03v_02" localSheetId="26">#REF!</definedName>
    <definedName name="row090091009_03v_02" localSheetId="17">#REF!</definedName>
    <definedName name="row090091009_03v_02">#REF!</definedName>
    <definedName name="row090091009_04l_02" localSheetId="24">#REF!</definedName>
    <definedName name="row090091009_04l_02" localSheetId="19">#REF!</definedName>
    <definedName name="row090091009_04l_02" localSheetId="6">#REF!</definedName>
    <definedName name="row090091009_04l_02" localSheetId="25">#REF!</definedName>
    <definedName name="row090091009_04l_02" localSheetId="18">#REF!</definedName>
    <definedName name="row090091009_04l_02" localSheetId="26">#REF!</definedName>
    <definedName name="row090091009_04l_02" localSheetId="17">#REF!</definedName>
    <definedName name="row090091009_04l_02">#REF!</definedName>
    <definedName name="row090091009_04r_02" localSheetId="24">#REF!</definedName>
    <definedName name="row090091009_04r_02" localSheetId="19">#REF!</definedName>
    <definedName name="row090091009_04r_02" localSheetId="6">#REF!</definedName>
    <definedName name="row090091009_04r_02" localSheetId="25">#REF!</definedName>
    <definedName name="row090091009_04r_02" localSheetId="18">#REF!</definedName>
    <definedName name="row090091009_04r_02" localSheetId="26">#REF!</definedName>
    <definedName name="row090091009_04r_02" localSheetId="17">#REF!</definedName>
    <definedName name="row090091009_04r_02">#REF!</definedName>
    <definedName name="row090091009_04v_02" localSheetId="24">#REF!</definedName>
    <definedName name="row090091009_04v_02" localSheetId="19">#REF!</definedName>
    <definedName name="row090091009_04v_02" localSheetId="6">#REF!</definedName>
    <definedName name="row090091009_04v_02" localSheetId="25">#REF!</definedName>
    <definedName name="row090091009_04v_02" localSheetId="18">#REF!</definedName>
    <definedName name="row090091009_04v_02" localSheetId="26">#REF!</definedName>
    <definedName name="row090091009_04v_02" localSheetId="17">#REF!</definedName>
    <definedName name="row090091009_04v_02">#REF!</definedName>
    <definedName name="row090091010_03l_02" localSheetId="24">#REF!</definedName>
    <definedName name="row090091010_03l_02" localSheetId="19">#REF!</definedName>
    <definedName name="row090091010_03l_02" localSheetId="6">#REF!</definedName>
    <definedName name="row090091010_03l_02" localSheetId="25">#REF!</definedName>
    <definedName name="row090091010_03l_02" localSheetId="18">#REF!</definedName>
    <definedName name="row090091010_03l_02" localSheetId="26">#REF!</definedName>
    <definedName name="row090091010_03l_02" localSheetId="17">#REF!</definedName>
    <definedName name="row090091010_03l_02">#REF!</definedName>
    <definedName name="row090091010_03r_02" localSheetId="24">#REF!</definedName>
    <definedName name="row090091010_03r_02" localSheetId="19">#REF!</definedName>
    <definedName name="row090091010_03r_02" localSheetId="6">#REF!</definedName>
    <definedName name="row090091010_03r_02" localSheetId="25">#REF!</definedName>
    <definedName name="row090091010_03r_02" localSheetId="18">#REF!</definedName>
    <definedName name="row090091010_03r_02" localSheetId="26">#REF!</definedName>
    <definedName name="row090091010_03r_02" localSheetId="17">#REF!</definedName>
    <definedName name="row090091010_03r_02">#REF!</definedName>
    <definedName name="row090091010_03v_02" localSheetId="24">#REF!</definedName>
    <definedName name="row090091010_03v_02" localSheetId="19">#REF!</definedName>
    <definedName name="row090091010_03v_02" localSheetId="6">#REF!</definedName>
    <definedName name="row090091010_03v_02" localSheetId="25">#REF!</definedName>
    <definedName name="row090091010_03v_02" localSheetId="18">#REF!</definedName>
    <definedName name="row090091010_03v_02" localSheetId="26">#REF!</definedName>
    <definedName name="row090091010_03v_02" localSheetId="17">#REF!</definedName>
    <definedName name="row090091010_03v_02">#REF!</definedName>
    <definedName name="row090091010_04l_02" localSheetId="24">#REF!</definedName>
    <definedName name="row090091010_04l_02" localSheetId="19">#REF!</definedName>
    <definedName name="row090091010_04l_02" localSheetId="6">#REF!</definedName>
    <definedName name="row090091010_04l_02" localSheetId="25">#REF!</definedName>
    <definedName name="row090091010_04l_02" localSheetId="18">#REF!</definedName>
    <definedName name="row090091010_04l_02" localSheetId="26">#REF!</definedName>
    <definedName name="row090091010_04l_02" localSheetId="17">#REF!</definedName>
    <definedName name="row090091010_04l_02">#REF!</definedName>
    <definedName name="row090091010_04r_02" localSheetId="24">#REF!</definedName>
    <definedName name="row090091010_04r_02" localSheetId="19">#REF!</definedName>
    <definedName name="row090091010_04r_02" localSheetId="6">#REF!</definedName>
    <definedName name="row090091010_04r_02" localSheetId="25">#REF!</definedName>
    <definedName name="row090091010_04r_02" localSheetId="18">#REF!</definedName>
    <definedName name="row090091010_04r_02" localSheetId="26">#REF!</definedName>
    <definedName name="row090091010_04r_02" localSheetId="17">#REF!</definedName>
    <definedName name="row090091010_04r_02">#REF!</definedName>
    <definedName name="row090091010_04v_02" localSheetId="24">#REF!</definedName>
    <definedName name="row090091010_04v_02" localSheetId="19">#REF!</definedName>
    <definedName name="row090091010_04v_02" localSheetId="6">#REF!</definedName>
    <definedName name="row090091010_04v_02" localSheetId="25">#REF!</definedName>
    <definedName name="row090091010_04v_02" localSheetId="18">#REF!</definedName>
    <definedName name="row090091010_04v_02" localSheetId="26">#REF!</definedName>
    <definedName name="row090091010_04v_02" localSheetId="17">#REF!</definedName>
    <definedName name="row090091010_04v_02">#REF!</definedName>
    <definedName name="row090091011_03l_02" localSheetId="24">#REF!</definedName>
    <definedName name="row090091011_03l_02" localSheetId="19">#REF!</definedName>
    <definedName name="row090091011_03l_02" localSheetId="6">#REF!</definedName>
    <definedName name="row090091011_03l_02" localSheetId="25">#REF!</definedName>
    <definedName name="row090091011_03l_02" localSheetId="18">#REF!</definedName>
    <definedName name="row090091011_03l_02" localSheetId="26">#REF!</definedName>
    <definedName name="row090091011_03l_02" localSheetId="17">#REF!</definedName>
    <definedName name="row090091011_03l_02">#REF!</definedName>
    <definedName name="row090091011_03r_02" localSheetId="24">#REF!</definedName>
    <definedName name="row090091011_03r_02" localSheetId="19">#REF!</definedName>
    <definedName name="row090091011_03r_02" localSheetId="6">#REF!</definedName>
    <definedName name="row090091011_03r_02" localSheetId="25">#REF!</definedName>
    <definedName name="row090091011_03r_02" localSheetId="18">#REF!</definedName>
    <definedName name="row090091011_03r_02" localSheetId="26">#REF!</definedName>
    <definedName name="row090091011_03r_02" localSheetId="17">#REF!</definedName>
    <definedName name="row090091011_03r_02">#REF!</definedName>
    <definedName name="row090091011_03v_02" localSheetId="24">#REF!</definedName>
    <definedName name="row090091011_03v_02" localSheetId="19">#REF!</definedName>
    <definedName name="row090091011_03v_02" localSheetId="6">#REF!</definedName>
    <definedName name="row090091011_03v_02" localSheetId="25">#REF!</definedName>
    <definedName name="row090091011_03v_02" localSheetId="18">#REF!</definedName>
    <definedName name="row090091011_03v_02" localSheetId="26">#REF!</definedName>
    <definedName name="row090091011_03v_02" localSheetId="17">#REF!</definedName>
    <definedName name="row090091011_03v_02">#REF!</definedName>
    <definedName name="row090091011_04l_02" localSheetId="24">#REF!</definedName>
    <definedName name="row090091011_04l_02" localSheetId="19">#REF!</definedName>
    <definedName name="row090091011_04l_02" localSheetId="6">#REF!</definedName>
    <definedName name="row090091011_04l_02" localSheetId="25">#REF!</definedName>
    <definedName name="row090091011_04l_02" localSheetId="18">#REF!</definedName>
    <definedName name="row090091011_04l_02" localSheetId="26">#REF!</definedName>
    <definedName name="row090091011_04l_02" localSheetId="17">#REF!</definedName>
    <definedName name="row090091011_04l_02">#REF!</definedName>
    <definedName name="row090091011_04r_02" localSheetId="24">#REF!</definedName>
    <definedName name="row090091011_04r_02" localSheetId="19">#REF!</definedName>
    <definedName name="row090091011_04r_02" localSheetId="6">#REF!</definedName>
    <definedName name="row090091011_04r_02" localSheetId="25">#REF!</definedName>
    <definedName name="row090091011_04r_02" localSheetId="18">#REF!</definedName>
    <definedName name="row090091011_04r_02" localSheetId="26">#REF!</definedName>
    <definedName name="row090091011_04r_02" localSheetId="17">#REF!</definedName>
    <definedName name="row090091011_04r_02">#REF!</definedName>
    <definedName name="row090091011_04v_02" localSheetId="24">#REF!</definedName>
    <definedName name="row090091011_04v_02" localSheetId="19">#REF!</definedName>
    <definedName name="row090091011_04v_02" localSheetId="6">#REF!</definedName>
    <definedName name="row090091011_04v_02" localSheetId="25">#REF!</definedName>
    <definedName name="row090091011_04v_02" localSheetId="18">#REF!</definedName>
    <definedName name="row090091011_04v_02" localSheetId="26">#REF!</definedName>
    <definedName name="row090091011_04v_02" localSheetId="17">#REF!</definedName>
    <definedName name="row090091011_04v_02">#REF!</definedName>
    <definedName name="row090091012_03l_02" localSheetId="24">#REF!</definedName>
    <definedName name="row090091012_03l_02" localSheetId="19">#REF!</definedName>
    <definedName name="row090091012_03l_02" localSheetId="6">#REF!</definedName>
    <definedName name="row090091012_03l_02" localSheetId="25">#REF!</definedName>
    <definedName name="row090091012_03l_02" localSheetId="18">#REF!</definedName>
    <definedName name="row090091012_03l_02" localSheetId="26">#REF!</definedName>
    <definedName name="row090091012_03l_02" localSheetId="17">#REF!</definedName>
    <definedName name="row090091012_03l_02">#REF!</definedName>
    <definedName name="row090091012_03r_02" localSheetId="24">#REF!</definedName>
    <definedName name="row090091012_03r_02" localSheetId="19">#REF!</definedName>
    <definedName name="row090091012_03r_02" localSheetId="6">#REF!</definedName>
    <definedName name="row090091012_03r_02" localSheetId="25">#REF!</definedName>
    <definedName name="row090091012_03r_02" localSheetId="18">#REF!</definedName>
    <definedName name="row090091012_03r_02" localSheetId="26">#REF!</definedName>
    <definedName name="row090091012_03r_02" localSheetId="17">#REF!</definedName>
    <definedName name="row090091012_03r_02">#REF!</definedName>
    <definedName name="row090091012_03v_02" localSheetId="24">#REF!</definedName>
    <definedName name="row090091012_03v_02" localSheetId="19">#REF!</definedName>
    <definedName name="row090091012_03v_02" localSheetId="6">#REF!</definedName>
    <definedName name="row090091012_03v_02" localSheetId="25">#REF!</definedName>
    <definedName name="row090091012_03v_02" localSheetId="18">#REF!</definedName>
    <definedName name="row090091012_03v_02" localSheetId="26">#REF!</definedName>
    <definedName name="row090091012_03v_02" localSheetId="17">#REF!</definedName>
    <definedName name="row090091012_03v_02">#REF!</definedName>
    <definedName name="row090091012_04l_02" localSheetId="24">#REF!</definedName>
    <definedName name="row090091012_04l_02" localSheetId="19">#REF!</definedName>
    <definedName name="row090091012_04l_02" localSheetId="6">#REF!</definedName>
    <definedName name="row090091012_04l_02" localSheetId="25">#REF!</definedName>
    <definedName name="row090091012_04l_02" localSheetId="18">#REF!</definedName>
    <definedName name="row090091012_04l_02" localSheetId="26">#REF!</definedName>
    <definedName name="row090091012_04l_02" localSheetId="17">#REF!</definedName>
    <definedName name="row090091012_04l_02">#REF!</definedName>
    <definedName name="row090091012_04r_02" localSheetId="24">#REF!</definedName>
    <definedName name="row090091012_04r_02" localSheetId="19">#REF!</definedName>
    <definedName name="row090091012_04r_02" localSheetId="6">#REF!</definedName>
    <definedName name="row090091012_04r_02" localSheetId="25">#REF!</definedName>
    <definedName name="row090091012_04r_02" localSheetId="18">#REF!</definedName>
    <definedName name="row090091012_04r_02" localSheetId="26">#REF!</definedName>
    <definedName name="row090091012_04r_02" localSheetId="17">#REF!</definedName>
    <definedName name="row090091012_04r_02">#REF!</definedName>
    <definedName name="row090091012_04v_02" localSheetId="24">#REF!</definedName>
    <definedName name="row090091012_04v_02" localSheetId="19">#REF!</definedName>
    <definedName name="row090091012_04v_02" localSheetId="6">#REF!</definedName>
    <definedName name="row090091012_04v_02" localSheetId="25">#REF!</definedName>
    <definedName name="row090091012_04v_02" localSheetId="18">#REF!</definedName>
    <definedName name="row090091012_04v_02" localSheetId="26">#REF!</definedName>
    <definedName name="row090091012_04v_02" localSheetId="17">#REF!</definedName>
    <definedName name="row090091012_04v_02">#REF!</definedName>
    <definedName name="row090091013_03l_02" localSheetId="24">#REF!</definedName>
    <definedName name="row090091013_03l_02" localSheetId="19">#REF!</definedName>
    <definedName name="row090091013_03l_02" localSheetId="6">#REF!</definedName>
    <definedName name="row090091013_03l_02" localSheetId="25">#REF!</definedName>
    <definedName name="row090091013_03l_02" localSheetId="18">#REF!</definedName>
    <definedName name="row090091013_03l_02" localSheetId="26">#REF!</definedName>
    <definedName name="row090091013_03l_02" localSheetId="17">#REF!</definedName>
    <definedName name="row090091013_03l_02">#REF!</definedName>
    <definedName name="row090091013_03r_02" localSheetId="24">#REF!</definedName>
    <definedName name="row090091013_03r_02" localSheetId="19">#REF!</definedName>
    <definedName name="row090091013_03r_02" localSheetId="6">#REF!</definedName>
    <definedName name="row090091013_03r_02" localSheetId="25">#REF!</definedName>
    <definedName name="row090091013_03r_02" localSheetId="18">#REF!</definedName>
    <definedName name="row090091013_03r_02" localSheetId="26">#REF!</definedName>
    <definedName name="row090091013_03r_02" localSheetId="17">#REF!</definedName>
    <definedName name="row090091013_03r_02">#REF!</definedName>
    <definedName name="row090091013_03v_02" localSheetId="24">#REF!</definedName>
    <definedName name="row090091013_03v_02" localSheetId="19">#REF!</definedName>
    <definedName name="row090091013_03v_02" localSheetId="6">#REF!</definedName>
    <definedName name="row090091013_03v_02" localSheetId="25">#REF!</definedName>
    <definedName name="row090091013_03v_02" localSheetId="18">#REF!</definedName>
    <definedName name="row090091013_03v_02" localSheetId="26">#REF!</definedName>
    <definedName name="row090091013_03v_02" localSheetId="17">#REF!</definedName>
    <definedName name="row090091013_03v_02">#REF!</definedName>
    <definedName name="row090091013_04l_02" localSheetId="24">#REF!</definedName>
    <definedName name="row090091013_04l_02" localSheetId="19">#REF!</definedName>
    <definedName name="row090091013_04l_02" localSheetId="6">#REF!</definedName>
    <definedName name="row090091013_04l_02" localSheetId="25">#REF!</definedName>
    <definedName name="row090091013_04l_02" localSheetId="18">#REF!</definedName>
    <definedName name="row090091013_04l_02" localSheetId="26">#REF!</definedName>
    <definedName name="row090091013_04l_02" localSheetId="17">#REF!</definedName>
    <definedName name="row090091013_04l_02">#REF!</definedName>
    <definedName name="row090091013_04r_02" localSheetId="24">#REF!</definedName>
    <definedName name="row090091013_04r_02" localSheetId="19">#REF!</definedName>
    <definedName name="row090091013_04r_02" localSheetId="6">#REF!</definedName>
    <definedName name="row090091013_04r_02" localSheetId="25">#REF!</definedName>
    <definedName name="row090091013_04r_02" localSheetId="18">#REF!</definedName>
    <definedName name="row090091013_04r_02" localSheetId="26">#REF!</definedName>
    <definedName name="row090091013_04r_02" localSheetId="17">#REF!</definedName>
    <definedName name="row090091013_04r_02">#REF!</definedName>
    <definedName name="row090091013_04v_02" localSheetId="24">#REF!</definedName>
    <definedName name="row090091013_04v_02" localSheetId="19">#REF!</definedName>
    <definedName name="row090091013_04v_02" localSheetId="6">#REF!</definedName>
    <definedName name="row090091013_04v_02" localSheetId="25">#REF!</definedName>
    <definedName name="row090091013_04v_02" localSheetId="18">#REF!</definedName>
    <definedName name="row090091013_04v_02" localSheetId="26">#REF!</definedName>
    <definedName name="row090091013_04v_02" localSheetId="17">#REF!</definedName>
    <definedName name="row090091013_04v_02">#REF!</definedName>
    <definedName name="row090091014_03l_02" localSheetId="24">#REF!</definedName>
    <definedName name="row090091014_03l_02" localSheetId="19">#REF!</definedName>
    <definedName name="row090091014_03l_02" localSheetId="6">#REF!</definedName>
    <definedName name="row090091014_03l_02" localSheetId="25">#REF!</definedName>
    <definedName name="row090091014_03l_02" localSheetId="18">#REF!</definedName>
    <definedName name="row090091014_03l_02" localSheetId="26">#REF!</definedName>
    <definedName name="row090091014_03l_02" localSheetId="17">#REF!</definedName>
    <definedName name="row090091014_03l_02">#REF!</definedName>
    <definedName name="row090091014_03r_02" localSheetId="24">#REF!</definedName>
    <definedName name="row090091014_03r_02" localSheetId="19">#REF!</definedName>
    <definedName name="row090091014_03r_02" localSheetId="6">#REF!</definedName>
    <definedName name="row090091014_03r_02" localSheetId="25">#REF!</definedName>
    <definedName name="row090091014_03r_02" localSheetId="18">#REF!</definedName>
    <definedName name="row090091014_03r_02" localSheetId="26">#REF!</definedName>
    <definedName name="row090091014_03r_02" localSheetId="17">#REF!</definedName>
    <definedName name="row090091014_03r_02">#REF!</definedName>
    <definedName name="row090091014_03v_02" localSheetId="24">#REF!</definedName>
    <definedName name="row090091014_03v_02" localSheetId="19">#REF!</definedName>
    <definedName name="row090091014_03v_02" localSheetId="6">#REF!</definedName>
    <definedName name="row090091014_03v_02" localSheetId="25">#REF!</definedName>
    <definedName name="row090091014_03v_02" localSheetId="18">#REF!</definedName>
    <definedName name="row090091014_03v_02" localSheetId="26">#REF!</definedName>
    <definedName name="row090091014_03v_02" localSheetId="17">#REF!</definedName>
    <definedName name="row090091014_03v_02">#REF!</definedName>
    <definedName name="row090091014_04l_02" localSheetId="24">#REF!</definedName>
    <definedName name="row090091014_04l_02" localSheetId="19">#REF!</definedName>
    <definedName name="row090091014_04l_02" localSheetId="6">#REF!</definedName>
    <definedName name="row090091014_04l_02" localSheetId="25">#REF!</definedName>
    <definedName name="row090091014_04l_02" localSheetId="18">#REF!</definedName>
    <definedName name="row090091014_04l_02" localSheetId="26">#REF!</definedName>
    <definedName name="row090091014_04l_02" localSheetId="17">#REF!</definedName>
    <definedName name="row090091014_04l_02">#REF!</definedName>
    <definedName name="row090091014_04r_02" localSheetId="24">#REF!</definedName>
    <definedName name="row090091014_04r_02" localSheetId="19">#REF!</definedName>
    <definedName name="row090091014_04r_02" localSheetId="6">#REF!</definedName>
    <definedName name="row090091014_04r_02" localSheetId="25">#REF!</definedName>
    <definedName name="row090091014_04r_02" localSheetId="18">#REF!</definedName>
    <definedName name="row090091014_04r_02" localSheetId="26">#REF!</definedName>
    <definedName name="row090091014_04r_02" localSheetId="17">#REF!</definedName>
    <definedName name="row090091014_04r_02">#REF!</definedName>
    <definedName name="row090091014_04v_02" localSheetId="24">#REF!</definedName>
    <definedName name="row090091014_04v_02" localSheetId="19">#REF!</definedName>
    <definedName name="row090091014_04v_02" localSheetId="6">#REF!</definedName>
    <definedName name="row090091014_04v_02" localSheetId="25">#REF!</definedName>
    <definedName name="row090091014_04v_02" localSheetId="18">#REF!</definedName>
    <definedName name="row090091014_04v_02" localSheetId="26">#REF!</definedName>
    <definedName name="row090091014_04v_02" localSheetId="17">#REF!</definedName>
    <definedName name="row090091014_04v_02">#REF!</definedName>
    <definedName name="row090091015_03l_02" localSheetId="24">#REF!</definedName>
    <definedName name="row090091015_03l_02" localSheetId="19">#REF!</definedName>
    <definedName name="row090091015_03l_02" localSheetId="6">#REF!</definedName>
    <definedName name="row090091015_03l_02" localSheetId="25">#REF!</definedName>
    <definedName name="row090091015_03l_02" localSheetId="18">#REF!</definedName>
    <definedName name="row090091015_03l_02" localSheetId="26">#REF!</definedName>
    <definedName name="row090091015_03l_02" localSheetId="17">#REF!</definedName>
    <definedName name="row090091015_03l_02">#REF!</definedName>
    <definedName name="row090091015_03r_02" localSheetId="24">#REF!</definedName>
    <definedName name="row090091015_03r_02" localSheetId="19">#REF!</definedName>
    <definedName name="row090091015_03r_02" localSheetId="6">#REF!</definedName>
    <definedName name="row090091015_03r_02" localSheetId="25">#REF!</definedName>
    <definedName name="row090091015_03r_02" localSheetId="18">#REF!</definedName>
    <definedName name="row090091015_03r_02" localSheetId="26">#REF!</definedName>
    <definedName name="row090091015_03r_02" localSheetId="17">#REF!</definedName>
    <definedName name="row090091015_03r_02">#REF!</definedName>
    <definedName name="row090091015_03v_02" localSheetId="24">#REF!</definedName>
    <definedName name="row090091015_03v_02" localSheetId="19">#REF!</definedName>
    <definedName name="row090091015_03v_02" localSheetId="6">#REF!</definedName>
    <definedName name="row090091015_03v_02" localSheetId="25">#REF!</definedName>
    <definedName name="row090091015_03v_02" localSheetId="18">#REF!</definedName>
    <definedName name="row090091015_03v_02" localSheetId="26">#REF!</definedName>
    <definedName name="row090091015_03v_02" localSheetId="17">#REF!</definedName>
    <definedName name="row090091015_03v_02">#REF!</definedName>
    <definedName name="row090091015_04l_02" localSheetId="24">#REF!</definedName>
    <definedName name="row090091015_04l_02" localSheetId="19">#REF!</definedName>
    <definedName name="row090091015_04l_02" localSheetId="6">#REF!</definedName>
    <definedName name="row090091015_04l_02" localSheetId="25">#REF!</definedName>
    <definedName name="row090091015_04l_02" localSheetId="18">#REF!</definedName>
    <definedName name="row090091015_04l_02" localSheetId="26">#REF!</definedName>
    <definedName name="row090091015_04l_02" localSheetId="17">#REF!</definedName>
    <definedName name="row090091015_04l_02">#REF!</definedName>
    <definedName name="row090091015_04r_02" localSheetId="24">#REF!</definedName>
    <definedName name="row090091015_04r_02" localSheetId="19">#REF!</definedName>
    <definedName name="row090091015_04r_02" localSheetId="6">#REF!</definedName>
    <definedName name="row090091015_04r_02" localSheetId="25">#REF!</definedName>
    <definedName name="row090091015_04r_02" localSheetId="18">#REF!</definedName>
    <definedName name="row090091015_04r_02" localSheetId="26">#REF!</definedName>
    <definedName name="row090091015_04r_02" localSheetId="17">#REF!</definedName>
    <definedName name="row090091015_04r_02">#REF!</definedName>
    <definedName name="row090091015_04v_02" localSheetId="24">#REF!</definedName>
    <definedName name="row090091015_04v_02" localSheetId="19">#REF!</definedName>
    <definedName name="row090091015_04v_02" localSheetId="6">#REF!</definedName>
    <definedName name="row090091015_04v_02" localSheetId="25">#REF!</definedName>
    <definedName name="row090091015_04v_02" localSheetId="18">#REF!</definedName>
    <definedName name="row090091015_04v_02" localSheetId="26">#REF!</definedName>
    <definedName name="row090091015_04v_02" localSheetId="17">#REF!</definedName>
    <definedName name="row090091015_04v_02">#REF!</definedName>
    <definedName name="row090091P_03l_02" localSheetId="24">#REF!</definedName>
    <definedName name="row090091P_03l_02" localSheetId="19">#REF!</definedName>
    <definedName name="row090091P_03l_02" localSheetId="6">#REF!</definedName>
    <definedName name="row090091P_03l_02" localSheetId="25">#REF!</definedName>
    <definedName name="row090091P_03l_02" localSheetId="18">#REF!</definedName>
    <definedName name="row090091P_03l_02" localSheetId="26">#REF!</definedName>
    <definedName name="row090091P_03l_02" localSheetId="17">#REF!</definedName>
    <definedName name="row090091P_03l_02">#REF!</definedName>
    <definedName name="row090091P_03r_02" localSheetId="24">#REF!</definedName>
    <definedName name="row090091P_03r_02" localSheetId="19">#REF!</definedName>
    <definedName name="row090091P_03r_02" localSheetId="6">#REF!</definedName>
    <definedName name="row090091P_03r_02" localSheetId="25">#REF!</definedName>
    <definedName name="row090091P_03r_02" localSheetId="18">#REF!</definedName>
    <definedName name="row090091P_03r_02" localSheetId="26">#REF!</definedName>
    <definedName name="row090091P_03r_02" localSheetId="17">#REF!</definedName>
    <definedName name="row090091P_03r_02">#REF!</definedName>
    <definedName name="row090091P_03v_02" localSheetId="24">#REF!</definedName>
    <definedName name="row090091P_03v_02" localSheetId="19">#REF!</definedName>
    <definedName name="row090091P_03v_02" localSheetId="6">#REF!</definedName>
    <definedName name="row090091P_03v_02" localSheetId="25">#REF!</definedName>
    <definedName name="row090091P_03v_02" localSheetId="18">#REF!</definedName>
    <definedName name="row090091P_03v_02" localSheetId="26">#REF!</definedName>
    <definedName name="row090091P_03v_02" localSheetId="17">#REF!</definedName>
    <definedName name="row090091P_03v_02">#REF!</definedName>
    <definedName name="row090091P_04l_02" localSheetId="24">#REF!</definedName>
    <definedName name="row090091P_04l_02" localSheetId="19">#REF!</definedName>
    <definedName name="row090091P_04l_02" localSheetId="6">#REF!</definedName>
    <definedName name="row090091P_04l_02" localSheetId="25">#REF!</definedName>
    <definedName name="row090091P_04l_02" localSheetId="18">#REF!</definedName>
    <definedName name="row090091P_04l_02" localSheetId="26">#REF!</definedName>
    <definedName name="row090091P_04l_02" localSheetId="17">#REF!</definedName>
    <definedName name="row090091P_04l_02">#REF!</definedName>
    <definedName name="row090091P_04r_02" localSheetId="24">#REF!</definedName>
    <definedName name="row090091P_04r_02" localSheetId="19">#REF!</definedName>
    <definedName name="row090091P_04r_02" localSheetId="6">#REF!</definedName>
    <definedName name="row090091P_04r_02" localSheetId="25">#REF!</definedName>
    <definedName name="row090091P_04r_02" localSheetId="18">#REF!</definedName>
    <definedName name="row090091P_04r_02" localSheetId="26">#REF!</definedName>
    <definedName name="row090091P_04r_02" localSheetId="17">#REF!</definedName>
    <definedName name="row090091P_04r_02">#REF!</definedName>
    <definedName name="row090091P_04v_02" localSheetId="24">#REF!</definedName>
    <definedName name="row090091P_04v_02" localSheetId="19">#REF!</definedName>
    <definedName name="row090091P_04v_02" localSheetId="6">#REF!</definedName>
    <definedName name="row090091P_04v_02" localSheetId="25">#REF!</definedName>
    <definedName name="row090091P_04v_02" localSheetId="18">#REF!</definedName>
    <definedName name="row090091P_04v_02" localSheetId="26">#REF!</definedName>
    <definedName name="row090091P_04v_02" localSheetId="17">#REF!</definedName>
    <definedName name="row090091P_04v_02">#REF!</definedName>
    <definedName name="row09009201_03l_02" localSheetId="24">#REF!</definedName>
    <definedName name="row09009201_03l_02" localSheetId="19">#REF!</definedName>
    <definedName name="row09009201_03l_02" localSheetId="6">#REF!</definedName>
    <definedName name="row09009201_03l_02" localSheetId="25">#REF!</definedName>
    <definedName name="row09009201_03l_02" localSheetId="18">#REF!</definedName>
    <definedName name="row09009201_03l_02" localSheetId="26">#REF!</definedName>
    <definedName name="row09009201_03l_02" localSheetId="17">#REF!</definedName>
    <definedName name="row09009201_03l_02">#REF!</definedName>
    <definedName name="row09009201_03r_02" localSheetId="24">#REF!</definedName>
    <definedName name="row09009201_03r_02" localSheetId="19">#REF!</definedName>
    <definedName name="row09009201_03r_02" localSheetId="6">#REF!</definedName>
    <definedName name="row09009201_03r_02" localSheetId="25">#REF!</definedName>
    <definedName name="row09009201_03r_02" localSheetId="18">#REF!</definedName>
    <definedName name="row09009201_03r_02" localSheetId="26">#REF!</definedName>
    <definedName name="row09009201_03r_02" localSheetId="17">#REF!</definedName>
    <definedName name="row09009201_03r_02">#REF!</definedName>
    <definedName name="row09009201_03v_02" localSheetId="24">#REF!</definedName>
    <definedName name="row09009201_03v_02" localSheetId="19">#REF!</definedName>
    <definedName name="row09009201_03v_02" localSheetId="6">#REF!</definedName>
    <definedName name="row09009201_03v_02" localSheetId="25">#REF!</definedName>
    <definedName name="row09009201_03v_02" localSheetId="18">#REF!</definedName>
    <definedName name="row09009201_03v_02" localSheetId="26">#REF!</definedName>
    <definedName name="row09009201_03v_02" localSheetId="17">#REF!</definedName>
    <definedName name="row09009201_03v_02">#REF!</definedName>
    <definedName name="row09009201_04l_02" localSheetId="24">#REF!</definedName>
    <definedName name="row09009201_04l_02" localSheetId="19">#REF!</definedName>
    <definedName name="row09009201_04l_02" localSheetId="6">#REF!</definedName>
    <definedName name="row09009201_04l_02" localSheetId="25">#REF!</definedName>
    <definedName name="row09009201_04l_02" localSheetId="18">#REF!</definedName>
    <definedName name="row09009201_04l_02" localSheetId="26">#REF!</definedName>
    <definedName name="row09009201_04l_02" localSheetId="17">#REF!</definedName>
    <definedName name="row09009201_04l_02">#REF!</definedName>
    <definedName name="row09009201_04r_02" localSheetId="24">#REF!</definedName>
    <definedName name="row09009201_04r_02" localSheetId="19">#REF!</definedName>
    <definedName name="row09009201_04r_02" localSheetId="6">#REF!</definedName>
    <definedName name="row09009201_04r_02" localSheetId="25">#REF!</definedName>
    <definedName name="row09009201_04r_02" localSheetId="18">#REF!</definedName>
    <definedName name="row09009201_04r_02" localSheetId="26">#REF!</definedName>
    <definedName name="row09009201_04r_02" localSheetId="17">#REF!</definedName>
    <definedName name="row09009201_04r_02">#REF!</definedName>
    <definedName name="row09009201_04v_02" localSheetId="24">#REF!</definedName>
    <definedName name="row09009201_04v_02" localSheetId="19">#REF!</definedName>
    <definedName name="row09009201_04v_02" localSheetId="6">#REF!</definedName>
    <definedName name="row09009201_04v_02" localSheetId="25">#REF!</definedName>
    <definedName name="row09009201_04v_02" localSheetId="18">#REF!</definedName>
    <definedName name="row09009201_04v_02" localSheetId="26">#REF!</definedName>
    <definedName name="row09009201_04v_02" localSheetId="17">#REF!</definedName>
    <definedName name="row09009201_04v_02">#REF!</definedName>
    <definedName name="row09009202_03l_02" localSheetId="24">#REF!</definedName>
    <definedName name="row09009202_03l_02" localSheetId="19">#REF!</definedName>
    <definedName name="row09009202_03l_02" localSheetId="6">#REF!</definedName>
    <definedName name="row09009202_03l_02" localSheetId="25">#REF!</definedName>
    <definedName name="row09009202_03l_02" localSheetId="18">#REF!</definedName>
    <definedName name="row09009202_03l_02" localSheetId="26">#REF!</definedName>
    <definedName name="row09009202_03l_02" localSheetId="17">#REF!</definedName>
    <definedName name="row09009202_03l_02">#REF!</definedName>
    <definedName name="row09009202_03r_02" localSheetId="24">#REF!</definedName>
    <definedName name="row09009202_03r_02" localSheetId="19">#REF!</definedName>
    <definedName name="row09009202_03r_02" localSheetId="6">#REF!</definedName>
    <definedName name="row09009202_03r_02" localSheetId="25">#REF!</definedName>
    <definedName name="row09009202_03r_02" localSheetId="18">#REF!</definedName>
    <definedName name="row09009202_03r_02" localSheetId="26">#REF!</definedName>
    <definedName name="row09009202_03r_02" localSheetId="17">#REF!</definedName>
    <definedName name="row09009202_03r_02">#REF!</definedName>
    <definedName name="row09009202_03v_02" localSheetId="24">#REF!</definedName>
    <definedName name="row09009202_03v_02" localSheetId="19">#REF!</definedName>
    <definedName name="row09009202_03v_02" localSheetId="6">#REF!</definedName>
    <definedName name="row09009202_03v_02" localSheetId="25">#REF!</definedName>
    <definedName name="row09009202_03v_02" localSheetId="18">#REF!</definedName>
    <definedName name="row09009202_03v_02" localSheetId="26">#REF!</definedName>
    <definedName name="row09009202_03v_02" localSheetId="17">#REF!</definedName>
    <definedName name="row09009202_03v_02">#REF!</definedName>
    <definedName name="row09009202_04l_02" localSheetId="24">#REF!</definedName>
    <definedName name="row09009202_04l_02" localSheetId="19">#REF!</definedName>
    <definedName name="row09009202_04l_02" localSheetId="6">#REF!</definedName>
    <definedName name="row09009202_04l_02" localSheetId="25">#REF!</definedName>
    <definedName name="row09009202_04l_02" localSheetId="18">#REF!</definedName>
    <definedName name="row09009202_04l_02" localSheetId="26">#REF!</definedName>
    <definedName name="row09009202_04l_02" localSheetId="17">#REF!</definedName>
    <definedName name="row09009202_04l_02">#REF!</definedName>
    <definedName name="row09009202_04r_02" localSheetId="24">#REF!</definedName>
    <definedName name="row09009202_04r_02" localSheetId="19">#REF!</definedName>
    <definedName name="row09009202_04r_02" localSheetId="6">#REF!</definedName>
    <definedName name="row09009202_04r_02" localSheetId="25">#REF!</definedName>
    <definedName name="row09009202_04r_02" localSheetId="18">#REF!</definedName>
    <definedName name="row09009202_04r_02" localSheetId="26">#REF!</definedName>
    <definedName name="row09009202_04r_02" localSheetId="17">#REF!</definedName>
    <definedName name="row09009202_04r_02">#REF!</definedName>
    <definedName name="row09009202_04v_02" localSheetId="24">#REF!</definedName>
    <definedName name="row09009202_04v_02" localSheetId="19">#REF!</definedName>
    <definedName name="row09009202_04v_02" localSheetId="6">#REF!</definedName>
    <definedName name="row09009202_04v_02" localSheetId="25">#REF!</definedName>
    <definedName name="row09009202_04v_02" localSheetId="18">#REF!</definedName>
    <definedName name="row09009202_04v_02" localSheetId="26">#REF!</definedName>
    <definedName name="row09009202_04v_02" localSheetId="17">#REF!</definedName>
    <definedName name="row09009202_04v_02">#REF!</definedName>
    <definedName name="row09009203_03l_02" localSheetId="24">#REF!</definedName>
    <definedName name="row09009203_03l_02" localSheetId="19">#REF!</definedName>
    <definedName name="row09009203_03l_02" localSheetId="6">#REF!</definedName>
    <definedName name="row09009203_03l_02" localSheetId="25">#REF!</definedName>
    <definedName name="row09009203_03l_02" localSheetId="18">#REF!</definedName>
    <definedName name="row09009203_03l_02" localSheetId="26">#REF!</definedName>
    <definedName name="row09009203_03l_02" localSheetId="17">#REF!</definedName>
    <definedName name="row09009203_03l_02">#REF!</definedName>
    <definedName name="row09009203_03r_02" localSheetId="24">#REF!</definedName>
    <definedName name="row09009203_03r_02" localSheetId="19">#REF!</definedName>
    <definedName name="row09009203_03r_02" localSheetId="6">#REF!</definedName>
    <definedName name="row09009203_03r_02" localSheetId="25">#REF!</definedName>
    <definedName name="row09009203_03r_02" localSheetId="18">#REF!</definedName>
    <definedName name="row09009203_03r_02" localSheetId="26">#REF!</definedName>
    <definedName name="row09009203_03r_02" localSheetId="17">#REF!</definedName>
    <definedName name="row09009203_03r_02">#REF!</definedName>
    <definedName name="row09009203_03v_02" localSheetId="24">#REF!</definedName>
    <definedName name="row09009203_03v_02" localSheetId="19">#REF!</definedName>
    <definedName name="row09009203_03v_02" localSheetId="6">#REF!</definedName>
    <definedName name="row09009203_03v_02" localSheetId="25">#REF!</definedName>
    <definedName name="row09009203_03v_02" localSheetId="18">#REF!</definedName>
    <definedName name="row09009203_03v_02" localSheetId="26">#REF!</definedName>
    <definedName name="row09009203_03v_02" localSheetId="17">#REF!</definedName>
    <definedName name="row09009203_03v_02">#REF!</definedName>
    <definedName name="row09009203_04l_02" localSheetId="24">#REF!</definedName>
    <definedName name="row09009203_04l_02" localSheetId="19">#REF!</definedName>
    <definedName name="row09009203_04l_02" localSheetId="6">#REF!</definedName>
    <definedName name="row09009203_04l_02" localSheetId="25">#REF!</definedName>
    <definedName name="row09009203_04l_02" localSheetId="18">#REF!</definedName>
    <definedName name="row09009203_04l_02" localSheetId="26">#REF!</definedName>
    <definedName name="row09009203_04l_02" localSheetId="17">#REF!</definedName>
    <definedName name="row09009203_04l_02">#REF!</definedName>
    <definedName name="row09009203_04r_02" localSheetId="24">#REF!</definedName>
    <definedName name="row09009203_04r_02" localSheetId="19">#REF!</definedName>
    <definedName name="row09009203_04r_02" localSheetId="6">#REF!</definedName>
    <definedName name="row09009203_04r_02" localSheetId="25">#REF!</definedName>
    <definedName name="row09009203_04r_02" localSheetId="18">#REF!</definedName>
    <definedName name="row09009203_04r_02" localSheetId="26">#REF!</definedName>
    <definedName name="row09009203_04r_02" localSheetId="17">#REF!</definedName>
    <definedName name="row09009203_04r_02">#REF!</definedName>
    <definedName name="row09009203_04v_02" localSheetId="24">#REF!</definedName>
    <definedName name="row09009203_04v_02" localSheetId="19">#REF!</definedName>
    <definedName name="row09009203_04v_02" localSheetId="6">#REF!</definedName>
    <definedName name="row09009203_04v_02" localSheetId="25">#REF!</definedName>
    <definedName name="row09009203_04v_02" localSheetId="18">#REF!</definedName>
    <definedName name="row09009203_04v_02" localSheetId="26">#REF!</definedName>
    <definedName name="row09009203_04v_02" localSheetId="17">#REF!</definedName>
    <definedName name="row09009203_04v_02">#REF!</definedName>
    <definedName name="row09009204_03l_02" localSheetId="24">#REF!</definedName>
    <definedName name="row09009204_03l_02" localSheetId="19">#REF!</definedName>
    <definedName name="row09009204_03l_02" localSheetId="6">#REF!</definedName>
    <definedName name="row09009204_03l_02" localSheetId="25">#REF!</definedName>
    <definedName name="row09009204_03l_02" localSheetId="18">#REF!</definedName>
    <definedName name="row09009204_03l_02" localSheetId="26">#REF!</definedName>
    <definedName name="row09009204_03l_02" localSheetId="17">#REF!</definedName>
    <definedName name="row09009204_03l_02">#REF!</definedName>
    <definedName name="row09009204_03r_02" localSheetId="24">#REF!</definedName>
    <definedName name="row09009204_03r_02" localSheetId="19">#REF!</definedName>
    <definedName name="row09009204_03r_02" localSheetId="6">#REF!</definedName>
    <definedName name="row09009204_03r_02" localSheetId="25">#REF!</definedName>
    <definedName name="row09009204_03r_02" localSheetId="18">#REF!</definedName>
    <definedName name="row09009204_03r_02" localSheetId="26">#REF!</definedName>
    <definedName name="row09009204_03r_02" localSheetId="17">#REF!</definedName>
    <definedName name="row09009204_03r_02">#REF!</definedName>
    <definedName name="row09009204_03v_02" localSheetId="24">#REF!</definedName>
    <definedName name="row09009204_03v_02" localSheetId="19">#REF!</definedName>
    <definedName name="row09009204_03v_02" localSheetId="6">#REF!</definedName>
    <definedName name="row09009204_03v_02" localSheetId="25">#REF!</definedName>
    <definedName name="row09009204_03v_02" localSheetId="18">#REF!</definedName>
    <definedName name="row09009204_03v_02" localSheetId="26">#REF!</definedName>
    <definedName name="row09009204_03v_02" localSheetId="17">#REF!</definedName>
    <definedName name="row09009204_03v_02">#REF!</definedName>
    <definedName name="row09009204_04l_02" localSheetId="24">#REF!</definedName>
    <definedName name="row09009204_04l_02" localSheetId="19">#REF!</definedName>
    <definedName name="row09009204_04l_02" localSheetId="6">#REF!</definedName>
    <definedName name="row09009204_04l_02" localSheetId="25">#REF!</definedName>
    <definedName name="row09009204_04l_02" localSheetId="18">#REF!</definedName>
    <definedName name="row09009204_04l_02" localSheetId="26">#REF!</definedName>
    <definedName name="row09009204_04l_02" localSheetId="17">#REF!</definedName>
    <definedName name="row09009204_04l_02">#REF!</definedName>
    <definedName name="row09009204_04r_02" localSheetId="24">#REF!</definedName>
    <definedName name="row09009204_04r_02" localSheetId="19">#REF!</definedName>
    <definedName name="row09009204_04r_02" localSheetId="6">#REF!</definedName>
    <definedName name="row09009204_04r_02" localSheetId="25">#REF!</definedName>
    <definedName name="row09009204_04r_02" localSheetId="18">#REF!</definedName>
    <definedName name="row09009204_04r_02" localSheetId="26">#REF!</definedName>
    <definedName name="row09009204_04r_02" localSheetId="17">#REF!</definedName>
    <definedName name="row09009204_04r_02">#REF!</definedName>
    <definedName name="row09009204_04v_02" localSheetId="24">#REF!</definedName>
    <definedName name="row09009204_04v_02" localSheetId="19">#REF!</definedName>
    <definedName name="row09009204_04v_02" localSheetId="6">#REF!</definedName>
    <definedName name="row09009204_04v_02" localSheetId="25">#REF!</definedName>
    <definedName name="row09009204_04v_02" localSheetId="18">#REF!</definedName>
    <definedName name="row09009204_04v_02" localSheetId="26">#REF!</definedName>
    <definedName name="row09009204_04v_02" localSheetId="17">#REF!</definedName>
    <definedName name="row09009204_04v_02">#REF!</definedName>
    <definedName name="row090092041_03l_02" localSheetId="24">#REF!</definedName>
    <definedName name="row090092041_03l_02" localSheetId="19">#REF!</definedName>
    <definedName name="row090092041_03l_02" localSheetId="6">#REF!</definedName>
    <definedName name="row090092041_03l_02" localSheetId="25">#REF!</definedName>
    <definedName name="row090092041_03l_02" localSheetId="18">#REF!</definedName>
    <definedName name="row090092041_03l_02" localSheetId="26">#REF!</definedName>
    <definedName name="row090092041_03l_02" localSheetId="17">#REF!</definedName>
    <definedName name="row090092041_03l_02">#REF!</definedName>
    <definedName name="row090092041_03r_02" localSheetId="24">#REF!</definedName>
    <definedName name="row090092041_03r_02" localSheetId="19">#REF!</definedName>
    <definedName name="row090092041_03r_02" localSheetId="6">#REF!</definedName>
    <definedName name="row090092041_03r_02" localSheetId="25">#REF!</definedName>
    <definedName name="row090092041_03r_02" localSheetId="18">#REF!</definedName>
    <definedName name="row090092041_03r_02" localSheetId="26">#REF!</definedName>
    <definedName name="row090092041_03r_02" localSheetId="17">#REF!</definedName>
    <definedName name="row090092041_03r_02">#REF!</definedName>
    <definedName name="row090092041_03v_02" localSheetId="24">#REF!</definedName>
    <definedName name="row090092041_03v_02" localSheetId="19">#REF!</definedName>
    <definedName name="row090092041_03v_02" localSheetId="6">#REF!</definedName>
    <definedName name="row090092041_03v_02" localSheetId="25">#REF!</definedName>
    <definedName name="row090092041_03v_02" localSheetId="18">#REF!</definedName>
    <definedName name="row090092041_03v_02" localSheetId="26">#REF!</definedName>
    <definedName name="row090092041_03v_02" localSheetId="17">#REF!</definedName>
    <definedName name="row090092041_03v_02">#REF!</definedName>
    <definedName name="row090092041_04l_02" localSheetId="24">#REF!</definedName>
    <definedName name="row090092041_04l_02" localSheetId="19">#REF!</definedName>
    <definedName name="row090092041_04l_02" localSheetId="6">#REF!</definedName>
    <definedName name="row090092041_04l_02" localSheetId="25">#REF!</definedName>
    <definedName name="row090092041_04l_02" localSheetId="18">#REF!</definedName>
    <definedName name="row090092041_04l_02" localSheetId="26">#REF!</definedName>
    <definedName name="row090092041_04l_02" localSheetId="17">#REF!</definedName>
    <definedName name="row090092041_04l_02">#REF!</definedName>
    <definedName name="row090092041_04r_02" localSheetId="24">#REF!</definedName>
    <definedName name="row090092041_04r_02" localSheetId="19">#REF!</definedName>
    <definedName name="row090092041_04r_02" localSheetId="6">#REF!</definedName>
    <definedName name="row090092041_04r_02" localSheetId="25">#REF!</definedName>
    <definedName name="row090092041_04r_02" localSheetId="18">#REF!</definedName>
    <definedName name="row090092041_04r_02" localSheetId="26">#REF!</definedName>
    <definedName name="row090092041_04r_02" localSheetId="17">#REF!</definedName>
    <definedName name="row090092041_04r_02">#REF!</definedName>
    <definedName name="row090092041_04v_02" localSheetId="24">#REF!</definedName>
    <definedName name="row090092041_04v_02" localSheetId="19">#REF!</definedName>
    <definedName name="row090092041_04v_02" localSheetId="6">#REF!</definedName>
    <definedName name="row090092041_04v_02" localSheetId="25">#REF!</definedName>
    <definedName name="row090092041_04v_02" localSheetId="18">#REF!</definedName>
    <definedName name="row090092041_04v_02" localSheetId="26">#REF!</definedName>
    <definedName name="row090092041_04v_02" localSheetId="17">#REF!</definedName>
    <definedName name="row090092041_04v_02">#REF!</definedName>
    <definedName name="row09009205_03l_02" localSheetId="24">#REF!</definedName>
    <definedName name="row09009205_03l_02" localSheetId="19">#REF!</definedName>
    <definedName name="row09009205_03l_02" localSheetId="6">#REF!</definedName>
    <definedName name="row09009205_03l_02" localSheetId="25">#REF!</definedName>
    <definedName name="row09009205_03l_02" localSheetId="18">#REF!</definedName>
    <definedName name="row09009205_03l_02" localSheetId="26">#REF!</definedName>
    <definedName name="row09009205_03l_02" localSheetId="17">#REF!</definedName>
    <definedName name="row09009205_03l_02">#REF!</definedName>
    <definedName name="row09009205_03r_02" localSheetId="24">#REF!</definedName>
    <definedName name="row09009205_03r_02" localSheetId="19">#REF!</definedName>
    <definedName name="row09009205_03r_02" localSheetId="6">#REF!</definedName>
    <definedName name="row09009205_03r_02" localSheetId="25">#REF!</definedName>
    <definedName name="row09009205_03r_02" localSheetId="18">#REF!</definedName>
    <definedName name="row09009205_03r_02" localSheetId="26">#REF!</definedName>
    <definedName name="row09009205_03r_02" localSheetId="17">#REF!</definedName>
    <definedName name="row09009205_03r_02">#REF!</definedName>
    <definedName name="row09009205_03v_02" localSheetId="24">#REF!</definedName>
    <definedName name="row09009205_03v_02" localSheetId="19">#REF!</definedName>
    <definedName name="row09009205_03v_02" localSheetId="6">#REF!</definedName>
    <definedName name="row09009205_03v_02" localSheetId="25">#REF!</definedName>
    <definedName name="row09009205_03v_02" localSheetId="18">#REF!</definedName>
    <definedName name="row09009205_03v_02" localSheetId="26">#REF!</definedName>
    <definedName name="row09009205_03v_02" localSheetId="17">#REF!</definedName>
    <definedName name="row09009205_03v_02">#REF!</definedName>
    <definedName name="row09009205_04l_02" localSheetId="24">#REF!</definedName>
    <definedName name="row09009205_04l_02" localSheetId="19">#REF!</definedName>
    <definedName name="row09009205_04l_02" localSheetId="6">#REF!</definedName>
    <definedName name="row09009205_04l_02" localSheetId="25">#REF!</definedName>
    <definedName name="row09009205_04l_02" localSheetId="18">#REF!</definedName>
    <definedName name="row09009205_04l_02" localSheetId="26">#REF!</definedName>
    <definedName name="row09009205_04l_02" localSheetId="17">#REF!</definedName>
    <definedName name="row09009205_04l_02">#REF!</definedName>
    <definedName name="row09009205_04r_02" localSheetId="24">#REF!</definedName>
    <definedName name="row09009205_04r_02" localSheetId="19">#REF!</definedName>
    <definedName name="row09009205_04r_02" localSheetId="6">#REF!</definedName>
    <definedName name="row09009205_04r_02" localSheetId="25">#REF!</definedName>
    <definedName name="row09009205_04r_02" localSheetId="18">#REF!</definedName>
    <definedName name="row09009205_04r_02" localSheetId="26">#REF!</definedName>
    <definedName name="row09009205_04r_02" localSheetId="17">#REF!</definedName>
    <definedName name="row09009205_04r_02">#REF!</definedName>
    <definedName name="row09009205_04v_02" localSheetId="24">#REF!</definedName>
    <definedName name="row09009205_04v_02" localSheetId="19">#REF!</definedName>
    <definedName name="row09009205_04v_02" localSheetId="6">#REF!</definedName>
    <definedName name="row09009205_04v_02" localSheetId="25">#REF!</definedName>
    <definedName name="row09009205_04v_02" localSheetId="18">#REF!</definedName>
    <definedName name="row09009205_04v_02" localSheetId="26">#REF!</definedName>
    <definedName name="row09009205_04v_02" localSheetId="17">#REF!</definedName>
    <definedName name="row09009205_04v_02">#REF!</definedName>
    <definedName name="row09009206_03l_02" localSheetId="24">#REF!</definedName>
    <definedName name="row09009206_03l_02" localSheetId="19">#REF!</definedName>
    <definedName name="row09009206_03l_02" localSheetId="6">#REF!</definedName>
    <definedName name="row09009206_03l_02" localSheetId="25">#REF!</definedName>
    <definedName name="row09009206_03l_02" localSheetId="18">#REF!</definedName>
    <definedName name="row09009206_03l_02" localSheetId="26">#REF!</definedName>
    <definedName name="row09009206_03l_02" localSheetId="17">#REF!</definedName>
    <definedName name="row09009206_03l_02">#REF!</definedName>
    <definedName name="row09009206_03r_02" localSheetId="24">#REF!</definedName>
    <definedName name="row09009206_03r_02" localSheetId="19">#REF!</definedName>
    <definedName name="row09009206_03r_02" localSheetId="6">#REF!</definedName>
    <definedName name="row09009206_03r_02" localSheetId="25">#REF!</definedName>
    <definedName name="row09009206_03r_02" localSheetId="18">#REF!</definedName>
    <definedName name="row09009206_03r_02" localSheetId="26">#REF!</definedName>
    <definedName name="row09009206_03r_02" localSheetId="17">#REF!</definedName>
    <definedName name="row09009206_03r_02">#REF!</definedName>
    <definedName name="row09009206_03v_02" localSheetId="24">#REF!</definedName>
    <definedName name="row09009206_03v_02" localSheetId="19">#REF!</definedName>
    <definedName name="row09009206_03v_02" localSheetId="6">#REF!</definedName>
    <definedName name="row09009206_03v_02" localSheetId="25">#REF!</definedName>
    <definedName name="row09009206_03v_02" localSheetId="18">#REF!</definedName>
    <definedName name="row09009206_03v_02" localSheetId="26">#REF!</definedName>
    <definedName name="row09009206_03v_02" localSheetId="17">#REF!</definedName>
    <definedName name="row09009206_03v_02">#REF!</definedName>
    <definedName name="row09009206_04l_02" localSheetId="24">#REF!</definedName>
    <definedName name="row09009206_04l_02" localSheetId="19">#REF!</definedName>
    <definedName name="row09009206_04l_02" localSheetId="6">#REF!</definedName>
    <definedName name="row09009206_04l_02" localSheetId="25">#REF!</definedName>
    <definedName name="row09009206_04l_02" localSheetId="18">#REF!</definedName>
    <definedName name="row09009206_04l_02" localSheetId="26">#REF!</definedName>
    <definedName name="row09009206_04l_02" localSheetId="17">#REF!</definedName>
    <definedName name="row09009206_04l_02">#REF!</definedName>
    <definedName name="row09009206_04r_02" localSheetId="24">#REF!</definedName>
    <definedName name="row09009206_04r_02" localSheetId="19">#REF!</definedName>
    <definedName name="row09009206_04r_02" localSheetId="6">#REF!</definedName>
    <definedName name="row09009206_04r_02" localSheetId="25">#REF!</definedName>
    <definedName name="row09009206_04r_02" localSheetId="18">#REF!</definedName>
    <definedName name="row09009206_04r_02" localSheetId="26">#REF!</definedName>
    <definedName name="row09009206_04r_02" localSheetId="17">#REF!</definedName>
    <definedName name="row09009206_04r_02">#REF!</definedName>
    <definedName name="row09009206_04v_02" localSheetId="24">#REF!</definedName>
    <definedName name="row09009206_04v_02" localSheetId="19">#REF!</definedName>
    <definedName name="row09009206_04v_02" localSheetId="6">#REF!</definedName>
    <definedName name="row09009206_04v_02" localSheetId="25">#REF!</definedName>
    <definedName name="row09009206_04v_02" localSheetId="18">#REF!</definedName>
    <definedName name="row09009206_04v_02" localSheetId="26">#REF!</definedName>
    <definedName name="row09009206_04v_02" localSheetId="17">#REF!</definedName>
    <definedName name="row09009206_04v_02">#REF!</definedName>
    <definedName name="row09009207_03l_02" localSheetId="24">#REF!</definedName>
    <definedName name="row09009207_03l_02" localSheetId="19">#REF!</definedName>
    <definedName name="row09009207_03l_02" localSheetId="6">#REF!</definedName>
    <definedName name="row09009207_03l_02" localSheetId="25">#REF!</definedName>
    <definedName name="row09009207_03l_02" localSheetId="18">#REF!</definedName>
    <definedName name="row09009207_03l_02" localSheetId="26">#REF!</definedName>
    <definedName name="row09009207_03l_02" localSheetId="17">#REF!</definedName>
    <definedName name="row09009207_03l_02">#REF!</definedName>
    <definedName name="row09009207_03r_02" localSheetId="24">#REF!</definedName>
    <definedName name="row09009207_03r_02" localSheetId="19">#REF!</definedName>
    <definedName name="row09009207_03r_02" localSheetId="6">#REF!</definedName>
    <definedName name="row09009207_03r_02" localSheetId="25">#REF!</definedName>
    <definedName name="row09009207_03r_02" localSheetId="18">#REF!</definedName>
    <definedName name="row09009207_03r_02" localSheetId="26">#REF!</definedName>
    <definedName name="row09009207_03r_02" localSheetId="17">#REF!</definedName>
    <definedName name="row09009207_03r_02">#REF!</definedName>
    <definedName name="row09009207_03v_02" localSheetId="24">#REF!</definedName>
    <definedName name="row09009207_03v_02" localSheetId="19">#REF!</definedName>
    <definedName name="row09009207_03v_02" localSheetId="6">#REF!</definedName>
    <definedName name="row09009207_03v_02" localSheetId="25">#REF!</definedName>
    <definedName name="row09009207_03v_02" localSheetId="18">#REF!</definedName>
    <definedName name="row09009207_03v_02" localSheetId="26">#REF!</definedName>
    <definedName name="row09009207_03v_02" localSheetId="17">#REF!</definedName>
    <definedName name="row09009207_03v_02">#REF!</definedName>
    <definedName name="row09009207_04l_02" localSheetId="24">#REF!</definedName>
    <definedName name="row09009207_04l_02" localSheetId="19">#REF!</definedName>
    <definedName name="row09009207_04l_02" localSheetId="6">#REF!</definedName>
    <definedName name="row09009207_04l_02" localSheetId="25">#REF!</definedName>
    <definedName name="row09009207_04l_02" localSheetId="18">#REF!</definedName>
    <definedName name="row09009207_04l_02" localSheetId="26">#REF!</definedName>
    <definedName name="row09009207_04l_02" localSheetId="17">#REF!</definedName>
    <definedName name="row09009207_04l_02">#REF!</definedName>
    <definedName name="row09009207_04r_02" localSheetId="24">#REF!</definedName>
    <definedName name="row09009207_04r_02" localSheetId="19">#REF!</definedName>
    <definedName name="row09009207_04r_02" localSheetId="6">#REF!</definedName>
    <definedName name="row09009207_04r_02" localSheetId="25">#REF!</definedName>
    <definedName name="row09009207_04r_02" localSheetId="18">#REF!</definedName>
    <definedName name="row09009207_04r_02" localSheetId="26">#REF!</definedName>
    <definedName name="row09009207_04r_02" localSheetId="17">#REF!</definedName>
    <definedName name="row09009207_04r_02">#REF!</definedName>
    <definedName name="row09009207_04v_02" localSheetId="24">#REF!</definedName>
    <definedName name="row09009207_04v_02" localSheetId="19">#REF!</definedName>
    <definedName name="row09009207_04v_02" localSheetId="6">#REF!</definedName>
    <definedName name="row09009207_04v_02" localSheetId="25">#REF!</definedName>
    <definedName name="row09009207_04v_02" localSheetId="18">#REF!</definedName>
    <definedName name="row09009207_04v_02" localSheetId="26">#REF!</definedName>
    <definedName name="row09009207_04v_02" localSheetId="17">#REF!</definedName>
    <definedName name="row09009207_04v_02">#REF!</definedName>
    <definedName name="row09009208_03l_02" localSheetId="24">#REF!</definedName>
    <definedName name="row09009208_03l_02" localSheetId="19">#REF!</definedName>
    <definedName name="row09009208_03l_02" localSheetId="6">#REF!</definedName>
    <definedName name="row09009208_03l_02" localSheetId="25">#REF!</definedName>
    <definedName name="row09009208_03l_02" localSheetId="18">#REF!</definedName>
    <definedName name="row09009208_03l_02" localSheetId="26">#REF!</definedName>
    <definedName name="row09009208_03l_02" localSheetId="17">#REF!</definedName>
    <definedName name="row09009208_03l_02">#REF!</definedName>
    <definedName name="row09009208_03r_02" localSheetId="24">#REF!</definedName>
    <definedName name="row09009208_03r_02" localSheetId="19">#REF!</definedName>
    <definedName name="row09009208_03r_02" localSheetId="6">#REF!</definedName>
    <definedName name="row09009208_03r_02" localSheetId="25">#REF!</definedName>
    <definedName name="row09009208_03r_02" localSheetId="18">#REF!</definedName>
    <definedName name="row09009208_03r_02" localSheetId="26">#REF!</definedName>
    <definedName name="row09009208_03r_02" localSheetId="17">#REF!</definedName>
    <definedName name="row09009208_03r_02">#REF!</definedName>
    <definedName name="row09009208_03v_02" localSheetId="24">#REF!</definedName>
    <definedName name="row09009208_03v_02" localSheetId="19">#REF!</definedName>
    <definedName name="row09009208_03v_02" localSheetId="6">#REF!</definedName>
    <definedName name="row09009208_03v_02" localSheetId="25">#REF!</definedName>
    <definedName name="row09009208_03v_02" localSheetId="18">#REF!</definedName>
    <definedName name="row09009208_03v_02" localSheetId="26">#REF!</definedName>
    <definedName name="row09009208_03v_02" localSheetId="17">#REF!</definedName>
    <definedName name="row09009208_03v_02">#REF!</definedName>
    <definedName name="row09009208_04l_02" localSheetId="24">#REF!</definedName>
    <definedName name="row09009208_04l_02" localSheetId="19">#REF!</definedName>
    <definedName name="row09009208_04l_02" localSheetId="6">#REF!</definedName>
    <definedName name="row09009208_04l_02" localSheetId="25">#REF!</definedName>
    <definedName name="row09009208_04l_02" localSheetId="18">#REF!</definedName>
    <definedName name="row09009208_04l_02" localSheetId="26">#REF!</definedName>
    <definedName name="row09009208_04l_02" localSheetId="17">#REF!</definedName>
    <definedName name="row09009208_04l_02">#REF!</definedName>
    <definedName name="row09009208_04r_02" localSheetId="24">#REF!</definedName>
    <definedName name="row09009208_04r_02" localSheetId="19">#REF!</definedName>
    <definedName name="row09009208_04r_02" localSheetId="6">#REF!</definedName>
    <definedName name="row09009208_04r_02" localSheetId="25">#REF!</definedName>
    <definedName name="row09009208_04r_02" localSheetId="18">#REF!</definedName>
    <definedName name="row09009208_04r_02" localSheetId="26">#REF!</definedName>
    <definedName name="row09009208_04r_02" localSheetId="17">#REF!</definedName>
    <definedName name="row09009208_04r_02">#REF!</definedName>
    <definedName name="row09009208_04v_02" localSheetId="24">#REF!</definedName>
    <definedName name="row09009208_04v_02" localSheetId="19">#REF!</definedName>
    <definedName name="row09009208_04v_02" localSheetId="6">#REF!</definedName>
    <definedName name="row09009208_04v_02" localSheetId="25">#REF!</definedName>
    <definedName name="row09009208_04v_02" localSheetId="18">#REF!</definedName>
    <definedName name="row09009208_04v_02" localSheetId="26">#REF!</definedName>
    <definedName name="row09009208_04v_02" localSheetId="17">#REF!</definedName>
    <definedName name="row09009208_04v_02">#REF!</definedName>
    <definedName name="row09009209_03l_02" localSheetId="24">#REF!</definedName>
    <definedName name="row09009209_03l_02" localSheetId="19">#REF!</definedName>
    <definedName name="row09009209_03l_02" localSheetId="6">#REF!</definedName>
    <definedName name="row09009209_03l_02" localSheetId="25">#REF!</definedName>
    <definedName name="row09009209_03l_02" localSheetId="18">#REF!</definedName>
    <definedName name="row09009209_03l_02" localSheetId="26">#REF!</definedName>
    <definedName name="row09009209_03l_02" localSheetId="17">#REF!</definedName>
    <definedName name="row09009209_03l_02">#REF!</definedName>
    <definedName name="row09009209_03r_02" localSheetId="24">#REF!</definedName>
    <definedName name="row09009209_03r_02" localSheetId="19">#REF!</definedName>
    <definedName name="row09009209_03r_02" localSheetId="6">#REF!</definedName>
    <definedName name="row09009209_03r_02" localSheetId="25">#REF!</definedName>
    <definedName name="row09009209_03r_02" localSheetId="18">#REF!</definedName>
    <definedName name="row09009209_03r_02" localSheetId="26">#REF!</definedName>
    <definedName name="row09009209_03r_02" localSheetId="17">#REF!</definedName>
    <definedName name="row09009209_03r_02">#REF!</definedName>
    <definedName name="row09009209_03v_02" localSheetId="24">#REF!</definedName>
    <definedName name="row09009209_03v_02" localSheetId="19">#REF!</definedName>
    <definedName name="row09009209_03v_02" localSheetId="6">#REF!</definedName>
    <definedName name="row09009209_03v_02" localSheetId="25">#REF!</definedName>
    <definedName name="row09009209_03v_02" localSheetId="18">#REF!</definedName>
    <definedName name="row09009209_03v_02" localSheetId="26">#REF!</definedName>
    <definedName name="row09009209_03v_02" localSheetId="17">#REF!</definedName>
    <definedName name="row09009209_03v_02">#REF!</definedName>
    <definedName name="row09009209_04l_02" localSheetId="24">#REF!</definedName>
    <definedName name="row09009209_04l_02" localSheetId="19">#REF!</definedName>
    <definedName name="row09009209_04l_02" localSheetId="6">#REF!</definedName>
    <definedName name="row09009209_04l_02" localSheetId="25">#REF!</definedName>
    <definedName name="row09009209_04l_02" localSheetId="18">#REF!</definedName>
    <definedName name="row09009209_04l_02" localSheetId="26">#REF!</definedName>
    <definedName name="row09009209_04l_02" localSheetId="17">#REF!</definedName>
    <definedName name="row09009209_04l_02">#REF!</definedName>
    <definedName name="row09009209_04r_02" localSheetId="24">#REF!</definedName>
    <definedName name="row09009209_04r_02" localSheetId="19">#REF!</definedName>
    <definedName name="row09009209_04r_02" localSheetId="6">#REF!</definedName>
    <definedName name="row09009209_04r_02" localSheetId="25">#REF!</definedName>
    <definedName name="row09009209_04r_02" localSheetId="18">#REF!</definedName>
    <definedName name="row09009209_04r_02" localSheetId="26">#REF!</definedName>
    <definedName name="row09009209_04r_02" localSheetId="17">#REF!</definedName>
    <definedName name="row09009209_04r_02">#REF!</definedName>
    <definedName name="row09009209_04v_02" localSheetId="24">#REF!</definedName>
    <definedName name="row09009209_04v_02" localSheetId="19">#REF!</definedName>
    <definedName name="row09009209_04v_02" localSheetId="6">#REF!</definedName>
    <definedName name="row09009209_04v_02" localSheetId="25">#REF!</definedName>
    <definedName name="row09009209_04v_02" localSheetId="18">#REF!</definedName>
    <definedName name="row09009209_04v_02" localSheetId="26">#REF!</definedName>
    <definedName name="row09009209_04v_02" localSheetId="17">#REF!</definedName>
    <definedName name="row09009209_04v_02">#REF!</definedName>
    <definedName name="row09009210_03l_02" localSheetId="24">#REF!</definedName>
    <definedName name="row09009210_03l_02" localSheetId="19">#REF!</definedName>
    <definedName name="row09009210_03l_02" localSheetId="6">#REF!</definedName>
    <definedName name="row09009210_03l_02" localSheetId="25">#REF!</definedName>
    <definedName name="row09009210_03l_02" localSheetId="18">#REF!</definedName>
    <definedName name="row09009210_03l_02" localSheetId="26">#REF!</definedName>
    <definedName name="row09009210_03l_02" localSheetId="17">#REF!</definedName>
    <definedName name="row09009210_03l_02">#REF!</definedName>
    <definedName name="row09009210_03r_02" localSheetId="24">#REF!</definedName>
    <definedName name="row09009210_03r_02" localSheetId="19">#REF!</definedName>
    <definedName name="row09009210_03r_02" localSheetId="6">#REF!</definedName>
    <definedName name="row09009210_03r_02" localSheetId="25">#REF!</definedName>
    <definedName name="row09009210_03r_02" localSheetId="18">#REF!</definedName>
    <definedName name="row09009210_03r_02" localSheetId="26">#REF!</definedName>
    <definedName name="row09009210_03r_02" localSheetId="17">#REF!</definedName>
    <definedName name="row09009210_03r_02">#REF!</definedName>
    <definedName name="row09009210_03v_02" localSheetId="24">#REF!</definedName>
    <definedName name="row09009210_03v_02" localSheetId="19">#REF!</definedName>
    <definedName name="row09009210_03v_02" localSheetId="6">#REF!</definedName>
    <definedName name="row09009210_03v_02" localSheetId="25">#REF!</definedName>
    <definedName name="row09009210_03v_02" localSheetId="18">#REF!</definedName>
    <definedName name="row09009210_03v_02" localSheetId="26">#REF!</definedName>
    <definedName name="row09009210_03v_02" localSheetId="17">#REF!</definedName>
    <definedName name="row09009210_03v_02">#REF!</definedName>
    <definedName name="row09009210_04l_02" localSheetId="24">#REF!</definedName>
    <definedName name="row09009210_04l_02" localSheetId="19">#REF!</definedName>
    <definedName name="row09009210_04l_02" localSheetId="6">#REF!</definedName>
    <definedName name="row09009210_04l_02" localSheetId="25">#REF!</definedName>
    <definedName name="row09009210_04l_02" localSheetId="18">#REF!</definedName>
    <definedName name="row09009210_04l_02" localSheetId="26">#REF!</definedName>
    <definedName name="row09009210_04l_02" localSheetId="17">#REF!</definedName>
    <definedName name="row09009210_04l_02">#REF!</definedName>
    <definedName name="row09009210_04r_02" localSheetId="24">#REF!</definedName>
    <definedName name="row09009210_04r_02" localSheetId="19">#REF!</definedName>
    <definedName name="row09009210_04r_02" localSheetId="6">#REF!</definedName>
    <definedName name="row09009210_04r_02" localSheetId="25">#REF!</definedName>
    <definedName name="row09009210_04r_02" localSheetId="18">#REF!</definedName>
    <definedName name="row09009210_04r_02" localSheetId="26">#REF!</definedName>
    <definedName name="row09009210_04r_02" localSheetId="17">#REF!</definedName>
    <definedName name="row09009210_04r_02">#REF!</definedName>
    <definedName name="row09009210_04v_02" localSheetId="24">#REF!</definedName>
    <definedName name="row09009210_04v_02" localSheetId="19">#REF!</definedName>
    <definedName name="row09009210_04v_02" localSheetId="6">#REF!</definedName>
    <definedName name="row09009210_04v_02" localSheetId="25">#REF!</definedName>
    <definedName name="row09009210_04v_02" localSheetId="18">#REF!</definedName>
    <definedName name="row09009210_04v_02" localSheetId="26">#REF!</definedName>
    <definedName name="row09009210_04v_02" localSheetId="17">#REF!</definedName>
    <definedName name="row09009210_04v_02">#REF!</definedName>
    <definedName name="row09009211_03l_02" localSheetId="24">#REF!</definedName>
    <definedName name="row09009211_03l_02" localSheetId="19">#REF!</definedName>
    <definedName name="row09009211_03l_02" localSheetId="6">#REF!</definedName>
    <definedName name="row09009211_03l_02" localSheetId="25">#REF!</definedName>
    <definedName name="row09009211_03l_02" localSheetId="18">#REF!</definedName>
    <definedName name="row09009211_03l_02" localSheetId="26">#REF!</definedName>
    <definedName name="row09009211_03l_02" localSheetId="17">#REF!</definedName>
    <definedName name="row09009211_03l_02">#REF!</definedName>
    <definedName name="row09009211_03r_02" localSheetId="24">#REF!</definedName>
    <definedName name="row09009211_03r_02" localSheetId="19">#REF!</definedName>
    <definedName name="row09009211_03r_02" localSheetId="6">#REF!</definedName>
    <definedName name="row09009211_03r_02" localSheetId="25">#REF!</definedName>
    <definedName name="row09009211_03r_02" localSheetId="18">#REF!</definedName>
    <definedName name="row09009211_03r_02" localSheetId="26">#REF!</definedName>
    <definedName name="row09009211_03r_02" localSheetId="17">#REF!</definedName>
    <definedName name="row09009211_03r_02">#REF!</definedName>
    <definedName name="row09009211_03v_02" localSheetId="24">#REF!</definedName>
    <definedName name="row09009211_03v_02" localSheetId="19">#REF!</definedName>
    <definedName name="row09009211_03v_02" localSheetId="6">#REF!</definedName>
    <definedName name="row09009211_03v_02" localSheetId="25">#REF!</definedName>
    <definedName name="row09009211_03v_02" localSheetId="18">#REF!</definedName>
    <definedName name="row09009211_03v_02" localSheetId="26">#REF!</definedName>
    <definedName name="row09009211_03v_02" localSheetId="17">#REF!</definedName>
    <definedName name="row09009211_03v_02">#REF!</definedName>
    <definedName name="row09009211_04l_02" localSheetId="24">#REF!</definedName>
    <definedName name="row09009211_04l_02" localSheetId="19">#REF!</definedName>
    <definedName name="row09009211_04l_02" localSheetId="6">#REF!</definedName>
    <definedName name="row09009211_04l_02" localSheetId="25">#REF!</definedName>
    <definedName name="row09009211_04l_02" localSheetId="18">#REF!</definedName>
    <definedName name="row09009211_04l_02" localSheetId="26">#REF!</definedName>
    <definedName name="row09009211_04l_02" localSheetId="17">#REF!</definedName>
    <definedName name="row09009211_04l_02">#REF!</definedName>
    <definedName name="row09009211_04r_02" localSheetId="24">#REF!</definedName>
    <definedName name="row09009211_04r_02" localSheetId="19">#REF!</definedName>
    <definedName name="row09009211_04r_02" localSheetId="6">#REF!</definedName>
    <definedName name="row09009211_04r_02" localSheetId="25">#REF!</definedName>
    <definedName name="row09009211_04r_02" localSheetId="18">#REF!</definedName>
    <definedName name="row09009211_04r_02" localSheetId="26">#REF!</definedName>
    <definedName name="row09009211_04r_02" localSheetId="17">#REF!</definedName>
    <definedName name="row09009211_04r_02">#REF!</definedName>
    <definedName name="row09009211_04v_02" localSheetId="24">#REF!</definedName>
    <definedName name="row09009211_04v_02" localSheetId="19">#REF!</definedName>
    <definedName name="row09009211_04v_02" localSheetId="6">#REF!</definedName>
    <definedName name="row09009211_04v_02" localSheetId="25">#REF!</definedName>
    <definedName name="row09009211_04v_02" localSheetId="18">#REF!</definedName>
    <definedName name="row09009211_04v_02" localSheetId="26">#REF!</definedName>
    <definedName name="row09009211_04v_02" localSheetId="17">#REF!</definedName>
    <definedName name="row09009211_04v_02">#REF!</definedName>
    <definedName name="row09009212_03l_02" localSheetId="24">#REF!</definedName>
    <definedName name="row09009212_03l_02" localSheetId="19">#REF!</definedName>
    <definedName name="row09009212_03l_02" localSheetId="6">#REF!</definedName>
    <definedName name="row09009212_03l_02" localSheetId="25">#REF!</definedName>
    <definedName name="row09009212_03l_02" localSheetId="18">#REF!</definedName>
    <definedName name="row09009212_03l_02" localSheetId="26">#REF!</definedName>
    <definedName name="row09009212_03l_02" localSheetId="17">#REF!</definedName>
    <definedName name="row09009212_03l_02">#REF!</definedName>
    <definedName name="row09009212_03r_02" localSheetId="24">#REF!</definedName>
    <definedName name="row09009212_03r_02" localSheetId="19">#REF!</definedName>
    <definedName name="row09009212_03r_02" localSheetId="6">#REF!</definedName>
    <definedName name="row09009212_03r_02" localSheetId="25">#REF!</definedName>
    <definedName name="row09009212_03r_02" localSheetId="18">#REF!</definedName>
    <definedName name="row09009212_03r_02" localSheetId="26">#REF!</definedName>
    <definedName name="row09009212_03r_02" localSheetId="17">#REF!</definedName>
    <definedName name="row09009212_03r_02">#REF!</definedName>
    <definedName name="row09009212_03v_02" localSheetId="24">#REF!</definedName>
    <definedName name="row09009212_03v_02" localSheetId="19">#REF!</definedName>
    <definedName name="row09009212_03v_02" localSheetId="6">#REF!</definedName>
    <definedName name="row09009212_03v_02" localSheetId="25">#REF!</definedName>
    <definedName name="row09009212_03v_02" localSheetId="18">#REF!</definedName>
    <definedName name="row09009212_03v_02" localSheetId="26">#REF!</definedName>
    <definedName name="row09009212_03v_02" localSheetId="17">#REF!</definedName>
    <definedName name="row09009212_03v_02">#REF!</definedName>
    <definedName name="row09009212_04l_02" localSheetId="24">#REF!</definedName>
    <definedName name="row09009212_04l_02" localSheetId="19">#REF!</definedName>
    <definedName name="row09009212_04l_02" localSheetId="6">#REF!</definedName>
    <definedName name="row09009212_04l_02" localSheetId="25">#REF!</definedName>
    <definedName name="row09009212_04l_02" localSheetId="18">#REF!</definedName>
    <definedName name="row09009212_04l_02" localSheetId="26">#REF!</definedName>
    <definedName name="row09009212_04l_02" localSheetId="17">#REF!</definedName>
    <definedName name="row09009212_04l_02">#REF!</definedName>
    <definedName name="row09009212_04r_02" localSheetId="24">#REF!</definedName>
    <definedName name="row09009212_04r_02" localSheetId="19">#REF!</definedName>
    <definedName name="row09009212_04r_02" localSheetId="6">#REF!</definedName>
    <definedName name="row09009212_04r_02" localSheetId="25">#REF!</definedName>
    <definedName name="row09009212_04r_02" localSheetId="18">#REF!</definedName>
    <definedName name="row09009212_04r_02" localSheetId="26">#REF!</definedName>
    <definedName name="row09009212_04r_02" localSheetId="17">#REF!</definedName>
    <definedName name="row09009212_04r_02">#REF!</definedName>
    <definedName name="row09009212_04v_02" localSheetId="24">#REF!</definedName>
    <definedName name="row09009212_04v_02" localSheetId="19">#REF!</definedName>
    <definedName name="row09009212_04v_02" localSheetId="6">#REF!</definedName>
    <definedName name="row09009212_04v_02" localSheetId="25">#REF!</definedName>
    <definedName name="row09009212_04v_02" localSheetId="18">#REF!</definedName>
    <definedName name="row09009212_04v_02" localSheetId="26">#REF!</definedName>
    <definedName name="row09009212_04v_02" localSheetId="17">#REF!</definedName>
    <definedName name="row09009212_04v_02">#REF!</definedName>
    <definedName name="row09009213_03l_02" localSheetId="24">#REF!</definedName>
    <definedName name="row09009213_03l_02" localSheetId="19">#REF!</definedName>
    <definedName name="row09009213_03l_02" localSheetId="6">#REF!</definedName>
    <definedName name="row09009213_03l_02" localSheetId="25">#REF!</definedName>
    <definedName name="row09009213_03l_02" localSheetId="18">#REF!</definedName>
    <definedName name="row09009213_03l_02" localSheetId="26">#REF!</definedName>
    <definedName name="row09009213_03l_02" localSheetId="17">#REF!</definedName>
    <definedName name="row09009213_03l_02">#REF!</definedName>
    <definedName name="row09009213_03r_02" localSheetId="24">#REF!</definedName>
    <definedName name="row09009213_03r_02" localSheetId="19">#REF!</definedName>
    <definedName name="row09009213_03r_02" localSheetId="6">#REF!</definedName>
    <definedName name="row09009213_03r_02" localSheetId="25">#REF!</definedName>
    <definedName name="row09009213_03r_02" localSheetId="18">#REF!</definedName>
    <definedName name="row09009213_03r_02" localSheetId="26">#REF!</definedName>
    <definedName name="row09009213_03r_02" localSheetId="17">#REF!</definedName>
    <definedName name="row09009213_03r_02">#REF!</definedName>
    <definedName name="row09009213_03v_02" localSheetId="24">#REF!</definedName>
    <definedName name="row09009213_03v_02" localSheetId="19">#REF!</definedName>
    <definedName name="row09009213_03v_02" localSheetId="6">#REF!</definedName>
    <definedName name="row09009213_03v_02" localSheetId="25">#REF!</definedName>
    <definedName name="row09009213_03v_02" localSheetId="18">#REF!</definedName>
    <definedName name="row09009213_03v_02" localSheetId="26">#REF!</definedName>
    <definedName name="row09009213_03v_02" localSheetId="17">#REF!</definedName>
    <definedName name="row09009213_03v_02">#REF!</definedName>
    <definedName name="row09009213_04l_02" localSheetId="24">#REF!</definedName>
    <definedName name="row09009213_04l_02" localSheetId="19">#REF!</definedName>
    <definedName name="row09009213_04l_02" localSheetId="6">#REF!</definedName>
    <definedName name="row09009213_04l_02" localSheetId="25">#REF!</definedName>
    <definedName name="row09009213_04l_02" localSheetId="18">#REF!</definedName>
    <definedName name="row09009213_04l_02" localSheetId="26">#REF!</definedName>
    <definedName name="row09009213_04l_02" localSheetId="17">#REF!</definedName>
    <definedName name="row09009213_04l_02">#REF!</definedName>
    <definedName name="row09009213_04r_02" localSheetId="24">#REF!</definedName>
    <definedName name="row09009213_04r_02" localSheetId="19">#REF!</definedName>
    <definedName name="row09009213_04r_02" localSheetId="6">#REF!</definedName>
    <definedName name="row09009213_04r_02" localSheetId="25">#REF!</definedName>
    <definedName name="row09009213_04r_02" localSheetId="18">#REF!</definedName>
    <definedName name="row09009213_04r_02" localSheetId="26">#REF!</definedName>
    <definedName name="row09009213_04r_02" localSheetId="17">#REF!</definedName>
    <definedName name="row09009213_04r_02">#REF!</definedName>
    <definedName name="row09009213_04v_02" localSheetId="24">#REF!</definedName>
    <definedName name="row09009213_04v_02" localSheetId="19">#REF!</definedName>
    <definedName name="row09009213_04v_02" localSheetId="6">#REF!</definedName>
    <definedName name="row09009213_04v_02" localSheetId="25">#REF!</definedName>
    <definedName name="row09009213_04v_02" localSheetId="18">#REF!</definedName>
    <definedName name="row09009213_04v_02" localSheetId="26">#REF!</definedName>
    <definedName name="row09009213_04v_02" localSheetId="17">#REF!</definedName>
    <definedName name="row09009213_04v_02">#REF!</definedName>
    <definedName name="row09009214_03l_02" localSheetId="24">#REF!</definedName>
    <definedName name="row09009214_03l_02" localSheetId="19">#REF!</definedName>
    <definedName name="row09009214_03l_02" localSheetId="6">#REF!</definedName>
    <definedName name="row09009214_03l_02" localSheetId="25">#REF!</definedName>
    <definedName name="row09009214_03l_02" localSheetId="18">#REF!</definedName>
    <definedName name="row09009214_03l_02" localSheetId="26">#REF!</definedName>
    <definedName name="row09009214_03l_02" localSheetId="17">#REF!</definedName>
    <definedName name="row09009214_03l_02">#REF!</definedName>
    <definedName name="row09009214_03r_02" localSheetId="24">#REF!</definedName>
    <definedName name="row09009214_03r_02" localSheetId="19">#REF!</definedName>
    <definedName name="row09009214_03r_02" localSheetId="6">#REF!</definedName>
    <definedName name="row09009214_03r_02" localSheetId="25">#REF!</definedName>
    <definedName name="row09009214_03r_02" localSheetId="18">#REF!</definedName>
    <definedName name="row09009214_03r_02" localSheetId="26">#REF!</definedName>
    <definedName name="row09009214_03r_02" localSheetId="17">#REF!</definedName>
    <definedName name="row09009214_03r_02">#REF!</definedName>
    <definedName name="row09009214_03v_02" localSheetId="24">#REF!</definedName>
    <definedName name="row09009214_03v_02" localSheetId="19">#REF!</definedName>
    <definedName name="row09009214_03v_02" localSheetId="6">#REF!</definedName>
    <definedName name="row09009214_03v_02" localSheetId="25">#REF!</definedName>
    <definedName name="row09009214_03v_02" localSheetId="18">#REF!</definedName>
    <definedName name="row09009214_03v_02" localSheetId="26">#REF!</definedName>
    <definedName name="row09009214_03v_02" localSheetId="17">#REF!</definedName>
    <definedName name="row09009214_03v_02">#REF!</definedName>
    <definedName name="row09009214_04l_02" localSheetId="24">#REF!</definedName>
    <definedName name="row09009214_04l_02" localSheetId="19">#REF!</definedName>
    <definedName name="row09009214_04l_02" localSheetId="6">#REF!</definedName>
    <definedName name="row09009214_04l_02" localSheetId="25">#REF!</definedName>
    <definedName name="row09009214_04l_02" localSheetId="18">#REF!</definedName>
    <definedName name="row09009214_04l_02" localSheetId="26">#REF!</definedName>
    <definedName name="row09009214_04l_02" localSheetId="17">#REF!</definedName>
    <definedName name="row09009214_04l_02">#REF!</definedName>
    <definedName name="row09009214_04r_02" localSheetId="24">#REF!</definedName>
    <definedName name="row09009214_04r_02" localSheetId="19">#REF!</definedName>
    <definedName name="row09009214_04r_02" localSheetId="6">#REF!</definedName>
    <definedName name="row09009214_04r_02" localSheetId="25">#REF!</definedName>
    <definedName name="row09009214_04r_02" localSheetId="18">#REF!</definedName>
    <definedName name="row09009214_04r_02" localSheetId="26">#REF!</definedName>
    <definedName name="row09009214_04r_02" localSheetId="17">#REF!</definedName>
    <definedName name="row09009214_04r_02">#REF!</definedName>
    <definedName name="row09009214_04v_02" localSheetId="24">#REF!</definedName>
    <definedName name="row09009214_04v_02" localSheetId="19">#REF!</definedName>
    <definedName name="row09009214_04v_02" localSheetId="6">#REF!</definedName>
    <definedName name="row09009214_04v_02" localSheetId="25">#REF!</definedName>
    <definedName name="row09009214_04v_02" localSheetId="18">#REF!</definedName>
    <definedName name="row09009214_04v_02" localSheetId="26">#REF!</definedName>
    <definedName name="row09009214_04v_02" localSheetId="17">#REF!</definedName>
    <definedName name="row09009214_04v_02">#REF!</definedName>
    <definedName name="row09009215_03l_02" localSheetId="24">#REF!</definedName>
    <definedName name="row09009215_03l_02" localSheetId="19">#REF!</definedName>
    <definedName name="row09009215_03l_02" localSheetId="6">#REF!</definedName>
    <definedName name="row09009215_03l_02" localSheetId="25">#REF!</definedName>
    <definedName name="row09009215_03l_02" localSheetId="18">#REF!</definedName>
    <definedName name="row09009215_03l_02" localSheetId="26">#REF!</definedName>
    <definedName name="row09009215_03l_02" localSheetId="17">#REF!</definedName>
    <definedName name="row09009215_03l_02">#REF!</definedName>
    <definedName name="row09009215_03r_02" localSheetId="24">#REF!</definedName>
    <definedName name="row09009215_03r_02" localSheetId="19">#REF!</definedName>
    <definedName name="row09009215_03r_02" localSheetId="6">#REF!</definedName>
    <definedName name="row09009215_03r_02" localSheetId="25">#REF!</definedName>
    <definedName name="row09009215_03r_02" localSheetId="18">#REF!</definedName>
    <definedName name="row09009215_03r_02" localSheetId="26">#REF!</definedName>
    <definedName name="row09009215_03r_02" localSheetId="17">#REF!</definedName>
    <definedName name="row09009215_03r_02">#REF!</definedName>
    <definedName name="row09009215_03v_02" localSheetId="24">#REF!</definedName>
    <definedName name="row09009215_03v_02" localSheetId="19">#REF!</definedName>
    <definedName name="row09009215_03v_02" localSheetId="6">#REF!</definedName>
    <definedName name="row09009215_03v_02" localSheetId="25">#REF!</definedName>
    <definedName name="row09009215_03v_02" localSheetId="18">#REF!</definedName>
    <definedName name="row09009215_03v_02" localSheetId="26">#REF!</definedName>
    <definedName name="row09009215_03v_02" localSheetId="17">#REF!</definedName>
    <definedName name="row09009215_03v_02">#REF!</definedName>
    <definedName name="row09009215_04l_02" localSheetId="24">#REF!</definedName>
    <definedName name="row09009215_04l_02" localSheetId="19">#REF!</definedName>
    <definedName name="row09009215_04l_02" localSheetId="6">#REF!</definedName>
    <definedName name="row09009215_04l_02" localSheetId="25">#REF!</definedName>
    <definedName name="row09009215_04l_02" localSheetId="18">#REF!</definedName>
    <definedName name="row09009215_04l_02" localSheetId="26">#REF!</definedName>
    <definedName name="row09009215_04l_02" localSheetId="17">#REF!</definedName>
    <definedName name="row09009215_04l_02">#REF!</definedName>
    <definedName name="row09009215_04r_02" localSheetId="24">#REF!</definedName>
    <definedName name="row09009215_04r_02" localSheetId="19">#REF!</definedName>
    <definedName name="row09009215_04r_02" localSheetId="6">#REF!</definedName>
    <definedName name="row09009215_04r_02" localSheetId="25">#REF!</definedName>
    <definedName name="row09009215_04r_02" localSheetId="18">#REF!</definedName>
    <definedName name="row09009215_04r_02" localSheetId="26">#REF!</definedName>
    <definedName name="row09009215_04r_02" localSheetId="17">#REF!</definedName>
    <definedName name="row09009215_04r_02">#REF!</definedName>
    <definedName name="row09009215_04v_02" localSheetId="24">#REF!</definedName>
    <definedName name="row09009215_04v_02" localSheetId="19">#REF!</definedName>
    <definedName name="row09009215_04v_02" localSheetId="6">#REF!</definedName>
    <definedName name="row09009215_04v_02" localSheetId="25">#REF!</definedName>
    <definedName name="row09009215_04v_02" localSheetId="18">#REF!</definedName>
    <definedName name="row09009215_04v_02" localSheetId="26">#REF!</definedName>
    <definedName name="row09009215_04v_02" localSheetId="17">#REF!</definedName>
    <definedName name="row09009215_04v_02">#REF!</definedName>
    <definedName name="row09009216_03l_02" localSheetId="24">#REF!</definedName>
    <definedName name="row09009216_03l_02" localSheetId="19">#REF!</definedName>
    <definedName name="row09009216_03l_02" localSheetId="6">#REF!</definedName>
    <definedName name="row09009216_03l_02" localSheetId="25">#REF!</definedName>
    <definedName name="row09009216_03l_02" localSheetId="18">#REF!</definedName>
    <definedName name="row09009216_03l_02" localSheetId="26">#REF!</definedName>
    <definedName name="row09009216_03l_02" localSheetId="17">#REF!</definedName>
    <definedName name="row09009216_03l_02">#REF!</definedName>
    <definedName name="row09009216_03r_02" localSheetId="24">#REF!</definedName>
    <definedName name="row09009216_03r_02" localSheetId="19">#REF!</definedName>
    <definedName name="row09009216_03r_02" localSheetId="6">#REF!</definedName>
    <definedName name="row09009216_03r_02" localSheetId="25">#REF!</definedName>
    <definedName name="row09009216_03r_02" localSheetId="18">#REF!</definedName>
    <definedName name="row09009216_03r_02" localSheetId="26">#REF!</definedName>
    <definedName name="row09009216_03r_02" localSheetId="17">#REF!</definedName>
    <definedName name="row09009216_03r_02">#REF!</definedName>
    <definedName name="row09009216_03v_02" localSheetId="24">#REF!</definedName>
    <definedName name="row09009216_03v_02" localSheetId="19">#REF!</definedName>
    <definedName name="row09009216_03v_02" localSheetId="6">#REF!</definedName>
    <definedName name="row09009216_03v_02" localSheetId="25">#REF!</definedName>
    <definedName name="row09009216_03v_02" localSheetId="18">#REF!</definedName>
    <definedName name="row09009216_03v_02" localSheetId="26">#REF!</definedName>
    <definedName name="row09009216_03v_02" localSheetId="17">#REF!</definedName>
    <definedName name="row09009216_03v_02">#REF!</definedName>
    <definedName name="row09009216_04l_02" localSheetId="24">#REF!</definedName>
    <definedName name="row09009216_04l_02" localSheetId="19">#REF!</definedName>
    <definedName name="row09009216_04l_02" localSheetId="6">#REF!</definedName>
    <definedName name="row09009216_04l_02" localSheetId="25">#REF!</definedName>
    <definedName name="row09009216_04l_02" localSheetId="18">#REF!</definedName>
    <definedName name="row09009216_04l_02" localSheetId="26">#REF!</definedName>
    <definedName name="row09009216_04l_02" localSheetId="17">#REF!</definedName>
    <definedName name="row09009216_04l_02">#REF!</definedName>
    <definedName name="row09009216_04r_02" localSheetId="24">#REF!</definedName>
    <definedName name="row09009216_04r_02" localSheetId="19">#REF!</definedName>
    <definedName name="row09009216_04r_02" localSheetId="6">#REF!</definedName>
    <definedName name="row09009216_04r_02" localSheetId="25">#REF!</definedName>
    <definedName name="row09009216_04r_02" localSheetId="18">#REF!</definedName>
    <definedName name="row09009216_04r_02" localSheetId="26">#REF!</definedName>
    <definedName name="row09009216_04r_02" localSheetId="17">#REF!</definedName>
    <definedName name="row09009216_04r_02">#REF!</definedName>
    <definedName name="row09009216_04v_02" localSheetId="24">#REF!</definedName>
    <definedName name="row09009216_04v_02" localSheetId="19">#REF!</definedName>
    <definedName name="row09009216_04v_02" localSheetId="6">#REF!</definedName>
    <definedName name="row09009216_04v_02" localSheetId="25">#REF!</definedName>
    <definedName name="row09009216_04v_02" localSheetId="18">#REF!</definedName>
    <definedName name="row09009216_04v_02" localSheetId="26">#REF!</definedName>
    <definedName name="row09009216_04v_02" localSheetId="17">#REF!</definedName>
    <definedName name="row09009216_04v_02">#REF!</definedName>
    <definedName name="row09009217_03l_02" localSheetId="24">#REF!</definedName>
    <definedName name="row09009217_03l_02" localSheetId="19">#REF!</definedName>
    <definedName name="row09009217_03l_02" localSheetId="6">#REF!</definedName>
    <definedName name="row09009217_03l_02" localSheetId="25">#REF!</definedName>
    <definedName name="row09009217_03l_02" localSheetId="18">#REF!</definedName>
    <definedName name="row09009217_03l_02" localSheetId="26">#REF!</definedName>
    <definedName name="row09009217_03l_02" localSheetId="17">#REF!</definedName>
    <definedName name="row09009217_03l_02">#REF!</definedName>
    <definedName name="row09009217_03r_02" localSheetId="24">#REF!</definedName>
    <definedName name="row09009217_03r_02" localSheetId="19">#REF!</definedName>
    <definedName name="row09009217_03r_02" localSheetId="6">#REF!</definedName>
    <definedName name="row09009217_03r_02" localSheetId="25">#REF!</definedName>
    <definedName name="row09009217_03r_02" localSheetId="18">#REF!</definedName>
    <definedName name="row09009217_03r_02" localSheetId="26">#REF!</definedName>
    <definedName name="row09009217_03r_02" localSheetId="17">#REF!</definedName>
    <definedName name="row09009217_03r_02">#REF!</definedName>
    <definedName name="row09009217_03v_02" localSheetId="24">#REF!</definedName>
    <definedName name="row09009217_03v_02" localSheetId="19">#REF!</definedName>
    <definedName name="row09009217_03v_02" localSheetId="6">#REF!</definedName>
    <definedName name="row09009217_03v_02" localSheetId="25">#REF!</definedName>
    <definedName name="row09009217_03v_02" localSheetId="18">#REF!</definedName>
    <definedName name="row09009217_03v_02" localSheetId="26">#REF!</definedName>
    <definedName name="row09009217_03v_02" localSheetId="17">#REF!</definedName>
    <definedName name="row09009217_03v_02">#REF!</definedName>
    <definedName name="row09009217_04l_02" localSheetId="24">#REF!</definedName>
    <definedName name="row09009217_04l_02" localSheetId="19">#REF!</definedName>
    <definedName name="row09009217_04l_02" localSheetId="6">#REF!</definedName>
    <definedName name="row09009217_04l_02" localSheetId="25">#REF!</definedName>
    <definedName name="row09009217_04l_02" localSheetId="18">#REF!</definedName>
    <definedName name="row09009217_04l_02" localSheetId="26">#REF!</definedName>
    <definedName name="row09009217_04l_02" localSheetId="17">#REF!</definedName>
    <definedName name="row09009217_04l_02">#REF!</definedName>
    <definedName name="row09009217_04r_02" localSheetId="24">#REF!</definedName>
    <definedName name="row09009217_04r_02" localSheetId="19">#REF!</definedName>
    <definedName name="row09009217_04r_02" localSheetId="6">#REF!</definedName>
    <definedName name="row09009217_04r_02" localSheetId="25">#REF!</definedName>
    <definedName name="row09009217_04r_02" localSheetId="18">#REF!</definedName>
    <definedName name="row09009217_04r_02" localSheetId="26">#REF!</definedName>
    <definedName name="row09009217_04r_02" localSheetId="17">#REF!</definedName>
    <definedName name="row09009217_04r_02">#REF!</definedName>
    <definedName name="row09009217_04v_02" localSheetId="24">#REF!</definedName>
    <definedName name="row09009217_04v_02" localSheetId="19">#REF!</definedName>
    <definedName name="row09009217_04v_02" localSheetId="6">#REF!</definedName>
    <definedName name="row09009217_04v_02" localSheetId="25">#REF!</definedName>
    <definedName name="row09009217_04v_02" localSheetId="18">#REF!</definedName>
    <definedName name="row09009217_04v_02" localSheetId="26">#REF!</definedName>
    <definedName name="row09009217_04v_02" localSheetId="17">#REF!</definedName>
    <definedName name="row09009217_04v_02">#REF!</definedName>
    <definedName name="row09009218_03l_02" localSheetId="24">#REF!</definedName>
    <definedName name="row09009218_03l_02" localSheetId="19">#REF!</definedName>
    <definedName name="row09009218_03l_02" localSheetId="6">#REF!</definedName>
    <definedName name="row09009218_03l_02" localSheetId="25">#REF!</definedName>
    <definedName name="row09009218_03l_02" localSheetId="18">#REF!</definedName>
    <definedName name="row09009218_03l_02" localSheetId="26">#REF!</definedName>
    <definedName name="row09009218_03l_02" localSheetId="17">#REF!</definedName>
    <definedName name="row09009218_03l_02">#REF!</definedName>
    <definedName name="row09009218_03r_02" localSheetId="24">#REF!</definedName>
    <definedName name="row09009218_03r_02" localSheetId="19">#REF!</definedName>
    <definedName name="row09009218_03r_02" localSheetId="6">#REF!</definedName>
    <definedName name="row09009218_03r_02" localSheetId="25">#REF!</definedName>
    <definedName name="row09009218_03r_02" localSheetId="18">#REF!</definedName>
    <definedName name="row09009218_03r_02" localSheetId="26">#REF!</definedName>
    <definedName name="row09009218_03r_02" localSheetId="17">#REF!</definedName>
    <definedName name="row09009218_03r_02">#REF!</definedName>
    <definedName name="row09009218_03v_02" localSheetId="24">#REF!</definedName>
    <definedName name="row09009218_03v_02" localSheetId="19">#REF!</definedName>
    <definedName name="row09009218_03v_02" localSheetId="6">#REF!</definedName>
    <definedName name="row09009218_03v_02" localSheetId="25">#REF!</definedName>
    <definedName name="row09009218_03v_02" localSheetId="18">#REF!</definedName>
    <definedName name="row09009218_03v_02" localSheetId="26">#REF!</definedName>
    <definedName name="row09009218_03v_02" localSheetId="17">#REF!</definedName>
    <definedName name="row09009218_03v_02">#REF!</definedName>
    <definedName name="row09009218_04l_02" localSheetId="24">#REF!</definedName>
    <definedName name="row09009218_04l_02" localSheetId="19">#REF!</definedName>
    <definedName name="row09009218_04l_02" localSheetId="6">#REF!</definedName>
    <definedName name="row09009218_04l_02" localSheetId="25">#REF!</definedName>
    <definedName name="row09009218_04l_02" localSheetId="18">#REF!</definedName>
    <definedName name="row09009218_04l_02" localSheetId="26">#REF!</definedName>
    <definedName name="row09009218_04l_02" localSheetId="17">#REF!</definedName>
    <definedName name="row09009218_04l_02">#REF!</definedName>
    <definedName name="row09009218_04r_02" localSheetId="24">#REF!</definedName>
    <definedName name="row09009218_04r_02" localSheetId="19">#REF!</definedName>
    <definedName name="row09009218_04r_02" localSheetId="6">#REF!</definedName>
    <definedName name="row09009218_04r_02" localSheetId="25">#REF!</definedName>
    <definedName name="row09009218_04r_02" localSheetId="18">#REF!</definedName>
    <definedName name="row09009218_04r_02" localSheetId="26">#REF!</definedName>
    <definedName name="row09009218_04r_02" localSheetId="17">#REF!</definedName>
    <definedName name="row09009218_04r_02">#REF!</definedName>
    <definedName name="row09009218_04v_02" localSheetId="24">#REF!</definedName>
    <definedName name="row09009218_04v_02" localSheetId="19">#REF!</definedName>
    <definedName name="row09009218_04v_02" localSheetId="6">#REF!</definedName>
    <definedName name="row09009218_04v_02" localSheetId="25">#REF!</definedName>
    <definedName name="row09009218_04v_02" localSheetId="18">#REF!</definedName>
    <definedName name="row09009218_04v_02" localSheetId="26">#REF!</definedName>
    <definedName name="row09009218_04v_02" localSheetId="17">#REF!</definedName>
    <definedName name="row09009218_04v_02">#REF!</definedName>
    <definedName name="row09009219_03l_02" localSheetId="24">#REF!</definedName>
    <definedName name="row09009219_03l_02" localSheetId="19">#REF!</definedName>
    <definedName name="row09009219_03l_02" localSheetId="6">#REF!</definedName>
    <definedName name="row09009219_03l_02" localSheetId="25">#REF!</definedName>
    <definedName name="row09009219_03l_02" localSheetId="18">#REF!</definedName>
    <definedName name="row09009219_03l_02" localSheetId="26">#REF!</definedName>
    <definedName name="row09009219_03l_02" localSheetId="17">#REF!</definedName>
    <definedName name="row09009219_03l_02">#REF!</definedName>
    <definedName name="row09009219_03r_02" localSheetId="24">#REF!</definedName>
    <definedName name="row09009219_03r_02" localSheetId="19">#REF!</definedName>
    <definedName name="row09009219_03r_02" localSheetId="6">#REF!</definedName>
    <definedName name="row09009219_03r_02" localSheetId="25">#REF!</definedName>
    <definedName name="row09009219_03r_02" localSheetId="18">#REF!</definedName>
    <definedName name="row09009219_03r_02" localSheetId="26">#REF!</definedName>
    <definedName name="row09009219_03r_02" localSheetId="17">#REF!</definedName>
    <definedName name="row09009219_03r_02">#REF!</definedName>
    <definedName name="row09009219_03v_02" localSheetId="24">#REF!</definedName>
    <definedName name="row09009219_03v_02" localSheetId="19">#REF!</definedName>
    <definedName name="row09009219_03v_02" localSheetId="6">#REF!</definedName>
    <definedName name="row09009219_03v_02" localSheetId="25">#REF!</definedName>
    <definedName name="row09009219_03v_02" localSheetId="18">#REF!</definedName>
    <definedName name="row09009219_03v_02" localSheetId="26">#REF!</definedName>
    <definedName name="row09009219_03v_02" localSheetId="17">#REF!</definedName>
    <definedName name="row09009219_03v_02">#REF!</definedName>
    <definedName name="row09009219_04l_02" localSheetId="24">#REF!</definedName>
    <definedName name="row09009219_04l_02" localSheetId="19">#REF!</definedName>
    <definedName name="row09009219_04l_02" localSheetId="6">#REF!</definedName>
    <definedName name="row09009219_04l_02" localSheetId="25">#REF!</definedName>
    <definedName name="row09009219_04l_02" localSheetId="18">#REF!</definedName>
    <definedName name="row09009219_04l_02" localSheetId="26">#REF!</definedName>
    <definedName name="row09009219_04l_02" localSheetId="17">#REF!</definedName>
    <definedName name="row09009219_04l_02">#REF!</definedName>
    <definedName name="row09009219_04r_02" localSheetId="24">#REF!</definedName>
    <definedName name="row09009219_04r_02" localSheetId="19">#REF!</definedName>
    <definedName name="row09009219_04r_02" localSheetId="6">#REF!</definedName>
    <definedName name="row09009219_04r_02" localSheetId="25">#REF!</definedName>
    <definedName name="row09009219_04r_02" localSheetId="18">#REF!</definedName>
    <definedName name="row09009219_04r_02" localSheetId="26">#REF!</definedName>
    <definedName name="row09009219_04r_02" localSheetId="17">#REF!</definedName>
    <definedName name="row09009219_04r_02">#REF!</definedName>
    <definedName name="row09009219_04v_02" localSheetId="24">#REF!</definedName>
    <definedName name="row09009219_04v_02" localSheetId="19">#REF!</definedName>
    <definedName name="row09009219_04v_02" localSheetId="6">#REF!</definedName>
    <definedName name="row09009219_04v_02" localSheetId="25">#REF!</definedName>
    <definedName name="row09009219_04v_02" localSheetId="18">#REF!</definedName>
    <definedName name="row09009219_04v_02" localSheetId="26">#REF!</definedName>
    <definedName name="row09009219_04v_02" localSheetId="17">#REF!</definedName>
    <definedName name="row09009219_04v_02">#REF!</definedName>
    <definedName name="row09009220_03l_02" localSheetId="24">#REF!</definedName>
    <definedName name="row09009220_03l_02" localSheetId="19">#REF!</definedName>
    <definedName name="row09009220_03l_02" localSheetId="6">#REF!</definedName>
    <definedName name="row09009220_03l_02" localSheetId="25">#REF!</definedName>
    <definedName name="row09009220_03l_02" localSheetId="18">#REF!</definedName>
    <definedName name="row09009220_03l_02" localSheetId="26">#REF!</definedName>
    <definedName name="row09009220_03l_02" localSheetId="17">#REF!</definedName>
    <definedName name="row09009220_03l_02">#REF!</definedName>
    <definedName name="row09009220_03r_02" localSheetId="24">#REF!</definedName>
    <definedName name="row09009220_03r_02" localSheetId="19">#REF!</definedName>
    <definedName name="row09009220_03r_02" localSheetId="6">#REF!</definedName>
    <definedName name="row09009220_03r_02" localSheetId="25">#REF!</definedName>
    <definedName name="row09009220_03r_02" localSheetId="18">#REF!</definedName>
    <definedName name="row09009220_03r_02" localSheetId="26">#REF!</definedName>
    <definedName name="row09009220_03r_02" localSheetId="17">#REF!</definedName>
    <definedName name="row09009220_03r_02">#REF!</definedName>
    <definedName name="row09009220_03v_02" localSheetId="24">#REF!</definedName>
    <definedName name="row09009220_03v_02" localSheetId="19">#REF!</definedName>
    <definedName name="row09009220_03v_02" localSheetId="6">#REF!</definedName>
    <definedName name="row09009220_03v_02" localSheetId="25">#REF!</definedName>
    <definedName name="row09009220_03v_02" localSheetId="18">#REF!</definedName>
    <definedName name="row09009220_03v_02" localSheetId="26">#REF!</definedName>
    <definedName name="row09009220_03v_02" localSheetId="17">#REF!</definedName>
    <definedName name="row09009220_03v_02">#REF!</definedName>
    <definedName name="row09009220_04l_02" localSheetId="24">#REF!</definedName>
    <definedName name="row09009220_04l_02" localSheetId="19">#REF!</definedName>
    <definedName name="row09009220_04l_02" localSheetId="6">#REF!</definedName>
    <definedName name="row09009220_04l_02" localSheetId="25">#REF!</definedName>
    <definedName name="row09009220_04l_02" localSheetId="18">#REF!</definedName>
    <definedName name="row09009220_04l_02" localSheetId="26">#REF!</definedName>
    <definedName name="row09009220_04l_02" localSheetId="17">#REF!</definedName>
    <definedName name="row09009220_04l_02">#REF!</definedName>
    <definedName name="row09009220_04r_02" localSheetId="24">#REF!</definedName>
    <definedName name="row09009220_04r_02" localSheetId="19">#REF!</definedName>
    <definedName name="row09009220_04r_02" localSheetId="6">#REF!</definedName>
    <definedName name="row09009220_04r_02" localSheetId="25">#REF!</definedName>
    <definedName name="row09009220_04r_02" localSheetId="18">#REF!</definedName>
    <definedName name="row09009220_04r_02" localSheetId="26">#REF!</definedName>
    <definedName name="row09009220_04r_02" localSheetId="17">#REF!</definedName>
    <definedName name="row09009220_04r_02">#REF!</definedName>
    <definedName name="row09009220_04v_02" localSheetId="24">#REF!</definedName>
    <definedName name="row09009220_04v_02" localSheetId="19">#REF!</definedName>
    <definedName name="row09009220_04v_02" localSheetId="6">#REF!</definedName>
    <definedName name="row09009220_04v_02" localSheetId="25">#REF!</definedName>
    <definedName name="row09009220_04v_02" localSheetId="18">#REF!</definedName>
    <definedName name="row09009220_04v_02" localSheetId="26">#REF!</definedName>
    <definedName name="row09009220_04v_02" localSheetId="17">#REF!</definedName>
    <definedName name="row09009220_04v_02">#REF!</definedName>
    <definedName name="row09009221_03l_02" localSheetId="24">#REF!</definedName>
    <definedName name="row09009221_03l_02" localSheetId="19">#REF!</definedName>
    <definedName name="row09009221_03l_02" localSheetId="6">#REF!</definedName>
    <definedName name="row09009221_03l_02" localSheetId="25">#REF!</definedName>
    <definedName name="row09009221_03l_02" localSheetId="18">#REF!</definedName>
    <definedName name="row09009221_03l_02" localSheetId="26">#REF!</definedName>
    <definedName name="row09009221_03l_02" localSheetId="17">#REF!</definedName>
    <definedName name="row09009221_03l_02">#REF!</definedName>
    <definedName name="row09009221_03r_02" localSheetId="24">#REF!</definedName>
    <definedName name="row09009221_03r_02" localSheetId="19">#REF!</definedName>
    <definedName name="row09009221_03r_02" localSheetId="6">#REF!</definedName>
    <definedName name="row09009221_03r_02" localSheetId="25">#REF!</definedName>
    <definedName name="row09009221_03r_02" localSheetId="18">#REF!</definedName>
    <definedName name="row09009221_03r_02" localSheetId="26">#REF!</definedName>
    <definedName name="row09009221_03r_02" localSheetId="17">#REF!</definedName>
    <definedName name="row09009221_03r_02">#REF!</definedName>
    <definedName name="row09009221_03v_02" localSheetId="24">#REF!</definedName>
    <definedName name="row09009221_03v_02" localSheetId="19">#REF!</definedName>
    <definedName name="row09009221_03v_02" localSheetId="6">#REF!</definedName>
    <definedName name="row09009221_03v_02" localSheetId="25">#REF!</definedName>
    <definedName name="row09009221_03v_02" localSheetId="18">#REF!</definedName>
    <definedName name="row09009221_03v_02" localSheetId="26">#REF!</definedName>
    <definedName name="row09009221_03v_02" localSheetId="17">#REF!</definedName>
    <definedName name="row09009221_03v_02">#REF!</definedName>
    <definedName name="row09009221_04l_02" localSheetId="24">#REF!</definedName>
    <definedName name="row09009221_04l_02" localSheetId="19">#REF!</definedName>
    <definedName name="row09009221_04l_02" localSheetId="6">#REF!</definedName>
    <definedName name="row09009221_04l_02" localSheetId="25">#REF!</definedName>
    <definedName name="row09009221_04l_02" localSheetId="18">#REF!</definedName>
    <definedName name="row09009221_04l_02" localSheetId="26">#REF!</definedName>
    <definedName name="row09009221_04l_02" localSheetId="17">#REF!</definedName>
    <definedName name="row09009221_04l_02">#REF!</definedName>
    <definedName name="row09009221_04r_02" localSheetId="24">#REF!</definedName>
    <definedName name="row09009221_04r_02" localSheetId="19">#REF!</definedName>
    <definedName name="row09009221_04r_02" localSheetId="6">#REF!</definedName>
    <definedName name="row09009221_04r_02" localSheetId="25">#REF!</definedName>
    <definedName name="row09009221_04r_02" localSheetId="18">#REF!</definedName>
    <definedName name="row09009221_04r_02" localSheetId="26">#REF!</definedName>
    <definedName name="row09009221_04r_02" localSheetId="17">#REF!</definedName>
    <definedName name="row09009221_04r_02">#REF!</definedName>
    <definedName name="row09009221_04v_02" localSheetId="24">#REF!</definedName>
    <definedName name="row09009221_04v_02" localSheetId="19">#REF!</definedName>
    <definedName name="row09009221_04v_02" localSheetId="6">#REF!</definedName>
    <definedName name="row09009221_04v_02" localSheetId="25">#REF!</definedName>
    <definedName name="row09009221_04v_02" localSheetId="18">#REF!</definedName>
    <definedName name="row09009221_04v_02" localSheetId="26">#REF!</definedName>
    <definedName name="row09009221_04v_02" localSheetId="17">#REF!</definedName>
    <definedName name="row09009221_04v_02">#REF!</definedName>
    <definedName name="row09009222_03l_02" localSheetId="24">#REF!</definedName>
    <definedName name="row09009222_03l_02" localSheetId="19">#REF!</definedName>
    <definedName name="row09009222_03l_02" localSheetId="6">#REF!</definedName>
    <definedName name="row09009222_03l_02" localSheetId="25">#REF!</definedName>
    <definedName name="row09009222_03l_02" localSheetId="18">#REF!</definedName>
    <definedName name="row09009222_03l_02" localSheetId="26">#REF!</definedName>
    <definedName name="row09009222_03l_02" localSheetId="17">#REF!</definedName>
    <definedName name="row09009222_03l_02">#REF!</definedName>
    <definedName name="row09009222_03r_02" localSheetId="24">#REF!</definedName>
    <definedName name="row09009222_03r_02" localSheetId="19">#REF!</definedName>
    <definedName name="row09009222_03r_02" localSheetId="6">#REF!</definedName>
    <definedName name="row09009222_03r_02" localSheetId="25">#REF!</definedName>
    <definedName name="row09009222_03r_02" localSheetId="18">#REF!</definedName>
    <definedName name="row09009222_03r_02" localSheetId="26">#REF!</definedName>
    <definedName name="row09009222_03r_02" localSheetId="17">#REF!</definedName>
    <definedName name="row09009222_03r_02">#REF!</definedName>
    <definedName name="row09009222_03v_02" localSheetId="24">#REF!</definedName>
    <definedName name="row09009222_03v_02" localSheetId="19">#REF!</definedName>
    <definedName name="row09009222_03v_02" localSheetId="6">#REF!</definedName>
    <definedName name="row09009222_03v_02" localSheetId="25">#REF!</definedName>
    <definedName name="row09009222_03v_02" localSheetId="18">#REF!</definedName>
    <definedName name="row09009222_03v_02" localSheetId="26">#REF!</definedName>
    <definedName name="row09009222_03v_02" localSheetId="17">#REF!</definedName>
    <definedName name="row09009222_03v_02">#REF!</definedName>
    <definedName name="row09009222_04l_02" localSheetId="24">#REF!</definedName>
    <definedName name="row09009222_04l_02" localSheetId="19">#REF!</definedName>
    <definedName name="row09009222_04l_02" localSheetId="6">#REF!</definedName>
    <definedName name="row09009222_04l_02" localSheetId="25">#REF!</definedName>
    <definedName name="row09009222_04l_02" localSheetId="18">#REF!</definedName>
    <definedName name="row09009222_04l_02" localSheetId="26">#REF!</definedName>
    <definedName name="row09009222_04l_02" localSheetId="17">#REF!</definedName>
    <definedName name="row09009222_04l_02">#REF!</definedName>
    <definedName name="row09009222_04r_02" localSheetId="24">#REF!</definedName>
    <definedName name="row09009222_04r_02" localSheetId="19">#REF!</definedName>
    <definedName name="row09009222_04r_02" localSheetId="6">#REF!</definedName>
    <definedName name="row09009222_04r_02" localSheetId="25">#REF!</definedName>
    <definedName name="row09009222_04r_02" localSheetId="18">#REF!</definedName>
    <definedName name="row09009222_04r_02" localSheetId="26">#REF!</definedName>
    <definedName name="row09009222_04r_02" localSheetId="17">#REF!</definedName>
    <definedName name="row09009222_04r_02">#REF!</definedName>
    <definedName name="row09009222_04v_02" localSheetId="24">#REF!</definedName>
    <definedName name="row09009222_04v_02" localSheetId="19">#REF!</definedName>
    <definedName name="row09009222_04v_02" localSheetId="6">#REF!</definedName>
    <definedName name="row09009222_04v_02" localSheetId="25">#REF!</definedName>
    <definedName name="row09009222_04v_02" localSheetId="18">#REF!</definedName>
    <definedName name="row09009222_04v_02" localSheetId="26">#REF!</definedName>
    <definedName name="row09009222_04v_02" localSheetId="17">#REF!</definedName>
    <definedName name="row09009222_04v_02">#REF!</definedName>
    <definedName name="row09009223_03l_02" localSheetId="24">#REF!</definedName>
    <definedName name="row09009223_03l_02" localSheetId="19">#REF!</definedName>
    <definedName name="row09009223_03l_02" localSheetId="6">#REF!</definedName>
    <definedName name="row09009223_03l_02" localSheetId="25">#REF!</definedName>
    <definedName name="row09009223_03l_02" localSheetId="18">#REF!</definedName>
    <definedName name="row09009223_03l_02" localSheetId="26">#REF!</definedName>
    <definedName name="row09009223_03l_02" localSheetId="17">#REF!</definedName>
    <definedName name="row09009223_03l_02">#REF!</definedName>
    <definedName name="row09009223_03r_02" localSheetId="24">#REF!</definedName>
    <definedName name="row09009223_03r_02" localSheetId="19">#REF!</definedName>
    <definedName name="row09009223_03r_02" localSheetId="6">#REF!</definedName>
    <definedName name="row09009223_03r_02" localSheetId="25">#REF!</definedName>
    <definedName name="row09009223_03r_02" localSheetId="18">#REF!</definedName>
    <definedName name="row09009223_03r_02" localSheetId="26">#REF!</definedName>
    <definedName name="row09009223_03r_02" localSheetId="17">#REF!</definedName>
    <definedName name="row09009223_03r_02">#REF!</definedName>
    <definedName name="row09009223_03v_02" localSheetId="24">#REF!</definedName>
    <definedName name="row09009223_03v_02" localSheetId="19">#REF!</definedName>
    <definedName name="row09009223_03v_02" localSheetId="6">#REF!</definedName>
    <definedName name="row09009223_03v_02" localSheetId="25">#REF!</definedName>
    <definedName name="row09009223_03v_02" localSheetId="18">#REF!</definedName>
    <definedName name="row09009223_03v_02" localSheetId="26">#REF!</definedName>
    <definedName name="row09009223_03v_02" localSheetId="17">#REF!</definedName>
    <definedName name="row09009223_03v_02">#REF!</definedName>
    <definedName name="row09009223_04l_02" localSheetId="24">#REF!</definedName>
    <definedName name="row09009223_04l_02" localSheetId="19">#REF!</definedName>
    <definedName name="row09009223_04l_02" localSheetId="6">#REF!</definedName>
    <definedName name="row09009223_04l_02" localSheetId="25">#REF!</definedName>
    <definedName name="row09009223_04l_02" localSheetId="18">#REF!</definedName>
    <definedName name="row09009223_04l_02" localSheetId="26">#REF!</definedName>
    <definedName name="row09009223_04l_02" localSheetId="17">#REF!</definedName>
    <definedName name="row09009223_04l_02">#REF!</definedName>
    <definedName name="row09009223_04r_02" localSheetId="24">#REF!</definedName>
    <definedName name="row09009223_04r_02" localSheetId="19">#REF!</definedName>
    <definedName name="row09009223_04r_02" localSheetId="6">#REF!</definedName>
    <definedName name="row09009223_04r_02" localSheetId="25">#REF!</definedName>
    <definedName name="row09009223_04r_02" localSheetId="18">#REF!</definedName>
    <definedName name="row09009223_04r_02" localSheetId="26">#REF!</definedName>
    <definedName name="row09009223_04r_02" localSheetId="17">#REF!</definedName>
    <definedName name="row09009223_04r_02">#REF!</definedName>
    <definedName name="row09009223_04v_02" localSheetId="24">#REF!</definedName>
    <definedName name="row09009223_04v_02" localSheetId="19">#REF!</definedName>
    <definedName name="row09009223_04v_02" localSheetId="6">#REF!</definedName>
    <definedName name="row09009223_04v_02" localSheetId="25">#REF!</definedName>
    <definedName name="row09009223_04v_02" localSheetId="18">#REF!</definedName>
    <definedName name="row09009223_04v_02" localSheetId="26">#REF!</definedName>
    <definedName name="row09009223_04v_02" localSheetId="17">#REF!</definedName>
    <definedName name="row09009223_04v_02">#REF!</definedName>
    <definedName name="row09009224_03l_02" localSheetId="24">#REF!</definedName>
    <definedName name="row09009224_03l_02" localSheetId="19">#REF!</definedName>
    <definedName name="row09009224_03l_02" localSheetId="6">#REF!</definedName>
    <definedName name="row09009224_03l_02" localSheetId="25">#REF!</definedName>
    <definedName name="row09009224_03l_02" localSheetId="18">#REF!</definedName>
    <definedName name="row09009224_03l_02" localSheetId="26">#REF!</definedName>
    <definedName name="row09009224_03l_02" localSheetId="17">#REF!</definedName>
    <definedName name="row09009224_03l_02">#REF!</definedName>
    <definedName name="row09009224_03r_02" localSheetId="24">#REF!</definedName>
    <definedName name="row09009224_03r_02" localSheetId="19">#REF!</definedName>
    <definedName name="row09009224_03r_02" localSheetId="6">#REF!</definedName>
    <definedName name="row09009224_03r_02" localSheetId="25">#REF!</definedName>
    <definedName name="row09009224_03r_02" localSheetId="18">#REF!</definedName>
    <definedName name="row09009224_03r_02" localSheetId="26">#REF!</definedName>
    <definedName name="row09009224_03r_02" localSheetId="17">#REF!</definedName>
    <definedName name="row09009224_03r_02">#REF!</definedName>
    <definedName name="row09009224_03v_02" localSheetId="24">#REF!</definedName>
    <definedName name="row09009224_03v_02" localSheetId="19">#REF!</definedName>
    <definedName name="row09009224_03v_02" localSheetId="6">#REF!</definedName>
    <definedName name="row09009224_03v_02" localSheetId="25">#REF!</definedName>
    <definedName name="row09009224_03v_02" localSheetId="18">#REF!</definedName>
    <definedName name="row09009224_03v_02" localSheetId="26">#REF!</definedName>
    <definedName name="row09009224_03v_02" localSheetId="17">#REF!</definedName>
    <definedName name="row09009224_03v_02">#REF!</definedName>
    <definedName name="row09009224_04l_02" localSheetId="24">#REF!</definedName>
    <definedName name="row09009224_04l_02" localSheetId="19">#REF!</definedName>
    <definedName name="row09009224_04l_02" localSheetId="6">#REF!</definedName>
    <definedName name="row09009224_04l_02" localSheetId="25">#REF!</definedName>
    <definedName name="row09009224_04l_02" localSheetId="18">#REF!</definedName>
    <definedName name="row09009224_04l_02" localSheetId="26">#REF!</definedName>
    <definedName name="row09009224_04l_02" localSheetId="17">#REF!</definedName>
    <definedName name="row09009224_04l_02">#REF!</definedName>
    <definedName name="row09009224_04r_02" localSheetId="24">#REF!</definedName>
    <definedName name="row09009224_04r_02" localSheetId="19">#REF!</definedName>
    <definedName name="row09009224_04r_02" localSheetId="6">#REF!</definedName>
    <definedName name="row09009224_04r_02" localSheetId="25">#REF!</definedName>
    <definedName name="row09009224_04r_02" localSheetId="18">#REF!</definedName>
    <definedName name="row09009224_04r_02" localSheetId="26">#REF!</definedName>
    <definedName name="row09009224_04r_02" localSheetId="17">#REF!</definedName>
    <definedName name="row09009224_04r_02">#REF!</definedName>
    <definedName name="row09009224_04v_02" localSheetId="24">#REF!</definedName>
    <definedName name="row09009224_04v_02" localSheetId="19">#REF!</definedName>
    <definedName name="row09009224_04v_02" localSheetId="6">#REF!</definedName>
    <definedName name="row09009224_04v_02" localSheetId="25">#REF!</definedName>
    <definedName name="row09009224_04v_02" localSheetId="18">#REF!</definedName>
    <definedName name="row09009224_04v_02" localSheetId="26">#REF!</definedName>
    <definedName name="row09009224_04v_02" localSheetId="17">#REF!</definedName>
    <definedName name="row09009224_04v_02">#REF!</definedName>
    <definedName name="row090092P_03l_02" localSheetId="24">#REF!</definedName>
    <definedName name="row090092P_03l_02" localSheetId="19">#REF!</definedName>
    <definedName name="row090092P_03l_02" localSheetId="6">#REF!</definedName>
    <definedName name="row090092P_03l_02" localSheetId="25">#REF!</definedName>
    <definedName name="row090092P_03l_02" localSheetId="18">#REF!</definedName>
    <definedName name="row090092P_03l_02" localSheetId="26">#REF!</definedName>
    <definedName name="row090092P_03l_02" localSheetId="17">#REF!</definedName>
    <definedName name="row090092P_03l_02">#REF!</definedName>
    <definedName name="row090092P_03r_02" localSheetId="24">#REF!</definedName>
    <definedName name="row090092P_03r_02" localSheetId="19">#REF!</definedName>
    <definedName name="row090092P_03r_02" localSheetId="6">#REF!</definedName>
    <definedName name="row090092P_03r_02" localSheetId="25">#REF!</definedName>
    <definedName name="row090092P_03r_02" localSheetId="18">#REF!</definedName>
    <definedName name="row090092P_03r_02" localSheetId="26">#REF!</definedName>
    <definedName name="row090092P_03r_02" localSheetId="17">#REF!</definedName>
    <definedName name="row090092P_03r_02">#REF!</definedName>
    <definedName name="row090092P_03v_02" localSheetId="24">#REF!</definedName>
    <definedName name="row090092P_03v_02" localSheetId="19">#REF!</definedName>
    <definedName name="row090092P_03v_02" localSheetId="6">#REF!</definedName>
    <definedName name="row090092P_03v_02" localSheetId="25">#REF!</definedName>
    <definedName name="row090092P_03v_02" localSheetId="18">#REF!</definedName>
    <definedName name="row090092P_03v_02" localSheetId="26">#REF!</definedName>
    <definedName name="row090092P_03v_02" localSheetId="17">#REF!</definedName>
    <definedName name="row090092P_03v_02">#REF!</definedName>
    <definedName name="row090092P_04l_02" localSheetId="24">#REF!</definedName>
    <definedName name="row090092P_04l_02" localSheetId="19">#REF!</definedName>
    <definedName name="row090092P_04l_02" localSheetId="6">#REF!</definedName>
    <definedName name="row090092P_04l_02" localSheetId="25">#REF!</definedName>
    <definedName name="row090092P_04l_02" localSheetId="18">#REF!</definedName>
    <definedName name="row090092P_04l_02" localSheetId="26">#REF!</definedName>
    <definedName name="row090092P_04l_02" localSheetId="17">#REF!</definedName>
    <definedName name="row090092P_04l_02">#REF!</definedName>
    <definedName name="row090092P_04r_02" localSheetId="24">#REF!</definedName>
    <definedName name="row090092P_04r_02" localSheetId="19">#REF!</definedName>
    <definedName name="row090092P_04r_02" localSheetId="6">#REF!</definedName>
    <definedName name="row090092P_04r_02" localSheetId="25">#REF!</definedName>
    <definedName name="row090092P_04r_02" localSheetId="18">#REF!</definedName>
    <definedName name="row090092P_04r_02" localSheetId="26">#REF!</definedName>
    <definedName name="row090092P_04r_02" localSheetId="17">#REF!</definedName>
    <definedName name="row090092P_04r_02">#REF!</definedName>
    <definedName name="row090092P_04v_02" localSheetId="24">#REF!</definedName>
    <definedName name="row090092P_04v_02" localSheetId="19">#REF!</definedName>
    <definedName name="row090092P_04v_02" localSheetId="6">#REF!</definedName>
    <definedName name="row090092P_04v_02" localSheetId="25">#REF!</definedName>
    <definedName name="row090092P_04v_02" localSheetId="18">#REF!</definedName>
    <definedName name="row090092P_04v_02" localSheetId="26">#REF!</definedName>
    <definedName name="row090092P_04v_02" localSheetId="17">#REF!</definedName>
    <definedName name="row090092P_04v_02">#REF!</definedName>
    <definedName name="row090093_03l_02" localSheetId="24">#REF!</definedName>
    <definedName name="row090093_03l_02" localSheetId="19">#REF!</definedName>
    <definedName name="row090093_03l_02" localSheetId="6">#REF!</definedName>
    <definedName name="row090093_03l_02" localSheetId="25">#REF!</definedName>
    <definedName name="row090093_03l_02" localSheetId="18">#REF!</definedName>
    <definedName name="row090093_03l_02" localSheetId="26">#REF!</definedName>
    <definedName name="row090093_03l_02" localSheetId="17">#REF!</definedName>
    <definedName name="row090093_03l_02">#REF!</definedName>
    <definedName name="row090093_03r_02" localSheetId="24">#REF!</definedName>
    <definedName name="row090093_03r_02" localSheetId="19">#REF!</definedName>
    <definedName name="row090093_03r_02" localSheetId="6">#REF!</definedName>
    <definedName name="row090093_03r_02" localSheetId="25">#REF!</definedName>
    <definedName name="row090093_03r_02" localSheetId="18">#REF!</definedName>
    <definedName name="row090093_03r_02" localSheetId="26">#REF!</definedName>
    <definedName name="row090093_03r_02" localSheetId="17">#REF!</definedName>
    <definedName name="row090093_03r_02">#REF!</definedName>
    <definedName name="row090093_03v_02" localSheetId="24">#REF!</definedName>
    <definedName name="row090093_03v_02" localSheetId="19">#REF!</definedName>
    <definedName name="row090093_03v_02" localSheetId="6">#REF!</definedName>
    <definedName name="row090093_03v_02" localSheetId="25">#REF!</definedName>
    <definedName name="row090093_03v_02" localSheetId="18">#REF!</definedName>
    <definedName name="row090093_03v_02" localSheetId="26">#REF!</definedName>
    <definedName name="row090093_03v_02" localSheetId="17">#REF!</definedName>
    <definedName name="row090093_03v_02">#REF!</definedName>
    <definedName name="row090093_04l_02" localSheetId="24">#REF!</definedName>
    <definedName name="row090093_04l_02" localSheetId="19">#REF!</definedName>
    <definedName name="row090093_04l_02" localSheetId="6">#REF!</definedName>
    <definedName name="row090093_04l_02" localSheetId="25">#REF!</definedName>
    <definedName name="row090093_04l_02" localSheetId="18">#REF!</definedName>
    <definedName name="row090093_04l_02" localSheetId="26">#REF!</definedName>
    <definedName name="row090093_04l_02" localSheetId="17">#REF!</definedName>
    <definedName name="row090093_04l_02">#REF!</definedName>
    <definedName name="row090093_04r_02" localSheetId="24">#REF!</definedName>
    <definedName name="row090093_04r_02" localSheetId="19">#REF!</definedName>
    <definedName name="row090093_04r_02" localSheetId="6">#REF!</definedName>
    <definedName name="row090093_04r_02" localSheetId="25">#REF!</definedName>
    <definedName name="row090093_04r_02" localSheetId="18">#REF!</definedName>
    <definedName name="row090093_04r_02" localSheetId="26">#REF!</definedName>
    <definedName name="row090093_04r_02" localSheetId="17">#REF!</definedName>
    <definedName name="row090093_04r_02">#REF!</definedName>
    <definedName name="row090093_04v_02" localSheetId="24">#REF!</definedName>
    <definedName name="row090093_04v_02" localSheetId="19">#REF!</definedName>
    <definedName name="row090093_04v_02" localSheetId="6">#REF!</definedName>
    <definedName name="row090093_04v_02" localSheetId="25">#REF!</definedName>
    <definedName name="row090093_04v_02" localSheetId="18">#REF!</definedName>
    <definedName name="row090093_04v_02" localSheetId="26">#REF!</definedName>
    <definedName name="row090093_04v_02" localSheetId="17">#REF!</definedName>
    <definedName name="row090093_04v_02">#REF!</definedName>
    <definedName name="row090094_03l_02" localSheetId="24">#REF!</definedName>
    <definedName name="row090094_03l_02" localSheetId="19">#REF!</definedName>
    <definedName name="row090094_03l_02" localSheetId="6">#REF!</definedName>
    <definedName name="row090094_03l_02" localSheetId="25">#REF!</definedName>
    <definedName name="row090094_03l_02" localSheetId="18">#REF!</definedName>
    <definedName name="row090094_03l_02" localSheetId="26">#REF!</definedName>
    <definedName name="row090094_03l_02" localSheetId="17">#REF!</definedName>
    <definedName name="row090094_03l_02">#REF!</definedName>
    <definedName name="row090094_03r_02" localSheetId="24">#REF!</definedName>
    <definedName name="row090094_03r_02" localSheetId="19">#REF!</definedName>
    <definedName name="row090094_03r_02" localSheetId="6">#REF!</definedName>
    <definedName name="row090094_03r_02" localSheetId="25">#REF!</definedName>
    <definedName name="row090094_03r_02" localSheetId="18">#REF!</definedName>
    <definedName name="row090094_03r_02" localSheetId="26">#REF!</definedName>
    <definedName name="row090094_03r_02" localSheetId="17">#REF!</definedName>
    <definedName name="row090094_03r_02">#REF!</definedName>
    <definedName name="row090094_03v_02" localSheetId="24">#REF!</definedName>
    <definedName name="row090094_03v_02" localSheetId="19">#REF!</definedName>
    <definedName name="row090094_03v_02" localSheetId="6">#REF!</definedName>
    <definedName name="row090094_03v_02" localSheetId="25">#REF!</definedName>
    <definedName name="row090094_03v_02" localSheetId="18">#REF!</definedName>
    <definedName name="row090094_03v_02" localSheetId="26">#REF!</definedName>
    <definedName name="row090094_03v_02" localSheetId="17">#REF!</definedName>
    <definedName name="row090094_03v_02">#REF!</definedName>
    <definedName name="row090094_04l_02" localSheetId="24">#REF!</definedName>
    <definedName name="row090094_04l_02" localSheetId="19">#REF!</definedName>
    <definedName name="row090094_04l_02" localSheetId="6">#REF!</definedName>
    <definedName name="row090094_04l_02" localSheetId="25">#REF!</definedName>
    <definedName name="row090094_04l_02" localSheetId="18">#REF!</definedName>
    <definedName name="row090094_04l_02" localSheetId="26">#REF!</definedName>
    <definedName name="row090094_04l_02" localSheetId="17">#REF!</definedName>
    <definedName name="row090094_04l_02">#REF!</definedName>
    <definedName name="row090094_04r_02" localSheetId="24">#REF!</definedName>
    <definedName name="row090094_04r_02" localSheetId="19">#REF!</definedName>
    <definedName name="row090094_04r_02" localSheetId="6">#REF!</definedName>
    <definedName name="row090094_04r_02" localSheetId="25">#REF!</definedName>
    <definedName name="row090094_04r_02" localSheetId="18">#REF!</definedName>
    <definedName name="row090094_04r_02" localSheetId="26">#REF!</definedName>
    <definedName name="row090094_04r_02" localSheetId="17">#REF!</definedName>
    <definedName name="row090094_04r_02">#REF!</definedName>
    <definedName name="row090094_04v_02" localSheetId="24">#REF!</definedName>
    <definedName name="row090094_04v_02" localSheetId="19">#REF!</definedName>
    <definedName name="row090094_04v_02" localSheetId="6">#REF!</definedName>
    <definedName name="row090094_04v_02" localSheetId="25">#REF!</definedName>
    <definedName name="row090094_04v_02" localSheetId="18">#REF!</definedName>
    <definedName name="row090094_04v_02" localSheetId="26">#REF!</definedName>
    <definedName name="row090094_04v_02" localSheetId="17">#REF!</definedName>
    <definedName name="row090094_04v_02">#REF!</definedName>
    <definedName name="row090095_03l_02" localSheetId="24">#REF!</definedName>
    <definedName name="row090095_03l_02" localSheetId="19">#REF!</definedName>
    <definedName name="row090095_03l_02" localSheetId="6">#REF!</definedName>
    <definedName name="row090095_03l_02" localSheetId="25">#REF!</definedName>
    <definedName name="row090095_03l_02" localSheetId="18">#REF!</definedName>
    <definedName name="row090095_03l_02" localSheetId="26">#REF!</definedName>
    <definedName name="row090095_03l_02" localSheetId="17">#REF!</definedName>
    <definedName name="row090095_03l_02">#REF!</definedName>
    <definedName name="row090095_03r_02" localSheetId="24">#REF!</definedName>
    <definedName name="row090095_03r_02" localSheetId="19">#REF!</definedName>
    <definedName name="row090095_03r_02" localSheetId="6">#REF!</definedName>
    <definedName name="row090095_03r_02" localSheetId="25">#REF!</definedName>
    <definedName name="row090095_03r_02" localSheetId="18">#REF!</definedName>
    <definedName name="row090095_03r_02" localSheetId="26">#REF!</definedName>
    <definedName name="row090095_03r_02" localSheetId="17">#REF!</definedName>
    <definedName name="row090095_03r_02">#REF!</definedName>
    <definedName name="row090095_03v_02" localSheetId="24">#REF!</definedName>
    <definedName name="row090095_03v_02" localSheetId="19">#REF!</definedName>
    <definedName name="row090095_03v_02" localSheetId="6">#REF!</definedName>
    <definedName name="row090095_03v_02" localSheetId="25">#REF!</definedName>
    <definedName name="row090095_03v_02" localSheetId="18">#REF!</definedName>
    <definedName name="row090095_03v_02" localSheetId="26">#REF!</definedName>
    <definedName name="row090095_03v_02" localSheetId="17">#REF!</definedName>
    <definedName name="row090095_03v_02">#REF!</definedName>
    <definedName name="row090095_04l_02" localSheetId="24">#REF!</definedName>
    <definedName name="row090095_04l_02" localSheetId="19">#REF!</definedName>
    <definedName name="row090095_04l_02" localSheetId="6">#REF!</definedName>
    <definedName name="row090095_04l_02" localSheetId="25">#REF!</definedName>
    <definedName name="row090095_04l_02" localSheetId="18">#REF!</definedName>
    <definedName name="row090095_04l_02" localSheetId="26">#REF!</definedName>
    <definedName name="row090095_04l_02" localSheetId="17">#REF!</definedName>
    <definedName name="row090095_04l_02">#REF!</definedName>
    <definedName name="row090095_04r_02" localSheetId="24">#REF!</definedName>
    <definedName name="row090095_04r_02" localSheetId="19">#REF!</definedName>
    <definedName name="row090095_04r_02" localSheetId="6">#REF!</definedName>
    <definedName name="row090095_04r_02" localSheetId="25">#REF!</definedName>
    <definedName name="row090095_04r_02" localSheetId="18">#REF!</definedName>
    <definedName name="row090095_04r_02" localSheetId="26">#REF!</definedName>
    <definedName name="row090095_04r_02" localSheetId="17">#REF!</definedName>
    <definedName name="row090095_04r_02">#REF!</definedName>
    <definedName name="row090095_04v_02" localSheetId="24">#REF!</definedName>
    <definedName name="row090095_04v_02" localSheetId="19">#REF!</definedName>
    <definedName name="row090095_04v_02" localSheetId="6">#REF!</definedName>
    <definedName name="row090095_04v_02" localSheetId="25">#REF!</definedName>
    <definedName name="row090095_04v_02" localSheetId="18">#REF!</definedName>
    <definedName name="row090095_04v_02" localSheetId="26">#REF!</definedName>
    <definedName name="row090095_04v_02" localSheetId="17">#REF!</definedName>
    <definedName name="row090095_04v_02">#REF!</definedName>
    <definedName name="row090096_03l_02" localSheetId="24">#REF!</definedName>
    <definedName name="row090096_03l_02" localSheetId="19">#REF!</definedName>
    <definedName name="row090096_03l_02" localSheetId="6">#REF!</definedName>
    <definedName name="row090096_03l_02" localSheetId="25">#REF!</definedName>
    <definedName name="row090096_03l_02" localSheetId="18">#REF!</definedName>
    <definedName name="row090096_03l_02" localSheetId="26">#REF!</definedName>
    <definedName name="row090096_03l_02" localSheetId="17">#REF!</definedName>
    <definedName name="row090096_03l_02">#REF!</definedName>
    <definedName name="row090096_03r_02" localSheetId="24">#REF!</definedName>
    <definedName name="row090096_03r_02" localSheetId="19">#REF!</definedName>
    <definedName name="row090096_03r_02" localSheetId="6">#REF!</definedName>
    <definedName name="row090096_03r_02" localSheetId="25">#REF!</definedName>
    <definedName name="row090096_03r_02" localSheetId="18">#REF!</definedName>
    <definedName name="row090096_03r_02" localSheetId="26">#REF!</definedName>
    <definedName name="row090096_03r_02" localSheetId="17">#REF!</definedName>
    <definedName name="row090096_03r_02">#REF!</definedName>
    <definedName name="row090096_03v_02" localSheetId="24">#REF!</definedName>
    <definedName name="row090096_03v_02" localSheetId="19">#REF!</definedName>
    <definedName name="row090096_03v_02" localSheetId="6">#REF!</definedName>
    <definedName name="row090096_03v_02" localSheetId="25">#REF!</definedName>
    <definedName name="row090096_03v_02" localSheetId="18">#REF!</definedName>
    <definedName name="row090096_03v_02" localSheetId="26">#REF!</definedName>
    <definedName name="row090096_03v_02" localSheetId="17">#REF!</definedName>
    <definedName name="row090096_03v_02">#REF!</definedName>
    <definedName name="row090096_04l_02" localSheetId="24">#REF!</definedName>
    <definedName name="row090096_04l_02" localSheetId="19">#REF!</definedName>
    <definedName name="row090096_04l_02" localSheetId="6">#REF!</definedName>
    <definedName name="row090096_04l_02" localSheetId="25">#REF!</definedName>
    <definedName name="row090096_04l_02" localSheetId="18">#REF!</definedName>
    <definedName name="row090096_04l_02" localSheetId="26">#REF!</definedName>
    <definedName name="row090096_04l_02" localSheetId="17">#REF!</definedName>
    <definedName name="row090096_04l_02">#REF!</definedName>
    <definedName name="row090096_04r_02" localSheetId="24">#REF!</definedName>
    <definedName name="row090096_04r_02" localSheetId="19">#REF!</definedName>
    <definedName name="row090096_04r_02" localSheetId="6">#REF!</definedName>
    <definedName name="row090096_04r_02" localSheetId="25">#REF!</definedName>
    <definedName name="row090096_04r_02" localSheetId="18">#REF!</definedName>
    <definedName name="row090096_04r_02" localSheetId="26">#REF!</definedName>
    <definedName name="row090096_04r_02" localSheetId="17">#REF!</definedName>
    <definedName name="row090096_04r_02">#REF!</definedName>
    <definedName name="row090096_04v_02" localSheetId="24">#REF!</definedName>
    <definedName name="row090096_04v_02" localSheetId="19">#REF!</definedName>
    <definedName name="row090096_04v_02" localSheetId="6">#REF!</definedName>
    <definedName name="row090096_04v_02" localSheetId="25">#REF!</definedName>
    <definedName name="row090096_04v_02" localSheetId="18">#REF!</definedName>
    <definedName name="row090096_04v_02" localSheetId="26">#REF!</definedName>
    <definedName name="row090096_04v_02" localSheetId="17">#REF!</definedName>
    <definedName name="row090096_04v_02">#REF!</definedName>
    <definedName name="row090I_03l_02" localSheetId="24">#REF!</definedName>
    <definedName name="row090I_03l_02" localSheetId="19">#REF!</definedName>
    <definedName name="row090I_03l_02" localSheetId="6">#REF!</definedName>
    <definedName name="row090I_03l_02" localSheetId="25">#REF!</definedName>
    <definedName name="row090I_03l_02" localSheetId="18">#REF!</definedName>
    <definedName name="row090I_03l_02" localSheetId="26">#REF!</definedName>
    <definedName name="row090I_03l_02" localSheetId="17">#REF!</definedName>
    <definedName name="row090I_03l_02">#REF!</definedName>
    <definedName name="row090I_03r_02" localSheetId="24">#REF!</definedName>
    <definedName name="row090I_03r_02" localSheetId="19">#REF!</definedName>
    <definedName name="row090I_03r_02" localSheetId="6">#REF!</definedName>
    <definedName name="row090I_03r_02" localSheetId="25">#REF!</definedName>
    <definedName name="row090I_03r_02" localSheetId="18">#REF!</definedName>
    <definedName name="row090I_03r_02" localSheetId="26">#REF!</definedName>
    <definedName name="row090I_03r_02" localSheetId="17">#REF!</definedName>
    <definedName name="row090I_03r_02">#REF!</definedName>
    <definedName name="row090I_03v_02" localSheetId="24">#REF!</definedName>
    <definedName name="row090I_03v_02" localSheetId="19">#REF!</definedName>
    <definedName name="row090I_03v_02" localSheetId="6">#REF!</definedName>
    <definedName name="row090I_03v_02" localSheetId="25">#REF!</definedName>
    <definedName name="row090I_03v_02" localSheetId="18">#REF!</definedName>
    <definedName name="row090I_03v_02" localSheetId="26">#REF!</definedName>
    <definedName name="row090I_03v_02" localSheetId="17">#REF!</definedName>
    <definedName name="row090I_03v_02">#REF!</definedName>
    <definedName name="row090I_04l_02" localSheetId="24">#REF!</definedName>
    <definedName name="row090I_04l_02" localSheetId="19">#REF!</definedName>
    <definedName name="row090I_04l_02" localSheetId="6">#REF!</definedName>
    <definedName name="row090I_04l_02" localSheetId="25">#REF!</definedName>
    <definedName name="row090I_04l_02" localSheetId="18">#REF!</definedName>
    <definedName name="row090I_04l_02" localSheetId="26">#REF!</definedName>
    <definedName name="row090I_04l_02" localSheetId="17">#REF!</definedName>
    <definedName name="row090I_04l_02">#REF!</definedName>
    <definedName name="row090I_04r_02" localSheetId="24">#REF!</definedName>
    <definedName name="row090I_04r_02" localSheetId="19">#REF!</definedName>
    <definedName name="row090I_04r_02" localSheetId="6">#REF!</definedName>
    <definedName name="row090I_04r_02" localSheetId="25">#REF!</definedName>
    <definedName name="row090I_04r_02" localSheetId="18">#REF!</definedName>
    <definedName name="row090I_04r_02" localSheetId="26">#REF!</definedName>
    <definedName name="row090I_04r_02" localSheetId="17">#REF!</definedName>
    <definedName name="row090I_04r_02">#REF!</definedName>
    <definedName name="row090I_04v_02" localSheetId="24">#REF!</definedName>
    <definedName name="row090I_04v_02" localSheetId="19">#REF!</definedName>
    <definedName name="row090I_04v_02" localSheetId="6">#REF!</definedName>
    <definedName name="row090I_04v_02" localSheetId="25">#REF!</definedName>
    <definedName name="row090I_04v_02" localSheetId="18">#REF!</definedName>
    <definedName name="row090I_04v_02" localSheetId="26">#REF!</definedName>
    <definedName name="row090I_04v_02" localSheetId="17">#REF!</definedName>
    <definedName name="row090I_04v_02">#REF!</definedName>
    <definedName name="row090S_03l_02" localSheetId="24">#REF!</definedName>
    <definedName name="row090S_03l_02" localSheetId="19">#REF!</definedName>
    <definedName name="row090S_03l_02" localSheetId="6">#REF!</definedName>
    <definedName name="row090S_03l_02" localSheetId="25">#REF!</definedName>
    <definedName name="row090S_03l_02" localSheetId="18">#REF!</definedName>
    <definedName name="row090S_03l_02" localSheetId="26">#REF!</definedName>
    <definedName name="row090S_03l_02" localSheetId="17">#REF!</definedName>
    <definedName name="row090S_03l_02">#REF!</definedName>
    <definedName name="row090S_03r_02" localSheetId="24">#REF!</definedName>
    <definedName name="row090S_03r_02" localSheetId="19">#REF!</definedName>
    <definedName name="row090S_03r_02" localSheetId="6">#REF!</definedName>
    <definedName name="row090S_03r_02" localSheetId="25">#REF!</definedName>
    <definedName name="row090S_03r_02" localSheetId="18">#REF!</definedName>
    <definedName name="row090S_03r_02" localSheetId="26">#REF!</definedName>
    <definedName name="row090S_03r_02" localSheetId="17">#REF!</definedName>
    <definedName name="row090S_03r_02">#REF!</definedName>
    <definedName name="row090S_03v_02" localSheetId="24">#REF!</definedName>
    <definedName name="row090S_03v_02" localSheetId="19">#REF!</definedName>
    <definedName name="row090S_03v_02" localSheetId="6">#REF!</definedName>
    <definedName name="row090S_03v_02" localSheetId="25">#REF!</definedName>
    <definedName name="row090S_03v_02" localSheetId="18">#REF!</definedName>
    <definedName name="row090S_03v_02" localSheetId="26">#REF!</definedName>
    <definedName name="row090S_03v_02" localSheetId="17">#REF!</definedName>
    <definedName name="row090S_03v_02">#REF!</definedName>
    <definedName name="row090S_04l_02" localSheetId="24">#REF!</definedName>
    <definedName name="row090S_04l_02" localSheetId="19">#REF!</definedName>
    <definedName name="row090S_04l_02" localSheetId="6">#REF!</definedName>
    <definedName name="row090S_04l_02" localSheetId="25">#REF!</definedName>
    <definedName name="row090S_04l_02" localSheetId="18">#REF!</definedName>
    <definedName name="row090S_04l_02" localSheetId="26">#REF!</definedName>
    <definedName name="row090S_04l_02" localSheetId="17">#REF!</definedName>
    <definedName name="row090S_04l_02">#REF!</definedName>
    <definedName name="row090S_04r_02" localSheetId="24">#REF!</definedName>
    <definedName name="row090S_04r_02" localSheetId="19">#REF!</definedName>
    <definedName name="row090S_04r_02" localSheetId="6">#REF!</definedName>
    <definedName name="row090S_04r_02" localSheetId="25">#REF!</definedName>
    <definedName name="row090S_04r_02" localSheetId="18">#REF!</definedName>
    <definedName name="row090S_04r_02" localSheetId="26">#REF!</definedName>
    <definedName name="row090S_04r_02" localSheetId="17">#REF!</definedName>
    <definedName name="row090S_04r_02">#REF!</definedName>
    <definedName name="row090S_04v_02" localSheetId="24">#REF!</definedName>
    <definedName name="row090S_04v_02" localSheetId="19">#REF!</definedName>
    <definedName name="row090S_04v_02" localSheetId="6">#REF!</definedName>
    <definedName name="row090S_04v_02" localSheetId="25">#REF!</definedName>
    <definedName name="row090S_04v_02" localSheetId="18">#REF!</definedName>
    <definedName name="row090S_04v_02" localSheetId="26">#REF!</definedName>
    <definedName name="row090S_04v_02" localSheetId="17">#REF!</definedName>
    <definedName name="row090S_04v_02">#REF!</definedName>
    <definedName name="row100_n" localSheetId="24">#REF!</definedName>
    <definedName name="row100_n" localSheetId="19">#REF!</definedName>
    <definedName name="row100_n" localSheetId="6">#REF!</definedName>
    <definedName name="row100_n" localSheetId="25">#REF!</definedName>
    <definedName name="row100_n" localSheetId="18">#REF!</definedName>
    <definedName name="row100_n" localSheetId="26">#REF!</definedName>
    <definedName name="row100_n" localSheetId="17">#REF!</definedName>
    <definedName name="row100_n">#REF!</definedName>
    <definedName name="row100_nl" localSheetId="24">#REF!</definedName>
    <definedName name="row100_nl" localSheetId="19">#REF!</definedName>
    <definedName name="row100_nl" localSheetId="6">#REF!</definedName>
    <definedName name="row100_nl" localSheetId="25">#REF!</definedName>
    <definedName name="row100_nl" localSheetId="18">#REF!</definedName>
    <definedName name="row100_nl" localSheetId="26">#REF!</definedName>
    <definedName name="row100_nl" localSheetId="17">#REF!</definedName>
    <definedName name="row100_nl">#REF!</definedName>
    <definedName name="row100_nr" localSheetId="24">#REF!</definedName>
    <definedName name="row100_nr" localSheetId="19">#REF!</definedName>
    <definedName name="row100_nr" localSheetId="6">#REF!</definedName>
    <definedName name="row100_nr" localSheetId="25">#REF!</definedName>
    <definedName name="row100_nr" localSheetId="18">#REF!</definedName>
    <definedName name="row100_nr" localSheetId="26">#REF!</definedName>
    <definedName name="row100_nr" localSheetId="17">#REF!</definedName>
    <definedName name="row100_nr">#REF!</definedName>
    <definedName name="row100_o" localSheetId="24">#REF!</definedName>
    <definedName name="row100_o" localSheetId="19">#REF!</definedName>
    <definedName name="row100_o" localSheetId="6">#REF!</definedName>
    <definedName name="row100_o" localSheetId="25">#REF!</definedName>
    <definedName name="row100_o" localSheetId="18">#REF!</definedName>
    <definedName name="row100_o" localSheetId="26">#REF!</definedName>
    <definedName name="row100_o" localSheetId="17">#REF!</definedName>
    <definedName name="row100_o">#REF!</definedName>
    <definedName name="row100_ol" localSheetId="24">#REF!</definedName>
    <definedName name="row100_ol" localSheetId="19">#REF!</definedName>
    <definedName name="row100_ol" localSheetId="6">#REF!</definedName>
    <definedName name="row100_ol" localSheetId="25">#REF!</definedName>
    <definedName name="row100_ol" localSheetId="18">#REF!</definedName>
    <definedName name="row100_ol" localSheetId="26">#REF!</definedName>
    <definedName name="row100_ol" localSheetId="17">#REF!</definedName>
    <definedName name="row100_ol">#REF!</definedName>
    <definedName name="row100_or" localSheetId="24">#REF!</definedName>
    <definedName name="row100_or" localSheetId="19">#REF!</definedName>
    <definedName name="row100_or" localSheetId="6">#REF!</definedName>
    <definedName name="row100_or" localSheetId="25">#REF!</definedName>
    <definedName name="row100_or" localSheetId="18">#REF!</definedName>
    <definedName name="row100_or" localSheetId="26">#REF!</definedName>
    <definedName name="row100_or" localSheetId="17">#REF!</definedName>
    <definedName name="row100_or">#REF!</definedName>
    <definedName name="row140_n" localSheetId="24">#REF!</definedName>
    <definedName name="row140_n" localSheetId="19">#REF!</definedName>
    <definedName name="row140_n" localSheetId="6">#REF!</definedName>
    <definedName name="row140_n" localSheetId="25">#REF!</definedName>
    <definedName name="row140_n" localSheetId="18">#REF!</definedName>
    <definedName name="row140_n" localSheetId="26">#REF!</definedName>
    <definedName name="row140_n" localSheetId="17">#REF!</definedName>
    <definedName name="row140_n">#REF!</definedName>
    <definedName name="row140_nl" localSheetId="24">#REF!</definedName>
    <definedName name="row140_nl" localSheetId="19">#REF!</definedName>
    <definedName name="row140_nl" localSheetId="6">#REF!</definedName>
    <definedName name="row140_nl" localSheetId="25">#REF!</definedName>
    <definedName name="row140_nl" localSheetId="18">#REF!</definedName>
    <definedName name="row140_nl" localSheetId="26">#REF!</definedName>
    <definedName name="row140_nl" localSheetId="17">#REF!</definedName>
    <definedName name="row140_nl">#REF!</definedName>
    <definedName name="row140_nr" localSheetId="24">#REF!</definedName>
    <definedName name="row140_nr" localSheetId="19">#REF!</definedName>
    <definedName name="row140_nr" localSheetId="6">#REF!</definedName>
    <definedName name="row140_nr" localSheetId="25">#REF!</definedName>
    <definedName name="row140_nr" localSheetId="18">#REF!</definedName>
    <definedName name="row140_nr" localSheetId="26">#REF!</definedName>
    <definedName name="row140_nr" localSheetId="17">#REF!</definedName>
    <definedName name="row140_nr">#REF!</definedName>
    <definedName name="row140_o" localSheetId="24">#REF!</definedName>
    <definedName name="row140_o" localSheetId="19">#REF!</definedName>
    <definedName name="row140_o" localSheetId="6">#REF!</definedName>
    <definedName name="row140_o" localSheetId="25">#REF!</definedName>
    <definedName name="row140_o" localSheetId="18">#REF!</definedName>
    <definedName name="row140_o" localSheetId="26">#REF!</definedName>
    <definedName name="row140_o" localSheetId="17">#REF!</definedName>
    <definedName name="row140_o">#REF!</definedName>
    <definedName name="row140_ol" localSheetId="24">#REF!</definedName>
    <definedName name="row140_ol" localSheetId="19">#REF!</definedName>
    <definedName name="row140_ol" localSheetId="6">#REF!</definedName>
    <definedName name="row140_ol" localSheetId="25">#REF!</definedName>
    <definedName name="row140_ol" localSheetId="18">#REF!</definedName>
    <definedName name="row140_ol" localSheetId="26">#REF!</definedName>
    <definedName name="row140_ol" localSheetId="17">#REF!</definedName>
    <definedName name="row140_ol">#REF!</definedName>
    <definedName name="row140_or" localSheetId="24">#REF!</definedName>
    <definedName name="row140_or" localSheetId="19">#REF!</definedName>
    <definedName name="row140_or" localSheetId="6">#REF!</definedName>
    <definedName name="row140_or" localSheetId="25">#REF!</definedName>
    <definedName name="row140_or" localSheetId="18">#REF!</definedName>
    <definedName name="row140_or" localSheetId="26">#REF!</definedName>
    <definedName name="row140_or" localSheetId="17">#REF!</definedName>
    <definedName name="row140_or">#REF!</definedName>
    <definedName name="row141_n" localSheetId="24">#REF!</definedName>
    <definedName name="row141_n" localSheetId="19">#REF!</definedName>
    <definedName name="row141_n" localSheetId="6">#REF!</definedName>
    <definedName name="row141_n" localSheetId="25">#REF!</definedName>
    <definedName name="row141_n" localSheetId="18">#REF!</definedName>
    <definedName name="row141_n" localSheetId="26">#REF!</definedName>
    <definedName name="row141_n" localSheetId="17">#REF!</definedName>
    <definedName name="row141_n">#REF!</definedName>
    <definedName name="row141_nl" localSheetId="24">#REF!</definedName>
    <definedName name="row141_nl" localSheetId="19">#REF!</definedName>
    <definedName name="row141_nl" localSheetId="6">#REF!</definedName>
    <definedName name="row141_nl" localSheetId="25">#REF!</definedName>
    <definedName name="row141_nl" localSheetId="18">#REF!</definedName>
    <definedName name="row141_nl" localSheetId="26">#REF!</definedName>
    <definedName name="row141_nl" localSheetId="17">#REF!</definedName>
    <definedName name="row141_nl">#REF!</definedName>
    <definedName name="row141_nr" localSheetId="24">#REF!</definedName>
    <definedName name="row141_nr" localSheetId="19">#REF!</definedName>
    <definedName name="row141_nr" localSheetId="6">#REF!</definedName>
    <definedName name="row141_nr" localSheetId="25">#REF!</definedName>
    <definedName name="row141_nr" localSheetId="18">#REF!</definedName>
    <definedName name="row141_nr" localSheetId="26">#REF!</definedName>
    <definedName name="row141_nr" localSheetId="17">#REF!</definedName>
    <definedName name="row141_nr">#REF!</definedName>
    <definedName name="row141_o" localSheetId="24">#REF!</definedName>
    <definedName name="row141_o" localSheetId="19">#REF!</definedName>
    <definedName name="row141_o" localSheetId="6">#REF!</definedName>
    <definedName name="row141_o" localSheetId="25">#REF!</definedName>
    <definedName name="row141_o" localSheetId="18">#REF!</definedName>
    <definedName name="row141_o" localSheetId="26">#REF!</definedName>
    <definedName name="row141_o" localSheetId="17">#REF!</definedName>
    <definedName name="row141_o">#REF!</definedName>
    <definedName name="row141_ol" localSheetId="24">#REF!</definedName>
    <definedName name="row141_ol" localSheetId="19">#REF!</definedName>
    <definedName name="row141_ol" localSheetId="6">#REF!</definedName>
    <definedName name="row141_ol" localSheetId="25">#REF!</definedName>
    <definedName name="row141_ol" localSheetId="18">#REF!</definedName>
    <definedName name="row141_ol" localSheetId="26">#REF!</definedName>
    <definedName name="row141_ol" localSheetId="17">#REF!</definedName>
    <definedName name="row141_ol">#REF!</definedName>
    <definedName name="row141_or" localSheetId="24">#REF!</definedName>
    <definedName name="row141_or" localSheetId="19">#REF!</definedName>
    <definedName name="row141_or" localSheetId="6">#REF!</definedName>
    <definedName name="row141_or" localSheetId="25">#REF!</definedName>
    <definedName name="row141_or" localSheetId="18">#REF!</definedName>
    <definedName name="row141_or" localSheetId="26">#REF!</definedName>
    <definedName name="row141_or" localSheetId="17">#REF!</definedName>
    <definedName name="row141_or">#REF!</definedName>
    <definedName name="row142_n" localSheetId="24">#REF!</definedName>
    <definedName name="row142_n" localSheetId="19">#REF!</definedName>
    <definedName name="row142_n" localSheetId="6">#REF!</definedName>
    <definedName name="row142_n" localSheetId="25">#REF!</definedName>
    <definedName name="row142_n" localSheetId="18">#REF!</definedName>
    <definedName name="row142_n" localSheetId="26">#REF!</definedName>
    <definedName name="row142_n" localSheetId="17">#REF!</definedName>
    <definedName name="row142_n">#REF!</definedName>
    <definedName name="row142_nl" localSheetId="24">#REF!</definedName>
    <definedName name="row142_nl" localSheetId="19">#REF!</definedName>
    <definedName name="row142_nl" localSheetId="6">#REF!</definedName>
    <definedName name="row142_nl" localSheetId="25">#REF!</definedName>
    <definedName name="row142_nl" localSheetId="18">#REF!</definedName>
    <definedName name="row142_nl" localSheetId="26">#REF!</definedName>
    <definedName name="row142_nl" localSheetId="17">#REF!</definedName>
    <definedName name="row142_nl">#REF!</definedName>
    <definedName name="row142_nr" localSheetId="24">#REF!</definedName>
    <definedName name="row142_nr" localSheetId="19">#REF!</definedName>
    <definedName name="row142_nr" localSheetId="6">#REF!</definedName>
    <definedName name="row142_nr" localSheetId="25">#REF!</definedName>
    <definedName name="row142_nr" localSheetId="18">#REF!</definedName>
    <definedName name="row142_nr" localSheetId="26">#REF!</definedName>
    <definedName name="row142_nr" localSheetId="17">#REF!</definedName>
    <definedName name="row142_nr">#REF!</definedName>
    <definedName name="row142_o" localSheetId="24">#REF!</definedName>
    <definedName name="row142_o" localSheetId="19">#REF!</definedName>
    <definedName name="row142_o" localSheetId="6">#REF!</definedName>
    <definedName name="row142_o" localSheetId="25">#REF!</definedName>
    <definedName name="row142_o" localSheetId="18">#REF!</definedName>
    <definedName name="row142_o" localSheetId="26">#REF!</definedName>
    <definedName name="row142_o" localSheetId="17">#REF!</definedName>
    <definedName name="row142_o">#REF!</definedName>
    <definedName name="row142_ol" localSheetId="24">#REF!</definedName>
    <definedName name="row142_ol" localSheetId="19">#REF!</definedName>
    <definedName name="row142_ol" localSheetId="6">#REF!</definedName>
    <definedName name="row142_ol" localSheetId="25">#REF!</definedName>
    <definedName name="row142_ol" localSheetId="18">#REF!</definedName>
    <definedName name="row142_ol" localSheetId="26">#REF!</definedName>
    <definedName name="row142_ol" localSheetId="17">#REF!</definedName>
    <definedName name="row142_ol">#REF!</definedName>
    <definedName name="row150_n" localSheetId="24">#REF!</definedName>
    <definedName name="row150_n" localSheetId="19">#REF!</definedName>
    <definedName name="row150_n" localSheetId="6">#REF!</definedName>
    <definedName name="row150_n" localSheetId="25">#REF!</definedName>
    <definedName name="row150_n" localSheetId="18">#REF!</definedName>
    <definedName name="row150_n" localSheetId="26">#REF!</definedName>
    <definedName name="row150_n" localSheetId="17">#REF!</definedName>
    <definedName name="row150_n">#REF!</definedName>
    <definedName name="row150_n_03" localSheetId="24">#REF!</definedName>
    <definedName name="row150_n_03" localSheetId="19">#REF!</definedName>
    <definedName name="row150_n_03" localSheetId="6">#REF!</definedName>
    <definedName name="row150_n_03" localSheetId="25">#REF!</definedName>
    <definedName name="row150_n_03" localSheetId="18">#REF!</definedName>
    <definedName name="row150_n_03" localSheetId="26">#REF!</definedName>
    <definedName name="row150_n_03" localSheetId="17">#REF!</definedName>
    <definedName name="row150_n_03">#REF!</definedName>
    <definedName name="row150_nl" localSheetId="24">#REF!</definedName>
    <definedName name="row150_nl" localSheetId="19">#REF!</definedName>
    <definedName name="row150_nl" localSheetId="6">#REF!</definedName>
    <definedName name="row150_nl" localSheetId="25">#REF!</definedName>
    <definedName name="row150_nl" localSheetId="18">#REF!</definedName>
    <definedName name="row150_nl" localSheetId="26">#REF!</definedName>
    <definedName name="row150_nl" localSheetId="17">#REF!</definedName>
    <definedName name="row150_nl">#REF!</definedName>
    <definedName name="row150_nl_03" localSheetId="24">#REF!</definedName>
    <definedName name="row150_nl_03" localSheetId="19">#REF!</definedName>
    <definedName name="row150_nl_03" localSheetId="6">#REF!</definedName>
    <definedName name="row150_nl_03" localSheetId="25">#REF!</definedName>
    <definedName name="row150_nl_03" localSheetId="18">#REF!</definedName>
    <definedName name="row150_nl_03" localSheetId="26">#REF!</definedName>
    <definedName name="row150_nl_03" localSheetId="17">#REF!</definedName>
    <definedName name="row150_nl_03">#REF!</definedName>
    <definedName name="row150_nr" localSheetId="24">#REF!</definedName>
    <definedName name="row150_nr" localSheetId="19">#REF!</definedName>
    <definedName name="row150_nr" localSheetId="6">#REF!</definedName>
    <definedName name="row150_nr" localSheetId="25">#REF!</definedName>
    <definedName name="row150_nr" localSheetId="18">#REF!</definedName>
    <definedName name="row150_nr" localSheetId="26">#REF!</definedName>
    <definedName name="row150_nr" localSheetId="17">#REF!</definedName>
    <definedName name="row150_nr">#REF!</definedName>
    <definedName name="row150_nr_03" localSheetId="24">#REF!</definedName>
    <definedName name="row150_nr_03" localSheetId="19">#REF!</definedName>
    <definedName name="row150_nr_03" localSheetId="6">#REF!</definedName>
    <definedName name="row150_nr_03" localSheetId="25">#REF!</definedName>
    <definedName name="row150_nr_03" localSheetId="18">#REF!</definedName>
    <definedName name="row150_nr_03" localSheetId="26">#REF!</definedName>
    <definedName name="row150_nr_03" localSheetId="17">#REF!</definedName>
    <definedName name="row150_nr_03">#REF!</definedName>
    <definedName name="row150_o" localSheetId="24">#REF!</definedName>
    <definedName name="row150_o" localSheetId="19">#REF!</definedName>
    <definedName name="row150_o" localSheetId="6">#REF!</definedName>
    <definedName name="row150_o" localSheetId="25">#REF!</definedName>
    <definedName name="row150_o" localSheetId="18">#REF!</definedName>
    <definedName name="row150_o" localSheetId="26">#REF!</definedName>
    <definedName name="row150_o" localSheetId="17">#REF!</definedName>
    <definedName name="row150_o">#REF!</definedName>
    <definedName name="row150_o_03" localSheetId="24">#REF!</definedName>
    <definedName name="row150_o_03" localSheetId="19">#REF!</definedName>
    <definedName name="row150_o_03" localSheetId="6">#REF!</definedName>
    <definedName name="row150_o_03" localSheetId="25">#REF!</definedName>
    <definedName name="row150_o_03" localSheetId="18">#REF!</definedName>
    <definedName name="row150_o_03" localSheetId="26">#REF!</definedName>
    <definedName name="row150_o_03" localSheetId="17">#REF!</definedName>
    <definedName name="row150_o_03">#REF!</definedName>
    <definedName name="row150_ol" localSheetId="24">#REF!</definedName>
    <definedName name="row150_ol" localSheetId="19">#REF!</definedName>
    <definedName name="row150_ol" localSheetId="6">#REF!</definedName>
    <definedName name="row150_ol" localSheetId="25">#REF!</definedName>
    <definedName name="row150_ol" localSheetId="18">#REF!</definedName>
    <definedName name="row150_ol" localSheetId="26">#REF!</definedName>
    <definedName name="row150_ol" localSheetId="17">#REF!</definedName>
    <definedName name="row150_ol">#REF!</definedName>
    <definedName name="row150_ol_03" localSheetId="24">#REF!</definedName>
    <definedName name="row150_ol_03" localSheetId="19">#REF!</definedName>
    <definedName name="row150_ol_03" localSheetId="6">#REF!</definedName>
    <definedName name="row150_ol_03" localSheetId="25">#REF!</definedName>
    <definedName name="row150_ol_03" localSheetId="18">#REF!</definedName>
    <definedName name="row150_ol_03" localSheetId="26">#REF!</definedName>
    <definedName name="row150_ol_03" localSheetId="17">#REF!</definedName>
    <definedName name="row150_ol_03">#REF!</definedName>
    <definedName name="row150_or" localSheetId="24">#REF!</definedName>
    <definedName name="row150_or" localSheetId="19">#REF!</definedName>
    <definedName name="row150_or" localSheetId="6">#REF!</definedName>
    <definedName name="row150_or" localSheetId="25">#REF!</definedName>
    <definedName name="row150_or" localSheetId="18">#REF!</definedName>
    <definedName name="row150_or" localSheetId="26">#REF!</definedName>
    <definedName name="row150_or" localSheetId="17">#REF!</definedName>
    <definedName name="row150_or">#REF!</definedName>
    <definedName name="row150_or_03" localSheetId="24">#REF!</definedName>
    <definedName name="row150_or_03" localSheetId="19">#REF!</definedName>
    <definedName name="row150_or_03" localSheetId="6">#REF!</definedName>
    <definedName name="row150_or_03" localSheetId="25">#REF!</definedName>
    <definedName name="row150_or_03" localSheetId="18">#REF!</definedName>
    <definedName name="row150_or_03" localSheetId="26">#REF!</definedName>
    <definedName name="row150_or_03" localSheetId="17">#REF!</definedName>
    <definedName name="row150_or_03">#REF!</definedName>
    <definedName name="row15001_n_03" localSheetId="24">#REF!</definedName>
    <definedName name="row15001_n_03" localSheetId="19">#REF!</definedName>
    <definedName name="row15001_n_03" localSheetId="6">#REF!</definedName>
    <definedName name="row15001_n_03" localSheetId="25">#REF!</definedName>
    <definedName name="row15001_n_03" localSheetId="18">#REF!</definedName>
    <definedName name="row15001_n_03" localSheetId="26">#REF!</definedName>
    <definedName name="row15001_n_03" localSheetId="17">#REF!</definedName>
    <definedName name="row15001_n_03">#REF!</definedName>
    <definedName name="row15001_nl_03" localSheetId="24">#REF!</definedName>
    <definedName name="row15001_nl_03" localSheetId="19">#REF!</definedName>
    <definedName name="row15001_nl_03" localSheetId="6">#REF!</definedName>
    <definedName name="row15001_nl_03" localSheetId="25">#REF!</definedName>
    <definedName name="row15001_nl_03" localSheetId="18">#REF!</definedName>
    <definedName name="row15001_nl_03" localSheetId="26">#REF!</definedName>
    <definedName name="row15001_nl_03" localSheetId="17">#REF!</definedName>
    <definedName name="row15001_nl_03">#REF!</definedName>
    <definedName name="row15001_nr_03" localSheetId="24">#REF!</definedName>
    <definedName name="row15001_nr_03" localSheetId="19">#REF!</definedName>
    <definedName name="row15001_nr_03" localSheetId="6">#REF!</definedName>
    <definedName name="row15001_nr_03" localSheetId="25">#REF!</definedName>
    <definedName name="row15001_nr_03" localSheetId="18">#REF!</definedName>
    <definedName name="row15001_nr_03" localSheetId="26">#REF!</definedName>
    <definedName name="row15001_nr_03" localSheetId="17">#REF!</definedName>
    <definedName name="row15001_nr_03">#REF!</definedName>
    <definedName name="row15001_o_03" localSheetId="24">#REF!</definedName>
    <definedName name="row15001_o_03" localSheetId="19">#REF!</definedName>
    <definedName name="row15001_o_03" localSheetId="6">#REF!</definedName>
    <definedName name="row15001_o_03" localSheetId="25">#REF!</definedName>
    <definedName name="row15001_o_03" localSheetId="18">#REF!</definedName>
    <definedName name="row15001_o_03" localSheetId="26">#REF!</definedName>
    <definedName name="row15001_o_03" localSheetId="17">#REF!</definedName>
    <definedName name="row15001_o_03">#REF!</definedName>
    <definedName name="row15001_ol_03" localSheetId="24">#REF!</definedName>
    <definedName name="row15001_ol_03" localSheetId="19">#REF!</definedName>
    <definedName name="row15001_ol_03" localSheetId="6">#REF!</definedName>
    <definedName name="row15001_ol_03" localSheetId="25">#REF!</definedName>
    <definedName name="row15001_ol_03" localSheetId="18">#REF!</definedName>
    <definedName name="row15001_ol_03" localSheetId="26">#REF!</definedName>
    <definedName name="row15001_ol_03" localSheetId="17">#REF!</definedName>
    <definedName name="row15001_ol_03">#REF!</definedName>
    <definedName name="row15001_or_03" localSheetId="24">#REF!</definedName>
    <definedName name="row15001_or_03" localSheetId="19">#REF!</definedName>
    <definedName name="row15001_or_03" localSheetId="6">#REF!</definedName>
    <definedName name="row15001_or_03" localSheetId="25">#REF!</definedName>
    <definedName name="row15001_or_03" localSheetId="18">#REF!</definedName>
    <definedName name="row15001_or_03" localSheetId="26">#REF!</definedName>
    <definedName name="row15001_or_03" localSheetId="17">#REF!</definedName>
    <definedName name="row15001_or_03">#REF!</definedName>
    <definedName name="row15006_n_03" localSheetId="24">#REF!</definedName>
    <definedName name="row15006_n_03" localSheetId="19">#REF!</definedName>
    <definedName name="row15006_n_03" localSheetId="6">#REF!</definedName>
    <definedName name="row15006_n_03" localSheetId="25">#REF!</definedName>
    <definedName name="row15006_n_03" localSheetId="18">#REF!</definedName>
    <definedName name="row15006_n_03" localSheetId="26">#REF!</definedName>
    <definedName name="row15006_n_03" localSheetId="17">#REF!</definedName>
    <definedName name="row15006_n_03">#REF!</definedName>
    <definedName name="row15006_nl_03" localSheetId="24">#REF!</definedName>
    <definedName name="row15006_nl_03" localSheetId="19">#REF!</definedName>
    <definedName name="row15006_nl_03" localSheetId="6">#REF!</definedName>
    <definedName name="row15006_nl_03" localSheetId="25">#REF!</definedName>
    <definedName name="row15006_nl_03" localSheetId="18">#REF!</definedName>
    <definedName name="row15006_nl_03" localSheetId="26">#REF!</definedName>
    <definedName name="row15006_nl_03" localSheetId="17">#REF!</definedName>
    <definedName name="row15006_nl_03">#REF!</definedName>
    <definedName name="row15006_nr_03" localSheetId="24">#REF!</definedName>
    <definedName name="row15006_nr_03" localSheetId="19">#REF!</definedName>
    <definedName name="row15006_nr_03" localSheetId="6">#REF!</definedName>
    <definedName name="row15006_nr_03" localSheetId="25">#REF!</definedName>
    <definedName name="row15006_nr_03" localSheetId="18">#REF!</definedName>
    <definedName name="row15006_nr_03" localSheetId="26">#REF!</definedName>
    <definedName name="row15006_nr_03" localSheetId="17">#REF!</definedName>
    <definedName name="row15006_nr_03">#REF!</definedName>
    <definedName name="row15006_o_03" localSheetId="24">#REF!</definedName>
    <definedName name="row15006_o_03" localSheetId="19">#REF!</definedName>
    <definedName name="row15006_o_03" localSheetId="6">#REF!</definedName>
    <definedName name="row15006_o_03" localSheetId="25">#REF!</definedName>
    <definedName name="row15006_o_03" localSheetId="18">#REF!</definedName>
    <definedName name="row15006_o_03" localSheetId="26">#REF!</definedName>
    <definedName name="row15006_o_03" localSheetId="17">#REF!</definedName>
    <definedName name="row15006_o_03">#REF!</definedName>
    <definedName name="row15006_ol_03" localSheetId="24">#REF!</definedName>
    <definedName name="row15006_ol_03" localSheetId="19">#REF!</definedName>
    <definedName name="row15006_ol_03" localSheetId="6">#REF!</definedName>
    <definedName name="row15006_ol_03" localSheetId="25">#REF!</definedName>
    <definedName name="row15006_ol_03" localSheetId="18">#REF!</definedName>
    <definedName name="row15006_ol_03" localSheetId="26">#REF!</definedName>
    <definedName name="row15006_ol_03" localSheetId="17">#REF!</definedName>
    <definedName name="row15006_ol_03">#REF!</definedName>
    <definedName name="row15006_or_03" localSheetId="24">#REF!</definedName>
    <definedName name="row15006_or_03" localSheetId="19">#REF!</definedName>
    <definedName name="row15006_or_03" localSheetId="6">#REF!</definedName>
    <definedName name="row15006_or_03" localSheetId="25">#REF!</definedName>
    <definedName name="row15006_or_03" localSheetId="18">#REF!</definedName>
    <definedName name="row15006_or_03" localSheetId="26">#REF!</definedName>
    <definedName name="row15006_or_03" localSheetId="17">#REF!</definedName>
    <definedName name="row15006_or_03">#REF!</definedName>
    <definedName name="row15007_n_03" localSheetId="24">#REF!</definedName>
    <definedName name="row15007_n_03" localSheetId="19">#REF!</definedName>
    <definedName name="row15007_n_03" localSheetId="6">#REF!</definedName>
    <definedName name="row15007_n_03" localSheetId="25">#REF!</definedName>
    <definedName name="row15007_n_03" localSheetId="18">#REF!</definedName>
    <definedName name="row15007_n_03" localSheetId="26">#REF!</definedName>
    <definedName name="row15007_n_03" localSheetId="17">#REF!</definedName>
    <definedName name="row15007_n_03">#REF!</definedName>
    <definedName name="row15007_nl_03" localSheetId="24">#REF!</definedName>
    <definedName name="row15007_nl_03" localSheetId="19">#REF!</definedName>
    <definedName name="row15007_nl_03" localSheetId="6">#REF!</definedName>
    <definedName name="row15007_nl_03" localSheetId="25">#REF!</definedName>
    <definedName name="row15007_nl_03" localSheetId="18">#REF!</definedName>
    <definedName name="row15007_nl_03" localSheetId="26">#REF!</definedName>
    <definedName name="row15007_nl_03" localSheetId="17">#REF!</definedName>
    <definedName name="row15007_nl_03">#REF!</definedName>
    <definedName name="row15007_nr_03" localSheetId="24">#REF!</definedName>
    <definedName name="row15007_nr_03" localSheetId="19">#REF!</definedName>
    <definedName name="row15007_nr_03" localSheetId="6">#REF!</definedName>
    <definedName name="row15007_nr_03" localSheetId="25">#REF!</definedName>
    <definedName name="row15007_nr_03" localSheetId="18">#REF!</definedName>
    <definedName name="row15007_nr_03" localSheetId="26">#REF!</definedName>
    <definedName name="row15007_nr_03" localSheetId="17">#REF!</definedName>
    <definedName name="row15007_nr_03">#REF!</definedName>
    <definedName name="row15007_o_03" localSheetId="24">#REF!</definedName>
    <definedName name="row15007_o_03" localSheetId="19">#REF!</definedName>
    <definedName name="row15007_o_03" localSheetId="6">#REF!</definedName>
    <definedName name="row15007_o_03" localSheetId="25">#REF!</definedName>
    <definedName name="row15007_o_03" localSheetId="18">#REF!</definedName>
    <definedName name="row15007_o_03" localSheetId="26">#REF!</definedName>
    <definedName name="row15007_o_03" localSheetId="17">#REF!</definedName>
    <definedName name="row15007_o_03">#REF!</definedName>
    <definedName name="row15007_ol_03" localSheetId="24">#REF!</definedName>
    <definedName name="row15007_ol_03" localSheetId="19">#REF!</definedName>
    <definedName name="row15007_ol_03" localSheetId="6">#REF!</definedName>
    <definedName name="row15007_ol_03" localSheetId="25">#REF!</definedName>
    <definedName name="row15007_ol_03" localSheetId="18">#REF!</definedName>
    <definedName name="row15007_ol_03" localSheetId="26">#REF!</definedName>
    <definedName name="row15007_ol_03" localSheetId="17">#REF!</definedName>
    <definedName name="row15007_ol_03">#REF!</definedName>
    <definedName name="row15007_or_03" localSheetId="24">#REF!</definedName>
    <definedName name="row15007_or_03" localSheetId="19">#REF!</definedName>
    <definedName name="row15007_or_03" localSheetId="6">#REF!</definedName>
    <definedName name="row15007_or_03" localSheetId="25">#REF!</definedName>
    <definedName name="row15007_or_03" localSheetId="18">#REF!</definedName>
    <definedName name="row15007_or_03" localSheetId="26">#REF!</definedName>
    <definedName name="row15007_or_03" localSheetId="17">#REF!</definedName>
    <definedName name="row15007_or_03">#REF!</definedName>
    <definedName name="row15008_n_03" localSheetId="24">#REF!</definedName>
    <definedName name="row15008_n_03" localSheetId="19">#REF!</definedName>
    <definedName name="row15008_n_03" localSheetId="6">#REF!</definedName>
    <definedName name="row15008_n_03" localSheetId="25">#REF!</definedName>
    <definedName name="row15008_n_03" localSheetId="18">#REF!</definedName>
    <definedName name="row15008_n_03" localSheetId="26">#REF!</definedName>
    <definedName name="row15008_n_03" localSheetId="17">#REF!</definedName>
    <definedName name="row15008_n_03">#REF!</definedName>
    <definedName name="row15008_nl_03" localSheetId="24">#REF!</definedName>
    <definedName name="row15008_nl_03" localSheetId="19">#REF!</definedName>
    <definedName name="row15008_nl_03" localSheetId="6">#REF!</definedName>
    <definedName name="row15008_nl_03" localSheetId="25">#REF!</definedName>
    <definedName name="row15008_nl_03" localSheetId="18">#REF!</definedName>
    <definedName name="row15008_nl_03" localSheetId="26">#REF!</definedName>
    <definedName name="row15008_nl_03" localSheetId="17">#REF!</definedName>
    <definedName name="row15008_nl_03">#REF!</definedName>
    <definedName name="row15008_nr_03" localSheetId="24">#REF!</definedName>
    <definedName name="row15008_nr_03" localSheetId="19">#REF!</definedName>
    <definedName name="row15008_nr_03" localSheetId="6">#REF!</definedName>
    <definedName name="row15008_nr_03" localSheetId="25">#REF!</definedName>
    <definedName name="row15008_nr_03" localSheetId="18">#REF!</definedName>
    <definedName name="row15008_nr_03" localSheetId="26">#REF!</definedName>
    <definedName name="row15008_nr_03" localSheetId="17">#REF!</definedName>
    <definedName name="row15008_nr_03">#REF!</definedName>
    <definedName name="row15008_o_03" localSheetId="24">#REF!</definedName>
    <definedName name="row15008_o_03" localSheetId="19">#REF!</definedName>
    <definedName name="row15008_o_03" localSheetId="6">#REF!</definedName>
    <definedName name="row15008_o_03" localSheetId="25">#REF!</definedName>
    <definedName name="row15008_o_03" localSheetId="18">#REF!</definedName>
    <definedName name="row15008_o_03" localSheetId="26">#REF!</definedName>
    <definedName name="row15008_o_03" localSheetId="17">#REF!</definedName>
    <definedName name="row15008_o_03">#REF!</definedName>
    <definedName name="row15008_ol_03" localSheetId="24">#REF!</definedName>
    <definedName name="row15008_ol_03" localSheetId="19">#REF!</definedName>
    <definedName name="row15008_ol_03" localSheetId="6">#REF!</definedName>
    <definedName name="row15008_ol_03" localSheetId="25">#REF!</definedName>
    <definedName name="row15008_ol_03" localSheetId="18">#REF!</definedName>
    <definedName name="row15008_ol_03" localSheetId="26">#REF!</definedName>
    <definedName name="row15008_ol_03" localSheetId="17">#REF!</definedName>
    <definedName name="row15008_ol_03">#REF!</definedName>
    <definedName name="row15008_or_03" localSheetId="24">#REF!</definedName>
    <definedName name="row15008_or_03" localSheetId="19">#REF!</definedName>
    <definedName name="row15008_or_03" localSheetId="6">#REF!</definedName>
    <definedName name="row15008_or_03" localSheetId="25">#REF!</definedName>
    <definedName name="row15008_or_03" localSheetId="18">#REF!</definedName>
    <definedName name="row15008_or_03" localSheetId="26">#REF!</definedName>
    <definedName name="row15008_or_03" localSheetId="17">#REF!</definedName>
    <definedName name="row15008_or_03">#REF!</definedName>
    <definedName name="row15010_n_03" localSheetId="24">#REF!</definedName>
    <definedName name="row15010_n_03" localSheetId="19">#REF!</definedName>
    <definedName name="row15010_n_03" localSheetId="6">#REF!</definedName>
    <definedName name="row15010_n_03" localSheetId="25">#REF!</definedName>
    <definedName name="row15010_n_03" localSheetId="18">#REF!</definedName>
    <definedName name="row15010_n_03" localSheetId="26">#REF!</definedName>
    <definedName name="row15010_n_03" localSheetId="17">#REF!</definedName>
    <definedName name="row15010_n_03">#REF!</definedName>
    <definedName name="row15010_nl_03" localSheetId="24">#REF!</definedName>
    <definedName name="row15010_nl_03" localSheetId="19">#REF!</definedName>
    <definedName name="row15010_nl_03" localSheetId="6">#REF!</definedName>
    <definedName name="row15010_nl_03" localSheetId="25">#REF!</definedName>
    <definedName name="row15010_nl_03" localSheetId="18">#REF!</definedName>
    <definedName name="row15010_nl_03" localSheetId="26">#REF!</definedName>
    <definedName name="row15010_nl_03" localSheetId="17">#REF!</definedName>
    <definedName name="row15010_nl_03">#REF!</definedName>
    <definedName name="row15010_nr_03" localSheetId="24">#REF!</definedName>
    <definedName name="row15010_nr_03" localSheetId="19">#REF!</definedName>
    <definedName name="row15010_nr_03" localSheetId="6">#REF!</definedName>
    <definedName name="row15010_nr_03" localSheetId="25">#REF!</definedName>
    <definedName name="row15010_nr_03" localSheetId="18">#REF!</definedName>
    <definedName name="row15010_nr_03" localSheetId="26">#REF!</definedName>
    <definedName name="row15010_nr_03" localSheetId="17">#REF!</definedName>
    <definedName name="row15010_nr_03">#REF!</definedName>
    <definedName name="row15010_o_03" localSheetId="24">#REF!</definedName>
    <definedName name="row15010_o_03" localSheetId="19">#REF!</definedName>
    <definedName name="row15010_o_03" localSheetId="6">#REF!</definedName>
    <definedName name="row15010_o_03" localSheetId="25">#REF!</definedName>
    <definedName name="row15010_o_03" localSheetId="18">#REF!</definedName>
    <definedName name="row15010_o_03" localSheetId="26">#REF!</definedName>
    <definedName name="row15010_o_03" localSheetId="17">#REF!</definedName>
    <definedName name="row15010_o_03">#REF!</definedName>
    <definedName name="row15010_ol_03" localSheetId="24">#REF!</definedName>
    <definedName name="row15010_ol_03" localSheetId="19">#REF!</definedName>
    <definedName name="row15010_ol_03" localSheetId="6">#REF!</definedName>
    <definedName name="row15010_ol_03" localSheetId="25">#REF!</definedName>
    <definedName name="row15010_ol_03" localSheetId="18">#REF!</definedName>
    <definedName name="row15010_ol_03" localSheetId="26">#REF!</definedName>
    <definedName name="row15010_ol_03" localSheetId="17">#REF!</definedName>
    <definedName name="row15010_ol_03">#REF!</definedName>
    <definedName name="row15010_or_03" localSheetId="24">#REF!</definedName>
    <definedName name="row15010_or_03" localSheetId="19">#REF!</definedName>
    <definedName name="row15010_or_03" localSheetId="6">#REF!</definedName>
    <definedName name="row15010_or_03" localSheetId="25">#REF!</definedName>
    <definedName name="row15010_or_03" localSheetId="18">#REF!</definedName>
    <definedName name="row15010_or_03" localSheetId="26">#REF!</definedName>
    <definedName name="row15010_or_03" localSheetId="17">#REF!</definedName>
    <definedName name="row15010_or_03">#REF!</definedName>
    <definedName name="row15011_n_03" localSheetId="24">#REF!</definedName>
    <definedName name="row15011_n_03" localSheetId="19">#REF!</definedName>
    <definedName name="row15011_n_03" localSheetId="6">#REF!</definedName>
    <definedName name="row15011_n_03" localSheetId="25">#REF!</definedName>
    <definedName name="row15011_n_03" localSheetId="18">#REF!</definedName>
    <definedName name="row15011_n_03" localSheetId="26">#REF!</definedName>
    <definedName name="row15011_n_03" localSheetId="17">#REF!</definedName>
    <definedName name="row15011_n_03">#REF!</definedName>
    <definedName name="row15011_nl_03" localSheetId="24">#REF!</definedName>
    <definedName name="row15011_nl_03" localSheetId="19">#REF!</definedName>
    <definedName name="row15011_nl_03" localSheetId="6">#REF!</definedName>
    <definedName name="row15011_nl_03" localSheetId="25">#REF!</definedName>
    <definedName name="row15011_nl_03" localSheetId="18">#REF!</definedName>
    <definedName name="row15011_nl_03" localSheetId="26">#REF!</definedName>
    <definedName name="row15011_nl_03" localSheetId="17">#REF!</definedName>
    <definedName name="row15011_nl_03">#REF!</definedName>
    <definedName name="row15011_nr_03" localSheetId="24">#REF!</definedName>
    <definedName name="row15011_nr_03" localSheetId="19">#REF!</definedName>
    <definedName name="row15011_nr_03" localSheetId="6">#REF!</definedName>
    <definedName name="row15011_nr_03" localSheetId="25">#REF!</definedName>
    <definedName name="row15011_nr_03" localSheetId="18">#REF!</definedName>
    <definedName name="row15011_nr_03" localSheetId="26">#REF!</definedName>
    <definedName name="row15011_nr_03" localSheetId="17">#REF!</definedName>
    <definedName name="row15011_nr_03">#REF!</definedName>
    <definedName name="row15011_o_03" localSheetId="24">#REF!</definedName>
    <definedName name="row15011_o_03" localSheetId="19">#REF!</definedName>
    <definedName name="row15011_o_03" localSheetId="6">#REF!</definedName>
    <definedName name="row15011_o_03" localSheetId="25">#REF!</definedName>
    <definedName name="row15011_o_03" localSheetId="18">#REF!</definedName>
    <definedName name="row15011_o_03" localSheetId="26">#REF!</definedName>
    <definedName name="row15011_o_03" localSheetId="17">#REF!</definedName>
    <definedName name="row15011_o_03">#REF!</definedName>
    <definedName name="row15011_ol_03" localSheetId="24">#REF!</definedName>
    <definedName name="row15011_ol_03" localSheetId="19">#REF!</definedName>
    <definedName name="row15011_ol_03" localSheetId="6">#REF!</definedName>
    <definedName name="row15011_ol_03" localSheetId="25">#REF!</definedName>
    <definedName name="row15011_ol_03" localSheetId="18">#REF!</definedName>
    <definedName name="row15011_ol_03" localSheetId="26">#REF!</definedName>
    <definedName name="row15011_ol_03" localSheetId="17">#REF!</definedName>
    <definedName name="row15011_ol_03">#REF!</definedName>
    <definedName name="row15011_or_03" localSheetId="24">#REF!</definedName>
    <definedName name="row15011_or_03" localSheetId="19">#REF!</definedName>
    <definedName name="row15011_or_03" localSheetId="6">#REF!</definedName>
    <definedName name="row15011_or_03" localSheetId="25">#REF!</definedName>
    <definedName name="row15011_or_03" localSheetId="18">#REF!</definedName>
    <definedName name="row15011_or_03" localSheetId="26">#REF!</definedName>
    <definedName name="row15011_or_03" localSheetId="17">#REF!</definedName>
    <definedName name="row15011_or_03">#REF!</definedName>
    <definedName name="row15012_n_03" localSheetId="24">#REF!</definedName>
    <definedName name="row15012_n_03" localSheetId="19">#REF!</definedName>
    <definedName name="row15012_n_03" localSheetId="6">#REF!</definedName>
    <definedName name="row15012_n_03" localSheetId="25">#REF!</definedName>
    <definedName name="row15012_n_03" localSheetId="18">#REF!</definedName>
    <definedName name="row15012_n_03" localSheetId="26">#REF!</definedName>
    <definedName name="row15012_n_03" localSheetId="17">#REF!</definedName>
    <definedName name="row15012_n_03">#REF!</definedName>
    <definedName name="row15012_nl_03" localSheetId="24">#REF!</definedName>
    <definedName name="row15012_nl_03" localSheetId="19">#REF!</definedName>
    <definedName name="row15012_nl_03" localSheetId="6">#REF!</definedName>
    <definedName name="row15012_nl_03" localSheetId="25">#REF!</definedName>
    <definedName name="row15012_nl_03" localSheetId="18">#REF!</definedName>
    <definedName name="row15012_nl_03" localSheetId="26">#REF!</definedName>
    <definedName name="row15012_nl_03" localSheetId="17">#REF!</definedName>
    <definedName name="row15012_nl_03">#REF!</definedName>
    <definedName name="row15012_nr_03" localSheetId="24">#REF!</definedName>
    <definedName name="row15012_nr_03" localSheetId="19">#REF!</definedName>
    <definedName name="row15012_nr_03" localSheetId="6">#REF!</definedName>
    <definedName name="row15012_nr_03" localSheetId="25">#REF!</definedName>
    <definedName name="row15012_nr_03" localSheetId="18">#REF!</definedName>
    <definedName name="row15012_nr_03" localSheetId="26">#REF!</definedName>
    <definedName name="row15012_nr_03" localSheetId="17">#REF!</definedName>
    <definedName name="row15012_nr_03">#REF!</definedName>
    <definedName name="row15012_o_03" localSheetId="24">#REF!</definedName>
    <definedName name="row15012_o_03" localSheetId="19">#REF!</definedName>
    <definedName name="row15012_o_03" localSheetId="6">#REF!</definedName>
    <definedName name="row15012_o_03" localSheetId="25">#REF!</definedName>
    <definedName name="row15012_o_03" localSheetId="18">#REF!</definedName>
    <definedName name="row15012_o_03" localSheetId="26">#REF!</definedName>
    <definedName name="row15012_o_03" localSheetId="17">#REF!</definedName>
    <definedName name="row15012_o_03">#REF!</definedName>
    <definedName name="row15012_ol_03" localSheetId="24">#REF!</definedName>
    <definedName name="row15012_ol_03" localSheetId="19">#REF!</definedName>
    <definedName name="row15012_ol_03" localSheetId="6">#REF!</definedName>
    <definedName name="row15012_ol_03" localSheetId="25">#REF!</definedName>
    <definedName name="row15012_ol_03" localSheetId="18">#REF!</definedName>
    <definedName name="row15012_ol_03" localSheetId="26">#REF!</definedName>
    <definedName name="row15012_ol_03" localSheetId="17">#REF!</definedName>
    <definedName name="row15012_ol_03">#REF!</definedName>
    <definedName name="row15012_or_03" localSheetId="24">#REF!</definedName>
    <definedName name="row15012_or_03" localSheetId="19">#REF!</definedName>
    <definedName name="row15012_or_03" localSheetId="6">#REF!</definedName>
    <definedName name="row15012_or_03" localSheetId="25">#REF!</definedName>
    <definedName name="row15012_or_03" localSheetId="18">#REF!</definedName>
    <definedName name="row15012_or_03" localSheetId="26">#REF!</definedName>
    <definedName name="row15012_or_03" localSheetId="17">#REF!</definedName>
    <definedName name="row15012_or_03">#REF!</definedName>
    <definedName name="row15013_n_03" localSheetId="24">#REF!</definedName>
    <definedName name="row15013_n_03" localSheetId="19">#REF!</definedName>
    <definedName name="row15013_n_03" localSheetId="6">#REF!</definedName>
    <definedName name="row15013_n_03" localSheetId="25">#REF!</definedName>
    <definedName name="row15013_n_03" localSheetId="18">#REF!</definedName>
    <definedName name="row15013_n_03" localSheetId="26">#REF!</definedName>
    <definedName name="row15013_n_03" localSheetId="17">#REF!</definedName>
    <definedName name="row15013_n_03">#REF!</definedName>
    <definedName name="row15013_nl_03" localSheetId="24">#REF!</definedName>
    <definedName name="row15013_nl_03" localSheetId="19">#REF!</definedName>
    <definedName name="row15013_nl_03" localSheetId="6">#REF!</definedName>
    <definedName name="row15013_nl_03" localSheetId="25">#REF!</definedName>
    <definedName name="row15013_nl_03" localSheetId="18">#REF!</definedName>
    <definedName name="row15013_nl_03" localSheetId="26">#REF!</definedName>
    <definedName name="row15013_nl_03" localSheetId="17">#REF!</definedName>
    <definedName name="row15013_nl_03">#REF!</definedName>
    <definedName name="row15013_nr_03" localSheetId="24">#REF!</definedName>
    <definedName name="row15013_nr_03" localSheetId="19">#REF!</definedName>
    <definedName name="row15013_nr_03" localSheetId="6">#REF!</definedName>
    <definedName name="row15013_nr_03" localSheetId="25">#REF!</definedName>
    <definedName name="row15013_nr_03" localSheetId="18">#REF!</definedName>
    <definedName name="row15013_nr_03" localSheetId="26">#REF!</definedName>
    <definedName name="row15013_nr_03" localSheetId="17">#REF!</definedName>
    <definedName name="row15013_nr_03">#REF!</definedName>
    <definedName name="row15013_o_03" localSheetId="24">#REF!</definedName>
    <definedName name="row15013_o_03" localSheetId="19">#REF!</definedName>
    <definedName name="row15013_o_03" localSheetId="6">#REF!</definedName>
    <definedName name="row15013_o_03" localSheetId="25">#REF!</definedName>
    <definedName name="row15013_o_03" localSheetId="18">#REF!</definedName>
    <definedName name="row15013_o_03" localSheetId="26">#REF!</definedName>
    <definedName name="row15013_o_03" localSheetId="17">#REF!</definedName>
    <definedName name="row15013_o_03">#REF!</definedName>
    <definedName name="row15013_ol_03" localSheetId="24">#REF!</definedName>
    <definedName name="row15013_ol_03" localSheetId="19">#REF!</definedName>
    <definedName name="row15013_ol_03" localSheetId="6">#REF!</definedName>
    <definedName name="row15013_ol_03" localSheetId="25">#REF!</definedName>
    <definedName name="row15013_ol_03" localSheetId="18">#REF!</definedName>
    <definedName name="row15013_ol_03" localSheetId="26">#REF!</definedName>
    <definedName name="row15013_ol_03" localSheetId="17">#REF!</definedName>
    <definedName name="row15013_ol_03">#REF!</definedName>
    <definedName name="row15013_or_03" localSheetId="24">#REF!</definedName>
    <definedName name="row15013_or_03" localSheetId="19">#REF!</definedName>
    <definedName name="row15013_or_03" localSheetId="6">#REF!</definedName>
    <definedName name="row15013_or_03" localSheetId="25">#REF!</definedName>
    <definedName name="row15013_or_03" localSheetId="18">#REF!</definedName>
    <definedName name="row15013_or_03" localSheetId="26">#REF!</definedName>
    <definedName name="row15013_or_03" localSheetId="17">#REF!</definedName>
    <definedName name="row15013_or_03">#REF!</definedName>
    <definedName name="row15014_n_03" localSheetId="24">#REF!</definedName>
    <definedName name="row15014_n_03" localSheetId="19">#REF!</definedName>
    <definedName name="row15014_n_03" localSheetId="6">#REF!</definedName>
    <definedName name="row15014_n_03" localSheetId="25">#REF!</definedName>
    <definedName name="row15014_n_03" localSheetId="18">#REF!</definedName>
    <definedName name="row15014_n_03" localSheetId="26">#REF!</definedName>
    <definedName name="row15014_n_03" localSheetId="17">#REF!</definedName>
    <definedName name="row15014_n_03">#REF!</definedName>
    <definedName name="row15014_nl_03" localSheetId="24">#REF!</definedName>
    <definedName name="row15014_nl_03" localSheetId="19">#REF!</definedName>
    <definedName name="row15014_nl_03" localSheetId="6">#REF!</definedName>
    <definedName name="row15014_nl_03" localSheetId="25">#REF!</definedName>
    <definedName name="row15014_nl_03" localSheetId="18">#REF!</definedName>
    <definedName name="row15014_nl_03" localSheetId="26">#REF!</definedName>
    <definedName name="row15014_nl_03" localSheetId="17">#REF!</definedName>
    <definedName name="row15014_nl_03">#REF!</definedName>
    <definedName name="row15014_nr_03" localSheetId="24">#REF!</definedName>
    <definedName name="row15014_nr_03" localSheetId="19">#REF!</definedName>
    <definedName name="row15014_nr_03" localSheetId="6">#REF!</definedName>
    <definedName name="row15014_nr_03" localSheetId="25">#REF!</definedName>
    <definedName name="row15014_nr_03" localSheetId="18">#REF!</definedName>
    <definedName name="row15014_nr_03" localSheetId="26">#REF!</definedName>
    <definedName name="row15014_nr_03" localSheetId="17">#REF!</definedName>
    <definedName name="row15014_nr_03">#REF!</definedName>
    <definedName name="row15014_o_03" localSheetId="24">#REF!</definedName>
    <definedName name="row15014_o_03" localSheetId="19">#REF!</definedName>
    <definedName name="row15014_o_03" localSheetId="6">#REF!</definedName>
    <definedName name="row15014_o_03" localSheetId="25">#REF!</definedName>
    <definedName name="row15014_o_03" localSheetId="18">#REF!</definedName>
    <definedName name="row15014_o_03" localSheetId="26">#REF!</definedName>
    <definedName name="row15014_o_03" localSheetId="17">#REF!</definedName>
    <definedName name="row15014_o_03">#REF!</definedName>
    <definedName name="row15014_ol_03" localSheetId="24">#REF!</definedName>
    <definedName name="row15014_ol_03" localSheetId="19">#REF!</definedName>
    <definedName name="row15014_ol_03" localSheetId="6">#REF!</definedName>
    <definedName name="row15014_ol_03" localSheetId="25">#REF!</definedName>
    <definedName name="row15014_ol_03" localSheetId="18">#REF!</definedName>
    <definedName name="row15014_ol_03" localSheetId="26">#REF!</definedName>
    <definedName name="row15014_ol_03" localSheetId="17">#REF!</definedName>
    <definedName name="row15014_ol_03">#REF!</definedName>
    <definedName name="row15014_or_03" localSheetId="24">#REF!</definedName>
    <definedName name="row15014_or_03" localSheetId="19">#REF!</definedName>
    <definedName name="row15014_or_03" localSheetId="6">#REF!</definedName>
    <definedName name="row15014_or_03" localSheetId="25">#REF!</definedName>
    <definedName name="row15014_or_03" localSheetId="18">#REF!</definedName>
    <definedName name="row15014_or_03" localSheetId="26">#REF!</definedName>
    <definedName name="row15014_or_03" localSheetId="17">#REF!</definedName>
    <definedName name="row15014_or_03">#REF!</definedName>
    <definedName name="row15020_n_03" localSheetId="24">#REF!</definedName>
    <definedName name="row15020_n_03" localSheetId="19">#REF!</definedName>
    <definedName name="row15020_n_03" localSheetId="6">#REF!</definedName>
    <definedName name="row15020_n_03" localSheetId="25">#REF!</definedName>
    <definedName name="row15020_n_03" localSheetId="18">#REF!</definedName>
    <definedName name="row15020_n_03" localSheetId="26">#REF!</definedName>
    <definedName name="row15020_n_03" localSheetId="17">#REF!</definedName>
    <definedName name="row15020_n_03">#REF!</definedName>
    <definedName name="row15020_nl_03" localSheetId="24">#REF!</definedName>
    <definedName name="row15020_nl_03" localSheetId="19">#REF!</definedName>
    <definedName name="row15020_nl_03" localSheetId="6">#REF!</definedName>
    <definedName name="row15020_nl_03" localSheetId="25">#REF!</definedName>
    <definedName name="row15020_nl_03" localSheetId="18">#REF!</definedName>
    <definedName name="row15020_nl_03" localSheetId="26">#REF!</definedName>
    <definedName name="row15020_nl_03" localSheetId="17">#REF!</definedName>
    <definedName name="row15020_nl_03">#REF!</definedName>
    <definedName name="row15020_nr_03" localSheetId="24">#REF!</definedName>
    <definedName name="row15020_nr_03" localSheetId="19">#REF!</definedName>
    <definedName name="row15020_nr_03" localSheetId="6">#REF!</definedName>
    <definedName name="row15020_nr_03" localSheetId="25">#REF!</definedName>
    <definedName name="row15020_nr_03" localSheetId="18">#REF!</definedName>
    <definedName name="row15020_nr_03" localSheetId="26">#REF!</definedName>
    <definedName name="row15020_nr_03" localSheetId="17">#REF!</definedName>
    <definedName name="row15020_nr_03">#REF!</definedName>
    <definedName name="row15020_o_03" localSheetId="24">#REF!</definedName>
    <definedName name="row15020_o_03" localSheetId="19">#REF!</definedName>
    <definedName name="row15020_o_03" localSheetId="6">#REF!</definedName>
    <definedName name="row15020_o_03" localSheetId="25">#REF!</definedName>
    <definedName name="row15020_o_03" localSheetId="18">#REF!</definedName>
    <definedName name="row15020_o_03" localSheetId="26">#REF!</definedName>
    <definedName name="row15020_o_03" localSheetId="17">#REF!</definedName>
    <definedName name="row15020_o_03">#REF!</definedName>
    <definedName name="row15020_ol_03" localSheetId="24">#REF!</definedName>
    <definedName name="row15020_ol_03" localSheetId="19">#REF!</definedName>
    <definedName name="row15020_ol_03" localSheetId="6">#REF!</definedName>
    <definedName name="row15020_ol_03" localSheetId="25">#REF!</definedName>
    <definedName name="row15020_ol_03" localSheetId="18">#REF!</definedName>
    <definedName name="row15020_ol_03" localSheetId="26">#REF!</definedName>
    <definedName name="row15020_ol_03" localSheetId="17">#REF!</definedName>
    <definedName name="row15020_ol_03">#REF!</definedName>
    <definedName name="row15020_or_03" localSheetId="24">#REF!</definedName>
    <definedName name="row15020_or_03" localSheetId="19">#REF!</definedName>
    <definedName name="row15020_or_03" localSheetId="6">#REF!</definedName>
    <definedName name="row15020_or_03" localSheetId="25">#REF!</definedName>
    <definedName name="row15020_or_03" localSheetId="18">#REF!</definedName>
    <definedName name="row15020_or_03" localSheetId="26">#REF!</definedName>
    <definedName name="row15020_or_03" localSheetId="17">#REF!</definedName>
    <definedName name="row15020_or_03">#REF!</definedName>
    <definedName name="row15021_n_03" localSheetId="24">#REF!</definedName>
    <definedName name="row15021_n_03" localSheetId="19">#REF!</definedName>
    <definedName name="row15021_n_03" localSheetId="6">#REF!</definedName>
    <definedName name="row15021_n_03" localSheetId="25">#REF!</definedName>
    <definedName name="row15021_n_03" localSheetId="18">#REF!</definedName>
    <definedName name="row15021_n_03" localSheetId="26">#REF!</definedName>
    <definedName name="row15021_n_03" localSheetId="17">#REF!</definedName>
    <definedName name="row15021_n_03">#REF!</definedName>
    <definedName name="row15021_nl_03" localSheetId="24">#REF!</definedName>
    <definedName name="row15021_nl_03" localSheetId="19">#REF!</definedName>
    <definedName name="row15021_nl_03" localSheetId="6">#REF!</definedName>
    <definedName name="row15021_nl_03" localSheetId="25">#REF!</definedName>
    <definedName name="row15021_nl_03" localSheetId="18">#REF!</definedName>
    <definedName name="row15021_nl_03" localSheetId="26">#REF!</definedName>
    <definedName name="row15021_nl_03" localSheetId="17">#REF!</definedName>
    <definedName name="row15021_nl_03">#REF!</definedName>
    <definedName name="row15021_nr_03" localSheetId="24">#REF!</definedName>
    <definedName name="row15021_nr_03" localSheetId="19">#REF!</definedName>
    <definedName name="row15021_nr_03" localSheetId="6">#REF!</definedName>
    <definedName name="row15021_nr_03" localSheetId="25">#REF!</definedName>
    <definedName name="row15021_nr_03" localSheetId="18">#REF!</definedName>
    <definedName name="row15021_nr_03" localSheetId="26">#REF!</definedName>
    <definedName name="row15021_nr_03" localSheetId="17">#REF!</definedName>
    <definedName name="row15021_nr_03">#REF!</definedName>
    <definedName name="row15021_o_03" localSheetId="24">#REF!</definedName>
    <definedName name="row15021_o_03" localSheetId="19">#REF!</definedName>
    <definedName name="row15021_o_03" localSheetId="6">#REF!</definedName>
    <definedName name="row15021_o_03" localSheetId="25">#REF!</definedName>
    <definedName name="row15021_o_03" localSheetId="18">#REF!</definedName>
    <definedName name="row15021_o_03" localSheetId="26">#REF!</definedName>
    <definedName name="row15021_o_03" localSheetId="17">#REF!</definedName>
    <definedName name="row15021_o_03">#REF!</definedName>
    <definedName name="row15021_ol_03" localSheetId="24">#REF!</definedName>
    <definedName name="row15021_ol_03" localSheetId="19">#REF!</definedName>
    <definedName name="row15021_ol_03" localSheetId="6">#REF!</definedName>
    <definedName name="row15021_ol_03" localSheetId="25">#REF!</definedName>
    <definedName name="row15021_ol_03" localSheetId="18">#REF!</definedName>
    <definedName name="row15021_ol_03" localSheetId="26">#REF!</definedName>
    <definedName name="row15021_ol_03" localSheetId="17">#REF!</definedName>
    <definedName name="row15021_ol_03">#REF!</definedName>
    <definedName name="row15021_or_03" localSheetId="24">#REF!</definedName>
    <definedName name="row15021_or_03" localSheetId="19">#REF!</definedName>
    <definedName name="row15021_or_03" localSheetId="6">#REF!</definedName>
    <definedName name="row15021_or_03" localSheetId="25">#REF!</definedName>
    <definedName name="row15021_or_03" localSheetId="18">#REF!</definedName>
    <definedName name="row15021_or_03" localSheetId="26">#REF!</definedName>
    <definedName name="row15021_or_03" localSheetId="17">#REF!</definedName>
    <definedName name="row15021_or_03">#REF!</definedName>
    <definedName name="row15022_n_03" localSheetId="24">#REF!</definedName>
    <definedName name="row15022_n_03" localSheetId="19">#REF!</definedName>
    <definedName name="row15022_n_03" localSheetId="6">#REF!</definedName>
    <definedName name="row15022_n_03" localSheetId="25">#REF!</definedName>
    <definedName name="row15022_n_03" localSheetId="18">#REF!</definedName>
    <definedName name="row15022_n_03" localSheetId="26">#REF!</definedName>
    <definedName name="row15022_n_03" localSheetId="17">#REF!</definedName>
    <definedName name="row15022_n_03">#REF!</definedName>
    <definedName name="row15022_nl_03" localSheetId="24">#REF!</definedName>
    <definedName name="row15022_nl_03" localSheetId="19">#REF!</definedName>
    <definedName name="row15022_nl_03" localSheetId="6">#REF!</definedName>
    <definedName name="row15022_nl_03" localSheetId="25">#REF!</definedName>
    <definedName name="row15022_nl_03" localSheetId="18">#REF!</definedName>
    <definedName name="row15022_nl_03" localSheetId="26">#REF!</definedName>
    <definedName name="row15022_nl_03" localSheetId="17">#REF!</definedName>
    <definedName name="row15022_nl_03">#REF!</definedName>
    <definedName name="row15022_nr_03" localSheetId="24">#REF!</definedName>
    <definedName name="row15022_nr_03" localSheetId="19">#REF!</definedName>
    <definedName name="row15022_nr_03" localSheetId="6">#REF!</definedName>
    <definedName name="row15022_nr_03" localSheetId="25">#REF!</definedName>
    <definedName name="row15022_nr_03" localSheetId="18">#REF!</definedName>
    <definedName name="row15022_nr_03" localSheetId="26">#REF!</definedName>
    <definedName name="row15022_nr_03" localSheetId="17">#REF!</definedName>
    <definedName name="row15022_nr_03">#REF!</definedName>
    <definedName name="row15022_o_03" localSheetId="24">#REF!</definedName>
    <definedName name="row15022_o_03" localSheetId="19">#REF!</definedName>
    <definedName name="row15022_o_03" localSheetId="6">#REF!</definedName>
    <definedName name="row15022_o_03" localSheetId="25">#REF!</definedName>
    <definedName name="row15022_o_03" localSheetId="18">#REF!</definedName>
    <definedName name="row15022_o_03" localSheetId="26">#REF!</definedName>
    <definedName name="row15022_o_03" localSheetId="17">#REF!</definedName>
    <definedName name="row15022_o_03">#REF!</definedName>
    <definedName name="row15022_ol_03" localSheetId="24">#REF!</definedName>
    <definedName name="row15022_ol_03" localSheetId="19">#REF!</definedName>
    <definedName name="row15022_ol_03" localSheetId="6">#REF!</definedName>
    <definedName name="row15022_ol_03" localSheetId="25">#REF!</definedName>
    <definedName name="row15022_ol_03" localSheetId="18">#REF!</definedName>
    <definedName name="row15022_ol_03" localSheetId="26">#REF!</definedName>
    <definedName name="row15022_ol_03" localSheetId="17">#REF!</definedName>
    <definedName name="row15022_ol_03">#REF!</definedName>
    <definedName name="row15022_or_03" localSheetId="24">#REF!</definedName>
    <definedName name="row15022_or_03" localSheetId="19">#REF!</definedName>
    <definedName name="row15022_or_03" localSheetId="6">#REF!</definedName>
    <definedName name="row15022_or_03" localSheetId="25">#REF!</definedName>
    <definedName name="row15022_or_03" localSheetId="18">#REF!</definedName>
    <definedName name="row15022_or_03" localSheetId="26">#REF!</definedName>
    <definedName name="row15022_or_03" localSheetId="17">#REF!</definedName>
    <definedName name="row15022_or_03">#REF!</definedName>
    <definedName name="row15023_n_03" localSheetId="24">#REF!</definedName>
    <definedName name="row15023_n_03" localSheetId="19">#REF!</definedName>
    <definedName name="row15023_n_03" localSheetId="6">#REF!</definedName>
    <definedName name="row15023_n_03" localSheetId="25">#REF!</definedName>
    <definedName name="row15023_n_03" localSheetId="18">#REF!</definedName>
    <definedName name="row15023_n_03" localSheetId="26">#REF!</definedName>
    <definedName name="row15023_n_03" localSheetId="17">#REF!</definedName>
    <definedName name="row15023_n_03">#REF!</definedName>
    <definedName name="row15023_nl_03" localSheetId="24">#REF!</definedName>
    <definedName name="row15023_nl_03" localSheetId="19">#REF!</definedName>
    <definedName name="row15023_nl_03" localSheetId="6">#REF!</definedName>
    <definedName name="row15023_nl_03" localSheetId="25">#REF!</definedName>
    <definedName name="row15023_nl_03" localSheetId="18">#REF!</definedName>
    <definedName name="row15023_nl_03" localSheetId="26">#REF!</definedName>
    <definedName name="row15023_nl_03" localSheetId="17">#REF!</definedName>
    <definedName name="row15023_nl_03">#REF!</definedName>
    <definedName name="row15023_nr_03" localSheetId="24">#REF!</definedName>
    <definedName name="row15023_nr_03" localSheetId="19">#REF!</definedName>
    <definedName name="row15023_nr_03" localSheetId="6">#REF!</definedName>
    <definedName name="row15023_nr_03" localSheetId="25">#REF!</definedName>
    <definedName name="row15023_nr_03" localSheetId="18">#REF!</definedName>
    <definedName name="row15023_nr_03" localSheetId="26">#REF!</definedName>
    <definedName name="row15023_nr_03" localSheetId="17">#REF!</definedName>
    <definedName name="row15023_nr_03">#REF!</definedName>
    <definedName name="row15023_o_03" localSheetId="24">#REF!</definedName>
    <definedName name="row15023_o_03" localSheetId="19">#REF!</definedName>
    <definedName name="row15023_o_03" localSheetId="6">#REF!</definedName>
    <definedName name="row15023_o_03" localSheetId="25">#REF!</definedName>
    <definedName name="row15023_o_03" localSheetId="18">#REF!</definedName>
    <definedName name="row15023_o_03" localSheetId="26">#REF!</definedName>
    <definedName name="row15023_o_03" localSheetId="17">#REF!</definedName>
    <definedName name="row15023_o_03">#REF!</definedName>
    <definedName name="row15023_ol_03" localSheetId="24">#REF!</definedName>
    <definedName name="row15023_ol_03" localSheetId="19">#REF!</definedName>
    <definedName name="row15023_ol_03" localSheetId="6">#REF!</definedName>
    <definedName name="row15023_ol_03" localSheetId="25">#REF!</definedName>
    <definedName name="row15023_ol_03" localSheetId="18">#REF!</definedName>
    <definedName name="row15023_ol_03" localSheetId="26">#REF!</definedName>
    <definedName name="row15023_ol_03" localSheetId="17">#REF!</definedName>
    <definedName name="row15023_ol_03">#REF!</definedName>
    <definedName name="row15023_or_03" localSheetId="24">#REF!</definedName>
    <definedName name="row15023_or_03" localSheetId="19">#REF!</definedName>
    <definedName name="row15023_or_03" localSheetId="6">#REF!</definedName>
    <definedName name="row15023_or_03" localSheetId="25">#REF!</definedName>
    <definedName name="row15023_or_03" localSheetId="18">#REF!</definedName>
    <definedName name="row15023_or_03" localSheetId="26">#REF!</definedName>
    <definedName name="row15023_or_03" localSheetId="17">#REF!</definedName>
    <definedName name="row15023_or_03">#REF!</definedName>
    <definedName name="row15024_n_03" localSheetId="24">#REF!</definedName>
    <definedName name="row15024_n_03" localSheetId="19">#REF!</definedName>
    <definedName name="row15024_n_03" localSheetId="6">#REF!</definedName>
    <definedName name="row15024_n_03" localSheetId="25">#REF!</definedName>
    <definedName name="row15024_n_03" localSheetId="18">#REF!</definedName>
    <definedName name="row15024_n_03" localSheetId="26">#REF!</definedName>
    <definedName name="row15024_n_03" localSheetId="17">#REF!</definedName>
    <definedName name="row15024_n_03">#REF!</definedName>
    <definedName name="row15024_nl_03" localSheetId="24">#REF!</definedName>
    <definedName name="row15024_nl_03" localSheetId="19">#REF!</definedName>
    <definedName name="row15024_nl_03" localSheetId="6">#REF!</definedName>
    <definedName name="row15024_nl_03" localSheetId="25">#REF!</definedName>
    <definedName name="row15024_nl_03" localSheetId="18">#REF!</definedName>
    <definedName name="row15024_nl_03" localSheetId="26">#REF!</definedName>
    <definedName name="row15024_nl_03" localSheetId="17">#REF!</definedName>
    <definedName name="row15024_nl_03">#REF!</definedName>
    <definedName name="row15024_nr_03" localSheetId="24">#REF!</definedName>
    <definedName name="row15024_nr_03" localSheetId="19">#REF!</definedName>
    <definedName name="row15024_nr_03" localSheetId="6">#REF!</definedName>
    <definedName name="row15024_nr_03" localSheetId="25">#REF!</definedName>
    <definedName name="row15024_nr_03" localSheetId="18">#REF!</definedName>
    <definedName name="row15024_nr_03" localSheetId="26">#REF!</definedName>
    <definedName name="row15024_nr_03" localSheetId="17">#REF!</definedName>
    <definedName name="row15024_nr_03">#REF!</definedName>
    <definedName name="row15024_o_03" localSheetId="24">#REF!</definedName>
    <definedName name="row15024_o_03" localSheetId="19">#REF!</definedName>
    <definedName name="row15024_o_03" localSheetId="6">#REF!</definedName>
    <definedName name="row15024_o_03" localSheetId="25">#REF!</definedName>
    <definedName name="row15024_o_03" localSheetId="18">#REF!</definedName>
    <definedName name="row15024_o_03" localSheetId="26">#REF!</definedName>
    <definedName name="row15024_o_03" localSheetId="17">#REF!</definedName>
    <definedName name="row15024_o_03">#REF!</definedName>
    <definedName name="row15024_ol_03" localSheetId="24">#REF!</definedName>
    <definedName name="row15024_ol_03" localSheetId="19">#REF!</definedName>
    <definedName name="row15024_ol_03" localSheetId="6">#REF!</definedName>
    <definedName name="row15024_ol_03" localSheetId="25">#REF!</definedName>
    <definedName name="row15024_ol_03" localSheetId="18">#REF!</definedName>
    <definedName name="row15024_ol_03" localSheetId="26">#REF!</definedName>
    <definedName name="row15024_ol_03" localSheetId="17">#REF!</definedName>
    <definedName name="row15024_ol_03">#REF!</definedName>
    <definedName name="row15024_or_03" localSheetId="24">#REF!</definedName>
    <definedName name="row15024_or_03" localSheetId="19">#REF!</definedName>
    <definedName name="row15024_or_03" localSheetId="6">#REF!</definedName>
    <definedName name="row15024_or_03" localSheetId="25">#REF!</definedName>
    <definedName name="row15024_or_03" localSheetId="18">#REF!</definedName>
    <definedName name="row15024_or_03" localSheetId="26">#REF!</definedName>
    <definedName name="row15024_or_03" localSheetId="17">#REF!</definedName>
    <definedName name="row15024_or_03">#REF!</definedName>
    <definedName name="row15030_n_03" localSheetId="24">#REF!</definedName>
    <definedName name="row15030_n_03" localSheetId="19">#REF!</definedName>
    <definedName name="row15030_n_03" localSheetId="6">#REF!</definedName>
    <definedName name="row15030_n_03" localSheetId="25">#REF!</definedName>
    <definedName name="row15030_n_03" localSheetId="18">#REF!</definedName>
    <definedName name="row15030_n_03" localSheetId="26">#REF!</definedName>
    <definedName name="row15030_n_03" localSheetId="17">#REF!</definedName>
    <definedName name="row15030_n_03">#REF!</definedName>
    <definedName name="row15030_nl_03" localSheetId="24">#REF!</definedName>
    <definedName name="row15030_nl_03" localSheetId="19">#REF!</definedName>
    <definedName name="row15030_nl_03" localSheetId="6">#REF!</definedName>
    <definedName name="row15030_nl_03" localSheetId="25">#REF!</definedName>
    <definedName name="row15030_nl_03" localSheetId="18">#REF!</definedName>
    <definedName name="row15030_nl_03" localSheetId="26">#REF!</definedName>
    <definedName name="row15030_nl_03" localSheetId="17">#REF!</definedName>
    <definedName name="row15030_nl_03">#REF!</definedName>
    <definedName name="row15030_nr_03" localSheetId="24">#REF!</definedName>
    <definedName name="row15030_nr_03" localSheetId="19">#REF!</definedName>
    <definedName name="row15030_nr_03" localSheetId="6">#REF!</definedName>
    <definedName name="row15030_nr_03" localSheetId="25">#REF!</definedName>
    <definedName name="row15030_nr_03" localSheetId="18">#REF!</definedName>
    <definedName name="row15030_nr_03" localSheetId="26">#REF!</definedName>
    <definedName name="row15030_nr_03" localSheetId="17">#REF!</definedName>
    <definedName name="row15030_nr_03">#REF!</definedName>
    <definedName name="row15030_o_03" localSheetId="24">#REF!</definedName>
    <definedName name="row15030_o_03" localSheetId="19">#REF!</definedName>
    <definedName name="row15030_o_03" localSheetId="6">#REF!</definedName>
    <definedName name="row15030_o_03" localSheetId="25">#REF!</definedName>
    <definedName name="row15030_o_03" localSheetId="18">#REF!</definedName>
    <definedName name="row15030_o_03" localSheetId="26">#REF!</definedName>
    <definedName name="row15030_o_03" localSheetId="17">#REF!</definedName>
    <definedName name="row15030_o_03">#REF!</definedName>
    <definedName name="row15030_ol_03" localSheetId="24">#REF!</definedName>
    <definedName name="row15030_ol_03" localSheetId="19">#REF!</definedName>
    <definedName name="row15030_ol_03" localSheetId="6">#REF!</definedName>
    <definedName name="row15030_ol_03" localSheetId="25">#REF!</definedName>
    <definedName name="row15030_ol_03" localSheetId="18">#REF!</definedName>
    <definedName name="row15030_ol_03" localSheetId="26">#REF!</definedName>
    <definedName name="row15030_ol_03" localSheetId="17">#REF!</definedName>
    <definedName name="row15030_ol_03">#REF!</definedName>
    <definedName name="row15030_or_03" localSheetId="24">#REF!</definedName>
    <definedName name="row15030_or_03" localSheetId="19">#REF!</definedName>
    <definedName name="row15030_or_03" localSheetId="6">#REF!</definedName>
    <definedName name="row15030_or_03" localSheetId="25">#REF!</definedName>
    <definedName name="row15030_or_03" localSheetId="18">#REF!</definedName>
    <definedName name="row15030_or_03" localSheetId="26">#REF!</definedName>
    <definedName name="row15030_or_03" localSheetId="17">#REF!</definedName>
    <definedName name="row15030_or_03">#REF!</definedName>
    <definedName name="row15031_n_03" localSheetId="24">#REF!</definedName>
    <definedName name="row15031_n_03" localSheetId="19">#REF!</definedName>
    <definedName name="row15031_n_03" localSheetId="6">#REF!</definedName>
    <definedName name="row15031_n_03" localSheetId="25">#REF!</definedName>
    <definedName name="row15031_n_03" localSheetId="18">#REF!</definedName>
    <definedName name="row15031_n_03" localSheetId="26">#REF!</definedName>
    <definedName name="row15031_n_03" localSheetId="17">#REF!</definedName>
    <definedName name="row15031_n_03">#REF!</definedName>
    <definedName name="row15031_nl_03" localSheetId="24">#REF!</definedName>
    <definedName name="row15031_nl_03" localSheetId="19">#REF!</definedName>
    <definedName name="row15031_nl_03" localSheetId="6">#REF!</definedName>
    <definedName name="row15031_nl_03" localSheetId="25">#REF!</definedName>
    <definedName name="row15031_nl_03" localSheetId="18">#REF!</definedName>
    <definedName name="row15031_nl_03" localSheetId="26">#REF!</definedName>
    <definedName name="row15031_nl_03" localSheetId="17">#REF!</definedName>
    <definedName name="row15031_nl_03">#REF!</definedName>
    <definedName name="row15031_nr_03" localSheetId="24">#REF!</definedName>
    <definedName name="row15031_nr_03" localSheetId="19">#REF!</definedName>
    <definedName name="row15031_nr_03" localSheetId="6">#REF!</definedName>
    <definedName name="row15031_nr_03" localSheetId="25">#REF!</definedName>
    <definedName name="row15031_nr_03" localSheetId="18">#REF!</definedName>
    <definedName name="row15031_nr_03" localSheetId="26">#REF!</definedName>
    <definedName name="row15031_nr_03" localSheetId="17">#REF!</definedName>
    <definedName name="row15031_nr_03">#REF!</definedName>
    <definedName name="row15031_o_03" localSheetId="24">#REF!</definedName>
    <definedName name="row15031_o_03" localSheetId="19">#REF!</definedName>
    <definedName name="row15031_o_03" localSheetId="6">#REF!</definedName>
    <definedName name="row15031_o_03" localSheetId="25">#REF!</definedName>
    <definedName name="row15031_o_03" localSheetId="18">#REF!</definedName>
    <definedName name="row15031_o_03" localSheetId="26">#REF!</definedName>
    <definedName name="row15031_o_03" localSheetId="17">#REF!</definedName>
    <definedName name="row15031_o_03">#REF!</definedName>
    <definedName name="row15031_ol_03" localSheetId="24">#REF!</definedName>
    <definedName name="row15031_ol_03" localSheetId="19">#REF!</definedName>
    <definedName name="row15031_ol_03" localSheetId="6">#REF!</definedName>
    <definedName name="row15031_ol_03" localSheetId="25">#REF!</definedName>
    <definedName name="row15031_ol_03" localSheetId="18">#REF!</definedName>
    <definedName name="row15031_ol_03" localSheetId="26">#REF!</definedName>
    <definedName name="row15031_ol_03" localSheetId="17">#REF!</definedName>
    <definedName name="row15031_ol_03">#REF!</definedName>
    <definedName name="row15031_or_03" localSheetId="24">#REF!</definedName>
    <definedName name="row15031_or_03" localSheetId="19">#REF!</definedName>
    <definedName name="row15031_or_03" localSheetId="6">#REF!</definedName>
    <definedName name="row15031_or_03" localSheetId="25">#REF!</definedName>
    <definedName name="row15031_or_03" localSheetId="18">#REF!</definedName>
    <definedName name="row15031_or_03" localSheetId="26">#REF!</definedName>
    <definedName name="row15031_or_03" localSheetId="17">#REF!</definedName>
    <definedName name="row15031_or_03">#REF!</definedName>
    <definedName name="row15032_n_03" localSheetId="24">#REF!</definedName>
    <definedName name="row15032_n_03" localSheetId="19">#REF!</definedName>
    <definedName name="row15032_n_03" localSheetId="6">#REF!</definedName>
    <definedName name="row15032_n_03" localSheetId="25">#REF!</definedName>
    <definedName name="row15032_n_03" localSheetId="18">#REF!</definedName>
    <definedName name="row15032_n_03" localSheetId="26">#REF!</definedName>
    <definedName name="row15032_n_03" localSheetId="17">#REF!</definedName>
    <definedName name="row15032_n_03">#REF!</definedName>
    <definedName name="row15032_nl_03" localSheetId="24">#REF!</definedName>
    <definedName name="row15032_nl_03" localSheetId="19">#REF!</definedName>
    <definedName name="row15032_nl_03" localSheetId="6">#REF!</definedName>
    <definedName name="row15032_nl_03" localSheetId="25">#REF!</definedName>
    <definedName name="row15032_nl_03" localSheetId="18">#REF!</definedName>
    <definedName name="row15032_nl_03" localSheetId="26">#REF!</definedName>
    <definedName name="row15032_nl_03" localSheetId="17">#REF!</definedName>
    <definedName name="row15032_nl_03">#REF!</definedName>
    <definedName name="row15032_nr_03" localSheetId="24">#REF!</definedName>
    <definedName name="row15032_nr_03" localSheetId="19">#REF!</definedName>
    <definedName name="row15032_nr_03" localSheetId="6">#REF!</definedName>
    <definedName name="row15032_nr_03" localSheetId="25">#REF!</definedName>
    <definedName name="row15032_nr_03" localSheetId="18">#REF!</definedName>
    <definedName name="row15032_nr_03" localSheetId="26">#REF!</definedName>
    <definedName name="row15032_nr_03" localSheetId="17">#REF!</definedName>
    <definedName name="row15032_nr_03">#REF!</definedName>
    <definedName name="row15032_o_03" localSheetId="24">#REF!</definedName>
    <definedName name="row15032_o_03" localSheetId="19">#REF!</definedName>
    <definedName name="row15032_o_03" localSheetId="6">#REF!</definedName>
    <definedName name="row15032_o_03" localSheetId="25">#REF!</definedName>
    <definedName name="row15032_o_03" localSheetId="18">#REF!</definedName>
    <definedName name="row15032_o_03" localSheetId="26">#REF!</definedName>
    <definedName name="row15032_o_03" localSheetId="17">#REF!</definedName>
    <definedName name="row15032_o_03">#REF!</definedName>
    <definedName name="row15032_ol_03" localSheetId="24">#REF!</definedName>
    <definedName name="row15032_ol_03" localSheetId="19">#REF!</definedName>
    <definedName name="row15032_ol_03" localSheetId="6">#REF!</definedName>
    <definedName name="row15032_ol_03" localSheetId="25">#REF!</definedName>
    <definedName name="row15032_ol_03" localSheetId="18">#REF!</definedName>
    <definedName name="row15032_ol_03" localSheetId="26">#REF!</definedName>
    <definedName name="row15032_ol_03" localSheetId="17">#REF!</definedName>
    <definedName name="row15032_ol_03">#REF!</definedName>
    <definedName name="row15032_or_03" localSheetId="24">#REF!</definedName>
    <definedName name="row15032_or_03" localSheetId="19">#REF!</definedName>
    <definedName name="row15032_or_03" localSheetId="6">#REF!</definedName>
    <definedName name="row15032_or_03" localSheetId="25">#REF!</definedName>
    <definedName name="row15032_or_03" localSheetId="18">#REF!</definedName>
    <definedName name="row15032_or_03" localSheetId="26">#REF!</definedName>
    <definedName name="row15032_or_03" localSheetId="17">#REF!</definedName>
    <definedName name="row15032_or_03">#REF!</definedName>
    <definedName name="row15033_n_03" localSheetId="24">#REF!</definedName>
    <definedName name="row15033_n_03" localSheetId="19">#REF!</definedName>
    <definedName name="row15033_n_03" localSheetId="6">#REF!</definedName>
    <definedName name="row15033_n_03" localSheetId="25">#REF!</definedName>
    <definedName name="row15033_n_03" localSheetId="18">#REF!</definedName>
    <definedName name="row15033_n_03" localSheetId="26">#REF!</definedName>
    <definedName name="row15033_n_03" localSheetId="17">#REF!</definedName>
    <definedName name="row15033_n_03">#REF!</definedName>
    <definedName name="row15033_nl_03" localSheetId="24">#REF!</definedName>
    <definedName name="row15033_nl_03" localSheetId="19">#REF!</definedName>
    <definedName name="row15033_nl_03" localSheetId="6">#REF!</definedName>
    <definedName name="row15033_nl_03" localSheetId="25">#REF!</definedName>
    <definedName name="row15033_nl_03" localSheetId="18">#REF!</definedName>
    <definedName name="row15033_nl_03" localSheetId="26">#REF!</definedName>
    <definedName name="row15033_nl_03" localSheetId="17">#REF!</definedName>
    <definedName name="row15033_nl_03">#REF!</definedName>
    <definedName name="row15033_nr_03" localSheetId="24">#REF!</definedName>
    <definedName name="row15033_nr_03" localSheetId="19">#REF!</definedName>
    <definedName name="row15033_nr_03" localSheetId="6">#REF!</definedName>
    <definedName name="row15033_nr_03" localSheetId="25">#REF!</definedName>
    <definedName name="row15033_nr_03" localSheetId="18">#REF!</definedName>
    <definedName name="row15033_nr_03" localSheetId="26">#REF!</definedName>
    <definedName name="row15033_nr_03" localSheetId="17">#REF!</definedName>
    <definedName name="row15033_nr_03">#REF!</definedName>
    <definedName name="row15033_o_03" localSheetId="24">#REF!</definedName>
    <definedName name="row15033_o_03" localSheetId="19">#REF!</definedName>
    <definedName name="row15033_o_03" localSheetId="6">#REF!</definedName>
    <definedName name="row15033_o_03" localSheetId="25">#REF!</definedName>
    <definedName name="row15033_o_03" localSheetId="18">#REF!</definedName>
    <definedName name="row15033_o_03" localSheetId="26">#REF!</definedName>
    <definedName name="row15033_o_03" localSheetId="17">#REF!</definedName>
    <definedName name="row15033_o_03">#REF!</definedName>
    <definedName name="row15033_ol_03" localSheetId="24">#REF!</definedName>
    <definedName name="row15033_ol_03" localSheetId="19">#REF!</definedName>
    <definedName name="row15033_ol_03" localSheetId="6">#REF!</definedName>
    <definedName name="row15033_ol_03" localSheetId="25">#REF!</definedName>
    <definedName name="row15033_ol_03" localSheetId="18">#REF!</definedName>
    <definedName name="row15033_ol_03" localSheetId="26">#REF!</definedName>
    <definedName name="row15033_ol_03" localSheetId="17">#REF!</definedName>
    <definedName name="row15033_ol_03">#REF!</definedName>
    <definedName name="row15033_or_03" localSheetId="24">#REF!</definedName>
    <definedName name="row15033_or_03" localSheetId="19">#REF!</definedName>
    <definedName name="row15033_or_03" localSheetId="6">#REF!</definedName>
    <definedName name="row15033_or_03" localSheetId="25">#REF!</definedName>
    <definedName name="row15033_or_03" localSheetId="18">#REF!</definedName>
    <definedName name="row15033_or_03" localSheetId="26">#REF!</definedName>
    <definedName name="row15033_or_03" localSheetId="17">#REF!</definedName>
    <definedName name="row15033_or_03">#REF!</definedName>
    <definedName name="row15034_n_03" localSheetId="24">#REF!</definedName>
    <definedName name="row15034_n_03" localSheetId="19">#REF!</definedName>
    <definedName name="row15034_n_03" localSheetId="6">#REF!</definedName>
    <definedName name="row15034_n_03" localSheetId="25">#REF!</definedName>
    <definedName name="row15034_n_03" localSheetId="18">#REF!</definedName>
    <definedName name="row15034_n_03" localSheetId="26">#REF!</definedName>
    <definedName name="row15034_n_03" localSheetId="17">#REF!</definedName>
    <definedName name="row15034_n_03">#REF!</definedName>
    <definedName name="row15034_nl_03" localSheetId="24">#REF!</definedName>
    <definedName name="row15034_nl_03" localSheetId="19">#REF!</definedName>
    <definedName name="row15034_nl_03" localSheetId="6">#REF!</definedName>
    <definedName name="row15034_nl_03" localSheetId="25">#REF!</definedName>
    <definedName name="row15034_nl_03" localSheetId="18">#REF!</definedName>
    <definedName name="row15034_nl_03" localSheetId="26">#REF!</definedName>
    <definedName name="row15034_nl_03" localSheetId="17">#REF!</definedName>
    <definedName name="row15034_nl_03">#REF!</definedName>
    <definedName name="row15034_nr_03" localSheetId="24">#REF!</definedName>
    <definedName name="row15034_nr_03" localSheetId="19">#REF!</definedName>
    <definedName name="row15034_nr_03" localSheetId="6">#REF!</definedName>
    <definedName name="row15034_nr_03" localSheetId="25">#REF!</definedName>
    <definedName name="row15034_nr_03" localSheetId="18">#REF!</definedName>
    <definedName name="row15034_nr_03" localSheetId="26">#REF!</definedName>
    <definedName name="row15034_nr_03" localSheetId="17">#REF!</definedName>
    <definedName name="row15034_nr_03">#REF!</definedName>
    <definedName name="row15034_o_03" localSheetId="24">#REF!</definedName>
    <definedName name="row15034_o_03" localSheetId="19">#REF!</definedName>
    <definedName name="row15034_o_03" localSheetId="6">#REF!</definedName>
    <definedName name="row15034_o_03" localSheetId="25">#REF!</definedName>
    <definedName name="row15034_o_03" localSheetId="18">#REF!</definedName>
    <definedName name="row15034_o_03" localSheetId="26">#REF!</definedName>
    <definedName name="row15034_o_03" localSheetId="17">#REF!</definedName>
    <definedName name="row15034_o_03">#REF!</definedName>
    <definedName name="row15034_ol_03" localSheetId="24">#REF!</definedName>
    <definedName name="row15034_ol_03" localSheetId="19">#REF!</definedName>
    <definedName name="row15034_ol_03" localSheetId="6">#REF!</definedName>
    <definedName name="row15034_ol_03" localSheetId="25">#REF!</definedName>
    <definedName name="row15034_ol_03" localSheetId="18">#REF!</definedName>
    <definedName name="row15034_ol_03" localSheetId="26">#REF!</definedName>
    <definedName name="row15034_ol_03" localSheetId="17">#REF!</definedName>
    <definedName name="row15034_ol_03">#REF!</definedName>
    <definedName name="row15034_or_03" localSheetId="24">#REF!</definedName>
    <definedName name="row15034_or_03" localSheetId="19">#REF!</definedName>
    <definedName name="row15034_or_03" localSheetId="6">#REF!</definedName>
    <definedName name="row15034_or_03" localSheetId="25">#REF!</definedName>
    <definedName name="row15034_or_03" localSheetId="18">#REF!</definedName>
    <definedName name="row15034_or_03" localSheetId="26">#REF!</definedName>
    <definedName name="row15034_or_03" localSheetId="17">#REF!</definedName>
    <definedName name="row15034_or_03">#REF!</definedName>
    <definedName name="row15040_n_03" localSheetId="24">#REF!</definedName>
    <definedName name="row15040_n_03" localSheetId="19">#REF!</definedName>
    <definedName name="row15040_n_03" localSheetId="6">#REF!</definedName>
    <definedName name="row15040_n_03" localSheetId="25">#REF!</definedName>
    <definedName name="row15040_n_03" localSheetId="18">#REF!</definedName>
    <definedName name="row15040_n_03" localSheetId="26">#REF!</definedName>
    <definedName name="row15040_n_03" localSheetId="17">#REF!</definedName>
    <definedName name="row15040_n_03">#REF!</definedName>
    <definedName name="row15040_nl_03" localSheetId="24">#REF!</definedName>
    <definedName name="row15040_nl_03" localSheetId="19">#REF!</definedName>
    <definedName name="row15040_nl_03" localSheetId="6">#REF!</definedName>
    <definedName name="row15040_nl_03" localSheetId="25">#REF!</definedName>
    <definedName name="row15040_nl_03" localSheetId="18">#REF!</definedName>
    <definedName name="row15040_nl_03" localSheetId="26">#REF!</definedName>
    <definedName name="row15040_nl_03" localSheetId="17">#REF!</definedName>
    <definedName name="row15040_nl_03">#REF!</definedName>
    <definedName name="row15040_nr_03" localSheetId="24">#REF!</definedName>
    <definedName name="row15040_nr_03" localSheetId="19">#REF!</definedName>
    <definedName name="row15040_nr_03" localSheetId="6">#REF!</definedName>
    <definedName name="row15040_nr_03" localSheetId="25">#REF!</definedName>
    <definedName name="row15040_nr_03" localSheetId="18">#REF!</definedName>
    <definedName name="row15040_nr_03" localSheetId="26">#REF!</definedName>
    <definedName name="row15040_nr_03" localSheetId="17">#REF!</definedName>
    <definedName name="row15040_nr_03">#REF!</definedName>
    <definedName name="row15040_o_03" localSheetId="24">#REF!</definedName>
    <definedName name="row15040_o_03" localSheetId="19">#REF!</definedName>
    <definedName name="row15040_o_03" localSheetId="6">#REF!</definedName>
    <definedName name="row15040_o_03" localSheetId="25">#REF!</definedName>
    <definedName name="row15040_o_03" localSheetId="18">#REF!</definedName>
    <definedName name="row15040_o_03" localSheetId="26">#REF!</definedName>
    <definedName name="row15040_o_03" localSheetId="17">#REF!</definedName>
    <definedName name="row15040_o_03">#REF!</definedName>
    <definedName name="row15040_ol_03" localSheetId="24">#REF!</definedName>
    <definedName name="row15040_ol_03" localSheetId="19">#REF!</definedName>
    <definedName name="row15040_ol_03" localSheetId="6">#REF!</definedName>
    <definedName name="row15040_ol_03" localSheetId="25">#REF!</definedName>
    <definedName name="row15040_ol_03" localSheetId="18">#REF!</definedName>
    <definedName name="row15040_ol_03" localSheetId="26">#REF!</definedName>
    <definedName name="row15040_ol_03" localSheetId="17">#REF!</definedName>
    <definedName name="row15040_ol_03">#REF!</definedName>
    <definedName name="row15040_or_03" localSheetId="24">#REF!</definedName>
    <definedName name="row15040_or_03" localSheetId="19">#REF!</definedName>
    <definedName name="row15040_or_03" localSheetId="6">#REF!</definedName>
    <definedName name="row15040_or_03" localSheetId="25">#REF!</definedName>
    <definedName name="row15040_or_03" localSheetId="18">#REF!</definedName>
    <definedName name="row15040_or_03" localSheetId="26">#REF!</definedName>
    <definedName name="row15040_or_03" localSheetId="17">#REF!</definedName>
    <definedName name="row15040_or_03">#REF!</definedName>
    <definedName name="row15041_n_03" localSheetId="24">#REF!</definedName>
    <definedName name="row15041_n_03" localSheetId="19">#REF!</definedName>
    <definedName name="row15041_n_03" localSheetId="6">#REF!</definedName>
    <definedName name="row15041_n_03" localSheetId="25">#REF!</definedName>
    <definedName name="row15041_n_03" localSheetId="18">#REF!</definedName>
    <definedName name="row15041_n_03" localSheetId="26">#REF!</definedName>
    <definedName name="row15041_n_03" localSheetId="17">#REF!</definedName>
    <definedName name="row15041_n_03">#REF!</definedName>
    <definedName name="row15041_nl_03" localSheetId="24">#REF!</definedName>
    <definedName name="row15041_nl_03" localSheetId="19">#REF!</definedName>
    <definedName name="row15041_nl_03" localSheetId="6">#REF!</definedName>
    <definedName name="row15041_nl_03" localSheetId="25">#REF!</definedName>
    <definedName name="row15041_nl_03" localSheetId="18">#REF!</definedName>
    <definedName name="row15041_nl_03" localSheetId="26">#REF!</definedName>
    <definedName name="row15041_nl_03" localSheetId="17">#REF!</definedName>
    <definedName name="row15041_nl_03">#REF!</definedName>
    <definedName name="row15041_nr_03" localSheetId="24">#REF!</definedName>
    <definedName name="row15041_nr_03" localSheetId="19">#REF!</definedName>
    <definedName name="row15041_nr_03" localSheetId="6">#REF!</definedName>
    <definedName name="row15041_nr_03" localSheetId="25">#REF!</definedName>
    <definedName name="row15041_nr_03" localSheetId="18">#REF!</definedName>
    <definedName name="row15041_nr_03" localSheetId="26">#REF!</definedName>
    <definedName name="row15041_nr_03" localSheetId="17">#REF!</definedName>
    <definedName name="row15041_nr_03">#REF!</definedName>
    <definedName name="row15041_o_03" localSheetId="24">#REF!</definedName>
    <definedName name="row15041_o_03" localSheetId="19">#REF!</definedName>
    <definedName name="row15041_o_03" localSheetId="6">#REF!</definedName>
    <definedName name="row15041_o_03" localSheetId="25">#REF!</definedName>
    <definedName name="row15041_o_03" localSheetId="18">#REF!</definedName>
    <definedName name="row15041_o_03" localSheetId="26">#REF!</definedName>
    <definedName name="row15041_o_03" localSheetId="17">#REF!</definedName>
    <definedName name="row15041_o_03">#REF!</definedName>
    <definedName name="row15041_ol_03" localSheetId="24">#REF!</definedName>
    <definedName name="row15041_ol_03" localSheetId="19">#REF!</definedName>
    <definedName name="row15041_ol_03" localSheetId="6">#REF!</definedName>
    <definedName name="row15041_ol_03" localSheetId="25">#REF!</definedName>
    <definedName name="row15041_ol_03" localSheetId="18">#REF!</definedName>
    <definedName name="row15041_ol_03" localSheetId="26">#REF!</definedName>
    <definedName name="row15041_ol_03" localSheetId="17">#REF!</definedName>
    <definedName name="row15041_ol_03">#REF!</definedName>
    <definedName name="row15041_or_03" localSheetId="24">#REF!</definedName>
    <definedName name="row15041_or_03" localSheetId="19">#REF!</definedName>
    <definedName name="row15041_or_03" localSheetId="6">#REF!</definedName>
    <definedName name="row15041_or_03" localSheetId="25">#REF!</definedName>
    <definedName name="row15041_or_03" localSheetId="18">#REF!</definedName>
    <definedName name="row15041_or_03" localSheetId="26">#REF!</definedName>
    <definedName name="row15041_or_03" localSheetId="17">#REF!</definedName>
    <definedName name="row15041_or_03">#REF!</definedName>
    <definedName name="row15042_n_03" localSheetId="24">#REF!</definedName>
    <definedName name="row15042_n_03" localSheetId="19">#REF!</definedName>
    <definedName name="row15042_n_03" localSheetId="6">#REF!</definedName>
    <definedName name="row15042_n_03" localSheetId="25">#REF!</definedName>
    <definedName name="row15042_n_03" localSheetId="18">#REF!</definedName>
    <definedName name="row15042_n_03" localSheetId="26">#REF!</definedName>
    <definedName name="row15042_n_03" localSheetId="17">#REF!</definedName>
    <definedName name="row15042_n_03">#REF!</definedName>
    <definedName name="row15042_nl_03" localSheetId="24">#REF!</definedName>
    <definedName name="row15042_nl_03" localSheetId="19">#REF!</definedName>
    <definedName name="row15042_nl_03" localSheetId="6">#REF!</definedName>
    <definedName name="row15042_nl_03" localSheetId="25">#REF!</definedName>
    <definedName name="row15042_nl_03" localSheetId="18">#REF!</definedName>
    <definedName name="row15042_nl_03" localSheetId="26">#REF!</definedName>
    <definedName name="row15042_nl_03" localSheetId="17">#REF!</definedName>
    <definedName name="row15042_nl_03">#REF!</definedName>
    <definedName name="row15042_nr_03" localSheetId="24">#REF!</definedName>
    <definedName name="row15042_nr_03" localSheetId="19">#REF!</definedName>
    <definedName name="row15042_nr_03" localSheetId="6">#REF!</definedName>
    <definedName name="row15042_nr_03" localSheetId="25">#REF!</definedName>
    <definedName name="row15042_nr_03" localSheetId="18">#REF!</definedName>
    <definedName name="row15042_nr_03" localSheetId="26">#REF!</definedName>
    <definedName name="row15042_nr_03" localSheetId="17">#REF!</definedName>
    <definedName name="row15042_nr_03">#REF!</definedName>
    <definedName name="row15042_o_03" localSheetId="24">#REF!</definedName>
    <definedName name="row15042_o_03" localSheetId="19">#REF!</definedName>
    <definedName name="row15042_o_03" localSheetId="6">#REF!</definedName>
    <definedName name="row15042_o_03" localSheetId="25">#REF!</definedName>
    <definedName name="row15042_o_03" localSheetId="18">#REF!</definedName>
    <definedName name="row15042_o_03" localSheetId="26">#REF!</definedName>
    <definedName name="row15042_o_03" localSheetId="17">#REF!</definedName>
    <definedName name="row15042_o_03">#REF!</definedName>
    <definedName name="row15042_ol_03" localSheetId="24">#REF!</definedName>
    <definedName name="row15042_ol_03" localSheetId="19">#REF!</definedName>
    <definedName name="row15042_ol_03" localSheetId="6">#REF!</definedName>
    <definedName name="row15042_ol_03" localSheetId="25">#REF!</definedName>
    <definedName name="row15042_ol_03" localSheetId="18">#REF!</definedName>
    <definedName name="row15042_ol_03" localSheetId="26">#REF!</definedName>
    <definedName name="row15042_ol_03" localSheetId="17">#REF!</definedName>
    <definedName name="row15042_ol_03">#REF!</definedName>
    <definedName name="row15042_or_03" localSheetId="24">#REF!</definedName>
    <definedName name="row15042_or_03" localSheetId="19">#REF!</definedName>
    <definedName name="row15042_or_03" localSheetId="6">#REF!</definedName>
    <definedName name="row15042_or_03" localSheetId="25">#REF!</definedName>
    <definedName name="row15042_or_03" localSheetId="18">#REF!</definedName>
    <definedName name="row15042_or_03" localSheetId="26">#REF!</definedName>
    <definedName name="row15042_or_03" localSheetId="17">#REF!</definedName>
    <definedName name="row15042_or_03">#REF!</definedName>
    <definedName name="row15043_n_03" localSheetId="24">#REF!</definedName>
    <definedName name="row15043_n_03" localSheetId="19">#REF!</definedName>
    <definedName name="row15043_n_03" localSheetId="6">#REF!</definedName>
    <definedName name="row15043_n_03" localSheetId="25">#REF!</definedName>
    <definedName name="row15043_n_03" localSheetId="18">#REF!</definedName>
    <definedName name="row15043_n_03" localSheetId="26">#REF!</definedName>
    <definedName name="row15043_n_03" localSheetId="17">#REF!</definedName>
    <definedName name="row15043_n_03">#REF!</definedName>
    <definedName name="row15043_nl_03" localSheetId="24">#REF!</definedName>
    <definedName name="row15043_nl_03" localSheetId="19">#REF!</definedName>
    <definedName name="row15043_nl_03" localSheetId="6">#REF!</definedName>
    <definedName name="row15043_nl_03" localSheetId="25">#REF!</definedName>
    <definedName name="row15043_nl_03" localSheetId="18">#REF!</definedName>
    <definedName name="row15043_nl_03" localSheetId="26">#REF!</definedName>
    <definedName name="row15043_nl_03" localSheetId="17">#REF!</definedName>
    <definedName name="row15043_nl_03">#REF!</definedName>
    <definedName name="row15043_nr_03" localSheetId="24">#REF!</definedName>
    <definedName name="row15043_nr_03" localSheetId="19">#REF!</definedName>
    <definedName name="row15043_nr_03" localSheetId="6">#REF!</definedName>
    <definedName name="row15043_nr_03" localSheetId="25">#REF!</definedName>
    <definedName name="row15043_nr_03" localSheetId="18">#REF!</definedName>
    <definedName name="row15043_nr_03" localSheetId="26">#REF!</definedName>
    <definedName name="row15043_nr_03" localSheetId="17">#REF!</definedName>
    <definedName name="row15043_nr_03">#REF!</definedName>
    <definedName name="row15043_o_03" localSheetId="24">#REF!</definedName>
    <definedName name="row15043_o_03" localSheetId="19">#REF!</definedName>
    <definedName name="row15043_o_03" localSheetId="6">#REF!</definedName>
    <definedName name="row15043_o_03" localSheetId="25">#REF!</definedName>
    <definedName name="row15043_o_03" localSheetId="18">#REF!</definedName>
    <definedName name="row15043_o_03" localSheetId="26">#REF!</definedName>
    <definedName name="row15043_o_03" localSheetId="17">#REF!</definedName>
    <definedName name="row15043_o_03">#REF!</definedName>
    <definedName name="row15043_ol_03" localSheetId="24">#REF!</definedName>
    <definedName name="row15043_ol_03" localSheetId="19">#REF!</definedName>
    <definedName name="row15043_ol_03" localSheetId="6">#REF!</definedName>
    <definedName name="row15043_ol_03" localSheetId="25">#REF!</definedName>
    <definedName name="row15043_ol_03" localSheetId="18">#REF!</definedName>
    <definedName name="row15043_ol_03" localSheetId="26">#REF!</definedName>
    <definedName name="row15043_ol_03" localSheetId="17">#REF!</definedName>
    <definedName name="row15043_ol_03">#REF!</definedName>
    <definedName name="row15043_or_03" localSheetId="24">#REF!</definedName>
    <definedName name="row15043_or_03" localSheetId="19">#REF!</definedName>
    <definedName name="row15043_or_03" localSheetId="6">#REF!</definedName>
    <definedName name="row15043_or_03" localSheetId="25">#REF!</definedName>
    <definedName name="row15043_or_03" localSheetId="18">#REF!</definedName>
    <definedName name="row15043_or_03" localSheetId="26">#REF!</definedName>
    <definedName name="row15043_or_03" localSheetId="17">#REF!</definedName>
    <definedName name="row15043_or_03">#REF!</definedName>
    <definedName name="row15044_n_03" localSheetId="24">#REF!</definedName>
    <definedName name="row15044_n_03" localSheetId="19">#REF!</definedName>
    <definedName name="row15044_n_03" localSheetId="6">#REF!</definedName>
    <definedName name="row15044_n_03" localSheetId="25">#REF!</definedName>
    <definedName name="row15044_n_03" localSheetId="18">#REF!</definedName>
    <definedName name="row15044_n_03" localSheetId="26">#REF!</definedName>
    <definedName name="row15044_n_03" localSheetId="17">#REF!</definedName>
    <definedName name="row15044_n_03">#REF!</definedName>
    <definedName name="row15044_nl_03" localSheetId="24">#REF!</definedName>
    <definedName name="row15044_nl_03" localSheetId="19">#REF!</definedName>
    <definedName name="row15044_nl_03" localSheetId="6">#REF!</definedName>
    <definedName name="row15044_nl_03" localSheetId="25">#REF!</definedName>
    <definedName name="row15044_nl_03" localSheetId="18">#REF!</definedName>
    <definedName name="row15044_nl_03" localSheetId="26">#REF!</definedName>
    <definedName name="row15044_nl_03" localSheetId="17">#REF!</definedName>
    <definedName name="row15044_nl_03">#REF!</definedName>
    <definedName name="row15044_nr_03" localSheetId="24">#REF!</definedName>
    <definedName name="row15044_nr_03" localSheetId="19">#REF!</definedName>
    <definedName name="row15044_nr_03" localSheetId="6">#REF!</definedName>
    <definedName name="row15044_nr_03" localSheetId="25">#REF!</definedName>
    <definedName name="row15044_nr_03" localSheetId="18">#REF!</definedName>
    <definedName name="row15044_nr_03" localSheetId="26">#REF!</definedName>
    <definedName name="row15044_nr_03" localSheetId="17">#REF!</definedName>
    <definedName name="row15044_nr_03">#REF!</definedName>
    <definedName name="row15044_o_03" localSheetId="24">#REF!</definedName>
    <definedName name="row15044_o_03" localSheetId="19">#REF!</definedName>
    <definedName name="row15044_o_03" localSheetId="6">#REF!</definedName>
    <definedName name="row15044_o_03" localSheetId="25">#REF!</definedName>
    <definedName name="row15044_o_03" localSheetId="18">#REF!</definedName>
    <definedName name="row15044_o_03" localSheetId="26">#REF!</definedName>
    <definedName name="row15044_o_03" localSheetId="17">#REF!</definedName>
    <definedName name="row15044_o_03">#REF!</definedName>
    <definedName name="row15044_ol_03" localSheetId="24">#REF!</definedName>
    <definedName name="row15044_ol_03" localSheetId="19">#REF!</definedName>
    <definedName name="row15044_ol_03" localSheetId="6">#REF!</definedName>
    <definedName name="row15044_ol_03" localSheetId="25">#REF!</definedName>
    <definedName name="row15044_ol_03" localSheetId="18">#REF!</definedName>
    <definedName name="row15044_ol_03" localSheetId="26">#REF!</definedName>
    <definedName name="row15044_ol_03" localSheetId="17">#REF!</definedName>
    <definedName name="row15044_ol_03">#REF!</definedName>
    <definedName name="row15044_or_03" localSheetId="24">#REF!</definedName>
    <definedName name="row15044_or_03" localSheetId="19">#REF!</definedName>
    <definedName name="row15044_or_03" localSheetId="6">#REF!</definedName>
    <definedName name="row15044_or_03" localSheetId="25">#REF!</definedName>
    <definedName name="row15044_or_03" localSheetId="18">#REF!</definedName>
    <definedName name="row15044_or_03" localSheetId="26">#REF!</definedName>
    <definedName name="row15044_or_03" localSheetId="17">#REF!</definedName>
    <definedName name="row15044_or_03">#REF!</definedName>
    <definedName name="row15050_n_03" localSheetId="24">#REF!</definedName>
    <definedName name="row15050_n_03" localSheetId="19">#REF!</definedName>
    <definedName name="row15050_n_03" localSheetId="6">#REF!</definedName>
    <definedName name="row15050_n_03" localSheetId="25">#REF!</definedName>
    <definedName name="row15050_n_03" localSheetId="18">#REF!</definedName>
    <definedName name="row15050_n_03" localSheetId="26">#REF!</definedName>
    <definedName name="row15050_n_03" localSheetId="17">#REF!</definedName>
    <definedName name="row15050_n_03">#REF!</definedName>
    <definedName name="row15050_nl_03" localSheetId="24">#REF!</definedName>
    <definedName name="row15050_nl_03" localSheetId="19">#REF!</definedName>
    <definedName name="row15050_nl_03" localSheetId="6">#REF!</definedName>
    <definedName name="row15050_nl_03" localSheetId="25">#REF!</definedName>
    <definedName name="row15050_nl_03" localSheetId="18">#REF!</definedName>
    <definedName name="row15050_nl_03" localSheetId="26">#REF!</definedName>
    <definedName name="row15050_nl_03" localSheetId="17">#REF!</definedName>
    <definedName name="row15050_nl_03">#REF!</definedName>
    <definedName name="row15050_nr_03" localSheetId="24">#REF!</definedName>
    <definedName name="row15050_nr_03" localSheetId="19">#REF!</definedName>
    <definedName name="row15050_nr_03" localSheetId="6">#REF!</definedName>
    <definedName name="row15050_nr_03" localSheetId="25">#REF!</definedName>
    <definedName name="row15050_nr_03" localSheetId="18">#REF!</definedName>
    <definedName name="row15050_nr_03" localSheetId="26">#REF!</definedName>
    <definedName name="row15050_nr_03" localSheetId="17">#REF!</definedName>
    <definedName name="row15050_nr_03">#REF!</definedName>
    <definedName name="row15050_o_03" localSheetId="24">#REF!</definedName>
    <definedName name="row15050_o_03" localSheetId="19">#REF!</definedName>
    <definedName name="row15050_o_03" localSheetId="6">#REF!</definedName>
    <definedName name="row15050_o_03" localSheetId="25">#REF!</definedName>
    <definedName name="row15050_o_03" localSheetId="18">#REF!</definedName>
    <definedName name="row15050_o_03" localSheetId="26">#REF!</definedName>
    <definedName name="row15050_o_03" localSheetId="17">#REF!</definedName>
    <definedName name="row15050_o_03">#REF!</definedName>
    <definedName name="row15050_ol_03" localSheetId="24">#REF!</definedName>
    <definedName name="row15050_ol_03" localSheetId="19">#REF!</definedName>
    <definedName name="row15050_ol_03" localSheetId="6">#REF!</definedName>
    <definedName name="row15050_ol_03" localSheetId="25">#REF!</definedName>
    <definedName name="row15050_ol_03" localSheetId="18">#REF!</definedName>
    <definedName name="row15050_ol_03" localSheetId="26">#REF!</definedName>
    <definedName name="row15050_ol_03" localSheetId="17">#REF!</definedName>
    <definedName name="row15050_ol_03">#REF!</definedName>
    <definedName name="row15050_or_03" localSheetId="24">#REF!</definedName>
    <definedName name="row15050_or_03" localSheetId="19">#REF!</definedName>
    <definedName name="row15050_or_03" localSheetId="6">#REF!</definedName>
    <definedName name="row15050_or_03" localSheetId="25">#REF!</definedName>
    <definedName name="row15050_or_03" localSheetId="18">#REF!</definedName>
    <definedName name="row15050_or_03" localSheetId="26">#REF!</definedName>
    <definedName name="row15050_or_03" localSheetId="17">#REF!</definedName>
    <definedName name="row15050_or_03">#REF!</definedName>
    <definedName name="row15051_n_03" localSheetId="24">#REF!</definedName>
    <definedName name="row15051_n_03" localSheetId="19">#REF!</definedName>
    <definedName name="row15051_n_03" localSheetId="6">#REF!</definedName>
    <definedName name="row15051_n_03" localSheetId="25">#REF!</definedName>
    <definedName name="row15051_n_03" localSheetId="18">#REF!</definedName>
    <definedName name="row15051_n_03" localSheetId="26">#REF!</definedName>
    <definedName name="row15051_n_03" localSheetId="17">#REF!</definedName>
    <definedName name="row15051_n_03">#REF!</definedName>
    <definedName name="row15051_nl_03" localSheetId="24">#REF!</definedName>
    <definedName name="row15051_nl_03" localSheetId="19">#REF!</definedName>
    <definedName name="row15051_nl_03" localSheetId="6">#REF!</definedName>
    <definedName name="row15051_nl_03" localSheetId="25">#REF!</definedName>
    <definedName name="row15051_nl_03" localSheetId="18">#REF!</definedName>
    <definedName name="row15051_nl_03" localSheetId="26">#REF!</definedName>
    <definedName name="row15051_nl_03" localSheetId="17">#REF!</definedName>
    <definedName name="row15051_nl_03">#REF!</definedName>
    <definedName name="row15051_nr_03" localSheetId="24">#REF!</definedName>
    <definedName name="row15051_nr_03" localSheetId="19">#REF!</definedName>
    <definedName name="row15051_nr_03" localSheetId="6">#REF!</definedName>
    <definedName name="row15051_nr_03" localSheetId="25">#REF!</definedName>
    <definedName name="row15051_nr_03" localSheetId="18">#REF!</definedName>
    <definedName name="row15051_nr_03" localSheetId="26">#REF!</definedName>
    <definedName name="row15051_nr_03" localSheetId="17">#REF!</definedName>
    <definedName name="row15051_nr_03">#REF!</definedName>
    <definedName name="row15051_o_03" localSheetId="24">#REF!</definedName>
    <definedName name="row15051_o_03" localSheetId="19">#REF!</definedName>
    <definedName name="row15051_o_03" localSheetId="6">#REF!</definedName>
    <definedName name="row15051_o_03" localSheetId="25">#REF!</definedName>
    <definedName name="row15051_o_03" localSheetId="18">#REF!</definedName>
    <definedName name="row15051_o_03" localSheetId="26">#REF!</definedName>
    <definedName name="row15051_o_03" localSheetId="17">#REF!</definedName>
    <definedName name="row15051_o_03">#REF!</definedName>
    <definedName name="row15051_ol_03" localSheetId="24">#REF!</definedName>
    <definedName name="row15051_ol_03" localSheetId="19">#REF!</definedName>
    <definedName name="row15051_ol_03" localSheetId="6">#REF!</definedName>
    <definedName name="row15051_ol_03" localSheetId="25">#REF!</definedName>
    <definedName name="row15051_ol_03" localSheetId="18">#REF!</definedName>
    <definedName name="row15051_ol_03" localSheetId="26">#REF!</definedName>
    <definedName name="row15051_ol_03" localSheetId="17">#REF!</definedName>
    <definedName name="row15051_ol_03">#REF!</definedName>
    <definedName name="row15051_or_03" localSheetId="24">#REF!</definedName>
    <definedName name="row15051_or_03" localSheetId="19">#REF!</definedName>
    <definedName name="row15051_or_03" localSheetId="6">#REF!</definedName>
    <definedName name="row15051_or_03" localSheetId="25">#REF!</definedName>
    <definedName name="row15051_or_03" localSheetId="18">#REF!</definedName>
    <definedName name="row15051_or_03" localSheetId="26">#REF!</definedName>
    <definedName name="row15051_or_03" localSheetId="17">#REF!</definedName>
    <definedName name="row15051_or_03">#REF!</definedName>
    <definedName name="row15052_n_03" localSheetId="24">#REF!</definedName>
    <definedName name="row15052_n_03" localSheetId="19">#REF!</definedName>
    <definedName name="row15052_n_03" localSheetId="6">#REF!</definedName>
    <definedName name="row15052_n_03" localSheetId="25">#REF!</definedName>
    <definedName name="row15052_n_03" localSheetId="18">#REF!</definedName>
    <definedName name="row15052_n_03" localSheetId="26">#REF!</definedName>
    <definedName name="row15052_n_03" localSheetId="17">#REF!</definedName>
    <definedName name="row15052_n_03">#REF!</definedName>
    <definedName name="row15052_nl_03" localSheetId="24">#REF!</definedName>
    <definedName name="row15052_nl_03" localSheetId="19">#REF!</definedName>
    <definedName name="row15052_nl_03" localSheetId="6">#REF!</definedName>
    <definedName name="row15052_nl_03" localSheetId="25">#REF!</definedName>
    <definedName name="row15052_nl_03" localSheetId="18">#REF!</definedName>
    <definedName name="row15052_nl_03" localSheetId="26">#REF!</definedName>
    <definedName name="row15052_nl_03" localSheetId="17">#REF!</definedName>
    <definedName name="row15052_nl_03">#REF!</definedName>
    <definedName name="row15052_nr_03" localSheetId="24">#REF!</definedName>
    <definedName name="row15052_nr_03" localSheetId="19">#REF!</definedName>
    <definedName name="row15052_nr_03" localSheetId="6">#REF!</definedName>
    <definedName name="row15052_nr_03" localSheetId="25">#REF!</definedName>
    <definedName name="row15052_nr_03" localSheetId="18">#REF!</definedName>
    <definedName name="row15052_nr_03" localSheetId="26">#REF!</definedName>
    <definedName name="row15052_nr_03" localSheetId="17">#REF!</definedName>
    <definedName name="row15052_nr_03">#REF!</definedName>
    <definedName name="row15052_o_03" localSheetId="24">#REF!</definedName>
    <definedName name="row15052_o_03" localSheetId="19">#REF!</definedName>
    <definedName name="row15052_o_03" localSheetId="6">#REF!</definedName>
    <definedName name="row15052_o_03" localSheetId="25">#REF!</definedName>
    <definedName name="row15052_o_03" localSheetId="18">#REF!</definedName>
    <definedName name="row15052_o_03" localSheetId="26">#REF!</definedName>
    <definedName name="row15052_o_03" localSheetId="17">#REF!</definedName>
    <definedName name="row15052_o_03">#REF!</definedName>
    <definedName name="row15052_ol_03" localSheetId="24">#REF!</definedName>
    <definedName name="row15052_ol_03" localSheetId="19">#REF!</definedName>
    <definedName name="row15052_ol_03" localSheetId="6">#REF!</definedName>
    <definedName name="row15052_ol_03" localSheetId="25">#REF!</definedName>
    <definedName name="row15052_ol_03" localSheetId="18">#REF!</definedName>
    <definedName name="row15052_ol_03" localSheetId="26">#REF!</definedName>
    <definedName name="row15052_ol_03" localSheetId="17">#REF!</definedName>
    <definedName name="row15052_ol_03">#REF!</definedName>
    <definedName name="row15052_or_03" localSheetId="24">#REF!</definedName>
    <definedName name="row15052_or_03" localSheetId="19">#REF!</definedName>
    <definedName name="row15052_or_03" localSheetId="6">#REF!</definedName>
    <definedName name="row15052_or_03" localSheetId="25">#REF!</definedName>
    <definedName name="row15052_or_03" localSheetId="18">#REF!</definedName>
    <definedName name="row15052_or_03" localSheetId="26">#REF!</definedName>
    <definedName name="row15052_or_03" localSheetId="17">#REF!</definedName>
    <definedName name="row15052_or_03">#REF!</definedName>
    <definedName name="row15053_n_03" localSheetId="24">#REF!</definedName>
    <definedName name="row15053_n_03" localSheetId="19">#REF!</definedName>
    <definedName name="row15053_n_03" localSheetId="6">#REF!</definedName>
    <definedName name="row15053_n_03" localSheetId="25">#REF!</definedName>
    <definedName name="row15053_n_03" localSheetId="18">#REF!</definedName>
    <definedName name="row15053_n_03" localSheetId="26">#REF!</definedName>
    <definedName name="row15053_n_03" localSheetId="17">#REF!</definedName>
    <definedName name="row15053_n_03">#REF!</definedName>
    <definedName name="row15053_nl_03" localSheetId="24">#REF!</definedName>
    <definedName name="row15053_nl_03" localSheetId="19">#REF!</definedName>
    <definedName name="row15053_nl_03" localSheetId="6">#REF!</definedName>
    <definedName name="row15053_nl_03" localSheetId="25">#REF!</definedName>
    <definedName name="row15053_nl_03" localSheetId="18">#REF!</definedName>
    <definedName name="row15053_nl_03" localSheetId="26">#REF!</definedName>
    <definedName name="row15053_nl_03" localSheetId="17">#REF!</definedName>
    <definedName name="row15053_nl_03">#REF!</definedName>
    <definedName name="row15053_nr_03" localSheetId="24">#REF!</definedName>
    <definedName name="row15053_nr_03" localSheetId="19">#REF!</definedName>
    <definedName name="row15053_nr_03" localSheetId="6">#REF!</definedName>
    <definedName name="row15053_nr_03" localSheetId="25">#REF!</definedName>
    <definedName name="row15053_nr_03" localSheetId="18">#REF!</definedName>
    <definedName name="row15053_nr_03" localSheetId="26">#REF!</definedName>
    <definedName name="row15053_nr_03" localSheetId="17">#REF!</definedName>
    <definedName name="row15053_nr_03">#REF!</definedName>
    <definedName name="row15053_o_03" localSheetId="24">#REF!</definedName>
    <definedName name="row15053_o_03" localSheetId="19">#REF!</definedName>
    <definedName name="row15053_o_03" localSheetId="6">#REF!</definedName>
    <definedName name="row15053_o_03" localSheetId="25">#REF!</definedName>
    <definedName name="row15053_o_03" localSheetId="18">#REF!</definedName>
    <definedName name="row15053_o_03" localSheetId="26">#REF!</definedName>
    <definedName name="row15053_o_03" localSheetId="17">#REF!</definedName>
    <definedName name="row15053_o_03">#REF!</definedName>
    <definedName name="row15053_ol_03" localSheetId="24">#REF!</definedName>
    <definedName name="row15053_ol_03" localSheetId="19">#REF!</definedName>
    <definedName name="row15053_ol_03" localSheetId="6">#REF!</definedName>
    <definedName name="row15053_ol_03" localSheetId="25">#REF!</definedName>
    <definedName name="row15053_ol_03" localSheetId="18">#REF!</definedName>
    <definedName name="row15053_ol_03" localSheetId="26">#REF!</definedName>
    <definedName name="row15053_ol_03" localSheetId="17">#REF!</definedName>
    <definedName name="row15053_ol_03">#REF!</definedName>
    <definedName name="row15053_or_03" localSheetId="24">#REF!</definedName>
    <definedName name="row15053_or_03" localSheetId="19">#REF!</definedName>
    <definedName name="row15053_or_03" localSheetId="6">#REF!</definedName>
    <definedName name="row15053_or_03" localSheetId="25">#REF!</definedName>
    <definedName name="row15053_or_03" localSheetId="18">#REF!</definedName>
    <definedName name="row15053_or_03" localSheetId="26">#REF!</definedName>
    <definedName name="row15053_or_03" localSheetId="17">#REF!</definedName>
    <definedName name="row15053_or_03">#REF!</definedName>
    <definedName name="row15054_n_03" localSheetId="24">#REF!</definedName>
    <definedName name="row15054_n_03" localSheetId="19">#REF!</definedName>
    <definedName name="row15054_n_03" localSheetId="6">#REF!</definedName>
    <definedName name="row15054_n_03" localSheetId="25">#REF!</definedName>
    <definedName name="row15054_n_03" localSheetId="18">#REF!</definedName>
    <definedName name="row15054_n_03" localSheetId="26">#REF!</definedName>
    <definedName name="row15054_n_03" localSheetId="17">#REF!</definedName>
    <definedName name="row15054_n_03">#REF!</definedName>
    <definedName name="row15054_nl_03" localSheetId="24">#REF!</definedName>
    <definedName name="row15054_nl_03" localSheetId="19">#REF!</definedName>
    <definedName name="row15054_nl_03" localSheetId="6">#REF!</definedName>
    <definedName name="row15054_nl_03" localSheetId="25">#REF!</definedName>
    <definedName name="row15054_nl_03" localSheetId="18">#REF!</definedName>
    <definedName name="row15054_nl_03" localSheetId="26">#REF!</definedName>
    <definedName name="row15054_nl_03" localSheetId="17">#REF!</definedName>
    <definedName name="row15054_nl_03">#REF!</definedName>
    <definedName name="row15054_nr_03" localSheetId="24">#REF!</definedName>
    <definedName name="row15054_nr_03" localSheetId="19">#REF!</definedName>
    <definedName name="row15054_nr_03" localSheetId="6">#REF!</definedName>
    <definedName name="row15054_nr_03" localSheetId="25">#REF!</definedName>
    <definedName name="row15054_nr_03" localSheetId="18">#REF!</definedName>
    <definedName name="row15054_nr_03" localSheetId="26">#REF!</definedName>
    <definedName name="row15054_nr_03" localSheetId="17">#REF!</definedName>
    <definedName name="row15054_nr_03">#REF!</definedName>
    <definedName name="row15054_o_03" localSheetId="24">#REF!</definedName>
    <definedName name="row15054_o_03" localSheetId="19">#REF!</definedName>
    <definedName name="row15054_o_03" localSheetId="6">#REF!</definedName>
    <definedName name="row15054_o_03" localSheetId="25">#REF!</definedName>
    <definedName name="row15054_o_03" localSheetId="18">#REF!</definedName>
    <definedName name="row15054_o_03" localSheetId="26">#REF!</definedName>
    <definedName name="row15054_o_03" localSheetId="17">#REF!</definedName>
    <definedName name="row15054_o_03">#REF!</definedName>
    <definedName name="row15054_ol_03" localSheetId="24">#REF!</definedName>
    <definedName name="row15054_ol_03" localSheetId="19">#REF!</definedName>
    <definedName name="row15054_ol_03" localSheetId="6">#REF!</definedName>
    <definedName name="row15054_ol_03" localSheetId="25">#REF!</definedName>
    <definedName name="row15054_ol_03" localSheetId="18">#REF!</definedName>
    <definedName name="row15054_ol_03" localSheetId="26">#REF!</definedName>
    <definedName name="row15054_ol_03" localSheetId="17">#REF!</definedName>
    <definedName name="row15054_ol_03">#REF!</definedName>
    <definedName name="row15054_or_03" localSheetId="24">#REF!</definedName>
    <definedName name="row15054_or_03" localSheetId="19">#REF!</definedName>
    <definedName name="row15054_or_03" localSheetId="6">#REF!</definedName>
    <definedName name="row15054_or_03" localSheetId="25">#REF!</definedName>
    <definedName name="row15054_or_03" localSheetId="18">#REF!</definedName>
    <definedName name="row15054_or_03" localSheetId="26">#REF!</definedName>
    <definedName name="row15054_or_03" localSheetId="17">#REF!</definedName>
    <definedName name="row15054_or_03">#REF!</definedName>
    <definedName name="row15060_n_03" localSheetId="24">#REF!</definedName>
    <definedName name="row15060_n_03" localSheetId="19">#REF!</definedName>
    <definedName name="row15060_n_03" localSheetId="6">#REF!</definedName>
    <definedName name="row15060_n_03" localSheetId="25">#REF!</definedName>
    <definedName name="row15060_n_03" localSheetId="18">#REF!</definedName>
    <definedName name="row15060_n_03" localSheetId="26">#REF!</definedName>
    <definedName name="row15060_n_03" localSheetId="17">#REF!</definedName>
    <definedName name="row15060_n_03">#REF!</definedName>
    <definedName name="row15060_nl_03" localSheetId="24">#REF!</definedName>
    <definedName name="row15060_nl_03" localSheetId="19">#REF!</definedName>
    <definedName name="row15060_nl_03" localSheetId="6">#REF!</definedName>
    <definedName name="row15060_nl_03" localSheetId="25">#REF!</definedName>
    <definedName name="row15060_nl_03" localSheetId="18">#REF!</definedName>
    <definedName name="row15060_nl_03" localSheetId="26">#REF!</definedName>
    <definedName name="row15060_nl_03" localSheetId="17">#REF!</definedName>
    <definedName name="row15060_nl_03">#REF!</definedName>
    <definedName name="row15060_nr_03" localSheetId="24">#REF!</definedName>
    <definedName name="row15060_nr_03" localSheetId="19">#REF!</definedName>
    <definedName name="row15060_nr_03" localSheetId="6">#REF!</definedName>
    <definedName name="row15060_nr_03" localSheetId="25">#REF!</definedName>
    <definedName name="row15060_nr_03" localSheetId="18">#REF!</definedName>
    <definedName name="row15060_nr_03" localSheetId="26">#REF!</definedName>
    <definedName name="row15060_nr_03" localSheetId="17">#REF!</definedName>
    <definedName name="row15060_nr_03">#REF!</definedName>
    <definedName name="row15060_o_03" localSheetId="24">#REF!</definedName>
    <definedName name="row15060_o_03" localSheetId="19">#REF!</definedName>
    <definedName name="row15060_o_03" localSheetId="6">#REF!</definedName>
    <definedName name="row15060_o_03" localSheetId="25">#REF!</definedName>
    <definedName name="row15060_o_03" localSheetId="18">#REF!</definedName>
    <definedName name="row15060_o_03" localSheetId="26">#REF!</definedName>
    <definedName name="row15060_o_03" localSheetId="17">#REF!</definedName>
    <definedName name="row15060_o_03">#REF!</definedName>
    <definedName name="row15060_ol_03" localSheetId="24">#REF!</definedName>
    <definedName name="row15060_ol_03" localSheetId="19">#REF!</definedName>
    <definedName name="row15060_ol_03" localSheetId="6">#REF!</definedName>
    <definedName name="row15060_ol_03" localSheetId="25">#REF!</definedName>
    <definedName name="row15060_ol_03" localSheetId="18">#REF!</definedName>
    <definedName name="row15060_ol_03" localSheetId="26">#REF!</definedName>
    <definedName name="row15060_ol_03" localSheetId="17">#REF!</definedName>
    <definedName name="row15060_ol_03">#REF!</definedName>
    <definedName name="row15060_or_03" localSheetId="24">#REF!</definedName>
    <definedName name="row15060_or_03" localSheetId="19">#REF!</definedName>
    <definedName name="row15060_or_03" localSheetId="6">#REF!</definedName>
    <definedName name="row15060_or_03" localSheetId="25">#REF!</definedName>
    <definedName name="row15060_or_03" localSheetId="18">#REF!</definedName>
    <definedName name="row15060_or_03" localSheetId="26">#REF!</definedName>
    <definedName name="row15060_or_03" localSheetId="17">#REF!</definedName>
    <definedName name="row15060_or_03">#REF!</definedName>
    <definedName name="row15061_n_03" localSheetId="24">#REF!</definedName>
    <definedName name="row15061_n_03" localSheetId="19">#REF!</definedName>
    <definedName name="row15061_n_03" localSheetId="6">#REF!</definedName>
    <definedName name="row15061_n_03" localSheetId="25">#REF!</definedName>
    <definedName name="row15061_n_03" localSheetId="18">#REF!</definedName>
    <definedName name="row15061_n_03" localSheetId="26">#REF!</definedName>
    <definedName name="row15061_n_03" localSheetId="17">#REF!</definedName>
    <definedName name="row15061_n_03">#REF!</definedName>
    <definedName name="row15061_nl_03" localSheetId="24">#REF!</definedName>
    <definedName name="row15061_nl_03" localSheetId="19">#REF!</definedName>
    <definedName name="row15061_nl_03" localSheetId="6">#REF!</definedName>
    <definedName name="row15061_nl_03" localSheetId="25">#REF!</definedName>
    <definedName name="row15061_nl_03" localSheetId="18">#REF!</definedName>
    <definedName name="row15061_nl_03" localSheetId="26">#REF!</definedName>
    <definedName name="row15061_nl_03" localSheetId="17">#REF!</definedName>
    <definedName name="row15061_nl_03">#REF!</definedName>
    <definedName name="row15061_nr_03" localSheetId="24">#REF!</definedName>
    <definedName name="row15061_nr_03" localSheetId="19">#REF!</definedName>
    <definedName name="row15061_nr_03" localSheetId="6">#REF!</definedName>
    <definedName name="row15061_nr_03" localSheetId="25">#REF!</definedName>
    <definedName name="row15061_nr_03" localSheetId="18">#REF!</definedName>
    <definedName name="row15061_nr_03" localSheetId="26">#REF!</definedName>
    <definedName name="row15061_nr_03" localSheetId="17">#REF!</definedName>
    <definedName name="row15061_nr_03">#REF!</definedName>
    <definedName name="row15061_o_03" localSheetId="24">#REF!</definedName>
    <definedName name="row15061_o_03" localSheetId="19">#REF!</definedName>
    <definedName name="row15061_o_03" localSheetId="6">#REF!</definedName>
    <definedName name="row15061_o_03" localSheetId="25">#REF!</definedName>
    <definedName name="row15061_o_03" localSheetId="18">#REF!</definedName>
    <definedName name="row15061_o_03" localSheetId="26">#REF!</definedName>
    <definedName name="row15061_o_03" localSheetId="17">#REF!</definedName>
    <definedName name="row15061_o_03">#REF!</definedName>
    <definedName name="row15061_ol_03" localSheetId="24">#REF!</definedName>
    <definedName name="row15061_ol_03" localSheetId="19">#REF!</definedName>
    <definedName name="row15061_ol_03" localSheetId="6">#REF!</definedName>
    <definedName name="row15061_ol_03" localSheetId="25">#REF!</definedName>
    <definedName name="row15061_ol_03" localSheetId="18">#REF!</definedName>
    <definedName name="row15061_ol_03" localSheetId="26">#REF!</definedName>
    <definedName name="row15061_ol_03" localSheetId="17">#REF!</definedName>
    <definedName name="row15061_ol_03">#REF!</definedName>
    <definedName name="row15061_or_03" localSheetId="24">#REF!</definedName>
    <definedName name="row15061_or_03" localSheetId="19">#REF!</definedName>
    <definedName name="row15061_or_03" localSheetId="6">#REF!</definedName>
    <definedName name="row15061_or_03" localSheetId="25">#REF!</definedName>
    <definedName name="row15061_or_03" localSheetId="18">#REF!</definedName>
    <definedName name="row15061_or_03" localSheetId="26">#REF!</definedName>
    <definedName name="row15061_or_03" localSheetId="17">#REF!</definedName>
    <definedName name="row15061_or_03">#REF!</definedName>
    <definedName name="row15062_n_03" localSheetId="24">#REF!</definedName>
    <definedName name="row15062_n_03" localSheetId="19">#REF!</definedName>
    <definedName name="row15062_n_03" localSheetId="6">#REF!</definedName>
    <definedName name="row15062_n_03" localSheetId="25">#REF!</definedName>
    <definedName name="row15062_n_03" localSheetId="18">#REF!</definedName>
    <definedName name="row15062_n_03" localSheetId="26">#REF!</definedName>
    <definedName name="row15062_n_03" localSheetId="17">#REF!</definedName>
    <definedName name="row15062_n_03">#REF!</definedName>
    <definedName name="row15062_nl_03" localSheetId="24">#REF!</definedName>
    <definedName name="row15062_nl_03" localSheetId="19">#REF!</definedName>
    <definedName name="row15062_nl_03" localSheetId="6">#REF!</definedName>
    <definedName name="row15062_nl_03" localSheetId="25">#REF!</definedName>
    <definedName name="row15062_nl_03" localSheetId="18">#REF!</definedName>
    <definedName name="row15062_nl_03" localSheetId="26">#REF!</definedName>
    <definedName name="row15062_nl_03" localSheetId="17">#REF!</definedName>
    <definedName name="row15062_nl_03">#REF!</definedName>
    <definedName name="row15062_nr_03" localSheetId="24">#REF!</definedName>
    <definedName name="row15062_nr_03" localSheetId="19">#REF!</definedName>
    <definedName name="row15062_nr_03" localSheetId="6">#REF!</definedName>
    <definedName name="row15062_nr_03" localSheetId="25">#REF!</definedName>
    <definedName name="row15062_nr_03" localSheetId="18">#REF!</definedName>
    <definedName name="row15062_nr_03" localSheetId="26">#REF!</definedName>
    <definedName name="row15062_nr_03" localSheetId="17">#REF!</definedName>
    <definedName name="row15062_nr_03">#REF!</definedName>
    <definedName name="row15062_o_03" localSheetId="24">#REF!</definedName>
    <definedName name="row15062_o_03" localSheetId="19">#REF!</definedName>
    <definedName name="row15062_o_03" localSheetId="6">#REF!</definedName>
    <definedName name="row15062_o_03" localSheetId="25">#REF!</definedName>
    <definedName name="row15062_o_03" localSheetId="18">#REF!</definedName>
    <definedName name="row15062_o_03" localSheetId="26">#REF!</definedName>
    <definedName name="row15062_o_03" localSheetId="17">#REF!</definedName>
    <definedName name="row15062_o_03">#REF!</definedName>
    <definedName name="row15062_ol_03" localSheetId="24">#REF!</definedName>
    <definedName name="row15062_ol_03" localSheetId="19">#REF!</definedName>
    <definedName name="row15062_ol_03" localSheetId="6">#REF!</definedName>
    <definedName name="row15062_ol_03" localSheetId="25">#REF!</definedName>
    <definedName name="row15062_ol_03" localSheetId="18">#REF!</definedName>
    <definedName name="row15062_ol_03" localSheetId="26">#REF!</definedName>
    <definedName name="row15062_ol_03" localSheetId="17">#REF!</definedName>
    <definedName name="row15062_ol_03">#REF!</definedName>
    <definedName name="row15062_or_03" localSheetId="24">#REF!</definedName>
    <definedName name="row15062_or_03" localSheetId="19">#REF!</definedName>
    <definedName name="row15062_or_03" localSheetId="6">#REF!</definedName>
    <definedName name="row15062_or_03" localSheetId="25">#REF!</definedName>
    <definedName name="row15062_or_03" localSheetId="18">#REF!</definedName>
    <definedName name="row15062_or_03" localSheetId="26">#REF!</definedName>
    <definedName name="row15062_or_03" localSheetId="17">#REF!</definedName>
    <definedName name="row15062_or_03">#REF!</definedName>
    <definedName name="row15063_n_03" localSheetId="24">#REF!</definedName>
    <definedName name="row15063_n_03" localSheetId="19">#REF!</definedName>
    <definedName name="row15063_n_03" localSheetId="6">#REF!</definedName>
    <definedName name="row15063_n_03" localSheetId="25">#REF!</definedName>
    <definedName name="row15063_n_03" localSheetId="18">#REF!</definedName>
    <definedName name="row15063_n_03" localSheetId="26">#REF!</definedName>
    <definedName name="row15063_n_03" localSheetId="17">#REF!</definedName>
    <definedName name="row15063_n_03">#REF!</definedName>
    <definedName name="row15063_nl_03" localSheetId="24">#REF!</definedName>
    <definedName name="row15063_nl_03" localSheetId="19">#REF!</definedName>
    <definedName name="row15063_nl_03" localSheetId="6">#REF!</definedName>
    <definedName name="row15063_nl_03" localSheetId="25">#REF!</definedName>
    <definedName name="row15063_nl_03" localSheetId="18">#REF!</definedName>
    <definedName name="row15063_nl_03" localSheetId="26">#REF!</definedName>
    <definedName name="row15063_nl_03" localSheetId="17">#REF!</definedName>
    <definedName name="row15063_nl_03">#REF!</definedName>
    <definedName name="row15063_nr_03" localSheetId="24">#REF!</definedName>
    <definedName name="row15063_nr_03" localSheetId="19">#REF!</definedName>
    <definedName name="row15063_nr_03" localSheetId="6">#REF!</definedName>
    <definedName name="row15063_nr_03" localSheetId="25">#REF!</definedName>
    <definedName name="row15063_nr_03" localSheetId="18">#REF!</definedName>
    <definedName name="row15063_nr_03" localSheetId="26">#REF!</definedName>
    <definedName name="row15063_nr_03" localSheetId="17">#REF!</definedName>
    <definedName name="row15063_nr_03">#REF!</definedName>
    <definedName name="row15063_o_03" localSheetId="24">#REF!</definedName>
    <definedName name="row15063_o_03" localSheetId="19">#REF!</definedName>
    <definedName name="row15063_o_03" localSheetId="6">#REF!</definedName>
    <definedName name="row15063_o_03" localSheetId="25">#REF!</definedName>
    <definedName name="row15063_o_03" localSheetId="18">#REF!</definedName>
    <definedName name="row15063_o_03" localSheetId="26">#REF!</definedName>
    <definedName name="row15063_o_03" localSheetId="17">#REF!</definedName>
    <definedName name="row15063_o_03">#REF!</definedName>
    <definedName name="row15063_ol_03" localSheetId="24">#REF!</definedName>
    <definedName name="row15063_ol_03" localSheetId="19">#REF!</definedName>
    <definedName name="row15063_ol_03" localSheetId="6">#REF!</definedName>
    <definedName name="row15063_ol_03" localSheetId="25">#REF!</definedName>
    <definedName name="row15063_ol_03" localSheetId="18">#REF!</definedName>
    <definedName name="row15063_ol_03" localSheetId="26">#REF!</definedName>
    <definedName name="row15063_ol_03" localSheetId="17">#REF!</definedName>
    <definedName name="row15063_ol_03">#REF!</definedName>
    <definedName name="row15063_or_03" localSheetId="24">#REF!</definedName>
    <definedName name="row15063_or_03" localSheetId="19">#REF!</definedName>
    <definedName name="row15063_or_03" localSheetId="6">#REF!</definedName>
    <definedName name="row15063_or_03" localSheetId="25">#REF!</definedName>
    <definedName name="row15063_or_03" localSheetId="18">#REF!</definedName>
    <definedName name="row15063_or_03" localSheetId="26">#REF!</definedName>
    <definedName name="row15063_or_03" localSheetId="17">#REF!</definedName>
    <definedName name="row15063_or_03">#REF!</definedName>
    <definedName name="row15064_n_03" localSheetId="24">#REF!</definedName>
    <definedName name="row15064_n_03" localSheetId="19">#REF!</definedName>
    <definedName name="row15064_n_03" localSheetId="6">#REF!</definedName>
    <definedName name="row15064_n_03" localSheetId="25">#REF!</definedName>
    <definedName name="row15064_n_03" localSheetId="18">#REF!</definedName>
    <definedName name="row15064_n_03" localSheetId="26">#REF!</definedName>
    <definedName name="row15064_n_03" localSheetId="17">#REF!</definedName>
    <definedName name="row15064_n_03">#REF!</definedName>
    <definedName name="row15064_nl_03" localSheetId="24">#REF!</definedName>
    <definedName name="row15064_nl_03" localSheetId="19">#REF!</definedName>
    <definedName name="row15064_nl_03" localSheetId="6">#REF!</definedName>
    <definedName name="row15064_nl_03" localSheetId="25">#REF!</definedName>
    <definedName name="row15064_nl_03" localSheetId="18">#REF!</definedName>
    <definedName name="row15064_nl_03" localSheetId="26">#REF!</definedName>
    <definedName name="row15064_nl_03" localSheetId="17">#REF!</definedName>
    <definedName name="row15064_nl_03">#REF!</definedName>
    <definedName name="row15064_nr_03" localSheetId="24">#REF!</definedName>
    <definedName name="row15064_nr_03" localSheetId="19">#REF!</definedName>
    <definedName name="row15064_nr_03" localSheetId="6">#REF!</definedName>
    <definedName name="row15064_nr_03" localSheetId="25">#REF!</definedName>
    <definedName name="row15064_nr_03" localSheetId="18">#REF!</definedName>
    <definedName name="row15064_nr_03" localSheetId="26">#REF!</definedName>
    <definedName name="row15064_nr_03" localSheetId="17">#REF!</definedName>
    <definedName name="row15064_nr_03">#REF!</definedName>
    <definedName name="row15064_o_03" localSheetId="24">#REF!</definedName>
    <definedName name="row15064_o_03" localSheetId="19">#REF!</definedName>
    <definedName name="row15064_o_03" localSheetId="6">#REF!</definedName>
    <definedName name="row15064_o_03" localSheetId="25">#REF!</definedName>
    <definedName name="row15064_o_03" localSheetId="18">#REF!</definedName>
    <definedName name="row15064_o_03" localSheetId="26">#REF!</definedName>
    <definedName name="row15064_o_03" localSheetId="17">#REF!</definedName>
    <definedName name="row15064_o_03">#REF!</definedName>
    <definedName name="row15064_ol_03" localSheetId="24">#REF!</definedName>
    <definedName name="row15064_ol_03" localSheetId="19">#REF!</definedName>
    <definedName name="row15064_ol_03" localSheetId="6">#REF!</definedName>
    <definedName name="row15064_ol_03" localSheetId="25">#REF!</definedName>
    <definedName name="row15064_ol_03" localSheetId="18">#REF!</definedName>
    <definedName name="row15064_ol_03" localSheetId="26">#REF!</definedName>
    <definedName name="row15064_ol_03" localSheetId="17">#REF!</definedName>
    <definedName name="row15064_ol_03">#REF!</definedName>
    <definedName name="row15064_or_03" localSheetId="24">#REF!</definedName>
    <definedName name="row15064_or_03" localSheetId="19">#REF!</definedName>
    <definedName name="row15064_or_03" localSheetId="6">#REF!</definedName>
    <definedName name="row15064_or_03" localSheetId="25">#REF!</definedName>
    <definedName name="row15064_or_03" localSheetId="18">#REF!</definedName>
    <definedName name="row15064_or_03" localSheetId="26">#REF!</definedName>
    <definedName name="row15064_or_03" localSheetId="17">#REF!</definedName>
    <definedName name="row15064_or_03">#REF!</definedName>
    <definedName name="row15070_n_03" localSheetId="24">#REF!</definedName>
    <definedName name="row15070_n_03" localSheetId="19">#REF!</definedName>
    <definedName name="row15070_n_03" localSheetId="6">#REF!</definedName>
    <definedName name="row15070_n_03" localSheetId="25">#REF!</definedName>
    <definedName name="row15070_n_03" localSheetId="18">#REF!</definedName>
    <definedName name="row15070_n_03" localSheetId="26">#REF!</definedName>
    <definedName name="row15070_n_03" localSheetId="17">#REF!</definedName>
    <definedName name="row15070_n_03">#REF!</definedName>
    <definedName name="row15070_nl_03" localSheetId="24">#REF!</definedName>
    <definedName name="row15070_nl_03" localSheetId="19">#REF!</definedName>
    <definedName name="row15070_nl_03" localSheetId="6">#REF!</definedName>
    <definedName name="row15070_nl_03" localSheetId="25">#REF!</definedName>
    <definedName name="row15070_nl_03" localSheetId="18">#REF!</definedName>
    <definedName name="row15070_nl_03" localSheetId="26">#REF!</definedName>
    <definedName name="row15070_nl_03" localSheetId="17">#REF!</definedName>
    <definedName name="row15070_nl_03">#REF!</definedName>
    <definedName name="row15070_nr_03" localSheetId="24">#REF!</definedName>
    <definedName name="row15070_nr_03" localSheetId="19">#REF!</definedName>
    <definedName name="row15070_nr_03" localSheetId="6">#REF!</definedName>
    <definedName name="row15070_nr_03" localSheetId="25">#REF!</definedName>
    <definedName name="row15070_nr_03" localSheetId="18">#REF!</definedName>
    <definedName name="row15070_nr_03" localSheetId="26">#REF!</definedName>
    <definedName name="row15070_nr_03" localSheetId="17">#REF!</definedName>
    <definedName name="row15070_nr_03">#REF!</definedName>
    <definedName name="row15070_o_03" localSheetId="24">#REF!</definedName>
    <definedName name="row15070_o_03" localSheetId="19">#REF!</definedName>
    <definedName name="row15070_o_03" localSheetId="6">#REF!</definedName>
    <definedName name="row15070_o_03" localSheetId="25">#REF!</definedName>
    <definedName name="row15070_o_03" localSheetId="18">#REF!</definedName>
    <definedName name="row15070_o_03" localSheetId="26">#REF!</definedName>
    <definedName name="row15070_o_03" localSheetId="17">#REF!</definedName>
    <definedName name="row15070_o_03">#REF!</definedName>
    <definedName name="row15070_ol_03" localSheetId="24">#REF!</definedName>
    <definedName name="row15070_ol_03" localSheetId="19">#REF!</definedName>
    <definedName name="row15070_ol_03" localSheetId="6">#REF!</definedName>
    <definedName name="row15070_ol_03" localSheetId="25">#REF!</definedName>
    <definedName name="row15070_ol_03" localSheetId="18">#REF!</definedName>
    <definedName name="row15070_ol_03" localSheetId="26">#REF!</definedName>
    <definedName name="row15070_ol_03" localSheetId="17">#REF!</definedName>
    <definedName name="row15070_ol_03">#REF!</definedName>
    <definedName name="row15070_or_03" localSheetId="24">#REF!</definedName>
    <definedName name="row15070_or_03" localSheetId="19">#REF!</definedName>
    <definedName name="row15070_or_03" localSheetId="6">#REF!</definedName>
    <definedName name="row15070_or_03" localSheetId="25">#REF!</definedName>
    <definedName name="row15070_or_03" localSheetId="18">#REF!</definedName>
    <definedName name="row15070_or_03" localSheetId="26">#REF!</definedName>
    <definedName name="row15070_or_03" localSheetId="17">#REF!</definedName>
    <definedName name="row15070_or_03">#REF!</definedName>
    <definedName name="row15071_n_03" localSheetId="24">#REF!</definedName>
    <definedName name="row15071_n_03" localSheetId="19">#REF!</definedName>
    <definedName name="row15071_n_03" localSheetId="6">#REF!</definedName>
    <definedName name="row15071_n_03" localSheetId="25">#REF!</definedName>
    <definedName name="row15071_n_03" localSheetId="18">#REF!</definedName>
    <definedName name="row15071_n_03" localSheetId="26">#REF!</definedName>
    <definedName name="row15071_n_03" localSheetId="17">#REF!</definedName>
    <definedName name="row15071_n_03">#REF!</definedName>
    <definedName name="row15071_nl_03" localSheetId="24">#REF!</definedName>
    <definedName name="row15071_nl_03" localSheetId="19">#REF!</definedName>
    <definedName name="row15071_nl_03" localSheetId="6">#REF!</definedName>
    <definedName name="row15071_nl_03" localSheetId="25">#REF!</definedName>
    <definedName name="row15071_nl_03" localSheetId="18">#REF!</definedName>
    <definedName name="row15071_nl_03" localSheetId="26">#REF!</definedName>
    <definedName name="row15071_nl_03" localSheetId="17">#REF!</definedName>
    <definedName name="row15071_nl_03">#REF!</definedName>
    <definedName name="row15071_nr_03" localSheetId="24">#REF!</definedName>
    <definedName name="row15071_nr_03" localSheetId="19">#REF!</definedName>
    <definedName name="row15071_nr_03" localSheetId="6">#REF!</definedName>
    <definedName name="row15071_nr_03" localSheetId="25">#REF!</definedName>
    <definedName name="row15071_nr_03" localSheetId="18">#REF!</definedName>
    <definedName name="row15071_nr_03" localSheetId="26">#REF!</definedName>
    <definedName name="row15071_nr_03" localSheetId="17">#REF!</definedName>
    <definedName name="row15071_nr_03">#REF!</definedName>
    <definedName name="row15071_o_03" localSheetId="24">#REF!</definedName>
    <definedName name="row15071_o_03" localSheetId="19">#REF!</definedName>
    <definedName name="row15071_o_03" localSheetId="6">#REF!</definedName>
    <definedName name="row15071_o_03" localSheetId="25">#REF!</definedName>
    <definedName name="row15071_o_03" localSheetId="18">#REF!</definedName>
    <definedName name="row15071_o_03" localSheetId="26">#REF!</definedName>
    <definedName name="row15071_o_03" localSheetId="17">#REF!</definedName>
    <definedName name="row15071_o_03">#REF!</definedName>
    <definedName name="row15071_ol_03" localSheetId="24">#REF!</definedName>
    <definedName name="row15071_ol_03" localSheetId="19">#REF!</definedName>
    <definedName name="row15071_ol_03" localSheetId="6">#REF!</definedName>
    <definedName name="row15071_ol_03" localSheetId="25">#REF!</definedName>
    <definedName name="row15071_ol_03" localSheetId="18">#REF!</definedName>
    <definedName name="row15071_ol_03" localSheetId="26">#REF!</definedName>
    <definedName name="row15071_ol_03" localSheetId="17">#REF!</definedName>
    <definedName name="row15071_ol_03">#REF!</definedName>
    <definedName name="row15071_or_03" localSheetId="24">#REF!</definedName>
    <definedName name="row15071_or_03" localSheetId="19">#REF!</definedName>
    <definedName name="row15071_or_03" localSheetId="6">#REF!</definedName>
    <definedName name="row15071_or_03" localSheetId="25">#REF!</definedName>
    <definedName name="row15071_or_03" localSheetId="18">#REF!</definedName>
    <definedName name="row15071_or_03" localSheetId="26">#REF!</definedName>
    <definedName name="row15071_or_03" localSheetId="17">#REF!</definedName>
    <definedName name="row15071_or_03">#REF!</definedName>
    <definedName name="row15072_n_03" localSheetId="24">#REF!</definedName>
    <definedName name="row15072_n_03" localSheetId="19">#REF!</definedName>
    <definedName name="row15072_n_03" localSheetId="6">#REF!</definedName>
    <definedName name="row15072_n_03" localSheetId="25">#REF!</definedName>
    <definedName name="row15072_n_03" localSheetId="18">#REF!</definedName>
    <definedName name="row15072_n_03" localSheetId="26">#REF!</definedName>
    <definedName name="row15072_n_03" localSheetId="17">#REF!</definedName>
    <definedName name="row15072_n_03">#REF!</definedName>
    <definedName name="row15072_nl_03" localSheetId="24">#REF!</definedName>
    <definedName name="row15072_nl_03" localSheetId="19">#REF!</definedName>
    <definedName name="row15072_nl_03" localSheetId="6">#REF!</definedName>
    <definedName name="row15072_nl_03" localSheetId="25">#REF!</definedName>
    <definedName name="row15072_nl_03" localSheetId="18">#REF!</definedName>
    <definedName name="row15072_nl_03" localSheetId="26">#REF!</definedName>
    <definedName name="row15072_nl_03" localSheetId="17">#REF!</definedName>
    <definedName name="row15072_nl_03">#REF!</definedName>
    <definedName name="row15072_nr_03" localSheetId="24">#REF!</definedName>
    <definedName name="row15072_nr_03" localSheetId="19">#REF!</definedName>
    <definedName name="row15072_nr_03" localSheetId="6">#REF!</definedName>
    <definedName name="row15072_nr_03" localSheetId="25">#REF!</definedName>
    <definedName name="row15072_nr_03" localSheetId="18">#REF!</definedName>
    <definedName name="row15072_nr_03" localSheetId="26">#REF!</definedName>
    <definedName name="row15072_nr_03" localSheetId="17">#REF!</definedName>
    <definedName name="row15072_nr_03">#REF!</definedName>
    <definedName name="row15072_o_03" localSheetId="24">#REF!</definedName>
    <definedName name="row15072_o_03" localSheetId="19">#REF!</definedName>
    <definedName name="row15072_o_03" localSheetId="6">#REF!</definedName>
    <definedName name="row15072_o_03" localSheetId="25">#REF!</definedName>
    <definedName name="row15072_o_03" localSheetId="18">#REF!</definedName>
    <definedName name="row15072_o_03" localSheetId="26">#REF!</definedName>
    <definedName name="row15072_o_03" localSheetId="17">#REF!</definedName>
    <definedName name="row15072_o_03">#REF!</definedName>
    <definedName name="row15072_ol_03" localSheetId="24">#REF!</definedName>
    <definedName name="row15072_ol_03" localSheetId="19">#REF!</definedName>
    <definedName name="row15072_ol_03" localSheetId="6">#REF!</definedName>
    <definedName name="row15072_ol_03" localSheetId="25">#REF!</definedName>
    <definedName name="row15072_ol_03" localSheetId="18">#REF!</definedName>
    <definedName name="row15072_ol_03" localSheetId="26">#REF!</definedName>
    <definedName name="row15072_ol_03" localSheetId="17">#REF!</definedName>
    <definedName name="row15072_ol_03">#REF!</definedName>
    <definedName name="row15072_or_03" localSheetId="24">#REF!</definedName>
    <definedName name="row15072_or_03" localSheetId="19">#REF!</definedName>
    <definedName name="row15072_or_03" localSheetId="6">#REF!</definedName>
    <definedName name="row15072_or_03" localSheetId="25">#REF!</definedName>
    <definedName name="row15072_or_03" localSheetId="18">#REF!</definedName>
    <definedName name="row15072_or_03" localSheetId="26">#REF!</definedName>
    <definedName name="row15072_or_03" localSheetId="17">#REF!</definedName>
    <definedName name="row15072_or_03">#REF!</definedName>
    <definedName name="row151_n" localSheetId="24">#REF!</definedName>
    <definedName name="row151_n" localSheetId="19">#REF!</definedName>
    <definedName name="row151_n" localSheetId="6">#REF!</definedName>
    <definedName name="row151_n" localSheetId="25">#REF!</definedName>
    <definedName name="row151_n" localSheetId="18">#REF!</definedName>
    <definedName name="row151_n" localSheetId="26">#REF!</definedName>
    <definedName name="row151_n" localSheetId="17">#REF!</definedName>
    <definedName name="row151_n">#REF!</definedName>
    <definedName name="row151_nl" localSheetId="24">#REF!</definedName>
    <definedName name="row151_nl" localSheetId="19">#REF!</definedName>
    <definedName name="row151_nl" localSheetId="6">#REF!</definedName>
    <definedName name="row151_nl" localSheetId="25">#REF!</definedName>
    <definedName name="row151_nl" localSheetId="18">#REF!</definedName>
    <definedName name="row151_nl" localSheetId="26">#REF!</definedName>
    <definedName name="row151_nl" localSheetId="17">#REF!</definedName>
    <definedName name="row151_nl">#REF!</definedName>
    <definedName name="row151_nr" localSheetId="24">#REF!</definedName>
    <definedName name="row151_nr" localSheetId="19">#REF!</definedName>
    <definedName name="row151_nr" localSheetId="6">#REF!</definedName>
    <definedName name="row151_nr" localSheetId="25">#REF!</definedName>
    <definedName name="row151_nr" localSheetId="18">#REF!</definedName>
    <definedName name="row151_nr" localSheetId="26">#REF!</definedName>
    <definedName name="row151_nr" localSheetId="17">#REF!</definedName>
    <definedName name="row151_nr">#REF!</definedName>
    <definedName name="row151_o" localSheetId="24">#REF!</definedName>
    <definedName name="row151_o" localSheetId="19">#REF!</definedName>
    <definedName name="row151_o" localSheetId="6">#REF!</definedName>
    <definedName name="row151_o" localSheetId="25">#REF!</definedName>
    <definedName name="row151_o" localSheetId="18">#REF!</definedName>
    <definedName name="row151_o" localSheetId="26">#REF!</definedName>
    <definedName name="row151_o" localSheetId="17">#REF!</definedName>
    <definedName name="row151_o">#REF!</definedName>
    <definedName name="row151_ol" localSheetId="24">#REF!</definedName>
    <definedName name="row151_ol" localSheetId="19">#REF!</definedName>
    <definedName name="row151_ol" localSheetId="6">#REF!</definedName>
    <definedName name="row151_ol" localSheetId="25">#REF!</definedName>
    <definedName name="row151_ol" localSheetId="18">#REF!</definedName>
    <definedName name="row151_ol" localSheetId="26">#REF!</definedName>
    <definedName name="row151_ol" localSheetId="17">#REF!</definedName>
    <definedName name="row151_ol">#REF!</definedName>
    <definedName name="row151_or" localSheetId="24">#REF!</definedName>
    <definedName name="row151_or" localSheetId="19">#REF!</definedName>
    <definedName name="row151_or" localSheetId="6">#REF!</definedName>
    <definedName name="row151_or" localSheetId="25">#REF!</definedName>
    <definedName name="row151_or" localSheetId="18">#REF!</definedName>
    <definedName name="row151_or" localSheetId="26">#REF!</definedName>
    <definedName name="row151_or" localSheetId="17">#REF!</definedName>
    <definedName name="row151_or">#REF!</definedName>
    <definedName name="row152_n" localSheetId="24">#REF!</definedName>
    <definedName name="row152_n" localSheetId="19">#REF!</definedName>
    <definedName name="row152_n" localSheetId="6">#REF!</definedName>
    <definedName name="row152_n" localSheetId="25">#REF!</definedName>
    <definedName name="row152_n" localSheetId="18">#REF!</definedName>
    <definedName name="row152_n" localSheetId="26">#REF!</definedName>
    <definedName name="row152_n" localSheetId="17">#REF!</definedName>
    <definedName name="row152_n">#REF!</definedName>
    <definedName name="row152_nl" localSheetId="24">#REF!</definedName>
    <definedName name="row152_nl" localSheetId="19">#REF!</definedName>
    <definedName name="row152_nl" localSheetId="6">#REF!</definedName>
    <definedName name="row152_nl" localSheetId="25">#REF!</definedName>
    <definedName name="row152_nl" localSheetId="18">#REF!</definedName>
    <definedName name="row152_nl" localSheetId="26">#REF!</definedName>
    <definedName name="row152_nl" localSheetId="17">#REF!</definedName>
    <definedName name="row152_nl">#REF!</definedName>
    <definedName name="row152_nr" localSheetId="24">#REF!</definedName>
    <definedName name="row152_nr" localSheetId="19">#REF!</definedName>
    <definedName name="row152_nr" localSheetId="6">#REF!</definedName>
    <definedName name="row152_nr" localSheetId="25">#REF!</definedName>
    <definedName name="row152_nr" localSheetId="18">#REF!</definedName>
    <definedName name="row152_nr" localSheetId="26">#REF!</definedName>
    <definedName name="row152_nr" localSheetId="17">#REF!</definedName>
    <definedName name="row152_nr">#REF!</definedName>
    <definedName name="row152_o" localSheetId="24">#REF!</definedName>
    <definedName name="row152_o" localSheetId="19">#REF!</definedName>
    <definedName name="row152_o" localSheetId="6">#REF!</definedName>
    <definedName name="row152_o" localSheetId="25">#REF!</definedName>
    <definedName name="row152_o" localSheetId="18">#REF!</definedName>
    <definedName name="row152_o" localSheetId="26">#REF!</definedName>
    <definedName name="row152_o" localSheetId="17">#REF!</definedName>
    <definedName name="row152_o">#REF!</definedName>
    <definedName name="row152_ol" localSheetId="24">#REF!</definedName>
    <definedName name="row152_ol" localSheetId="19">#REF!</definedName>
    <definedName name="row152_ol" localSheetId="6">#REF!</definedName>
    <definedName name="row152_ol" localSheetId="25">#REF!</definedName>
    <definedName name="row152_ol" localSheetId="18">#REF!</definedName>
    <definedName name="row152_ol" localSheetId="26">#REF!</definedName>
    <definedName name="row152_ol" localSheetId="17">#REF!</definedName>
    <definedName name="row152_ol">#REF!</definedName>
    <definedName name="row152_or" localSheetId="24">#REF!</definedName>
    <definedName name="row152_or" localSheetId="19">#REF!</definedName>
    <definedName name="row152_or" localSheetId="6">#REF!</definedName>
    <definedName name="row152_or" localSheetId="25">#REF!</definedName>
    <definedName name="row152_or" localSheetId="18">#REF!</definedName>
    <definedName name="row152_or" localSheetId="26">#REF!</definedName>
    <definedName name="row152_or" localSheetId="17">#REF!</definedName>
    <definedName name="row152_or">#REF!</definedName>
    <definedName name="row153_n" localSheetId="24">#REF!</definedName>
    <definedName name="row153_n" localSheetId="19">#REF!</definedName>
    <definedName name="row153_n" localSheetId="6">#REF!</definedName>
    <definedName name="row153_n" localSheetId="25">#REF!</definedName>
    <definedName name="row153_n" localSheetId="18">#REF!</definedName>
    <definedName name="row153_n" localSheetId="26">#REF!</definedName>
    <definedName name="row153_n" localSheetId="17">#REF!</definedName>
    <definedName name="row153_n">#REF!</definedName>
    <definedName name="row153_nl" localSheetId="24">#REF!</definedName>
    <definedName name="row153_nl" localSheetId="19">#REF!</definedName>
    <definedName name="row153_nl" localSheetId="6">#REF!</definedName>
    <definedName name="row153_nl" localSheetId="25">#REF!</definedName>
    <definedName name="row153_nl" localSheetId="18">#REF!</definedName>
    <definedName name="row153_nl" localSheetId="26">#REF!</definedName>
    <definedName name="row153_nl" localSheetId="17">#REF!</definedName>
    <definedName name="row153_nl">#REF!</definedName>
    <definedName name="row153_nr" localSheetId="24">#REF!</definedName>
    <definedName name="row153_nr" localSheetId="19">#REF!</definedName>
    <definedName name="row153_nr" localSheetId="6">#REF!</definedName>
    <definedName name="row153_nr" localSheetId="25">#REF!</definedName>
    <definedName name="row153_nr" localSheetId="18">#REF!</definedName>
    <definedName name="row153_nr" localSheetId="26">#REF!</definedName>
    <definedName name="row153_nr" localSheetId="17">#REF!</definedName>
    <definedName name="row153_nr">#REF!</definedName>
    <definedName name="row153_o" localSheetId="24">#REF!</definedName>
    <definedName name="row153_o" localSheetId="19">#REF!</definedName>
    <definedName name="row153_o" localSheetId="6">#REF!</definedName>
    <definedName name="row153_o" localSheetId="25">#REF!</definedName>
    <definedName name="row153_o" localSheetId="18">#REF!</definedName>
    <definedName name="row153_o" localSheetId="26">#REF!</definedName>
    <definedName name="row153_o" localSheetId="17">#REF!</definedName>
    <definedName name="row153_o">#REF!</definedName>
    <definedName name="row153_ol" localSheetId="24">#REF!</definedName>
    <definedName name="row153_ol" localSheetId="19">#REF!</definedName>
    <definedName name="row153_ol" localSheetId="6">#REF!</definedName>
    <definedName name="row153_ol" localSheetId="25">#REF!</definedName>
    <definedName name="row153_ol" localSheetId="18">#REF!</definedName>
    <definedName name="row153_ol" localSheetId="26">#REF!</definedName>
    <definedName name="row153_ol" localSheetId="17">#REF!</definedName>
    <definedName name="row153_ol">#REF!</definedName>
    <definedName name="row153_or" localSheetId="24">#REF!</definedName>
    <definedName name="row153_or" localSheetId="19">#REF!</definedName>
    <definedName name="row153_or" localSheetId="6">#REF!</definedName>
    <definedName name="row153_or" localSheetId="25">#REF!</definedName>
    <definedName name="row153_or" localSheetId="18">#REF!</definedName>
    <definedName name="row153_or" localSheetId="26">#REF!</definedName>
    <definedName name="row153_or" localSheetId="17">#REF!</definedName>
    <definedName name="row153_or">#REF!</definedName>
    <definedName name="row154_n" localSheetId="24">#REF!</definedName>
    <definedName name="row154_n" localSheetId="19">#REF!</definedName>
    <definedName name="row154_n" localSheetId="6">#REF!</definedName>
    <definedName name="row154_n" localSheetId="25">#REF!</definedName>
    <definedName name="row154_n" localSheetId="18">#REF!</definedName>
    <definedName name="row154_n" localSheetId="26">#REF!</definedName>
    <definedName name="row154_n" localSheetId="17">#REF!</definedName>
    <definedName name="row154_n">#REF!</definedName>
    <definedName name="row154_nl" localSheetId="24">#REF!</definedName>
    <definedName name="row154_nl" localSheetId="19">#REF!</definedName>
    <definedName name="row154_nl" localSheetId="6">#REF!</definedName>
    <definedName name="row154_nl" localSheetId="25">#REF!</definedName>
    <definedName name="row154_nl" localSheetId="18">#REF!</definedName>
    <definedName name="row154_nl" localSheetId="26">#REF!</definedName>
    <definedName name="row154_nl" localSheetId="17">#REF!</definedName>
    <definedName name="row154_nl">#REF!</definedName>
    <definedName name="row154_nr" localSheetId="24">#REF!</definedName>
    <definedName name="row154_nr" localSheetId="19">#REF!</definedName>
    <definedName name="row154_nr" localSheetId="6">#REF!</definedName>
    <definedName name="row154_nr" localSheetId="25">#REF!</definedName>
    <definedName name="row154_nr" localSheetId="18">#REF!</definedName>
    <definedName name="row154_nr" localSheetId="26">#REF!</definedName>
    <definedName name="row154_nr" localSheetId="17">#REF!</definedName>
    <definedName name="row154_nr">#REF!</definedName>
    <definedName name="row154_o" localSheetId="24">#REF!</definedName>
    <definedName name="row154_o" localSheetId="19">#REF!</definedName>
    <definedName name="row154_o" localSheetId="6">#REF!</definedName>
    <definedName name="row154_o" localSheetId="25">#REF!</definedName>
    <definedName name="row154_o" localSheetId="18">#REF!</definedName>
    <definedName name="row154_o" localSheetId="26">#REF!</definedName>
    <definedName name="row154_o" localSheetId="17">#REF!</definedName>
    <definedName name="row154_o">#REF!</definedName>
    <definedName name="row154_ol" localSheetId="24">#REF!</definedName>
    <definedName name="row154_ol" localSheetId="19">#REF!</definedName>
    <definedName name="row154_ol" localSheetId="6">#REF!</definedName>
    <definedName name="row154_ol" localSheetId="25">#REF!</definedName>
    <definedName name="row154_ol" localSheetId="18">#REF!</definedName>
    <definedName name="row154_ol" localSheetId="26">#REF!</definedName>
    <definedName name="row154_ol" localSheetId="17">#REF!</definedName>
    <definedName name="row154_ol">#REF!</definedName>
    <definedName name="row154_or" localSheetId="24">#REF!</definedName>
    <definedName name="row154_or" localSheetId="19">#REF!</definedName>
    <definedName name="row154_or" localSheetId="6">#REF!</definedName>
    <definedName name="row154_or" localSheetId="25">#REF!</definedName>
    <definedName name="row154_or" localSheetId="18">#REF!</definedName>
    <definedName name="row154_or" localSheetId="26">#REF!</definedName>
    <definedName name="row154_or" localSheetId="17">#REF!</definedName>
    <definedName name="row154_or">#REF!</definedName>
    <definedName name="row190_n" localSheetId="24">#REF!</definedName>
    <definedName name="row190_n" localSheetId="19">#REF!</definedName>
    <definedName name="row190_n" localSheetId="6">#REF!</definedName>
    <definedName name="row190_n" localSheetId="25">#REF!</definedName>
    <definedName name="row190_n" localSheetId="18">#REF!</definedName>
    <definedName name="row190_n" localSheetId="26">#REF!</definedName>
    <definedName name="row190_n" localSheetId="17">#REF!</definedName>
    <definedName name="row190_n">#REF!</definedName>
    <definedName name="row190_nl" localSheetId="24">#REF!</definedName>
    <definedName name="row190_nl" localSheetId="19">#REF!</definedName>
    <definedName name="row190_nl" localSheetId="6">#REF!</definedName>
    <definedName name="row190_nl" localSheetId="25">#REF!</definedName>
    <definedName name="row190_nl" localSheetId="18">#REF!</definedName>
    <definedName name="row190_nl" localSheetId="26">#REF!</definedName>
    <definedName name="row190_nl" localSheetId="17">#REF!</definedName>
    <definedName name="row190_nl">#REF!</definedName>
    <definedName name="row190_nr" localSheetId="24">#REF!</definedName>
    <definedName name="row190_nr" localSheetId="19">#REF!</definedName>
    <definedName name="row190_nr" localSheetId="6">#REF!</definedName>
    <definedName name="row190_nr" localSheetId="25">#REF!</definedName>
    <definedName name="row190_nr" localSheetId="18">#REF!</definedName>
    <definedName name="row190_nr" localSheetId="26">#REF!</definedName>
    <definedName name="row190_nr" localSheetId="17">#REF!</definedName>
    <definedName name="row190_nr">#REF!</definedName>
    <definedName name="row190_o" localSheetId="24">#REF!</definedName>
    <definedName name="row190_o" localSheetId="19">#REF!</definedName>
    <definedName name="row190_o" localSheetId="6">#REF!</definedName>
    <definedName name="row190_o" localSheetId="25">#REF!</definedName>
    <definedName name="row190_o" localSheetId="18">#REF!</definedName>
    <definedName name="row190_o" localSheetId="26">#REF!</definedName>
    <definedName name="row190_o" localSheetId="17">#REF!</definedName>
    <definedName name="row190_o">#REF!</definedName>
    <definedName name="row190_ol" localSheetId="24">#REF!</definedName>
    <definedName name="row190_ol" localSheetId="19">#REF!</definedName>
    <definedName name="row190_ol" localSheetId="6">#REF!</definedName>
    <definedName name="row190_ol" localSheetId="25">#REF!</definedName>
    <definedName name="row190_ol" localSheetId="18">#REF!</definedName>
    <definedName name="row190_ol" localSheetId="26">#REF!</definedName>
    <definedName name="row190_ol" localSheetId="17">#REF!</definedName>
    <definedName name="row190_ol">#REF!</definedName>
    <definedName name="row190_or" localSheetId="24">#REF!</definedName>
    <definedName name="row190_or" localSheetId="19">#REF!</definedName>
    <definedName name="row190_or" localSheetId="6">#REF!</definedName>
    <definedName name="row190_or" localSheetId="25">#REF!</definedName>
    <definedName name="row190_or" localSheetId="18">#REF!</definedName>
    <definedName name="row190_or" localSheetId="26">#REF!</definedName>
    <definedName name="row190_or" localSheetId="17">#REF!</definedName>
    <definedName name="row190_or">#REF!</definedName>
    <definedName name="row195_n" localSheetId="24">#REF!</definedName>
    <definedName name="row195_n" localSheetId="19">#REF!</definedName>
    <definedName name="row195_n" localSheetId="6">#REF!</definedName>
    <definedName name="row195_n" localSheetId="25">#REF!</definedName>
    <definedName name="row195_n" localSheetId="18">#REF!</definedName>
    <definedName name="row195_n" localSheetId="26">#REF!</definedName>
    <definedName name="row195_n" localSheetId="17">#REF!</definedName>
    <definedName name="row195_n">#REF!</definedName>
    <definedName name="row195_nl" localSheetId="24">#REF!</definedName>
    <definedName name="row195_nl" localSheetId="19">#REF!</definedName>
    <definedName name="row195_nl" localSheetId="6">#REF!</definedName>
    <definedName name="row195_nl" localSheetId="25">#REF!</definedName>
    <definedName name="row195_nl" localSheetId="18">#REF!</definedName>
    <definedName name="row195_nl" localSheetId="26">#REF!</definedName>
    <definedName name="row195_nl" localSheetId="17">#REF!</definedName>
    <definedName name="row195_nl">#REF!</definedName>
    <definedName name="row195_nr" localSheetId="24">#REF!</definedName>
    <definedName name="row195_nr" localSheetId="19">#REF!</definedName>
    <definedName name="row195_nr" localSheetId="6">#REF!</definedName>
    <definedName name="row195_nr" localSheetId="25">#REF!</definedName>
    <definedName name="row195_nr" localSheetId="18">#REF!</definedName>
    <definedName name="row195_nr" localSheetId="26">#REF!</definedName>
    <definedName name="row195_nr" localSheetId="17">#REF!</definedName>
    <definedName name="row195_nr">#REF!</definedName>
    <definedName name="row195_o" localSheetId="24">#REF!</definedName>
    <definedName name="row195_o" localSheetId="19">#REF!</definedName>
    <definedName name="row195_o" localSheetId="6">#REF!</definedName>
    <definedName name="row195_o" localSheetId="25">#REF!</definedName>
    <definedName name="row195_o" localSheetId="18">#REF!</definedName>
    <definedName name="row195_o" localSheetId="26">#REF!</definedName>
    <definedName name="row195_o" localSheetId="17">#REF!</definedName>
    <definedName name="row195_o">#REF!</definedName>
    <definedName name="row195_ol" localSheetId="24">#REF!</definedName>
    <definedName name="row195_ol" localSheetId="19">#REF!</definedName>
    <definedName name="row195_ol" localSheetId="6">#REF!</definedName>
    <definedName name="row195_ol" localSheetId="25">#REF!</definedName>
    <definedName name="row195_ol" localSheetId="18">#REF!</definedName>
    <definedName name="row195_ol" localSheetId="26">#REF!</definedName>
    <definedName name="row195_ol" localSheetId="17">#REF!</definedName>
    <definedName name="row195_ol">#REF!</definedName>
    <definedName name="row195_or" localSheetId="24">#REF!</definedName>
    <definedName name="row195_or" localSheetId="19">#REF!</definedName>
    <definedName name="row195_or" localSheetId="6">#REF!</definedName>
    <definedName name="row195_or" localSheetId="25">#REF!</definedName>
    <definedName name="row195_or" localSheetId="18">#REF!</definedName>
    <definedName name="row195_or" localSheetId="26">#REF!</definedName>
    <definedName name="row195_or" localSheetId="17">#REF!</definedName>
    <definedName name="row195_or">#REF!</definedName>
    <definedName name="row196_n" localSheetId="24">#REF!</definedName>
    <definedName name="row196_n" localSheetId="19">#REF!</definedName>
    <definedName name="row196_n" localSheetId="6">#REF!</definedName>
    <definedName name="row196_n" localSheetId="25">#REF!</definedName>
    <definedName name="row196_n" localSheetId="18">#REF!</definedName>
    <definedName name="row196_n" localSheetId="26">#REF!</definedName>
    <definedName name="row196_n" localSheetId="17">#REF!</definedName>
    <definedName name="row196_n">#REF!</definedName>
    <definedName name="row196_nl" localSheetId="24">#REF!</definedName>
    <definedName name="row196_nl" localSheetId="19">#REF!</definedName>
    <definedName name="row196_nl" localSheetId="6">#REF!</definedName>
    <definedName name="row196_nl" localSheetId="25">#REF!</definedName>
    <definedName name="row196_nl" localSheetId="18">#REF!</definedName>
    <definedName name="row196_nl" localSheetId="26">#REF!</definedName>
    <definedName name="row196_nl" localSheetId="17">#REF!</definedName>
    <definedName name="row196_nl">#REF!</definedName>
    <definedName name="row196_nr" localSheetId="24">#REF!</definedName>
    <definedName name="row196_nr" localSheetId="19">#REF!</definedName>
    <definedName name="row196_nr" localSheetId="6">#REF!</definedName>
    <definedName name="row196_nr" localSheetId="25">#REF!</definedName>
    <definedName name="row196_nr" localSheetId="18">#REF!</definedName>
    <definedName name="row196_nr" localSheetId="26">#REF!</definedName>
    <definedName name="row196_nr" localSheetId="17">#REF!</definedName>
    <definedName name="row196_nr">#REF!</definedName>
    <definedName name="row196_o" localSheetId="24">#REF!</definedName>
    <definedName name="row196_o" localSheetId="19">#REF!</definedName>
    <definedName name="row196_o" localSheetId="6">#REF!</definedName>
    <definedName name="row196_o" localSheetId="25">#REF!</definedName>
    <definedName name="row196_o" localSheetId="18">#REF!</definedName>
    <definedName name="row196_o" localSheetId="26">#REF!</definedName>
    <definedName name="row196_o" localSheetId="17">#REF!</definedName>
    <definedName name="row196_o">#REF!</definedName>
    <definedName name="row196_ol" localSheetId="24">#REF!</definedName>
    <definedName name="row196_ol" localSheetId="19">#REF!</definedName>
    <definedName name="row196_ol" localSheetId="6">#REF!</definedName>
    <definedName name="row196_ol" localSheetId="25">#REF!</definedName>
    <definedName name="row196_ol" localSheetId="18">#REF!</definedName>
    <definedName name="row196_ol" localSheetId="26">#REF!</definedName>
    <definedName name="row196_ol" localSheetId="17">#REF!</definedName>
    <definedName name="row196_ol">#REF!</definedName>
    <definedName name="row196_or" localSheetId="24">#REF!</definedName>
    <definedName name="row196_or" localSheetId="19">#REF!</definedName>
    <definedName name="row196_or" localSheetId="6">#REF!</definedName>
    <definedName name="row196_or" localSheetId="25">#REF!</definedName>
    <definedName name="row196_or" localSheetId="18">#REF!</definedName>
    <definedName name="row196_or" localSheetId="26">#REF!</definedName>
    <definedName name="row196_or" localSheetId="17">#REF!</definedName>
    <definedName name="row196_or">#REF!</definedName>
    <definedName name="row199_n" localSheetId="24">#REF!</definedName>
    <definedName name="row199_n" localSheetId="19">#REF!</definedName>
    <definedName name="row199_n" localSheetId="6">#REF!</definedName>
    <definedName name="row199_n" localSheetId="25">#REF!</definedName>
    <definedName name="row199_n" localSheetId="18">#REF!</definedName>
    <definedName name="row199_n" localSheetId="26">#REF!</definedName>
    <definedName name="row199_n" localSheetId="17">#REF!</definedName>
    <definedName name="row199_n">#REF!</definedName>
    <definedName name="row199_nl" localSheetId="24">#REF!</definedName>
    <definedName name="row199_nl" localSheetId="19">#REF!</definedName>
    <definedName name="row199_nl" localSheetId="6">#REF!</definedName>
    <definedName name="row199_nl" localSheetId="25">#REF!</definedName>
    <definedName name="row199_nl" localSheetId="18">#REF!</definedName>
    <definedName name="row199_nl" localSheetId="26">#REF!</definedName>
    <definedName name="row199_nl" localSheetId="17">#REF!</definedName>
    <definedName name="row199_nl">#REF!</definedName>
    <definedName name="row199_nr" localSheetId="24">#REF!</definedName>
    <definedName name="row199_nr" localSheetId="19">#REF!</definedName>
    <definedName name="row199_nr" localSheetId="6">#REF!</definedName>
    <definedName name="row199_nr" localSheetId="25">#REF!</definedName>
    <definedName name="row199_nr" localSheetId="18">#REF!</definedName>
    <definedName name="row199_nr" localSheetId="26">#REF!</definedName>
    <definedName name="row199_nr" localSheetId="17">#REF!</definedName>
    <definedName name="row199_nr">#REF!</definedName>
    <definedName name="row199_o" localSheetId="24">#REF!</definedName>
    <definedName name="row199_o" localSheetId="19">#REF!</definedName>
    <definedName name="row199_o" localSheetId="6">#REF!</definedName>
    <definedName name="row199_o" localSheetId="25">#REF!</definedName>
    <definedName name="row199_o" localSheetId="18">#REF!</definedName>
    <definedName name="row199_o" localSheetId="26">#REF!</definedName>
    <definedName name="row199_o" localSheetId="17">#REF!</definedName>
    <definedName name="row199_o">#REF!</definedName>
    <definedName name="row199_ol" localSheetId="24">#REF!</definedName>
    <definedName name="row199_ol" localSheetId="19">#REF!</definedName>
    <definedName name="row199_ol" localSheetId="6">#REF!</definedName>
    <definedName name="row199_ol" localSheetId="25">#REF!</definedName>
    <definedName name="row199_ol" localSheetId="18">#REF!</definedName>
    <definedName name="row199_ol" localSheetId="26">#REF!</definedName>
    <definedName name="row199_ol" localSheetId="17">#REF!</definedName>
    <definedName name="row199_ol">#REF!</definedName>
    <definedName name="row199_or" localSheetId="24">#REF!</definedName>
    <definedName name="row199_or" localSheetId="19">#REF!</definedName>
    <definedName name="row199_or" localSheetId="6">#REF!</definedName>
    <definedName name="row199_or" localSheetId="25">#REF!</definedName>
    <definedName name="row199_or" localSheetId="18">#REF!</definedName>
    <definedName name="row199_or" localSheetId="26">#REF!</definedName>
    <definedName name="row199_or" localSheetId="17">#REF!</definedName>
    <definedName name="row199_or">#REF!</definedName>
    <definedName name="row200_n" localSheetId="24">#REF!</definedName>
    <definedName name="row200_n" localSheetId="19">#REF!</definedName>
    <definedName name="row200_n" localSheetId="6">#REF!</definedName>
    <definedName name="row200_n" localSheetId="25">#REF!</definedName>
    <definedName name="row200_n" localSheetId="18">#REF!</definedName>
    <definedName name="row200_n" localSheetId="26">#REF!</definedName>
    <definedName name="row200_n" localSheetId="17">#REF!</definedName>
    <definedName name="row200_n">#REF!</definedName>
    <definedName name="row200_nl" localSheetId="24">#REF!</definedName>
    <definedName name="row200_nl" localSheetId="19">#REF!</definedName>
    <definedName name="row200_nl" localSheetId="6">#REF!</definedName>
    <definedName name="row200_nl" localSheetId="25">#REF!</definedName>
    <definedName name="row200_nl" localSheetId="18">#REF!</definedName>
    <definedName name="row200_nl" localSheetId="26">#REF!</definedName>
    <definedName name="row200_nl" localSheetId="17">#REF!</definedName>
    <definedName name="row200_nl">#REF!</definedName>
    <definedName name="row200_nr" localSheetId="24">#REF!</definedName>
    <definedName name="row200_nr" localSheetId="19">#REF!</definedName>
    <definedName name="row200_nr" localSheetId="6">#REF!</definedName>
    <definedName name="row200_nr" localSheetId="25">#REF!</definedName>
    <definedName name="row200_nr" localSheetId="18">#REF!</definedName>
    <definedName name="row200_nr" localSheetId="26">#REF!</definedName>
    <definedName name="row200_nr" localSheetId="17">#REF!</definedName>
    <definedName name="row200_nr">#REF!</definedName>
    <definedName name="row200_o" localSheetId="24">#REF!</definedName>
    <definedName name="row200_o" localSheetId="19">#REF!</definedName>
    <definedName name="row200_o" localSheetId="6">#REF!</definedName>
    <definedName name="row200_o" localSheetId="25">#REF!</definedName>
    <definedName name="row200_o" localSheetId="18">#REF!</definedName>
    <definedName name="row200_o" localSheetId="26">#REF!</definedName>
    <definedName name="row200_o" localSheetId="17">#REF!</definedName>
    <definedName name="row200_o">#REF!</definedName>
    <definedName name="row200_ol" localSheetId="24">#REF!</definedName>
    <definedName name="row200_ol" localSheetId="19">#REF!</definedName>
    <definedName name="row200_ol" localSheetId="6">#REF!</definedName>
    <definedName name="row200_ol" localSheetId="25">#REF!</definedName>
    <definedName name="row200_ol" localSheetId="18">#REF!</definedName>
    <definedName name="row200_ol" localSheetId="26">#REF!</definedName>
    <definedName name="row200_ol" localSheetId="17">#REF!</definedName>
    <definedName name="row200_ol">#REF!</definedName>
    <definedName name="row200_or" localSheetId="24">#REF!</definedName>
    <definedName name="row200_or" localSheetId="19">#REF!</definedName>
    <definedName name="row200_or" localSheetId="6">#REF!</definedName>
    <definedName name="row200_or" localSheetId="25">#REF!</definedName>
    <definedName name="row200_or" localSheetId="18">#REF!</definedName>
    <definedName name="row200_or" localSheetId="26">#REF!</definedName>
    <definedName name="row200_or" localSheetId="17">#REF!</definedName>
    <definedName name="row200_or">#REF!</definedName>
    <definedName name="row201_n" localSheetId="24">#REF!</definedName>
    <definedName name="row201_n" localSheetId="19">#REF!</definedName>
    <definedName name="row201_n" localSheetId="6">#REF!</definedName>
    <definedName name="row201_n" localSheetId="25">#REF!</definedName>
    <definedName name="row201_n" localSheetId="18">#REF!</definedName>
    <definedName name="row201_n" localSheetId="26">#REF!</definedName>
    <definedName name="row201_n" localSheetId="17">#REF!</definedName>
    <definedName name="row201_n">#REF!</definedName>
    <definedName name="row201_nl" localSheetId="24">#REF!</definedName>
    <definedName name="row201_nl" localSheetId="19">#REF!</definedName>
    <definedName name="row201_nl" localSheetId="6">#REF!</definedName>
    <definedName name="row201_nl" localSheetId="25">#REF!</definedName>
    <definedName name="row201_nl" localSheetId="18">#REF!</definedName>
    <definedName name="row201_nl" localSheetId="26">#REF!</definedName>
    <definedName name="row201_nl" localSheetId="17">#REF!</definedName>
    <definedName name="row201_nl">#REF!</definedName>
    <definedName name="row201_nr" localSheetId="24">#REF!</definedName>
    <definedName name="row201_nr" localSheetId="19">#REF!</definedName>
    <definedName name="row201_nr" localSheetId="6">#REF!</definedName>
    <definedName name="row201_nr" localSheetId="25">#REF!</definedName>
    <definedName name="row201_nr" localSheetId="18">#REF!</definedName>
    <definedName name="row201_nr" localSheetId="26">#REF!</definedName>
    <definedName name="row201_nr" localSheetId="17">#REF!</definedName>
    <definedName name="row201_nr">#REF!</definedName>
    <definedName name="row201_o" localSheetId="24">#REF!</definedName>
    <definedName name="row201_o" localSheetId="19">#REF!</definedName>
    <definedName name="row201_o" localSheetId="6">#REF!</definedName>
    <definedName name="row201_o" localSheetId="25">#REF!</definedName>
    <definedName name="row201_o" localSheetId="18">#REF!</definedName>
    <definedName name="row201_o" localSheetId="26">#REF!</definedName>
    <definedName name="row201_o" localSheetId="17">#REF!</definedName>
    <definedName name="row201_o">#REF!</definedName>
    <definedName name="row201_ol" localSheetId="24">#REF!</definedName>
    <definedName name="row201_ol" localSheetId="19">#REF!</definedName>
    <definedName name="row201_ol" localSheetId="6">#REF!</definedName>
    <definedName name="row201_ol" localSheetId="25">#REF!</definedName>
    <definedName name="row201_ol" localSheetId="18">#REF!</definedName>
    <definedName name="row201_ol" localSheetId="26">#REF!</definedName>
    <definedName name="row201_ol" localSheetId="17">#REF!</definedName>
    <definedName name="row201_ol">#REF!</definedName>
    <definedName name="row201_or" localSheetId="24">#REF!</definedName>
    <definedName name="row201_or" localSheetId="19">#REF!</definedName>
    <definedName name="row201_or" localSheetId="6">#REF!</definedName>
    <definedName name="row201_or" localSheetId="25">#REF!</definedName>
    <definedName name="row201_or" localSheetId="18">#REF!</definedName>
    <definedName name="row201_or" localSheetId="26">#REF!</definedName>
    <definedName name="row201_or" localSheetId="17">#REF!</definedName>
    <definedName name="row201_or">#REF!</definedName>
    <definedName name="row202_n" localSheetId="24">#REF!</definedName>
    <definedName name="row202_n" localSheetId="19">#REF!</definedName>
    <definedName name="row202_n" localSheetId="6">#REF!</definedName>
    <definedName name="row202_n" localSheetId="25">#REF!</definedName>
    <definedName name="row202_n" localSheetId="18">#REF!</definedName>
    <definedName name="row202_n" localSheetId="26">#REF!</definedName>
    <definedName name="row202_n" localSheetId="17">#REF!</definedName>
    <definedName name="row202_n">#REF!</definedName>
    <definedName name="row202_nl" localSheetId="24">#REF!</definedName>
    <definedName name="row202_nl" localSheetId="19">#REF!</definedName>
    <definedName name="row202_nl" localSheetId="6">#REF!</definedName>
    <definedName name="row202_nl" localSheetId="25">#REF!</definedName>
    <definedName name="row202_nl" localSheetId="18">#REF!</definedName>
    <definedName name="row202_nl" localSheetId="26">#REF!</definedName>
    <definedName name="row202_nl" localSheetId="17">#REF!</definedName>
    <definedName name="row202_nl">#REF!</definedName>
    <definedName name="row202_nr" localSheetId="24">#REF!</definedName>
    <definedName name="row202_nr" localSheetId="19">#REF!</definedName>
    <definedName name="row202_nr" localSheetId="6">#REF!</definedName>
    <definedName name="row202_nr" localSheetId="25">#REF!</definedName>
    <definedName name="row202_nr" localSheetId="18">#REF!</definedName>
    <definedName name="row202_nr" localSheetId="26">#REF!</definedName>
    <definedName name="row202_nr" localSheetId="17">#REF!</definedName>
    <definedName name="row202_nr">#REF!</definedName>
    <definedName name="row202_o" localSheetId="24">#REF!</definedName>
    <definedName name="row202_o" localSheetId="19">#REF!</definedName>
    <definedName name="row202_o" localSheetId="6">#REF!</definedName>
    <definedName name="row202_o" localSheetId="25">#REF!</definedName>
    <definedName name="row202_o" localSheetId="18">#REF!</definedName>
    <definedName name="row202_o" localSheetId="26">#REF!</definedName>
    <definedName name="row202_o" localSheetId="17">#REF!</definedName>
    <definedName name="row202_o">#REF!</definedName>
    <definedName name="row202_ol" localSheetId="24">#REF!</definedName>
    <definedName name="row202_ol" localSheetId="19">#REF!</definedName>
    <definedName name="row202_ol" localSheetId="6">#REF!</definedName>
    <definedName name="row202_ol" localSheetId="25">#REF!</definedName>
    <definedName name="row202_ol" localSheetId="18">#REF!</definedName>
    <definedName name="row202_ol" localSheetId="26">#REF!</definedName>
    <definedName name="row202_ol" localSheetId="17">#REF!</definedName>
    <definedName name="row202_ol">#REF!</definedName>
    <definedName name="row202_or" localSheetId="24">#REF!</definedName>
    <definedName name="row202_or" localSheetId="19">#REF!</definedName>
    <definedName name="row202_or" localSheetId="6">#REF!</definedName>
    <definedName name="row202_or" localSheetId="25">#REF!</definedName>
    <definedName name="row202_or" localSheetId="18">#REF!</definedName>
    <definedName name="row202_or" localSheetId="26">#REF!</definedName>
    <definedName name="row202_or" localSheetId="17">#REF!</definedName>
    <definedName name="row202_or">#REF!</definedName>
    <definedName name="row210_n" localSheetId="24">#REF!</definedName>
    <definedName name="row210_n" localSheetId="19">#REF!</definedName>
    <definedName name="row210_n" localSheetId="6">#REF!</definedName>
    <definedName name="row210_n" localSheetId="25">#REF!</definedName>
    <definedName name="row210_n" localSheetId="18">#REF!</definedName>
    <definedName name="row210_n" localSheetId="26">#REF!</definedName>
    <definedName name="row210_n" localSheetId="17">#REF!</definedName>
    <definedName name="row210_n">#REF!</definedName>
    <definedName name="row210_np" localSheetId="24">#REF!</definedName>
    <definedName name="row210_np" localSheetId="19">#REF!</definedName>
    <definedName name="row210_np" localSheetId="6">#REF!</definedName>
    <definedName name="row210_np" localSheetId="25">#REF!</definedName>
    <definedName name="row210_np" localSheetId="18">#REF!</definedName>
    <definedName name="row210_np" localSheetId="26">#REF!</definedName>
    <definedName name="row210_np" localSheetId="17">#REF!</definedName>
    <definedName name="row210_np">#REF!</definedName>
    <definedName name="row210_np_01" localSheetId="24">#REF!</definedName>
    <definedName name="row210_np_01" localSheetId="19">#REF!</definedName>
    <definedName name="row210_np_01" localSheetId="6">#REF!</definedName>
    <definedName name="row210_np_01" localSheetId="25">#REF!</definedName>
    <definedName name="row210_np_01" localSheetId="18">#REF!</definedName>
    <definedName name="row210_np_01" localSheetId="26">#REF!</definedName>
    <definedName name="row210_np_01" localSheetId="17">#REF!</definedName>
    <definedName name="row210_np_01">#REF!</definedName>
    <definedName name="row210_nu" localSheetId="24">#REF!</definedName>
    <definedName name="row210_nu" localSheetId="19">#REF!</definedName>
    <definedName name="row210_nu" localSheetId="6">#REF!</definedName>
    <definedName name="row210_nu" localSheetId="25">#REF!</definedName>
    <definedName name="row210_nu" localSheetId="18">#REF!</definedName>
    <definedName name="row210_nu" localSheetId="26">#REF!</definedName>
    <definedName name="row210_nu" localSheetId="17">#REF!</definedName>
    <definedName name="row210_nu">#REF!</definedName>
    <definedName name="row210_nu_01" localSheetId="24">#REF!</definedName>
    <definedName name="row210_nu_01" localSheetId="19">#REF!</definedName>
    <definedName name="row210_nu_01" localSheetId="6">#REF!</definedName>
    <definedName name="row210_nu_01" localSheetId="25">#REF!</definedName>
    <definedName name="row210_nu_01" localSheetId="18">#REF!</definedName>
    <definedName name="row210_nu_01" localSheetId="26">#REF!</definedName>
    <definedName name="row210_nu_01" localSheetId="17">#REF!</definedName>
    <definedName name="row210_nu_01">#REF!</definedName>
    <definedName name="row210_o" localSheetId="24">#REF!</definedName>
    <definedName name="row210_o" localSheetId="19">#REF!</definedName>
    <definedName name="row210_o" localSheetId="6">#REF!</definedName>
    <definedName name="row210_o" localSheetId="25">#REF!</definedName>
    <definedName name="row210_o" localSheetId="18">#REF!</definedName>
    <definedName name="row210_o" localSheetId="26">#REF!</definedName>
    <definedName name="row210_o" localSheetId="17">#REF!</definedName>
    <definedName name="row210_o">#REF!</definedName>
    <definedName name="row210_op" localSheetId="24">#REF!</definedName>
    <definedName name="row210_op" localSheetId="19">#REF!</definedName>
    <definedName name="row210_op" localSheetId="6">#REF!</definedName>
    <definedName name="row210_op" localSheetId="25">#REF!</definedName>
    <definedName name="row210_op" localSheetId="18">#REF!</definedName>
    <definedName name="row210_op" localSheetId="26">#REF!</definedName>
    <definedName name="row210_op" localSheetId="17">#REF!</definedName>
    <definedName name="row210_op">#REF!</definedName>
    <definedName name="row210_op_01" localSheetId="24">#REF!</definedName>
    <definedName name="row210_op_01" localSheetId="19">#REF!</definedName>
    <definedName name="row210_op_01" localSheetId="6">#REF!</definedName>
    <definedName name="row210_op_01" localSheetId="25">#REF!</definedName>
    <definedName name="row210_op_01" localSheetId="18">#REF!</definedName>
    <definedName name="row210_op_01" localSheetId="26">#REF!</definedName>
    <definedName name="row210_op_01" localSheetId="17">#REF!</definedName>
    <definedName name="row210_op_01">#REF!</definedName>
    <definedName name="row210_ou" localSheetId="24">#REF!</definedName>
    <definedName name="row210_ou" localSheetId="19">#REF!</definedName>
    <definedName name="row210_ou" localSheetId="6">#REF!</definedName>
    <definedName name="row210_ou" localSheetId="25">#REF!</definedName>
    <definedName name="row210_ou" localSheetId="18">#REF!</definedName>
    <definedName name="row210_ou" localSheetId="26">#REF!</definedName>
    <definedName name="row210_ou" localSheetId="17">#REF!</definedName>
    <definedName name="row210_ou">#REF!</definedName>
    <definedName name="row210_ou_01" localSheetId="24">#REF!</definedName>
    <definedName name="row210_ou_01" localSheetId="19">#REF!</definedName>
    <definedName name="row210_ou_01" localSheetId="6">#REF!</definedName>
    <definedName name="row210_ou_01" localSheetId="25">#REF!</definedName>
    <definedName name="row210_ou_01" localSheetId="18">#REF!</definedName>
    <definedName name="row210_ou_01" localSheetId="26">#REF!</definedName>
    <definedName name="row210_ou_01" localSheetId="17">#REF!</definedName>
    <definedName name="row210_ou_01">#REF!</definedName>
    <definedName name="row2100_n" localSheetId="24">#REF!</definedName>
    <definedName name="row2100_n" localSheetId="19">#REF!</definedName>
    <definedName name="row2100_n" localSheetId="6">#REF!</definedName>
    <definedName name="row2100_n" localSheetId="25">#REF!</definedName>
    <definedName name="row2100_n" localSheetId="18">#REF!</definedName>
    <definedName name="row2100_n" localSheetId="26">#REF!</definedName>
    <definedName name="row2100_n" localSheetId="17">#REF!</definedName>
    <definedName name="row2100_n">#REF!</definedName>
    <definedName name="row2100_nl" localSheetId="24">#REF!</definedName>
    <definedName name="row2100_nl" localSheetId="19">#REF!</definedName>
    <definedName name="row2100_nl" localSheetId="6">#REF!</definedName>
    <definedName name="row2100_nl" localSheetId="25">#REF!</definedName>
    <definedName name="row2100_nl" localSheetId="18">#REF!</definedName>
    <definedName name="row2100_nl" localSheetId="26">#REF!</definedName>
    <definedName name="row2100_nl" localSheetId="17">#REF!</definedName>
    <definedName name="row2100_nl">#REF!</definedName>
    <definedName name="row2100_nr" localSheetId="24">#REF!</definedName>
    <definedName name="row2100_nr" localSheetId="19">#REF!</definedName>
    <definedName name="row2100_nr" localSheetId="6">#REF!</definedName>
    <definedName name="row2100_nr" localSheetId="25">#REF!</definedName>
    <definedName name="row2100_nr" localSheetId="18">#REF!</definedName>
    <definedName name="row2100_nr" localSheetId="26">#REF!</definedName>
    <definedName name="row2100_nr" localSheetId="17">#REF!</definedName>
    <definedName name="row2100_nr">#REF!</definedName>
    <definedName name="row2100_o" localSheetId="24">#REF!</definedName>
    <definedName name="row2100_o" localSheetId="19">#REF!</definedName>
    <definedName name="row2100_o" localSheetId="6">#REF!</definedName>
    <definedName name="row2100_o" localSheetId="25">#REF!</definedName>
    <definedName name="row2100_o" localSheetId="18">#REF!</definedName>
    <definedName name="row2100_o" localSheetId="26">#REF!</definedName>
    <definedName name="row2100_o" localSheetId="17">#REF!</definedName>
    <definedName name="row2100_o">#REF!</definedName>
    <definedName name="row2100_ol" localSheetId="24">#REF!</definedName>
    <definedName name="row2100_ol" localSheetId="19">#REF!</definedName>
    <definedName name="row2100_ol" localSheetId="6">#REF!</definedName>
    <definedName name="row2100_ol" localSheetId="25">#REF!</definedName>
    <definedName name="row2100_ol" localSheetId="18">#REF!</definedName>
    <definedName name="row2100_ol" localSheetId="26">#REF!</definedName>
    <definedName name="row2100_ol" localSheetId="17">#REF!</definedName>
    <definedName name="row2100_ol">#REF!</definedName>
    <definedName name="row2100_or" localSheetId="24">#REF!</definedName>
    <definedName name="row2100_or" localSheetId="19">#REF!</definedName>
    <definedName name="row2100_or" localSheetId="6">#REF!</definedName>
    <definedName name="row2100_or" localSheetId="25">#REF!</definedName>
    <definedName name="row2100_or" localSheetId="18">#REF!</definedName>
    <definedName name="row2100_or" localSheetId="26">#REF!</definedName>
    <definedName name="row2100_or" localSheetId="17">#REF!</definedName>
    <definedName name="row2100_or">#REF!</definedName>
    <definedName name="row211_n" localSheetId="24">#REF!</definedName>
    <definedName name="row211_n" localSheetId="19">#REF!</definedName>
    <definedName name="row211_n" localSheetId="6">#REF!</definedName>
    <definedName name="row211_n" localSheetId="25">#REF!</definedName>
    <definedName name="row211_n" localSheetId="18">#REF!</definedName>
    <definedName name="row211_n" localSheetId="26">#REF!</definedName>
    <definedName name="row211_n" localSheetId="17">#REF!</definedName>
    <definedName name="row211_n">#REF!</definedName>
    <definedName name="row211_o" localSheetId="24">#REF!</definedName>
    <definedName name="row211_o" localSheetId="19">#REF!</definedName>
    <definedName name="row211_o" localSheetId="6">#REF!</definedName>
    <definedName name="row211_o" localSheetId="25">#REF!</definedName>
    <definedName name="row211_o" localSheetId="18">#REF!</definedName>
    <definedName name="row211_o" localSheetId="26">#REF!</definedName>
    <definedName name="row211_o" localSheetId="17">#REF!</definedName>
    <definedName name="row211_o">#REF!</definedName>
    <definedName name="row2110_n" localSheetId="24">#REF!</definedName>
    <definedName name="row2110_n" localSheetId="19">#REF!</definedName>
    <definedName name="row2110_n" localSheetId="6">#REF!</definedName>
    <definedName name="row2110_n" localSheetId="25">#REF!</definedName>
    <definedName name="row2110_n" localSheetId="18">#REF!</definedName>
    <definedName name="row2110_n" localSheetId="26">#REF!</definedName>
    <definedName name="row2110_n" localSheetId="17">#REF!</definedName>
    <definedName name="row2110_n">#REF!</definedName>
    <definedName name="row2110_nl" localSheetId="24">#REF!</definedName>
    <definedName name="row2110_nl" localSheetId="19">#REF!</definedName>
    <definedName name="row2110_nl" localSheetId="6">#REF!</definedName>
    <definedName name="row2110_nl" localSheetId="25">#REF!</definedName>
    <definedName name="row2110_nl" localSheetId="18">#REF!</definedName>
    <definedName name="row2110_nl" localSheetId="26">#REF!</definedName>
    <definedName name="row2110_nl" localSheetId="17">#REF!</definedName>
    <definedName name="row2110_nl">#REF!</definedName>
    <definedName name="row2110_nr" localSheetId="24">#REF!</definedName>
    <definedName name="row2110_nr" localSheetId="19">#REF!</definedName>
    <definedName name="row2110_nr" localSheetId="6">#REF!</definedName>
    <definedName name="row2110_nr" localSheetId="25">#REF!</definedName>
    <definedName name="row2110_nr" localSheetId="18">#REF!</definedName>
    <definedName name="row2110_nr" localSheetId="26">#REF!</definedName>
    <definedName name="row2110_nr" localSheetId="17">#REF!</definedName>
    <definedName name="row2110_nr">#REF!</definedName>
    <definedName name="row2110_o" localSheetId="24">#REF!</definedName>
    <definedName name="row2110_o" localSheetId="19">#REF!</definedName>
    <definedName name="row2110_o" localSheetId="6">#REF!</definedName>
    <definedName name="row2110_o" localSheetId="25">#REF!</definedName>
    <definedName name="row2110_o" localSheetId="18">#REF!</definedName>
    <definedName name="row2110_o" localSheetId="26">#REF!</definedName>
    <definedName name="row2110_o" localSheetId="17">#REF!</definedName>
    <definedName name="row2110_o">#REF!</definedName>
    <definedName name="row2110_ol" localSheetId="24">#REF!</definedName>
    <definedName name="row2110_ol" localSheetId="19">#REF!</definedName>
    <definedName name="row2110_ol" localSheetId="6">#REF!</definedName>
    <definedName name="row2110_ol" localSheetId="25">#REF!</definedName>
    <definedName name="row2110_ol" localSheetId="18">#REF!</definedName>
    <definedName name="row2110_ol" localSheetId="26">#REF!</definedName>
    <definedName name="row2110_ol" localSheetId="17">#REF!</definedName>
    <definedName name="row2110_ol">#REF!</definedName>
    <definedName name="row2110_or" localSheetId="24">#REF!</definedName>
    <definedName name="row2110_or" localSheetId="19">#REF!</definedName>
    <definedName name="row2110_or" localSheetId="6">#REF!</definedName>
    <definedName name="row2110_or" localSheetId="25">#REF!</definedName>
    <definedName name="row2110_or" localSheetId="18">#REF!</definedName>
    <definedName name="row2110_or" localSheetId="26">#REF!</definedName>
    <definedName name="row2110_or" localSheetId="17">#REF!</definedName>
    <definedName name="row2110_or">#REF!</definedName>
    <definedName name="row2111_n" localSheetId="24">#REF!</definedName>
    <definedName name="row2111_n" localSheetId="19">#REF!</definedName>
    <definedName name="row2111_n" localSheetId="6">#REF!</definedName>
    <definedName name="row2111_n" localSheetId="25">#REF!</definedName>
    <definedName name="row2111_n" localSheetId="18">#REF!</definedName>
    <definedName name="row2111_n" localSheetId="26">#REF!</definedName>
    <definedName name="row2111_n" localSheetId="17">#REF!</definedName>
    <definedName name="row2111_n">#REF!</definedName>
    <definedName name="row2111_nl" localSheetId="24">#REF!</definedName>
    <definedName name="row2111_nl" localSheetId="19">#REF!</definedName>
    <definedName name="row2111_nl" localSheetId="6">#REF!</definedName>
    <definedName name="row2111_nl" localSheetId="25">#REF!</definedName>
    <definedName name="row2111_nl" localSheetId="18">#REF!</definedName>
    <definedName name="row2111_nl" localSheetId="26">#REF!</definedName>
    <definedName name="row2111_nl" localSheetId="17">#REF!</definedName>
    <definedName name="row2111_nl">#REF!</definedName>
    <definedName name="row2111_nr" localSheetId="24">#REF!</definedName>
    <definedName name="row2111_nr" localSheetId="19">#REF!</definedName>
    <definedName name="row2111_nr" localSheetId="6">#REF!</definedName>
    <definedName name="row2111_nr" localSheetId="25">#REF!</definedName>
    <definedName name="row2111_nr" localSheetId="18">#REF!</definedName>
    <definedName name="row2111_nr" localSheetId="26">#REF!</definedName>
    <definedName name="row2111_nr" localSheetId="17">#REF!</definedName>
    <definedName name="row2111_nr">#REF!</definedName>
    <definedName name="row2111_o" localSheetId="24">#REF!</definedName>
    <definedName name="row2111_o" localSheetId="19">#REF!</definedName>
    <definedName name="row2111_o" localSheetId="6">#REF!</definedName>
    <definedName name="row2111_o" localSheetId="25">#REF!</definedName>
    <definedName name="row2111_o" localSheetId="18">#REF!</definedName>
    <definedName name="row2111_o" localSheetId="26">#REF!</definedName>
    <definedName name="row2111_o" localSheetId="17">#REF!</definedName>
    <definedName name="row2111_o">#REF!</definedName>
    <definedName name="row2111_ol" localSheetId="24">#REF!</definedName>
    <definedName name="row2111_ol" localSheetId="19">#REF!</definedName>
    <definedName name="row2111_ol" localSheetId="6">#REF!</definedName>
    <definedName name="row2111_ol" localSheetId="25">#REF!</definedName>
    <definedName name="row2111_ol" localSheetId="18">#REF!</definedName>
    <definedName name="row2111_ol" localSheetId="26">#REF!</definedName>
    <definedName name="row2111_ol" localSheetId="17">#REF!</definedName>
    <definedName name="row2111_ol">#REF!</definedName>
    <definedName name="row2111_or" localSheetId="24">#REF!</definedName>
    <definedName name="row2111_or" localSheetId="19">#REF!</definedName>
    <definedName name="row2111_or" localSheetId="6">#REF!</definedName>
    <definedName name="row2111_or" localSheetId="25">#REF!</definedName>
    <definedName name="row2111_or" localSheetId="18">#REF!</definedName>
    <definedName name="row2111_or" localSheetId="26">#REF!</definedName>
    <definedName name="row2111_or" localSheetId="17">#REF!</definedName>
    <definedName name="row2111_or">#REF!</definedName>
    <definedName name="row2112_n" localSheetId="24">#REF!</definedName>
    <definedName name="row2112_n" localSheetId="19">#REF!</definedName>
    <definedName name="row2112_n" localSheetId="6">#REF!</definedName>
    <definedName name="row2112_n" localSheetId="25">#REF!</definedName>
    <definedName name="row2112_n" localSheetId="18">#REF!</definedName>
    <definedName name="row2112_n" localSheetId="26">#REF!</definedName>
    <definedName name="row2112_n" localSheetId="17">#REF!</definedName>
    <definedName name="row2112_n">#REF!</definedName>
    <definedName name="row2112_nl" localSheetId="24">#REF!</definedName>
    <definedName name="row2112_nl" localSheetId="19">#REF!</definedName>
    <definedName name="row2112_nl" localSheetId="6">#REF!</definedName>
    <definedName name="row2112_nl" localSheetId="25">#REF!</definedName>
    <definedName name="row2112_nl" localSheetId="18">#REF!</definedName>
    <definedName name="row2112_nl" localSheetId="26">#REF!</definedName>
    <definedName name="row2112_nl" localSheetId="17">#REF!</definedName>
    <definedName name="row2112_nl">#REF!</definedName>
    <definedName name="row2112_nr" localSheetId="24">#REF!</definedName>
    <definedName name="row2112_nr" localSheetId="19">#REF!</definedName>
    <definedName name="row2112_nr" localSheetId="6">#REF!</definedName>
    <definedName name="row2112_nr" localSheetId="25">#REF!</definedName>
    <definedName name="row2112_nr" localSheetId="18">#REF!</definedName>
    <definedName name="row2112_nr" localSheetId="26">#REF!</definedName>
    <definedName name="row2112_nr" localSheetId="17">#REF!</definedName>
    <definedName name="row2112_nr">#REF!</definedName>
    <definedName name="row2112_o" localSheetId="24">#REF!</definedName>
    <definedName name="row2112_o" localSheetId="19">#REF!</definedName>
    <definedName name="row2112_o" localSheetId="6">#REF!</definedName>
    <definedName name="row2112_o" localSheetId="25">#REF!</definedName>
    <definedName name="row2112_o" localSheetId="18">#REF!</definedName>
    <definedName name="row2112_o" localSheetId="26">#REF!</definedName>
    <definedName name="row2112_o" localSheetId="17">#REF!</definedName>
    <definedName name="row2112_o">#REF!</definedName>
    <definedName name="row2112_ol" localSheetId="24">#REF!</definedName>
    <definedName name="row2112_ol" localSheetId="19">#REF!</definedName>
    <definedName name="row2112_ol" localSheetId="6">#REF!</definedName>
    <definedName name="row2112_ol" localSheetId="25">#REF!</definedName>
    <definedName name="row2112_ol" localSheetId="18">#REF!</definedName>
    <definedName name="row2112_ol" localSheetId="26">#REF!</definedName>
    <definedName name="row2112_ol" localSheetId="17">#REF!</definedName>
    <definedName name="row2112_ol">#REF!</definedName>
    <definedName name="row2112_or" localSheetId="24">#REF!</definedName>
    <definedName name="row2112_or" localSheetId="19">#REF!</definedName>
    <definedName name="row2112_or" localSheetId="6">#REF!</definedName>
    <definedName name="row2112_or" localSheetId="25">#REF!</definedName>
    <definedName name="row2112_or" localSheetId="18">#REF!</definedName>
    <definedName name="row2112_or" localSheetId="26">#REF!</definedName>
    <definedName name="row2112_or" localSheetId="17">#REF!</definedName>
    <definedName name="row2112_or">#REF!</definedName>
    <definedName name="row2113_n" localSheetId="24">#REF!</definedName>
    <definedName name="row2113_n" localSheetId="19">#REF!</definedName>
    <definedName name="row2113_n" localSheetId="6">#REF!</definedName>
    <definedName name="row2113_n" localSheetId="25">#REF!</definedName>
    <definedName name="row2113_n" localSheetId="18">#REF!</definedName>
    <definedName name="row2113_n" localSheetId="26">#REF!</definedName>
    <definedName name="row2113_n" localSheetId="17">#REF!</definedName>
    <definedName name="row2113_n">#REF!</definedName>
    <definedName name="row2113_nl" localSheetId="24">#REF!</definedName>
    <definedName name="row2113_nl" localSheetId="19">#REF!</definedName>
    <definedName name="row2113_nl" localSheetId="6">#REF!</definedName>
    <definedName name="row2113_nl" localSheetId="25">#REF!</definedName>
    <definedName name="row2113_nl" localSheetId="18">#REF!</definedName>
    <definedName name="row2113_nl" localSheetId="26">#REF!</definedName>
    <definedName name="row2113_nl" localSheetId="17">#REF!</definedName>
    <definedName name="row2113_nl">#REF!</definedName>
    <definedName name="row2113_nr" localSheetId="24">#REF!</definedName>
    <definedName name="row2113_nr" localSheetId="19">#REF!</definedName>
    <definedName name="row2113_nr" localSheetId="6">#REF!</definedName>
    <definedName name="row2113_nr" localSheetId="25">#REF!</definedName>
    <definedName name="row2113_nr" localSheetId="18">#REF!</definedName>
    <definedName name="row2113_nr" localSheetId="26">#REF!</definedName>
    <definedName name="row2113_nr" localSheetId="17">#REF!</definedName>
    <definedName name="row2113_nr">#REF!</definedName>
    <definedName name="row2113_o" localSheetId="24">#REF!</definedName>
    <definedName name="row2113_o" localSheetId="19">#REF!</definedName>
    <definedName name="row2113_o" localSheetId="6">#REF!</definedName>
    <definedName name="row2113_o" localSheetId="25">#REF!</definedName>
    <definedName name="row2113_o" localSheetId="18">#REF!</definedName>
    <definedName name="row2113_o" localSheetId="26">#REF!</definedName>
    <definedName name="row2113_o" localSheetId="17">#REF!</definedName>
    <definedName name="row2113_o">#REF!</definedName>
    <definedName name="row2113_ol" localSheetId="24">#REF!</definedName>
    <definedName name="row2113_ol" localSheetId="19">#REF!</definedName>
    <definedName name="row2113_ol" localSheetId="6">#REF!</definedName>
    <definedName name="row2113_ol" localSheetId="25">#REF!</definedName>
    <definedName name="row2113_ol" localSheetId="18">#REF!</definedName>
    <definedName name="row2113_ol" localSheetId="26">#REF!</definedName>
    <definedName name="row2113_ol" localSheetId="17">#REF!</definedName>
    <definedName name="row2113_ol">#REF!</definedName>
    <definedName name="row2113_or" localSheetId="24">#REF!</definedName>
    <definedName name="row2113_or" localSheetId="19">#REF!</definedName>
    <definedName name="row2113_or" localSheetId="6">#REF!</definedName>
    <definedName name="row2113_or" localSheetId="25">#REF!</definedName>
    <definedName name="row2113_or" localSheetId="18">#REF!</definedName>
    <definedName name="row2113_or" localSheetId="26">#REF!</definedName>
    <definedName name="row2113_or" localSheetId="17">#REF!</definedName>
    <definedName name="row2113_or">#REF!</definedName>
    <definedName name="row2114_n" localSheetId="24">#REF!</definedName>
    <definedName name="row2114_n" localSheetId="19">#REF!</definedName>
    <definedName name="row2114_n" localSheetId="6">#REF!</definedName>
    <definedName name="row2114_n" localSheetId="25">#REF!</definedName>
    <definedName name="row2114_n" localSheetId="18">#REF!</definedName>
    <definedName name="row2114_n" localSheetId="26">#REF!</definedName>
    <definedName name="row2114_n" localSheetId="17">#REF!</definedName>
    <definedName name="row2114_n">#REF!</definedName>
    <definedName name="row2114_nl" localSheetId="24">#REF!</definedName>
    <definedName name="row2114_nl" localSheetId="19">#REF!</definedName>
    <definedName name="row2114_nl" localSheetId="6">#REF!</definedName>
    <definedName name="row2114_nl" localSheetId="25">#REF!</definedName>
    <definedName name="row2114_nl" localSheetId="18">#REF!</definedName>
    <definedName name="row2114_nl" localSheetId="26">#REF!</definedName>
    <definedName name="row2114_nl" localSheetId="17">#REF!</definedName>
    <definedName name="row2114_nl">#REF!</definedName>
    <definedName name="row2114_nr" localSheetId="24">#REF!</definedName>
    <definedName name="row2114_nr" localSheetId="19">#REF!</definedName>
    <definedName name="row2114_nr" localSheetId="6">#REF!</definedName>
    <definedName name="row2114_nr" localSheetId="25">#REF!</definedName>
    <definedName name="row2114_nr" localSheetId="18">#REF!</definedName>
    <definedName name="row2114_nr" localSheetId="26">#REF!</definedName>
    <definedName name="row2114_nr" localSheetId="17">#REF!</definedName>
    <definedName name="row2114_nr">#REF!</definedName>
    <definedName name="row2114_o" localSheetId="24">#REF!</definedName>
    <definedName name="row2114_o" localSheetId="19">#REF!</definedName>
    <definedName name="row2114_o" localSheetId="6">#REF!</definedName>
    <definedName name="row2114_o" localSheetId="25">#REF!</definedName>
    <definedName name="row2114_o" localSheetId="18">#REF!</definedName>
    <definedName name="row2114_o" localSheetId="26">#REF!</definedName>
    <definedName name="row2114_o" localSheetId="17">#REF!</definedName>
    <definedName name="row2114_o">#REF!</definedName>
    <definedName name="row2114_ol" localSheetId="24">#REF!</definedName>
    <definedName name="row2114_ol" localSheetId="19">#REF!</definedName>
    <definedName name="row2114_ol" localSheetId="6">#REF!</definedName>
    <definedName name="row2114_ol" localSheetId="25">#REF!</definedName>
    <definedName name="row2114_ol" localSheetId="18">#REF!</definedName>
    <definedName name="row2114_ol" localSheetId="26">#REF!</definedName>
    <definedName name="row2114_ol" localSheetId="17">#REF!</definedName>
    <definedName name="row2114_ol">#REF!</definedName>
    <definedName name="row2114_or" localSheetId="24">#REF!</definedName>
    <definedName name="row2114_or" localSheetId="19">#REF!</definedName>
    <definedName name="row2114_or" localSheetId="6">#REF!</definedName>
    <definedName name="row2114_or" localSheetId="25">#REF!</definedName>
    <definedName name="row2114_or" localSheetId="18">#REF!</definedName>
    <definedName name="row2114_or" localSheetId="26">#REF!</definedName>
    <definedName name="row2114_or" localSheetId="17">#REF!</definedName>
    <definedName name="row2114_or">#REF!</definedName>
    <definedName name="row2115_n" localSheetId="24">#REF!</definedName>
    <definedName name="row2115_n" localSheetId="19">#REF!</definedName>
    <definedName name="row2115_n" localSheetId="6">#REF!</definedName>
    <definedName name="row2115_n" localSheetId="25">#REF!</definedName>
    <definedName name="row2115_n" localSheetId="18">#REF!</definedName>
    <definedName name="row2115_n" localSheetId="26">#REF!</definedName>
    <definedName name="row2115_n" localSheetId="17">#REF!</definedName>
    <definedName name="row2115_n">#REF!</definedName>
    <definedName name="row2115_nl" localSheetId="24">#REF!</definedName>
    <definedName name="row2115_nl" localSheetId="19">#REF!</definedName>
    <definedName name="row2115_nl" localSheetId="6">#REF!</definedName>
    <definedName name="row2115_nl" localSheetId="25">#REF!</definedName>
    <definedName name="row2115_nl" localSheetId="18">#REF!</definedName>
    <definedName name="row2115_nl" localSheetId="26">#REF!</definedName>
    <definedName name="row2115_nl" localSheetId="17">#REF!</definedName>
    <definedName name="row2115_nl">#REF!</definedName>
    <definedName name="row2115_nr" localSheetId="24">#REF!</definedName>
    <definedName name="row2115_nr" localSheetId="19">#REF!</definedName>
    <definedName name="row2115_nr" localSheetId="6">#REF!</definedName>
    <definedName name="row2115_nr" localSheetId="25">#REF!</definedName>
    <definedName name="row2115_nr" localSheetId="18">#REF!</definedName>
    <definedName name="row2115_nr" localSheetId="26">#REF!</definedName>
    <definedName name="row2115_nr" localSheetId="17">#REF!</definedName>
    <definedName name="row2115_nr">#REF!</definedName>
    <definedName name="row2115_o" localSheetId="24">#REF!</definedName>
    <definedName name="row2115_o" localSheetId="19">#REF!</definedName>
    <definedName name="row2115_o" localSheetId="6">#REF!</definedName>
    <definedName name="row2115_o" localSheetId="25">#REF!</definedName>
    <definedName name="row2115_o" localSheetId="18">#REF!</definedName>
    <definedName name="row2115_o" localSheetId="26">#REF!</definedName>
    <definedName name="row2115_o" localSheetId="17">#REF!</definedName>
    <definedName name="row2115_o">#REF!</definedName>
    <definedName name="row2115_ol" localSheetId="24">#REF!</definedName>
    <definedName name="row2115_ol" localSheetId="19">#REF!</definedName>
    <definedName name="row2115_ol" localSheetId="6">#REF!</definedName>
    <definedName name="row2115_ol" localSheetId="25">#REF!</definedName>
    <definedName name="row2115_ol" localSheetId="18">#REF!</definedName>
    <definedName name="row2115_ol" localSheetId="26">#REF!</definedName>
    <definedName name="row2115_ol" localSheetId="17">#REF!</definedName>
    <definedName name="row2115_ol">#REF!</definedName>
    <definedName name="row2115_or" localSheetId="24">#REF!</definedName>
    <definedName name="row2115_or" localSheetId="19">#REF!</definedName>
    <definedName name="row2115_or" localSheetId="6">#REF!</definedName>
    <definedName name="row2115_or" localSheetId="25">#REF!</definedName>
    <definedName name="row2115_or" localSheetId="18">#REF!</definedName>
    <definedName name="row2115_or" localSheetId="26">#REF!</definedName>
    <definedName name="row2115_or" localSheetId="17">#REF!</definedName>
    <definedName name="row2115_or">#REF!</definedName>
    <definedName name="row2120_n" localSheetId="24">#REF!</definedName>
    <definedName name="row2120_n" localSheetId="19">#REF!</definedName>
    <definedName name="row2120_n" localSheetId="6">#REF!</definedName>
    <definedName name="row2120_n" localSheetId="25">#REF!</definedName>
    <definedName name="row2120_n" localSheetId="18">#REF!</definedName>
    <definedName name="row2120_n" localSheetId="26">#REF!</definedName>
    <definedName name="row2120_n" localSheetId="17">#REF!</definedName>
    <definedName name="row2120_n">#REF!</definedName>
    <definedName name="row2120_nl" localSheetId="24">#REF!</definedName>
    <definedName name="row2120_nl" localSheetId="19">#REF!</definedName>
    <definedName name="row2120_nl" localSheetId="6">#REF!</definedName>
    <definedName name="row2120_nl" localSheetId="25">#REF!</definedName>
    <definedName name="row2120_nl" localSheetId="18">#REF!</definedName>
    <definedName name="row2120_nl" localSheetId="26">#REF!</definedName>
    <definedName name="row2120_nl" localSheetId="17">#REF!</definedName>
    <definedName name="row2120_nl">#REF!</definedName>
    <definedName name="row2120_nr" localSheetId="24">#REF!</definedName>
    <definedName name="row2120_nr" localSheetId="19">#REF!</definedName>
    <definedName name="row2120_nr" localSheetId="6">#REF!</definedName>
    <definedName name="row2120_nr" localSheetId="25">#REF!</definedName>
    <definedName name="row2120_nr" localSheetId="18">#REF!</definedName>
    <definedName name="row2120_nr" localSheetId="26">#REF!</definedName>
    <definedName name="row2120_nr" localSheetId="17">#REF!</definedName>
    <definedName name="row2120_nr">#REF!</definedName>
    <definedName name="row2120_o" localSheetId="24">#REF!</definedName>
    <definedName name="row2120_o" localSheetId="19">#REF!</definedName>
    <definedName name="row2120_o" localSheetId="6">#REF!</definedName>
    <definedName name="row2120_o" localSheetId="25">#REF!</definedName>
    <definedName name="row2120_o" localSheetId="18">#REF!</definedName>
    <definedName name="row2120_o" localSheetId="26">#REF!</definedName>
    <definedName name="row2120_o" localSheetId="17">#REF!</definedName>
    <definedName name="row2120_o">#REF!</definedName>
    <definedName name="row2120_ol" localSheetId="24">#REF!</definedName>
    <definedName name="row2120_ol" localSheetId="19">#REF!</definedName>
    <definedName name="row2120_ol" localSheetId="6">#REF!</definedName>
    <definedName name="row2120_ol" localSheetId="25">#REF!</definedName>
    <definedName name="row2120_ol" localSheetId="18">#REF!</definedName>
    <definedName name="row2120_ol" localSheetId="26">#REF!</definedName>
    <definedName name="row2120_ol" localSheetId="17">#REF!</definedName>
    <definedName name="row2120_ol">#REF!</definedName>
    <definedName name="row2120_or" localSheetId="24">#REF!</definedName>
    <definedName name="row2120_or" localSheetId="19">#REF!</definedName>
    <definedName name="row2120_or" localSheetId="6">#REF!</definedName>
    <definedName name="row2120_or" localSheetId="25">#REF!</definedName>
    <definedName name="row2120_or" localSheetId="18">#REF!</definedName>
    <definedName name="row2120_or" localSheetId="26">#REF!</definedName>
    <definedName name="row2120_or" localSheetId="17">#REF!</definedName>
    <definedName name="row2120_or">#REF!</definedName>
    <definedName name="row2121_n" localSheetId="24">#REF!</definedName>
    <definedName name="row2121_n" localSheetId="19">#REF!</definedName>
    <definedName name="row2121_n" localSheetId="6">#REF!</definedName>
    <definedName name="row2121_n" localSheetId="25">#REF!</definedName>
    <definedName name="row2121_n" localSheetId="18">#REF!</definedName>
    <definedName name="row2121_n" localSheetId="26">#REF!</definedName>
    <definedName name="row2121_n" localSheetId="17">#REF!</definedName>
    <definedName name="row2121_n">#REF!</definedName>
    <definedName name="row2121_nl" localSheetId="24">#REF!</definedName>
    <definedName name="row2121_nl" localSheetId="19">#REF!</definedName>
    <definedName name="row2121_nl" localSheetId="6">#REF!</definedName>
    <definedName name="row2121_nl" localSheetId="25">#REF!</definedName>
    <definedName name="row2121_nl" localSheetId="18">#REF!</definedName>
    <definedName name="row2121_nl" localSheetId="26">#REF!</definedName>
    <definedName name="row2121_nl" localSheetId="17">#REF!</definedName>
    <definedName name="row2121_nl">#REF!</definedName>
    <definedName name="row2121_nr" localSheetId="24">#REF!</definedName>
    <definedName name="row2121_nr" localSheetId="19">#REF!</definedName>
    <definedName name="row2121_nr" localSheetId="6">#REF!</definedName>
    <definedName name="row2121_nr" localSheetId="25">#REF!</definedName>
    <definedName name="row2121_nr" localSheetId="18">#REF!</definedName>
    <definedName name="row2121_nr" localSheetId="26">#REF!</definedName>
    <definedName name="row2121_nr" localSheetId="17">#REF!</definedName>
    <definedName name="row2121_nr">#REF!</definedName>
    <definedName name="row2121_o" localSheetId="24">#REF!</definedName>
    <definedName name="row2121_o" localSheetId="19">#REF!</definedName>
    <definedName name="row2121_o" localSheetId="6">#REF!</definedName>
    <definedName name="row2121_o" localSheetId="25">#REF!</definedName>
    <definedName name="row2121_o" localSheetId="18">#REF!</definedName>
    <definedName name="row2121_o" localSheetId="26">#REF!</definedName>
    <definedName name="row2121_o" localSheetId="17">#REF!</definedName>
    <definedName name="row2121_o">#REF!</definedName>
    <definedName name="row2121_ol" localSheetId="24">#REF!</definedName>
    <definedName name="row2121_ol" localSheetId="19">#REF!</definedName>
    <definedName name="row2121_ol" localSheetId="6">#REF!</definedName>
    <definedName name="row2121_ol" localSheetId="25">#REF!</definedName>
    <definedName name="row2121_ol" localSheetId="18">#REF!</definedName>
    <definedName name="row2121_ol" localSheetId="26">#REF!</definedName>
    <definedName name="row2121_ol" localSheetId="17">#REF!</definedName>
    <definedName name="row2121_ol">#REF!</definedName>
    <definedName name="row2121_or" localSheetId="24">#REF!</definedName>
    <definedName name="row2121_or" localSheetId="19">#REF!</definedName>
    <definedName name="row2121_or" localSheetId="6">#REF!</definedName>
    <definedName name="row2121_or" localSheetId="25">#REF!</definedName>
    <definedName name="row2121_or" localSheetId="18">#REF!</definedName>
    <definedName name="row2121_or" localSheetId="26">#REF!</definedName>
    <definedName name="row2121_or" localSheetId="17">#REF!</definedName>
    <definedName name="row2121_or">#REF!</definedName>
    <definedName name="row2122_n" localSheetId="24">#REF!</definedName>
    <definedName name="row2122_n" localSheetId="19">#REF!</definedName>
    <definedName name="row2122_n" localSheetId="6">#REF!</definedName>
    <definedName name="row2122_n" localSheetId="25">#REF!</definedName>
    <definedName name="row2122_n" localSheetId="18">#REF!</definedName>
    <definedName name="row2122_n" localSheetId="26">#REF!</definedName>
    <definedName name="row2122_n" localSheetId="17">#REF!</definedName>
    <definedName name="row2122_n">#REF!</definedName>
    <definedName name="row2122_nl" localSheetId="24">#REF!</definedName>
    <definedName name="row2122_nl" localSheetId="19">#REF!</definedName>
    <definedName name="row2122_nl" localSheetId="6">#REF!</definedName>
    <definedName name="row2122_nl" localSheetId="25">#REF!</definedName>
    <definedName name="row2122_nl" localSheetId="18">#REF!</definedName>
    <definedName name="row2122_nl" localSheetId="26">#REF!</definedName>
    <definedName name="row2122_nl" localSheetId="17">#REF!</definedName>
    <definedName name="row2122_nl">#REF!</definedName>
    <definedName name="row2122_nr" localSheetId="24">#REF!</definedName>
    <definedName name="row2122_nr" localSheetId="19">#REF!</definedName>
    <definedName name="row2122_nr" localSheetId="6">#REF!</definedName>
    <definedName name="row2122_nr" localSheetId="25">#REF!</definedName>
    <definedName name="row2122_nr" localSheetId="18">#REF!</definedName>
    <definedName name="row2122_nr" localSheetId="26">#REF!</definedName>
    <definedName name="row2122_nr" localSheetId="17">#REF!</definedName>
    <definedName name="row2122_nr">#REF!</definedName>
    <definedName name="row2122_o" localSheetId="24">#REF!</definedName>
    <definedName name="row2122_o" localSheetId="19">#REF!</definedName>
    <definedName name="row2122_o" localSheetId="6">#REF!</definedName>
    <definedName name="row2122_o" localSheetId="25">#REF!</definedName>
    <definedName name="row2122_o" localSheetId="18">#REF!</definedName>
    <definedName name="row2122_o" localSheetId="26">#REF!</definedName>
    <definedName name="row2122_o" localSheetId="17">#REF!</definedName>
    <definedName name="row2122_o">#REF!</definedName>
    <definedName name="row2122_ol" localSheetId="24">#REF!</definedName>
    <definedName name="row2122_ol" localSheetId="19">#REF!</definedName>
    <definedName name="row2122_ol" localSheetId="6">#REF!</definedName>
    <definedName name="row2122_ol" localSheetId="25">#REF!</definedName>
    <definedName name="row2122_ol" localSheetId="18">#REF!</definedName>
    <definedName name="row2122_ol" localSheetId="26">#REF!</definedName>
    <definedName name="row2122_ol" localSheetId="17">#REF!</definedName>
    <definedName name="row2122_ol">#REF!</definedName>
    <definedName name="row2122_or" localSheetId="24">#REF!</definedName>
    <definedName name="row2122_or" localSheetId="19">#REF!</definedName>
    <definedName name="row2122_or" localSheetId="6">#REF!</definedName>
    <definedName name="row2122_or" localSheetId="25">#REF!</definedName>
    <definedName name="row2122_or" localSheetId="18">#REF!</definedName>
    <definedName name="row2122_or" localSheetId="26">#REF!</definedName>
    <definedName name="row2122_or" localSheetId="17">#REF!</definedName>
    <definedName name="row2122_or">#REF!</definedName>
    <definedName name="row2123_n" localSheetId="24">#REF!</definedName>
    <definedName name="row2123_n" localSheetId="19">#REF!</definedName>
    <definedName name="row2123_n" localSheetId="6">#REF!</definedName>
    <definedName name="row2123_n" localSheetId="25">#REF!</definedName>
    <definedName name="row2123_n" localSheetId="18">#REF!</definedName>
    <definedName name="row2123_n" localSheetId="26">#REF!</definedName>
    <definedName name="row2123_n" localSheetId="17">#REF!</definedName>
    <definedName name="row2123_n">#REF!</definedName>
    <definedName name="row2123_nl" localSheetId="24">#REF!</definedName>
    <definedName name="row2123_nl" localSheetId="19">#REF!</definedName>
    <definedName name="row2123_nl" localSheetId="6">#REF!</definedName>
    <definedName name="row2123_nl" localSheetId="25">#REF!</definedName>
    <definedName name="row2123_nl" localSheetId="18">#REF!</definedName>
    <definedName name="row2123_nl" localSheetId="26">#REF!</definedName>
    <definedName name="row2123_nl" localSheetId="17">#REF!</definedName>
    <definedName name="row2123_nl">#REF!</definedName>
    <definedName name="row2123_nr" localSheetId="24">#REF!</definedName>
    <definedName name="row2123_nr" localSheetId="19">#REF!</definedName>
    <definedName name="row2123_nr" localSheetId="6">#REF!</definedName>
    <definedName name="row2123_nr" localSheetId="25">#REF!</definedName>
    <definedName name="row2123_nr" localSheetId="18">#REF!</definedName>
    <definedName name="row2123_nr" localSheetId="26">#REF!</definedName>
    <definedName name="row2123_nr" localSheetId="17">#REF!</definedName>
    <definedName name="row2123_nr">#REF!</definedName>
    <definedName name="row2123_o" localSheetId="24">#REF!</definedName>
    <definedName name="row2123_o" localSheetId="19">#REF!</definedName>
    <definedName name="row2123_o" localSheetId="6">#REF!</definedName>
    <definedName name="row2123_o" localSheetId="25">#REF!</definedName>
    <definedName name="row2123_o" localSheetId="18">#REF!</definedName>
    <definedName name="row2123_o" localSheetId="26">#REF!</definedName>
    <definedName name="row2123_o" localSheetId="17">#REF!</definedName>
    <definedName name="row2123_o">#REF!</definedName>
    <definedName name="row2123_ol" localSheetId="24">#REF!</definedName>
    <definedName name="row2123_ol" localSheetId="19">#REF!</definedName>
    <definedName name="row2123_ol" localSheetId="6">#REF!</definedName>
    <definedName name="row2123_ol" localSheetId="25">#REF!</definedName>
    <definedName name="row2123_ol" localSheetId="18">#REF!</definedName>
    <definedName name="row2123_ol" localSheetId="26">#REF!</definedName>
    <definedName name="row2123_ol" localSheetId="17">#REF!</definedName>
    <definedName name="row2123_ol">#REF!</definedName>
    <definedName name="row2123_or" localSheetId="24">#REF!</definedName>
    <definedName name="row2123_or" localSheetId="19">#REF!</definedName>
    <definedName name="row2123_or" localSheetId="6">#REF!</definedName>
    <definedName name="row2123_or" localSheetId="25">#REF!</definedName>
    <definedName name="row2123_or" localSheetId="18">#REF!</definedName>
    <definedName name="row2123_or" localSheetId="26">#REF!</definedName>
    <definedName name="row2123_or" localSheetId="17">#REF!</definedName>
    <definedName name="row2123_or">#REF!</definedName>
    <definedName name="row2124_n" localSheetId="24">#REF!</definedName>
    <definedName name="row2124_n" localSheetId="19">#REF!</definedName>
    <definedName name="row2124_n" localSheetId="6">#REF!</definedName>
    <definedName name="row2124_n" localSheetId="25">#REF!</definedName>
    <definedName name="row2124_n" localSheetId="18">#REF!</definedName>
    <definedName name="row2124_n" localSheetId="26">#REF!</definedName>
    <definedName name="row2124_n" localSheetId="17">#REF!</definedName>
    <definedName name="row2124_n">#REF!</definedName>
    <definedName name="row2124_nl" localSheetId="24">#REF!</definedName>
    <definedName name="row2124_nl" localSheetId="19">#REF!</definedName>
    <definedName name="row2124_nl" localSheetId="6">#REF!</definedName>
    <definedName name="row2124_nl" localSheetId="25">#REF!</definedName>
    <definedName name="row2124_nl" localSheetId="18">#REF!</definedName>
    <definedName name="row2124_nl" localSheetId="26">#REF!</definedName>
    <definedName name="row2124_nl" localSheetId="17">#REF!</definedName>
    <definedName name="row2124_nl">#REF!</definedName>
    <definedName name="row2124_nr" localSheetId="24">#REF!</definedName>
    <definedName name="row2124_nr" localSheetId="19">#REF!</definedName>
    <definedName name="row2124_nr" localSheetId="6">#REF!</definedName>
    <definedName name="row2124_nr" localSheetId="25">#REF!</definedName>
    <definedName name="row2124_nr" localSheetId="18">#REF!</definedName>
    <definedName name="row2124_nr" localSheetId="26">#REF!</definedName>
    <definedName name="row2124_nr" localSheetId="17">#REF!</definedName>
    <definedName name="row2124_nr">#REF!</definedName>
    <definedName name="row2124_o" localSheetId="24">#REF!</definedName>
    <definedName name="row2124_o" localSheetId="19">#REF!</definedName>
    <definedName name="row2124_o" localSheetId="6">#REF!</definedName>
    <definedName name="row2124_o" localSheetId="25">#REF!</definedName>
    <definedName name="row2124_o" localSheetId="18">#REF!</definedName>
    <definedName name="row2124_o" localSheetId="26">#REF!</definedName>
    <definedName name="row2124_o" localSheetId="17">#REF!</definedName>
    <definedName name="row2124_o">#REF!</definedName>
    <definedName name="row2124_ol" localSheetId="24">#REF!</definedName>
    <definedName name="row2124_ol" localSheetId="19">#REF!</definedName>
    <definedName name="row2124_ol" localSheetId="6">#REF!</definedName>
    <definedName name="row2124_ol" localSheetId="25">#REF!</definedName>
    <definedName name="row2124_ol" localSheetId="18">#REF!</definedName>
    <definedName name="row2124_ol" localSheetId="26">#REF!</definedName>
    <definedName name="row2124_ol" localSheetId="17">#REF!</definedName>
    <definedName name="row2124_ol">#REF!</definedName>
    <definedName name="row2124_or" localSheetId="24">#REF!</definedName>
    <definedName name="row2124_or" localSheetId="19">#REF!</definedName>
    <definedName name="row2124_or" localSheetId="6">#REF!</definedName>
    <definedName name="row2124_or" localSheetId="25">#REF!</definedName>
    <definedName name="row2124_or" localSheetId="18">#REF!</definedName>
    <definedName name="row2124_or" localSheetId="26">#REF!</definedName>
    <definedName name="row2124_or" localSheetId="17">#REF!</definedName>
    <definedName name="row2124_or">#REF!</definedName>
    <definedName name="row2125_n" localSheetId="24">#REF!</definedName>
    <definedName name="row2125_n" localSheetId="19">#REF!</definedName>
    <definedName name="row2125_n" localSheetId="6">#REF!</definedName>
    <definedName name="row2125_n" localSheetId="25">#REF!</definedName>
    <definedName name="row2125_n" localSheetId="18">#REF!</definedName>
    <definedName name="row2125_n" localSheetId="26">#REF!</definedName>
    <definedName name="row2125_n" localSheetId="17">#REF!</definedName>
    <definedName name="row2125_n">#REF!</definedName>
    <definedName name="row2125_nl" localSheetId="24">#REF!</definedName>
    <definedName name="row2125_nl" localSheetId="19">#REF!</definedName>
    <definedName name="row2125_nl" localSheetId="6">#REF!</definedName>
    <definedName name="row2125_nl" localSheetId="25">#REF!</definedName>
    <definedName name="row2125_nl" localSheetId="18">#REF!</definedName>
    <definedName name="row2125_nl" localSheetId="26">#REF!</definedName>
    <definedName name="row2125_nl" localSheetId="17">#REF!</definedName>
    <definedName name="row2125_nl">#REF!</definedName>
    <definedName name="row2125_nr" localSheetId="24">#REF!</definedName>
    <definedName name="row2125_nr" localSheetId="19">#REF!</definedName>
    <definedName name="row2125_nr" localSheetId="6">#REF!</definedName>
    <definedName name="row2125_nr" localSheetId="25">#REF!</definedName>
    <definedName name="row2125_nr" localSheetId="18">#REF!</definedName>
    <definedName name="row2125_nr" localSheetId="26">#REF!</definedName>
    <definedName name="row2125_nr" localSheetId="17">#REF!</definedName>
    <definedName name="row2125_nr">#REF!</definedName>
    <definedName name="row2125_o" localSheetId="24">#REF!</definedName>
    <definedName name="row2125_o" localSheetId="19">#REF!</definedName>
    <definedName name="row2125_o" localSheetId="6">#REF!</definedName>
    <definedName name="row2125_o" localSheetId="25">#REF!</definedName>
    <definedName name="row2125_o" localSheetId="18">#REF!</definedName>
    <definedName name="row2125_o" localSheetId="26">#REF!</definedName>
    <definedName name="row2125_o" localSheetId="17">#REF!</definedName>
    <definedName name="row2125_o">#REF!</definedName>
    <definedName name="row2125_ol" localSheetId="24">#REF!</definedName>
    <definedName name="row2125_ol" localSheetId="19">#REF!</definedName>
    <definedName name="row2125_ol" localSheetId="6">#REF!</definedName>
    <definedName name="row2125_ol" localSheetId="25">#REF!</definedName>
    <definedName name="row2125_ol" localSheetId="18">#REF!</definedName>
    <definedName name="row2125_ol" localSheetId="26">#REF!</definedName>
    <definedName name="row2125_ol" localSheetId="17">#REF!</definedName>
    <definedName name="row2125_ol">#REF!</definedName>
    <definedName name="row2125_or" localSheetId="24">#REF!</definedName>
    <definedName name="row2125_or" localSheetId="19">#REF!</definedName>
    <definedName name="row2125_or" localSheetId="6">#REF!</definedName>
    <definedName name="row2125_or" localSheetId="25">#REF!</definedName>
    <definedName name="row2125_or" localSheetId="18">#REF!</definedName>
    <definedName name="row2125_or" localSheetId="26">#REF!</definedName>
    <definedName name="row2125_or" localSheetId="17">#REF!</definedName>
    <definedName name="row2125_or">#REF!</definedName>
    <definedName name="row220_n" localSheetId="24">#REF!</definedName>
    <definedName name="row220_n" localSheetId="19">#REF!</definedName>
    <definedName name="row220_n" localSheetId="6">#REF!</definedName>
    <definedName name="row220_n" localSheetId="25">#REF!</definedName>
    <definedName name="row220_n" localSheetId="18">#REF!</definedName>
    <definedName name="row220_n" localSheetId="26">#REF!</definedName>
    <definedName name="row220_n" localSheetId="17">#REF!</definedName>
    <definedName name="row220_n">#REF!</definedName>
    <definedName name="row220_np" localSheetId="24">#REF!</definedName>
    <definedName name="row220_np" localSheetId="19">#REF!</definedName>
    <definedName name="row220_np" localSheetId="6">#REF!</definedName>
    <definedName name="row220_np" localSheetId="25">#REF!</definedName>
    <definedName name="row220_np" localSheetId="18">#REF!</definedName>
    <definedName name="row220_np" localSheetId="26">#REF!</definedName>
    <definedName name="row220_np" localSheetId="17">#REF!</definedName>
    <definedName name="row220_np">#REF!</definedName>
    <definedName name="row220_np_01" localSheetId="24">#REF!</definedName>
    <definedName name="row220_np_01" localSheetId="19">#REF!</definedName>
    <definedName name="row220_np_01" localSheetId="6">#REF!</definedName>
    <definedName name="row220_np_01" localSheetId="25">#REF!</definedName>
    <definedName name="row220_np_01" localSheetId="18">#REF!</definedName>
    <definedName name="row220_np_01" localSheetId="26">#REF!</definedName>
    <definedName name="row220_np_01" localSheetId="17">#REF!</definedName>
    <definedName name="row220_np_01">#REF!</definedName>
    <definedName name="row220_nu" localSheetId="24">#REF!</definedName>
    <definedName name="row220_nu" localSheetId="19">#REF!</definedName>
    <definedName name="row220_nu" localSheetId="6">#REF!</definedName>
    <definedName name="row220_nu" localSheetId="25">#REF!</definedName>
    <definedName name="row220_nu" localSheetId="18">#REF!</definedName>
    <definedName name="row220_nu" localSheetId="26">#REF!</definedName>
    <definedName name="row220_nu" localSheetId="17">#REF!</definedName>
    <definedName name="row220_nu">#REF!</definedName>
    <definedName name="row220_nu_01" localSheetId="24">#REF!</definedName>
    <definedName name="row220_nu_01" localSheetId="19">#REF!</definedName>
    <definedName name="row220_nu_01" localSheetId="6">#REF!</definedName>
    <definedName name="row220_nu_01" localSheetId="25">#REF!</definedName>
    <definedName name="row220_nu_01" localSheetId="18">#REF!</definedName>
    <definedName name="row220_nu_01" localSheetId="26">#REF!</definedName>
    <definedName name="row220_nu_01" localSheetId="17">#REF!</definedName>
    <definedName name="row220_nu_01">#REF!</definedName>
    <definedName name="row220_o" localSheetId="24">#REF!</definedName>
    <definedName name="row220_o" localSheetId="19">#REF!</definedName>
    <definedName name="row220_o" localSheetId="6">#REF!</definedName>
    <definedName name="row220_o" localSheetId="25">#REF!</definedName>
    <definedName name="row220_o" localSheetId="18">#REF!</definedName>
    <definedName name="row220_o" localSheetId="26">#REF!</definedName>
    <definedName name="row220_o" localSheetId="17">#REF!</definedName>
    <definedName name="row220_o">#REF!</definedName>
    <definedName name="row220_op" localSheetId="24">#REF!</definedName>
    <definedName name="row220_op" localSheetId="19">#REF!</definedName>
    <definedName name="row220_op" localSheetId="6">#REF!</definedName>
    <definedName name="row220_op" localSheetId="25">#REF!</definedName>
    <definedName name="row220_op" localSheetId="18">#REF!</definedName>
    <definedName name="row220_op" localSheetId="26">#REF!</definedName>
    <definedName name="row220_op" localSheetId="17">#REF!</definedName>
    <definedName name="row220_op">#REF!</definedName>
    <definedName name="row220_op_01" localSheetId="24">#REF!</definedName>
    <definedName name="row220_op_01" localSheetId="19">#REF!</definedName>
    <definedName name="row220_op_01" localSheetId="6">#REF!</definedName>
    <definedName name="row220_op_01" localSheetId="25">#REF!</definedName>
    <definedName name="row220_op_01" localSheetId="18">#REF!</definedName>
    <definedName name="row220_op_01" localSheetId="26">#REF!</definedName>
    <definedName name="row220_op_01" localSheetId="17">#REF!</definedName>
    <definedName name="row220_op_01">#REF!</definedName>
    <definedName name="row220_ou" localSheetId="24">#REF!</definedName>
    <definedName name="row220_ou" localSheetId="19">#REF!</definedName>
    <definedName name="row220_ou" localSheetId="6">#REF!</definedName>
    <definedName name="row220_ou" localSheetId="25">#REF!</definedName>
    <definedName name="row220_ou" localSheetId="18">#REF!</definedName>
    <definedName name="row220_ou" localSheetId="26">#REF!</definedName>
    <definedName name="row220_ou" localSheetId="17">#REF!</definedName>
    <definedName name="row220_ou">#REF!</definedName>
    <definedName name="row220_ou_01" localSheetId="24">#REF!</definedName>
    <definedName name="row220_ou_01" localSheetId="19">#REF!</definedName>
    <definedName name="row220_ou_01" localSheetId="6">#REF!</definedName>
    <definedName name="row220_ou_01" localSheetId="25">#REF!</definedName>
    <definedName name="row220_ou_01" localSheetId="18">#REF!</definedName>
    <definedName name="row220_ou_01" localSheetId="26">#REF!</definedName>
    <definedName name="row220_ou_01" localSheetId="17">#REF!</definedName>
    <definedName name="row220_ou_01">#REF!</definedName>
    <definedName name="row2200_n" localSheetId="24">#REF!</definedName>
    <definedName name="row2200_n" localSheetId="19">#REF!</definedName>
    <definedName name="row2200_n" localSheetId="6">#REF!</definedName>
    <definedName name="row2200_n" localSheetId="25">#REF!</definedName>
    <definedName name="row2200_n" localSheetId="18">#REF!</definedName>
    <definedName name="row2200_n" localSheetId="26">#REF!</definedName>
    <definedName name="row2200_n" localSheetId="17">#REF!</definedName>
    <definedName name="row2200_n">#REF!</definedName>
    <definedName name="row2200_nl" localSheetId="24">#REF!</definedName>
    <definedName name="row2200_nl" localSheetId="19">#REF!</definedName>
    <definedName name="row2200_nl" localSheetId="6">#REF!</definedName>
    <definedName name="row2200_nl" localSheetId="25">#REF!</definedName>
    <definedName name="row2200_nl" localSheetId="18">#REF!</definedName>
    <definedName name="row2200_nl" localSheetId="26">#REF!</definedName>
    <definedName name="row2200_nl" localSheetId="17">#REF!</definedName>
    <definedName name="row2200_nl">#REF!</definedName>
    <definedName name="row2200_nr" localSheetId="24">#REF!</definedName>
    <definedName name="row2200_nr" localSheetId="19">#REF!</definedName>
    <definedName name="row2200_nr" localSheetId="6">#REF!</definedName>
    <definedName name="row2200_nr" localSheetId="25">#REF!</definedName>
    <definedName name="row2200_nr" localSheetId="18">#REF!</definedName>
    <definedName name="row2200_nr" localSheetId="26">#REF!</definedName>
    <definedName name="row2200_nr" localSheetId="17">#REF!</definedName>
    <definedName name="row2200_nr">#REF!</definedName>
    <definedName name="row2200_o" localSheetId="24">#REF!</definedName>
    <definedName name="row2200_o" localSheetId="19">#REF!</definedName>
    <definedName name="row2200_o" localSheetId="6">#REF!</definedName>
    <definedName name="row2200_o" localSheetId="25">#REF!</definedName>
    <definedName name="row2200_o" localSheetId="18">#REF!</definedName>
    <definedName name="row2200_o" localSheetId="26">#REF!</definedName>
    <definedName name="row2200_o" localSheetId="17">#REF!</definedName>
    <definedName name="row2200_o">#REF!</definedName>
    <definedName name="row2200_ol" localSheetId="24">#REF!</definedName>
    <definedName name="row2200_ol" localSheetId="19">#REF!</definedName>
    <definedName name="row2200_ol" localSheetId="6">#REF!</definedName>
    <definedName name="row2200_ol" localSheetId="25">#REF!</definedName>
    <definedName name="row2200_ol" localSheetId="18">#REF!</definedName>
    <definedName name="row2200_ol" localSheetId="26">#REF!</definedName>
    <definedName name="row2200_ol" localSheetId="17">#REF!</definedName>
    <definedName name="row2200_ol">#REF!</definedName>
    <definedName name="row2200_or" localSheetId="24">#REF!</definedName>
    <definedName name="row2200_or" localSheetId="19">#REF!</definedName>
    <definedName name="row2200_or" localSheetId="6">#REF!</definedName>
    <definedName name="row2200_or" localSheetId="25">#REF!</definedName>
    <definedName name="row2200_or" localSheetId="18">#REF!</definedName>
    <definedName name="row2200_or" localSheetId="26">#REF!</definedName>
    <definedName name="row2200_or" localSheetId="17">#REF!</definedName>
    <definedName name="row2200_or">#REF!</definedName>
    <definedName name="row221_n" localSheetId="24">#REF!</definedName>
    <definedName name="row221_n" localSheetId="19">#REF!</definedName>
    <definedName name="row221_n" localSheetId="6">#REF!</definedName>
    <definedName name="row221_n" localSheetId="25">#REF!</definedName>
    <definedName name="row221_n" localSheetId="18">#REF!</definedName>
    <definedName name="row221_n" localSheetId="26">#REF!</definedName>
    <definedName name="row221_n" localSheetId="17">#REF!</definedName>
    <definedName name="row221_n">#REF!</definedName>
    <definedName name="row221_o" localSheetId="24">#REF!</definedName>
    <definedName name="row221_o" localSheetId="19">#REF!</definedName>
    <definedName name="row221_o" localSheetId="6">#REF!</definedName>
    <definedName name="row221_o" localSheetId="25">#REF!</definedName>
    <definedName name="row221_o" localSheetId="18">#REF!</definedName>
    <definedName name="row221_o" localSheetId="26">#REF!</definedName>
    <definedName name="row221_o" localSheetId="17">#REF!</definedName>
    <definedName name="row221_o">#REF!</definedName>
    <definedName name="row2210_n" localSheetId="24">#REF!</definedName>
    <definedName name="row2210_n" localSheetId="19">#REF!</definedName>
    <definedName name="row2210_n" localSheetId="6">#REF!</definedName>
    <definedName name="row2210_n" localSheetId="25">#REF!</definedName>
    <definedName name="row2210_n" localSheetId="18">#REF!</definedName>
    <definedName name="row2210_n" localSheetId="26">#REF!</definedName>
    <definedName name="row2210_n" localSheetId="17">#REF!</definedName>
    <definedName name="row2210_n">#REF!</definedName>
    <definedName name="row2210_nl" localSheetId="24">#REF!</definedName>
    <definedName name="row2210_nl" localSheetId="19">#REF!</definedName>
    <definedName name="row2210_nl" localSheetId="6">#REF!</definedName>
    <definedName name="row2210_nl" localSheetId="25">#REF!</definedName>
    <definedName name="row2210_nl" localSheetId="18">#REF!</definedName>
    <definedName name="row2210_nl" localSheetId="26">#REF!</definedName>
    <definedName name="row2210_nl" localSheetId="17">#REF!</definedName>
    <definedName name="row2210_nl">#REF!</definedName>
    <definedName name="row2210_nr" localSheetId="24">#REF!</definedName>
    <definedName name="row2210_nr" localSheetId="19">#REF!</definedName>
    <definedName name="row2210_nr" localSheetId="6">#REF!</definedName>
    <definedName name="row2210_nr" localSheetId="25">#REF!</definedName>
    <definedName name="row2210_nr" localSheetId="18">#REF!</definedName>
    <definedName name="row2210_nr" localSheetId="26">#REF!</definedName>
    <definedName name="row2210_nr" localSheetId="17">#REF!</definedName>
    <definedName name="row2210_nr">#REF!</definedName>
    <definedName name="row2210_o" localSheetId="24">#REF!</definedName>
    <definedName name="row2210_o" localSheetId="19">#REF!</definedName>
    <definedName name="row2210_o" localSheetId="6">#REF!</definedName>
    <definedName name="row2210_o" localSheetId="25">#REF!</definedName>
    <definedName name="row2210_o" localSheetId="18">#REF!</definedName>
    <definedName name="row2210_o" localSheetId="26">#REF!</definedName>
    <definedName name="row2210_o" localSheetId="17">#REF!</definedName>
    <definedName name="row2210_o">#REF!</definedName>
    <definedName name="row2210_ol" localSheetId="24">#REF!</definedName>
    <definedName name="row2210_ol" localSheetId="19">#REF!</definedName>
    <definedName name="row2210_ol" localSheetId="6">#REF!</definedName>
    <definedName name="row2210_ol" localSheetId="25">#REF!</definedName>
    <definedName name="row2210_ol" localSheetId="18">#REF!</definedName>
    <definedName name="row2210_ol" localSheetId="26">#REF!</definedName>
    <definedName name="row2210_ol" localSheetId="17">#REF!</definedName>
    <definedName name="row2210_ol">#REF!</definedName>
    <definedName name="row2210_or" localSheetId="24">#REF!</definedName>
    <definedName name="row2210_or" localSheetId="19">#REF!</definedName>
    <definedName name="row2210_or" localSheetId="6">#REF!</definedName>
    <definedName name="row2210_or" localSheetId="25">#REF!</definedName>
    <definedName name="row2210_or" localSheetId="18">#REF!</definedName>
    <definedName name="row2210_or" localSheetId="26">#REF!</definedName>
    <definedName name="row2210_or" localSheetId="17">#REF!</definedName>
    <definedName name="row2210_or">#REF!</definedName>
    <definedName name="row2220_n" localSheetId="24">#REF!</definedName>
    <definedName name="row2220_n" localSheetId="19">#REF!</definedName>
    <definedName name="row2220_n" localSheetId="6">#REF!</definedName>
    <definedName name="row2220_n" localSheetId="25">#REF!</definedName>
    <definedName name="row2220_n" localSheetId="18">#REF!</definedName>
    <definedName name="row2220_n" localSheetId="26">#REF!</definedName>
    <definedName name="row2220_n" localSheetId="17">#REF!</definedName>
    <definedName name="row2220_n">#REF!</definedName>
    <definedName name="row2220_nl" localSheetId="24">#REF!</definedName>
    <definedName name="row2220_nl" localSheetId="19">#REF!</definedName>
    <definedName name="row2220_nl" localSheetId="6">#REF!</definedName>
    <definedName name="row2220_nl" localSheetId="25">#REF!</definedName>
    <definedName name="row2220_nl" localSheetId="18">#REF!</definedName>
    <definedName name="row2220_nl" localSheetId="26">#REF!</definedName>
    <definedName name="row2220_nl" localSheetId="17">#REF!</definedName>
    <definedName name="row2220_nl">#REF!</definedName>
    <definedName name="row2220_nr" localSheetId="24">#REF!</definedName>
    <definedName name="row2220_nr" localSheetId="19">#REF!</definedName>
    <definedName name="row2220_nr" localSheetId="6">#REF!</definedName>
    <definedName name="row2220_nr" localSheetId="25">#REF!</definedName>
    <definedName name="row2220_nr" localSheetId="18">#REF!</definedName>
    <definedName name="row2220_nr" localSheetId="26">#REF!</definedName>
    <definedName name="row2220_nr" localSheetId="17">#REF!</definedName>
    <definedName name="row2220_nr">#REF!</definedName>
    <definedName name="row2220_o" localSheetId="24">#REF!</definedName>
    <definedName name="row2220_o" localSheetId="19">#REF!</definedName>
    <definedName name="row2220_o" localSheetId="6">#REF!</definedName>
    <definedName name="row2220_o" localSheetId="25">#REF!</definedName>
    <definedName name="row2220_o" localSheetId="18">#REF!</definedName>
    <definedName name="row2220_o" localSheetId="26">#REF!</definedName>
    <definedName name="row2220_o" localSheetId="17">#REF!</definedName>
    <definedName name="row2220_o">#REF!</definedName>
    <definedName name="row2220_ol" localSheetId="24">#REF!</definedName>
    <definedName name="row2220_ol" localSheetId="19">#REF!</definedName>
    <definedName name="row2220_ol" localSheetId="6">#REF!</definedName>
    <definedName name="row2220_ol" localSheetId="25">#REF!</definedName>
    <definedName name="row2220_ol" localSheetId="18">#REF!</definedName>
    <definedName name="row2220_ol" localSheetId="26">#REF!</definedName>
    <definedName name="row2220_ol" localSheetId="17">#REF!</definedName>
    <definedName name="row2220_ol">#REF!</definedName>
    <definedName name="row2220_or" localSheetId="24">#REF!</definedName>
    <definedName name="row2220_or" localSheetId="19">#REF!</definedName>
    <definedName name="row2220_or" localSheetId="6">#REF!</definedName>
    <definedName name="row2220_or" localSheetId="25">#REF!</definedName>
    <definedName name="row2220_or" localSheetId="18">#REF!</definedName>
    <definedName name="row2220_or" localSheetId="26">#REF!</definedName>
    <definedName name="row2220_or" localSheetId="17">#REF!</definedName>
    <definedName name="row2220_or">#REF!</definedName>
    <definedName name="row230_n" localSheetId="24">#REF!</definedName>
    <definedName name="row230_n" localSheetId="19">#REF!</definedName>
    <definedName name="row230_n" localSheetId="6">#REF!</definedName>
    <definedName name="row230_n" localSheetId="25">#REF!</definedName>
    <definedName name="row230_n" localSheetId="18">#REF!</definedName>
    <definedName name="row230_n" localSheetId="26">#REF!</definedName>
    <definedName name="row230_n" localSheetId="17">#REF!</definedName>
    <definedName name="row230_n">#REF!</definedName>
    <definedName name="row230_np" localSheetId="24">#REF!</definedName>
    <definedName name="row230_np" localSheetId="19">#REF!</definedName>
    <definedName name="row230_np" localSheetId="6">#REF!</definedName>
    <definedName name="row230_np" localSheetId="25">#REF!</definedName>
    <definedName name="row230_np" localSheetId="18">#REF!</definedName>
    <definedName name="row230_np" localSheetId="26">#REF!</definedName>
    <definedName name="row230_np" localSheetId="17">#REF!</definedName>
    <definedName name="row230_np">#REF!</definedName>
    <definedName name="row230_np_01" localSheetId="24">#REF!</definedName>
    <definedName name="row230_np_01" localSheetId="19">#REF!</definedName>
    <definedName name="row230_np_01" localSheetId="6">#REF!</definedName>
    <definedName name="row230_np_01" localSheetId="25">#REF!</definedName>
    <definedName name="row230_np_01" localSheetId="18">#REF!</definedName>
    <definedName name="row230_np_01" localSheetId="26">#REF!</definedName>
    <definedName name="row230_np_01" localSheetId="17">#REF!</definedName>
    <definedName name="row230_np_01">#REF!</definedName>
    <definedName name="row230_nu" localSheetId="24">#REF!</definedName>
    <definedName name="row230_nu" localSheetId="19">#REF!</definedName>
    <definedName name="row230_nu" localSheetId="6">#REF!</definedName>
    <definedName name="row230_nu" localSheetId="25">#REF!</definedName>
    <definedName name="row230_nu" localSheetId="18">#REF!</definedName>
    <definedName name="row230_nu" localSheetId="26">#REF!</definedName>
    <definedName name="row230_nu" localSheetId="17">#REF!</definedName>
    <definedName name="row230_nu">#REF!</definedName>
    <definedName name="row230_nu_01" localSheetId="24">#REF!</definedName>
    <definedName name="row230_nu_01" localSheetId="19">#REF!</definedName>
    <definedName name="row230_nu_01" localSheetId="6">#REF!</definedName>
    <definedName name="row230_nu_01" localSheetId="25">#REF!</definedName>
    <definedName name="row230_nu_01" localSheetId="18">#REF!</definedName>
    <definedName name="row230_nu_01" localSheetId="26">#REF!</definedName>
    <definedName name="row230_nu_01" localSheetId="17">#REF!</definedName>
    <definedName name="row230_nu_01">#REF!</definedName>
    <definedName name="row230_o" localSheetId="24">#REF!</definedName>
    <definedName name="row230_o" localSheetId="19">#REF!</definedName>
    <definedName name="row230_o" localSheetId="6">#REF!</definedName>
    <definedName name="row230_o" localSheetId="25">#REF!</definedName>
    <definedName name="row230_o" localSheetId="18">#REF!</definedName>
    <definedName name="row230_o" localSheetId="26">#REF!</definedName>
    <definedName name="row230_o" localSheetId="17">#REF!</definedName>
    <definedName name="row230_o">#REF!</definedName>
    <definedName name="row230_op" localSheetId="24">#REF!</definedName>
    <definedName name="row230_op" localSheetId="19">#REF!</definedName>
    <definedName name="row230_op" localSheetId="6">#REF!</definedName>
    <definedName name="row230_op" localSheetId="25">#REF!</definedName>
    <definedName name="row230_op" localSheetId="18">#REF!</definedName>
    <definedName name="row230_op" localSheetId="26">#REF!</definedName>
    <definedName name="row230_op" localSheetId="17">#REF!</definedName>
    <definedName name="row230_op">#REF!</definedName>
    <definedName name="row230_op_01" localSheetId="24">#REF!</definedName>
    <definedName name="row230_op_01" localSheetId="19">#REF!</definedName>
    <definedName name="row230_op_01" localSheetId="6">#REF!</definedName>
    <definedName name="row230_op_01" localSheetId="25">#REF!</definedName>
    <definedName name="row230_op_01" localSheetId="18">#REF!</definedName>
    <definedName name="row230_op_01" localSheetId="26">#REF!</definedName>
    <definedName name="row230_op_01" localSheetId="17">#REF!</definedName>
    <definedName name="row230_op_01">#REF!</definedName>
    <definedName name="row230_ou" localSheetId="24">#REF!</definedName>
    <definedName name="row230_ou" localSheetId="19">#REF!</definedName>
    <definedName name="row230_ou" localSheetId="6">#REF!</definedName>
    <definedName name="row230_ou" localSheetId="25">#REF!</definedName>
    <definedName name="row230_ou" localSheetId="18">#REF!</definedName>
    <definedName name="row230_ou" localSheetId="26">#REF!</definedName>
    <definedName name="row230_ou" localSheetId="17">#REF!</definedName>
    <definedName name="row230_ou">#REF!</definedName>
    <definedName name="row230_ou_01" localSheetId="24">#REF!</definedName>
    <definedName name="row230_ou_01" localSheetId="19">#REF!</definedName>
    <definedName name="row230_ou_01" localSheetId="6">#REF!</definedName>
    <definedName name="row230_ou_01" localSheetId="25">#REF!</definedName>
    <definedName name="row230_ou_01" localSheetId="18">#REF!</definedName>
    <definedName name="row230_ou_01" localSheetId="26">#REF!</definedName>
    <definedName name="row230_ou_01" localSheetId="17">#REF!</definedName>
    <definedName name="row230_ou_01">#REF!</definedName>
    <definedName name="row2300_n" localSheetId="24">#REF!</definedName>
    <definedName name="row2300_n" localSheetId="19">#REF!</definedName>
    <definedName name="row2300_n" localSheetId="6">#REF!</definedName>
    <definedName name="row2300_n" localSheetId="25">#REF!</definedName>
    <definedName name="row2300_n" localSheetId="18">#REF!</definedName>
    <definedName name="row2300_n" localSheetId="26">#REF!</definedName>
    <definedName name="row2300_n" localSheetId="17">#REF!</definedName>
    <definedName name="row2300_n">#REF!</definedName>
    <definedName name="row2300_nl" localSheetId="24">#REF!</definedName>
    <definedName name="row2300_nl" localSheetId="19">#REF!</definedName>
    <definedName name="row2300_nl" localSheetId="6">#REF!</definedName>
    <definedName name="row2300_nl" localSheetId="25">#REF!</definedName>
    <definedName name="row2300_nl" localSheetId="18">#REF!</definedName>
    <definedName name="row2300_nl" localSheetId="26">#REF!</definedName>
    <definedName name="row2300_nl" localSheetId="17">#REF!</definedName>
    <definedName name="row2300_nl">#REF!</definedName>
    <definedName name="row2300_nr" localSheetId="24">#REF!</definedName>
    <definedName name="row2300_nr" localSheetId="19">#REF!</definedName>
    <definedName name="row2300_nr" localSheetId="6">#REF!</definedName>
    <definedName name="row2300_nr" localSheetId="25">#REF!</definedName>
    <definedName name="row2300_nr" localSheetId="18">#REF!</definedName>
    <definedName name="row2300_nr" localSheetId="26">#REF!</definedName>
    <definedName name="row2300_nr" localSheetId="17">#REF!</definedName>
    <definedName name="row2300_nr">#REF!</definedName>
    <definedName name="row2300_o" localSheetId="24">#REF!</definedName>
    <definedName name="row2300_o" localSheetId="19">#REF!</definedName>
    <definedName name="row2300_o" localSheetId="6">#REF!</definedName>
    <definedName name="row2300_o" localSheetId="25">#REF!</definedName>
    <definedName name="row2300_o" localSheetId="18">#REF!</definedName>
    <definedName name="row2300_o" localSheetId="26">#REF!</definedName>
    <definedName name="row2300_o" localSheetId="17">#REF!</definedName>
    <definedName name="row2300_o">#REF!</definedName>
    <definedName name="row2300_ol" localSheetId="24">#REF!</definedName>
    <definedName name="row2300_ol" localSheetId="19">#REF!</definedName>
    <definedName name="row2300_ol" localSheetId="6">#REF!</definedName>
    <definedName name="row2300_ol" localSheetId="25">#REF!</definedName>
    <definedName name="row2300_ol" localSheetId="18">#REF!</definedName>
    <definedName name="row2300_ol" localSheetId="26">#REF!</definedName>
    <definedName name="row2300_ol" localSheetId="17">#REF!</definedName>
    <definedName name="row2300_ol">#REF!</definedName>
    <definedName name="row2300_or" localSheetId="24">#REF!</definedName>
    <definedName name="row2300_or" localSheetId="19">#REF!</definedName>
    <definedName name="row2300_or" localSheetId="6">#REF!</definedName>
    <definedName name="row2300_or" localSheetId="25">#REF!</definedName>
    <definedName name="row2300_or" localSheetId="18">#REF!</definedName>
    <definedName name="row2300_or" localSheetId="26">#REF!</definedName>
    <definedName name="row2300_or" localSheetId="17">#REF!</definedName>
    <definedName name="row2300_or">#REF!</definedName>
    <definedName name="row231_n" localSheetId="24">#REF!</definedName>
    <definedName name="row231_n" localSheetId="19">#REF!</definedName>
    <definedName name="row231_n" localSheetId="6">#REF!</definedName>
    <definedName name="row231_n" localSheetId="25">#REF!</definedName>
    <definedName name="row231_n" localSheetId="18">#REF!</definedName>
    <definedName name="row231_n" localSheetId="26">#REF!</definedName>
    <definedName name="row231_n" localSheetId="17">#REF!</definedName>
    <definedName name="row231_n">#REF!</definedName>
    <definedName name="row231_o" localSheetId="24">#REF!</definedName>
    <definedName name="row231_o" localSheetId="19">#REF!</definedName>
    <definedName name="row231_o" localSheetId="6">#REF!</definedName>
    <definedName name="row231_o" localSheetId="25">#REF!</definedName>
    <definedName name="row231_o" localSheetId="18">#REF!</definedName>
    <definedName name="row231_o" localSheetId="26">#REF!</definedName>
    <definedName name="row231_o" localSheetId="17">#REF!</definedName>
    <definedName name="row231_o">#REF!</definedName>
    <definedName name="row2310_n" localSheetId="24">#REF!</definedName>
    <definedName name="row2310_n" localSheetId="19">#REF!</definedName>
    <definedName name="row2310_n" localSheetId="6">#REF!</definedName>
    <definedName name="row2310_n" localSheetId="25">#REF!</definedName>
    <definedName name="row2310_n" localSheetId="18">#REF!</definedName>
    <definedName name="row2310_n" localSheetId="26">#REF!</definedName>
    <definedName name="row2310_n" localSheetId="17">#REF!</definedName>
    <definedName name="row2310_n">#REF!</definedName>
    <definedName name="row2310_nl" localSheetId="24">#REF!</definedName>
    <definedName name="row2310_nl" localSheetId="19">#REF!</definedName>
    <definedName name="row2310_nl" localSheetId="6">#REF!</definedName>
    <definedName name="row2310_nl" localSheetId="25">#REF!</definedName>
    <definedName name="row2310_nl" localSheetId="18">#REF!</definedName>
    <definedName name="row2310_nl" localSheetId="26">#REF!</definedName>
    <definedName name="row2310_nl" localSheetId="17">#REF!</definedName>
    <definedName name="row2310_nl">#REF!</definedName>
    <definedName name="row2310_nr" localSheetId="24">#REF!</definedName>
    <definedName name="row2310_nr" localSheetId="19">#REF!</definedName>
    <definedName name="row2310_nr" localSheetId="6">#REF!</definedName>
    <definedName name="row2310_nr" localSheetId="25">#REF!</definedName>
    <definedName name="row2310_nr" localSheetId="18">#REF!</definedName>
    <definedName name="row2310_nr" localSheetId="26">#REF!</definedName>
    <definedName name="row2310_nr" localSheetId="17">#REF!</definedName>
    <definedName name="row2310_nr">#REF!</definedName>
    <definedName name="row2310_o" localSheetId="24">#REF!</definedName>
    <definedName name="row2310_o" localSheetId="19">#REF!</definedName>
    <definedName name="row2310_o" localSheetId="6">#REF!</definedName>
    <definedName name="row2310_o" localSheetId="25">#REF!</definedName>
    <definedName name="row2310_o" localSheetId="18">#REF!</definedName>
    <definedName name="row2310_o" localSheetId="26">#REF!</definedName>
    <definedName name="row2310_o" localSheetId="17">#REF!</definedName>
    <definedName name="row2310_o">#REF!</definedName>
    <definedName name="row2310_ol" localSheetId="24">#REF!</definedName>
    <definedName name="row2310_ol" localSheetId="19">#REF!</definedName>
    <definedName name="row2310_ol" localSheetId="6">#REF!</definedName>
    <definedName name="row2310_ol" localSheetId="25">#REF!</definedName>
    <definedName name="row2310_ol" localSheetId="18">#REF!</definedName>
    <definedName name="row2310_ol" localSheetId="26">#REF!</definedName>
    <definedName name="row2310_ol" localSheetId="17">#REF!</definedName>
    <definedName name="row2310_ol">#REF!</definedName>
    <definedName name="row2310_or" localSheetId="24">#REF!</definedName>
    <definedName name="row2310_or" localSheetId="19">#REF!</definedName>
    <definedName name="row2310_or" localSheetId="6">#REF!</definedName>
    <definedName name="row2310_or" localSheetId="25">#REF!</definedName>
    <definedName name="row2310_or" localSheetId="18">#REF!</definedName>
    <definedName name="row2310_or" localSheetId="26">#REF!</definedName>
    <definedName name="row2310_or" localSheetId="17">#REF!</definedName>
    <definedName name="row2310_or">#REF!</definedName>
    <definedName name="row2320_n" localSheetId="24">#REF!</definedName>
    <definedName name="row2320_n" localSheetId="19">#REF!</definedName>
    <definedName name="row2320_n" localSheetId="6">#REF!</definedName>
    <definedName name="row2320_n" localSheetId="25">#REF!</definedName>
    <definedName name="row2320_n" localSheetId="18">#REF!</definedName>
    <definedName name="row2320_n" localSheetId="26">#REF!</definedName>
    <definedName name="row2320_n" localSheetId="17">#REF!</definedName>
    <definedName name="row2320_n">#REF!</definedName>
    <definedName name="row2320_nl" localSheetId="24">#REF!</definedName>
    <definedName name="row2320_nl" localSheetId="19">#REF!</definedName>
    <definedName name="row2320_nl" localSheetId="6">#REF!</definedName>
    <definedName name="row2320_nl" localSheetId="25">#REF!</definedName>
    <definedName name="row2320_nl" localSheetId="18">#REF!</definedName>
    <definedName name="row2320_nl" localSheetId="26">#REF!</definedName>
    <definedName name="row2320_nl" localSheetId="17">#REF!</definedName>
    <definedName name="row2320_nl">#REF!</definedName>
    <definedName name="row2320_nr" localSheetId="24">#REF!</definedName>
    <definedName name="row2320_nr" localSheetId="19">#REF!</definedName>
    <definedName name="row2320_nr" localSheetId="6">#REF!</definedName>
    <definedName name="row2320_nr" localSheetId="25">#REF!</definedName>
    <definedName name="row2320_nr" localSheetId="18">#REF!</definedName>
    <definedName name="row2320_nr" localSheetId="26">#REF!</definedName>
    <definedName name="row2320_nr" localSheetId="17">#REF!</definedName>
    <definedName name="row2320_nr">#REF!</definedName>
    <definedName name="row2320_o" localSheetId="24">#REF!</definedName>
    <definedName name="row2320_o" localSheetId="19">#REF!</definedName>
    <definedName name="row2320_o" localSheetId="6">#REF!</definedName>
    <definedName name="row2320_o" localSheetId="25">#REF!</definedName>
    <definedName name="row2320_o" localSheetId="18">#REF!</definedName>
    <definedName name="row2320_o" localSheetId="26">#REF!</definedName>
    <definedName name="row2320_o" localSheetId="17">#REF!</definedName>
    <definedName name="row2320_o">#REF!</definedName>
    <definedName name="row2320_ol" localSheetId="24">#REF!</definedName>
    <definedName name="row2320_ol" localSheetId="19">#REF!</definedName>
    <definedName name="row2320_ol" localSheetId="6">#REF!</definedName>
    <definedName name="row2320_ol" localSheetId="25">#REF!</definedName>
    <definedName name="row2320_ol" localSheetId="18">#REF!</definedName>
    <definedName name="row2320_ol" localSheetId="26">#REF!</definedName>
    <definedName name="row2320_ol" localSheetId="17">#REF!</definedName>
    <definedName name="row2320_ol">#REF!</definedName>
    <definedName name="row2320_or" localSheetId="24">#REF!</definedName>
    <definedName name="row2320_or" localSheetId="19">#REF!</definedName>
    <definedName name="row2320_or" localSheetId="6">#REF!</definedName>
    <definedName name="row2320_or" localSheetId="25">#REF!</definedName>
    <definedName name="row2320_or" localSheetId="18">#REF!</definedName>
    <definedName name="row2320_or" localSheetId="26">#REF!</definedName>
    <definedName name="row2320_or" localSheetId="17">#REF!</definedName>
    <definedName name="row2320_or">#REF!</definedName>
    <definedName name="row2330_n" localSheetId="24">#REF!</definedName>
    <definedName name="row2330_n" localSheetId="19">#REF!</definedName>
    <definedName name="row2330_n" localSheetId="6">#REF!</definedName>
    <definedName name="row2330_n" localSheetId="25">#REF!</definedName>
    <definedName name="row2330_n" localSheetId="18">#REF!</definedName>
    <definedName name="row2330_n" localSheetId="26">#REF!</definedName>
    <definedName name="row2330_n" localSheetId="17">#REF!</definedName>
    <definedName name="row2330_n">#REF!</definedName>
    <definedName name="row2330_nl" localSheetId="24">#REF!</definedName>
    <definedName name="row2330_nl" localSheetId="19">#REF!</definedName>
    <definedName name="row2330_nl" localSheetId="6">#REF!</definedName>
    <definedName name="row2330_nl" localSheetId="25">#REF!</definedName>
    <definedName name="row2330_nl" localSheetId="18">#REF!</definedName>
    <definedName name="row2330_nl" localSheetId="26">#REF!</definedName>
    <definedName name="row2330_nl" localSheetId="17">#REF!</definedName>
    <definedName name="row2330_nl">#REF!</definedName>
    <definedName name="row2330_nr" localSheetId="24">#REF!</definedName>
    <definedName name="row2330_nr" localSheetId="19">#REF!</definedName>
    <definedName name="row2330_nr" localSheetId="6">#REF!</definedName>
    <definedName name="row2330_nr" localSheetId="25">#REF!</definedName>
    <definedName name="row2330_nr" localSheetId="18">#REF!</definedName>
    <definedName name="row2330_nr" localSheetId="26">#REF!</definedName>
    <definedName name="row2330_nr" localSheetId="17">#REF!</definedName>
    <definedName name="row2330_nr">#REF!</definedName>
    <definedName name="row2330_o" localSheetId="24">#REF!</definedName>
    <definedName name="row2330_o" localSheetId="19">#REF!</definedName>
    <definedName name="row2330_o" localSheetId="6">#REF!</definedName>
    <definedName name="row2330_o" localSheetId="25">#REF!</definedName>
    <definedName name="row2330_o" localSheetId="18">#REF!</definedName>
    <definedName name="row2330_o" localSheetId="26">#REF!</definedName>
    <definedName name="row2330_o" localSheetId="17">#REF!</definedName>
    <definedName name="row2330_o">#REF!</definedName>
    <definedName name="row2330_ol" localSheetId="24">#REF!</definedName>
    <definedName name="row2330_ol" localSheetId="19">#REF!</definedName>
    <definedName name="row2330_ol" localSheetId="6">#REF!</definedName>
    <definedName name="row2330_ol" localSheetId="25">#REF!</definedName>
    <definedName name="row2330_ol" localSheetId="18">#REF!</definedName>
    <definedName name="row2330_ol" localSheetId="26">#REF!</definedName>
    <definedName name="row2330_ol" localSheetId="17">#REF!</definedName>
    <definedName name="row2330_ol">#REF!</definedName>
    <definedName name="row2330_or" localSheetId="24">#REF!</definedName>
    <definedName name="row2330_or" localSheetId="19">#REF!</definedName>
    <definedName name="row2330_or" localSheetId="6">#REF!</definedName>
    <definedName name="row2330_or" localSheetId="25">#REF!</definedName>
    <definedName name="row2330_or" localSheetId="18">#REF!</definedName>
    <definedName name="row2330_or" localSheetId="26">#REF!</definedName>
    <definedName name="row2330_or" localSheetId="17">#REF!</definedName>
    <definedName name="row2330_or">#REF!</definedName>
    <definedName name="row2340_n" localSheetId="24">#REF!</definedName>
    <definedName name="row2340_n" localSheetId="19">#REF!</definedName>
    <definedName name="row2340_n" localSheetId="6">#REF!</definedName>
    <definedName name="row2340_n" localSheetId="25">#REF!</definedName>
    <definedName name="row2340_n" localSheetId="18">#REF!</definedName>
    <definedName name="row2340_n" localSheetId="26">#REF!</definedName>
    <definedName name="row2340_n" localSheetId="17">#REF!</definedName>
    <definedName name="row2340_n">#REF!</definedName>
    <definedName name="row2340_nl" localSheetId="24">#REF!</definedName>
    <definedName name="row2340_nl" localSheetId="19">#REF!</definedName>
    <definedName name="row2340_nl" localSheetId="6">#REF!</definedName>
    <definedName name="row2340_nl" localSheetId="25">#REF!</definedName>
    <definedName name="row2340_nl" localSheetId="18">#REF!</definedName>
    <definedName name="row2340_nl" localSheetId="26">#REF!</definedName>
    <definedName name="row2340_nl" localSheetId="17">#REF!</definedName>
    <definedName name="row2340_nl">#REF!</definedName>
    <definedName name="row2340_nr" localSheetId="24">#REF!</definedName>
    <definedName name="row2340_nr" localSheetId="19">#REF!</definedName>
    <definedName name="row2340_nr" localSheetId="6">#REF!</definedName>
    <definedName name="row2340_nr" localSheetId="25">#REF!</definedName>
    <definedName name="row2340_nr" localSheetId="18">#REF!</definedName>
    <definedName name="row2340_nr" localSheetId="26">#REF!</definedName>
    <definedName name="row2340_nr" localSheetId="17">#REF!</definedName>
    <definedName name="row2340_nr">#REF!</definedName>
    <definedName name="row2340_o" localSheetId="24">#REF!</definedName>
    <definedName name="row2340_o" localSheetId="19">#REF!</definedName>
    <definedName name="row2340_o" localSheetId="6">#REF!</definedName>
    <definedName name="row2340_o" localSheetId="25">#REF!</definedName>
    <definedName name="row2340_o" localSheetId="18">#REF!</definedName>
    <definedName name="row2340_o" localSheetId="26">#REF!</definedName>
    <definedName name="row2340_o" localSheetId="17">#REF!</definedName>
    <definedName name="row2340_o">#REF!</definedName>
    <definedName name="row2340_ol" localSheetId="24">#REF!</definedName>
    <definedName name="row2340_ol" localSheetId="19">#REF!</definedName>
    <definedName name="row2340_ol" localSheetId="6">#REF!</definedName>
    <definedName name="row2340_ol" localSheetId="25">#REF!</definedName>
    <definedName name="row2340_ol" localSheetId="18">#REF!</definedName>
    <definedName name="row2340_ol" localSheetId="26">#REF!</definedName>
    <definedName name="row2340_ol" localSheetId="17">#REF!</definedName>
    <definedName name="row2340_ol">#REF!</definedName>
    <definedName name="row2340_or" localSheetId="24">#REF!</definedName>
    <definedName name="row2340_or" localSheetId="19">#REF!</definedName>
    <definedName name="row2340_or" localSheetId="6">#REF!</definedName>
    <definedName name="row2340_or" localSheetId="25">#REF!</definedName>
    <definedName name="row2340_or" localSheetId="18">#REF!</definedName>
    <definedName name="row2340_or" localSheetId="26">#REF!</definedName>
    <definedName name="row2340_or" localSheetId="17">#REF!</definedName>
    <definedName name="row2340_or">#REF!</definedName>
    <definedName name="row2350_n" localSheetId="24">#REF!</definedName>
    <definedName name="row2350_n" localSheetId="19">#REF!</definedName>
    <definedName name="row2350_n" localSheetId="6">#REF!</definedName>
    <definedName name="row2350_n" localSheetId="25">#REF!</definedName>
    <definedName name="row2350_n" localSheetId="18">#REF!</definedName>
    <definedName name="row2350_n" localSheetId="26">#REF!</definedName>
    <definedName name="row2350_n" localSheetId="17">#REF!</definedName>
    <definedName name="row2350_n">#REF!</definedName>
    <definedName name="row2350_nl" localSheetId="24">#REF!</definedName>
    <definedName name="row2350_nl" localSheetId="19">#REF!</definedName>
    <definedName name="row2350_nl" localSheetId="6">#REF!</definedName>
    <definedName name="row2350_nl" localSheetId="25">#REF!</definedName>
    <definedName name="row2350_nl" localSheetId="18">#REF!</definedName>
    <definedName name="row2350_nl" localSheetId="26">#REF!</definedName>
    <definedName name="row2350_nl" localSheetId="17">#REF!</definedName>
    <definedName name="row2350_nl">#REF!</definedName>
    <definedName name="row2350_nr" localSheetId="24">#REF!</definedName>
    <definedName name="row2350_nr" localSheetId="19">#REF!</definedName>
    <definedName name="row2350_nr" localSheetId="6">#REF!</definedName>
    <definedName name="row2350_nr" localSheetId="25">#REF!</definedName>
    <definedName name="row2350_nr" localSheetId="18">#REF!</definedName>
    <definedName name="row2350_nr" localSheetId="26">#REF!</definedName>
    <definedName name="row2350_nr" localSheetId="17">#REF!</definedName>
    <definedName name="row2350_nr">#REF!</definedName>
    <definedName name="row2350_o" localSheetId="24">#REF!</definedName>
    <definedName name="row2350_o" localSheetId="19">#REF!</definedName>
    <definedName name="row2350_o" localSheetId="6">#REF!</definedName>
    <definedName name="row2350_o" localSheetId="25">#REF!</definedName>
    <definedName name="row2350_o" localSheetId="18">#REF!</definedName>
    <definedName name="row2350_o" localSheetId="26">#REF!</definedName>
    <definedName name="row2350_o" localSheetId="17">#REF!</definedName>
    <definedName name="row2350_o">#REF!</definedName>
    <definedName name="row2350_ol" localSheetId="24">#REF!</definedName>
    <definedName name="row2350_ol" localSheetId="19">#REF!</definedName>
    <definedName name="row2350_ol" localSheetId="6">#REF!</definedName>
    <definedName name="row2350_ol" localSheetId="25">#REF!</definedName>
    <definedName name="row2350_ol" localSheetId="18">#REF!</definedName>
    <definedName name="row2350_ol" localSheetId="26">#REF!</definedName>
    <definedName name="row2350_ol" localSheetId="17">#REF!</definedName>
    <definedName name="row2350_ol">#REF!</definedName>
    <definedName name="row2350_or" localSheetId="24">#REF!</definedName>
    <definedName name="row2350_or" localSheetId="19">#REF!</definedName>
    <definedName name="row2350_or" localSheetId="6">#REF!</definedName>
    <definedName name="row2350_or" localSheetId="25">#REF!</definedName>
    <definedName name="row2350_or" localSheetId="18">#REF!</definedName>
    <definedName name="row2350_or" localSheetId="26">#REF!</definedName>
    <definedName name="row2350_or" localSheetId="17">#REF!</definedName>
    <definedName name="row2350_or">#REF!</definedName>
    <definedName name="row240_n" localSheetId="24">#REF!</definedName>
    <definedName name="row240_n" localSheetId="19">#REF!</definedName>
    <definedName name="row240_n" localSheetId="6">#REF!</definedName>
    <definedName name="row240_n" localSheetId="25">#REF!</definedName>
    <definedName name="row240_n" localSheetId="18">#REF!</definedName>
    <definedName name="row240_n" localSheetId="26">#REF!</definedName>
    <definedName name="row240_n" localSheetId="17">#REF!</definedName>
    <definedName name="row240_n">#REF!</definedName>
    <definedName name="row240_np" localSheetId="24">#REF!</definedName>
    <definedName name="row240_np" localSheetId="19">#REF!</definedName>
    <definedName name="row240_np" localSheetId="6">#REF!</definedName>
    <definedName name="row240_np" localSheetId="25">#REF!</definedName>
    <definedName name="row240_np" localSheetId="18">#REF!</definedName>
    <definedName name="row240_np" localSheetId="26">#REF!</definedName>
    <definedName name="row240_np" localSheetId="17">#REF!</definedName>
    <definedName name="row240_np">#REF!</definedName>
    <definedName name="row240_np_01" localSheetId="24">#REF!</definedName>
    <definedName name="row240_np_01" localSheetId="19">#REF!</definedName>
    <definedName name="row240_np_01" localSheetId="6">#REF!</definedName>
    <definedName name="row240_np_01" localSheetId="25">#REF!</definedName>
    <definedName name="row240_np_01" localSheetId="18">#REF!</definedName>
    <definedName name="row240_np_01" localSheetId="26">#REF!</definedName>
    <definedName name="row240_np_01" localSheetId="17">#REF!</definedName>
    <definedName name="row240_np_01">#REF!</definedName>
    <definedName name="row240_nu" localSheetId="24">#REF!</definedName>
    <definedName name="row240_nu" localSheetId="19">#REF!</definedName>
    <definedName name="row240_nu" localSheetId="6">#REF!</definedName>
    <definedName name="row240_nu" localSheetId="25">#REF!</definedName>
    <definedName name="row240_nu" localSheetId="18">#REF!</definedName>
    <definedName name="row240_nu" localSheetId="26">#REF!</definedName>
    <definedName name="row240_nu" localSheetId="17">#REF!</definedName>
    <definedName name="row240_nu">#REF!</definedName>
    <definedName name="row240_nu_01" localSheetId="24">#REF!</definedName>
    <definedName name="row240_nu_01" localSheetId="19">#REF!</definedName>
    <definedName name="row240_nu_01" localSheetId="6">#REF!</definedName>
    <definedName name="row240_nu_01" localSheetId="25">#REF!</definedName>
    <definedName name="row240_nu_01" localSheetId="18">#REF!</definedName>
    <definedName name="row240_nu_01" localSheetId="26">#REF!</definedName>
    <definedName name="row240_nu_01" localSheetId="17">#REF!</definedName>
    <definedName name="row240_nu_01">#REF!</definedName>
    <definedName name="row240_o" localSheetId="24">#REF!</definedName>
    <definedName name="row240_o" localSheetId="19">#REF!</definedName>
    <definedName name="row240_o" localSheetId="6">#REF!</definedName>
    <definedName name="row240_o" localSheetId="25">#REF!</definedName>
    <definedName name="row240_o" localSheetId="18">#REF!</definedName>
    <definedName name="row240_o" localSheetId="26">#REF!</definedName>
    <definedName name="row240_o" localSheetId="17">#REF!</definedName>
    <definedName name="row240_o">#REF!</definedName>
    <definedName name="row240_op" localSheetId="24">#REF!</definedName>
    <definedName name="row240_op" localSheetId="19">#REF!</definedName>
    <definedName name="row240_op" localSheetId="6">#REF!</definedName>
    <definedName name="row240_op" localSheetId="25">#REF!</definedName>
    <definedName name="row240_op" localSheetId="18">#REF!</definedName>
    <definedName name="row240_op" localSheetId="26">#REF!</definedName>
    <definedName name="row240_op" localSheetId="17">#REF!</definedName>
    <definedName name="row240_op">#REF!</definedName>
    <definedName name="row240_op_01" localSheetId="24">#REF!</definedName>
    <definedName name="row240_op_01" localSheetId="19">#REF!</definedName>
    <definedName name="row240_op_01" localSheetId="6">#REF!</definedName>
    <definedName name="row240_op_01" localSheetId="25">#REF!</definedName>
    <definedName name="row240_op_01" localSheetId="18">#REF!</definedName>
    <definedName name="row240_op_01" localSheetId="26">#REF!</definedName>
    <definedName name="row240_op_01" localSheetId="17">#REF!</definedName>
    <definedName name="row240_op_01">#REF!</definedName>
    <definedName name="row240_ou" localSheetId="24">#REF!</definedName>
    <definedName name="row240_ou" localSheetId="19">#REF!</definedName>
    <definedName name="row240_ou" localSheetId="6">#REF!</definedName>
    <definedName name="row240_ou" localSheetId="25">#REF!</definedName>
    <definedName name="row240_ou" localSheetId="18">#REF!</definedName>
    <definedName name="row240_ou" localSheetId="26">#REF!</definedName>
    <definedName name="row240_ou" localSheetId="17">#REF!</definedName>
    <definedName name="row240_ou">#REF!</definedName>
    <definedName name="row240_ou_01" localSheetId="24">#REF!</definedName>
    <definedName name="row240_ou_01" localSheetId="19">#REF!</definedName>
    <definedName name="row240_ou_01" localSheetId="6">#REF!</definedName>
    <definedName name="row240_ou_01" localSheetId="25">#REF!</definedName>
    <definedName name="row240_ou_01" localSheetId="18">#REF!</definedName>
    <definedName name="row240_ou_01" localSheetId="26">#REF!</definedName>
    <definedName name="row240_ou_01" localSheetId="17">#REF!</definedName>
    <definedName name="row240_ou_01">#REF!</definedName>
    <definedName name="row2400_n" localSheetId="24">#REF!</definedName>
    <definedName name="row2400_n" localSheetId="19">#REF!</definedName>
    <definedName name="row2400_n" localSheetId="6">#REF!</definedName>
    <definedName name="row2400_n" localSheetId="25">#REF!</definedName>
    <definedName name="row2400_n" localSheetId="18">#REF!</definedName>
    <definedName name="row2400_n" localSheetId="26">#REF!</definedName>
    <definedName name="row2400_n" localSheetId="17">#REF!</definedName>
    <definedName name="row2400_n">#REF!</definedName>
    <definedName name="row2400_nl" localSheetId="24">#REF!</definedName>
    <definedName name="row2400_nl" localSheetId="19">#REF!</definedName>
    <definedName name="row2400_nl" localSheetId="6">#REF!</definedName>
    <definedName name="row2400_nl" localSheetId="25">#REF!</definedName>
    <definedName name="row2400_nl" localSheetId="18">#REF!</definedName>
    <definedName name="row2400_nl" localSheetId="26">#REF!</definedName>
    <definedName name="row2400_nl" localSheetId="17">#REF!</definedName>
    <definedName name="row2400_nl">#REF!</definedName>
    <definedName name="row2400_nr" localSheetId="24">#REF!</definedName>
    <definedName name="row2400_nr" localSheetId="19">#REF!</definedName>
    <definedName name="row2400_nr" localSheetId="6">#REF!</definedName>
    <definedName name="row2400_nr" localSheetId="25">#REF!</definedName>
    <definedName name="row2400_nr" localSheetId="18">#REF!</definedName>
    <definedName name="row2400_nr" localSheetId="26">#REF!</definedName>
    <definedName name="row2400_nr" localSheetId="17">#REF!</definedName>
    <definedName name="row2400_nr">#REF!</definedName>
    <definedName name="row2400_o" localSheetId="24">#REF!</definedName>
    <definedName name="row2400_o" localSheetId="19">#REF!</definedName>
    <definedName name="row2400_o" localSheetId="6">#REF!</definedName>
    <definedName name="row2400_o" localSheetId="25">#REF!</definedName>
    <definedName name="row2400_o" localSheetId="18">#REF!</definedName>
    <definedName name="row2400_o" localSheetId="26">#REF!</definedName>
    <definedName name="row2400_o" localSheetId="17">#REF!</definedName>
    <definedName name="row2400_o">#REF!</definedName>
    <definedName name="row2400_ol" localSheetId="24">#REF!</definedName>
    <definedName name="row2400_ol" localSheetId="19">#REF!</definedName>
    <definedName name="row2400_ol" localSheetId="6">#REF!</definedName>
    <definedName name="row2400_ol" localSheetId="25">#REF!</definedName>
    <definedName name="row2400_ol" localSheetId="18">#REF!</definedName>
    <definedName name="row2400_ol" localSheetId="26">#REF!</definedName>
    <definedName name="row2400_ol" localSheetId="17">#REF!</definedName>
    <definedName name="row2400_ol">#REF!</definedName>
    <definedName name="row2400_or" localSheetId="24">#REF!</definedName>
    <definedName name="row2400_or" localSheetId="19">#REF!</definedName>
    <definedName name="row2400_or" localSheetId="6">#REF!</definedName>
    <definedName name="row2400_or" localSheetId="25">#REF!</definedName>
    <definedName name="row2400_or" localSheetId="18">#REF!</definedName>
    <definedName name="row2400_or" localSheetId="26">#REF!</definedName>
    <definedName name="row2400_or" localSheetId="17">#REF!</definedName>
    <definedName name="row2400_or">#REF!</definedName>
    <definedName name="row241_n" localSheetId="24">#REF!</definedName>
    <definedName name="row241_n" localSheetId="19">#REF!</definedName>
    <definedName name="row241_n" localSheetId="6">#REF!</definedName>
    <definedName name="row241_n" localSheetId="25">#REF!</definedName>
    <definedName name="row241_n" localSheetId="18">#REF!</definedName>
    <definedName name="row241_n" localSheetId="26">#REF!</definedName>
    <definedName name="row241_n" localSheetId="17">#REF!</definedName>
    <definedName name="row241_n">#REF!</definedName>
    <definedName name="row241_o" localSheetId="24">#REF!</definedName>
    <definedName name="row241_o" localSheetId="19">#REF!</definedName>
    <definedName name="row241_o" localSheetId="6">#REF!</definedName>
    <definedName name="row241_o" localSheetId="25">#REF!</definedName>
    <definedName name="row241_o" localSheetId="18">#REF!</definedName>
    <definedName name="row241_o" localSheetId="26">#REF!</definedName>
    <definedName name="row241_o" localSheetId="17">#REF!</definedName>
    <definedName name="row241_o">#REF!</definedName>
    <definedName name="row2410_n" localSheetId="24">#REF!</definedName>
    <definedName name="row2410_n" localSheetId="19">#REF!</definedName>
    <definedName name="row2410_n" localSheetId="6">#REF!</definedName>
    <definedName name="row2410_n" localSheetId="25">#REF!</definedName>
    <definedName name="row2410_n" localSheetId="18">#REF!</definedName>
    <definedName name="row2410_n" localSheetId="26">#REF!</definedName>
    <definedName name="row2410_n" localSheetId="17">#REF!</definedName>
    <definedName name="row2410_n">#REF!</definedName>
    <definedName name="row2410_nl" localSheetId="24">#REF!</definedName>
    <definedName name="row2410_nl" localSheetId="19">#REF!</definedName>
    <definedName name="row2410_nl" localSheetId="6">#REF!</definedName>
    <definedName name="row2410_nl" localSheetId="25">#REF!</definedName>
    <definedName name="row2410_nl" localSheetId="18">#REF!</definedName>
    <definedName name="row2410_nl" localSheetId="26">#REF!</definedName>
    <definedName name="row2410_nl" localSheetId="17">#REF!</definedName>
    <definedName name="row2410_nl">#REF!</definedName>
    <definedName name="row2410_nr" localSheetId="24">#REF!</definedName>
    <definedName name="row2410_nr" localSheetId="19">#REF!</definedName>
    <definedName name="row2410_nr" localSheetId="6">#REF!</definedName>
    <definedName name="row2410_nr" localSheetId="25">#REF!</definedName>
    <definedName name="row2410_nr" localSheetId="18">#REF!</definedName>
    <definedName name="row2410_nr" localSheetId="26">#REF!</definedName>
    <definedName name="row2410_nr" localSheetId="17">#REF!</definedName>
    <definedName name="row2410_nr">#REF!</definedName>
    <definedName name="row2410_o" localSheetId="24">#REF!</definedName>
    <definedName name="row2410_o" localSheetId="19">#REF!</definedName>
    <definedName name="row2410_o" localSheetId="6">#REF!</definedName>
    <definedName name="row2410_o" localSheetId="25">#REF!</definedName>
    <definedName name="row2410_o" localSheetId="18">#REF!</definedName>
    <definedName name="row2410_o" localSheetId="26">#REF!</definedName>
    <definedName name="row2410_o" localSheetId="17">#REF!</definedName>
    <definedName name="row2410_o">#REF!</definedName>
    <definedName name="row2410_ol" localSheetId="24">#REF!</definedName>
    <definedName name="row2410_ol" localSheetId="19">#REF!</definedName>
    <definedName name="row2410_ol" localSheetId="6">#REF!</definedName>
    <definedName name="row2410_ol" localSheetId="25">#REF!</definedName>
    <definedName name="row2410_ol" localSheetId="18">#REF!</definedName>
    <definedName name="row2410_ol" localSheetId="26">#REF!</definedName>
    <definedName name="row2410_ol" localSheetId="17">#REF!</definedName>
    <definedName name="row2410_ol">#REF!</definedName>
    <definedName name="row2410_or" localSheetId="24">#REF!</definedName>
    <definedName name="row2410_or" localSheetId="19">#REF!</definedName>
    <definedName name="row2410_or" localSheetId="6">#REF!</definedName>
    <definedName name="row2410_or" localSheetId="25">#REF!</definedName>
    <definedName name="row2410_or" localSheetId="18">#REF!</definedName>
    <definedName name="row2410_or" localSheetId="26">#REF!</definedName>
    <definedName name="row2410_or" localSheetId="17">#REF!</definedName>
    <definedName name="row2410_or">#REF!</definedName>
    <definedName name="row2421_n" localSheetId="24">#REF!</definedName>
    <definedName name="row2421_n" localSheetId="19">#REF!</definedName>
    <definedName name="row2421_n" localSheetId="6">#REF!</definedName>
    <definedName name="row2421_n" localSheetId="25">#REF!</definedName>
    <definedName name="row2421_n" localSheetId="18">#REF!</definedName>
    <definedName name="row2421_n" localSheetId="26">#REF!</definedName>
    <definedName name="row2421_n" localSheetId="17">#REF!</definedName>
    <definedName name="row2421_n">#REF!</definedName>
    <definedName name="row2421_nl" localSheetId="24">#REF!</definedName>
    <definedName name="row2421_nl" localSheetId="19">#REF!</definedName>
    <definedName name="row2421_nl" localSheetId="6">#REF!</definedName>
    <definedName name="row2421_nl" localSheetId="25">#REF!</definedName>
    <definedName name="row2421_nl" localSheetId="18">#REF!</definedName>
    <definedName name="row2421_nl" localSheetId="26">#REF!</definedName>
    <definedName name="row2421_nl" localSheetId="17">#REF!</definedName>
    <definedName name="row2421_nl">#REF!</definedName>
    <definedName name="row2421_nr" localSheetId="24">#REF!</definedName>
    <definedName name="row2421_nr" localSheetId="19">#REF!</definedName>
    <definedName name="row2421_nr" localSheetId="6">#REF!</definedName>
    <definedName name="row2421_nr" localSheetId="25">#REF!</definedName>
    <definedName name="row2421_nr" localSheetId="18">#REF!</definedName>
    <definedName name="row2421_nr" localSheetId="26">#REF!</definedName>
    <definedName name="row2421_nr" localSheetId="17">#REF!</definedName>
    <definedName name="row2421_nr">#REF!</definedName>
    <definedName name="row2421_o" localSheetId="24">#REF!</definedName>
    <definedName name="row2421_o" localSheetId="19">#REF!</definedName>
    <definedName name="row2421_o" localSheetId="6">#REF!</definedName>
    <definedName name="row2421_o" localSheetId="25">#REF!</definedName>
    <definedName name="row2421_o" localSheetId="18">#REF!</definedName>
    <definedName name="row2421_o" localSheetId="26">#REF!</definedName>
    <definedName name="row2421_o" localSheetId="17">#REF!</definedName>
    <definedName name="row2421_o">#REF!</definedName>
    <definedName name="row2421_ol" localSheetId="24">#REF!</definedName>
    <definedName name="row2421_ol" localSheetId="19">#REF!</definedName>
    <definedName name="row2421_ol" localSheetId="6">#REF!</definedName>
    <definedName name="row2421_ol" localSheetId="25">#REF!</definedName>
    <definedName name="row2421_ol" localSheetId="18">#REF!</definedName>
    <definedName name="row2421_ol" localSheetId="26">#REF!</definedName>
    <definedName name="row2421_ol" localSheetId="17">#REF!</definedName>
    <definedName name="row2421_ol">#REF!</definedName>
    <definedName name="row2421_or" localSheetId="24">#REF!</definedName>
    <definedName name="row2421_or" localSheetId="19">#REF!</definedName>
    <definedName name="row2421_or" localSheetId="6">#REF!</definedName>
    <definedName name="row2421_or" localSheetId="25">#REF!</definedName>
    <definedName name="row2421_or" localSheetId="18">#REF!</definedName>
    <definedName name="row2421_or" localSheetId="26">#REF!</definedName>
    <definedName name="row2421_or" localSheetId="17">#REF!</definedName>
    <definedName name="row2421_or">#REF!</definedName>
    <definedName name="row2430_n" localSheetId="24">#REF!</definedName>
    <definedName name="row2430_n" localSheetId="19">#REF!</definedName>
    <definedName name="row2430_n" localSheetId="6">#REF!</definedName>
    <definedName name="row2430_n" localSheetId="25">#REF!</definedName>
    <definedName name="row2430_n" localSheetId="18">#REF!</definedName>
    <definedName name="row2430_n" localSheetId="26">#REF!</definedName>
    <definedName name="row2430_n" localSheetId="17">#REF!</definedName>
    <definedName name="row2430_n">#REF!</definedName>
    <definedName name="row2430_nl" localSheetId="24">#REF!</definedName>
    <definedName name="row2430_nl" localSheetId="19">#REF!</definedName>
    <definedName name="row2430_nl" localSheetId="6">#REF!</definedName>
    <definedName name="row2430_nl" localSheetId="25">#REF!</definedName>
    <definedName name="row2430_nl" localSheetId="18">#REF!</definedName>
    <definedName name="row2430_nl" localSheetId="26">#REF!</definedName>
    <definedName name="row2430_nl" localSheetId="17">#REF!</definedName>
    <definedName name="row2430_nl">#REF!</definedName>
    <definedName name="row2430_nr" localSheetId="24">#REF!</definedName>
    <definedName name="row2430_nr" localSheetId="19">#REF!</definedName>
    <definedName name="row2430_nr" localSheetId="6">#REF!</definedName>
    <definedName name="row2430_nr" localSheetId="25">#REF!</definedName>
    <definedName name="row2430_nr" localSheetId="18">#REF!</definedName>
    <definedName name="row2430_nr" localSheetId="26">#REF!</definedName>
    <definedName name="row2430_nr" localSheetId="17">#REF!</definedName>
    <definedName name="row2430_nr">#REF!</definedName>
    <definedName name="row2430_o" localSheetId="24">#REF!</definedName>
    <definedName name="row2430_o" localSheetId="19">#REF!</definedName>
    <definedName name="row2430_o" localSheetId="6">#REF!</definedName>
    <definedName name="row2430_o" localSheetId="25">#REF!</definedName>
    <definedName name="row2430_o" localSheetId="18">#REF!</definedName>
    <definedName name="row2430_o" localSheetId="26">#REF!</definedName>
    <definedName name="row2430_o" localSheetId="17">#REF!</definedName>
    <definedName name="row2430_o">#REF!</definedName>
    <definedName name="row2430_ol" localSheetId="24">#REF!</definedName>
    <definedName name="row2430_ol" localSheetId="19">#REF!</definedName>
    <definedName name="row2430_ol" localSheetId="6">#REF!</definedName>
    <definedName name="row2430_ol" localSheetId="25">#REF!</definedName>
    <definedName name="row2430_ol" localSheetId="18">#REF!</definedName>
    <definedName name="row2430_ol" localSheetId="26">#REF!</definedName>
    <definedName name="row2430_ol" localSheetId="17">#REF!</definedName>
    <definedName name="row2430_ol">#REF!</definedName>
    <definedName name="row2430_or" localSheetId="24">#REF!</definedName>
    <definedName name="row2430_or" localSheetId="19">#REF!</definedName>
    <definedName name="row2430_or" localSheetId="6">#REF!</definedName>
    <definedName name="row2430_or" localSheetId="25">#REF!</definedName>
    <definedName name="row2430_or" localSheetId="18">#REF!</definedName>
    <definedName name="row2430_or" localSheetId="26">#REF!</definedName>
    <definedName name="row2430_or" localSheetId="17">#REF!</definedName>
    <definedName name="row2430_or">#REF!</definedName>
    <definedName name="row2450_n" localSheetId="24">#REF!</definedName>
    <definedName name="row2450_n" localSheetId="19">#REF!</definedName>
    <definedName name="row2450_n" localSheetId="6">#REF!</definedName>
    <definedName name="row2450_n" localSheetId="25">#REF!</definedName>
    <definedName name="row2450_n" localSheetId="18">#REF!</definedName>
    <definedName name="row2450_n" localSheetId="26">#REF!</definedName>
    <definedName name="row2450_n" localSheetId="17">#REF!</definedName>
    <definedName name="row2450_n">#REF!</definedName>
    <definedName name="row2450_nl" localSheetId="24">#REF!</definedName>
    <definedName name="row2450_nl" localSheetId="19">#REF!</definedName>
    <definedName name="row2450_nl" localSheetId="6">#REF!</definedName>
    <definedName name="row2450_nl" localSheetId="25">#REF!</definedName>
    <definedName name="row2450_nl" localSheetId="18">#REF!</definedName>
    <definedName name="row2450_nl" localSheetId="26">#REF!</definedName>
    <definedName name="row2450_nl" localSheetId="17">#REF!</definedName>
    <definedName name="row2450_nl">#REF!</definedName>
    <definedName name="row2450_nr" localSheetId="24">#REF!</definedName>
    <definedName name="row2450_nr" localSheetId="19">#REF!</definedName>
    <definedName name="row2450_nr" localSheetId="6">#REF!</definedName>
    <definedName name="row2450_nr" localSheetId="25">#REF!</definedName>
    <definedName name="row2450_nr" localSheetId="18">#REF!</definedName>
    <definedName name="row2450_nr" localSheetId="26">#REF!</definedName>
    <definedName name="row2450_nr" localSheetId="17">#REF!</definedName>
    <definedName name="row2450_nr">#REF!</definedName>
    <definedName name="row2450_o" localSheetId="24">#REF!</definedName>
    <definedName name="row2450_o" localSheetId="19">#REF!</definedName>
    <definedName name="row2450_o" localSheetId="6">#REF!</definedName>
    <definedName name="row2450_o" localSheetId="25">#REF!</definedName>
    <definedName name="row2450_o" localSheetId="18">#REF!</definedName>
    <definedName name="row2450_o" localSheetId="26">#REF!</definedName>
    <definedName name="row2450_o" localSheetId="17">#REF!</definedName>
    <definedName name="row2450_o">#REF!</definedName>
    <definedName name="row2450_ol" localSheetId="24">#REF!</definedName>
    <definedName name="row2450_ol" localSheetId="19">#REF!</definedName>
    <definedName name="row2450_ol" localSheetId="6">#REF!</definedName>
    <definedName name="row2450_ol" localSheetId="25">#REF!</definedName>
    <definedName name="row2450_ol" localSheetId="18">#REF!</definedName>
    <definedName name="row2450_ol" localSheetId="26">#REF!</definedName>
    <definedName name="row2450_ol" localSheetId="17">#REF!</definedName>
    <definedName name="row2450_ol">#REF!</definedName>
    <definedName name="row2450_or" localSheetId="24">#REF!</definedName>
    <definedName name="row2450_or" localSheetId="19">#REF!</definedName>
    <definedName name="row2450_or" localSheetId="6">#REF!</definedName>
    <definedName name="row2450_or" localSheetId="25">#REF!</definedName>
    <definedName name="row2450_or" localSheetId="18">#REF!</definedName>
    <definedName name="row2450_or" localSheetId="26">#REF!</definedName>
    <definedName name="row2450_or" localSheetId="17">#REF!</definedName>
    <definedName name="row2450_or">#REF!</definedName>
    <definedName name="row2460_n" localSheetId="24">#REF!</definedName>
    <definedName name="row2460_n" localSheetId="19">#REF!</definedName>
    <definedName name="row2460_n" localSheetId="6">#REF!</definedName>
    <definedName name="row2460_n" localSheetId="25">#REF!</definedName>
    <definedName name="row2460_n" localSheetId="18">#REF!</definedName>
    <definedName name="row2460_n" localSheetId="26">#REF!</definedName>
    <definedName name="row2460_n" localSheetId="17">#REF!</definedName>
    <definedName name="row2460_n">#REF!</definedName>
    <definedName name="row2460_nl" localSheetId="24">#REF!</definedName>
    <definedName name="row2460_nl" localSheetId="19">#REF!</definedName>
    <definedName name="row2460_nl" localSheetId="6">#REF!</definedName>
    <definedName name="row2460_nl" localSheetId="25">#REF!</definedName>
    <definedName name="row2460_nl" localSheetId="18">#REF!</definedName>
    <definedName name="row2460_nl" localSheetId="26">#REF!</definedName>
    <definedName name="row2460_nl" localSheetId="17">#REF!</definedName>
    <definedName name="row2460_nl">#REF!</definedName>
    <definedName name="row2460_nr" localSheetId="24">#REF!</definedName>
    <definedName name="row2460_nr" localSheetId="19">#REF!</definedName>
    <definedName name="row2460_nr" localSheetId="6">#REF!</definedName>
    <definedName name="row2460_nr" localSheetId="25">#REF!</definedName>
    <definedName name="row2460_nr" localSheetId="18">#REF!</definedName>
    <definedName name="row2460_nr" localSheetId="26">#REF!</definedName>
    <definedName name="row2460_nr" localSheetId="17">#REF!</definedName>
    <definedName name="row2460_nr">#REF!</definedName>
    <definedName name="row2460_o" localSheetId="24">#REF!</definedName>
    <definedName name="row2460_o" localSheetId="19">#REF!</definedName>
    <definedName name="row2460_o" localSheetId="6">#REF!</definedName>
    <definedName name="row2460_o" localSheetId="25">#REF!</definedName>
    <definedName name="row2460_o" localSheetId="18">#REF!</definedName>
    <definedName name="row2460_o" localSheetId="26">#REF!</definedName>
    <definedName name="row2460_o" localSheetId="17">#REF!</definedName>
    <definedName name="row2460_o">#REF!</definedName>
    <definedName name="row2460_ol" localSheetId="24">#REF!</definedName>
    <definedName name="row2460_ol" localSheetId="19">#REF!</definedName>
    <definedName name="row2460_ol" localSheetId="6">#REF!</definedName>
    <definedName name="row2460_ol" localSheetId="25">#REF!</definedName>
    <definedName name="row2460_ol" localSheetId="18">#REF!</definedName>
    <definedName name="row2460_ol" localSheetId="26">#REF!</definedName>
    <definedName name="row2460_ol" localSheetId="17">#REF!</definedName>
    <definedName name="row2460_ol">#REF!</definedName>
    <definedName name="row2460_or" localSheetId="24">#REF!</definedName>
    <definedName name="row2460_or" localSheetId="19">#REF!</definedName>
    <definedName name="row2460_or" localSheetId="6">#REF!</definedName>
    <definedName name="row2460_or" localSheetId="25">#REF!</definedName>
    <definedName name="row2460_or" localSheetId="18">#REF!</definedName>
    <definedName name="row2460_or" localSheetId="26">#REF!</definedName>
    <definedName name="row2460_or" localSheetId="17">#REF!</definedName>
    <definedName name="row2460_or">#REF!</definedName>
    <definedName name="row2461_n" localSheetId="24">#REF!</definedName>
    <definedName name="row2461_n" localSheetId="19">#REF!</definedName>
    <definedName name="row2461_n" localSheetId="6">#REF!</definedName>
    <definedName name="row2461_n" localSheetId="25">#REF!</definedName>
    <definedName name="row2461_n" localSheetId="18">#REF!</definedName>
    <definedName name="row2461_n" localSheetId="26">#REF!</definedName>
    <definedName name="row2461_n" localSheetId="17">#REF!</definedName>
    <definedName name="row2461_n">#REF!</definedName>
    <definedName name="row2461_nl" localSheetId="24">#REF!</definedName>
    <definedName name="row2461_nl" localSheetId="19">#REF!</definedName>
    <definedName name="row2461_nl" localSheetId="6">#REF!</definedName>
    <definedName name="row2461_nl" localSheetId="25">#REF!</definedName>
    <definedName name="row2461_nl" localSheetId="18">#REF!</definedName>
    <definedName name="row2461_nl" localSheetId="26">#REF!</definedName>
    <definedName name="row2461_nl" localSheetId="17">#REF!</definedName>
    <definedName name="row2461_nl">#REF!</definedName>
    <definedName name="row2461_nr" localSheetId="24">#REF!</definedName>
    <definedName name="row2461_nr" localSheetId="19">#REF!</definedName>
    <definedName name="row2461_nr" localSheetId="6">#REF!</definedName>
    <definedName name="row2461_nr" localSheetId="25">#REF!</definedName>
    <definedName name="row2461_nr" localSheetId="18">#REF!</definedName>
    <definedName name="row2461_nr" localSheetId="26">#REF!</definedName>
    <definedName name="row2461_nr" localSheetId="17">#REF!</definedName>
    <definedName name="row2461_nr">#REF!</definedName>
    <definedName name="row2461_o" localSheetId="24">#REF!</definedName>
    <definedName name="row2461_o" localSheetId="19">#REF!</definedName>
    <definedName name="row2461_o" localSheetId="6">#REF!</definedName>
    <definedName name="row2461_o" localSheetId="25">#REF!</definedName>
    <definedName name="row2461_o" localSheetId="18">#REF!</definedName>
    <definedName name="row2461_o" localSheetId="26">#REF!</definedName>
    <definedName name="row2461_o" localSheetId="17">#REF!</definedName>
    <definedName name="row2461_o">#REF!</definedName>
    <definedName name="row2461_ol" localSheetId="24">#REF!</definedName>
    <definedName name="row2461_ol" localSheetId="19">#REF!</definedName>
    <definedName name="row2461_ol" localSheetId="6">#REF!</definedName>
    <definedName name="row2461_ol" localSheetId="25">#REF!</definedName>
    <definedName name="row2461_ol" localSheetId="18">#REF!</definedName>
    <definedName name="row2461_ol" localSheetId="26">#REF!</definedName>
    <definedName name="row2461_ol" localSheetId="17">#REF!</definedName>
    <definedName name="row2461_ol">#REF!</definedName>
    <definedName name="row2461_or" localSheetId="24">#REF!</definedName>
    <definedName name="row2461_or" localSheetId="19">#REF!</definedName>
    <definedName name="row2461_or" localSheetId="6">#REF!</definedName>
    <definedName name="row2461_or" localSheetId="25">#REF!</definedName>
    <definedName name="row2461_or" localSheetId="18">#REF!</definedName>
    <definedName name="row2461_or" localSheetId="26">#REF!</definedName>
    <definedName name="row2461_or" localSheetId="17">#REF!</definedName>
    <definedName name="row2461_or">#REF!</definedName>
    <definedName name="row2462_n" localSheetId="24">#REF!</definedName>
    <definedName name="row2462_n" localSheetId="19">#REF!</definedName>
    <definedName name="row2462_n" localSheetId="6">#REF!</definedName>
    <definedName name="row2462_n" localSheetId="25">#REF!</definedName>
    <definedName name="row2462_n" localSheetId="18">#REF!</definedName>
    <definedName name="row2462_n" localSheetId="26">#REF!</definedName>
    <definedName name="row2462_n" localSheetId="17">#REF!</definedName>
    <definedName name="row2462_n">#REF!</definedName>
    <definedName name="row2462_nl" localSheetId="24">#REF!</definedName>
    <definedName name="row2462_nl" localSheetId="19">#REF!</definedName>
    <definedName name="row2462_nl" localSheetId="6">#REF!</definedName>
    <definedName name="row2462_nl" localSheetId="25">#REF!</definedName>
    <definedName name="row2462_nl" localSheetId="18">#REF!</definedName>
    <definedName name="row2462_nl" localSheetId="26">#REF!</definedName>
    <definedName name="row2462_nl" localSheetId="17">#REF!</definedName>
    <definedName name="row2462_nl">#REF!</definedName>
    <definedName name="row2462_nr" localSheetId="24">#REF!</definedName>
    <definedName name="row2462_nr" localSheetId="19">#REF!</definedName>
    <definedName name="row2462_nr" localSheetId="6">#REF!</definedName>
    <definedName name="row2462_nr" localSheetId="25">#REF!</definedName>
    <definedName name="row2462_nr" localSheetId="18">#REF!</definedName>
    <definedName name="row2462_nr" localSheetId="26">#REF!</definedName>
    <definedName name="row2462_nr" localSheetId="17">#REF!</definedName>
    <definedName name="row2462_nr">#REF!</definedName>
    <definedName name="row2462_o" localSheetId="24">#REF!</definedName>
    <definedName name="row2462_o" localSheetId="19">#REF!</definedName>
    <definedName name="row2462_o" localSheetId="6">#REF!</definedName>
    <definedName name="row2462_o" localSheetId="25">#REF!</definedName>
    <definedName name="row2462_o" localSheetId="18">#REF!</definedName>
    <definedName name="row2462_o" localSheetId="26">#REF!</definedName>
    <definedName name="row2462_o" localSheetId="17">#REF!</definedName>
    <definedName name="row2462_o">#REF!</definedName>
    <definedName name="row2462_ol" localSheetId="24">#REF!</definedName>
    <definedName name="row2462_ol" localSheetId="19">#REF!</definedName>
    <definedName name="row2462_ol" localSheetId="6">#REF!</definedName>
    <definedName name="row2462_ol" localSheetId="25">#REF!</definedName>
    <definedName name="row2462_ol" localSheetId="18">#REF!</definedName>
    <definedName name="row2462_ol" localSheetId="26">#REF!</definedName>
    <definedName name="row2462_ol" localSheetId="17">#REF!</definedName>
    <definedName name="row2462_ol">#REF!</definedName>
    <definedName name="row2462_or" localSheetId="24">#REF!</definedName>
    <definedName name="row2462_or" localSheetId="19">#REF!</definedName>
    <definedName name="row2462_or" localSheetId="6">#REF!</definedName>
    <definedName name="row2462_or" localSheetId="25">#REF!</definedName>
    <definedName name="row2462_or" localSheetId="18">#REF!</definedName>
    <definedName name="row2462_or" localSheetId="26">#REF!</definedName>
    <definedName name="row2462_or" localSheetId="17">#REF!</definedName>
    <definedName name="row2462_or">#REF!</definedName>
    <definedName name="row250_n" localSheetId="24">#REF!</definedName>
    <definedName name="row250_n" localSheetId="19">#REF!</definedName>
    <definedName name="row250_n" localSheetId="6">#REF!</definedName>
    <definedName name="row250_n" localSheetId="25">#REF!</definedName>
    <definedName name="row250_n" localSheetId="18">#REF!</definedName>
    <definedName name="row250_n" localSheetId="26">#REF!</definedName>
    <definedName name="row250_n" localSheetId="17">#REF!</definedName>
    <definedName name="row250_n">#REF!</definedName>
    <definedName name="row250_np" localSheetId="24">#REF!</definedName>
    <definedName name="row250_np" localSheetId="19">#REF!</definedName>
    <definedName name="row250_np" localSheetId="6">#REF!</definedName>
    <definedName name="row250_np" localSheetId="25">#REF!</definedName>
    <definedName name="row250_np" localSheetId="18">#REF!</definedName>
    <definedName name="row250_np" localSheetId="26">#REF!</definedName>
    <definedName name="row250_np" localSheetId="17">#REF!</definedName>
    <definedName name="row250_np">#REF!</definedName>
    <definedName name="row250_np_01" localSheetId="24">#REF!</definedName>
    <definedName name="row250_np_01" localSheetId="19">#REF!</definedName>
    <definedName name="row250_np_01" localSheetId="6">#REF!</definedName>
    <definedName name="row250_np_01" localSheetId="25">#REF!</definedName>
    <definedName name="row250_np_01" localSheetId="18">#REF!</definedName>
    <definedName name="row250_np_01" localSheetId="26">#REF!</definedName>
    <definedName name="row250_np_01" localSheetId="17">#REF!</definedName>
    <definedName name="row250_np_01">#REF!</definedName>
    <definedName name="row250_nu" localSheetId="24">#REF!</definedName>
    <definedName name="row250_nu" localSheetId="19">#REF!</definedName>
    <definedName name="row250_nu" localSheetId="6">#REF!</definedName>
    <definedName name="row250_nu" localSheetId="25">#REF!</definedName>
    <definedName name="row250_nu" localSheetId="18">#REF!</definedName>
    <definedName name="row250_nu" localSheetId="26">#REF!</definedName>
    <definedName name="row250_nu" localSheetId="17">#REF!</definedName>
    <definedName name="row250_nu">#REF!</definedName>
    <definedName name="row250_nu_01" localSheetId="24">#REF!</definedName>
    <definedName name="row250_nu_01" localSheetId="19">#REF!</definedName>
    <definedName name="row250_nu_01" localSheetId="6">#REF!</definedName>
    <definedName name="row250_nu_01" localSheetId="25">#REF!</definedName>
    <definedName name="row250_nu_01" localSheetId="18">#REF!</definedName>
    <definedName name="row250_nu_01" localSheetId="26">#REF!</definedName>
    <definedName name="row250_nu_01" localSheetId="17">#REF!</definedName>
    <definedName name="row250_nu_01">#REF!</definedName>
    <definedName name="row250_o" localSheetId="24">#REF!</definedName>
    <definedName name="row250_o" localSheetId="19">#REF!</definedName>
    <definedName name="row250_o" localSheetId="6">#REF!</definedName>
    <definedName name="row250_o" localSheetId="25">#REF!</definedName>
    <definedName name="row250_o" localSheetId="18">#REF!</definedName>
    <definedName name="row250_o" localSheetId="26">#REF!</definedName>
    <definedName name="row250_o" localSheetId="17">#REF!</definedName>
    <definedName name="row250_o">#REF!</definedName>
    <definedName name="row250_op" localSheetId="24">#REF!</definedName>
    <definedName name="row250_op" localSheetId="19">#REF!</definedName>
    <definedName name="row250_op" localSheetId="6">#REF!</definedName>
    <definedName name="row250_op" localSheetId="25">#REF!</definedName>
    <definedName name="row250_op" localSheetId="18">#REF!</definedName>
    <definedName name="row250_op" localSheetId="26">#REF!</definedName>
    <definedName name="row250_op" localSheetId="17">#REF!</definedName>
    <definedName name="row250_op">#REF!</definedName>
    <definedName name="row250_op_01" localSheetId="24">#REF!</definedName>
    <definedName name="row250_op_01" localSheetId="19">#REF!</definedName>
    <definedName name="row250_op_01" localSheetId="6">#REF!</definedName>
    <definedName name="row250_op_01" localSheetId="25">#REF!</definedName>
    <definedName name="row250_op_01" localSheetId="18">#REF!</definedName>
    <definedName name="row250_op_01" localSheetId="26">#REF!</definedName>
    <definedName name="row250_op_01" localSheetId="17">#REF!</definedName>
    <definedName name="row250_op_01">#REF!</definedName>
    <definedName name="row250_ou" localSheetId="24">#REF!</definedName>
    <definedName name="row250_ou" localSheetId="19">#REF!</definedName>
    <definedName name="row250_ou" localSheetId="6">#REF!</definedName>
    <definedName name="row250_ou" localSheetId="25">#REF!</definedName>
    <definedName name="row250_ou" localSheetId="18">#REF!</definedName>
    <definedName name="row250_ou" localSheetId="26">#REF!</definedName>
    <definedName name="row250_ou" localSheetId="17">#REF!</definedName>
    <definedName name="row250_ou">#REF!</definedName>
    <definedName name="row250_ou_01" localSheetId="24">#REF!</definedName>
    <definedName name="row250_ou_01" localSheetId="19">#REF!</definedName>
    <definedName name="row250_ou_01" localSheetId="6">#REF!</definedName>
    <definedName name="row250_ou_01" localSheetId="25">#REF!</definedName>
    <definedName name="row250_ou_01" localSheetId="18">#REF!</definedName>
    <definedName name="row250_ou_01" localSheetId="26">#REF!</definedName>
    <definedName name="row250_ou_01" localSheetId="17">#REF!</definedName>
    <definedName name="row250_ou_01">#REF!</definedName>
    <definedName name="row2500_n" localSheetId="24">#REF!</definedName>
    <definedName name="row2500_n" localSheetId="19">#REF!</definedName>
    <definedName name="row2500_n" localSheetId="6">#REF!</definedName>
    <definedName name="row2500_n" localSheetId="25">#REF!</definedName>
    <definedName name="row2500_n" localSheetId="18">#REF!</definedName>
    <definedName name="row2500_n" localSheetId="26">#REF!</definedName>
    <definedName name="row2500_n" localSheetId="17">#REF!</definedName>
    <definedName name="row2500_n">#REF!</definedName>
    <definedName name="row2500_nl" localSheetId="24">#REF!</definedName>
    <definedName name="row2500_nl" localSheetId="19">#REF!</definedName>
    <definedName name="row2500_nl" localSheetId="6">#REF!</definedName>
    <definedName name="row2500_nl" localSheetId="25">#REF!</definedName>
    <definedName name="row2500_nl" localSheetId="18">#REF!</definedName>
    <definedName name="row2500_nl" localSheetId="26">#REF!</definedName>
    <definedName name="row2500_nl" localSheetId="17">#REF!</definedName>
    <definedName name="row2500_nl">#REF!</definedName>
    <definedName name="row2500_nr" localSheetId="24">#REF!</definedName>
    <definedName name="row2500_nr" localSheetId="19">#REF!</definedName>
    <definedName name="row2500_nr" localSheetId="6">#REF!</definedName>
    <definedName name="row2500_nr" localSheetId="25">#REF!</definedName>
    <definedName name="row2500_nr" localSheetId="18">#REF!</definedName>
    <definedName name="row2500_nr" localSheetId="26">#REF!</definedName>
    <definedName name="row2500_nr" localSheetId="17">#REF!</definedName>
    <definedName name="row2500_nr">#REF!</definedName>
    <definedName name="row2500_o" localSheetId="24">#REF!</definedName>
    <definedName name="row2500_o" localSheetId="19">#REF!</definedName>
    <definedName name="row2500_o" localSheetId="6">#REF!</definedName>
    <definedName name="row2500_o" localSheetId="25">#REF!</definedName>
    <definedName name="row2500_o" localSheetId="18">#REF!</definedName>
    <definedName name="row2500_o" localSheetId="26">#REF!</definedName>
    <definedName name="row2500_o" localSheetId="17">#REF!</definedName>
    <definedName name="row2500_o">#REF!</definedName>
    <definedName name="row2500_ol" localSheetId="24">#REF!</definedName>
    <definedName name="row2500_ol" localSheetId="19">#REF!</definedName>
    <definedName name="row2500_ol" localSheetId="6">#REF!</definedName>
    <definedName name="row2500_ol" localSheetId="25">#REF!</definedName>
    <definedName name="row2500_ol" localSheetId="18">#REF!</definedName>
    <definedName name="row2500_ol" localSheetId="26">#REF!</definedName>
    <definedName name="row2500_ol" localSheetId="17">#REF!</definedName>
    <definedName name="row2500_ol">#REF!</definedName>
    <definedName name="row2500_or" localSheetId="24">#REF!</definedName>
    <definedName name="row2500_or" localSheetId="19">#REF!</definedName>
    <definedName name="row2500_or" localSheetId="6">#REF!</definedName>
    <definedName name="row2500_or" localSheetId="25">#REF!</definedName>
    <definedName name="row2500_or" localSheetId="18">#REF!</definedName>
    <definedName name="row2500_or" localSheetId="26">#REF!</definedName>
    <definedName name="row2500_or" localSheetId="17">#REF!</definedName>
    <definedName name="row2500_or">#REF!</definedName>
    <definedName name="row2510_n" localSheetId="24">#REF!</definedName>
    <definedName name="row2510_n" localSheetId="19">#REF!</definedName>
    <definedName name="row2510_n" localSheetId="6">#REF!</definedName>
    <definedName name="row2510_n" localSheetId="25">#REF!</definedName>
    <definedName name="row2510_n" localSheetId="18">#REF!</definedName>
    <definedName name="row2510_n" localSheetId="26">#REF!</definedName>
    <definedName name="row2510_n" localSheetId="17">#REF!</definedName>
    <definedName name="row2510_n">#REF!</definedName>
    <definedName name="row2510_nl" localSheetId="24">#REF!</definedName>
    <definedName name="row2510_nl" localSheetId="19">#REF!</definedName>
    <definedName name="row2510_nl" localSheetId="6">#REF!</definedName>
    <definedName name="row2510_nl" localSheetId="25">#REF!</definedName>
    <definedName name="row2510_nl" localSheetId="18">#REF!</definedName>
    <definedName name="row2510_nl" localSheetId="26">#REF!</definedName>
    <definedName name="row2510_nl" localSheetId="17">#REF!</definedName>
    <definedName name="row2510_nl">#REF!</definedName>
    <definedName name="row2510_nr" localSheetId="24">#REF!</definedName>
    <definedName name="row2510_nr" localSheetId="19">#REF!</definedName>
    <definedName name="row2510_nr" localSheetId="6">#REF!</definedName>
    <definedName name="row2510_nr" localSheetId="25">#REF!</definedName>
    <definedName name="row2510_nr" localSheetId="18">#REF!</definedName>
    <definedName name="row2510_nr" localSheetId="26">#REF!</definedName>
    <definedName name="row2510_nr" localSheetId="17">#REF!</definedName>
    <definedName name="row2510_nr">#REF!</definedName>
    <definedName name="row2510_o" localSheetId="24">#REF!</definedName>
    <definedName name="row2510_o" localSheetId="19">#REF!</definedName>
    <definedName name="row2510_o" localSheetId="6">#REF!</definedName>
    <definedName name="row2510_o" localSheetId="25">#REF!</definedName>
    <definedName name="row2510_o" localSheetId="18">#REF!</definedName>
    <definedName name="row2510_o" localSheetId="26">#REF!</definedName>
    <definedName name="row2510_o" localSheetId="17">#REF!</definedName>
    <definedName name="row2510_o">#REF!</definedName>
    <definedName name="row2510_ol" localSheetId="24">#REF!</definedName>
    <definedName name="row2510_ol" localSheetId="19">#REF!</definedName>
    <definedName name="row2510_ol" localSheetId="6">#REF!</definedName>
    <definedName name="row2510_ol" localSheetId="25">#REF!</definedName>
    <definedName name="row2510_ol" localSheetId="18">#REF!</definedName>
    <definedName name="row2510_ol" localSheetId="26">#REF!</definedName>
    <definedName name="row2510_ol" localSheetId="17">#REF!</definedName>
    <definedName name="row2510_ol">#REF!</definedName>
    <definedName name="row2510_or" localSheetId="24">#REF!</definedName>
    <definedName name="row2510_or" localSheetId="19">#REF!</definedName>
    <definedName name="row2510_or" localSheetId="6">#REF!</definedName>
    <definedName name="row2510_or" localSheetId="25">#REF!</definedName>
    <definedName name="row2510_or" localSheetId="18">#REF!</definedName>
    <definedName name="row2510_or" localSheetId="26">#REF!</definedName>
    <definedName name="row2510_or" localSheetId="17">#REF!</definedName>
    <definedName name="row2510_or">#REF!</definedName>
    <definedName name="row2520_n" localSheetId="24">#REF!</definedName>
    <definedName name="row2520_n" localSheetId="19">#REF!</definedName>
    <definedName name="row2520_n" localSheetId="6">#REF!</definedName>
    <definedName name="row2520_n" localSheetId="25">#REF!</definedName>
    <definedName name="row2520_n" localSheetId="18">#REF!</definedName>
    <definedName name="row2520_n" localSheetId="26">#REF!</definedName>
    <definedName name="row2520_n" localSheetId="17">#REF!</definedName>
    <definedName name="row2520_n">#REF!</definedName>
    <definedName name="row2520_nl" localSheetId="24">#REF!</definedName>
    <definedName name="row2520_nl" localSheetId="19">#REF!</definedName>
    <definedName name="row2520_nl" localSheetId="6">#REF!</definedName>
    <definedName name="row2520_nl" localSheetId="25">#REF!</definedName>
    <definedName name="row2520_nl" localSheetId="18">#REF!</definedName>
    <definedName name="row2520_nl" localSheetId="26">#REF!</definedName>
    <definedName name="row2520_nl" localSheetId="17">#REF!</definedName>
    <definedName name="row2520_nl">#REF!</definedName>
    <definedName name="row2520_nr" localSheetId="24">#REF!</definedName>
    <definedName name="row2520_nr" localSheetId="19">#REF!</definedName>
    <definedName name="row2520_nr" localSheetId="6">#REF!</definedName>
    <definedName name="row2520_nr" localSheetId="25">#REF!</definedName>
    <definedName name="row2520_nr" localSheetId="18">#REF!</definedName>
    <definedName name="row2520_nr" localSheetId="26">#REF!</definedName>
    <definedName name="row2520_nr" localSheetId="17">#REF!</definedName>
    <definedName name="row2520_nr">#REF!</definedName>
    <definedName name="row2520_o" localSheetId="24">#REF!</definedName>
    <definedName name="row2520_o" localSheetId="19">#REF!</definedName>
    <definedName name="row2520_o" localSheetId="6">#REF!</definedName>
    <definedName name="row2520_o" localSheetId="25">#REF!</definedName>
    <definedName name="row2520_o" localSheetId="18">#REF!</definedName>
    <definedName name="row2520_o" localSheetId="26">#REF!</definedName>
    <definedName name="row2520_o" localSheetId="17">#REF!</definedName>
    <definedName name="row2520_o">#REF!</definedName>
    <definedName name="row2520_ol" localSheetId="24">#REF!</definedName>
    <definedName name="row2520_ol" localSheetId="19">#REF!</definedName>
    <definedName name="row2520_ol" localSheetId="6">#REF!</definedName>
    <definedName name="row2520_ol" localSheetId="25">#REF!</definedName>
    <definedName name="row2520_ol" localSheetId="18">#REF!</definedName>
    <definedName name="row2520_ol" localSheetId="26">#REF!</definedName>
    <definedName name="row2520_ol" localSheetId="17">#REF!</definedName>
    <definedName name="row2520_ol">#REF!</definedName>
    <definedName name="row2520_or" localSheetId="24">#REF!</definedName>
    <definedName name="row2520_or" localSheetId="19">#REF!</definedName>
    <definedName name="row2520_or" localSheetId="6">#REF!</definedName>
    <definedName name="row2520_or" localSheetId="25">#REF!</definedName>
    <definedName name="row2520_or" localSheetId="18">#REF!</definedName>
    <definedName name="row2520_or" localSheetId="26">#REF!</definedName>
    <definedName name="row2520_or" localSheetId="17">#REF!</definedName>
    <definedName name="row2520_or">#REF!</definedName>
    <definedName name="row260_n" localSheetId="24">#REF!</definedName>
    <definedName name="row260_n" localSheetId="19">#REF!</definedName>
    <definedName name="row260_n" localSheetId="6">#REF!</definedName>
    <definedName name="row260_n" localSheetId="25">#REF!</definedName>
    <definedName name="row260_n" localSheetId="18">#REF!</definedName>
    <definedName name="row260_n" localSheetId="26">#REF!</definedName>
    <definedName name="row260_n" localSheetId="17">#REF!</definedName>
    <definedName name="row260_n">#REF!</definedName>
    <definedName name="row260_np" localSheetId="24">#REF!</definedName>
    <definedName name="row260_np" localSheetId="19">#REF!</definedName>
    <definedName name="row260_np" localSheetId="6">#REF!</definedName>
    <definedName name="row260_np" localSheetId="25">#REF!</definedName>
    <definedName name="row260_np" localSheetId="18">#REF!</definedName>
    <definedName name="row260_np" localSheetId="26">#REF!</definedName>
    <definedName name="row260_np" localSheetId="17">#REF!</definedName>
    <definedName name="row260_np">#REF!</definedName>
    <definedName name="row260_np_01" localSheetId="24">#REF!</definedName>
    <definedName name="row260_np_01" localSheetId="19">#REF!</definedName>
    <definedName name="row260_np_01" localSheetId="6">#REF!</definedName>
    <definedName name="row260_np_01" localSheetId="25">#REF!</definedName>
    <definedName name="row260_np_01" localSheetId="18">#REF!</definedName>
    <definedName name="row260_np_01" localSheetId="26">#REF!</definedName>
    <definedName name="row260_np_01" localSheetId="17">#REF!</definedName>
    <definedName name="row260_np_01">#REF!</definedName>
    <definedName name="row260_nu" localSheetId="24">#REF!</definedName>
    <definedName name="row260_nu" localSheetId="19">#REF!</definedName>
    <definedName name="row260_nu" localSheetId="6">#REF!</definedName>
    <definedName name="row260_nu" localSheetId="25">#REF!</definedName>
    <definedName name="row260_nu" localSheetId="18">#REF!</definedName>
    <definedName name="row260_nu" localSheetId="26">#REF!</definedName>
    <definedName name="row260_nu" localSheetId="17">#REF!</definedName>
    <definedName name="row260_nu">#REF!</definedName>
    <definedName name="row260_nu_01" localSheetId="24">#REF!</definedName>
    <definedName name="row260_nu_01" localSheetId="19">#REF!</definedName>
    <definedName name="row260_nu_01" localSheetId="6">#REF!</definedName>
    <definedName name="row260_nu_01" localSheetId="25">#REF!</definedName>
    <definedName name="row260_nu_01" localSheetId="18">#REF!</definedName>
    <definedName name="row260_nu_01" localSheetId="26">#REF!</definedName>
    <definedName name="row260_nu_01" localSheetId="17">#REF!</definedName>
    <definedName name="row260_nu_01">#REF!</definedName>
    <definedName name="row260_o" localSheetId="24">#REF!</definedName>
    <definedName name="row260_o" localSheetId="19">#REF!</definedName>
    <definedName name="row260_o" localSheetId="6">#REF!</definedName>
    <definedName name="row260_o" localSheetId="25">#REF!</definedName>
    <definedName name="row260_o" localSheetId="18">#REF!</definedName>
    <definedName name="row260_o" localSheetId="26">#REF!</definedName>
    <definedName name="row260_o" localSheetId="17">#REF!</definedName>
    <definedName name="row260_o">#REF!</definedName>
    <definedName name="row260_op" localSheetId="24">#REF!</definedName>
    <definedName name="row260_op" localSheetId="19">#REF!</definedName>
    <definedName name="row260_op" localSheetId="6">#REF!</definedName>
    <definedName name="row260_op" localSheetId="25">#REF!</definedName>
    <definedName name="row260_op" localSheetId="18">#REF!</definedName>
    <definedName name="row260_op" localSheetId="26">#REF!</definedName>
    <definedName name="row260_op" localSheetId="17">#REF!</definedName>
    <definedName name="row260_op">#REF!</definedName>
    <definedName name="row260_op_01" localSheetId="24">#REF!</definedName>
    <definedName name="row260_op_01" localSheetId="19">#REF!</definedName>
    <definedName name="row260_op_01" localSheetId="6">#REF!</definedName>
    <definedName name="row260_op_01" localSheetId="25">#REF!</definedName>
    <definedName name="row260_op_01" localSheetId="18">#REF!</definedName>
    <definedName name="row260_op_01" localSheetId="26">#REF!</definedName>
    <definedName name="row260_op_01" localSheetId="17">#REF!</definedName>
    <definedName name="row260_op_01">#REF!</definedName>
    <definedName name="row260_ou" localSheetId="24">#REF!</definedName>
    <definedName name="row260_ou" localSheetId="19">#REF!</definedName>
    <definedName name="row260_ou" localSheetId="6">#REF!</definedName>
    <definedName name="row260_ou" localSheetId="25">#REF!</definedName>
    <definedName name="row260_ou" localSheetId="18">#REF!</definedName>
    <definedName name="row260_ou" localSheetId="26">#REF!</definedName>
    <definedName name="row260_ou" localSheetId="17">#REF!</definedName>
    <definedName name="row260_ou">#REF!</definedName>
    <definedName name="row260_ou_01" localSheetId="24">#REF!</definedName>
    <definedName name="row260_ou_01" localSheetId="19">#REF!</definedName>
    <definedName name="row260_ou_01" localSheetId="6">#REF!</definedName>
    <definedName name="row260_ou_01" localSheetId="25">#REF!</definedName>
    <definedName name="row260_ou_01" localSheetId="18">#REF!</definedName>
    <definedName name="row260_ou_01" localSheetId="26">#REF!</definedName>
    <definedName name="row260_ou_01" localSheetId="17">#REF!</definedName>
    <definedName name="row260_ou_01">#REF!</definedName>
    <definedName name="row261_n" localSheetId="24">#REF!</definedName>
    <definedName name="row261_n" localSheetId="19">#REF!</definedName>
    <definedName name="row261_n" localSheetId="6">#REF!</definedName>
    <definedName name="row261_n" localSheetId="25">#REF!</definedName>
    <definedName name="row261_n" localSheetId="18">#REF!</definedName>
    <definedName name="row261_n" localSheetId="26">#REF!</definedName>
    <definedName name="row261_n" localSheetId="17">#REF!</definedName>
    <definedName name="row261_n">#REF!</definedName>
    <definedName name="row261_o" localSheetId="24">#REF!</definedName>
    <definedName name="row261_o" localSheetId="19">#REF!</definedName>
    <definedName name="row261_o" localSheetId="6">#REF!</definedName>
    <definedName name="row261_o" localSheetId="25">#REF!</definedName>
    <definedName name="row261_o" localSheetId="18">#REF!</definedName>
    <definedName name="row261_o" localSheetId="26">#REF!</definedName>
    <definedName name="row261_o" localSheetId="17">#REF!</definedName>
    <definedName name="row261_o">#REF!</definedName>
    <definedName name="row2900_n" localSheetId="24">#REF!</definedName>
    <definedName name="row2900_n" localSheetId="19">#REF!</definedName>
    <definedName name="row2900_n" localSheetId="6">#REF!</definedName>
    <definedName name="row2900_n" localSheetId="25">#REF!</definedName>
    <definedName name="row2900_n" localSheetId="18">#REF!</definedName>
    <definedName name="row2900_n" localSheetId="26">#REF!</definedName>
    <definedName name="row2900_n" localSheetId="17">#REF!</definedName>
    <definedName name="row2900_n">#REF!</definedName>
    <definedName name="row2900_nl" localSheetId="24">#REF!</definedName>
    <definedName name="row2900_nl" localSheetId="19">#REF!</definedName>
    <definedName name="row2900_nl" localSheetId="6">#REF!</definedName>
    <definedName name="row2900_nl" localSheetId="25">#REF!</definedName>
    <definedName name="row2900_nl" localSheetId="18">#REF!</definedName>
    <definedName name="row2900_nl" localSheetId="26">#REF!</definedName>
    <definedName name="row2900_nl" localSheetId="17">#REF!</definedName>
    <definedName name="row2900_nl">#REF!</definedName>
    <definedName name="row2900_nr" localSheetId="24">#REF!</definedName>
    <definedName name="row2900_nr" localSheetId="19">#REF!</definedName>
    <definedName name="row2900_nr" localSheetId="6">#REF!</definedName>
    <definedName name="row2900_nr" localSheetId="25">#REF!</definedName>
    <definedName name="row2900_nr" localSheetId="18">#REF!</definedName>
    <definedName name="row2900_nr" localSheetId="26">#REF!</definedName>
    <definedName name="row2900_nr" localSheetId="17">#REF!</definedName>
    <definedName name="row2900_nr">#REF!</definedName>
    <definedName name="row2900_o" localSheetId="24">#REF!</definedName>
    <definedName name="row2900_o" localSheetId="19">#REF!</definedName>
    <definedName name="row2900_o" localSheetId="6">#REF!</definedName>
    <definedName name="row2900_o" localSheetId="25">#REF!</definedName>
    <definedName name="row2900_o" localSheetId="18">#REF!</definedName>
    <definedName name="row2900_o" localSheetId="26">#REF!</definedName>
    <definedName name="row2900_o" localSheetId="17">#REF!</definedName>
    <definedName name="row2900_o">#REF!</definedName>
    <definedName name="row2900_ol" localSheetId="24">#REF!</definedName>
    <definedName name="row2900_ol" localSheetId="19">#REF!</definedName>
    <definedName name="row2900_ol" localSheetId="6">#REF!</definedName>
    <definedName name="row2900_ol" localSheetId="25">#REF!</definedName>
    <definedName name="row2900_ol" localSheetId="18">#REF!</definedName>
    <definedName name="row2900_ol" localSheetId="26">#REF!</definedName>
    <definedName name="row2900_ol" localSheetId="17">#REF!</definedName>
    <definedName name="row2900_ol">#REF!</definedName>
    <definedName name="row2900_or" localSheetId="24">#REF!</definedName>
    <definedName name="row2900_or" localSheetId="19">#REF!</definedName>
    <definedName name="row2900_or" localSheetId="6">#REF!</definedName>
    <definedName name="row2900_or" localSheetId="25">#REF!</definedName>
    <definedName name="row2900_or" localSheetId="18">#REF!</definedName>
    <definedName name="row2900_or" localSheetId="26">#REF!</definedName>
    <definedName name="row2900_or" localSheetId="17">#REF!</definedName>
    <definedName name="row2900_or">#REF!</definedName>
    <definedName name="row2910_n" localSheetId="24">#REF!</definedName>
    <definedName name="row2910_n" localSheetId="19">#REF!</definedName>
    <definedName name="row2910_n" localSheetId="6">#REF!</definedName>
    <definedName name="row2910_n" localSheetId="25">#REF!</definedName>
    <definedName name="row2910_n" localSheetId="18">#REF!</definedName>
    <definedName name="row2910_n" localSheetId="26">#REF!</definedName>
    <definedName name="row2910_n" localSheetId="17">#REF!</definedName>
    <definedName name="row2910_n">#REF!</definedName>
    <definedName name="row2910_nl" localSheetId="24">#REF!</definedName>
    <definedName name="row2910_nl" localSheetId="19">#REF!</definedName>
    <definedName name="row2910_nl" localSheetId="6">#REF!</definedName>
    <definedName name="row2910_nl" localSheetId="25">#REF!</definedName>
    <definedName name="row2910_nl" localSheetId="18">#REF!</definedName>
    <definedName name="row2910_nl" localSheetId="26">#REF!</definedName>
    <definedName name="row2910_nl" localSheetId="17">#REF!</definedName>
    <definedName name="row2910_nl">#REF!</definedName>
    <definedName name="row2910_nr" localSheetId="24">#REF!</definedName>
    <definedName name="row2910_nr" localSheetId="19">#REF!</definedName>
    <definedName name="row2910_nr" localSheetId="6">#REF!</definedName>
    <definedName name="row2910_nr" localSheetId="25">#REF!</definedName>
    <definedName name="row2910_nr" localSheetId="18">#REF!</definedName>
    <definedName name="row2910_nr" localSheetId="26">#REF!</definedName>
    <definedName name="row2910_nr" localSheetId="17">#REF!</definedName>
    <definedName name="row2910_nr">#REF!</definedName>
    <definedName name="row2910_o" localSheetId="24">#REF!</definedName>
    <definedName name="row2910_o" localSheetId="19">#REF!</definedName>
    <definedName name="row2910_o" localSheetId="6">#REF!</definedName>
    <definedName name="row2910_o" localSheetId="25">#REF!</definedName>
    <definedName name="row2910_o" localSheetId="18">#REF!</definedName>
    <definedName name="row2910_o" localSheetId="26">#REF!</definedName>
    <definedName name="row2910_o" localSheetId="17">#REF!</definedName>
    <definedName name="row2910_o">#REF!</definedName>
    <definedName name="row2910_ol" localSheetId="24">#REF!</definedName>
    <definedName name="row2910_ol" localSheetId="19">#REF!</definedName>
    <definedName name="row2910_ol" localSheetId="6">#REF!</definedName>
    <definedName name="row2910_ol" localSheetId="25">#REF!</definedName>
    <definedName name="row2910_ol" localSheetId="18">#REF!</definedName>
    <definedName name="row2910_ol" localSheetId="26">#REF!</definedName>
    <definedName name="row2910_ol" localSheetId="17">#REF!</definedName>
    <definedName name="row2910_ol">#REF!</definedName>
    <definedName name="row2910_or" localSheetId="24">#REF!</definedName>
    <definedName name="row2910_or" localSheetId="19">#REF!</definedName>
    <definedName name="row2910_or" localSheetId="6">#REF!</definedName>
    <definedName name="row2910_or" localSheetId="25">#REF!</definedName>
    <definedName name="row2910_or" localSheetId="18">#REF!</definedName>
    <definedName name="row2910_or" localSheetId="26">#REF!</definedName>
    <definedName name="row2910_or" localSheetId="17">#REF!</definedName>
    <definedName name="row2910_or">#REF!</definedName>
    <definedName name="ROZN_09" localSheetId="24">'[14]2009'!#REF!</definedName>
    <definedName name="ROZN_09" localSheetId="19">'[14]2009'!#REF!</definedName>
    <definedName name="ROZN_09" localSheetId="6">'[14]2009'!#REF!</definedName>
    <definedName name="ROZN_09" localSheetId="25">'[14]2009'!#REF!</definedName>
    <definedName name="ROZN_09" localSheetId="18">'[14]2009'!#REF!</definedName>
    <definedName name="ROZN_09" localSheetId="26">'[14]2009'!#REF!</definedName>
    <definedName name="ROZN_09" localSheetId="17">'[14]2009'!#REF!</definedName>
    <definedName name="ROZN_09">'[14]2009'!#REF!</definedName>
    <definedName name="RRE" localSheetId="24">#REF!</definedName>
    <definedName name="RRE" localSheetId="19">#REF!</definedName>
    <definedName name="RRE" localSheetId="6">#REF!</definedName>
    <definedName name="RRE" localSheetId="25">#REF!</definedName>
    <definedName name="RRE" localSheetId="18">#REF!</definedName>
    <definedName name="RRE" localSheetId="26">#REF!</definedName>
    <definedName name="RRE" localSheetId="17">#REF!</definedName>
    <definedName name="RRE">#REF!</definedName>
    <definedName name="RSVolume" localSheetId="24">#REF!</definedName>
    <definedName name="RSVolume" localSheetId="19">#REF!</definedName>
    <definedName name="RSVolume" localSheetId="6">#REF!</definedName>
    <definedName name="RSVolume" localSheetId="25">#REF!</definedName>
    <definedName name="RSVolume" localSheetId="18">#REF!</definedName>
    <definedName name="RSVolume" localSheetId="26">#REF!</definedName>
    <definedName name="RSVolume" localSheetId="17">#REF!</definedName>
    <definedName name="RSVolume">#REF!</definedName>
    <definedName name="rt">#N/A</definedName>
    <definedName name="rtgyh">#N/A</definedName>
    <definedName name="rty5ery" localSheetId="6" hidden="1">{#N/A,#N/A,TRUE,"Лист1";#N/A,#N/A,TRUE,"Лист2";#N/A,#N/A,TRUE,"Лист3"}</definedName>
    <definedName name="rty5ery" hidden="1">{#N/A,#N/A,TRUE,"Лист1";#N/A,#N/A,TRUE,"Лист2";#N/A,#N/A,TRUE,"Лист3"}</definedName>
    <definedName name="rtyu">#N/A</definedName>
    <definedName name="ruk_fio" localSheetId="24">#REF!</definedName>
    <definedName name="ruk_fio" localSheetId="19">#REF!</definedName>
    <definedName name="ruk_fio" localSheetId="6">#REF!</definedName>
    <definedName name="ruk_fio" localSheetId="25">#REF!</definedName>
    <definedName name="ruk_fio" localSheetId="18">#REF!</definedName>
    <definedName name="ruk_fio" localSheetId="26">#REF!</definedName>
    <definedName name="ruk_fio" localSheetId="17">#REF!</definedName>
    <definedName name="ruk_fio">#REF!</definedName>
    <definedName name="ruk_fio_02" localSheetId="24">#REF!</definedName>
    <definedName name="ruk_fio_02" localSheetId="19">#REF!</definedName>
    <definedName name="ruk_fio_02" localSheetId="6">#REF!</definedName>
    <definedName name="ruk_fio_02" localSheetId="25">#REF!</definedName>
    <definedName name="ruk_fio_02" localSheetId="18">#REF!</definedName>
    <definedName name="ruk_fio_02" localSheetId="26">#REF!</definedName>
    <definedName name="ruk_fio_02" localSheetId="17">#REF!</definedName>
    <definedName name="ruk_fio_02">#REF!</definedName>
    <definedName name="ruk_fio_03" localSheetId="24">#REF!</definedName>
    <definedName name="ruk_fio_03" localSheetId="19">#REF!</definedName>
    <definedName name="ruk_fio_03" localSheetId="6">#REF!</definedName>
    <definedName name="ruk_fio_03" localSheetId="25">#REF!</definedName>
    <definedName name="ruk_fio_03" localSheetId="18">#REF!</definedName>
    <definedName name="ruk_fio_03" localSheetId="26">#REF!</definedName>
    <definedName name="ruk_fio_03" localSheetId="17">#REF!</definedName>
    <definedName name="ruk_fio_03">#REF!</definedName>
    <definedName name="S1_" localSheetId="24">#REF!</definedName>
    <definedName name="S1_" localSheetId="19">#REF!</definedName>
    <definedName name="S1_" localSheetId="6">#REF!</definedName>
    <definedName name="S1_" localSheetId="25">#REF!</definedName>
    <definedName name="S1_" localSheetId="18">#REF!</definedName>
    <definedName name="S1_" localSheetId="26">#REF!</definedName>
    <definedName name="S1_" localSheetId="17">#REF!</definedName>
    <definedName name="S1_">#REF!</definedName>
    <definedName name="S10_" localSheetId="24">#REF!</definedName>
    <definedName name="S10_" localSheetId="19">#REF!</definedName>
    <definedName name="S10_" localSheetId="6">#REF!</definedName>
    <definedName name="S10_" localSheetId="25">#REF!</definedName>
    <definedName name="S10_" localSheetId="18">#REF!</definedName>
    <definedName name="S10_" localSheetId="26">#REF!</definedName>
    <definedName name="S10_" localSheetId="17">#REF!</definedName>
    <definedName name="S10_">#REF!</definedName>
    <definedName name="S11_" localSheetId="24">#REF!</definedName>
    <definedName name="S11_" localSheetId="19">#REF!</definedName>
    <definedName name="S11_" localSheetId="6">#REF!</definedName>
    <definedName name="S11_" localSheetId="25">#REF!</definedName>
    <definedName name="S11_" localSheetId="18">#REF!</definedName>
    <definedName name="S11_" localSheetId="26">#REF!</definedName>
    <definedName name="S11_" localSheetId="17">#REF!</definedName>
    <definedName name="S11_">#REF!</definedName>
    <definedName name="S12_" localSheetId="24">#REF!</definedName>
    <definedName name="S12_" localSheetId="19">#REF!</definedName>
    <definedName name="S12_" localSheetId="6">#REF!</definedName>
    <definedName name="S12_" localSheetId="25">#REF!</definedName>
    <definedName name="S12_" localSheetId="18">#REF!</definedName>
    <definedName name="S12_" localSheetId="26">#REF!</definedName>
    <definedName name="S12_" localSheetId="17">#REF!</definedName>
    <definedName name="S12_">#REF!</definedName>
    <definedName name="S13_" localSheetId="24">#REF!</definedName>
    <definedName name="S13_" localSheetId="19">#REF!</definedName>
    <definedName name="S13_" localSheetId="6">#REF!</definedName>
    <definedName name="S13_" localSheetId="25">#REF!</definedName>
    <definedName name="S13_" localSheetId="18">#REF!</definedName>
    <definedName name="S13_" localSheetId="26">#REF!</definedName>
    <definedName name="S13_" localSheetId="17">#REF!</definedName>
    <definedName name="S13_">#REF!</definedName>
    <definedName name="S14_" localSheetId="24">#REF!</definedName>
    <definedName name="S14_" localSheetId="19">#REF!</definedName>
    <definedName name="S14_" localSheetId="6">#REF!</definedName>
    <definedName name="S14_" localSheetId="25">#REF!</definedName>
    <definedName name="S14_" localSheetId="18">#REF!</definedName>
    <definedName name="S14_" localSheetId="26">#REF!</definedName>
    <definedName name="S14_" localSheetId="17">#REF!</definedName>
    <definedName name="S14_">#REF!</definedName>
    <definedName name="S15_" localSheetId="24">#REF!</definedName>
    <definedName name="S15_" localSheetId="19">#REF!</definedName>
    <definedName name="S15_" localSheetId="6">#REF!</definedName>
    <definedName name="S15_" localSheetId="25">#REF!</definedName>
    <definedName name="S15_" localSheetId="18">#REF!</definedName>
    <definedName name="S15_" localSheetId="26">#REF!</definedName>
    <definedName name="S15_" localSheetId="17">#REF!</definedName>
    <definedName name="S15_">#REF!</definedName>
    <definedName name="S16_" localSheetId="24">#REF!</definedName>
    <definedName name="S16_" localSheetId="19">#REF!</definedName>
    <definedName name="S16_" localSheetId="6">#REF!</definedName>
    <definedName name="S16_" localSheetId="25">#REF!</definedName>
    <definedName name="S16_" localSheetId="18">#REF!</definedName>
    <definedName name="S16_" localSheetId="26">#REF!</definedName>
    <definedName name="S16_" localSheetId="17">#REF!</definedName>
    <definedName name="S16_">#REF!</definedName>
    <definedName name="S17_" localSheetId="24">#REF!</definedName>
    <definedName name="S17_" localSheetId="19">#REF!</definedName>
    <definedName name="S17_" localSheetId="6">#REF!</definedName>
    <definedName name="S17_" localSheetId="25">#REF!</definedName>
    <definedName name="S17_" localSheetId="18">#REF!</definedName>
    <definedName name="S17_" localSheetId="26">#REF!</definedName>
    <definedName name="S17_" localSheetId="17">#REF!</definedName>
    <definedName name="S17_">#REF!</definedName>
    <definedName name="S18_" localSheetId="24">#REF!</definedName>
    <definedName name="S18_" localSheetId="19">#REF!</definedName>
    <definedName name="S18_" localSheetId="6">#REF!</definedName>
    <definedName name="S18_" localSheetId="25">#REF!</definedName>
    <definedName name="S18_" localSheetId="18">#REF!</definedName>
    <definedName name="S18_" localSheetId="26">#REF!</definedName>
    <definedName name="S18_" localSheetId="17">#REF!</definedName>
    <definedName name="S18_">#REF!</definedName>
    <definedName name="S19_" localSheetId="24">#REF!</definedName>
    <definedName name="S19_" localSheetId="19">#REF!</definedName>
    <definedName name="S19_" localSheetId="6">#REF!</definedName>
    <definedName name="S19_" localSheetId="25">#REF!</definedName>
    <definedName name="S19_" localSheetId="18">#REF!</definedName>
    <definedName name="S19_" localSheetId="26">#REF!</definedName>
    <definedName name="S19_" localSheetId="17">#REF!</definedName>
    <definedName name="S19_">#REF!</definedName>
    <definedName name="S2_" localSheetId="24">#REF!</definedName>
    <definedName name="S2_" localSheetId="19">#REF!</definedName>
    <definedName name="S2_" localSheetId="6">#REF!</definedName>
    <definedName name="S2_" localSheetId="25">#REF!</definedName>
    <definedName name="S2_" localSheetId="18">#REF!</definedName>
    <definedName name="S2_" localSheetId="26">#REF!</definedName>
    <definedName name="S2_" localSheetId="17">#REF!</definedName>
    <definedName name="S2_">#REF!</definedName>
    <definedName name="S20_" localSheetId="24">#REF!</definedName>
    <definedName name="S20_" localSheetId="19">#REF!</definedName>
    <definedName name="S20_" localSheetId="6">#REF!</definedName>
    <definedName name="S20_" localSheetId="25">#REF!</definedName>
    <definedName name="S20_" localSheetId="18">#REF!</definedName>
    <definedName name="S20_" localSheetId="26">#REF!</definedName>
    <definedName name="S20_" localSheetId="17">#REF!</definedName>
    <definedName name="S20_">#REF!</definedName>
    <definedName name="S3_" localSheetId="24">#REF!</definedName>
    <definedName name="S3_" localSheetId="19">#REF!</definedName>
    <definedName name="S3_" localSheetId="6">#REF!</definedName>
    <definedName name="S3_" localSheetId="25">#REF!</definedName>
    <definedName name="S3_" localSheetId="18">#REF!</definedName>
    <definedName name="S3_" localSheetId="26">#REF!</definedName>
    <definedName name="S3_" localSheetId="17">#REF!</definedName>
    <definedName name="S3_">#REF!</definedName>
    <definedName name="S4_" localSheetId="24">#REF!</definedName>
    <definedName name="S4_" localSheetId="19">#REF!</definedName>
    <definedName name="S4_" localSheetId="6">#REF!</definedName>
    <definedName name="S4_" localSheetId="25">#REF!</definedName>
    <definedName name="S4_" localSheetId="18">#REF!</definedName>
    <definedName name="S4_" localSheetId="26">#REF!</definedName>
    <definedName name="S4_" localSheetId="17">#REF!</definedName>
    <definedName name="S4_">#REF!</definedName>
    <definedName name="S5_" localSheetId="24">#REF!</definedName>
    <definedName name="S5_" localSheetId="19">#REF!</definedName>
    <definedName name="S5_" localSheetId="6">#REF!</definedName>
    <definedName name="S5_" localSheetId="25">#REF!</definedName>
    <definedName name="S5_" localSheetId="18">#REF!</definedName>
    <definedName name="S5_" localSheetId="26">#REF!</definedName>
    <definedName name="S5_" localSheetId="17">#REF!</definedName>
    <definedName name="S5_">#REF!</definedName>
    <definedName name="S6_" localSheetId="24">#REF!</definedName>
    <definedName name="S6_" localSheetId="19">#REF!</definedName>
    <definedName name="S6_" localSheetId="6">#REF!</definedName>
    <definedName name="S6_" localSheetId="25">#REF!</definedName>
    <definedName name="S6_" localSheetId="18">#REF!</definedName>
    <definedName name="S6_" localSheetId="26">#REF!</definedName>
    <definedName name="S6_" localSheetId="17">#REF!</definedName>
    <definedName name="S6_">#REF!</definedName>
    <definedName name="S7_" localSheetId="24">#REF!</definedName>
    <definedName name="S7_" localSheetId="19">#REF!</definedName>
    <definedName name="S7_" localSheetId="6">#REF!</definedName>
    <definedName name="S7_" localSheetId="25">#REF!</definedName>
    <definedName name="S7_" localSheetId="18">#REF!</definedName>
    <definedName name="S7_" localSheetId="26">#REF!</definedName>
    <definedName name="S7_" localSheetId="17">#REF!</definedName>
    <definedName name="S7_">#REF!</definedName>
    <definedName name="S8_" localSheetId="24">#REF!</definedName>
    <definedName name="S8_" localSheetId="19">#REF!</definedName>
    <definedName name="S8_" localSheetId="6">#REF!</definedName>
    <definedName name="S8_" localSheetId="25">#REF!</definedName>
    <definedName name="S8_" localSheetId="18">#REF!</definedName>
    <definedName name="S8_" localSheetId="26">#REF!</definedName>
    <definedName name="S8_" localSheetId="17">#REF!</definedName>
    <definedName name="S8_">#REF!</definedName>
    <definedName name="S9_" localSheetId="24">#REF!</definedName>
    <definedName name="S9_" localSheetId="19">#REF!</definedName>
    <definedName name="S9_" localSheetId="6">#REF!</definedName>
    <definedName name="S9_" localSheetId="25">#REF!</definedName>
    <definedName name="S9_" localSheetId="18">#REF!</definedName>
    <definedName name="S9_" localSheetId="26">#REF!</definedName>
    <definedName name="S9_" localSheetId="17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24">#REF!</definedName>
    <definedName name="SBT_ET" localSheetId="19">#REF!</definedName>
    <definedName name="SBT_ET" localSheetId="6">#REF!</definedName>
    <definedName name="SBT_ET" localSheetId="25">#REF!</definedName>
    <definedName name="SBT_ET" localSheetId="18">#REF!</definedName>
    <definedName name="SBT_ET" localSheetId="26">#REF!</definedName>
    <definedName name="SBT_ET" localSheetId="17">#REF!</definedName>
    <definedName name="SBT_ET">#REF!</definedName>
    <definedName name="SBT_PROT" localSheetId="24">#REF!,#REF!,#REF!,#REF!,'%_Нов'!P1_SBT_PROT</definedName>
    <definedName name="SBT_PROT" localSheetId="19">#REF!,#REF!,#REF!,#REF!,'%_Толп'!P1_SBT_PROT</definedName>
    <definedName name="SBT_PROT" localSheetId="6">#REF!,#REF!,#REF!,#REF!,'ИНВЕСТ '!P1_SBT_PROT</definedName>
    <definedName name="SBT_PROT" localSheetId="25">#REF!,#REF!,#REF!,#REF!,ИП_Новое!P1_SBT_PROT</definedName>
    <definedName name="SBT_PROT" localSheetId="18">#REF!,#REF!,#REF!,#REF!,ИП_Толп!P1_SBT_PROT</definedName>
    <definedName name="SBT_PROT" localSheetId="26">#REF!,#REF!,#REF!,#REF!,Тариф_Новое!P1_SBT_PROT</definedName>
    <definedName name="SBT_PROT" localSheetId="17">#REF!,#REF!,#REF!,#REF!,Тариф_Толп!P1_SBT_PROT</definedName>
    <definedName name="SBT_PROT">#REF!,#REF!,#REF!,#REF!,P1_SBT_PROT</definedName>
    <definedName name="SBTcom" localSheetId="24">#REF!</definedName>
    <definedName name="SBTcom" localSheetId="19">#REF!</definedName>
    <definedName name="SBTcom" localSheetId="6">#REF!</definedName>
    <definedName name="SBTcom" localSheetId="25">#REF!</definedName>
    <definedName name="SBTcom" localSheetId="18">#REF!</definedName>
    <definedName name="SBTcom" localSheetId="26">#REF!</definedName>
    <definedName name="SBTcom" localSheetId="17">#REF!</definedName>
    <definedName name="SBTcom">#REF!</definedName>
    <definedName name="SCOPE" localSheetId="24">#REF!</definedName>
    <definedName name="SCOPE" localSheetId="19">#REF!</definedName>
    <definedName name="SCOPE" localSheetId="6">#REF!</definedName>
    <definedName name="SCOPE" localSheetId="25">#REF!</definedName>
    <definedName name="SCOPE" localSheetId="18">#REF!</definedName>
    <definedName name="SCOPE" localSheetId="26">#REF!</definedName>
    <definedName name="SCOPE" localSheetId="17">#REF!</definedName>
    <definedName name="SCOPE">#REF!</definedName>
    <definedName name="SCOPE_0.1_LD">'[33]тариф.поле по ЭЭ'!$E$8:$E$32</definedName>
    <definedName name="SCOPE_0.1ГМ_1" localSheetId="24">#REF!</definedName>
    <definedName name="SCOPE_0.1ГМ_1" localSheetId="19">#REF!</definedName>
    <definedName name="SCOPE_0.1ГМ_1" localSheetId="6">#REF!</definedName>
    <definedName name="SCOPE_0.1ГМ_1" localSheetId="25">#REF!</definedName>
    <definedName name="SCOPE_0.1ГМ_1" localSheetId="18">#REF!</definedName>
    <definedName name="SCOPE_0.1ГМ_1" localSheetId="26">#REF!</definedName>
    <definedName name="SCOPE_0.1ГМ_1" localSheetId="17">#REF!</definedName>
    <definedName name="SCOPE_0.1ГМ_1">#REF!</definedName>
    <definedName name="SCOPE_0.1ГМ_2" localSheetId="24">#REF!</definedName>
    <definedName name="SCOPE_0.1ГМ_2" localSheetId="19">#REF!</definedName>
    <definedName name="SCOPE_0.1ГМ_2" localSheetId="6">#REF!</definedName>
    <definedName name="SCOPE_0.1ГМ_2" localSheetId="25">#REF!</definedName>
    <definedName name="SCOPE_0.1ГМ_2" localSheetId="18">#REF!</definedName>
    <definedName name="SCOPE_0.1ГМ_2" localSheetId="26">#REF!</definedName>
    <definedName name="SCOPE_0.1ГМ_2" localSheetId="17">#REF!</definedName>
    <definedName name="SCOPE_0.1ГМ_2">#REF!</definedName>
    <definedName name="SCOPE_0.1ЭЭ_1" localSheetId="24">#REF!</definedName>
    <definedName name="SCOPE_0.1ЭЭ_1" localSheetId="19">#REF!</definedName>
    <definedName name="SCOPE_0.1ЭЭ_1" localSheetId="6">#REF!</definedName>
    <definedName name="SCOPE_0.1ЭЭ_1" localSheetId="25">#REF!</definedName>
    <definedName name="SCOPE_0.1ЭЭ_1" localSheetId="18">#REF!</definedName>
    <definedName name="SCOPE_0.1ЭЭ_1" localSheetId="26">#REF!</definedName>
    <definedName name="SCOPE_0.1ЭЭ_1" localSheetId="17">#REF!</definedName>
    <definedName name="SCOPE_0.1ЭЭ_1">#REF!</definedName>
    <definedName name="SCOPE_0.1ЭЭ_2" localSheetId="24">#REF!</definedName>
    <definedName name="SCOPE_0.1ЭЭ_2" localSheetId="19">#REF!</definedName>
    <definedName name="SCOPE_0.1ЭЭ_2" localSheetId="6">#REF!</definedName>
    <definedName name="SCOPE_0.1ЭЭ_2" localSheetId="25">#REF!</definedName>
    <definedName name="SCOPE_0.1ЭЭ_2" localSheetId="18">#REF!</definedName>
    <definedName name="SCOPE_0.1ЭЭ_2" localSheetId="26">#REF!</definedName>
    <definedName name="SCOPE_0.1ЭЭ_2" localSheetId="17">#REF!</definedName>
    <definedName name="SCOPE_0.1ЭЭ_2">#REF!</definedName>
    <definedName name="SCOPE_0.2_ET_10" localSheetId="24">'[32]тариф.поле по ЭЭ'!#REF!</definedName>
    <definedName name="SCOPE_0.2_ET_10" localSheetId="19">'[32]тариф.поле по ЭЭ'!#REF!</definedName>
    <definedName name="SCOPE_0.2_ET_10" localSheetId="6">'[32]тариф.поле по ЭЭ'!#REF!</definedName>
    <definedName name="SCOPE_0.2_ET_10" localSheetId="25">'[32]тариф.поле по ЭЭ'!#REF!</definedName>
    <definedName name="SCOPE_0.2_ET_10" localSheetId="18">'[32]тариф.поле по ЭЭ'!#REF!</definedName>
    <definedName name="SCOPE_0.2_ET_10" localSheetId="26">'[32]тариф.поле по ЭЭ'!#REF!</definedName>
    <definedName name="SCOPE_0.2_ET_10" localSheetId="17">'[32]тариф.поле по ЭЭ'!#REF!</definedName>
    <definedName name="SCOPE_0.2_ET_10">'[32]тариф.поле по ЭЭ'!#REF!</definedName>
    <definedName name="SCOPE_0.2_ET_7" localSheetId="24">'[32]тариф.поле по ЭЭ'!#REF!</definedName>
    <definedName name="SCOPE_0.2_ET_7" localSheetId="19">'[32]тариф.поле по ЭЭ'!#REF!</definedName>
    <definedName name="SCOPE_0.2_ET_7" localSheetId="6">'[32]тариф.поле по ЭЭ'!#REF!</definedName>
    <definedName name="SCOPE_0.2_ET_7" localSheetId="25">'[32]тариф.поле по ЭЭ'!#REF!</definedName>
    <definedName name="SCOPE_0.2_ET_7" localSheetId="18">'[32]тариф.поле по ЭЭ'!#REF!</definedName>
    <definedName name="SCOPE_0.2_ET_7" localSheetId="26">'[32]тариф.поле по ЭЭ'!#REF!</definedName>
    <definedName name="SCOPE_0.2_ET_7" localSheetId="17">'[32]тариф.поле по ЭЭ'!#REF!</definedName>
    <definedName name="SCOPE_0.2_ET_7">'[32]тариф.поле по ЭЭ'!#REF!</definedName>
    <definedName name="SCOPE_0.2_ET_8" localSheetId="24">'[32]тариф.поле по ЭЭ'!#REF!</definedName>
    <definedName name="SCOPE_0.2_ET_8" localSheetId="19">'[32]тариф.поле по ЭЭ'!#REF!</definedName>
    <definedName name="SCOPE_0.2_ET_8" localSheetId="6">'[32]тариф.поле по ЭЭ'!#REF!</definedName>
    <definedName name="SCOPE_0.2_ET_8" localSheetId="25">'[32]тариф.поле по ЭЭ'!#REF!</definedName>
    <definedName name="SCOPE_0.2_ET_8" localSheetId="18">'[32]тариф.поле по ЭЭ'!#REF!</definedName>
    <definedName name="SCOPE_0.2_ET_8" localSheetId="26">'[32]тариф.поле по ЭЭ'!#REF!</definedName>
    <definedName name="SCOPE_0.2_ET_8" localSheetId="17">'[32]тариф.поле по ЭЭ'!#REF!</definedName>
    <definedName name="SCOPE_0.2_ET_8">'[32]тариф.поле по ЭЭ'!#REF!</definedName>
    <definedName name="SCOPE_0.2_ET_9" localSheetId="24">'[32]тариф.поле по ЭЭ'!#REF!</definedName>
    <definedName name="SCOPE_0.2_ET_9" localSheetId="19">'[32]тариф.поле по ЭЭ'!#REF!</definedName>
    <definedName name="SCOPE_0.2_ET_9" localSheetId="6">'[32]тариф.поле по ЭЭ'!#REF!</definedName>
    <definedName name="SCOPE_0.2_ET_9" localSheetId="25">'[32]тариф.поле по ЭЭ'!#REF!</definedName>
    <definedName name="SCOPE_0.2_ET_9" localSheetId="18">'[32]тариф.поле по ЭЭ'!#REF!</definedName>
    <definedName name="SCOPE_0.2_ET_9" localSheetId="26">'[32]тариф.поле по ЭЭ'!#REF!</definedName>
    <definedName name="SCOPE_0.2_ET_9" localSheetId="17">'[32]тариф.поле по ЭЭ'!#REF!</definedName>
    <definedName name="SCOPE_0.2_ET_9">'[32]тариф.поле по ЭЭ'!#REF!</definedName>
    <definedName name="SCOPE_01_E_LD" localSheetId="24">#REF!</definedName>
    <definedName name="SCOPE_01_E_LD" localSheetId="19">#REF!</definedName>
    <definedName name="SCOPE_01_E_LD" localSheetId="6">#REF!</definedName>
    <definedName name="SCOPE_01_E_LD" localSheetId="25">#REF!</definedName>
    <definedName name="SCOPE_01_E_LD" localSheetId="18">#REF!</definedName>
    <definedName name="SCOPE_01_E_LD" localSheetId="26">#REF!</definedName>
    <definedName name="SCOPE_01_E_LD" localSheetId="17">#REF!</definedName>
    <definedName name="SCOPE_01_E_LD">#REF!</definedName>
    <definedName name="SCOPE_01M_LD" localSheetId="24">#REF!</definedName>
    <definedName name="SCOPE_01M_LD" localSheetId="19">#REF!</definedName>
    <definedName name="SCOPE_01M_LD" localSheetId="6">#REF!</definedName>
    <definedName name="SCOPE_01M_LD" localSheetId="25">#REF!</definedName>
    <definedName name="SCOPE_01M_LD" localSheetId="18">#REF!</definedName>
    <definedName name="SCOPE_01M_LD" localSheetId="26">#REF!</definedName>
    <definedName name="SCOPE_01M_LD" localSheetId="17">#REF!</definedName>
    <definedName name="SCOPE_01M_LD">#REF!</definedName>
    <definedName name="SCOPE_1_ET_6" localSheetId="24">#REF!</definedName>
    <definedName name="SCOPE_1_ET_6" localSheetId="19">#REF!</definedName>
    <definedName name="SCOPE_1_ET_6" localSheetId="6">#REF!</definedName>
    <definedName name="SCOPE_1_ET_6" localSheetId="25">#REF!</definedName>
    <definedName name="SCOPE_1_ET_6" localSheetId="18">#REF!</definedName>
    <definedName name="SCOPE_1_ET_6" localSheetId="26">#REF!</definedName>
    <definedName name="SCOPE_1_ET_6" localSheetId="17">#REF!</definedName>
    <definedName name="SCOPE_1_ET_6">#REF!</definedName>
    <definedName name="SCOPE_1_ET_7" localSheetId="24">#REF!</definedName>
    <definedName name="SCOPE_1_ET_7" localSheetId="19">#REF!</definedName>
    <definedName name="SCOPE_1_ET_7" localSheetId="6">#REF!</definedName>
    <definedName name="SCOPE_1_ET_7" localSheetId="25">#REF!</definedName>
    <definedName name="SCOPE_1_ET_7" localSheetId="18">#REF!</definedName>
    <definedName name="SCOPE_1_ET_7" localSheetId="26">#REF!</definedName>
    <definedName name="SCOPE_1_ET_7" localSheetId="17">#REF!</definedName>
    <definedName name="SCOPE_1_ET_7">#REF!</definedName>
    <definedName name="SCOPE_1_ET_8" localSheetId="24">#REF!</definedName>
    <definedName name="SCOPE_1_ET_8" localSheetId="19">#REF!</definedName>
    <definedName name="SCOPE_1_ET_8" localSheetId="6">#REF!</definedName>
    <definedName name="SCOPE_1_ET_8" localSheetId="25">#REF!</definedName>
    <definedName name="SCOPE_1_ET_8" localSheetId="18">#REF!</definedName>
    <definedName name="SCOPE_1_ET_8" localSheetId="26">#REF!</definedName>
    <definedName name="SCOPE_1_ET_8" localSheetId="17">#REF!</definedName>
    <definedName name="SCOPE_1_ET_8">#REF!</definedName>
    <definedName name="SCOPE_1_LD" localSheetId="24">#REF!</definedName>
    <definedName name="SCOPE_1_LD" localSheetId="19">#REF!</definedName>
    <definedName name="SCOPE_1_LD" localSheetId="6">#REF!</definedName>
    <definedName name="SCOPE_1_LD" localSheetId="25">#REF!</definedName>
    <definedName name="SCOPE_1_LD" localSheetId="18">#REF!</definedName>
    <definedName name="SCOPE_1_LD" localSheetId="26">#REF!</definedName>
    <definedName name="SCOPE_1_LD" localSheetId="17">#REF!</definedName>
    <definedName name="SCOPE_1_LD">#REF!</definedName>
    <definedName name="SCOPE_16_PRT" localSheetId="6">P1_SCOPE_16_PRT,P2_SCOPE_16_PRT</definedName>
    <definedName name="SCOPE_16_PRT">P1_SCOPE_16_PRT,P2_SCOPE_16_PRT</definedName>
    <definedName name="SCOPE_17.1_PRT">'[29]17.1'!$D$14:$F$17,'[29]17.1'!$D$19:$F$22,'[29]17.1'!$I$9:$I$12,'[29]17.1'!$I$14:$I$17,'[29]17.1'!$I$19:$I$22,'[29]17.1'!$D$9:$F$12</definedName>
    <definedName name="Scope_17_PRT" localSheetId="6">P1_SCOPE_16_PRT,P2_SCOPE_16_PRT</definedName>
    <definedName name="Scope_17_PRT">P1_SCOPE_16_PRT,P2_SCOPE_16_PRT</definedName>
    <definedName name="SCOPE_2.1" localSheetId="24">#REF!</definedName>
    <definedName name="SCOPE_2.1" localSheetId="19">#REF!</definedName>
    <definedName name="SCOPE_2.1" localSheetId="6">#REF!</definedName>
    <definedName name="SCOPE_2.1" localSheetId="25">#REF!</definedName>
    <definedName name="SCOPE_2.1" localSheetId="18">#REF!</definedName>
    <definedName name="SCOPE_2.1" localSheetId="26">#REF!</definedName>
    <definedName name="SCOPE_2.1" localSheetId="17">#REF!</definedName>
    <definedName name="SCOPE_2.1">#REF!</definedName>
    <definedName name="SCOPE_2.1_DR1" localSheetId="24">#REF!</definedName>
    <definedName name="SCOPE_2.1_DR1" localSheetId="19">#REF!</definedName>
    <definedName name="SCOPE_2.1_DR1" localSheetId="6">#REF!</definedName>
    <definedName name="SCOPE_2.1_DR1" localSheetId="25">#REF!</definedName>
    <definedName name="SCOPE_2.1_DR1" localSheetId="18">#REF!</definedName>
    <definedName name="SCOPE_2.1_DR1" localSheetId="26">#REF!</definedName>
    <definedName name="SCOPE_2.1_DR1" localSheetId="17">#REF!</definedName>
    <definedName name="SCOPE_2.1_DR1">#REF!</definedName>
    <definedName name="SCOPE_2.1_DR10" localSheetId="24">#REF!</definedName>
    <definedName name="SCOPE_2.1_DR10" localSheetId="19">#REF!</definedName>
    <definedName name="SCOPE_2.1_DR10" localSheetId="6">#REF!</definedName>
    <definedName name="SCOPE_2.1_DR10" localSheetId="25">#REF!</definedName>
    <definedName name="SCOPE_2.1_DR10" localSheetId="18">#REF!</definedName>
    <definedName name="SCOPE_2.1_DR10" localSheetId="26">#REF!</definedName>
    <definedName name="SCOPE_2.1_DR10" localSheetId="17">#REF!</definedName>
    <definedName name="SCOPE_2.1_DR10">#REF!</definedName>
    <definedName name="SCOPE_2.1_DR11" localSheetId="24">#REF!</definedName>
    <definedName name="SCOPE_2.1_DR11" localSheetId="19">#REF!</definedName>
    <definedName name="SCOPE_2.1_DR11" localSheetId="6">#REF!</definedName>
    <definedName name="SCOPE_2.1_DR11" localSheetId="25">#REF!</definedName>
    <definedName name="SCOPE_2.1_DR11" localSheetId="18">#REF!</definedName>
    <definedName name="SCOPE_2.1_DR11" localSheetId="26">#REF!</definedName>
    <definedName name="SCOPE_2.1_DR11" localSheetId="17">#REF!</definedName>
    <definedName name="SCOPE_2.1_DR11">#REF!</definedName>
    <definedName name="SCOPE_2.1_DR2" localSheetId="24">#REF!</definedName>
    <definedName name="SCOPE_2.1_DR2" localSheetId="19">#REF!</definedName>
    <definedName name="SCOPE_2.1_DR2" localSheetId="6">#REF!</definedName>
    <definedName name="SCOPE_2.1_DR2" localSheetId="25">#REF!</definedName>
    <definedName name="SCOPE_2.1_DR2" localSheetId="18">#REF!</definedName>
    <definedName name="SCOPE_2.1_DR2" localSheetId="26">#REF!</definedName>
    <definedName name="SCOPE_2.1_DR2" localSheetId="17">#REF!</definedName>
    <definedName name="SCOPE_2.1_DR2">#REF!</definedName>
    <definedName name="SCOPE_2.1_DR3" localSheetId="24">#REF!</definedName>
    <definedName name="SCOPE_2.1_DR3" localSheetId="19">#REF!</definedName>
    <definedName name="SCOPE_2.1_DR3" localSheetId="6">#REF!</definedName>
    <definedName name="SCOPE_2.1_DR3" localSheetId="25">#REF!</definedName>
    <definedName name="SCOPE_2.1_DR3" localSheetId="18">#REF!</definedName>
    <definedName name="SCOPE_2.1_DR3" localSheetId="26">#REF!</definedName>
    <definedName name="SCOPE_2.1_DR3" localSheetId="17">#REF!</definedName>
    <definedName name="SCOPE_2.1_DR3">#REF!</definedName>
    <definedName name="SCOPE_2.1_DR4" localSheetId="24">#REF!</definedName>
    <definedName name="SCOPE_2.1_DR4" localSheetId="19">#REF!</definedName>
    <definedName name="SCOPE_2.1_DR4" localSheetId="6">#REF!</definedName>
    <definedName name="SCOPE_2.1_DR4" localSheetId="25">#REF!</definedName>
    <definedName name="SCOPE_2.1_DR4" localSheetId="18">#REF!</definedName>
    <definedName name="SCOPE_2.1_DR4" localSheetId="26">#REF!</definedName>
    <definedName name="SCOPE_2.1_DR4" localSheetId="17">#REF!</definedName>
    <definedName name="SCOPE_2.1_DR4">#REF!</definedName>
    <definedName name="SCOPE_2.1_DR5" localSheetId="24">#REF!</definedName>
    <definedName name="SCOPE_2.1_DR5" localSheetId="19">#REF!</definedName>
    <definedName name="SCOPE_2.1_DR5" localSheetId="6">#REF!</definedName>
    <definedName name="SCOPE_2.1_DR5" localSheetId="25">#REF!</definedName>
    <definedName name="SCOPE_2.1_DR5" localSheetId="18">#REF!</definedName>
    <definedName name="SCOPE_2.1_DR5" localSheetId="26">#REF!</definedName>
    <definedName name="SCOPE_2.1_DR5" localSheetId="17">#REF!</definedName>
    <definedName name="SCOPE_2.1_DR5">#REF!</definedName>
    <definedName name="SCOPE_2.1_DR6" localSheetId="24">#REF!</definedName>
    <definedName name="SCOPE_2.1_DR6" localSheetId="19">#REF!</definedName>
    <definedName name="SCOPE_2.1_DR6" localSheetId="6">#REF!</definedName>
    <definedName name="SCOPE_2.1_DR6" localSheetId="25">#REF!</definedName>
    <definedName name="SCOPE_2.1_DR6" localSheetId="18">#REF!</definedName>
    <definedName name="SCOPE_2.1_DR6" localSheetId="26">#REF!</definedName>
    <definedName name="SCOPE_2.1_DR6" localSheetId="17">#REF!</definedName>
    <definedName name="SCOPE_2.1_DR6">#REF!</definedName>
    <definedName name="SCOPE_2.1_DR7" localSheetId="24">#REF!</definedName>
    <definedName name="SCOPE_2.1_DR7" localSheetId="19">#REF!</definedName>
    <definedName name="SCOPE_2.1_DR7" localSheetId="6">#REF!</definedName>
    <definedName name="SCOPE_2.1_DR7" localSheetId="25">#REF!</definedName>
    <definedName name="SCOPE_2.1_DR7" localSheetId="18">#REF!</definedName>
    <definedName name="SCOPE_2.1_DR7" localSheetId="26">#REF!</definedName>
    <definedName name="SCOPE_2.1_DR7" localSheetId="17">#REF!</definedName>
    <definedName name="SCOPE_2.1_DR7">#REF!</definedName>
    <definedName name="SCOPE_2.1_DR8" localSheetId="24">#REF!</definedName>
    <definedName name="SCOPE_2.1_DR8" localSheetId="19">#REF!</definedName>
    <definedName name="SCOPE_2.1_DR8" localSheetId="6">#REF!</definedName>
    <definedName name="SCOPE_2.1_DR8" localSheetId="25">#REF!</definedName>
    <definedName name="SCOPE_2.1_DR8" localSheetId="18">#REF!</definedName>
    <definedName name="SCOPE_2.1_DR8" localSheetId="26">#REF!</definedName>
    <definedName name="SCOPE_2.1_DR8" localSheetId="17">#REF!</definedName>
    <definedName name="SCOPE_2.1_DR8">#REF!</definedName>
    <definedName name="SCOPE_2.1_DR9" localSheetId="24">#REF!</definedName>
    <definedName name="SCOPE_2.1_DR9" localSheetId="19">#REF!</definedName>
    <definedName name="SCOPE_2.1_DR9" localSheetId="6">#REF!</definedName>
    <definedName name="SCOPE_2.1_DR9" localSheetId="25">#REF!</definedName>
    <definedName name="SCOPE_2.1_DR9" localSheetId="18">#REF!</definedName>
    <definedName name="SCOPE_2.1_DR9" localSheetId="26">#REF!</definedName>
    <definedName name="SCOPE_2.1_DR9" localSheetId="17">#REF!</definedName>
    <definedName name="SCOPE_2.1_DR9">#REF!</definedName>
    <definedName name="SCOPE_2.1_ET" localSheetId="24">#REF!</definedName>
    <definedName name="SCOPE_2.1_ET" localSheetId="19">#REF!</definedName>
    <definedName name="SCOPE_2.1_ET" localSheetId="6">#REF!</definedName>
    <definedName name="SCOPE_2.1_ET" localSheetId="25">#REF!</definedName>
    <definedName name="SCOPE_2.1_ET" localSheetId="18">#REF!</definedName>
    <definedName name="SCOPE_2.1_ET" localSheetId="26">#REF!</definedName>
    <definedName name="SCOPE_2.1_ET" localSheetId="17">#REF!</definedName>
    <definedName name="SCOPE_2.1_ET">#REF!</definedName>
    <definedName name="SCOPE_2.1_FL_LD" localSheetId="24">#REF!</definedName>
    <definedName name="SCOPE_2.1_FL_LD" localSheetId="19">#REF!</definedName>
    <definedName name="SCOPE_2.1_FL_LD" localSheetId="6">#REF!</definedName>
    <definedName name="SCOPE_2.1_FL_LD" localSheetId="25">#REF!</definedName>
    <definedName name="SCOPE_2.1_FL_LD" localSheetId="18">#REF!</definedName>
    <definedName name="SCOPE_2.1_FL_LD" localSheetId="26">#REF!</definedName>
    <definedName name="SCOPE_2.1_FL_LD" localSheetId="17">#REF!</definedName>
    <definedName name="SCOPE_2.1_FL_LD">#REF!</definedName>
    <definedName name="SCOPE_2.1_LD" localSheetId="24">#REF!,#REF!</definedName>
    <definedName name="SCOPE_2.1_LD" localSheetId="19">#REF!,#REF!</definedName>
    <definedName name="SCOPE_2.1_LD" localSheetId="6">#REF!,#REF!</definedName>
    <definedName name="SCOPE_2.1_LD" localSheetId="25">#REF!,#REF!</definedName>
    <definedName name="SCOPE_2.1_LD" localSheetId="18">#REF!,#REF!</definedName>
    <definedName name="SCOPE_2.1_LD" localSheetId="26">#REF!,#REF!</definedName>
    <definedName name="SCOPE_2.1_LD" localSheetId="17">#REF!,#REF!</definedName>
    <definedName name="SCOPE_2.1_LD">#REF!,#REF!</definedName>
    <definedName name="SCOPE_2.1_UG1" localSheetId="24">#REF!</definedName>
    <definedName name="SCOPE_2.1_UG1" localSheetId="19">#REF!</definedName>
    <definedName name="SCOPE_2.1_UG1" localSheetId="6">#REF!</definedName>
    <definedName name="SCOPE_2.1_UG1" localSheetId="25">#REF!</definedName>
    <definedName name="SCOPE_2.1_UG1" localSheetId="18">#REF!</definedName>
    <definedName name="SCOPE_2.1_UG1" localSheetId="26">#REF!</definedName>
    <definedName name="SCOPE_2.1_UG1" localSheetId="17">#REF!</definedName>
    <definedName name="SCOPE_2.1_UG1">#REF!</definedName>
    <definedName name="SCOPE_2.1_UG10" localSheetId="24">#REF!</definedName>
    <definedName name="SCOPE_2.1_UG10" localSheetId="19">#REF!</definedName>
    <definedName name="SCOPE_2.1_UG10" localSheetId="6">#REF!</definedName>
    <definedName name="SCOPE_2.1_UG10" localSheetId="25">#REF!</definedName>
    <definedName name="SCOPE_2.1_UG10" localSheetId="18">#REF!</definedName>
    <definedName name="SCOPE_2.1_UG10" localSheetId="26">#REF!</definedName>
    <definedName name="SCOPE_2.1_UG10" localSheetId="17">#REF!</definedName>
    <definedName name="SCOPE_2.1_UG10">#REF!</definedName>
    <definedName name="SCOPE_2.1_UG11" localSheetId="24">#REF!</definedName>
    <definedName name="SCOPE_2.1_UG11" localSheetId="19">#REF!</definedName>
    <definedName name="SCOPE_2.1_UG11" localSheetId="6">#REF!</definedName>
    <definedName name="SCOPE_2.1_UG11" localSheetId="25">#REF!</definedName>
    <definedName name="SCOPE_2.1_UG11" localSheetId="18">#REF!</definedName>
    <definedName name="SCOPE_2.1_UG11" localSheetId="26">#REF!</definedName>
    <definedName name="SCOPE_2.1_UG11" localSheetId="17">#REF!</definedName>
    <definedName name="SCOPE_2.1_UG11">#REF!</definedName>
    <definedName name="SCOPE_2.1_UG2" localSheetId="24">#REF!</definedName>
    <definedName name="SCOPE_2.1_UG2" localSheetId="19">#REF!</definedName>
    <definedName name="SCOPE_2.1_UG2" localSheetId="6">#REF!</definedName>
    <definedName name="SCOPE_2.1_UG2" localSheetId="25">#REF!</definedName>
    <definedName name="SCOPE_2.1_UG2" localSheetId="18">#REF!</definedName>
    <definedName name="SCOPE_2.1_UG2" localSheetId="26">#REF!</definedName>
    <definedName name="SCOPE_2.1_UG2" localSheetId="17">#REF!</definedName>
    <definedName name="SCOPE_2.1_UG2">#REF!</definedName>
    <definedName name="SCOPE_2.1_UG3" localSheetId="24">#REF!</definedName>
    <definedName name="SCOPE_2.1_UG3" localSheetId="19">#REF!</definedName>
    <definedName name="SCOPE_2.1_UG3" localSheetId="6">#REF!</definedName>
    <definedName name="SCOPE_2.1_UG3" localSheetId="25">#REF!</definedName>
    <definedName name="SCOPE_2.1_UG3" localSheetId="18">#REF!</definedName>
    <definedName name="SCOPE_2.1_UG3" localSheetId="26">#REF!</definedName>
    <definedName name="SCOPE_2.1_UG3" localSheetId="17">#REF!</definedName>
    <definedName name="SCOPE_2.1_UG3">#REF!</definedName>
    <definedName name="SCOPE_2.1_UG4" localSheetId="24">#REF!</definedName>
    <definedName name="SCOPE_2.1_UG4" localSheetId="19">#REF!</definedName>
    <definedName name="SCOPE_2.1_UG4" localSheetId="6">#REF!</definedName>
    <definedName name="SCOPE_2.1_UG4" localSheetId="25">#REF!</definedName>
    <definedName name="SCOPE_2.1_UG4" localSheetId="18">#REF!</definedName>
    <definedName name="SCOPE_2.1_UG4" localSheetId="26">#REF!</definedName>
    <definedName name="SCOPE_2.1_UG4" localSheetId="17">#REF!</definedName>
    <definedName name="SCOPE_2.1_UG4">#REF!</definedName>
    <definedName name="SCOPE_2.1_UG5" localSheetId="24">#REF!</definedName>
    <definedName name="SCOPE_2.1_UG5" localSheetId="19">#REF!</definedName>
    <definedName name="SCOPE_2.1_UG5" localSheetId="6">#REF!</definedName>
    <definedName name="SCOPE_2.1_UG5" localSheetId="25">#REF!</definedName>
    <definedName name="SCOPE_2.1_UG5" localSheetId="18">#REF!</definedName>
    <definedName name="SCOPE_2.1_UG5" localSheetId="26">#REF!</definedName>
    <definedName name="SCOPE_2.1_UG5" localSheetId="17">#REF!</definedName>
    <definedName name="SCOPE_2.1_UG5">#REF!</definedName>
    <definedName name="SCOPE_2.1_UG6" localSheetId="24">#REF!</definedName>
    <definedName name="SCOPE_2.1_UG6" localSheetId="19">#REF!</definedName>
    <definedName name="SCOPE_2.1_UG6" localSheetId="6">#REF!</definedName>
    <definedName name="SCOPE_2.1_UG6" localSheetId="25">#REF!</definedName>
    <definedName name="SCOPE_2.1_UG6" localSheetId="18">#REF!</definedName>
    <definedName name="SCOPE_2.1_UG6" localSheetId="26">#REF!</definedName>
    <definedName name="SCOPE_2.1_UG6" localSheetId="17">#REF!</definedName>
    <definedName name="SCOPE_2.1_UG6">#REF!</definedName>
    <definedName name="SCOPE_2.1_UG7" localSheetId="24">#REF!</definedName>
    <definedName name="SCOPE_2.1_UG7" localSheetId="19">#REF!</definedName>
    <definedName name="SCOPE_2.1_UG7" localSheetId="6">#REF!</definedName>
    <definedName name="SCOPE_2.1_UG7" localSheetId="25">#REF!</definedName>
    <definedName name="SCOPE_2.1_UG7" localSheetId="18">#REF!</definedName>
    <definedName name="SCOPE_2.1_UG7" localSheetId="26">#REF!</definedName>
    <definedName name="SCOPE_2.1_UG7" localSheetId="17">#REF!</definedName>
    <definedName name="SCOPE_2.1_UG7">#REF!</definedName>
    <definedName name="SCOPE_2.1_UG8" localSheetId="24">#REF!</definedName>
    <definedName name="SCOPE_2.1_UG8" localSheetId="19">#REF!</definedName>
    <definedName name="SCOPE_2.1_UG8" localSheetId="6">#REF!</definedName>
    <definedName name="SCOPE_2.1_UG8" localSheetId="25">#REF!</definedName>
    <definedName name="SCOPE_2.1_UG8" localSheetId="18">#REF!</definedName>
    <definedName name="SCOPE_2.1_UG8" localSheetId="26">#REF!</definedName>
    <definedName name="SCOPE_2.1_UG8" localSheetId="17">#REF!</definedName>
    <definedName name="SCOPE_2.1_UG8">#REF!</definedName>
    <definedName name="SCOPE_2.1_UG9" localSheetId="24">#REF!</definedName>
    <definedName name="SCOPE_2.1_UG9" localSheetId="19">#REF!</definedName>
    <definedName name="SCOPE_2.1_UG9" localSheetId="6">#REF!</definedName>
    <definedName name="SCOPE_2.1_UG9" localSheetId="25">#REF!</definedName>
    <definedName name="SCOPE_2.1_UG9" localSheetId="18">#REF!</definedName>
    <definedName name="SCOPE_2.1_UG9" localSheetId="26">#REF!</definedName>
    <definedName name="SCOPE_2.1_UG9" localSheetId="17">#REF!</definedName>
    <definedName name="SCOPE_2.1_UG9">#REF!</definedName>
    <definedName name="SCOPE_2.2" localSheetId="24">#REF!</definedName>
    <definedName name="SCOPE_2.2" localSheetId="19">#REF!</definedName>
    <definedName name="SCOPE_2.2" localSheetId="6">#REF!</definedName>
    <definedName name="SCOPE_2.2" localSheetId="25">#REF!</definedName>
    <definedName name="SCOPE_2.2" localSheetId="18">#REF!</definedName>
    <definedName name="SCOPE_2.2" localSheetId="26">#REF!</definedName>
    <definedName name="SCOPE_2.2" localSheetId="17">#REF!</definedName>
    <definedName name="SCOPE_2.2">#REF!</definedName>
    <definedName name="SCOPE_2.2_DR1" localSheetId="24">#REF!</definedName>
    <definedName name="SCOPE_2.2_DR1" localSheetId="19">#REF!</definedName>
    <definedName name="SCOPE_2.2_DR1" localSheetId="6">#REF!</definedName>
    <definedName name="SCOPE_2.2_DR1" localSheetId="25">#REF!</definedName>
    <definedName name="SCOPE_2.2_DR1" localSheetId="18">#REF!</definedName>
    <definedName name="SCOPE_2.2_DR1" localSheetId="26">#REF!</definedName>
    <definedName name="SCOPE_2.2_DR1" localSheetId="17">#REF!</definedName>
    <definedName name="SCOPE_2.2_DR1">#REF!</definedName>
    <definedName name="SCOPE_2.2_DR10" localSheetId="24">#REF!</definedName>
    <definedName name="SCOPE_2.2_DR10" localSheetId="19">#REF!</definedName>
    <definedName name="SCOPE_2.2_DR10" localSheetId="6">#REF!</definedName>
    <definedName name="SCOPE_2.2_DR10" localSheetId="25">#REF!</definedName>
    <definedName name="SCOPE_2.2_DR10" localSheetId="18">#REF!</definedName>
    <definedName name="SCOPE_2.2_DR10" localSheetId="26">#REF!</definedName>
    <definedName name="SCOPE_2.2_DR10" localSheetId="17">#REF!</definedName>
    <definedName name="SCOPE_2.2_DR10">#REF!</definedName>
    <definedName name="SCOPE_2.2_DR11" localSheetId="24">#REF!</definedName>
    <definedName name="SCOPE_2.2_DR11" localSheetId="19">#REF!</definedName>
    <definedName name="SCOPE_2.2_DR11" localSheetId="6">#REF!</definedName>
    <definedName name="SCOPE_2.2_DR11" localSheetId="25">#REF!</definedName>
    <definedName name="SCOPE_2.2_DR11" localSheetId="18">#REF!</definedName>
    <definedName name="SCOPE_2.2_DR11" localSheetId="26">#REF!</definedName>
    <definedName name="SCOPE_2.2_DR11" localSheetId="17">#REF!</definedName>
    <definedName name="SCOPE_2.2_DR11">#REF!</definedName>
    <definedName name="SCOPE_2.2_DR2" localSheetId="24">#REF!</definedName>
    <definedName name="SCOPE_2.2_DR2" localSheetId="19">#REF!</definedName>
    <definedName name="SCOPE_2.2_DR2" localSheetId="6">#REF!</definedName>
    <definedName name="SCOPE_2.2_DR2" localSheetId="25">#REF!</definedName>
    <definedName name="SCOPE_2.2_DR2" localSheetId="18">#REF!</definedName>
    <definedName name="SCOPE_2.2_DR2" localSheetId="26">#REF!</definedName>
    <definedName name="SCOPE_2.2_DR2" localSheetId="17">#REF!</definedName>
    <definedName name="SCOPE_2.2_DR2">#REF!</definedName>
    <definedName name="SCOPE_2.2_DR3" localSheetId="24">#REF!</definedName>
    <definedName name="SCOPE_2.2_DR3" localSheetId="19">#REF!</definedName>
    <definedName name="SCOPE_2.2_DR3" localSheetId="6">#REF!</definedName>
    <definedName name="SCOPE_2.2_DR3" localSheetId="25">#REF!</definedName>
    <definedName name="SCOPE_2.2_DR3" localSheetId="18">#REF!</definedName>
    <definedName name="SCOPE_2.2_DR3" localSheetId="26">#REF!</definedName>
    <definedName name="SCOPE_2.2_DR3" localSheetId="17">#REF!</definedName>
    <definedName name="SCOPE_2.2_DR3">#REF!</definedName>
    <definedName name="SCOPE_2.2_DR4" localSheetId="24">#REF!</definedName>
    <definedName name="SCOPE_2.2_DR4" localSheetId="19">#REF!</definedName>
    <definedName name="SCOPE_2.2_DR4" localSheetId="6">#REF!</definedName>
    <definedName name="SCOPE_2.2_DR4" localSheetId="25">#REF!</definedName>
    <definedName name="SCOPE_2.2_DR4" localSheetId="18">#REF!</definedName>
    <definedName name="SCOPE_2.2_DR4" localSheetId="26">#REF!</definedName>
    <definedName name="SCOPE_2.2_DR4" localSheetId="17">#REF!</definedName>
    <definedName name="SCOPE_2.2_DR4">#REF!</definedName>
    <definedName name="SCOPE_2.2_DR5" localSheetId="24">#REF!</definedName>
    <definedName name="SCOPE_2.2_DR5" localSheetId="19">#REF!</definedName>
    <definedName name="SCOPE_2.2_DR5" localSheetId="6">#REF!</definedName>
    <definedName name="SCOPE_2.2_DR5" localSheetId="25">#REF!</definedName>
    <definedName name="SCOPE_2.2_DR5" localSheetId="18">#REF!</definedName>
    <definedName name="SCOPE_2.2_DR5" localSheetId="26">#REF!</definedName>
    <definedName name="SCOPE_2.2_DR5" localSheetId="17">#REF!</definedName>
    <definedName name="SCOPE_2.2_DR5">#REF!</definedName>
    <definedName name="SCOPE_2.2_DR6" localSheetId="24">#REF!</definedName>
    <definedName name="SCOPE_2.2_DR6" localSheetId="19">#REF!</definedName>
    <definedName name="SCOPE_2.2_DR6" localSheetId="6">#REF!</definedName>
    <definedName name="SCOPE_2.2_DR6" localSheetId="25">#REF!</definedName>
    <definedName name="SCOPE_2.2_DR6" localSheetId="18">#REF!</definedName>
    <definedName name="SCOPE_2.2_DR6" localSheetId="26">#REF!</definedName>
    <definedName name="SCOPE_2.2_DR6" localSheetId="17">#REF!</definedName>
    <definedName name="SCOPE_2.2_DR6">#REF!</definedName>
    <definedName name="SCOPE_2.2_DR7" localSheetId="24">#REF!</definedName>
    <definedName name="SCOPE_2.2_DR7" localSheetId="19">#REF!</definedName>
    <definedName name="SCOPE_2.2_DR7" localSheetId="6">#REF!</definedName>
    <definedName name="SCOPE_2.2_DR7" localSheetId="25">#REF!</definedName>
    <definedName name="SCOPE_2.2_DR7" localSheetId="18">#REF!</definedName>
    <definedName name="SCOPE_2.2_DR7" localSheetId="26">#REF!</definedName>
    <definedName name="SCOPE_2.2_DR7" localSheetId="17">#REF!</definedName>
    <definedName name="SCOPE_2.2_DR7">#REF!</definedName>
    <definedName name="SCOPE_2.2_DR8" localSheetId="24">#REF!</definedName>
    <definedName name="SCOPE_2.2_DR8" localSheetId="19">#REF!</definedName>
    <definedName name="SCOPE_2.2_DR8" localSheetId="6">#REF!</definedName>
    <definedName name="SCOPE_2.2_DR8" localSheetId="25">#REF!</definedName>
    <definedName name="SCOPE_2.2_DR8" localSheetId="18">#REF!</definedName>
    <definedName name="SCOPE_2.2_DR8" localSheetId="26">#REF!</definedName>
    <definedName name="SCOPE_2.2_DR8" localSheetId="17">#REF!</definedName>
    <definedName name="SCOPE_2.2_DR8">#REF!</definedName>
    <definedName name="SCOPE_2.2_DR9" localSheetId="24">#REF!</definedName>
    <definedName name="SCOPE_2.2_DR9" localSheetId="19">#REF!</definedName>
    <definedName name="SCOPE_2.2_DR9" localSheetId="6">#REF!</definedName>
    <definedName name="SCOPE_2.2_DR9" localSheetId="25">#REF!</definedName>
    <definedName name="SCOPE_2.2_DR9" localSheetId="18">#REF!</definedName>
    <definedName name="SCOPE_2.2_DR9" localSheetId="26">#REF!</definedName>
    <definedName name="SCOPE_2.2_DR9" localSheetId="17">#REF!</definedName>
    <definedName name="SCOPE_2.2_DR9">#REF!</definedName>
    <definedName name="SCOPE_2.2_ET" localSheetId="24">#REF!</definedName>
    <definedName name="SCOPE_2.2_ET" localSheetId="19">#REF!</definedName>
    <definedName name="SCOPE_2.2_ET" localSheetId="6">#REF!</definedName>
    <definedName name="SCOPE_2.2_ET" localSheetId="25">#REF!</definedName>
    <definedName name="SCOPE_2.2_ET" localSheetId="18">#REF!</definedName>
    <definedName name="SCOPE_2.2_ET" localSheetId="26">#REF!</definedName>
    <definedName name="SCOPE_2.2_ET" localSheetId="17">#REF!</definedName>
    <definedName name="SCOPE_2.2_ET">#REF!</definedName>
    <definedName name="SCOPE_2.2_FL_LD" localSheetId="24">#REF!</definedName>
    <definedName name="SCOPE_2.2_FL_LD" localSheetId="19">#REF!</definedName>
    <definedName name="SCOPE_2.2_FL_LD" localSheetId="6">#REF!</definedName>
    <definedName name="SCOPE_2.2_FL_LD" localSheetId="25">#REF!</definedName>
    <definedName name="SCOPE_2.2_FL_LD" localSheetId="18">#REF!</definedName>
    <definedName name="SCOPE_2.2_FL_LD" localSheetId="26">#REF!</definedName>
    <definedName name="SCOPE_2.2_FL_LD" localSheetId="17">#REF!</definedName>
    <definedName name="SCOPE_2.2_FL_LD">#REF!</definedName>
    <definedName name="SCOPE_2.2_LD" localSheetId="24">#REF!,#REF!</definedName>
    <definedName name="SCOPE_2.2_LD" localSheetId="19">#REF!,#REF!</definedName>
    <definedName name="SCOPE_2.2_LD" localSheetId="6">#REF!,#REF!</definedName>
    <definedName name="SCOPE_2.2_LD" localSheetId="25">#REF!,#REF!</definedName>
    <definedName name="SCOPE_2.2_LD" localSheetId="18">#REF!,#REF!</definedName>
    <definedName name="SCOPE_2.2_LD" localSheetId="26">#REF!,#REF!</definedName>
    <definedName name="SCOPE_2.2_LD" localSheetId="17">#REF!,#REF!</definedName>
    <definedName name="SCOPE_2.2_LD">#REF!,#REF!</definedName>
    <definedName name="SCOPE_2.2_UG1" localSheetId="24">#REF!</definedName>
    <definedName name="SCOPE_2.2_UG1" localSheetId="19">#REF!</definedName>
    <definedName name="SCOPE_2.2_UG1" localSheetId="6">#REF!</definedName>
    <definedName name="SCOPE_2.2_UG1" localSheetId="25">#REF!</definedName>
    <definedName name="SCOPE_2.2_UG1" localSheetId="18">#REF!</definedName>
    <definedName name="SCOPE_2.2_UG1" localSheetId="26">#REF!</definedName>
    <definedName name="SCOPE_2.2_UG1" localSheetId="17">#REF!</definedName>
    <definedName name="SCOPE_2.2_UG1">#REF!</definedName>
    <definedName name="SCOPE_2.2_UG10" localSheetId="24">#REF!</definedName>
    <definedName name="SCOPE_2.2_UG10" localSheetId="19">#REF!</definedName>
    <definedName name="SCOPE_2.2_UG10" localSheetId="6">#REF!</definedName>
    <definedName name="SCOPE_2.2_UG10" localSheetId="25">#REF!</definedName>
    <definedName name="SCOPE_2.2_UG10" localSheetId="18">#REF!</definedName>
    <definedName name="SCOPE_2.2_UG10" localSheetId="26">#REF!</definedName>
    <definedName name="SCOPE_2.2_UG10" localSheetId="17">#REF!</definedName>
    <definedName name="SCOPE_2.2_UG10">#REF!</definedName>
    <definedName name="SCOPE_2.2_UG11" localSheetId="24">#REF!</definedName>
    <definedName name="SCOPE_2.2_UG11" localSheetId="19">#REF!</definedName>
    <definedName name="SCOPE_2.2_UG11" localSheetId="6">#REF!</definedName>
    <definedName name="SCOPE_2.2_UG11" localSheetId="25">#REF!</definedName>
    <definedName name="SCOPE_2.2_UG11" localSheetId="18">#REF!</definedName>
    <definedName name="SCOPE_2.2_UG11" localSheetId="26">#REF!</definedName>
    <definedName name="SCOPE_2.2_UG11" localSheetId="17">#REF!</definedName>
    <definedName name="SCOPE_2.2_UG11">#REF!</definedName>
    <definedName name="SCOPE_2.2_UG2" localSheetId="24">#REF!</definedName>
    <definedName name="SCOPE_2.2_UG2" localSheetId="19">#REF!</definedName>
    <definedName name="SCOPE_2.2_UG2" localSheetId="6">#REF!</definedName>
    <definedName name="SCOPE_2.2_UG2" localSheetId="25">#REF!</definedName>
    <definedName name="SCOPE_2.2_UG2" localSheetId="18">#REF!</definedName>
    <definedName name="SCOPE_2.2_UG2" localSheetId="26">#REF!</definedName>
    <definedName name="SCOPE_2.2_UG2" localSheetId="17">#REF!</definedName>
    <definedName name="SCOPE_2.2_UG2">#REF!</definedName>
    <definedName name="SCOPE_2.2_UG3" localSheetId="24">#REF!</definedName>
    <definedName name="SCOPE_2.2_UG3" localSheetId="19">#REF!</definedName>
    <definedName name="SCOPE_2.2_UG3" localSheetId="6">#REF!</definedName>
    <definedName name="SCOPE_2.2_UG3" localSheetId="25">#REF!</definedName>
    <definedName name="SCOPE_2.2_UG3" localSheetId="18">#REF!</definedName>
    <definedName name="SCOPE_2.2_UG3" localSheetId="26">#REF!</definedName>
    <definedName name="SCOPE_2.2_UG3" localSheetId="17">#REF!</definedName>
    <definedName name="SCOPE_2.2_UG3">#REF!</definedName>
    <definedName name="SCOPE_2.2_UG4" localSheetId="24">#REF!</definedName>
    <definedName name="SCOPE_2.2_UG4" localSheetId="19">#REF!</definedName>
    <definedName name="SCOPE_2.2_UG4" localSheetId="6">#REF!</definedName>
    <definedName name="SCOPE_2.2_UG4" localSheetId="25">#REF!</definedName>
    <definedName name="SCOPE_2.2_UG4" localSheetId="18">#REF!</definedName>
    <definedName name="SCOPE_2.2_UG4" localSheetId="26">#REF!</definedName>
    <definedName name="SCOPE_2.2_UG4" localSheetId="17">#REF!</definedName>
    <definedName name="SCOPE_2.2_UG4">#REF!</definedName>
    <definedName name="SCOPE_2.2_UG5" localSheetId="24">#REF!</definedName>
    <definedName name="SCOPE_2.2_UG5" localSheetId="19">#REF!</definedName>
    <definedName name="SCOPE_2.2_UG5" localSheetId="6">#REF!</definedName>
    <definedName name="SCOPE_2.2_UG5" localSheetId="25">#REF!</definedName>
    <definedName name="SCOPE_2.2_UG5" localSheetId="18">#REF!</definedName>
    <definedName name="SCOPE_2.2_UG5" localSheetId="26">#REF!</definedName>
    <definedName name="SCOPE_2.2_UG5" localSheetId="17">#REF!</definedName>
    <definedName name="SCOPE_2.2_UG5">#REF!</definedName>
    <definedName name="SCOPE_2.2_UG6" localSheetId="24">#REF!</definedName>
    <definedName name="SCOPE_2.2_UG6" localSheetId="19">#REF!</definedName>
    <definedName name="SCOPE_2.2_UG6" localSheetId="6">#REF!</definedName>
    <definedName name="SCOPE_2.2_UG6" localSheetId="25">#REF!</definedName>
    <definedName name="SCOPE_2.2_UG6" localSheetId="18">#REF!</definedName>
    <definedName name="SCOPE_2.2_UG6" localSheetId="26">#REF!</definedName>
    <definedName name="SCOPE_2.2_UG6" localSheetId="17">#REF!</definedName>
    <definedName name="SCOPE_2.2_UG6">#REF!</definedName>
    <definedName name="SCOPE_2.2_UG7" localSheetId="24">#REF!</definedName>
    <definedName name="SCOPE_2.2_UG7" localSheetId="19">#REF!</definedName>
    <definedName name="SCOPE_2.2_UG7" localSheetId="6">#REF!</definedName>
    <definedName name="SCOPE_2.2_UG7" localSheetId="25">#REF!</definedName>
    <definedName name="SCOPE_2.2_UG7" localSheetId="18">#REF!</definedName>
    <definedName name="SCOPE_2.2_UG7" localSheetId="26">#REF!</definedName>
    <definedName name="SCOPE_2.2_UG7" localSheetId="17">#REF!</definedName>
    <definedName name="SCOPE_2.2_UG7">#REF!</definedName>
    <definedName name="SCOPE_2.2_UG8" localSheetId="24">#REF!</definedName>
    <definedName name="SCOPE_2.2_UG8" localSheetId="19">#REF!</definedName>
    <definedName name="SCOPE_2.2_UG8" localSheetId="6">#REF!</definedName>
    <definedName name="SCOPE_2.2_UG8" localSheetId="25">#REF!</definedName>
    <definedName name="SCOPE_2.2_UG8" localSheetId="18">#REF!</definedName>
    <definedName name="SCOPE_2.2_UG8" localSheetId="26">#REF!</definedName>
    <definedName name="SCOPE_2.2_UG8" localSheetId="17">#REF!</definedName>
    <definedName name="SCOPE_2.2_UG8">#REF!</definedName>
    <definedName name="SCOPE_2.2_UG9" localSheetId="24">#REF!</definedName>
    <definedName name="SCOPE_2.2_UG9" localSheetId="19">#REF!</definedName>
    <definedName name="SCOPE_2.2_UG9" localSheetId="6">#REF!</definedName>
    <definedName name="SCOPE_2.2_UG9" localSheetId="25">#REF!</definedName>
    <definedName name="SCOPE_2.2_UG9" localSheetId="18">#REF!</definedName>
    <definedName name="SCOPE_2.2_UG9" localSheetId="26">#REF!</definedName>
    <definedName name="SCOPE_2.2_UG9" localSheetId="17">#REF!</definedName>
    <definedName name="SCOPE_2.2_UG9">#REF!</definedName>
    <definedName name="SCOPE_2.3" localSheetId="24">#REF!</definedName>
    <definedName name="SCOPE_2.3" localSheetId="19">#REF!</definedName>
    <definedName name="SCOPE_2.3" localSheetId="6">#REF!</definedName>
    <definedName name="SCOPE_2.3" localSheetId="25">#REF!</definedName>
    <definedName name="SCOPE_2.3" localSheetId="18">#REF!</definedName>
    <definedName name="SCOPE_2.3" localSheetId="26">#REF!</definedName>
    <definedName name="SCOPE_2.3" localSheetId="17">#REF!</definedName>
    <definedName name="SCOPE_2.3">#REF!</definedName>
    <definedName name="SCOPE_2.3_DR1" localSheetId="24">#REF!</definedName>
    <definedName name="SCOPE_2.3_DR1" localSheetId="19">#REF!</definedName>
    <definedName name="SCOPE_2.3_DR1" localSheetId="6">#REF!</definedName>
    <definedName name="SCOPE_2.3_DR1" localSheetId="25">#REF!</definedName>
    <definedName name="SCOPE_2.3_DR1" localSheetId="18">#REF!</definedName>
    <definedName name="SCOPE_2.3_DR1" localSheetId="26">#REF!</definedName>
    <definedName name="SCOPE_2.3_DR1" localSheetId="17">#REF!</definedName>
    <definedName name="SCOPE_2.3_DR1">#REF!</definedName>
    <definedName name="SCOPE_2.3_DR10" localSheetId="24">#REF!</definedName>
    <definedName name="SCOPE_2.3_DR10" localSheetId="19">#REF!</definedName>
    <definedName name="SCOPE_2.3_DR10" localSheetId="6">#REF!</definedName>
    <definedName name="SCOPE_2.3_DR10" localSheetId="25">#REF!</definedName>
    <definedName name="SCOPE_2.3_DR10" localSheetId="18">#REF!</definedName>
    <definedName name="SCOPE_2.3_DR10" localSheetId="26">#REF!</definedName>
    <definedName name="SCOPE_2.3_DR10" localSheetId="17">#REF!</definedName>
    <definedName name="SCOPE_2.3_DR10">#REF!</definedName>
    <definedName name="SCOPE_2.3_DR11" localSheetId="24">#REF!</definedName>
    <definedName name="SCOPE_2.3_DR11" localSheetId="19">#REF!</definedName>
    <definedName name="SCOPE_2.3_DR11" localSheetId="6">#REF!</definedName>
    <definedName name="SCOPE_2.3_DR11" localSheetId="25">#REF!</definedName>
    <definedName name="SCOPE_2.3_DR11" localSheetId="18">#REF!</definedName>
    <definedName name="SCOPE_2.3_DR11" localSheetId="26">#REF!</definedName>
    <definedName name="SCOPE_2.3_DR11" localSheetId="17">#REF!</definedName>
    <definedName name="SCOPE_2.3_DR11">#REF!</definedName>
    <definedName name="SCOPE_2.3_DR2" localSheetId="24">#REF!</definedName>
    <definedName name="SCOPE_2.3_DR2" localSheetId="19">#REF!</definedName>
    <definedName name="SCOPE_2.3_DR2" localSheetId="6">#REF!</definedName>
    <definedName name="SCOPE_2.3_DR2" localSheetId="25">#REF!</definedName>
    <definedName name="SCOPE_2.3_DR2" localSheetId="18">#REF!</definedName>
    <definedName name="SCOPE_2.3_DR2" localSheetId="26">#REF!</definedName>
    <definedName name="SCOPE_2.3_DR2" localSheetId="17">#REF!</definedName>
    <definedName name="SCOPE_2.3_DR2">#REF!</definedName>
    <definedName name="SCOPE_2.3_DR3" localSheetId="24">#REF!</definedName>
    <definedName name="SCOPE_2.3_DR3" localSheetId="19">#REF!</definedName>
    <definedName name="SCOPE_2.3_DR3" localSheetId="6">#REF!</definedName>
    <definedName name="SCOPE_2.3_DR3" localSheetId="25">#REF!</definedName>
    <definedName name="SCOPE_2.3_DR3" localSheetId="18">#REF!</definedName>
    <definedName name="SCOPE_2.3_DR3" localSheetId="26">#REF!</definedName>
    <definedName name="SCOPE_2.3_DR3" localSheetId="17">#REF!</definedName>
    <definedName name="SCOPE_2.3_DR3">#REF!</definedName>
    <definedName name="SCOPE_2.3_DR4" localSheetId="24">#REF!</definedName>
    <definedName name="SCOPE_2.3_DR4" localSheetId="19">#REF!</definedName>
    <definedName name="SCOPE_2.3_DR4" localSheetId="6">#REF!</definedName>
    <definedName name="SCOPE_2.3_DR4" localSheetId="25">#REF!</definedName>
    <definedName name="SCOPE_2.3_DR4" localSheetId="18">#REF!</definedName>
    <definedName name="SCOPE_2.3_DR4" localSheetId="26">#REF!</definedName>
    <definedName name="SCOPE_2.3_DR4" localSheetId="17">#REF!</definedName>
    <definedName name="SCOPE_2.3_DR4">#REF!</definedName>
    <definedName name="SCOPE_2.3_DR5" localSheetId="24">#REF!</definedName>
    <definedName name="SCOPE_2.3_DR5" localSheetId="19">#REF!</definedName>
    <definedName name="SCOPE_2.3_DR5" localSheetId="6">#REF!</definedName>
    <definedName name="SCOPE_2.3_DR5" localSheetId="25">#REF!</definedName>
    <definedName name="SCOPE_2.3_DR5" localSheetId="18">#REF!</definedName>
    <definedName name="SCOPE_2.3_DR5" localSheetId="26">#REF!</definedName>
    <definedName name="SCOPE_2.3_DR5" localSheetId="17">#REF!</definedName>
    <definedName name="SCOPE_2.3_DR5">#REF!</definedName>
    <definedName name="SCOPE_2.3_DR6" localSheetId="24">#REF!</definedName>
    <definedName name="SCOPE_2.3_DR6" localSheetId="19">#REF!</definedName>
    <definedName name="SCOPE_2.3_DR6" localSheetId="6">#REF!</definedName>
    <definedName name="SCOPE_2.3_DR6" localSheetId="25">#REF!</definedName>
    <definedName name="SCOPE_2.3_DR6" localSheetId="18">#REF!</definedName>
    <definedName name="SCOPE_2.3_DR6" localSheetId="26">#REF!</definedName>
    <definedName name="SCOPE_2.3_DR6" localSheetId="17">#REF!</definedName>
    <definedName name="SCOPE_2.3_DR6">#REF!</definedName>
    <definedName name="SCOPE_2.3_DR7" localSheetId="24">#REF!</definedName>
    <definedName name="SCOPE_2.3_DR7" localSheetId="19">#REF!</definedName>
    <definedName name="SCOPE_2.3_DR7" localSheetId="6">#REF!</definedName>
    <definedName name="SCOPE_2.3_DR7" localSheetId="25">#REF!</definedName>
    <definedName name="SCOPE_2.3_DR7" localSheetId="18">#REF!</definedName>
    <definedName name="SCOPE_2.3_DR7" localSheetId="26">#REF!</definedName>
    <definedName name="SCOPE_2.3_DR7" localSheetId="17">#REF!</definedName>
    <definedName name="SCOPE_2.3_DR7">#REF!</definedName>
    <definedName name="SCOPE_2.3_DR8" localSheetId="24">#REF!</definedName>
    <definedName name="SCOPE_2.3_DR8" localSheetId="19">#REF!</definedName>
    <definedName name="SCOPE_2.3_DR8" localSheetId="6">#REF!</definedName>
    <definedName name="SCOPE_2.3_DR8" localSheetId="25">#REF!</definedName>
    <definedName name="SCOPE_2.3_DR8" localSheetId="18">#REF!</definedName>
    <definedName name="SCOPE_2.3_DR8" localSheetId="26">#REF!</definedName>
    <definedName name="SCOPE_2.3_DR8" localSheetId="17">#REF!</definedName>
    <definedName name="SCOPE_2.3_DR8">#REF!</definedName>
    <definedName name="SCOPE_2.3_DR9" localSheetId="24">#REF!</definedName>
    <definedName name="SCOPE_2.3_DR9" localSheetId="19">#REF!</definedName>
    <definedName name="SCOPE_2.3_DR9" localSheetId="6">#REF!</definedName>
    <definedName name="SCOPE_2.3_DR9" localSheetId="25">#REF!</definedName>
    <definedName name="SCOPE_2.3_DR9" localSheetId="18">#REF!</definedName>
    <definedName name="SCOPE_2.3_DR9" localSheetId="26">#REF!</definedName>
    <definedName name="SCOPE_2.3_DR9" localSheetId="17">#REF!</definedName>
    <definedName name="SCOPE_2.3_DR9">#REF!</definedName>
    <definedName name="SCOPE_2.3_ET" localSheetId="24">#REF!</definedName>
    <definedName name="SCOPE_2.3_ET" localSheetId="19">#REF!</definedName>
    <definedName name="SCOPE_2.3_ET" localSheetId="6">#REF!</definedName>
    <definedName name="SCOPE_2.3_ET" localSheetId="25">#REF!</definedName>
    <definedName name="SCOPE_2.3_ET" localSheetId="18">#REF!</definedName>
    <definedName name="SCOPE_2.3_ET" localSheetId="26">#REF!</definedName>
    <definedName name="SCOPE_2.3_ET" localSheetId="17">#REF!</definedName>
    <definedName name="SCOPE_2.3_ET">#REF!</definedName>
    <definedName name="SCOPE_2.3_FL_LD" localSheetId="24">#REF!</definedName>
    <definedName name="SCOPE_2.3_FL_LD" localSheetId="19">#REF!</definedName>
    <definedName name="SCOPE_2.3_FL_LD" localSheetId="6">#REF!</definedName>
    <definedName name="SCOPE_2.3_FL_LD" localSheetId="25">#REF!</definedName>
    <definedName name="SCOPE_2.3_FL_LD" localSheetId="18">#REF!</definedName>
    <definedName name="SCOPE_2.3_FL_LD" localSheetId="26">#REF!</definedName>
    <definedName name="SCOPE_2.3_FL_LD" localSheetId="17">#REF!</definedName>
    <definedName name="SCOPE_2.3_FL_LD">#REF!</definedName>
    <definedName name="SCOPE_2.3_LD" localSheetId="24">#REF!,#REF!</definedName>
    <definedName name="SCOPE_2.3_LD" localSheetId="19">#REF!,#REF!</definedName>
    <definedName name="SCOPE_2.3_LD" localSheetId="6">#REF!,#REF!</definedName>
    <definedName name="SCOPE_2.3_LD" localSheetId="25">#REF!,#REF!</definedName>
    <definedName name="SCOPE_2.3_LD" localSheetId="18">#REF!,#REF!</definedName>
    <definedName name="SCOPE_2.3_LD" localSheetId="26">#REF!,#REF!</definedName>
    <definedName name="SCOPE_2.3_LD" localSheetId="17">#REF!,#REF!</definedName>
    <definedName name="SCOPE_2.3_LD">#REF!,#REF!</definedName>
    <definedName name="SCOPE_2.3_UG1" localSheetId="24">#REF!</definedName>
    <definedName name="SCOPE_2.3_UG1" localSheetId="19">#REF!</definedName>
    <definedName name="SCOPE_2.3_UG1" localSheetId="6">#REF!</definedName>
    <definedName name="SCOPE_2.3_UG1" localSheetId="25">#REF!</definedName>
    <definedName name="SCOPE_2.3_UG1" localSheetId="18">#REF!</definedName>
    <definedName name="SCOPE_2.3_UG1" localSheetId="26">#REF!</definedName>
    <definedName name="SCOPE_2.3_UG1" localSheetId="17">#REF!</definedName>
    <definedName name="SCOPE_2.3_UG1">#REF!</definedName>
    <definedName name="SCOPE_2.3_UG10" localSheetId="24">#REF!</definedName>
    <definedName name="SCOPE_2.3_UG10" localSheetId="19">#REF!</definedName>
    <definedName name="SCOPE_2.3_UG10" localSheetId="6">#REF!</definedName>
    <definedName name="SCOPE_2.3_UG10" localSheetId="25">#REF!</definedName>
    <definedName name="SCOPE_2.3_UG10" localSheetId="18">#REF!</definedName>
    <definedName name="SCOPE_2.3_UG10" localSheetId="26">#REF!</definedName>
    <definedName name="SCOPE_2.3_UG10" localSheetId="17">#REF!</definedName>
    <definedName name="SCOPE_2.3_UG10">#REF!</definedName>
    <definedName name="SCOPE_2.3_UG11" localSheetId="24">#REF!</definedName>
    <definedName name="SCOPE_2.3_UG11" localSheetId="19">#REF!</definedName>
    <definedName name="SCOPE_2.3_UG11" localSheetId="6">#REF!</definedName>
    <definedName name="SCOPE_2.3_UG11" localSheetId="25">#REF!</definedName>
    <definedName name="SCOPE_2.3_UG11" localSheetId="18">#REF!</definedName>
    <definedName name="SCOPE_2.3_UG11" localSheetId="26">#REF!</definedName>
    <definedName name="SCOPE_2.3_UG11" localSheetId="17">#REF!</definedName>
    <definedName name="SCOPE_2.3_UG11">#REF!</definedName>
    <definedName name="SCOPE_2.3_UG2" localSheetId="24">#REF!</definedName>
    <definedName name="SCOPE_2.3_UG2" localSheetId="19">#REF!</definedName>
    <definedName name="SCOPE_2.3_UG2" localSheetId="6">#REF!</definedName>
    <definedName name="SCOPE_2.3_UG2" localSheetId="25">#REF!</definedName>
    <definedName name="SCOPE_2.3_UG2" localSheetId="18">#REF!</definedName>
    <definedName name="SCOPE_2.3_UG2" localSheetId="26">#REF!</definedName>
    <definedName name="SCOPE_2.3_UG2" localSheetId="17">#REF!</definedName>
    <definedName name="SCOPE_2.3_UG2">#REF!</definedName>
    <definedName name="SCOPE_2.3_UG3" localSheetId="24">#REF!</definedName>
    <definedName name="SCOPE_2.3_UG3" localSheetId="19">#REF!</definedName>
    <definedName name="SCOPE_2.3_UG3" localSheetId="6">#REF!</definedName>
    <definedName name="SCOPE_2.3_UG3" localSheetId="25">#REF!</definedName>
    <definedName name="SCOPE_2.3_UG3" localSheetId="18">#REF!</definedName>
    <definedName name="SCOPE_2.3_UG3" localSheetId="26">#REF!</definedName>
    <definedName name="SCOPE_2.3_UG3" localSheetId="17">#REF!</definedName>
    <definedName name="SCOPE_2.3_UG3">#REF!</definedName>
    <definedName name="SCOPE_2.3_UG4" localSheetId="24">#REF!</definedName>
    <definedName name="SCOPE_2.3_UG4" localSheetId="19">#REF!</definedName>
    <definedName name="SCOPE_2.3_UG4" localSheetId="6">#REF!</definedName>
    <definedName name="SCOPE_2.3_UG4" localSheetId="25">#REF!</definedName>
    <definedName name="SCOPE_2.3_UG4" localSheetId="18">#REF!</definedName>
    <definedName name="SCOPE_2.3_UG4" localSheetId="26">#REF!</definedName>
    <definedName name="SCOPE_2.3_UG4" localSheetId="17">#REF!</definedName>
    <definedName name="SCOPE_2.3_UG4">#REF!</definedName>
    <definedName name="SCOPE_2.3_UG5" localSheetId="24">#REF!</definedName>
    <definedName name="SCOPE_2.3_UG5" localSheetId="19">#REF!</definedName>
    <definedName name="SCOPE_2.3_UG5" localSheetId="6">#REF!</definedName>
    <definedName name="SCOPE_2.3_UG5" localSheetId="25">#REF!</definedName>
    <definedName name="SCOPE_2.3_UG5" localSheetId="18">#REF!</definedName>
    <definedName name="SCOPE_2.3_UG5" localSheetId="26">#REF!</definedName>
    <definedName name="SCOPE_2.3_UG5" localSheetId="17">#REF!</definedName>
    <definedName name="SCOPE_2.3_UG5">#REF!</definedName>
    <definedName name="SCOPE_2.3_UG6" localSheetId="24">#REF!</definedName>
    <definedName name="SCOPE_2.3_UG6" localSheetId="19">#REF!</definedName>
    <definedName name="SCOPE_2.3_UG6" localSheetId="6">#REF!</definedName>
    <definedName name="SCOPE_2.3_UG6" localSheetId="25">#REF!</definedName>
    <definedName name="SCOPE_2.3_UG6" localSheetId="18">#REF!</definedName>
    <definedName name="SCOPE_2.3_UG6" localSheetId="26">#REF!</definedName>
    <definedName name="SCOPE_2.3_UG6" localSheetId="17">#REF!</definedName>
    <definedName name="SCOPE_2.3_UG6">#REF!</definedName>
    <definedName name="SCOPE_2.3_UG7" localSheetId="24">#REF!</definedName>
    <definedName name="SCOPE_2.3_UG7" localSheetId="19">#REF!</definedName>
    <definedName name="SCOPE_2.3_UG7" localSheetId="6">#REF!</definedName>
    <definedName name="SCOPE_2.3_UG7" localSheetId="25">#REF!</definedName>
    <definedName name="SCOPE_2.3_UG7" localSheetId="18">#REF!</definedName>
    <definedName name="SCOPE_2.3_UG7" localSheetId="26">#REF!</definedName>
    <definedName name="SCOPE_2.3_UG7" localSheetId="17">#REF!</definedName>
    <definedName name="SCOPE_2.3_UG7">#REF!</definedName>
    <definedName name="SCOPE_2.3_UG8" localSheetId="24">#REF!</definedName>
    <definedName name="SCOPE_2.3_UG8" localSheetId="19">#REF!</definedName>
    <definedName name="SCOPE_2.3_UG8" localSheetId="6">#REF!</definedName>
    <definedName name="SCOPE_2.3_UG8" localSheetId="25">#REF!</definedName>
    <definedName name="SCOPE_2.3_UG8" localSheetId="18">#REF!</definedName>
    <definedName name="SCOPE_2.3_UG8" localSheetId="26">#REF!</definedName>
    <definedName name="SCOPE_2.3_UG8" localSheetId="17">#REF!</definedName>
    <definedName name="SCOPE_2.3_UG8">#REF!</definedName>
    <definedName name="SCOPE_2.3_UG9" localSheetId="24">#REF!</definedName>
    <definedName name="SCOPE_2.3_UG9" localSheetId="19">#REF!</definedName>
    <definedName name="SCOPE_2.3_UG9" localSheetId="6">#REF!</definedName>
    <definedName name="SCOPE_2.3_UG9" localSheetId="25">#REF!</definedName>
    <definedName name="SCOPE_2.3_UG9" localSheetId="18">#REF!</definedName>
    <definedName name="SCOPE_2.3_UG9" localSheetId="26">#REF!</definedName>
    <definedName name="SCOPE_2.3_UG9" localSheetId="17">#REF!</definedName>
    <definedName name="SCOPE_2.3_UG9">#REF!</definedName>
    <definedName name="SCOPE_2_DR1">[11]Топливо2009!$A$37:$Q$39</definedName>
    <definedName name="SCOPE_2_DR10">[11]Топливо2009!$A$150:$Q$152</definedName>
    <definedName name="SCOPE_2_DR11">[11]Топливо2009!$A$163:$Q$165</definedName>
    <definedName name="SCOPE_2_DR2">[11]Топливо2009!$A$51:$Q$53</definedName>
    <definedName name="SCOPE_2_DR3">[11]Топливо2009!$A$63:$Q$65</definedName>
    <definedName name="SCOPE_2_DR4">[11]Топливо2009!$A$75:$Q$77</definedName>
    <definedName name="SCOPE_2_DR5">[11]Топливо2009!$A$87:$Q$89</definedName>
    <definedName name="SCOPE_2_DR6">[11]Топливо2009!$A$99:$Q$101</definedName>
    <definedName name="SCOPE_2_DR7">[11]Топливо2009!$A$112:$Q$114</definedName>
    <definedName name="SCOPE_2_DR8">[11]Топливо2009!$A$124:$Q$126</definedName>
    <definedName name="SCOPE_2_DR9">[11]Топливо2009!$A$137:$Q$139</definedName>
    <definedName name="SCOPE_2_ET" localSheetId="24">#REF!</definedName>
    <definedName name="SCOPE_2_ET" localSheetId="19">#REF!</definedName>
    <definedName name="SCOPE_2_ET" localSheetId="6">#REF!</definedName>
    <definedName name="SCOPE_2_ET" localSheetId="25">#REF!</definedName>
    <definedName name="SCOPE_2_ET" localSheetId="18">#REF!</definedName>
    <definedName name="SCOPE_2_ET" localSheetId="26">#REF!</definedName>
    <definedName name="SCOPE_2_ET" localSheetId="17">#REF!</definedName>
    <definedName name="SCOPE_2_ET">#REF!</definedName>
    <definedName name="SCOPE_2_FL_LD" localSheetId="24">#REF!</definedName>
    <definedName name="SCOPE_2_FL_LD" localSheetId="19">#REF!</definedName>
    <definedName name="SCOPE_2_FL_LD" localSheetId="6">#REF!</definedName>
    <definedName name="SCOPE_2_FL_LD" localSheetId="25">#REF!</definedName>
    <definedName name="SCOPE_2_FL_LD" localSheetId="18">#REF!</definedName>
    <definedName name="SCOPE_2_FL_LD" localSheetId="26">#REF!</definedName>
    <definedName name="SCOPE_2_FL_LD" localSheetId="17">#REF!</definedName>
    <definedName name="SCOPE_2_FL_LD">#REF!</definedName>
    <definedName name="SCOPE_2_LD" localSheetId="24">#REF!,#REF!</definedName>
    <definedName name="SCOPE_2_LD" localSheetId="19">#REF!,#REF!</definedName>
    <definedName name="SCOPE_2_LD" localSheetId="6">#REF!,#REF!</definedName>
    <definedName name="SCOPE_2_LD" localSheetId="25">#REF!,#REF!</definedName>
    <definedName name="SCOPE_2_LD" localSheetId="18">#REF!,#REF!</definedName>
    <definedName name="SCOPE_2_LD" localSheetId="26">#REF!,#REF!</definedName>
    <definedName name="SCOPE_2_LD" localSheetId="17">#REF!,#REF!</definedName>
    <definedName name="SCOPE_2_LD">#REF!,#REF!</definedName>
    <definedName name="SCOPE_2_UG1" localSheetId="24">#REF!</definedName>
    <definedName name="SCOPE_2_UG1" localSheetId="19">#REF!</definedName>
    <definedName name="SCOPE_2_UG1" localSheetId="6">#REF!</definedName>
    <definedName name="SCOPE_2_UG1" localSheetId="25">#REF!</definedName>
    <definedName name="SCOPE_2_UG1" localSheetId="18">#REF!</definedName>
    <definedName name="SCOPE_2_UG1" localSheetId="26">#REF!</definedName>
    <definedName name="SCOPE_2_UG1" localSheetId="17">#REF!</definedName>
    <definedName name="SCOPE_2_UG1">#REF!</definedName>
    <definedName name="SCOPE_2_UG10" localSheetId="24">#REF!</definedName>
    <definedName name="SCOPE_2_UG10" localSheetId="19">#REF!</definedName>
    <definedName name="SCOPE_2_UG10" localSheetId="6">#REF!</definedName>
    <definedName name="SCOPE_2_UG10" localSheetId="25">#REF!</definedName>
    <definedName name="SCOPE_2_UG10" localSheetId="18">#REF!</definedName>
    <definedName name="SCOPE_2_UG10" localSheetId="26">#REF!</definedName>
    <definedName name="SCOPE_2_UG10" localSheetId="17">#REF!</definedName>
    <definedName name="SCOPE_2_UG10">#REF!</definedName>
    <definedName name="SCOPE_2_UG11" localSheetId="24">#REF!</definedName>
    <definedName name="SCOPE_2_UG11" localSheetId="19">#REF!</definedName>
    <definedName name="SCOPE_2_UG11" localSheetId="6">#REF!</definedName>
    <definedName name="SCOPE_2_UG11" localSheetId="25">#REF!</definedName>
    <definedName name="SCOPE_2_UG11" localSheetId="18">#REF!</definedName>
    <definedName name="SCOPE_2_UG11" localSheetId="26">#REF!</definedName>
    <definedName name="SCOPE_2_UG11" localSheetId="17">#REF!</definedName>
    <definedName name="SCOPE_2_UG11">#REF!</definedName>
    <definedName name="SCOPE_2_UG2" localSheetId="24">#REF!</definedName>
    <definedName name="SCOPE_2_UG2" localSheetId="19">#REF!</definedName>
    <definedName name="SCOPE_2_UG2" localSheetId="6">#REF!</definedName>
    <definedName name="SCOPE_2_UG2" localSheetId="25">#REF!</definedName>
    <definedName name="SCOPE_2_UG2" localSheetId="18">#REF!</definedName>
    <definedName name="SCOPE_2_UG2" localSheetId="26">#REF!</definedName>
    <definedName name="SCOPE_2_UG2" localSheetId="17">#REF!</definedName>
    <definedName name="SCOPE_2_UG2">#REF!</definedName>
    <definedName name="SCOPE_2_UG3" localSheetId="24">#REF!</definedName>
    <definedName name="SCOPE_2_UG3" localSheetId="19">#REF!</definedName>
    <definedName name="SCOPE_2_UG3" localSheetId="6">#REF!</definedName>
    <definedName name="SCOPE_2_UG3" localSheetId="25">#REF!</definedName>
    <definedName name="SCOPE_2_UG3" localSheetId="18">#REF!</definedName>
    <definedName name="SCOPE_2_UG3" localSheetId="26">#REF!</definedName>
    <definedName name="SCOPE_2_UG3" localSheetId="17">#REF!</definedName>
    <definedName name="SCOPE_2_UG3">#REF!</definedName>
    <definedName name="SCOPE_2_UG4" localSheetId="24">#REF!</definedName>
    <definedName name="SCOPE_2_UG4" localSheetId="19">#REF!</definedName>
    <definedName name="SCOPE_2_UG4" localSheetId="6">#REF!</definedName>
    <definedName name="SCOPE_2_UG4" localSheetId="25">#REF!</definedName>
    <definedName name="SCOPE_2_UG4" localSheetId="18">#REF!</definedName>
    <definedName name="SCOPE_2_UG4" localSheetId="26">#REF!</definedName>
    <definedName name="SCOPE_2_UG4" localSheetId="17">#REF!</definedName>
    <definedName name="SCOPE_2_UG4">#REF!</definedName>
    <definedName name="SCOPE_2_UG5" localSheetId="24">#REF!</definedName>
    <definedName name="SCOPE_2_UG5" localSheetId="19">#REF!</definedName>
    <definedName name="SCOPE_2_UG5" localSheetId="6">#REF!</definedName>
    <definedName name="SCOPE_2_UG5" localSheetId="25">#REF!</definedName>
    <definedName name="SCOPE_2_UG5" localSheetId="18">#REF!</definedName>
    <definedName name="SCOPE_2_UG5" localSheetId="26">#REF!</definedName>
    <definedName name="SCOPE_2_UG5" localSheetId="17">#REF!</definedName>
    <definedName name="SCOPE_2_UG5">#REF!</definedName>
    <definedName name="SCOPE_2_UG6" localSheetId="24">#REF!</definedName>
    <definedName name="SCOPE_2_UG6" localSheetId="19">#REF!</definedName>
    <definedName name="SCOPE_2_UG6" localSheetId="6">#REF!</definedName>
    <definedName name="SCOPE_2_UG6" localSheetId="25">#REF!</definedName>
    <definedName name="SCOPE_2_UG6" localSheetId="18">#REF!</definedName>
    <definedName name="SCOPE_2_UG6" localSheetId="26">#REF!</definedName>
    <definedName name="SCOPE_2_UG6" localSheetId="17">#REF!</definedName>
    <definedName name="SCOPE_2_UG6">#REF!</definedName>
    <definedName name="SCOPE_2_UG7" localSheetId="24">#REF!</definedName>
    <definedName name="SCOPE_2_UG7" localSheetId="19">#REF!</definedName>
    <definedName name="SCOPE_2_UG7" localSheetId="6">#REF!</definedName>
    <definedName name="SCOPE_2_UG7" localSheetId="25">#REF!</definedName>
    <definedName name="SCOPE_2_UG7" localSheetId="18">#REF!</definedName>
    <definedName name="SCOPE_2_UG7" localSheetId="26">#REF!</definedName>
    <definedName name="SCOPE_2_UG7" localSheetId="17">#REF!</definedName>
    <definedName name="SCOPE_2_UG7">#REF!</definedName>
    <definedName name="SCOPE_2_UG8" localSheetId="24">#REF!</definedName>
    <definedName name="SCOPE_2_UG8" localSheetId="19">#REF!</definedName>
    <definedName name="SCOPE_2_UG8" localSheetId="6">#REF!</definedName>
    <definedName name="SCOPE_2_UG8" localSheetId="25">#REF!</definedName>
    <definedName name="SCOPE_2_UG8" localSheetId="18">#REF!</definedName>
    <definedName name="SCOPE_2_UG8" localSheetId="26">#REF!</definedName>
    <definedName name="SCOPE_2_UG8" localSheetId="17">#REF!</definedName>
    <definedName name="SCOPE_2_UG8">#REF!</definedName>
    <definedName name="SCOPE_2_UG9" localSheetId="24">#REF!</definedName>
    <definedName name="SCOPE_2_UG9" localSheetId="19">#REF!</definedName>
    <definedName name="SCOPE_2_UG9" localSheetId="6">#REF!</definedName>
    <definedName name="SCOPE_2_UG9" localSheetId="25">#REF!</definedName>
    <definedName name="SCOPE_2_UG9" localSheetId="18">#REF!</definedName>
    <definedName name="SCOPE_2_UG9" localSheetId="26">#REF!</definedName>
    <definedName name="SCOPE_2_UG9" localSheetId="17">#REF!</definedName>
    <definedName name="SCOPE_2_UG9">#REF!</definedName>
    <definedName name="SCOPE_22" localSheetId="24">#REF!,#REF!,'%_Нов'!P1_SCOPE_22,'%_Нов'!P2_SCOPE_22,'%_Нов'!P3_SCOPE_22</definedName>
    <definedName name="SCOPE_22" localSheetId="19">#REF!,#REF!,'%_Толп'!P1_SCOPE_22,'%_Толп'!P2_SCOPE_22,'%_Толп'!P3_SCOPE_22</definedName>
    <definedName name="SCOPE_22" localSheetId="6">#REF!,#REF!,'ИНВЕСТ '!P1_SCOPE_22,'ИНВЕСТ '!P2_SCOPE_22,'ИНВЕСТ '!P3_SCOPE_22</definedName>
    <definedName name="SCOPE_22" localSheetId="25">#REF!,#REF!,ИП_Новое!P1_SCOPE_22,ИП_Новое!P2_SCOPE_22,ИП_Новое!P3_SCOPE_22</definedName>
    <definedName name="SCOPE_22" localSheetId="18">#REF!,#REF!,ИП_Толп!P1_SCOPE_22,ИП_Толп!P2_SCOPE_22,ИП_Толп!P3_SCOPE_22</definedName>
    <definedName name="SCOPE_22" localSheetId="26">#REF!,#REF!,Тариф_Новое!P1_SCOPE_22,Тариф_Новое!P2_SCOPE_22,Тариф_Новое!P3_SCOPE_22</definedName>
    <definedName name="SCOPE_22" localSheetId="17">#REF!,#REF!,Тариф_Толп!P1_SCOPE_22,Тариф_Толп!P2_SCOPE_22,Тариф_Толп!P3_SCOPE_22</definedName>
    <definedName name="SCOPE_22">#REF!,#REF!,P1_SCOPE_22,P2_SCOPE_22,P3_SCOPE_22</definedName>
    <definedName name="SCOPE_24_LD">'[29]24'!$E$8:$J$47,'[29]24'!$E$49:$J$66</definedName>
    <definedName name="SCOPE_24_PRT">'[29]24'!$E$41:$I$41,'[29]24'!$E$34:$I$34,'[29]24'!$E$36:$I$36,'[29]24'!$E$43:$I$43</definedName>
    <definedName name="SCOPE_25_PRT">'[29]25'!$E$20:$I$20,'[29]25'!$E$34:$I$34,'[29]25'!$E$41:$I$41,'[29]25'!$E$8:$I$10</definedName>
    <definedName name="SCOPE_3_DR1" localSheetId="24">#REF!</definedName>
    <definedName name="SCOPE_3_DR1" localSheetId="19">#REF!</definedName>
    <definedName name="SCOPE_3_DR1" localSheetId="6">#REF!</definedName>
    <definedName name="SCOPE_3_DR1" localSheetId="25">#REF!</definedName>
    <definedName name="SCOPE_3_DR1" localSheetId="18">#REF!</definedName>
    <definedName name="SCOPE_3_DR1" localSheetId="26">#REF!</definedName>
    <definedName name="SCOPE_3_DR1" localSheetId="17">#REF!</definedName>
    <definedName name="SCOPE_3_DR1">#REF!</definedName>
    <definedName name="SCOPE_3_DR10" localSheetId="24">#REF!</definedName>
    <definedName name="SCOPE_3_DR10" localSheetId="19">#REF!</definedName>
    <definedName name="SCOPE_3_DR10" localSheetId="6">#REF!</definedName>
    <definedName name="SCOPE_3_DR10" localSheetId="25">#REF!</definedName>
    <definedName name="SCOPE_3_DR10" localSheetId="18">#REF!</definedName>
    <definedName name="SCOPE_3_DR10" localSheetId="26">#REF!</definedName>
    <definedName name="SCOPE_3_DR10" localSheetId="17">#REF!</definedName>
    <definedName name="SCOPE_3_DR10">#REF!</definedName>
    <definedName name="SCOPE_3_DR11" localSheetId="24">#REF!</definedName>
    <definedName name="SCOPE_3_DR11" localSheetId="19">#REF!</definedName>
    <definedName name="SCOPE_3_DR11" localSheetId="6">#REF!</definedName>
    <definedName name="SCOPE_3_DR11" localSheetId="25">#REF!</definedName>
    <definedName name="SCOPE_3_DR11" localSheetId="18">#REF!</definedName>
    <definedName name="SCOPE_3_DR11" localSheetId="26">#REF!</definedName>
    <definedName name="SCOPE_3_DR11" localSheetId="17">#REF!</definedName>
    <definedName name="SCOPE_3_DR11">#REF!</definedName>
    <definedName name="SCOPE_3_DR2" localSheetId="24">#REF!</definedName>
    <definedName name="SCOPE_3_DR2" localSheetId="19">#REF!</definedName>
    <definedName name="SCOPE_3_DR2" localSheetId="6">#REF!</definedName>
    <definedName name="SCOPE_3_DR2" localSheetId="25">#REF!</definedName>
    <definedName name="SCOPE_3_DR2" localSheetId="18">#REF!</definedName>
    <definedName name="SCOPE_3_DR2" localSheetId="26">#REF!</definedName>
    <definedName name="SCOPE_3_DR2" localSheetId="17">#REF!</definedName>
    <definedName name="SCOPE_3_DR2">#REF!</definedName>
    <definedName name="SCOPE_3_DR3" localSheetId="24">#REF!</definedName>
    <definedName name="SCOPE_3_DR3" localSheetId="19">#REF!</definedName>
    <definedName name="SCOPE_3_DR3" localSheetId="6">#REF!</definedName>
    <definedName name="SCOPE_3_DR3" localSheetId="25">#REF!</definedName>
    <definedName name="SCOPE_3_DR3" localSheetId="18">#REF!</definedName>
    <definedName name="SCOPE_3_DR3" localSheetId="26">#REF!</definedName>
    <definedName name="SCOPE_3_DR3" localSheetId="17">#REF!</definedName>
    <definedName name="SCOPE_3_DR3">#REF!</definedName>
    <definedName name="SCOPE_3_DR4" localSheetId="24">#REF!</definedName>
    <definedName name="SCOPE_3_DR4" localSheetId="19">#REF!</definedName>
    <definedName name="SCOPE_3_DR4" localSheetId="6">#REF!</definedName>
    <definedName name="SCOPE_3_DR4" localSheetId="25">#REF!</definedName>
    <definedName name="SCOPE_3_DR4" localSheetId="18">#REF!</definedName>
    <definedName name="SCOPE_3_DR4" localSheetId="26">#REF!</definedName>
    <definedName name="SCOPE_3_DR4" localSheetId="17">#REF!</definedName>
    <definedName name="SCOPE_3_DR4">#REF!</definedName>
    <definedName name="SCOPE_3_DR5" localSheetId="24">#REF!</definedName>
    <definedName name="SCOPE_3_DR5" localSheetId="19">#REF!</definedName>
    <definedName name="SCOPE_3_DR5" localSheetId="6">#REF!</definedName>
    <definedName name="SCOPE_3_DR5" localSheetId="25">#REF!</definedName>
    <definedName name="SCOPE_3_DR5" localSheetId="18">#REF!</definedName>
    <definedName name="SCOPE_3_DR5" localSheetId="26">#REF!</definedName>
    <definedName name="SCOPE_3_DR5" localSheetId="17">#REF!</definedName>
    <definedName name="SCOPE_3_DR5">#REF!</definedName>
    <definedName name="SCOPE_3_DR6" localSheetId="24">#REF!</definedName>
    <definedName name="SCOPE_3_DR6" localSheetId="19">#REF!</definedName>
    <definedName name="SCOPE_3_DR6" localSheetId="6">#REF!</definedName>
    <definedName name="SCOPE_3_DR6" localSheetId="25">#REF!</definedName>
    <definedName name="SCOPE_3_DR6" localSheetId="18">#REF!</definedName>
    <definedName name="SCOPE_3_DR6" localSheetId="26">#REF!</definedName>
    <definedName name="SCOPE_3_DR6" localSheetId="17">#REF!</definedName>
    <definedName name="SCOPE_3_DR6">#REF!</definedName>
    <definedName name="SCOPE_3_DR7" localSheetId="24">#REF!</definedName>
    <definedName name="SCOPE_3_DR7" localSheetId="19">#REF!</definedName>
    <definedName name="SCOPE_3_DR7" localSheetId="6">#REF!</definedName>
    <definedName name="SCOPE_3_DR7" localSheetId="25">#REF!</definedName>
    <definedName name="SCOPE_3_DR7" localSheetId="18">#REF!</definedName>
    <definedName name="SCOPE_3_DR7" localSheetId="26">#REF!</definedName>
    <definedName name="SCOPE_3_DR7" localSheetId="17">#REF!</definedName>
    <definedName name="SCOPE_3_DR7">#REF!</definedName>
    <definedName name="SCOPE_3_DR8" localSheetId="24">#REF!</definedName>
    <definedName name="SCOPE_3_DR8" localSheetId="19">#REF!</definedName>
    <definedName name="SCOPE_3_DR8" localSheetId="6">#REF!</definedName>
    <definedName name="SCOPE_3_DR8" localSheetId="25">#REF!</definedName>
    <definedName name="SCOPE_3_DR8" localSheetId="18">#REF!</definedName>
    <definedName name="SCOPE_3_DR8" localSheetId="26">#REF!</definedName>
    <definedName name="SCOPE_3_DR8" localSheetId="17">#REF!</definedName>
    <definedName name="SCOPE_3_DR8">#REF!</definedName>
    <definedName name="SCOPE_3_DR9" localSheetId="24">#REF!</definedName>
    <definedName name="SCOPE_3_DR9" localSheetId="19">#REF!</definedName>
    <definedName name="SCOPE_3_DR9" localSheetId="6">#REF!</definedName>
    <definedName name="SCOPE_3_DR9" localSheetId="25">#REF!</definedName>
    <definedName name="SCOPE_3_DR9" localSheetId="18">#REF!</definedName>
    <definedName name="SCOPE_3_DR9" localSheetId="26">#REF!</definedName>
    <definedName name="SCOPE_3_DR9" localSheetId="17">#REF!</definedName>
    <definedName name="SCOPE_3_DR9">#REF!</definedName>
    <definedName name="SCOPE_4" localSheetId="24">#REF!</definedName>
    <definedName name="SCOPE_4" localSheetId="19">#REF!</definedName>
    <definedName name="SCOPE_4" localSheetId="6">#REF!</definedName>
    <definedName name="SCOPE_4" localSheetId="25">#REF!</definedName>
    <definedName name="SCOPE_4" localSheetId="18">#REF!</definedName>
    <definedName name="SCOPE_4" localSheetId="26">#REF!</definedName>
    <definedName name="SCOPE_4" localSheetId="17">#REF!</definedName>
    <definedName name="SCOPE_4">#REF!</definedName>
    <definedName name="SCOPE_4_DR1" localSheetId="24">#REF!</definedName>
    <definedName name="SCOPE_4_DR1" localSheetId="19">#REF!</definedName>
    <definedName name="SCOPE_4_DR1" localSheetId="6">#REF!</definedName>
    <definedName name="SCOPE_4_DR1" localSheetId="25">#REF!</definedName>
    <definedName name="SCOPE_4_DR1" localSheetId="18">#REF!</definedName>
    <definedName name="SCOPE_4_DR1" localSheetId="26">#REF!</definedName>
    <definedName name="SCOPE_4_DR1" localSheetId="17">#REF!</definedName>
    <definedName name="SCOPE_4_DR1">#REF!</definedName>
    <definedName name="SCOPE_4_DR2" localSheetId="24">#REF!</definedName>
    <definedName name="SCOPE_4_DR2" localSheetId="19">#REF!</definedName>
    <definedName name="SCOPE_4_DR2" localSheetId="6">#REF!</definedName>
    <definedName name="SCOPE_4_DR2" localSheetId="25">#REF!</definedName>
    <definedName name="SCOPE_4_DR2" localSheetId="18">#REF!</definedName>
    <definedName name="SCOPE_4_DR2" localSheetId="26">#REF!</definedName>
    <definedName name="SCOPE_4_DR2" localSheetId="17">#REF!</definedName>
    <definedName name="SCOPE_4_DR2">#REF!</definedName>
    <definedName name="SCOPE_4_DR3" localSheetId="24">#REF!</definedName>
    <definedName name="SCOPE_4_DR3" localSheetId="19">#REF!</definedName>
    <definedName name="SCOPE_4_DR3" localSheetId="6">#REF!</definedName>
    <definedName name="SCOPE_4_DR3" localSheetId="25">#REF!</definedName>
    <definedName name="SCOPE_4_DR3" localSheetId="18">#REF!</definedName>
    <definedName name="SCOPE_4_DR3" localSheetId="26">#REF!</definedName>
    <definedName name="SCOPE_4_DR3" localSheetId="17">#REF!</definedName>
    <definedName name="SCOPE_4_DR3">#REF!</definedName>
    <definedName name="SCOPE_4_ET" localSheetId="24">#REF!</definedName>
    <definedName name="SCOPE_4_ET" localSheetId="19">#REF!</definedName>
    <definedName name="SCOPE_4_ET" localSheetId="6">#REF!</definedName>
    <definedName name="SCOPE_4_ET" localSheetId="25">#REF!</definedName>
    <definedName name="SCOPE_4_ET" localSheetId="18">#REF!</definedName>
    <definedName name="SCOPE_4_ET" localSheetId="26">#REF!</definedName>
    <definedName name="SCOPE_4_ET" localSheetId="17">#REF!</definedName>
    <definedName name="SCOPE_4_ET">#REF!</definedName>
    <definedName name="SCOPE_4_FL_LD" localSheetId="24">#REF!</definedName>
    <definedName name="SCOPE_4_FL_LD" localSheetId="19">#REF!</definedName>
    <definedName name="SCOPE_4_FL_LD" localSheetId="6">#REF!</definedName>
    <definedName name="SCOPE_4_FL_LD" localSheetId="25">#REF!</definedName>
    <definedName name="SCOPE_4_FL_LD" localSheetId="18">#REF!</definedName>
    <definedName name="SCOPE_4_FL_LD" localSheetId="26">#REF!</definedName>
    <definedName name="SCOPE_4_FL_LD" localSheetId="17">#REF!</definedName>
    <definedName name="SCOPE_4_FL_LD">#REF!</definedName>
    <definedName name="SCOPE_4_LD" localSheetId="24">#REF!</definedName>
    <definedName name="SCOPE_4_LD" localSheetId="19">#REF!</definedName>
    <definedName name="SCOPE_4_LD" localSheetId="6">#REF!</definedName>
    <definedName name="SCOPE_4_LD" localSheetId="25">#REF!</definedName>
    <definedName name="SCOPE_4_LD" localSheetId="18">#REF!</definedName>
    <definedName name="SCOPE_4_LD" localSheetId="26">#REF!</definedName>
    <definedName name="SCOPE_4_LD" localSheetId="17">#REF!</definedName>
    <definedName name="SCOPE_4_LD">#REF!</definedName>
    <definedName name="SCOPE_4_PRT" localSheetId="6">'[29]4'!$Z$27:$AC$31,'[29]4'!$F$14:$I$20,P1_SCOPE_4_PRT,P2_SCOPE_4_PRT</definedName>
    <definedName name="SCOPE_4_PRT">'[29]4'!$Z$27:$AC$31,'[29]4'!$F$14:$I$20,P1_SCOPE_4_PRT,P2_SCOPE_4_PRT</definedName>
    <definedName name="SCOPE_4_UG1" localSheetId="24">#REF!</definedName>
    <definedName name="SCOPE_4_UG1" localSheetId="19">#REF!</definedName>
    <definedName name="SCOPE_4_UG1" localSheetId="6">#REF!</definedName>
    <definedName name="SCOPE_4_UG1" localSheetId="25">#REF!</definedName>
    <definedName name="SCOPE_4_UG1" localSheetId="18">#REF!</definedName>
    <definedName name="SCOPE_4_UG1" localSheetId="26">#REF!</definedName>
    <definedName name="SCOPE_4_UG1" localSheetId="17">#REF!</definedName>
    <definedName name="SCOPE_4_UG1">#REF!</definedName>
    <definedName name="SCOPE_4_UG2" localSheetId="24">#REF!</definedName>
    <definedName name="SCOPE_4_UG2" localSheetId="19">#REF!</definedName>
    <definedName name="SCOPE_4_UG2" localSheetId="6">#REF!</definedName>
    <definedName name="SCOPE_4_UG2" localSheetId="25">#REF!</definedName>
    <definedName name="SCOPE_4_UG2" localSheetId="18">#REF!</definedName>
    <definedName name="SCOPE_4_UG2" localSheetId="26">#REF!</definedName>
    <definedName name="SCOPE_4_UG2" localSheetId="17">#REF!</definedName>
    <definedName name="SCOPE_4_UG2">#REF!</definedName>
    <definedName name="SCOPE_4_UG3" localSheetId="24">#REF!</definedName>
    <definedName name="SCOPE_4_UG3" localSheetId="19">#REF!</definedName>
    <definedName name="SCOPE_4_UG3" localSheetId="6">#REF!</definedName>
    <definedName name="SCOPE_4_UG3" localSheetId="25">#REF!</definedName>
    <definedName name="SCOPE_4_UG3" localSheetId="18">#REF!</definedName>
    <definedName name="SCOPE_4_UG3" localSheetId="26">#REF!</definedName>
    <definedName name="SCOPE_4_UG3" localSheetId="17">#REF!</definedName>
    <definedName name="SCOPE_4_UG3">#REF!</definedName>
    <definedName name="SCOPE_5_PRT" localSheetId="6">'[29]5'!$Z$27:$AC$31,'[29]5'!$F$14:$I$21,P1_SCOPE_5_PRT,P2_SCOPE_5_PRT</definedName>
    <definedName name="SCOPE_5_PRT">'[29]5'!$Z$27:$AC$31,'[29]5'!$F$14:$I$21,P1_SCOPE_5_PRT,P2_SCOPE_5_PRT</definedName>
    <definedName name="SCOPE_CHK2" localSheetId="24">#REF!,#REF!,#REF!,#REF!,#REF!,#REF!,'%_Нов'!P1_SCOPE_CHK2,'%_Нов'!P2_SCOPE_CHK2</definedName>
    <definedName name="SCOPE_CHK2" localSheetId="19">#REF!,#REF!,#REF!,#REF!,#REF!,#REF!,'%_Толп'!P1_SCOPE_CHK2,'%_Толп'!P2_SCOPE_CHK2</definedName>
    <definedName name="SCOPE_CHK2" localSheetId="6">#REF!,#REF!,#REF!,#REF!,#REF!,#REF!,'ИНВЕСТ '!P1_SCOPE_CHK2,'ИНВЕСТ '!P2_SCOPE_CHK2</definedName>
    <definedName name="SCOPE_CHK2" localSheetId="25">#REF!,#REF!,#REF!,#REF!,#REF!,#REF!,ИП_Новое!P1_SCOPE_CHK2,ИП_Новое!P2_SCOPE_CHK2</definedName>
    <definedName name="SCOPE_CHK2" localSheetId="18">#REF!,#REF!,#REF!,#REF!,#REF!,#REF!,ИП_Толп!P1_SCOPE_CHK2,ИП_Толп!P2_SCOPE_CHK2</definedName>
    <definedName name="SCOPE_CHK2" localSheetId="26">#REF!,#REF!,#REF!,#REF!,#REF!,#REF!,Тариф_Новое!P1_SCOPE_CHK2,Тариф_Новое!P2_SCOPE_CHK2</definedName>
    <definedName name="SCOPE_CHK2" localSheetId="17">#REF!,#REF!,#REF!,#REF!,#REF!,#REF!,Тариф_Толп!P1_SCOPE_CHK2,Тариф_Толп!P2_SCOPE_CHK2</definedName>
    <definedName name="SCOPE_CHK2">#REF!,#REF!,#REF!,#REF!,#REF!,#REF!,P1_SCOPE_CHK2,P2_SCOPE_CHK2</definedName>
    <definedName name="SCOPE_CHK2.1" localSheetId="24">#REF!,'%_Нов'!P1_SCOPE_CHK2.1,'%_Нов'!P2_SCOPE_CHK2.1,'%_Нов'!P3_SCOPE_CHK2.1</definedName>
    <definedName name="SCOPE_CHK2.1" localSheetId="19">#REF!,'%_Толп'!P1_SCOPE_CHK2.1,'%_Толп'!P2_SCOPE_CHK2.1,'%_Толп'!P3_SCOPE_CHK2.1</definedName>
    <definedName name="SCOPE_CHK2.1" localSheetId="6">#REF!,'ИНВЕСТ '!P1_SCOPE_CHK2.1,'ИНВЕСТ '!P2_SCOPE_CHK2.1,'ИНВЕСТ '!P3_SCOPE_CHK2.1</definedName>
    <definedName name="SCOPE_CHK2.1" localSheetId="25">#REF!,ИП_Новое!P1_SCOPE_CHK2.1,ИП_Новое!P2_SCOPE_CHK2.1,ИП_Новое!P3_SCOPE_CHK2.1</definedName>
    <definedName name="SCOPE_CHK2.1" localSheetId="18">#REF!,ИП_Толп!P1_SCOPE_CHK2.1,ИП_Толп!P2_SCOPE_CHK2.1,ИП_Толп!P3_SCOPE_CHK2.1</definedName>
    <definedName name="SCOPE_CHK2.1" localSheetId="26">#REF!,Тариф_Новое!P1_SCOPE_CHK2.1,Тариф_Новое!P2_SCOPE_CHK2.1,Тариф_Новое!P3_SCOPE_CHK2.1</definedName>
    <definedName name="SCOPE_CHK2.1" localSheetId="17">#REF!,Тариф_Толп!P1_SCOPE_CHK2.1,Тариф_Толп!P2_SCOPE_CHK2.1,Тариф_Толп!P3_SCOPE_CHK2.1</definedName>
    <definedName name="SCOPE_CHK2.1">#REF!,P1_SCOPE_CHK2.1,P2_SCOPE_CHK2.1,P3_SCOPE_CHK2.1</definedName>
    <definedName name="SCOPE_CHK2.2" localSheetId="24">#REF!,'%_Нов'!P1_SCOPE_CHK2.2,'%_Нов'!P2_SCOPE_CHK2.2,'%_Нов'!P3_SCOPE_CHK2.2</definedName>
    <definedName name="SCOPE_CHK2.2" localSheetId="19">#REF!,'%_Толп'!P1_SCOPE_CHK2.2,'%_Толп'!P2_SCOPE_CHK2.2,'%_Толп'!P3_SCOPE_CHK2.2</definedName>
    <definedName name="SCOPE_CHK2.2" localSheetId="6">#REF!,'ИНВЕСТ '!P1_SCOPE_CHK2.2,'ИНВЕСТ '!P2_SCOPE_CHK2.2,'ИНВЕСТ '!P3_SCOPE_CHK2.2</definedName>
    <definedName name="SCOPE_CHK2.2" localSheetId="25">#REF!,ИП_Новое!P1_SCOPE_CHK2.2,ИП_Новое!P2_SCOPE_CHK2.2,ИП_Новое!P3_SCOPE_CHK2.2</definedName>
    <definedName name="SCOPE_CHK2.2" localSheetId="18">#REF!,ИП_Толп!P1_SCOPE_CHK2.2,ИП_Толп!P2_SCOPE_CHK2.2,ИП_Толп!P3_SCOPE_CHK2.2</definedName>
    <definedName name="SCOPE_CHK2.2" localSheetId="26">#REF!,Тариф_Новое!P1_SCOPE_CHK2.2,Тариф_Новое!P2_SCOPE_CHK2.2,Тариф_Новое!P3_SCOPE_CHK2.2</definedName>
    <definedName name="SCOPE_CHK2.2" localSheetId="17">#REF!,Тариф_Толп!P1_SCOPE_CHK2.2,Тариф_Толп!P2_SCOPE_CHK2.2,Тариф_Толп!P3_SCOPE_CHK2.2</definedName>
    <definedName name="SCOPE_CHK2.2">#REF!,P1_SCOPE_CHK2.2,P2_SCOPE_CHK2.2,P3_SCOPE_CHK2.2</definedName>
    <definedName name="SCOPE_CHK2.3" localSheetId="24">#REF!,'%_Нов'!P1_SCOPE_CHK2.3,'%_Нов'!P2_SCOPE_CHK2.3,'%_Нов'!P3_SCOPE_CHK2.3</definedName>
    <definedName name="SCOPE_CHK2.3" localSheetId="19">#REF!,'%_Толп'!P1_SCOPE_CHK2.3,'%_Толп'!P2_SCOPE_CHK2.3,'%_Толп'!P3_SCOPE_CHK2.3</definedName>
    <definedName name="SCOPE_CHK2.3" localSheetId="6">#REF!,'ИНВЕСТ '!P1_SCOPE_CHK2.3,'ИНВЕСТ '!P2_SCOPE_CHK2.3,'ИНВЕСТ '!P3_SCOPE_CHK2.3</definedName>
    <definedName name="SCOPE_CHK2.3" localSheetId="25">#REF!,ИП_Новое!P1_SCOPE_CHK2.3,ИП_Новое!P2_SCOPE_CHK2.3,ИП_Новое!P3_SCOPE_CHK2.3</definedName>
    <definedName name="SCOPE_CHK2.3" localSheetId="18">#REF!,ИП_Толп!P1_SCOPE_CHK2.3,ИП_Толп!P2_SCOPE_CHK2.3,ИП_Толп!P3_SCOPE_CHK2.3</definedName>
    <definedName name="SCOPE_CHK2.3" localSheetId="26">#REF!,Тариф_Новое!P1_SCOPE_CHK2.3,Тариф_Новое!P2_SCOPE_CHK2.3,Тариф_Новое!P3_SCOPE_CHK2.3</definedName>
    <definedName name="SCOPE_CHK2.3" localSheetId="17">#REF!,Тариф_Толп!P1_SCOPE_CHK2.3,Тариф_Толп!P2_SCOPE_CHK2.3,Тариф_Толп!P3_SCOPE_CHK2.3</definedName>
    <definedName name="SCOPE_CHK2.3">#REF!,P1_SCOPE_CHK2.3,P2_SCOPE_CHK2.3,P3_SCOPE_CHK2.3</definedName>
    <definedName name="SCOPE_CHK4" localSheetId="24">#REF!,#REF!,#REF!,#REF!,#REF!,#REF!</definedName>
    <definedName name="SCOPE_CHK4" localSheetId="19">#REF!,#REF!,#REF!,#REF!,#REF!,#REF!</definedName>
    <definedName name="SCOPE_CHK4" localSheetId="6">#REF!,#REF!,#REF!,#REF!,#REF!,#REF!</definedName>
    <definedName name="SCOPE_CHK4" localSheetId="25">#REF!,#REF!,#REF!,#REF!,#REF!,#REF!</definedName>
    <definedName name="SCOPE_CHK4" localSheetId="18">#REF!,#REF!,#REF!,#REF!,#REF!,#REF!</definedName>
    <definedName name="SCOPE_CHK4" localSheetId="26">#REF!,#REF!,#REF!,#REF!,#REF!,#REF!</definedName>
    <definedName name="SCOPE_CHK4" localSheetId="17">#REF!,#REF!,#REF!,#REF!,#REF!,#REF!</definedName>
    <definedName name="SCOPE_CHK4">#REF!,#REF!,#REF!,#REF!,#REF!,#REF!</definedName>
    <definedName name="SCOPE_CL">[34]Справочники!$F$11:$F$11</definedName>
    <definedName name="SCOPE_COAL_ET" localSheetId="24">#REF!</definedName>
    <definedName name="SCOPE_COAL_ET" localSheetId="19">#REF!</definedName>
    <definedName name="SCOPE_COAL_ET" localSheetId="6">#REF!</definedName>
    <definedName name="SCOPE_COAL_ET" localSheetId="25">#REF!</definedName>
    <definedName name="SCOPE_COAL_ET" localSheetId="18">#REF!</definedName>
    <definedName name="SCOPE_COAL_ET" localSheetId="26">#REF!</definedName>
    <definedName name="SCOPE_COAL_ET" localSheetId="17">#REF!</definedName>
    <definedName name="SCOPE_COAL_ET">#REF!</definedName>
    <definedName name="SCOPE_E1_LD" localSheetId="24">#REF!</definedName>
    <definedName name="SCOPE_E1_LD" localSheetId="19">#REF!</definedName>
    <definedName name="SCOPE_E1_LD" localSheetId="6">#REF!</definedName>
    <definedName name="SCOPE_E1_LD" localSheetId="25">#REF!</definedName>
    <definedName name="SCOPE_E1_LD" localSheetId="18">#REF!</definedName>
    <definedName name="SCOPE_E1_LD" localSheetId="26">#REF!</definedName>
    <definedName name="SCOPE_E1_LD" localSheetId="17">#REF!</definedName>
    <definedName name="SCOPE_E1_LD">#REF!</definedName>
    <definedName name="SCOPE_E2_LD" localSheetId="24">#REF!</definedName>
    <definedName name="SCOPE_E2_LD" localSheetId="19">#REF!</definedName>
    <definedName name="SCOPE_E2_LD" localSheetId="6">#REF!</definedName>
    <definedName name="SCOPE_E2_LD" localSheetId="25">#REF!</definedName>
    <definedName name="SCOPE_E2_LD" localSheetId="18">#REF!</definedName>
    <definedName name="SCOPE_E2_LD" localSheetId="26">#REF!</definedName>
    <definedName name="SCOPE_E2_LD" localSheetId="17">#REF!</definedName>
    <definedName name="SCOPE_E2_LD">#REF!</definedName>
    <definedName name="SCOPE_E3_LD" localSheetId="24">#REF!</definedName>
    <definedName name="SCOPE_E3_LD" localSheetId="19">#REF!</definedName>
    <definedName name="SCOPE_E3_LD" localSheetId="6">#REF!</definedName>
    <definedName name="SCOPE_E3_LD" localSheetId="25">#REF!</definedName>
    <definedName name="SCOPE_E3_LD" localSheetId="18">#REF!</definedName>
    <definedName name="SCOPE_E3_LD" localSheetId="26">#REF!</definedName>
    <definedName name="SCOPE_E3_LD" localSheetId="17">#REF!</definedName>
    <definedName name="SCOPE_E3_LD">#REF!</definedName>
    <definedName name="SCOPE_ESOLD" localSheetId="24">#REF!</definedName>
    <definedName name="SCOPE_ESOLD" localSheetId="19">#REF!</definedName>
    <definedName name="SCOPE_ESOLD" localSheetId="6">#REF!</definedName>
    <definedName name="SCOPE_ESOLD" localSheetId="25">#REF!</definedName>
    <definedName name="SCOPE_ESOLD" localSheetId="18">#REF!</definedName>
    <definedName name="SCOPE_ESOLD" localSheetId="26">#REF!</definedName>
    <definedName name="SCOPE_ESOLD" localSheetId="17">#REF!</definedName>
    <definedName name="SCOPE_ESOLD">#REF!</definedName>
    <definedName name="SCOPE_ET_IV" localSheetId="24">#REF!</definedName>
    <definedName name="SCOPE_ET_IV" localSheetId="19">#REF!</definedName>
    <definedName name="SCOPE_ET_IV" localSheetId="6">#REF!</definedName>
    <definedName name="SCOPE_ET_IV" localSheetId="25">#REF!</definedName>
    <definedName name="SCOPE_ET_IV" localSheetId="18">#REF!</definedName>
    <definedName name="SCOPE_ET_IV" localSheetId="26">#REF!</definedName>
    <definedName name="SCOPE_ET_IV" localSheetId="17">#REF!</definedName>
    <definedName name="SCOPE_ET_IV">#REF!</definedName>
    <definedName name="SCOPE_ETALON" localSheetId="24">#REF!</definedName>
    <definedName name="SCOPE_ETALON" localSheetId="19">#REF!</definedName>
    <definedName name="SCOPE_ETALON" localSheetId="6">#REF!</definedName>
    <definedName name="SCOPE_ETALON" localSheetId="25">#REF!</definedName>
    <definedName name="SCOPE_ETALON" localSheetId="18">#REF!</definedName>
    <definedName name="SCOPE_ETALON" localSheetId="26">#REF!</definedName>
    <definedName name="SCOPE_ETALON" localSheetId="17">#REF!</definedName>
    <definedName name="SCOPE_ETALON">#REF!</definedName>
    <definedName name="SCOPE_ETALON2" localSheetId="24">#REF!</definedName>
    <definedName name="SCOPE_ETALON2" localSheetId="19">#REF!</definedName>
    <definedName name="SCOPE_ETALON2" localSheetId="6">#REF!</definedName>
    <definedName name="SCOPE_ETALON2" localSheetId="25">#REF!</definedName>
    <definedName name="SCOPE_ETALON2" localSheetId="18">#REF!</definedName>
    <definedName name="SCOPE_ETALON2" localSheetId="26">#REF!</definedName>
    <definedName name="SCOPE_ETALON2" localSheetId="17">#REF!</definedName>
    <definedName name="SCOPE_ETALON2">#REF!</definedName>
    <definedName name="SCOPE_F1_PRT" localSheetId="6">'[29]Ф-1 (для АО-энерго)'!$D$86:$E$95,P1_SCOPE_F1_PRT,P2_SCOPE_F1_PRT,P3_SCOPE_F1_PRT,P4_SCOPE_F1_PRT</definedName>
    <definedName name="SCOPE_F1_PRT">'[29]Ф-1 (для АО-энерго)'!$D$86:$E$95,P1_SCOPE_F1_PRT,P2_SCOPE_F1_PRT,P3_SCOPE_F1_PRT,P4_SCOPE_F1_PRT</definedName>
    <definedName name="SCOPE_F2_PRT" localSheetId="6">'[29]Ф-2 (для АО-энерго)'!$C$5:$D$5,'[29]Ф-2 (для АО-энерго)'!$C$52:$C$57,'[29]Ф-2 (для АО-энерго)'!$D$57:$G$57,P1_SCOPE_F2_PRT,P2_SCOPE_F2_PRT</definedName>
    <definedName name="SCOPE_F2_PRT">'[29]Ф-2 (для АО-энерго)'!$C$5:$D$5,'[29]Ф-2 (для АО-энерго)'!$C$52:$C$57,'[29]Ф-2 (для АО-энерго)'!$D$57:$G$57,P1_SCOPE_F2_PRT,P2_SCOPE_F2_PRT</definedName>
    <definedName name="SCOPE_FL">[34]Справочники!$H$11:$H$14</definedName>
    <definedName name="SCOPE_FLOAD" localSheetId="24">#REF!,'%_Нов'!P1_SCOPE_FLOAD</definedName>
    <definedName name="SCOPE_FLOAD" localSheetId="19">#REF!,'%_Толп'!P1_SCOPE_FLOAD</definedName>
    <definedName name="SCOPE_FLOAD" localSheetId="6">#REF!,'ИНВЕСТ '!P1_SCOPE_FLOAD</definedName>
    <definedName name="SCOPE_FLOAD" localSheetId="25">#REF!,ИП_Новое!P1_SCOPE_FLOAD</definedName>
    <definedName name="SCOPE_FLOAD" localSheetId="18">#REF!,ИП_Толп!P1_SCOPE_FLOAD</definedName>
    <definedName name="SCOPE_FLOAD" localSheetId="26">#REF!,Тариф_Новое!P1_SCOPE_FLOAD</definedName>
    <definedName name="SCOPE_FLOAD" localSheetId="17">#REF!,Тариф_Толп!P1_SCOPE_FLOAD</definedName>
    <definedName name="SCOPE_FLOAD">#REF!,P1_SCOPE_FLOAD</definedName>
    <definedName name="SCOPE_FOR_LOAD1" localSheetId="24">#REF!</definedName>
    <definedName name="SCOPE_FOR_LOAD1" localSheetId="19">#REF!</definedName>
    <definedName name="SCOPE_FOR_LOAD1" localSheetId="6">#REF!</definedName>
    <definedName name="SCOPE_FOR_LOAD1" localSheetId="25">#REF!</definedName>
    <definedName name="SCOPE_FOR_LOAD1" localSheetId="18">#REF!</definedName>
    <definedName name="SCOPE_FOR_LOAD1" localSheetId="26">#REF!</definedName>
    <definedName name="SCOPE_FOR_LOAD1" localSheetId="17">#REF!</definedName>
    <definedName name="SCOPE_FOR_LOAD1">#REF!</definedName>
    <definedName name="SCOPE_FOR_LOAD2" localSheetId="24">#REF!</definedName>
    <definedName name="SCOPE_FOR_LOAD2" localSheetId="19">#REF!</definedName>
    <definedName name="SCOPE_FOR_LOAD2" localSheetId="6">#REF!</definedName>
    <definedName name="SCOPE_FOR_LOAD2" localSheetId="25">#REF!</definedName>
    <definedName name="SCOPE_FOR_LOAD2" localSheetId="18">#REF!</definedName>
    <definedName name="SCOPE_FOR_LOAD2" localSheetId="26">#REF!</definedName>
    <definedName name="SCOPE_FOR_LOAD2" localSheetId="17">#REF!</definedName>
    <definedName name="SCOPE_FOR_LOAD2">#REF!</definedName>
    <definedName name="SCOPE_FORM46_EE1" localSheetId="24">#REF!</definedName>
    <definedName name="SCOPE_FORM46_EE1" localSheetId="19">#REF!</definedName>
    <definedName name="SCOPE_FORM46_EE1" localSheetId="6">#REF!</definedName>
    <definedName name="SCOPE_FORM46_EE1" localSheetId="25">#REF!</definedName>
    <definedName name="SCOPE_FORM46_EE1" localSheetId="18">#REF!</definedName>
    <definedName name="SCOPE_FORM46_EE1" localSheetId="26">#REF!</definedName>
    <definedName name="SCOPE_FORM46_EE1" localSheetId="17">#REF!</definedName>
    <definedName name="SCOPE_FORM46_EE1">#REF!</definedName>
    <definedName name="SCOPE_FORM46_EE1_ZAG_KOD" localSheetId="24">[11]Заголовок!#REF!</definedName>
    <definedName name="SCOPE_FORM46_EE1_ZAG_KOD" localSheetId="19">[11]Заголовок!#REF!</definedName>
    <definedName name="SCOPE_FORM46_EE1_ZAG_KOD" localSheetId="6">[11]Заголовок!#REF!</definedName>
    <definedName name="SCOPE_FORM46_EE1_ZAG_KOD" localSheetId="25">[11]Заголовок!#REF!</definedName>
    <definedName name="SCOPE_FORM46_EE1_ZAG_KOD" localSheetId="18">[11]Заголовок!#REF!</definedName>
    <definedName name="SCOPE_FORM46_EE1_ZAG_KOD" localSheetId="26">[11]Заголовок!#REF!</definedName>
    <definedName name="SCOPE_FORM46_EE1_ZAG_KOD" localSheetId="17">[11]Заголовок!#REF!</definedName>
    <definedName name="SCOPE_FORM46_EE1_ZAG_KOD">[11]Заголовок!#REF!</definedName>
    <definedName name="SCOPE_FRML" localSheetId="24">#REF!,#REF!,'%_Нов'!P1_SCOPE_FRML</definedName>
    <definedName name="SCOPE_FRML" localSheetId="19">#REF!,#REF!,'%_Толп'!P1_SCOPE_FRML</definedName>
    <definedName name="SCOPE_FRML" localSheetId="6">#REF!,#REF!,'ИНВЕСТ '!P1_SCOPE_FRML</definedName>
    <definedName name="SCOPE_FRML" localSheetId="25">#REF!,#REF!,ИП_Новое!P1_SCOPE_FRML</definedName>
    <definedName name="SCOPE_FRML" localSheetId="18">#REF!,#REF!,ИП_Толп!P1_SCOPE_FRML</definedName>
    <definedName name="SCOPE_FRML" localSheetId="26">#REF!,#REF!,Тариф_Новое!P1_SCOPE_FRML</definedName>
    <definedName name="SCOPE_FRML" localSheetId="17">#REF!,#REF!,Тариф_Толп!P1_SCOPE_FRML</definedName>
    <definedName name="SCOPE_FRML">#REF!,#REF!,P1_SCOPE_FRML</definedName>
    <definedName name="SCOPE_FUEL_ET" localSheetId="24">#REF!</definedName>
    <definedName name="SCOPE_FUEL_ET" localSheetId="19">#REF!</definedName>
    <definedName name="SCOPE_FUEL_ET" localSheetId="6">#REF!</definedName>
    <definedName name="SCOPE_FUEL_ET" localSheetId="25">#REF!</definedName>
    <definedName name="SCOPE_FUEL_ET" localSheetId="18">#REF!</definedName>
    <definedName name="SCOPE_FUEL_ET" localSheetId="26">#REF!</definedName>
    <definedName name="SCOPE_FUEL_ET" localSheetId="17">#REF!</definedName>
    <definedName name="SCOPE_FUEL_ET">#REF!</definedName>
    <definedName name="SCOPE_I1_LD" localSheetId="24">#REF!,#REF!,#REF!,#REF!,#REF!</definedName>
    <definedName name="SCOPE_I1_LD" localSheetId="19">#REF!,#REF!,#REF!,#REF!,#REF!</definedName>
    <definedName name="SCOPE_I1_LD" localSheetId="6">#REF!,#REF!,#REF!,#REF!,#REF!</definedName>
    <definedName name="SCOPE_I1_LD" localSheetId="25">#REF!,#REF!,#REF!,#REF!,#REF!</definedName>
    <definedName name="SCOPE_I1_LD" localSheetId="18">#REF!,#REF!,#REF!,#REF!,#REF!</definedName>
    <definedName name="SCOPE_I1_LD" localSheetId="26">#REF!,#REF!,#REF!,#REF!,#REF!</definedName>
    <definedName name="SCOPE_I1_LD" localSheetId="17">#REF!,#REF!,#REF!,#REF!,#REF!</definedName>
    <definedName name="SCOPE_I1_LD">#REF!,#REF!,#REF!,#REF!,#REF!</definedName>
    <definedName name="SCOPE_I3_LD" localSheetId="24">#REF!</definedName>
    <definedName name="SCOPE_I3_LD" localSheetId="19">#REF!</definedName>
    <definedName name="SCOPE_I3_LD" localSheetId="6">#REF!</definedName>
    <definedName name="SCOPE_I3_LD" localSheetId="25">#REF!</definedName>
    <definedName name="SCOPE_I3_LD" localSheetId="18">#REF!</definedName>
    <definedName name="SCOPE_I3_LD" localSheetId="26">#REF!</definedName>
    <definedName name="SCOPE_I3_LD" localSheetId="17">#REF!</definedName>
    <definedName name="SCOPE_I3_LD">#REF!</definedName>
    <definedName name="SCOPE_IND" localSheetId="24">#REF!</definedName>
    <definedName name="SCOPE_IND" localSheetId="19">#REF!</definedName>
    <definedName name="SCOPE_IND" localSheetId="6">#REF!</definedName>
    <definedName name="SCOPE_IND" localSheetId="25">#REF!</definedName>
    <definedName name="SCOPE_IND" localSheetId="18">#REF!</definedName>
    <definedName name="SCOPE_IND" localSheetId="26">#REF!</definedName>
    <definedName name="SCOPE_IND" localSheetId="17">#REF!</definedName>
    <definedName name="SCOPE_IND">#REF!</definedName>
    <definedName name="SCOPE_IV_PR" localSheetId="24">#REF!</definedName>
    <definedName name="SCOPE_IV_PR" localSheetId="19">#REF!</definedName>
    <definedName name="SCOPE_IV_PR" localSheetId="6">#REF!</definedName>
    <definedName name="SCOPE_IV_PR" localSheetId="25">#REF!</definedName>
    <definedName name="SCOPE_IV_PR" localSheetId="18">#REF!</definedName>
    <definedName name="SCOPE_IV_PR" localSheetId="26">#REF!</definedName>
    <definedName name="SCOPE_IV_PR" localSheetId="17">#REF!</definedName>
    <definedName name="SCOPE_IV_PR">#REF!</definedName>
    <definedName name="SCOPE_KR_PR" localSheetId="24">#REF!</definedName>
    <definedName name="SCOPE_KR_PR" localSheetId="19">#REF!</definedName>
    <definedName name="SCOPE_KR_PR" localSheetId="6">#REF!</definedName>
    <definedName name="SCOPE_KR_PR" localSheetId="25">#REF!</definedName>
    <definedName name="SCOPE_KR_PR" localSheetId="18">#REF!</definedName>
    <definedName name="SCOPE_KR_PR" localSheetId="26">#REF!</definedName>
    <definedName name="SCOPE_KR_PR" localSheetId="17">#REF!</definedName>
    <definedName name="SCOPE_KR_PR">#REF!</definedName>
    <definedName name="scope_ld" localSheetId="24">#REF!</definedName>
    <definedName name="scope_ld" localSheetId="19">#REF!</definedName>
    <definedName name="scope_ld" localSheetId="6">#REF!</definedName>
    <definedName name="scope_ld" localSheetId="25">#REF!</definedName>
    <definedName name="scope_ld" localSheetId="18">#REF!</definedName>
    <definedName name="scope_ld" localSheetId="26">#REF!</definedName>
    <definedName name="scope_ld" localSheetId="17">#REF!</definedName>
    <definedName name="scope_ld">#REF!</definedName>
    <definedName name="SCOPE_LOAD" localSheetId="24">#REF!</definedName>
    <definedName name="SCOPE_LOAD" localSheetId="19">#REF!</definedName>
    <definedName name="SCOPE_LOAD" localSheetId="6">#REF!</definedName>
    <definedName name="SCOPE_LOAD" localSheetId="25">#REF!</definedName>
    <definedName name="SCOPE_LOAD" localSheetId="18">#REF!</definedName>
    <definedName name="SCOPE_LOAD" localSheetId="26">#REF!</definedName>
    <definedName name="SCOPE_LOAD" localSheetId="17">#REF!</definedName>
    <definedName name="SCOPE_LOAD">#REF!</definedName>
    <definedName name="SCOPE_LOAD_FUEL" localSheetId="24">#REF!</definedName>
    <definedName name="SCOPE_LOAD_FUEL" localSheetId="19">#REF!</definedName>
    <definedName name="SCOPE_LOAD_FUEL" localSheetId="6">#REF!</definedName>
    <definedName name="SCOPE_LOAD_FUEL" localSheetId="25">#REF!</definedName>
    <definedName name="SCOPE_LOAD_FUEL" localSheetId="18">#REF!</definedName>
    <definedName name="SCOPE_LOAD_FUEL" localSheetId="26">#REF!</definedName>
    <definedName name="SCOPE_LOAD_FUEL" localSheetId="17">#REF!</definedName>
    <definedName name="SCOPE_LOAD_FUEL">#REF!</definedName>
    <definedName name="SCOPE_LOAD_I1" localSheetId="24">#REF!,#REF!,#REF!,#REF!,#REF!</definedName>
    <definedName name="SCOPE_LOAD_I1" localSheetId="19">#REF!,#REF!,#REF!,#REF!,#REF!</definedName>
    <definedName name="SCOPE_LOAD_I1" localSheetId="6">#REF!,#REF!,#REF!,#REF!,#REF!</definedName>
    <definedName name="SCOPE_LOAD_I1" localSheetId="25">#REF!,#REF!,#REF!,#REF!,#REF!</definedName>
    <definedName name="SCOPE_LOAD_I1" localSheetId="18">#REF!,#REF!,#REF!,#REF!,#REF!</definedName>
    <definedName name="SCOPE_LOAD_I1" localSheetId="26">#REF!,#REF!,#REF!,#REF!,#REF!</definedName>
    <definedName name="SCOPE_LOAD_I1" localSheetId="17">#REF!,#REF!,#REF!,#REF!,#REF!</definedName>
    <definedName name="SCOPE_LOAD_I1">#REF!,#REF!,#REF!,#REF!,#REF!</definedName>
    <definedName name="SCOPE_LOAD1" localSheetId="24">#REF!</definedName>
    <definedName name="SCOPE_LOAD1" localSheetId="19">#REF!</definedName>
    <definedName name="SCOPE_LOAD1" localSheetId="6">#REF!</definedName>
    <definedName name="SCOPE_LOAD1" localSheetId="25">#REF!</definedName>
    <definedName name="SCOPE_LOAD1" localSheetId="18">#REF!</definedName>
    <definedName name="SCOPE_LOAD1" localSheetId="26">#REF!</definedName>
    <definedName name="SCOPE_LOAD1" localSheetId="17">#REF!</definedName>
    <definedName name="SCOPE_LOAD1">#REF!</definedName>
    <definedName name="SCOPE_LOAD2">'[35]Стоимость ЭЭ'!$G$111:$AN$113,'[35]Стоимость ЭЭ'!$G$93:$AN$95,'[35]Стоимость ЭЭ'!$G$51:$AN$53</definedName>
    <definedName name="SCOPE_M1_LD" localSheetId="24">#REF!</definedName>
    <definedName name="SCOPE_M1_LD" localSheetId="19">#REF!</definedName>
    <definedName name="SCOPE_M1_LD" localSheetId="6">#REF!</definedName>
    <definedName name="SCOPE_M1_LD" localSheetId="25">#REF!</definedName>
    <definedName name="SCOPE_M1_LD" localSheetId="18">#REF!</definedName>
    <definedName name="SCOPE_M1_LD" localSheetId="26">#REF!</definedName>
    <definedName name="SCOPE_M1_LD" localSheetId="17">#REF!</definedName>
    <definedName name="SCOPE_M1_LD">#REF!</definedName>
    <definedName name="SCOPE_M2_LD" localSheetId="24">#REF!</definedName>
    <definedName name="SCOPE_M2_LD" localSheetId="19">#REF!</definedName>
    <definedName name="SCOPE_M2_LD" localSheetId="6">#REF!</definedName>
    <definedName name="SCOPE_M2_LD" localSheetId="25">#REF!</definedName>
    <definedName name="SCOPE_M2_LD" localSheetId="18">#REF!</definedName>
    <definedName name="SCOPE_M2_LD" localSheetId="26">#REF!</definedName>
    <definedName name="SCOPE_M2_LD" localSheetId="17">#REF!</definedName>
    <definedName name="SCOPE_M2_LD">#REF!</definedName>
    <definedName name="SCOPE_M3_LD" localSheetId="24">#REF!</definedName>
    <definedName name="SCOPE_M3_LD" localSheetId="19">#REF!</definedName>
    <definedName name="SCOPE_M3_LD" localSheetId="6">#REF!</definedName>
    <definedName name="SCOPE_M3_LD" localSheetId="25">#REF!</definedName>
    <definedName name="SCOPE_M3_LD" localSheetId="18">#REF!</definedName>
    <definedName name="SCOPE_M3_LD" localSheetId="26">#REF!</definedName>
    <definedName name="SCOPE_M3_LD" localSheetId="17">#REF!</definedName>
    <definedName name="SCOPE_M3_LD">#REF!</definedName>
    <definedName name="SCOPE_MO" localSheetId="24">[36]Справочники!$K$6:$K$742,[36]Справочники!#REF!</definedName>
    <definedName name="SCOPE_MO" localSheetId="19">[36]Справочники!$K$6:$K$742,[36]Справочники!#REF!</definedName>
    <definedName name="SCOPE_MO" localSheetId="6">[36]Справочники!$K$6:$K$742,[36]Справочники!#REF!</definedName>
    <definedName name="SCOPE_MO" localSheetId="25">[36]Справочники!$K$6:$K$742,[36]Справочники!#REF!</definedName>
    <definedName name="SCOPE_MO" localSheetId="18">[36]Справочники!$K$6:$K$742,[36]Справочники!#REF!</definedName>
    <definedName name="SCOPE_MO" localSheetId="26">[36]Справочники!$K$6:$K$742,[36]Справочники!#REF!</definedName>
    <definedName name="SCOPE_MO" localSheetId="17">[36]Справочники!$K$6:$K$742,[36]Справочники!#REF!</definedName>
    <definedName name="SCOPE_MO">[36]Справочники!$K$6:$K$742,[36]Справочники!#REF!</definedName>
    <definedName name="SCOPE_MUPS" localSheetId="24">[36]Свод!#REF!,[36]Свод!#REF!</definedName>
    <definedName name="SCOPE_MUPS" localSheetId="19">[36]Свод!#REF!,[36]Свод!#REF!</definedName>
    <definedName name="SCOPE_MUPS" localSheetId="6">[36]Свод!#REF!,[36]Свод!#REF!</definedName>
    <definedName name="SCOPE_MUPS" localSheetId="25">[36]Свод!#REF!,[36]Свод!#REF!</definedName>
    <definedName name="SCOPE_MUPS" localSheetId="18">[36]Свод!#REF!,[36]Свод!#REF!</definedName>
    <definedName name="SCOPE_MUPS" localSheetId="26">[36]Свод!#REF!,[36]Свод!#REF!</definedName>
    <definedName name="SCOPE_MUPS" localSheetId="17">[36]Свод!#REF!,[36]Свод!#REF!</definedName>
    <definedName name="SCOPE_MUPS">[36]Свод!#REF!,[36]Свод!#REF!</definedName>
    <definedName name="SCOPE_MUPS_NAMES" localSheetId="24">[36]Свод!#REF!,[36]Свод!#REF!</definedName>
    <definedName name="SCOPE_MUPS_NAMES" localSheetId="19">[36]Свод!#REF!,[36]Свод!#REF!</definedName>
    <definedName name="SCOPE_MUPS_NAMES" localSheetId="6">[36]Свод!#REF!,[36]Свод!#REF!</definedName>
    <definedName name="SCOPE_MUPS_NAMES" localSheetId="25">[36]Свод!#REF!,[36]Свод!#REF!</definedName>
    <definedName name="SCOPE_MUPS_NAMES" localSheetId="18">[36]Свод!#REF!,[36]Свод!#REF!</definedName>
    <definedName name="SCOPE_MUPS_NAMES" localSheetId="26">[36]Свод!#REF!,[36]Свод!#REF!</definedName>
    <definedName name="SCOPE_MUPS_NAMES" localSheetId="17">[36]Свод!#REF!,[36]Свод!#REF!</definedName>
    <definedName name="SCOPE_MUPS_NAMES">[36]Свод!#REF!,[36]Свод!#REF!</definedName>
    <definedName name="SCOPE_NALOG">[37]Справочники!$R$3:$R$4</definedName>
    <definedName name="SCOPE_ORE" localSheetId="24">#REF!</definedName>
    <definedName name="SCOPE_ORE" localSheetId="19">#REF!</definedName>
    <definedName name="SCOPE_ORE" localSheetId="6">#REF!</definedName>
    <definedName name="SCOPE_ORE" localSheetId="25">#REF!</definedName>
    <definedName name="SCOPE_ORE" localSheetId="18">#REF!</definedName>
    <definedName name="SCOPE_ORE" localSheetId="26">#REF!</definedName>
    <definedName name="SCOPE_ORE" localSheetId="17">#REF!</definedName>
    <definedName name="SCOPE_ORE">#REF!</definedName>
    <definedName name="SCOPE_PER_PRT" localSheetId="6">P5_SCOPE_PER_PRT,P6_SCOPE_PER_PRT,P7_SCOPE_PER_PRT,'ИНВЕСТ '!P8_SCOPE_PER_PRT</definedName>
    <definedName name="SCOPE_PER_PRT">P5_SCOPE_PER_PRT,P6_SCOPE_PER_PRT,P7_SCOPE_PER_PRT,P8_SCOPE_PER_PRT</definedName>
    <definedName name="SCOPE_PRD" localSheetId="24">#REF!</definedName>
    <definedName name="SCOPE_PRD" localSheetId="19">#REF!</definedName>
    <definedName name="SCOPE_PRD" localSheetId="6">#REF!</definedName>
    <definedName name="SCOPE_PRD" localSheetId="25">#REF!</definedName>
    <definedName name="SCOPE_PRD" localSheetId="18">#REF!</definedName>
    <definedName name="SCOPE_PRD" localSheetId="26">#REF!</definedName>
    <definedName name="SCOPE_PRD" localSheetId="17">#REF!</definedName>
    <definedName name="SCOPE_PRD">#REF!</definedName>
    <definedName name="SCOPE_PRD_ET" localSheetId="24">#REF!</definedName>
    <definedName name="SCOPE_PRD_ET" localSheetId="19">#REF!</definedName>
    <definedName name="SCOPE_PRD_ET" localSheetId="6">#REF!</definedName>
    <definedName name="SCOPE_PRD_ET" localSheetId="25">#REF!</definedName>
    <definedName name="SCOPE_PRD_ET" localSheetId="18">#REF!</definedName>
    <definedName name="SCOPE_PRD_ET" localSheetId="26">#REF!</definedName>
    <definedName name="SCOPE_PRD_ET" localSheetId="17">#REF!</definedName>
    <definedName name="SCOPE_PRD_ET">#REF!</definedName>
    <definedName name="SCOPE_PRD_ET2" localSheetId="24">#REF!</definedName>
    <definedName name="SCOPE_PRD_ET2" localSheetId="19">#REF!</definedName>
    <definedName name="SCOPE_PRD_ET2" localSheetId="6">#REF!</definedName>
    <definedName name="SCOPE_PRD_ET2" localSheetId="25">#REF!</definedName>
    <definedName name="SCOPE_PRD_ET2" localSheetId="18">#REF!</definedName>
    <definedName name="SCOPE_PRD_ET2" localSheetId="26">#REF!</definedName>
    <definedName name="SCOPE_PRD_ET2" localSheetId="17">#REF!</definedName>
    <definedName name="SCOPE_PRD_ET2">#REF!</definedName>
    <definedName name="SCOPE_PRT" localSheetId="24">#REF!,#REF!,#REF!,#REF!,#REF!,#REF!</definedName>
    <definedName name="SCOPE_PRT" localSheetId="19">#REF!,#REF!,#REF!,#REF!,#REF!,#REF!</definedName>
    <definedName name="SCOPE_PRT" localSheetId="6">#REF!,#REF!,#REF!,#REF!,#REF!,#REF!</definedName>
    <definedName name="SCOPE_PRT" localSheetId="25">#REF!,#REF!,#REF!,#REF!,#REF!,#REF!</definedName>
    <definedName name="SCOPE_PRT" localSheetId="18">#REF!,#REF!,#REF!,#REF!,#REF!,#REF!</definedName>
    <definedName name="SCOPE_PRT" localSheetId="26">#REF!,#REF!,#REF!,#REF!,#REF!,#REF!</definedName>
    <definedName name="SCOPE_PRT" localSheetId="17">#REF!,#REF!,#REF!,#REF!,#REF!,#REF!</definedName>
    <definedName name="SCOPE_PRT">#REF!,#REF!,#REF!,#REF!,#REF!,#REF!</definedName>
    <definedName name="SCOPE_PRZ" localSheetId="24">#REF!</definedName>
    <definedName name="SCOPE_PRZ" localSheetId="19">#REF!</definedName>
    <definedName name="SCOPE_PRZ" localSheetId="6">#REF!</definedName>
    <definedName name="SCOPE_PRZ" localSheetId="25">#REF!</definedName>
    <definedName name="SCOPE_PRZ" localSheetId="18">#REF!</definedName>
    <definedName name="SCOPE_PRZ" localSheetId="26">#REF!</definedName>
    <definedName name="SCOPE_PRZ" localSheetId="17">#REF!</definedName>
    <definedName name="SCOPE_PRZ">#REF!</definedName>
    <definedName name="SCOPE_PRZ_ET" localSheetId="24">#REF!</definedName>
    <definedName name="SCOPE_PRZ_ET" localSheetId="19">#REF!</definedName>
    <definedName name="SCOPE_PRZ_ET" localSheetId="6">#REF!</definedName>
    <definedName name="SCOPE_PRZ_ET" localSheetId="25">#REF!</definedName>
    <definedName name="SCOPE_PRZ_ET" localSheetId="18">#REF!</definedName>
    <definedName name="SCOPE_PRZ_ET" localSheetId="26">#REF!</definedName>
    <definedName name="SCOPE_PRZ_ET" localSheetId="17">#REF!</definedName>
    <definedName name="SCOPE_PRZ_ET">#REF!</definedName>
    <definedName name="SCOPE_PRZ_ET2" localSheetId="24">#REF!</definedName>
    <definedName name="SCOPE_PRZ_ET2" localSheetId="19">#REF!</definedName>
    <definedName name="SCOPE_PRZ_ET2" localSheetId="6">#REF!</definedName>
    <definedName name="SCOPE_PRZ_ET2" localSheetId="25">#REF!</definedName>
    <definedName name="SCOPE_PRZ_ET2" localSheetId="18">#REF!</definedName>
    <definedName name="SCOPE_PRZ_ET2" localSheetId="26">#REF!</definedName>
    <definedName name="SCOPE_PRZ_ET2" localSheetId="17">#REF!</definedName>
    <definedName name="SCOPE_PRZ_ET2">#REF!</definedName>
    <definedName name="SCOPE_REGIONS" localSheetId="24">#REF!</definedName>
    <definedName name="SCOPE_REGIONS" localSheetId="19">#REF!</definedName>
    <definedName name="SCOPE_REGIONS" localSheetId="6">#REF!</definedName>
    <definedName name="SCOPE_REGIONS" localSheetId="25">#REF!</definedName>
    <definedName name="SCOPE_REGIONS" localSheetId="18">#REF!</definedName>
    <definedName name="SCOPE_REGIONS" localSheetId="26">#REF!</definedName>
    <definedName name="SCOPE_REGIONS" localSheetId="17">#REF!</definedName>
    <definedName name="SCOPE_REGIONS">#REF!</definedName>
    <definedName name="SCOPE_REGLD" localSheetId="24">#REF!</definedName>
    <definedName name="SCOPE_REGLD" localSheetId="19">#REF!</definedName>
    <definedName name="SCOPE_REGLD" localSheetId="6">#REF!</definedName>
    <definedName name="SCOPE_REGLD" localSheetId="25">#REF!</definedName>
    <definedName name="SCOPE_REGLD" localSheetId="18">#REF!</definedName>
    <definedName name="SCOPE_REGLD" localSheetId="26">#REF!</definedName>
    <definedName name="SCOPE_REGLD" localSheetId="17">#REF!</definedName>
    <definedName name="SCOPE_REGLD">#REF!</definedName>
    <definedName name="SCOPE_RG" localSheetId="24">#REF!</definedName>
    <definedName name="SCOPE_RG" localSheetId="19">#REF!</definedName>
    <definedName name="SCOPE_RG" localSheetId="6">#REF!</definedName>
    <definedName name="SCOPE_RG" localSheetId="25">#REF!</definedName>
    <definedName name="SCOPE_RG" localSheetId="18">#REF!</definedName>
    <definedName name="SCOPE_RG" localSheetId="26">#REF!</definedName>
    <definedName name="SCOPE_RG" localSheetId="17">#REF!</definedName>
    <definedName name="SCOPE_RG">#REF!</definedName>
    <definedName name="SCOPE_SBTLD" localSheetId="24">#REF!</definedName>
    <definedName name="SCOPE_SBTLD" localSheetId="19">#REF!</definedName>
    <definedName name="SCOPE_SBTLD" localSheetId="6">#REF!</definedName>
    <definedName name="SCOPE_SBTLD" localSheetId="25">#REF!</definedName>
    <definedName name="SCOPE_SBTLD" localSheetId="18">#REF!</definedName>
    <definedName name="SCOPE_SBTLD" localSheetId="26">#REF!</definedName>
    <definedName name="SCOPE_SBTLD" localSheetId="17">#REF!</definedName>
    <definedName name="SCOPE_SBTLD">#REF!</definedName>
    <definedName name="SCOPE_SETLD" localSheetId="24">#REF!</definedName>
    <definedName name="SCOPE_SETLD" localSheetId="19">#REF!</definedName>
    <definedName name="SCOPE_SETLD" localSheetId="6">#REF!</definedName>
    <definedName name="SCOPE_SETLD" localSheetId="25">#REF!</definedName>
    <definedName name="SCOPE_SETLD" localSheetId="18">#REF!</definedName>
    <definedName name="SCOPE_SETLD" localSheetId="26">#REF!</definedName>
    <definedName name="SCOPE_SETLD" localSheetId="17">#REF!</definedName>
    <definedName name="SCOPE_SETLD">#REF!</definedName>
    <definedName name="SCOPE_SPR_PRT">[29]Справочники!$D$21:$J$22,[29]Справочники!$E$13:$I$14,[29]Справочники!$F$27:$H$28</definedName>
    <definedName name="SCOPE_SR_PR" localSheetId="24">#REF!</definedName>
    <definedName name="SCOPE_SR_PR" localSheetId="19">#REF!</definedName>
    <definedName name="SCOPE_SR_PR" localSheetId="6">#REF!</definedName>
    <definedName name="SCOPE_SR_PR" localSheetId="25">#REF!</definedName>
    <definedName name="SCOPE_SR_PR" localSheetId="18">#REF!</definedName>
    <definedName name="SCOPE_SR_PR" localSheetId="26">#REF!</definedName>
    <definedName name="SCOPE_SR_PR" localSheetId="17">#REF!</definedName>
    <definedName name="SCOPE_SR_PR">#REF!</definedName>
    <definedName name="SCOPE_ST" localSheetId="24">#REF!</definedName>
    <definedName name="SCOPE_ST" localSheetId="19">#REF!</definedName>
    <definedName name="SCOPE_ST" localSheetId="6">#REF!</definedName>
    <definedName name="SCOPE_ST" localSheetId="25">#REF!</definedName>
    <definedName name="SCOPE_ST" localSheetId="18">#REF!</definedName>
    <definedName name="SCOPE_ST" localSheetId="26">#REF!</definedName>
    <definedName name="SCOPE_ST" localSheetId="17">#REF!</definedName>
    <definedName name="SCOPE_ST">#REF!</definedName>
    <definedName name="SCOPE_ST_ET" localSheetId="24">#REF!</definedName>
    <definedName name="SCOPE_ST_ET" localSheetId="19">#REF!</definedName>
    <definedName name="SCOPE_ST_ET" localSheetId="6">#REF!</definedName>
    <definedName name="SCOPE_ST_ET" localSheetId="25">#REF!</definedName>
    <definedName name="SCOPE_ST_ET" localSheetId="18">#REF!</definedName>
    <definedName name="SCOPE_ST_ET" localSheetId="26">#REF!</definedName>
    <definedName name="SCOPE_ST_ET" localSheetId="17">#REF!</definedName>
    <definedName name="SCOPE_ST_ET">#REF!</definedName>
    <definedName name="SCOPE_SV_LD1" localSheetId="6">[29]свод!$E$104:$M$104,[29]свод!$E$106:$M$117,[29]свод!$E$120:$M$121,[29]свод!$E$123:$M$127,[29]свод!$E$10:$M$68,P1_SCOPE_SV_LD1</definedName>
    <definedName name="SCOPE_SV_LD1">[29]свод!$E$104:$M$104,[29]свод!$E$106:$M$117,[29]свод!$E$120:$M$121,[29]свод!$E$123:$M$127,[29]свод!$E$10:$M$68,P1_SCOPE_SV_LD1</definedName>
    <definedName name="SCOPE_SV_PRT" localSheetId="6">P1_SCOPE_SV_PRT,P2_SCOPE_SV_PRT,P3_SCOPE_SV_PRT</definedName>
    <definedName name="SCOPE_SV_PRT">P1_SCOPE_SV_PRT,P2_SCOPE_SV_PRT,P3_SCOPE_SV_PRT</definedName>
    <definedName name="SCOPE_SVOD">[38]Свод!$K$34,[38]Свод!$D$4:$K$31</definedName>
    <definedName name="SCOPE_TP_PR" localSheetId="24">#REF!</definedName>
    <definedName name="SCOPE_TP_PR" localSheetId="19">#REF!</definedName>
    <definedName name="SCOPE_TP_PR" localSheetId="6">#REF!</definedName>
    <definedName name="SCOPE_TP_PR" localSheetId="25">#REF!</definedName>
    <definedName name="SCOPE_TP_PR" localSheetId="18">#REF!</definedName>
    <definedName name="SCOPE_TP_PR" localSheetId="26">#REF!</definedName>
    <definedName name="SCOPE_TP_PR" localSheetId="17">#REF!</definedName>
    <definedName name="SCOPE_TP_PR">#REF!</definedName>
    <definedName name="SCOPE_VD">[8]TECHSHEET!$C$1:$C$10</definedName>
    <definedName name="SCOPE_РчСтГМ_ET" localSheetId="24">#REF!</definedName>
    <definedName name="SCOPE_РчСтГМ_ET" localSheetId="19">#REF!</definedName>
    <definedName name="SCOPE_РчСтГМ_ET" localSheetId="6">#REF!</definedName>
    <definedName name="SCOPE_РчСтГМ_ET" localSheetId="25">#REF!</definedName>
    <definedName name="SCOPE_РчСтГМ_ET" localSheetId="18">#REF!</definedName>
    <definedName name="SCOPE_РчСтГМ_ET" localSheetId="26">#REF!</definedName>
    <definedName name="SCOPE_РчСтГМ_ET" localSheetId="17">#REF!</definedName>
    <definedName name="SCOPE_РчСтГМ_ET">#REF!</definedName>
    <definedName name="SCOPE_РчСтГМ_УП_ET" localSheetId="24">#REF!</definedName>
    <definedName name="SCOPE_РчСтГМ_УП_ET" localSheetId="19">#REF!</definedName>
    <definedName name="SCOPE_РчСтГМ_УП_ET" localSheetId="6">#REF!</definedName>
    <definedName name="SCOPE_РчСтГМ_УП_ET" localSheetId="25">#REF!</definedName>
    <definedName name="SCOPE_РчСтГМ_УП_ET" localSheetId="18">#REF!</definedName>
    <definedName name="SCOPE_РчСтГМ_УП_ET" localSheetId="26">#REF!</definedName>
    <definedName name="SCOPE_РчСтГМ_УП_ET" localSheetId="17">#REF!</definedName>
    <definedName name="SCOPE_РчСтГМ_УП_ET">#REF!</definedName>
    <definedName name="SCOPE_РчСтГМ_Ф_ET" localSheetId="24">#REF!</definedName>
    <definedName name="SCOPE_РчСтГМ_Ф_ET" localSheetId="19">#REF!</definedName>
    <definedName name="SCOPE_РчСтГМ_Ф_ET" localSheetId="6">#REF!</definedName>
    <definedName name="SCOPE_РчСтГМ_Ф_ET" localSheetId="25">#REF!</definedName>
    <definedName name="SCOPE_РчСтГМ_Ф_ET" localSheetId="18">#REF!</definedName>
    <definedName name="SCOPE_РчСтГМ_Ф_ET" localSheetId="26">#REF!</definedName>
    <definedName name="SCOPE_РчСтГМ_Ф_ET" localSheetId="17">#REF!</definedName>
    <definedName name="SCOPE_РчСтГМ_Ф_ET">#REF!</definedName>
    <definedName name="SCOPE_РчСтЭЭ_ET" localSheetId="24">#REF!</definedName>
    <definedName name="SCOPE_РчСтЭЭ_ET" localSheetId="19">#REF!</definedName>
    <definedName name="SCOPE_РчСтЭЭ_ET" localSheetId="6">#REF!</definedName>
    <definedName name="SCOPE_РчСтЭЭ_ET" localSheetId="25">#REF!</definedName>
    <definedName name="SCOPE_РчСтЭЭ_ET" localSheetId="18">#REF!</definedName>
    <definedName name="SCOPE_РчСтЭЭ_ET" localSheetId="26">#REF!</definedName>
    <definedName name="SCOPE_РчСтЭЭ_ET" localSheetId="17">#REF!</definedName>
    <definedName name="SCOPE_РчСтЭЭ_ET">#REF!</definedName>
    <definedName name="SCOPE_РчСтЭЭ_УП_ET" localSheetId="24">#REF!</definedName>
    <definedName name="SCOPE_РчСтЭЭ_УП_ET" localSheetId="19">#REF!</definedName>
    <definedName name="SCOPE_РчСтЭЭ_УП_ET" localSheetId="6">#REF!</definedName>
    <definedName name="SCOPE_РчСтЭЭ_УП_ET" localSheetId="25">#REF!</definedName>
    <definedName name="SCOPE_РчСтЭЭ_УП_ET" localSheetId="18">#REF!</definedName>
    <definedName name="SCOPE_РчСтЭЭ_УП_ET" localSheetId="26">#REF!</definedName>
    <definedName name="SCOPE_РчСтЭЭ_УП_ET" localSheetId="17">#REF!</definedName>
    <definedName name="SCOPE_РчСтЭЭ_УП_ET">#REF!</definedName>
    <definedName name="SCOPE_РчСтЭЭ_Ф_ET" localSheetId="24">#REF!</definedName>
    <definedName name="SCOPE_РчСтЭЭ_Ф_ET" localSheetId="19">#REF!</definedName>
    <definedName name="SCOPE_РчСтЭЭ_Ф_ET" localSheetId="6">#REF!</definedName>
    <definedName name="SCOPE_РчСтЭЭ_Ф_ET" localSheetId="25">#REF!</definedName>
    <definedName name="SCOPE_РчСтЭЭ_Ф_ET" localSheetId="18">#REF!</definedName>
    <definedName name="SCOPE_РчСтЭЭ_Ф_ET" localSheetId="26">#REF!</definedName>
    <definedName name="SCOPE_РчСтЭЭ_Ф_ET" localSheetId="17">#REF!</definedName>
    <definedName name="SCOPE_РчСтЭЭ_Ф_ET">#REF!</definedName>
    <definedName name="SCOPE10" localSheetId="24">#REF!</definedName>
    <definedName name="SCOPE10" localSheetId="19">#REF!</definedName>
    <definedName name="SCOPE10" localSheetId="6">#REF!</definedName>
    <definedName name="SCOPE10" localSheetId="25">#REF!</definedName>
    <definedName name="SCOPE10" localSheetId="18">#REF!</definedName>
    <definedName name="SCOPE10" localSheetId="26">#REF!</definedName>
    <definedName name="SCOPE10" localSheetId="17">#REF!</definedName>
    <definedName name="SCOPE10">#REF!</definedName>
    <definedName name="SCOPE11" localSheetId="24">#REF!</definedName>
    <definedName name="SCOPE11" localSheetId="19">#REF!</definedName>
    <definedName name="SCOPE11" localSheetId="6">#REF!</definedName>
    <definedName name="SCOPE11" localSheetId="25">#REF!</definedName>
    <definedName name="SCOPE11" localSheetId="18">#REF!</definedName>
    <definedName name="SCOPE11" localSheetId="26">#REF!</definedName>
    <definedName name="SCOPE11" localSheetId="17">#REF!</definedName>
    <definedName name="SCOPE11">#REF!</definedName>
    <definedName name="SCOPE12" localSheetId="24">#REF!</definedName>
    <definedName name="SCOPE12" localSheetId="19">#REF!</definedName>
    <definedName name="SCOPE12" localSheetId="6">#REF!</definedName>
    <definedName name="SCOPE12" localSheetId="25">#REF!</definedName>
    <definedName name="SCOPE12" localSheetId="18">#REF!</definedName>
    <definedName name="SCOPE12" localSheetId="26">#REF!</definedName>
    <definedName name="SCOPE12" localSheetId="17">#REF!</definedName>
    <definedName name="SCOPE12">#REF!</definedName>
    <definedName name="SCOPE2" localSheetId="24">#REF!</definedName>
    <definedName name="SCOPE2" localSheetId="19">#REF!</definedName>
    <definedName name="SCOPE2" localSheetId="6">#REF!</definedName>
    <definedName name="SCOPE2" localSheetId="25">#REF!</definedName>
    <definedName name="SCOPE2" localSheetId="18">#REF!</definedName>
    <definedName name="SCOPE2" localSheetId="26">#REF!</definedName>
    <definedName name="SCOPE2" localSheetId="17">#REF!</definedName>
    <definedName name="SCOPE2">#REF!</definedName>
    <definedName name="SCOPE3" localSheetId="24">#REF!</definedName>
    <definedName name="SCOPE3" localSheetId="19">#REF!</definedName>
    <definedName name="SCOPE3" localSheetId="6">#REF!</definedName>
    <definedName name="SCOPE3" localSheetId="25">#REF!</definedName>
    <definedName name="SCOPE3" localSheetId="18">#REF!</definedName>
    <definedName name="SCOPE3" localSheetId="26">#REF!</definedName>
    <definedName name="SCOPE3" localSheetId="17">#REF!</definedName>
    <definedName name="SCOPE3">#REF!</definedName>
    <definedName name="SCOPE4" localSheetId="24">#REF!</definedName>
    <definedName name="SCOPE4" localSheetId="19">#REF!</definedName>
    <definedName name="SCOPE4" localSheetId="6">#REF!</definedName>
    <definedName name="SCOPE4" localSheetId="25">#REF!</definedName>
    <definedName name="SCOPE4" localSheetId="18">#REF!</definedName>
    <definedName name="SCOPE4" localSheetId="26">#REF!</definedName>
    <definedName name="SCOPE4" localSheetId="17">#REF!</definedName>
    <definedName name="SCOPE4">#REF!</definedName>
    <definedName name="SCOPE5" localSheetId="24">#REF!</definedName>
    <definedName name="SCOPE5" localSheetId="19">#REF!</definedName>
    <definedName name="SCOPE5" localSheetId="6">#REF!</definedName>
    <definedName name="SCOPE5" localSheetId="25">#REF!</definedName>
    <definedName name="SCOPE5" localSheetId="18">#REF!</definedName>
    <definedName name="SCOPE5" localSheetId="26">#REF!</definedName>
    <definedName name="SCOPE5" localSheetId="17">#REF!</definedName>
    <definedName name="SCOPE5">#REF!</definedName>
    <definedName name="SCOPE6" localSheetId="24">#REF!</definedName>
    <definedName name="SCOPE6" localSheetId="19">#REF!</definedName>
    <definedName name="SCOPE6" localSheetId="6">#REF!</definedName>
    <definedName name="SCOPE6" localSheetId="25">#REF!</definedName>
    <definedName name="SCOPE6" localSheetId="18">#REF!</definedName>
    <definedName name="SCOPE6" localSheetId="26">#REF!</definedName>
    <definedName name="SCOPE6" localSheetId="17">#REF!</definedName>
    <definedName name="SCOPE6">#REF!</definedName>
    <definedName name="SCOPE7" localSheetId="24">#REF!</definedName>
    <definedName name="SCOPE7" localSheetId="19">#REF!</definedName>
    <definedName name="SCOPE7" localSheetId="6">#REF!</definedName>
    <definedName name="SCOPE7" localSheetId="25">#REF!</definedName>
    <definedName name="SCOPE7" localSheetId="18">#REF!</definedName>
    <definedName name="SCOPE7" localSheetId="26">#REF!</definedName>
    <definedName name="SCOPE7" localSheetId="17">#REF!</definedName>
    <definedName name="SCOPE7">#REF!</definedName>
    <definedName name="SCOPE8" localSheetId="24">#REF!</definedName>
    <definedName name="SCOPE8" localSheetId="19">#REF!</definedName>
    <definedName name="SCOPE8" localSheetId="6">#REF!</definedName>
    <definedName name="SCOPE8" localSheetId="25">#REF!</definedName>
    <definedName name="SCOPE8" localSheetId="18">#REF!</definedName>
    <definedName name="SCOPE8" localSheetId="26">#REF!</definedName>
    <definedName name="SCOPE8" localSheetId="17">#REF!</definedName>
    <definedName name="SCOPE8">#REF!</definedName>
    <definedName name="SCOPE9" localSheetId="24">#REF!</definedName>
    <definedName name="SCOPE9" localSheetId="19">#REF!</definedName>
    <definedName name="SCOPE9" localSheetId="6">#REF!</definedName>
    <definedName name="SCOPE9" localSheetId="25">#REF!</definedName>
    <definedName name="SCOPE9" localSheetId="18">#REF!</definedName>
    <definedName name="SCOPE9" localSheetId="26">#REF!</definedName>
    <definedName name="SCOPE9" localSheetId="17">#REF!</definedName>
    <definedName name="SCOPE9">#REF!</definedName>
    <definedName name="SCPE_I2_LD" localSheetId="24">#REF!</definedName>
    <definedName name="SCPE_I2_LD" localSheetId="19">#REF!</definedName>
    <definedName name="SCPE_I2_LD" localSheetId="6">#REF!</definedName>
    <definedName name="SCPE_I2_LD" localSheetId="25">#REF!</definedName>
    <definedName name="SCPE_I2_LD" localSheetId="18">#REF!</definedName>
    <definedName name="SCPE_I2_LD" localSheetId="26">#REF!</definedName>
    <definedName name="SCPE_I2_LD" localSheetId="17">#REF!</definedName>
    <definedName name="SCPE_I2_LD">#REF!</definedName>
    <definedName name="SD">#N/A</definedName>
    <definedName name="sda">#N/A</definedName>
    <definedName name="sdcgf">#N/A</definedName>
    <definedName name="sdf">#N/A</definedName>
    <definedName name="sdfg">#N/A</definedName>
    <definedName name="SEP" localSheetId="24">#REF!</definedName>
    <definedName name="SEP" localSheetId="19">#REF!</definedName>
    <definedName name="SEP" localSheetId="6">#REF!</definedName>
    <definedName name="SEP" localSheetId="25">#REF!</definedName>
    <definedName name="SEP" localSheetId="18">#REF!</definedName>
    <definedName name="SEP" localSheetId="26">#REF!</definedName>
    <definedName name="SEP" localSheetId="17">#REF!</definedName>
    <definedName name="SEP">#REF!</definedName>
    <definedName name="SET_ET" localSheetId="24">#REF!</definedName>
    <definedName name="SET_ET" localSheetId="19">#REF!</definedName>
    <definedName name="SET_ET" localSheetId="6">#REF!</definedName>
    <definedName name="SET_ET" localSheetId="25">#REF!</definedName>
    <definedName name="SET_ET" localSheetId="18">#REF!</definedName>
    <definedName name="SET_ET" localSheetId="26">#REF!</definedName>
    <definedName name="SET_ET" localSheetId="17">#REF!</definedName>
    <definedName name="SET_ET">#REF!</definedName>
    <definedName name="SET_PROT" localSheetId="24">#REF!,#REF!,#REF!,#REF!,#REF!,'%_Нов'!P1_SET_PROT</definedName>
    <definedName name="SET_PROT" localSheetId="19">#REF!,#REF!,#REF!,#REF!,#REF!,'%_Толп'!P1_SET_PROT</definedName>
    <definedName name="SET_PROT" localSheetId="6">#REF!,#REF!,#REF!,#REF!,#REF!,'ИНВЕСТ '!P1_SET_PROT</definedName>
    <definedName name="SET_PROT" localSheetId="25">#REF!,#REF!,#REF!,#REF!,#REF!,ИП_Новое!P1_SET_PROT</definedName>
    <definedName name="SET_PROT" localSheetId="18">#REF!,#REF!,#REF!,#REF!,#REF!,ИП_Толп!P1_SET_PROT</definedName>
    <definedName name="SET_PROT" localSheetId="26">#REF!,#REF!,#REF!,#REF!,#REF!,Тариф_Новое!P1_SET_PROT</definedName>
    <definedName name="SET_PROT" localSheetId="17">#REF!,#REF!,#REF!,#REF!,#REF!,Тариф_Толп!P1_SET_PROT</definedName>
    <definedName name="SET_PROT">#REF!,#REF!,#REF!,#REF!,#REF!,P1_SET_PROT</definedName>
    <definedName name="SET_PROT_4">#N/A</definedName>
    <definedName name="SET_PROT_5">#N/A</definedName>
    <definedName name="SET_PROT_6">#N/A</definedName>
    <definedName name="SET_PROT_7">#N/A</definedName>
    <definedName name="SET_PROT_8">#N/A</definedName>
    <definedName name="SET_PRT" localSheetId="24">#REF!,#REF!,#REF!,#REF!,'%_Нов'!P1_SET_PRT</definedName>
    <definedName name="SET_PRT" localSheetId="19">#REF!,#REF!,#REF!,#REF!,'%_Толп'!P1_SET_PRT</definedName>
    <definedName name="SET_PRT" localSheetId="6">#REF!,#REF!,#REF!,#REF!,'ИНВЕСТ '!P1_SET_PRT</definedName>
    <definedName name="SET_PRT" localSheetId="25">#REF!,#REF!,#REF!,#REF!,ИП_Новое!P1_SET_PRT</definedName>
    <definedName name="SET_PRT" localSheetId="18">#REF!,#REF!,#REF!,#REF!,ИП_Толп!P1_SET_PRT</definedName>
    <definedName name="SET_PRT" localSheetId="26">#REF!,#REF!,#REF!,#REF!,Тариф_Новое!P1_SET_PRT</definedName>
    <definedName name="SET_PRT" localSheetId="17">#REF!,#REF!,#REF!,#REF!,Тариф_Толп!P1_SET_PRT</definedName>
    <definedName name="SET_PRT">#REF!,#REF!,#REF!,#REF!,P1_SET_PRT</definedName>
    <definedName name="SETcom" localSheetId="24">#REF!</definedName>
    <definedName name="SETcom" localSheetId="19">#REF!</definedName>
    <definedName name="SETcom" localSheetId="6">#REF!</definedName>
    <definedName name="SETcom" localSheetId="25">#REF!</definedName>
    <definedName name="SETcom" localSheetId="18">#REF!</definedName>
    <definedName name="SETcom" localSheetId="26">#REF!</definedName>
    <definedName name="SETcom" localSheetId="17">#REF!</definedName>
    <definedName name="SETcom">#REF!</definedName>
    <definedName name="seti_list">[9]Сети!$E$9:$E$10</definedName>
    <definedName name="Sheet2?prefix?">"H"</definedName>
    <definedName name="sl">#N/A</definedName>
    <definedName name="slk">#N/A</definedName>
    <definedName name="SM_24">'[39]Мат. для экспл. сети'!$E$62</definedName>
    <definedName name="SM_51">[39]Эл.энергия!$L$217</definedName>
    <definedName name="SM_53">[39]Эл.энергия!$L$218</definedName>
    <definedName name="SM_9312">'[39]Общехоз расходы'!$D$87</definedName>
    <definedName name="SourceFile" localSheetId="24">#REF!</definedName>
    <definedName name="SourceFile" localSheetId="19">#REF!</definedName>
    <definedName name="SourceFile" localSheetId="6">#REF!</definedName>
    <definedName name="SourceFile" localSheetId="25">#REF!</definedName>
    <definedName name="SourceFile" localSheetId="18">#REF!</definedName>
    <definedName name="SourceFile" localSheetId="26">#REF!</definedName>
    <definedName name="SourceFile" localSheetId="17">#REF!</definedName>
    <definedName name="SourceFile">#REF!</definedName>
    <definedName name="SP_OPT">[11]Справочники!$B$10:$C$15</definedName>
    <definedName name="SP_OPT_1">[11]Справочники!$B$11:$C$14</definedName>
    <definedName name="SP_OPT_ET">[11]TEHSHEET!$I$10:$J$11</definedName>
    <definedName name="SP_ROZN">[11]Справочники!$E$10:$F$13</definedName>
    <definedName name="SP_ROZN_1">[11]Справочники!$E$11:$F$12</definedName>
    <definedName name="SP_ROZN_ET">[11]TEHSHEET!$I$13:$J$14</definedName>
    <definedName name="SP_SC_1" localSheetId="24">[11]Справочники!#REF!</definedName>
    <definedName name="SP_SC_1" localSheetId="19">[11]Справочники!#REF!</definedName>
    <definedName name="SP_SC_1" localSheetId="6">[11]Справочники!#REF!</definedName>
    <definedName name="SP_SC_1" localSheetId="25">[11]Справочники!#REF!</definedName>
    <definedName name="SP_SC_1" localSheetId="18">[11]Справочники!#REF!</definedName>
    <definedName name="SP_SC_1" localSheetId="26">[11]Справочники!#REF!</definedName>
    <definedName name="SP_SC_1" localSheetId="17">[11]Справочники!#REF!</definedName>
    <definedName name="SP_SC_1">[11]Справочники!#REF!</definedName>
    <definedName name="SP_SC_2" localSheetId="24">[11]Справочники!#REF!</definedName>
    <definedName name="SP_SC_2" localSheetId="19">[11]Справочники!#REF!</definedName>
    <definedName name="SP_SC_2" localSheetId="6">[11]Справочники!#REF!</definedName>
    <definedName name="SP_SC_2" localSheetId="25">[11]Справочники!#REF!</definedName>
    <definedName name="SP_SC_2" localSheetId="18">[11]Справочники!#REF!</definedName>
    <definedName name="SP_SC_2" localSheetId="26">[11]Справочники!#REF!</definedName>
    <definedName name="SP_SC_2" localSheetId="17">[11]Справочники!#REF!</definedName>
    <definedName name="SP_SC_2">[11]Справочники!#REF!</definedName>
    <definedName name="SP_SC_3" localSheetId="24">[11]Справочники!#REF!</definedName>
    <definedName name="SP_SC_3" localSheetId="19">[11]Справочники!#REF!</definedName>
    <definedName name="SP_SC_3" localSheetId="6">[11]Справочники!#REF!</definedName>
    <definedName name="SP_SC_3" localSheetId="25">[11]Справочники!#REF!</definedName>
    <definedName name="SP_SC_3" localSheetId="18">[11]Справочники!#REF!</definedName>
    <definedName name="SP_SC_3" localSheetId="26">[11]Справочники!#REF!</definedName>
    <definedName name="SP_SC_3" localSheetId="17">[11]Справочники!#REF!</definedName>
    <definedName name="SP_SC_3">[11]Справочники!#REF!</definedName>
    <definedName name="SP_SC_4" localSheetId="24">[11]Справочники!#REF!</definedName>
    <definedName name="SP_SC_4" localSheetId="19">[11]Справочники!#REF!</definedName>
    <definedName name="SP_SC_4" localSheetId="6">[11]Справочники!#REF!</definedName>
    <definedName name="SP_SC_4" localSheetId="25">[11]Справочники!#REF!</definedName>
    <definedName name="SP_SC_4" localSheetId="18">[11]Справочники!#REF!</definedName>
    <definedName name="SP_SC_4" localSheetId="26">[11]Справочники!#REF!</definedName>
    <definedName name="SP_SC_4" localSheetId="17">[11]Справочники!#REF!</definedName>
    <definedName name="SP_SC_4">[11]Справочники!#REF!</definedName>
    <definedName name="SP_SC_5" localSheetId="24">[11]Справочники!#REF!</definedName>
    <definedName name="SP_SC_5" localSheetId="19">[11]Справочники!#REF!</definedName>
    <definedName name="SP_SC_5" localSheetId="6">[11]Справочники!#REF!</definedName>
    <definedName name="SP_SC_5" localSheetId="25">[11]Справочники!#REF!</definedName>
    <definedName name="SP_SC_5" localSheetId="18">[11]Справочники!#REF!</definedName>
    <definedName name="SP_SC_5" localSheetId="26">[11]Справочники!#REF!</definedName>
    <definedName name="SP_SC_5" localSheetId="17">[11]Справочники!#REF!</definedName>
    <definedName name="SP_SC_5">[11]Справочники!#REF!</definedName>
    <definedName name="SP_ST_OPT">[11]TEHSHEET!$I$17:$J$17</definedName>
    <definedName name="SP_ST_ROZN">[11]TEHSHEET!$I$19:$J$19</definedName>
    <definedName name="SPR_ET" localSheetId="24">[11]TEHSHEET!#REF!</definedName>
    <definedName name="SPR_ET" localSheetId="19">[11]TEHSHEET!#REF!</definedName>
    <definedName name="SPR_ET" localSheetId="6">[11]TEHSHEET!#REF!</definedName>
    <definedName name="SPR_ET" localSheetId="25">[11]TEHSHEET!#REF!</definedName>
    <definedName name="SPR_ET" localSheetId="18">[11]TEHSHEET!#REF!</definedName>
    <definedName name="SPR_ET" localSheetId="26">[11]TEHSHEET!#REF!</definedName>
    <definedName name="SPR_ET" localSheetId="17">[11]TEHSHEET!#REF!</definedName>
    <definedName name="SPR_ET">[11]TEHSHEET!#REF!</definedName>
    <definedName name="SPR_GES_ET" localSheetId="24">#REF!</definedName>
    <definedName name="SPR_GES_ET" localSheetId="19">#REF!</definedName>
    <definedName name="SPR_GES_ET" localSheetId="6">#REF!</definedName>
    <definedName name="SPR_GES_ET" localSheetId="25">#REF!</definedName>
    <definedName name="SPR_GES_ET" localSheetId="18">#REF!</definedName>
    <definedName name="SPR_GES_ET" localSheetId="26">#REF!</definedName>
    <definedName name="SPR_GES_ET" localSheetId="17">#REF!</definedName>
    <definedName name="SPR_GES_ET">#REF!</definedName>
    <definedName name="SPR_GRES_ET" localSheetId="24">#REF!</definedName>
    <definedName name="SPR_GRES_ET" localSheetId="19">#REF!</definedName>
    <definedName name="SPR_GRES_ET" localSheetId="6">#REF!</definedName>
    <definedName name="SPR_GRES_ET" localSheetId="25">#REF!</definedName>
    <definedName name="SPR_GRES_ET" localSheetId="18">#REF!</definedName>
    <definedName name="SPR_GRES_ET" localSheetId="26">#REF!</definedName>
    <definedName name="SPR_GRES_ET" localSheetId="17">#REF!</definedName>
    <definedName name="SPR_GRES_ET">#REF!</definedName>
    <definedName name="SPR_OTH_ET" localSheetId="24">#REF!</definedName>
    <definedName name="SPR_OTH_ET" localSheetId="19">#REF!</definedName>
    <definedName name="SPR_OTH_ET" localSheetId="6">#REF!</definedName>
    <definedName name="SPR_OTH_ET" localSheetId="25">#REF!</definedName>
    <definedName name="SPR_OTH_ET" localSheetId="18">#REF!</definedName>
    <definedName name="SPR_OTH_ET" localSheetId="26">#REF!</definedName>
    <definedName name="SPR_OTH_ET" localSheetId="17">#REF!</definedName>
    <definedName name="SPR_OTH_ET">#REF!</definedName>
    <definedName name="SPR_PROT" localSheetId="24">#REF!,#REF!</definedName>
    <definedName name="SPR_PROT" localSheetId="19">#REF!,#REF!</definedName>
    <definedName name="SPR_PROT" localSheetId="6">#REF!,#REF!</definedName>
    <definedName name="SPR_PROT" localSheetId="25">#REF!,#REF!</definedName>
    <definedName name="SPR_PROT" localSheetId="18">#REF!,#REF!</definedName>
    <definedName name="SPR_PROT" localSheetId="26">#REF!,#REF!</definedName>
    <definedName name="SPR_PROT" localSheetId="17">#REF!,#REF!</definedName>
    <definedName name="SPR_PROT">#REF!,#REF!</definedName>
    <definedName name="SPR_SCOPE" localSheetId="24">#REF!</definedName>
    <definedName name="SPR_SCOPE" localSheetId="19">#REF!</definedName>
    <definedName name="SPR_SCOPE" localSheetId="6">#REF!</definedName>
    <definedName name="SPR_SCOPE" localSheetId="25">#REF!</definedName>
    <definedName name="SPR_SCOPE" localSheetId="18">#REF!</definedName>
    <definedName name="SPR_SCOPE" localSheetId="26">#REF!</definedName>
    <definedName name="SPR_SCOPE" localSheetId="17">#REF!</definedName>
    <definedName name="SPR_SCOPE">#REF!</definedName>
    <definedName name="SPR_TES_ET" localSheetId="24">#REF!</definedName>
    <definedName name="SPR_TES_ET" localSheetId="19">#REF!</definedName>
    <definedName name="SPR_TES_ET" localSheetId="6">#REF!</definedName>
    <definedName name="SPR_TES_ET" localSheetId="25">#REF!</definedName>
    <definedName name="SPR_TES_ET" localSheetId="18">#REF!</definedName>
    <definedName name="SPR_TES_ET" localSheetId="26">#REF!</definedName>
    <definedName name="SPR_TES_ET" localSheetId="17">#REF!</definedName>
    <definedName name="SPR_TES_ET">#REF!</definedName>
    <definedName name="SPRAV_PROT">[36]Справочники!$E$6,[36]Справочники!$D$11:$D$902,[36]Справочники!$E$3</definedName>
    <definedName name="sq" localSheetId="24">#REF!</definedName>
    <definedName name="sq" localSheetId="19">#REF!</definedName>
    <definedName name="sq" localSheetId="6">#REF!</definedName>
    <definedName name="sq" localSheetId="25">#REF!</definedName>
    <definedName name="sq" localSheetId="18">#REF!</definedName>
    <definedName name="sq" localSheetId="26">#REF!</definedName>
    <definedName name="sq" localSheetId="17">#REF!</definedName>
    <definedName name="sq">#REF!</definedName>
    <definedName name="SSTPMAX" localSheetId="24">#REF!</definedName>
    <definedName name="SSTPMAX" localSheetId="19">#REF!</definedName>
    <definedName name="SSTPMAX" localSheetId="6">#REF!</definedName>
    <definedName name="SSTPMAX" localSheetId="25">#REF!</definedName>
    <definedName name="SSTPMAX" localSheetId="18">#REF!</definedName>
    <definedName name="SSTPMAX" localSheetId="26">#REF!</definedName>
    <definedName name="SSTPMAX" localSheetId="17">#REF!</definedName>
    <definedName name="SSTPMAX">#REF!</definedName>
    <definedName name="SSTVolume" localSheetId="24">#REF!</definedName>
    <definedName name="SSTVolume" localSheetId="19">#REF!</definedName>
    <definedName name="SSTVolume" localSheetId="6">#REF!</definedName>
    <definedName name="SSTVolume" localSheetId="25">#REF!</definedName>
    <definedName name="SSTVolume" localSheetId="18">#REF!</definedName>
    <definedName name="SSTVolume" localSheetId="26">#REF!</definedName>
    <definedName name="SSTVolume" localSheetId="17">#REF!</definedName>
    <definedName name="SSTVolume">#REF!</definedName>
    <definedName name="St06y0.1" localSheetId="24">'[18]0.3'!#REF!</definedName>
    <definedName name="St06y0.1" localSheetId="19">'[18]0.3'!#REF!</definedName>
    <definedName name="St06y0.1" localSheetId="6">'[18]0.3'!#REF!</definedName>
    <definedName name="St06y0.1" localSheetId="25">'[18]0.3'!#REF!</definedName>
    <definedName name="St06y0.1" localSheetId="18">'[18]0.3'!#REF!</definedName>
    <definedName name="St06y0.1" localSheetId="26">'[18]0.3'!#REF!</definedName>
    <definedName name="St06y0.1" localSheetId="17">'[18]0.3'!#REF!</definedName>
    <definedName name="St06y0.1">'[18]0.3'!#REF!</definedName>
    <definedName name="St06y10" localSheetId="24">#REF!</definedName>
    <definedName name="St06y10" localSheetId="19">#REF!</definedName>
    <definedName name="St06y10" localSheetId="6">#REF!</definedName>
    <definedName name="St06y10" localSheetId="25">#REF!</definedName>
    <definedName name="St06y10" localSheetId="18">#REF!</definedName>
    <definedName name="St06y10" localSheetId="26">#REF!</definedName>
    <definedName name="St06y10" localSheetId="17">#REF!</definedName>
    <definedName name="St06y10">#REF!</definedName>
    <definedName name="St06y11" localSheetId="24">#REF!</definedName>
    <definedName name="St06y11" localSheetId="19">#REF!</definedName>
    <definedName name="St06y11" localSheetId="6">#REF!</definedName>
    <definedName name="St06y11" localSheetId="25">#REF!</definedName>
    <definedName name="St06y11" localSheetId="18">#REF!</definedName>
    <definedName name="St06y11" localSheetId="26">#REF!</definedName>
    <definedName name="St06y11" localSheetId="17">#REF!</definedName>
    <definedName name="St06y11">#REF!</definedName>
    <definedName name="St06y12" localSheetId="24">#REF!</definedName>
    <definedName name="St06y12" localSheetId="19">#REF!</definedName>
    <definedName name="St06y12" localSheetId="6">#REF!</definedName>
    <definedName name="St06y12" localSheetId="25">#REF!</definedName>
    <definedName name="St06y12" localSheetId="18">#REF!</definedName>
    <definedName name="St06y12" localSheetId="26">#REF!</definedName>
    <definedName name="St06y12" localSheetId="17">#REF!</definedName>
    <definedName name="St06y12">#REF!</definedName>
    <definedName name="St06y13" localSheetId="24">#REF!</definedName>
    <definedName name="St06y13" localSheetId="19">#REF!</definedName>
    <definedName name="St06y13" localSheetId="6">#REF!</definedName>
    <definedName name="St06y13" localSheetId="25">#REF!</definedName>
    <definedName name="St06y13" localSheetId="18">#REF!</definedName>
    <definedName name="St06y13" localSheetId="26">#REF!</definedName>
    <definedName name="St06y13" localSheetId="17">#REF!</definedName>
    <definedName name="St06y13">#REF!</definedName>
    <definedName name="St06y14" localSheetId="24">#REF!</definedName>
    <definedName name="St06y14" localSheetId="19">#REF!</definedName>
    <definedName name="St06y14" localSheetId="6">#REF!</definedName>
    <definedName name="St06y14" localSheetId="25">#REF!</definedName>
    <definedName name="St06y14" localSheetId="18">#REF!</definedName>
    <definedName name="St06y14" localSheetId="26">#REF!</definedName>
    <definedName name="St06y14" localSheetId="17">#REF!</definedName>
    <definedName name="St06y14">#REF!</definedName>
    <definedName name="St06y15" localSheetId="24">#REF!</definedName>
    <definedName name="St06y15" localSheetId="19">#REF!</definedName>
    <definedName name="St06y15" localSheetId="6">#REF!</definedName>
    <definedName name="St06y15" localSheetId="25">#REF!</definedName>
    <definedName name="St06y15" localSheetId="18">#REF!</definedName>
    <definedName name="St06y15" localSheetId="26">#REF!</definedName>
    <definedName name="St06y15" localSheetId="17">#REF!</definedName>
    <definedName name="St06y15">#REF!</definedName>
    <definedName name="St06y16" localSheetId="24">#REF!</definedName>
    <definedName name="St06y16" localSheetId="19">#REF!</definedName>
    <definedName name="St06y16" localSheetId="6">#REF!</definedName>
    <definedName name="St06y16" localSheetId="25">#REF!</definedName>
    <definedName name="St06y16" localSheetId="18">#REF!</definedName>
    <definedName name="St06y16" localSheetId="26">#REF!</definedName>
    <definedName name="St06y16" localSheetId="17">#REF!</definedName>
    <definedName name="St06y16">#REF!</definedName>
    <definedName name="St06y17" localSheetId="24">#REF!</definedName>
    <definedName name="St06y17" localSheetId="19">#REF!</definedName>
    <definedName name="St06y17" localSheetId="6">#REF!</definedName>
    <definedName name="St06y17" localSheetId="25">#REF!</definedName>
    <definedName name="St06y17" localSheetId="18">#REF!</definedName>
    <definedName name="St06y17" localSheetId="26">#REF!</definedName>
    <definedName name="St06y17" localSheetId="17">#REF!</definedName>
    <definedName name="St06y17">#REF!</definedName>
    <definedName name="St06y18" localSheetId="24">#REF!</definedName>
    <definedName name="St06y18" localSheetId="19">#REF!</definedName>
    <definedName name="St06y18" localSheetId="6">#REF!</definedName>
    <definedName name="St06y18" localSheetId="25">#REF!</definedName>
    <definedName name="St06y18" localSheetId="18">#REF!</definedName>
    <definedName name="St06y18" localSheetId="26">#REF!</definedName>
    <definedName name="St06y18" localSheetId="17">#REF!</definedName>
    <definedName name="St06y18">#REF!</definedName>
    <definedName name="St06y19" localSheetId="24">#REF!</definedName>
    <definedName name="St06y19" localSheetId="19">#REF!</definedName>
    <definedName name="St06y19" localSheetId="6">#REF!</definedName>
    <definedName name="St06y19" localSheetId="25">#REF!</definedName>
    <definedName name="St06y19" localSheetId="18">#REF!</definedName>
    <definedName name="St06y19" localSheetId="26">#REF!</definedName>
    <definedName name="St06y19" localSheetId="17">#REF!</definedName>
    <definedName name="St06y19">#REF!</definedName>
    <definedName name="St06y2.1" localSheetId="24">#REF!</definedName>
    <definedName name="St06y2.1" localSheetId="19">#REF!</definedName>
    <definedName name="St06y2.1" localSheetId="6">#REF!</definedName>
    <definedName name="St06y2.1" localSheetId="25">#REF!</definedName>
    <definedName name="St06y2.1" localSheetId="18">#REF!</definedName>
    <definedName name="St06y2.1" localSheetId="26">#REF!</definedName>
    <definedName name="St06y2.1" localSheetId="17">#REF!</definedName>
    <definedName name="St06y2.1">#REF!</definedName>
    <definedName name="St06y20" localSheetId="24">#REF!</definedName>
    <definedName name="St06y20" localSheetId="19">#REF!</definedName>
    <definedName name="St06y20" localSheetId="6">#REF!</definedName>
    <definedName name="St06y20" localSheetId="25">#REF!</definedName>
    <definedName name="St06y20" localSheetId="18">#REF!</definedName>
    <definedName name="St06y20" localSheetId="26">#REF!</definedName>
    <definedName name="St06y20" localSheetId="17">#REF!</definedName>
    <definedName name="St06y20">#REF!</definedName>
    <definedName name="St06y21" localSheetId="24">#REF!</definedName>
    <definedName name="St06y21" localSheetId="19">#REF!</definedName>
    <definedName name="St06y21" localSheetId="6">#REF!</definedName>
    <definedName name="St06y21" localSheetId="25">#REF!</definedName>
    <definedName name="St06y21" localSheetId="18">#REF!</definedName>
    <definedName name="St06y21" localSheetId="26">#REF!</definedName>
    <definedName name="St06y21" localSheetId="17">#REF!</definedName>
    <definedName name="St06y21">#REF!</definedName>
    <definedName name="St06y22" localSheetId="24">#REF!</definedName>
    <definedName name="St06y22" localSheetId="19">#REF!</definedName>
    <definedName name="St06y22" localSheetId="6">#REF!</definedName>
    <definedName name="St06y22" localSheetId="25">#REF!</definedName>
    <definedName name="St06y22" localSheetId="18">#REF!</definedName>
    <definedName name="St06y22" localSheetId="26">#REF!</definedName>
    <definedName name="St06y22" localSheetId="17">#REF!</definedName>
    <definedName name="St06y22">#REF!</definedName>
    <definedName name="St06y23" localSheetId="24">#REF!</definedName>
    <definedName name="St06y23" localSheetId="19">#REF!</definedName>
    <definedName name="St06y23" localSheetId="6">#REF!</definedName>
    <definedName name="St06y23" localSheetId="25">#REF!</definedName>
    <definedName name="St06y23" localSheetId="18">#REF!</definedName>
    <definedName name="St06y23" localSheetId="26">#REF!</definedName>
    <definedName name="St06y23" localSheetId="17">#REF!</definedName>
    <definedName name="St06y23">#REF!</definedName>
    <definedName name="St06y24" localSheetId="24">#REF!</definedName>
    <definedName name="St06y24" localSheetId="19">#REF!</definedName>
    <definedName name="St06y24" localSheetId="6">#REF!</definedName>
    <definedName name="St06y24" localSheetId="25">#REF!</definedName>
    <definedName name="St06y24" localSheetId="18">#REF!</definedName>
    <definedName name="St06y24" localSheetId="26">#REF!</definedName>
    <definedName name="St06y24" localSheetId="17">#REF!</definedName>
    <definedName name="St06y24">#REF!</definedName>
    <definedName name="St06y25" localSheetId="24">#REF!</definedName>
    <definedName name="St06y25" localSheetId="19">#REF!</definedName>
    <definedName name="St06y25" localSheetId="6">#REF!</definedName>
    <definedName name="St06y25" localSheetId="25">#REF!</definedName>
    <definedName name="St06y25" localSheetId="18">#REF!</definedName>
    <definedName name="St06y25" localSheetId="26">#REF!</definedName>
    <definedName name="St06y25" localSheetId="17">#REF!</definedName>
    <definedName name="St06y25">#REF!</definedName>
    <definedName name="St06y26" localSheetId="24">#REF!</definedName>
    <definedName name="St06y26" localSheetId="19">#REF!</definedName>
    <definedName name="St06y26" localSheetId="6">#REF!</definedName>
    <definedName name="St06y26" localSheetId="25">#REF!</definedName>
    <definedName name="St06y26" localSheetId="18">#REF!</definedName>
    <definedName name="St06y26" localSheetId="26">#REF!</definedName>
    <definedName name="St06y26" localSheetId="17">#REF!</definedName>
    <definedName name="St06y26">#REF!</definedName>
    <definedName name="St06y27" localSheetId="24">#REF!</definedName>
    <definedName name="St06y27" localSheetId="19">#REF!</definedName>
    <definedName name="St06y27" localSheetId="6">#REF!</definedName>
    <definedName name="St06y27" localSheetId="25">#REF!</definedName>
    <definedName name="St06y27" localSheetId="18">#REF!</definedName>
    <definedName name="St06y27" localSheetId="26">#REF!</definedName>
    <definedName name="St06y27" localSheetId="17">#REF!</definedName>
    <definedName name="St06y27">#REF!</definedName>
    <definedName name="St06y28" localSheetId="24">#REF!</definedName>
    <definedName name="St06y28" localSheetId="19">#REF!</definedName>
    <definedName name="St06y28" localSheetId="6">#REF!</definedName>
    <definedName name="St06y28" localSheetId="25">#REF!</definedName>
    <definedName name="St06y28" localSheetId="18">#REF!</definedName>
    <definedName name="St06y28" localSheetId="26">#REF!</definedName>
    <definedName name="St06y28" localSheetId="17">#REF!</definedName>
    <definedName name="St06y28">#REF!</definedName>
    <definedName name="St06y29" localSheetId="24">#REF!</definedName>
    <definedName name="St06y29" localSheetId="19">#REF!</definedName>
    <definedName name="St06y29" localSheetId="6">#REF!</definedName>
    <definedName name="St06y29" localSheetId="25">#REF!</definedName>
    <definedName name="St06y29" localSheetId="18">#REF!</definedName>
    <definedName name="St06y29" localSheetId="26">#REF!</definedName>
    <definedName name="St06y29" localSheetId="17">#REF!</definedName>
    <definedName name="St06y29">#REF!</definedName>
    <definedName name="St06y30" localSheetId="24">#REF!</definedName>
    <definedName name="St06y30" localSheetId="19">#REF!</definedName>
    <definedName name="St06y30" localSheetId="6">#REF!</definedName>
    <definedName name="St06y30" localSheetId="25">#REF!</definedName>
    <definedName name="St06y30" localSheetId="18">#REF!</definedName>
    <definedName name="St06y30" localSheetId="26">#REF!</definedName>
    <definedName name="St06y30" localSheetId="17">#REF!</definedName>
    <definedName name="St06y30">#REF!</definedName>
    <definedName name="St06y5" localSheetId="24">#REF!</definedName>
    <definedName name="St06y5" localSheetId="19">#REF!</definedName>
    <definedName name="St06y5" localSheetId="6">#REF!</definedName>
    <definedName name="St06y5" localSheetId="25">#REF!</definedName>
    <definedName name="St06y5" localSheetId="18">#REF!</definedName>
    <definedName name="St06y5" localSheetId="26">#REF!</definedName>
    <definedName name="St06y5" localSheetId="17">#REF!</definedName>
    <definedName name="St06y5">#REF!</definedName>
    <definedName name="St06y6" localSheetId="24">#REF!</definedName>
    <definedName name="St06y6" localSheetId="19">#REF!</definedName>
    <definedName name="St06y6" localSheetId="6">#REF!</definedName>
    <definedName name="St06y6" localSheetId="25">#REF!</definedName>
    <definedName name="St06y6" localSheetId="18">#REF!</definedName>
    <definedName name="St06y6" localSheetId="26">#REF!</definedName>
    <definedName name="St06y6" localSheetId="17">#REF!</definedName>
    <definedName name="St06y6">#REF!</definedName>
    <definedName name="St06y7" localSheetId="24">#REF!</definedName>
    <definedName name="St06y7" localSheetId="19">#REF!</definedName>
    <definedName name="St06y7" localSheetId="6">#REF!</definedName>
    <definedName name="St06y7" localSheetId="25">#REF!</definedName>
    <definedName name="St06y7" localSheetId="18">#REF!</definedName>
    <definedName name="St06y7" localSheetId="26">#REF!</definedName>
    <definedName name="St06y7" localSheetId="17">#REF!</definedName>
    <definedName name="St06y7">#REF!</definedName>
    <definedName name="St06y8" localSheetId="24">#REF!</definedName>
    <definedName name="St06y8" localSheetId="19">#REF!</definedName>
    <definedName name="St06y8" localSheetId="6">#REF!</definedName>
    <definedName name="St06y8" localSheetId="25">#REF!</definedName>
    <definedName name="St06y8" localSheetId="18">#REF!</definedName>
    <definedName name="St06y8" localSheetId="26">#REF!</definedName>
    <definedName name="St06y8" localSheetId="17">#REF!</definedName>
    <definedName name="St06y8">#REF!</definedName>
    <definedName name="St06y9" localSheetId="24">#REF!</definedName>
    <definedName name="St06y9" localSheetId="19">#REF!</definedName>
    <definedName name="St06y9" localSheetId="6">#REF!</definedName>
    <definedName name="St06y9" localSheetId="25">#REF!</definedName>
    <definedName name="St06y9" localSheetId="18">#REF!</definedName>
    <definedName name="St06y9" localSheetId="26">#REF!</definedName>
    <definedName name="St06y9" localSheetId="17">#REF!</definedName>
    <definedName name="St06y9">#REF!</definedName>
    <definedName name="Station0" localSheetId="24">'[18]0'!#REF!</definedName>
    <definedName name="Station0" localSheetId="19">'[18]0'!#REF!</definedName>
    <definedName name="Station0" localSheetId="6">'[18]0'!#REF!</definedName>
    <definedName name="Station0" localSheetId="25">'[18]0'!#REF!</definedName>
    <definedName name="Station0" localSheetId="18">'[18]0'!#REF!</definedName>
    <definedName name="Station0" localSheetId="26">'[18]0'!#REF!</definedName>
    <definedName name="Station0" localSheetId="17">'[18]0'!#REF!</definedName>
    <definedName name="Station0">'[18]0'!#REF!</definedName>
    <definedName name="Station0.1" localSheetId="24">'[18]0.3'!#REF!</definedName>
    <definedName name="Station0.1" localSheetId="19">'[18]0.3'!#REF!</definedName>
    <definedName name="Station0.1" localSheetId="6">'[18]0.3'!#REF!</definedName>
    <definedName name="Station0.1" localSheetId="25">'[18]0.3'!#REF!</definedName>
    <definedName name="Station0.1" localSheetId="18">'[18]0.3'!#REF!</definedName>
    <definedName name="Station0.1" localSheetId="26">'[18]0.3'!#REF!</definedName>
    <definedName name="Station0.1" localSheetId="17">'[18]0.3'!#REF!</definedName>
    <definedName name="Station0.1">'[18]0.3'!#REF!</definedName>
    <definedName name="Station1" localSheetId="24">'[18]1'!#REF!</definedName>
    <definedName name="Station1" localSheetId="19">'[18]1'!#REF!</definedName>
    <definedName name="Station1" localSheetId="6">'[18]1'!#REF!</definedName>
    <definedName name="Station1" localSheetId="25">'[18]1'!#REF!</definedName>
    <definedName name="Station1" localSheetId="18">'[18]1'!#REF!</definedName>
    <definedName name="Station1" localSheetId="26">'[18]1'!#REF!</definedName>
    <definedName name="Station1" localSheetId="17">'[18]1'!#REF!</definedName>
    <definedName name="Station1">'[18]1'!#REF!</definedName>
    <definedName name="Station10" localSheetId="24">#REF!</definedName>
    <definedName name="Station10" localSheetId="19">#REF!</definedName>
    <definedName name="Station10" localSheetId="6">#REF!</definedName>
    <definedName name="Station10" localSheetId="25">#REF!</definedName>
    <definedName name="Station10" localSheetId="18">#REF!</definedName>
    <definedName name="Station10" localSheetId="26">#REF!</definedName>
    <definedName name="Station10" localSheetId="17">#REF!</definedName>
    <definedName name="Station10">#REF!</definedName>
    <definedName name="Station11" localSheetId="24">#REF!</definedName>
    <definedName name="Station11" localSheetId="19">#REF!</definedName>
    <definedName name="Station11" localSheetId="6">#REF!</definedName>
    <definedName name="Station11" localSheetId="25">#REF!</definedName>
    <definedName name="Station11" localSheetId="18">#REF!</definedName>
    <definedName name="Station11" localSheetId="26">#REF!</definedName>
    <definedName name="Station11" localSheetId="17">#REF!</definedName>
    <definedName name="Station11">#REF!</definedName>
    <definedName name="Station12" localSheetId="24">#REF!</definedName>
    <definedName name="Station12" localSheetId="19">#REF!</definedName>
    <definedName name="Station12" localSheetId="6">#REF!</definedName>
    <definedName name="Station12" localSheetId="25">#REF!</definedName>
    <definedName name="Station12" localSheetId="18">#REF!</definedName>
    <definedName name="Station12" localSheetId="26">#REF!</definedName>
    <definedName name="Station12" localSheetId="17">#REF!</definedName>
    <definedName name="Station12">#REF!</definedName>
    <definedName name="Station13" localSheetId="24">#REF!</definedName>
    <definedName name="Station13" localSheetId="19">#REF!</definedName>
    <definedName name="Station13" localSheetId="6">#REF!</definedName>
    <definedName name="Station13" localSheetId="25">#REF!</definedName>
    <definedName name="Station13" localSheetId="18">#REF!</definedName>
    <definedName name="Station13" localSheetId="26">#REF!</definedName>
    <definedName name="Station13" localSheetId="17">#REF!</definedName>
    <definedName name="Station13">#REF!</definedName>
    <definedName name="Station14" localSheetId="24">#REF!</definedName>
    <definedName name="Station14" localSheetId="19">#REF!</definedName>
    <definedName name="Station14" localSheetId="6">#REF!</definedName>
    <definedName name="Station14" localSheetId="25">#REF!</definedName>
    <definedName name="Station14" localSheetId="18">#REF!</definedName>
    <definedName name="Station14" localSheetId="26">#REF!</definedName>
    <definedName name="Station14" localSheetId="17">#REF!</definedName>
    <definedName name="Station14">#REF!</definedName>
    <definedName name="Station15" localSheetId="24">#REF!</definedName>
    <definedName name="Station15" localSheetId="19">#REF!</definedName>
    <definedName name="Station15" localSheetId="6">#REF!</definedName>
    <definedName name="Station15" localSheetId="25">#REF!</definedName>
    <definedName name="Station15" localSheetId="18">#REF!</definedName>
    <definedName name="Station15" localSheetId="26">#REF!</definedName>
    <definedName name="Station15" localSheetId="17">#REF!</definedName>
    <definedName name="Station15">#REF!</definedName>
    <definedName name="Station16" localSheetId="24">#REF!</definedName>
    <definedName name="Station16" localSheetId="19">#REF!</definedName>
    <definedName name="Station16" localSheetId="6">#REF!</definedName>
    <definedName name="Station16" localSheetId="25">#REF!</definedName>
    <definedName name="Station16" localSheetId="18">#REF!</definedName>
    <definedName name="Station16" localSheetId="26">#REF!</definedName>
    <definedName name="Station16" localSheetId="17">#REF!</definedName>
    <definedName name="Station16">#REF!</definedName>
    <definedName name="Station17" localSheetId="24">#REF!</definedName>
    <definedName name="Station17" localSheetId="19">#REF!</definedName>
    <definedName name="Station17" localSheetId="6">#REF!</definedName>
    <definedName name="Station17" localSheetId="25">#REF!</definedName>
    <definedName name="Station17" localSheetId="18">#REF!</definedName>
    <definedName name="Station17" localSheetId="26">#REF!</definedName>
    <definedName name="Station17" localSheetId="17">#REF!</definedName>
    <definedName name="Station17">#REF!</definedName>
    <definedName name="Station18" localSheetId="24">#REF!</definedName>
    <definedName name="Station18" localSheetId="19">#REF!</definedName>
    <definedName name="Station18" localSheetId="6">#REF!</definedName>
    <definedName name="Station18" localSheetId="25">#REF!</definedName>
    <definedName name="Station18" localSheetId="18">#REF!</definedName>
    <definedName name="Station18" localSheetId="26">#REF!</definedName>
    <definedName name="Station18" localSheetId="17">#REF!</definedName>
    <definedName name="Station18">#REF!</definedName>
    <definedName name="Station19" localSheetId="24">#REF!</definedName>
    <definedName name="Station19" localSheetId="19">#REF!</definedName>
    <definedName name="Station19" localSheetId="6">#REF!</definedName>
    <definedName name="Station19" localSheetId="25">#REF!</definedName>
    <definedName name="Station19" localSheetId="18">#REF!</definedName>
    <definedName name="Station19" localSheetId="26">#REF!</definedName>
    <definedName name="Station19" localSheetId="17">#REF!</definedName>
    <definedName name="Station19">#REF!</definedName>
    <definedName name="Station2" localSheetId="24">'[18]2.1'!#REF!</definedName>
    <definedName name="Station2" localSheetId="19">'[18]2.1'!#REF!</definedName>
    <definedName name="Station2" localSheetId="6">'[18]2.1'!#REF!</definedName>
    <definedName name="Station2" localSheetId="25">'[18]2.1'!#REF!</definedName>
    <definedName name="Station2" localSheetId="18">'[18]2.1'!#REF!</definedName>
    <definedName name="Station2" localSheetId="26">'[18]2.1'!#REF!</definedName>
    <definedName name="Station2" localSheetId="17">'[18]2.1'!#REF!</definedName>
    <definedName name="Station2">'[18]2.1'!#REF!</definedName>
    <definedName name="Station20" localSheetId="24">#REF!</definedName>
    <definedName name="Station20" localSheetId="19">#REF!</definedName>
    <definedName name="Station20" localSheetId="6">#REF!</definedName>
    <definedName name="Station20" localSheetId="25">#REF!</definedName>
    <definedName name="Station20" localSheetId="18">#REF!</definedName>
    <definedName name="Station20" localSheetId="26">#REF!</definedName>
    <definedName name="Station20" localSheetId="17">#REF!</definedName>
    <definedName name="Station20">#REF!</definedName>
    <definedName name="Station21" localSheetId="24">#REF!</definedName>
    <definedName name="Station21" localSheetId="19">#REF!</definedName>
    <definedName name="Station21" localSheetId="6">#REF!</definedName>
    <definedName name="Station21" localSheetId="25">#REF!</definedName>
    <definedName name="Station21" localSheetId="18">#REF!</definedName>
    <definedName name="Station21" localSheetId="26">#REF!</definedName>
    <definedName name="Station21" localSheetId="17">#REF!</definedName>
    <definedName name="Station21">#REF!</definedName>
    <definedName name="Station22" localSheetId="24">#REF!</definedName>
    <definedName name="Station22" localSheetId="19">#REF!</definedName>
    <definedName name="Station22" localSheetId="6">#REF!</definedName>
    <definedName name="Station22" localSheetId="25">#REF!</definedName>
    <definedName name="Station22" localSheetId="18">#REF!</definedName>
    <definedName name="Station22" localSheetId="26">#REF!</definedName>
    <definedName name="Station22" localSheetId="17">#REF!</definedName>
    <definedName name="Station22">#REF!</definedName>
    <definedName name="Station23" localSheetId="24">#REF!</definedName>
    <definedName name="Station23" localSheetId="19">#REF!</definedName>
    <definedName name="Station23" localSheetId="6">#REF!</definedName>
    <definedName name="Station23" localSheetId="25">#REF!</definedName>
    <definedName name="Station23" localSheetId="18">#REF!</definedName>
    <definedName name="Station23" localSheetId="26">#REF!</definedName>
    <definedName name="Station23" localSheetId="17">#REF!</definedName>
    <definedName name="Station23">#REF!</definedName>
    <definedName name="Station24" localSheetId="24">#REF!</definedName>
    <definedName name="Station24" localSheetId="19">#REF!</definedName>
    <definedName name="Station24" localSheetId="6">#REF!</definedName>
    <definedName name="Station24" localSheetId="25">#REF!</definedName>
    <definedName name="Station24" localSheetId="18">#REF!</definedName>
    <definedName name="Station24" localSheetId="26">#REF!</definedName>
    <definedName name="Station24" localSheetId="17">#REF!</definedName>
    <definedName name="Station24">#REF!</definedName>
    <definedName name="Station25" localSheetId="24">#REF!</definedName>
    <definedName name="Station25" localSheetId="19">#REF!</definedName>
    <definedName name="Station25" localSheetId="6">#REF!</definedName>
    <definedName name="Station25" localSheetId="25">#REF!</definedName>
    <definedName name="Station25" localSheetId="18">#REF!</definedName>
    <definedName name="Station25" localSheetId="26">#REF!</definedName>
    <definedName name="Station25" localSheetId="17">#REF!</definedName>
    <definedName name="Station25">#REF!</definedName>
    <definedName name="Station26" localSheetId="24">#REF!</definedName>
    <definedName name="Station26" localSheetId="19">#REF!</definedName>
    <definedName name="Station26" localSheetId="6">#REF!</definedName>
    <definedName name="Station26" localSheetId="25">#REF!</definedName>
    <definedName name="Station26" localSheetId="18">#REF!</definedName>
    <definedName name="Station26" localSheetId="26">#REF!</definedName>
    <definedName name="Station26" localSheetId="17">#REF!</definedName>
    <definedName name="Station26">#REF!</definedName>
    <definedName name="Station27" localSheetId="24">#REF!</definedName>
    <definedName name="Station27" localSheetId="19">#REF!</definedName>
    <definedName name="Station27" localSheetId="6">#REF!</definedName>
    <definedName name="Station27" localSheetId="25">#REF!</definedName>
    <definedName name="Station27" localSheetId="18">#REF!</definedName>
    <definedName name="Station27" localSheetId="26">#REF!</definedName>
    <definedName name="Station27" localSheetId="17">#REF!</definedName>
    <definedName name="Station27">#REF!</definedName>
    <definedName name="Station28" localSheetId="24">#REF!</definedName>
    <definedName name="Station28" localSheetId="19">#REF!</definedName>
    <definedName name="Station28" localSheetId="6">#REF!</definedName>
    <definedName name="Station28" localSheetId="25">#REF!</definedName>
    <definedName name="Station28" localSheetId="18">#REF!</definedName>
    <definedName name="Station28" localSheetId="26">#REF!</definedName>
    <definedName name="Station28" localSheetId="17">#REF!</definedName>
    <definedName name="Station28">#REF!</definedName>
    <definedName name="Station29" localSheetId="24">#REF!</definedName>
    <definedName name="Station29" localSheetId="19">#REF!</definedName>
    <definedName name="Station29" localSheetId="6">#REF!</definedName>
    <definedName name="Station29" localSheetId="25">#REF!</definedName>
    <definedName name="Station29" localSheetId="18">#REF!</definedName>
    <definedName name="Station29" localSheetId="26">#REF!</definedName>
    <definedName name="Station29" localSheetId="17">#REF!</definedName>
    <definedName name="Station29">#REF!</definedName>
    <definedName name="Station30" localSheetId="24">#REF!</definedName>
    <definedName name="Station30" localSheetId="19">#REF!</definedName>
    <definedName name="Station30" localSheetId="6">#REF!</definedName>
    <definedName name="Station30" localSheetId="25">#REF!</definedName>
    <definedName name="Station30" localSheetId="18">#REF!</definedName>
    <definedName name="Station30" localSheetId="26">#REF!</definedName>
    <definedName name="Station30" localSheetId="17">#REF!</definedName>
    <definedName name="Station30">#REF!</definedName>
    <definedName name="Station5" localSheetId="24">#REF!</definedName>
    <definedName name="Station5" localSheetId="19">#REF!</definedName>
    <definedName name="Station5" localSheetId="6">#REF!</definedName>
    <definedName name="Station5" localSheetId="25">#REF!</definedName>
    <definedName name="Station5" localSheetId="18">#REF!</definedName>
    <definedName name="Station5" localSheetId="26">#REF!</definedName>
    <definedName name="Station5" localSheetId="17">#REF!</definedName>
    <definedName name="Station5">#REF!</definedName>
    <definedName name="Station6" localSheetId="24">#REF!</definedName>
    <definedName name="Station6" localSheetId="19">#REF!</definedName>
    <definedName name="Station6" localSheetId="6">#REF!</definedName>
    <definedName name="Station6" localSheetId="25">#REF!</definedName>
    <definedName name="Station6" localSheetId="18">#REF!</definedName>
    <definedName name="Station6" localSheetId="26">#REF!</definedName>
    <definedName name="Station6" localSheetId="17">#REF!</definedName>
    <definedName name="Station6">#REF!</definedName>
    <definedName name="Station7" localSheetId="24">#REF!</definedName>
    <definedName name="Station7" localSheetId="19">#REF!</definedName>
    <definedName name="Station7" localSheetId="6">#REF!</definedName>
    <definedName name="Station7" localSheetId="25">#REF!</definedName>
    <definedName name="Station7" localSheetId="18">#REF!</definedName>
    <definedName name="Station7" localSheetId="26">#REF!</definedName>
    <definedName name="Station7" localSheetId="17">#REF!</definedName>
    <definedName name="Station7">#REF!</definedName>
    <definedName name="Station8" localSheetId="24">#REF!</definedName>
    <definedName name="Station8" localSheetId="19">#REF!</definedName>
    <definedName name="Station8" localSheetId="6">#REF!</definedName>
    <definedName name="Station8" localSheetId="25">#REF!</definedName>
    <definedName name="Station8" localSheetId="18">#REF!</definedName>
    <definedName name="Station8" localSheetId="26">#REF!</definedName>
    <definedName name="Station8" localSheetId="17">#REF!</definedName>
    <definedName name="Station8">#REF!</definedName>
    <definedName name="Station9" localSheetId="24">#REF!</definedName>
    <definedName name="Station9" localSheetId="19">#REF!</definedName>
    <definedName name="Station9" localSheetId="6">#REF!</definedName>
    <definedName name="Station9" localSheetId="25">#REF!</definedName>
    <definedName name="Station9" localSheetId="18">#REF!</definedName>
    <definedName name="Station9" localSheetId="26">#REF!</definedName>
    <definedName name="Station9" localSheetId="17">#REF!</definedName>
    <definedName name="Station9">#REF!</definedName>
    <definedName name="StRost06y0" localSheetId="24">'[18]0'!#REF!</definedName>
    <definedName name="StRost06y0" localSheetId="19">'[18]0'!#REF!</definedName>
    <definedName name="StRost06y0" localSheetId="6">'[18]0'!#REF!</definedName>
    <definedName name="StRost06y0" localSheetId="25">'[18]0'!#REF!</definedName>
    <definedName name="StRost06y0" localSheetId="18">'[18]0'!#REF!</definedName>
    <definedName name="StRost06y0" localSheetId="26">'[18]0'!#REF!</definedName>
    <definedName name="StRost06y0" localSheetId="17">'[18]0'!#REF!</definedName>
    <definedName name="StRost06y0">'[18]0'!#REF!</definedName>
    <definedName name="StRost06y0.1" localSheetId="24">'[18]0.3'!#REF!</definedName>
    <definedName name="StRost06y0.1" localSheetId="19">'[18]0.3'!#REF!</definedName>
    <definedName name="StRost06y0.1" localSheetId="6">'[18]0.3'!#REF!</definedName>
    <definedName name="StRost06y0.1" localSheetId="25">'[18]0.3'!#REF!</definedName>
    <definedName name="StRost06y0.1" localSheetId="18">'[18]0.3'!#REF!</definedName>
    <definedName name="StRost06y0.1" localSheetId="26">'[18]0.3'!#REF!</definedName>
    <definedName name="StRost06y0.1" localSheetId="17">'[18]0.3'!#REF!</definedName>
    <definedName name="StRost06y0.1">'[18]0.3'!#REF!</definedName>
    <definedName name="StRost06y1" localSheetId="24">'[18]1'!#REF!</definedName>
    <definedName name="StRost06y1" localSheetId="19">'[18]1'!#REF!</definedName>
    <definedName name="StRost06y1" localSheetId="6">'[18]1'!#REF!</definedName>
    <definedName name="StRost06y1" localSheetId="25">'[18]1'!#REF!</definedName>
    <definedName name="StRost06y1" localSheetId="18">'[18]1'!#REF!</definedName>
    <definedName name="StRost06y1" localSheetId="26">'[18]1'!#REF!</definedName>
    <definedName name="StRost06y1" localSheetId="17">'[18]1'!#REF!</definedName>
    <definedName name="StRost06y1">'[18]1'!#REF!</definedName>
    <definedName name="StRost06y10" localSheetId="24">#REF!</definedName>
    <definedName name="StRost06y10" localSheetId="19">#REF!</definedName>
    <definedName name="StRost06y10" localSheetId="6">#REF!</definedName>
    <definedName name="StRost06y10" localSheetId="25">#REF!</definedName>
    <definedName name="StRost06y10" localSheetId="18">#REF!</definedName>
    <definedName name="StRost06y10" localSheetId="26">#REF!</definedName>
    <definedName name="StRost06y10" localSheetId="17">#REF!</definedName>
    <definedName name="StRost06y10">#REF!</definedName>
    <definedName name="StRost06y11" localSheetId="24">#REF!</definedName>
    <definedName name="StRost06y11" localSheetId="19">#REF!</definedName>
    <definedName name="StRost06y11" localSheetId="6">#REF!</definedName>
    <definedName name="StRost06y11" localSheetId="25">#REF!</definedName>
    <definedName name="StRost06y11" localSheetId="18">#REF!</definedName>
    <definedName name="StRost06y11" localSheetId="26">#REF!</definedName>
    <definedName name="StRost06y11" localSheetId="17">#REF!</definedName>
    <definedName name="StRost06y11">#REF!</definedName>
    <definedName name="StRost06y12" localSheetId="24">#REF!</definedName>
    <definedName name="StRost06y12" localSheetId="19">#REF!</definedName>
    <definedName name="StRost06y12" localSheetId="6">#REF!</definedName>
    <definedName name="StRost06y12" localSheetId="25">#REF!</definedName>
    <definedName name="StRost06y12" localSheetId="18">#REF!</definedName>
    <definedName name="StRost06y12" localSheetId="26">#REF!</definedName>
    <definedName name="StRost06y12" localSheetId="17">#REF!</definedName>
    <definedName name="StRost06y12">#REF!</definedName>
    <definedName name="StRost06y13" localSheetId="24">#REF!</definedName>
    <definedName name="StRost06y13" localSheetId="19">#REF!</definedName>
    <definedName name="StRost06y13" localSheetId="6">#REF!</definedName>
    <definedName name="StRost06y13" localSheetId="25">#REF!</definedName>
    <definedName name="StRost06y13" localSheetId="18">#REF!</definedName>
    <definedName name="StRost06y13" localSheetId="26">#REF!</definedName>
    <definedName name="StRost06y13" localSheetId="17">#REF!</definedName>
    <definedName name="StRost06y13">#REF!</definedName>
    <definedName name="StRost06y14" localSheetId="24">#REF!</definedName>
    <definedName name="StRost06y14" localSheetId="19">#REF!</definedName>
    <definedName name="StRost06y14" localSheetId="6">#REF!</definedName>
    <definedName name="StRost06y14" localSheetId="25">#REF!</definedName>
    <definedName name="StRost06y14" localSheetId="18">#REF!</definedName>
    <definedName name="StRost06y14" localSheetId="26">#REF!</definedName>
    <definedName name="StRost06y14" localSheetId="17">#REF!</definedName>
    <definedName name="StRost06y14">#REF!</definedName>
    <definedName name="StRost06y15" localSheetId="24">#REF!</definedName>
    <definedName name="StRost06y15" localSheetId="19">#REF!</definedName>
    <definedName name="StRost06y15" localSheetId="6">#REF!</definedName>
    <definedName name="StRost06y15" localSheetId="25">#REF!</definedName>
    <definedName name="StRost06y15" localSheetId="18">#REF!</definedName>
    <definedName name="StRost06y15" localSheetId="26">#REF!</definedName>
    <definedName name="StRost06y15" localSheetId="17">#REF!</definedName>
    <definedName name="StRost06y15">#REF!</definedName>
    <definedName name="StRost06y16" localSheetId="24">#REF!</definedName>
    <definedName name="StRost06y16" localSheetId="19">#REF!</definedName>
    <definedName name="StRost06y16" localSheetId="6">#REF!</definedName>
    <definedName name="StRost06y16" localSheetId="25">#REF!</definedName>
    <definedName name="StRost06y16" localSheetId="18">#REF!</definedName>
    <definedName name="StRost06y16" localSheetId="26">#REF!</definedName>
    <definedName name="StRost06y16" localSheetId="17">#REF!</definedName>
    <definedName name="StRost06y16">#REF!</definedName>
    <definedName name="StRost06y17" localSheetId="24">#REF!</definedName>
    <definedName name="StRost06y17" localSheetId="19">#REF!</definedName>
    <definedName name="StRost06y17" localSheetId="6">#REF!</definedName>
    <definedName name="StRost06y17" localSheetId="25">#REF!</definedName>
    <definedName name="StRost06y17" localSheetId="18">#REF!</definedName>
    <definedName name="StRost06y17" localSheetId="26">#REF!</definedName>
    <definedName name="StRost06y17" localSheetId="17">#REF!</definedName>
    <definedName name="StRost06y17">#REF!</definedName>
    <definedName name="StRost06y18" localSheetId="24">#REF!</definedName>
    <definedName name="StRost06y18" localSheetId="19">#REF!</definedName>
    <definedName name="StRost06y18" localSheetId="6">#REF!</definedName>
    <definedName name="StRost06y18" localSheetId="25">#REF!</definedName>
    <definedName name="StRost06y18" localSheetId="18">#REF!</definedName>
    <definedName name="StRost06y18" localSheetId="26">#REF!</definedName>
    <definedName name="StRost06y18" localSheetId="17">#REF!</definedName>
    <definedName name="StRost06y18">#REF!</definedName>
    <definedName name="StRost06y19" localSheetId="24">#REF!</definedName>
    <definedName name="StRost06y19" localSheetId="19">#REF!</definedName>
    <definedName name="StRost06y19" localSheetId="6">#REF!</definedName>
    <definedName name="StRost06y19" localSheetId="25">#REF!</definedName>
    <definedName name="StRost06y19" localSheetId="18">#REF!</definedName>
    <definedName name="StRost06y19" localSheetId="26">#REF!</definedName>
    <definedName name="StRost06y19" localSheetId="17">#REF!</definedName>
    <definedName name="StRost06y19">#REF!</definedName>
    <definedName name="StRost06y20" localSheetId="24">#REF!</definedName>
    <definedName name="StRost06y20" localSheetId="19">#REF!</definedName>
    <definedName name="StRost06y20" localSheetId="6">#REF!</definedName>
    <definedName name="StRost06y20" localSheetId="25">#REF!</definedName>
    <definedName name="StRost06y20" localSheetId="18">#REF!</definedName>
    <definedName name="StRost06y20" localSheetId="26">#REF!</definedName>
    <definedName name="StRost06y20" localSheetId="17">#REF!</definedName>
    <definedName name="StRost06y20">#REF!</definedName>
    <definedName name="StRost06y21" localSheetId="24">#REF!</definedName>
    <definedName name="StRost06y21" localSheetId="19">#REF!</definedName>
    <definedName name="StRost06y21" localSheetId="6">#REF!</definedName>
    <definedName name="StRost06y21" localSheetId="25">#REF!</definedName>
    <definedName name="StRost06y21" localSheetId="18">#REF!</definedName>
    <definedName name="StRost06y21" localSheetId="26">#REF!</definedName>
    <definedName name="StRost06y21" localSheetId="17">#REF!</definedName>
    <definedName name="StRost06y21">#REF!</definedName>
    <definedName name="StRost06y22" localSheetId="24">#REF!</definedName>
    <definedName name="StRost06y22" localSheetId="19">#REF!</definedName>
    <definedName name="StRost06y22" localSheetId="6">#REF!</definedName>
    <definedName name="StRost06y22" localSheetId="25">#REF!</definedName>
    <definedName name="StRost06y22" localSheetId="18">#REF!</definedName>
    <definedName name="StRost06y22" localSheetId="26">#REF!</definedName>
    <definedName name="StRost06y22" localSheetId="17">#REF!</definedName>
    <definedName name="StRost06y22">#REF!</definedName>
    <definedName name="StRost06y23" localSheetId="24">#REF!</definedName>
    <definedName name="StRost06y23" localSheetId="19">#REF!</definedName>
    <definedName name="StRost06y23" localSheetId="6">#REF!</definedName>
    <definedName name="StRost06y23" localSheetId="25">#REF!</definedName>
    <definedName name="StRost06y23" localSheetId="18">#REF!</definedName>
    <definedName name="StRost06y23" localSheetId="26">#REF!</definedName>
    <definedName name="StRost06y23" localSheetId="17">#REF!</definedName>
    <definedName name="StRost06y23">#REF!</definedName>
    <definedName name="StRost06y24" localSheetId="24">#REF!</definedName>
    <definedName name="StRost06y24" localSheetId="19">#REF!</definedName>
    <definedName name="StRost06y24" localSheetId="6">#REF!</definedName>
    <definedName name="StRost06y24" localSheetId="25">#REF!</definedName>
    <definedName name="StRost06y24" localSheetId="18">#REF!</definedName>
    <definedName name="StRost06y24" localSheetId="26">#REF!</definedName>
    <definedName name="StRost06y24" localSheetId="17">#REF!</definedName>
    <definedName name="StRost06y24">#REF!</definedName>
    <definedName name="StRost06y25" localSheetId="24">#REF!</definedName>
    <definedName name="StRost06y25" localSheetId="19">#REF!</definedName>
    <definedName name="StRost06y25" localSheetId="6">#REF!</definedName>
    <definedName name="StRost06y25" localSheetId="25">#REF!</definedName>
    <definedName name="StRost06y25" localSheetId="18">#REF!</definedName>
    <definedName name="StRost06y25" localSheetId="26">#REF!</definedName>
    <definedName name="StRost06y25" localSheetId="17">#REF!</definedName>
    <definedName name="StRost06y25">#REF!</definedName>
    <definedName name="StRost06y26" localSheetId="24">#REF!</definedName>
    <definedName name="StRost06y26" localSheetId="19">#REF!</definedName>
    <definedName name="StRost06y26" localSheetId="6">#REF!</definedName>
    <definedName name="StRost06y26" localSheetId="25">#REF!</definedName>
    <definedName name="StRost06y26" localSheetId="18">#REF!</definedName>
    <definedName name="StRost06y26" localSheetId="26">#REF!</definedName>
    <definedName name="StRost06y26" localSheetId="17">#REF!</definedName>
    <definedName name="StRost06y26">#REF!</definedName>
    <definedName name="StRost06y27" localSheetId="24">#REF!</definedName>
    <definedName name="StRost06y27" localSheetId="19">#REF!</definedName>
    <definedName name="StRost06y27" localSheetId="6">#REF!</definedName>
    <definedName name="StRost06y27" localSheetId="25">#REF!</definedName>
    <definedName name="StRost06y27" localSheetId="18">#REF!</definedName>
    <definedName name="StRost06y27" localSheetId="26">#REF!</definedName>
    <definedName name="StRost06y27" localSheetId="17">#REF!</definedName>
    <definedName name="StRost06y27">#REF!</definedName>
    <definedName name="StRost06y28" localSheetId="24">#REF!</definedName>
    <definedName name="StRost06y28" localSheetId="19">#REF!</definedName>
    <definedName name="StRost06y28" localSheetId="6">#REF!</definedName>
    <definedName name="StRost06y28" localSheetId="25">#REF!</definedName>
    <definedName name="StRost06y28" localSheetId="18">#REF!</definedName>
    <definedName name="StRost06y28" localSheetId="26">#REF!</definedName>
    <definedName name="StRost06y28" localSheetId="17">#REF!</definedName>
    <definedName name="StRost06y28">#REF!</definedName>
    <definedName name="StRost06y29" localSheetId="24">#REF!</definedName>
    <definedName name="StRost06y29" localSheetId="19">#REF!</definedName>
    <definedName name="StRost06y29" localSheetId="6">#REF!</definedName>
    <definedName name="StRost06y29" localSheetId="25">#REF!</definedName>
    <definedName name="StRost06y29" localSheetId="18">#REF!</definedName>
    <definedName name="StRost06y29" localSheetId="26">#REF!</definedName>
    <definedName name="StRost06y29" localSheetId="17">#REF!</definedName>
    <definedName name="StRost06y29">#REF!</definedName>
    <definedName name="StRost06y5" localSheetId="24">#REF!</definedName>
    <definedName name="StRost06y5" localSheetId="19">#REF!</definedName>
    <definedName name="StRost06y5" localSheetId="6">#REF!</definedName>
    <definedName name="StRost06y5" localSheetId="25">#REF!</definedName>
    <definedName name="StRost06y5" localSheetId="18">#REF!</definedName>
    <definedName name="StRost06y5" localSheetId="26">#REF!</definedName>
    <definedName name="StRost06y5" localSheetId="17">#REF!</definedName>
    <definedName name="StRost06y5">#REF!</definedName>
    <definedName name="StRost06y6" localSheetId="24">#REF!</definedName>
    <definedName name="StRost06y6" localSheetId="19">#REF!</definedName>
    <definedName name="StRost06y6" localSheetId="6">#REF!</definedName>
    <definedName name="StRost06y6" localSheetId="25">#REF!</definedName>
    <definedName name="StRost06y6" localSheetId="18">#REF!</definedName>
    <definedName name="StRost06y6" localSheetId="26">#REF!</definedName>
    <definedName name="StRost06y6" localSheetId="17">#REF!</definedName>
    <definedName name="StRost06y6">#REF!</definedName>
    <definedName name="StRost06y7" localSheetId="24">#REF!</definedName>
    <definedName name="StRost06y7" localSheetId="19">#REF!</definedName>
    <definedName name="StRost06y7" localSheetId="6">#REF!</definedName>
    <definedName name="StRost06y7" localSheetId="25">#REF!</definedName>
    <definedName name="StRost06y7" localSheetId="18">#REF!</definedName>
    <definedName name="StRost06y7" localSheetId="26">#REF!</definedName>
    <definedName name="StRost06y7" localSheetId="17">#REF!</definedName>
    <definedName name="StRost06y7">#REF!</definedName>
    <definedName name="StRost06y8" localSheetId="24">#REF!</definedName>
    <definedName name="StRost06y8" localSheetId="19">#REF!</definedName>
    <definedName name="StRost06y8" localSheetId="6">#REF!</definedName>
    <definedName name="StRost06y8" localSheetId="25">#REF!</definedName>
    <definedName name="StRost06y8" localSheetId="18">#REF!</definedName>
    <definedName name="StRost06y8" localSheetId="26">#REF!</definedName>
    <definedName name="StRost06y8" localSheetId="17">#REF!</definedName>
    <definedName name="StRost06y8">#REF!</definedName>
    <definedName name="StRost06y9" localSheetId="24">#REF!</definedName>
    <definedName name="StRost06y9" localSheetId="19">#REF!</definedName>
    <definedName name="StRost06y9" localSheetId="6">#REF!</definedName>
    <definedName name="StRost06y9" localSheetId="25">#REF!</definedName>
    <definedName name="StRost06y9" localSheetId="18">#REF!</definedName>
    <definedName name="StRost06y9" localSheetId="26">#REF!</definedName>
    <definedName name="StRost06y9" localSheetId="17">#REF!</definedName>
    <definedName name="StRost06y9">#REF!</definedName>
    <definedName name="sys_nalog" localSheetId="24">#REF!</definedName>
    <definedName name="sys_nalog" localSheetId="19">#REF!</definedName>
    <definedName name="sys_nalog" localSheetId="6">#REF!</definedName>
    <definedName name="sys_nalog" localSheetId="25">#REF!</definedName>
    <definedName name="sys_nalog" localSheetId="18">#REF!</definedName>
    <definedName name="sys_nalog" localSheetId="26">#REF!</definedName>
    <definedName name="sys_nalog" localSheetId="17">#REF!</definedName>
    <definedName name="sys_nalog">#REF!</definedName>
    <definedName name="T0.1?axis?C?ПЭ" localSheetId="24">'[18]0.3'!$D$7:$E$12,'[18]0.3'!#REF!,'[18]0.3'!#REF!</definedName>
    <definedName name="T0.1?axis?C?ПЭ" localSheetId="19">'[18]0.3'!$D$7:$E$12,'[18]0.3'!#REF!,'[18]0.3'!#REF!</definedName>
    <definedName name="T0.1?axis?C?ПЭ" localSheetId="6">'[18]0.3'!$D$7:$E$12,'[18]0.3'!#REF!,'[18]0.3'!#REF!</definedName>
    <definedName name="T0.1?axis?C?ПЭ" localSheetId="25">'[18]0.3'!$D$7:$E$12,'[18]0.3'!#REF!,'[18]0.3'!#REF!</definedName>
    <definedName name="T0.1?axis?C?ПЭ" localSheetId="18">'[18]0.3'!$D$7:$E$12,'[18]0.3'!#REF!,'[18]0.3'!#REF!</definedName>
    <definedName name="T0.1?axis?C?ПЭ" localSheetId="26">'[18]0.3'!$D$7:$E$12,'[18]0.3'!#REF!,'[18]0.3'!#REF!</definedName>
    <definedName name="T0.1?axis?C?ПЭ" localSheetId="17">'[18]0.3'!$D$7:$E$12,'[18]0.3'!#REF!,'[18]0.3'!#REF!</definedName>
    <definedName name="T0.1?axis?C?ПЭ">'[18]0.3'!$D$7:$E$12,'[18]0.3'!#REF!,'[18]0.3'!#REF!</definedName>
    <definedName name="T0.1?axis?C?ПЭ?" localSheetId="24">'[18]0.3'!$D$5:$E$5,'[18]0.3'!#REF!,'[18]0.3'!#REF!</definedName>
    <definedName name="T0.1?axis?C?ПЭ?" localSheetId="19">'[18]0.3'!$D$5:$E$5,'[18]0.3'!#REF!,'[18]0.3'!#REF!</definedName>
    <definedName name="T0.1?axis?C?ПЭ?" localSheetId="6">'[18]0.3'!$D$5:$E$5,'[18]0.3'!#REF!,'[18]0.3'!#REF!</definedName>
    <definedName name="T0.1?axis?C?ПЭ?" localSheetId="25">'[18]0.3'!$D$5:$E$5,'[18]0.3'!#REF!,'[18]0.3'!#REF!</definedName>
    <definedName name="T0.1?axis?C?ПЭ?" localSheetId="18">'[18]0.3'!$D$5:$E$5,'[18]0.3'!#REF!,'[18]0.3'!#REF!</definedName>
    <definedName name="T0.1?axis?C?ПЭ?" localSheetId="26">'[18]0.3'!$D$5:$E$5,'[18]0.3'!#REF!,'[18]0.3'!#REF!</definedName>
    <definedName name="T0.1?axis?C?ПЭ?" localSheetId="17">'[18]0.3'!$D$5:$E$5,'[18]0.3'!#REF!,'[18]0.3'!#REF!</definedName>
    <definedName name="T0.1?axis?C?ПЭ?">'[18]0.3'!$D$5:$E$5,'[18]0.3'!#REF!,'[18]0.3'!#REF!</definedName>
    <definedName name="T0.1?axis?ПРД?БАЗ" localSheetId="24">'[18]0.3'!#REF!,'[18]0.3'!#REF!</definedName>
    <definedName name="T0.1?axis?ПРД?БАЗ" localSheetId="19">'[18]0.3'!#REF!,'[18]0.3'!#REF!</definedName>
    <definedName name="T0.1?axis?ПРД?БАЗ" localSheetId="6">'[18]0.3'!#REF!,'[18]0.3'!#REF!</definedName>
    <definedName name="T0.1?axis?ПРД?БАЗ" localSheetId="25">'[18]0.3'!#REF!,'[18]0.3'!#REF!</definedName>
    <definedName name="T0.1?axis?ПРД?БАЗ" localSheetId="18">'[18]0.3'!#REF!,'[18]0.3'!#REF!</definedName>
    <definedName name="T0.1?axis?ПРД?БАЗ" localSheetId="26">'[18]0.3'!#REF!,'[18]0.3'!#REF!</definedName>
    <definedName name="T0.1?axis?ПРД?БАЗ" localSheetId="17">'[18]0.3'!#REF!,'[18]0.3'!#REF!</definedName>
    <definedName name="T0.1?axis?ПРД?БАЗ">'[18]0.3'!#REF!,'[18]0.3'!#REF!</definedName>
    <definedName name="T0.1?axis?ПФ?ПЛАН" localSheetId="24">'[18]0.3'!#REF!,'[18]0.3'!#REF!</definedName>
    <definedName name="T0.1?axis?ПФ?ПЛАН" localSheetId="19">'[18]0.3'!#REF!,'[18]0.3'!#REF!</definedName>
    <definedName name="T0.1?axis?ПФ?ПЛАН" localSheetId="6">'[18]0.3'!#REF!,'[18]0.3'!#REF!</definedName>
    <definedName name="T0.1?axis?ПФ?ПЛАН" localSheetId="25">'[18]0.3'!#REF!,'[18]0.3'!#REF!</definedName>
    <definedName name="T0.1?axis?ПФ?ПЛАН" localSheetId="18">'[18]0.3'!#REF!,'[18]0.3'!#REF!</definedName>
    <definedName name="T0.1?axis?ПФ?ПЛАН" localSheetId="26">'[18]0.3'!#REF!,'[18]0.3'!#REF!</definedName>
    <definedName name="T0.1?axis?ПФ?ПЛАН" localSheetId="17">'[18]0.3'!#REF!,'[18]0.3'!#REF!</definedName>
    <definedName name="T0.1?axis?ПФ?ПЛАН">'[18]0.3'!#REF!,'[18]0.3'!#REF!</definedName>
    <definedName name="T0.1?Data" localSheetId="24">'[18]0.3'!$D$7:$E$12,'[18]0.3'!#REF!,'[18]0.3'!#REF!</definedName>
    <definedName name="T0.1?Data" localSheetId="19">'[18]0.3'!$D$7:$E$12,'[18]0.3'!#REF!,'[18]0.3'!#REF!</definedName>
    <definedName name="T0.1?Data" localSheetId="6">'[18]0.3'!$D$7:$E$12,'[18]0.3'!#REF!,'[18]0.3'!#REF!</definedName>
    <definedName name="T0.1?Data" localSheetId="25">'[18]0.3'!$D$7:$E$12,'[18]0.3'!#REF!,'[18]0.3'!#REF!</definedName>
    <definedName name="T0.1?Data" localSheetId="18">'[18]0.3'!$D$7:$E$12,'[18]0.3'!#REF!,'[18]0.3'!#REF!</definedName>
    <definedName name="T0.1?Data" localSheetId="26">'[18]0.3'!$D$7:$E$12,'[18]0.3'!#REF!,'[18]0.3'!#REF!</definedName>
    <definedName name="T0.1?Data" localSheetId="17">'[18]0.3'!$D$7:$E$12,'[18]0.3'!#REF!,'[18]0.3'!#REF!</definedName>
    <definedName name="T0.1?Data">'[18]0.3'!$D$7:$E$12,'[18]0.3'!#REF!,'[18]0.3'!#REF!</definedName>
    <definedName name="T0.1?item_ext?РОСТ" localSheetId="24">'[18]0.3'!#REF!</definedName>
    <definedName name="T0.1?item_ext?РОСТ" localSheetId="19">'[18]0.3'!#REF!</definedName>
    <definedName name="T0.1?item_ext?РОСТ" localSheetId="6">'[18]0.3'!#REF!</definedName>
    <definedName name="T0.1?item_ext?РОСТ" localSheetId="25">'[18]0.3'!#REF!</definedName>
    <definedName name="T0.1?item_ext?РОСТ" localSheetId="18">'[18]0.3'!#REF!</definedName>
    <definedName name="T0.1?item_ext?РОСТ" localSheetId="26">'[18]0.3'!#REF!</definedName>
    <definedName name="T0.1?item_ext?РОСТ" localSheetId="17">'[18]0.3'!#REF!</definedName>
    <definedName name="T0.1?item_ext?РОСТ">'[18]0.3'!#REF!</definedName>
    <definedName name="T0.1?Name" localSheetId="24">'[18]0.3'!#REF!</definedName>
    <definedName name="T0.1?Name" localSheetId="19">'[18]0.3'!#REF!</definedName>
    <definedName name="T0.1?Name" localSheetId="6">'[18]0.3'!#REF!</definedName>
    <definedName name="T0.1?Name" localSheetId="25">'[18]0.3'!#REF!</definedName>
    <definedName name="T0.1?Name" localSheetId="18">'[18]0.3'!#REF!</definedName>
    <definedName name="T0.1?Name" localSheetId="26">'[18]0.3'!#REF!</definedName>
    <definedName name="T0.1?Name" localSheetId="17">'[18]0.3'!#REF!</definedName>
    <definedName name="T0.1?Name">'[18]0.3'!#REF!</definedName>
    <definedName name="T0.1?unit?ПРЦ" localSheetId="24">'[18]0.3'!#REF!</definedName>
    <definedName name="T0.1?unit?ПРЦ" localSheetId="19">'[18]0.3'!#REF!</definedName>
    <definedName name="T0.1?unit?ПРЦ" localSheetId="6">'[18]0.3'!#REF!</definedName>
    <definedName name="T0.1?unit?ПРЦ" localSheetId="25">'[18]0.3'!#REF!</definedName>
    <definedName name="T0.1?unit?ПРЦ" localSheetId="18">'[18]0.3'!#REF!</definedName>
    <definedName name="T0.1?unit?ПРЦ" localSheetId="26">'[18]0.3'!#REF!</definedName>
    <definedName name="T0.1?unit?ПРЦ" localSheetId="17">'[18]0.3'!#REF!</definedName>
    <definedName name="T0.1?unit?ПРЦ">'[18]0.3'!#REF!</definedName>
    <definedName name="T0.1_Protect" localSheetId="24">'[18]0.3'!$E$5:$E$5,'[18]0.3'!#REF!,'[18]0.3'!#REF!,'[18]0.3'!#REF!,'[18]0.3'!#REF!,'[18]0.3'!$A$13:$IV$113,'[18]0.3'!$F$1:$Z$65536,'[18]0.3'!#REF!</definedName>
    <definedName name="T0.1_Protect" localSheetId="19">'[18]0.3'!$E$5:$E$5,'[18]0.3'!#REF!,'[18]0.3'!#REF!,'[18]0.3'!#REF!,'[18]0.3'!#REF!,'[18]0.3'!$A$13:$IV$113,'[18]0.3'!$F$1:$Z$65536,'[18]0.3'!#REF!</definedName>
    <definedName name="T0.1_Protect" localSheetId="6">'[18]0.3'!$E$5:$E$5,'[18]0.3'!#REF!,'[18]0.3'!#REF!,'[18]0.3'!#REF!,'[18]0.3'!#REF!,'[18]0.3'!$A$13:$IV$113,'[18]0.3'!$F$1:$Z$65536,'[18]0.3'!#REF!</definedName>
    <definedName name="T0.1_Protect" localSheetId="25">'[18]0.3'!$E$5:$E$5,'[18]0.3'!#REF!,'[18]0.3'!#REF!,'[18]0.3'!#REF!,'[18]0.3'!#REF!,'[18]0.3'!$A$13:$IV$113,'[18]0.3'!$F$1:$Z$65536,'[18]0.3'!#REF!</definedName>
    <definedName name="T0.1_Protect" localSheetId="18">'[18]0.3'!$E$5:$E$5,'[18]0.3'!#REF!,'[18]0.3'!#REF!,'[18]0.3'!#REF!,'[18]0.3'!#REF!,'[18]0.3'!$A$13:$IV$113,'[18]0.3'!$F$1:$Z$65536,'[18]0.3'!#REF!</definedName>
    <definedName name="T0.1_Protect" localSheetId="26">'[18]0.3'!$E$5:$E$5,'[18]0.3'!#REF!,'[18]0.3'!#REF!,'[18]0.3'!#REF!,'[18]0.3'!#REF!,'[18]0.3'!$A$13:$IV$113,'[18]0.3'!$F$1:$Z$65536,'[18]0.3'!#REF!</definedName>
    <definedName name="T0.1_Protect" localSheetId="17">'[18]0.3'!$E$5:$E$5,'[18]0.3'!#REF!,'[18]0.3'!#REF!,'[18]0.3'!#REF!,'[18]0.3'!#REF!,'[18]0.3'!$A$13:$IV$113,'[18]0.3'!$F$1:$Z$65536,'[18]0.3'!#REF!</definedName>
    <definedName name="T0.1_Protect">'[18]0.3'!$E$5:$E$5,'[18]0.3'!#REF!,'[18]0.3'!#REF!,'[18]0.3'!#REF!,'[18]0.3'!#REF!,'[18]0.3'!$A$13:$IV$113,'[18]0.3'!$F$1:$Z$65536,'[18]0.3'!#REF!</definedName>
    <definedName name="T0?axis?ПРД?БАЗ" localSheetId="24">'[18]0'!#REF!,'[18]0'!#REF!</definedName>
    <definedName name="T0?axis?ПРД?БАЗ" localSheetId="19">'[18]0'!#REF!,'[18]0'!#REF!</definedName>
    <definedName name="T0?axis?ПРД?БАЗ" localSheetId="6">'[18]0'!#REF!,'[18]0'!#REF!</definedName>
    <definedName name="T0?axis?ПРД?БАЗ" localSheetId="25">'[18]0'!#REF!,'[18]0'!#REF!</definedName>
    <definedName name="T0?axis?ПРД?БАЗ" localSheetId="18">'[18]0'!#REF!,'[18]0'!#REF!</definedName>
    <definedName name="T0?axis?ПРД?БАЗ" localSheetId="26">'[18]0'!#REF!,'[18]0'!#REF!</definedName>
    <definedName name="T0?axis?ПРД?БАЗ" localSheetId="17">'[18]0'!#REF!,'[18]0'!#REF!</definedName>
    <definedName name="T0?axis?ПРД?БАЗ">'[18]0'!#REF!,'[18]0'!#REF!</definedName>
    <definedName name="T0?axis?ПРД?ПРЕД" localSheetId="24">'[18]0'!#REF!,'[18]0'!#REF!</definedName>
    <definedName name="T0?axis?ПРД?ПРЕД" localSheetId="19">'[18]0'!#REF!,'[18]0'!#REF!</definedName>
    <definedName name="T0?axis?ПРД?ПРЕД" localSheetId="6">'[18]0'!#REF!,'[18]0'!#REF!</definedName>
    <definedName name="T0?axis?ПРД?ПРЕД" localSheetId="25">'[18]0'!#REF!,'[18]0'!#REF!</definedName>
    <definedName name="T0?axis?ПРД?ПРЕД" localSheetId="18">'[18]0'!#REF!,'[18]0'!#REF!</definedName>
    <definedName name="T0?axis?ПРД?ПРЕД" localSheetId="26">'[18]0'!#REF!,'[18]0'!#REF!</definedName>
    <definedName name="T0?axis?ПРД?ПРЕД" localSheetId="17">'[18]0'!#REF!,'[18]0'!#REF!</definedName>
    <definedName name="T0?axis?ПРД?ПРЕД">'[18]0'!#REF!,'[18]0'!#REF!</definedName>
    <definedName name="T0?axis?ПФ?ПЛАН" localSheetId="24">'[18]0'!#REF!,'[18]0'!#REF!,'[18]0'!#REF!,'[18]0'!#REF!</definedName>
    <definedName name="T0?axis?ПФ?ПЛАН" localSheetId="19">'[18]0'!#REF!,'[18]0'!#REF!,'[18]0'!#REF!,'[18]0'!#REF!</definedName>
    <definedName name="T0?axis?ПФ?ПЛАН" localSheetId="6">'[18]0'!#REF!,'[18]0'!#REF!,'[18]0'!#REF!,'[18]0'!#REF!</definedName>
    <definedName name="T0?axis?ПФ?ПЛАН" localSheetId="25">'[18]0'!#REF!,'[18]0'!#REF!,'[18]0'!#REF!,'[18]0'!#REF!</definedName>
    <definedName name="T0?axis?ПФ?ПЛАН" localSheetId="18">'[18]0'!#REF!,'[18]0'!#REF!,'[18]0'!#REF!,'[18]0'!#REF!</definedName>
    <definedName name="T0?axis?ПФ?ПЛАН" localSheetId="26">'[18]0'!#REF!,'[18]0'!#REF!,'[18]0'!#REF!,'[18]0'!#REF!</definedName>
    <definedName name="T0?axis?ПФ?ПЛАН" localSheetId="17">'[18]0'!#REF!,'[18]0'!#REF!,'[18]0'!#REF!,'[18]0'!#REF!</definedName>
    <definedName name="T0?axis?ПФ?ПЛАН">'[18]0'!#REF!,'[18]0'!#REF!,'[18]0'!#REF!,'[18]0'!#REF!</definedName>
    <definedName name="T0?axis?ПФ?ФАКТ" localSheetId="24">'[18]0'!#REF!,'[18]0'!#REF!,'[18]0'!#REF!,'[18]0'!#REF!</definedName>
    <definedName name="T0?axis?ПФ?ФАКТ" localSheetId="19">'[18]0'!#REF!,'[18]0'!#REF!,'[18]0'!#REF!,'[18]0'!#REF!</definedName>
    <definedName name="T0?axis?ПФ?ФАКТ" localSheetId="6">'[18]0'!#REF!,'[18]0'!#REF!,'[18]0'!#REF!,'[18]0'!#REF!</definedName>
    <definedName name="T0?axis?ПФ?ФАКТ" localSheetId="25">'[18]0'!#REF!,'[18]0'!#REF!,'[18]0'!#REF!,'[18]0'!#REF!</definedName>
    <definedName name="T0?axis?ПФ?ФАКТ" localSheetId="18">'[18]0'!#REF!,'[18]0'!#REF!,'[18]0'!#REF!,'[18]0'!#REF!</definedName>
    <definedName name="T0?axis?ПФ?ФАКТ" localSheetId="26">'[18]0'!#REF!,'[18]0'!#REF!,'[18]0'!#REF!,'[18]0'!#REF!</definedName>
    <definedName name="T0?axis?ПФ?ФАКТ" localSheetId="17">'[18]0'!#REF!,'[18]0'!#REF!,'[18]0'!#REF!,'[18]0'!#REF!</definedName>
    <definedName name="T0?axis?ПФ?ФАКТ">'[18]0'!#REF!,'[18]0'!#REF!,'[18]0'!#REF!,'[18]0'!#REF!</definedName>
    <definedName name="T0?Data" localSheetId="24">'[18]0'!$D$8:$G$55,'[18]0'!$D$72:$G$75,'[18]0'!$D$77:$G$80,'[18]0'!$D$82:$G$84,'[18]0'!$D$86:$G$88,'[18]0'!$D$57:$G$63,'%_Нов'!P1_T0?Data</definedName>
    <definedName name="T0?Data" localSheetId="19">'[18]0'!$D$8:$G$55,'[18]0'!$D$72:$G$75,'[18]0'!$D$77:$G$80,'[18]0'!$D$82:$G$84,'[18]0'!$D$86:$G$88,'[18]0'!$D$57:$G$63,'%_Толп'!P1_T0?Data</definedName>
    <definedName name="T0?Data" localSheetId="6">'[18]0'!$D$8:$G$55,'[18]0'!$D$72:$G$75,'[18]0'!$D$77:$G$80,'[18]0'!$D$82:$G$84,'[18]0'!$D$86:$G$88,'[18]0'!$D$57:$G$63,P1_T0?Data</definedName>
    <definedName name="T0?Data" localSheetId="25">'[18]0'!$D$8:$G$55,'[18]0'!$D$72:$G$75,'[18]0'!$D$77:$G$80,'[18]0'!$D$82:$G$84,'[18]0'!$D$86:$G$88,'[18]0'!$D$57:$G$63,ИП_Новое!P1_T0?Data</definedName>
    <definedName name="T0?Data" localSheetId="18">'[18]0'!$D$8:$G$55,'[18]0'!$D$72:$G$75,'[18]0'!$D$77:$G$80,'[18]0'!$D$82:$G$84,'[18]0'!$D$86:$G$88,'[18]0'!$D$57:$G$63,ИП_Толп!P1_T0?Data</definedName>
    <definedName name="T0?Data" localSheetId="26">'[18]0'!$D$8:$G$55,'[18]0'!$D$72:$G$75,'[18]0'!$D$77:$G$80,'[18]0'!$D$82:$G$84,'[18]0'!$D$86:$G$88,'[18]0'!$D$57:$G$63,Тариф_Новое!P1_T0?Data</definedName>
    <definedName name="T0?Data" localSheetId="17">'[18]0'!$D$8:$G$55,'[18]0'!$D$72:$G$75,'[18]0'!$D$77:$G$80,'[18]0'!$D$82:$G$84,'[18]0'!$D$86:$G$88,'[18]0'!$D$57:$G$63,Тариф_Толп!P1_T0?Data</definedName>
    <definedName name="T0?Data">'[18]0'!$D$8:$G$55,'[18]0'!$D$72:$G$75,'[18]0'!$D$77:$G$80,'[18]0'!$D$82:$G$84,'[18]0'!$D$86:$G$88,'[18]0'!$D$57:$G$63,P1_T0?Data</definedName>
    <definedName name="T0?item_ext?РОСТ" localSheetId="24">'[18]0'!#REF!</definedName>
    <definedName name="T0?item_ext?РОСТ" localSheetId="19">'[18]0'!#REF!</definedName>
    <definedName name="T0?item_ext?РОСТ" localSheetId="6">'[18]0'!#REF!</definedName>
    <definedName name="T0?item_ext?РОСТ" localSheetId="25">'[18]0'!#REF!</definedName>
    <definedName name="T0?item_ext?РОСТ" localSheetId="18">'[18]0'!#REF!</definedName>
    <definedName name="T0?item_ext?РОСТ" localSheetId="26">'[18]0'!#REF!</definedName>
    <definedName name="T0?item_ext?РОСТ" localSheetId="17">'[18]0'!#REF!</definedName>
    <definedName name="T0?item_ext?РОСТ">'[18]0'!#REF!</definedName>
    <definedName name="T0?L26" localSheetId="24">'[18]0'!#REF!</definedName>
    <definedName name="T0?L26" localSheetId="19">'[18]0'!#REF!</definedName>
    <definedName name="T0?L26" localSheetId="6">'[18]0'!#REF!</definedName>
    <definedName name="T0?L26" localSheetId="25">'[18]0'!#REF!</definedName>
    <definedName name="T0?L26" localSheetId="18">'[18]0'!#REF!</definedName>
    <definedName name="T0?L26" localSheetId="26">'[18]0'!#REF!</definedName>
    <definedName name="T0?L26" localSheetId="17">'[18]0'!#REF!</definedName>
    <definedName name="T0?L26">'[18]0'!#REF!</definedName>
    <definedName name="T0?L26.1" localSheetId="24">'[18]0'!#REF!</definedName>
    <definedName name="T0?L26.1" localSheetId="19">'[18]0'!#REF!</definedName>
    <definedName name="T0?L26.1" localSheetId="6">'[18]0'!#REF!</definedName>
    <definedName name="T0?L26.1" localSheetId="25">'[18]0'!#REF!</definedName>
    <definedName name="T0?L26.1" localSheetId="18">'[18]0'!#REF!</definedName>
    <definedName name="T0?L26.1" localSheetId="26">'[18]0'!#REF!</definedName>
    <definedName name="T0?L26.1" localSheetId="17">'[18]0'!#REF!</definedName>
    <definedName name="T0?L26.1">'[18]0'!#REF!</definedName>
    <definedName name="T0?L26.2" localSheetId="24">'[18]0'!#REF!</definedName>
    <definedName name="T0?L26.2" localSheetId="19">'[18]0'!#REF!</definedName>
    <definedName name="T0?L26.2" localSheetId="6">'[18]0'!#REF!</definedName>
    <definedName name="T0?L26.2" localSheetId="25">'[18]0'!#REF!</definedName>
    <definedName name="T0?L26.2" localSheetId="18">'[18]0'!#REF!</definedName>
    <definedName name="T0?L26.2" localSheetId="26">'[18]0'!#REF!</definedName>
    <definedName name="T0?L26.2" localSheetId="17">'[18]0'!#REF!</definedName>
    <definedName name="T0?L26.2">'[18]0'!#REF!</definedName>
    <definedName name="T0?L27" localSheetId="24">'[18]0'!#REF!</definedName>
    <definedName name="T0?L27" localSheetId="19">'[18]0'!#REF!</definedName>
    <definedName name="T0?L27" localSheetId="6">'[18]0'!#REF!</definedName>
    <definedName name="T0?L27" localSheetId="25">'[18]0'!#REF!</definedName>
    <definedName name="T0?L27" localSheetId="18">'[18]0'!#REF!</definedName>
    <definedName name="T0?L27" localSheetId="26">'[18]0'!#REF!</definedName>
    <definedName name="T0?L27" localSheetId="17">'[18]0'!#REF!</definedName>
    <definedName name="T0?L27">'[18]0'!#REF!</definedName>
    <definedName name="T0?L27.1" localSheetId="24">'[18]0'!#REF!</definedName>
    <definedName name="T0?L27.1" localSheetId="19">'[18]0'!#REF!</definedName>
    <definedName name="T0?L27.1" localSheetId="6">'[18]0'!#REF!</definedName>
    <definedName name="T0?L27.1" localSheetId="25">'[18]0'!#REF!</definedName>
    <definedName name="T0?L27.1" localSheetId="18">'[18]0'!#REF!</definedName>
    <definedName name="T0?L27.1" localSheetId="26">'[18]0'!#REF!</definedName>
    <definedName name="T0?L27.1" localSheetId="17">'[18]0'!#REF!</definedName>
    <definedName name="T0?L27.1">'[18]0'!#REF!</definedName>
    <definedName name="T0?L27.1.1" localSheetId="24">'[18]0'!#REF!</definedName>
    <definedName name="T0?L27.1.1" localSheetId="19">'[18]0'!#REF!</definedName>
    <definedName name="T0?L27.1.1" localSheetId="6">'[18]0'!#REF!</definedName>
    <definedName name="T0?L27.1.1" localSheetId="25">'[18]0'!#REF!</definedName>
    <definedName name="T0?L27.1.1" localSheetId="18">'[18]0'!#REF!</definedName>
    <definedName name="T0?L27.1.1" localSheetId="26">'[18]0'!#REF!</definedName>
    <definedName name="T0?L27.1.1" localSheetId="17">'[18]0'!#REF!</definedName>
    <definedName name="T0?L27.1.1">'[18]0'!#REF!</definedName>
    <definedName name="T0?L27.1.2" localSheetId="24">'[18]0'!#REF!</definedName>
    <definedName name="T0?L27.1.2" localSheetId="19">'[18]0'!#REF!</definedName>
    <definedName name="T0?L27.1.2" localSheetId="6">'[18]0'!#REF!</definedName>
    <definedName name="T0?L27.1.2" localSheetId="25">'[18]0'!#REF!</definedName>
    <definedName name="T0?L27.1.2" localSheetId="18">'[18]0'!#REF!</definedName>
    <definedName name="T0?L27.1.2" localSheetId="26">'[18]0'!#REF!</definedName>
    <definedName name="T0?L27.1.2" localSheetId="17">'[18]0'!#REF!</definedName>
    <definedName name="T0?L27.1.2">'[18]0'!#REF!</definedName>
    <definedName name="T0?L27.1.3" localSheetId="24">'[18]0'!#REF!</definedName>
    <definedName name="T0?L27.1.3" localSheetId="19">'[18]0'!#REF!</definedName>
    <definedName name="T0?L27.1.3" localSheetId="6">'[18]0'!#REF!</definedName>
    <definedName name="T0?L27.1.3" localSheetId="25">'[18]0'!#REF!</definedName>
    <definedName name="T0?L27.1.3" localSheetId="18">'[18]0'!#REF!</definedName>
    <definedName name="T0?L27.1.3" localSheetId="26">'[18]0'!#REF!</definedName>
    <definedName name="T0?L27.1.3" localSheetId="17">'[18]0'!#REF!</definedName>
    <definedName name="T0?L27.1.3">'[18]0'!#REF!</definedName>
    <definedName name="T0?L27.1.4" localSheetId="24">'[18]0'!#REF!</definedName>
    <definedName name="T0?L27.1.4" localSheetId="19">'[18]0'!#REF!</definedName>
    <definedName name="T0?L27.1.4" localSheetId="6">'[18]0'!#REF!</definedName>
    <definedName name="T0?L27.1.4" localSheetId="25">'[18]0'!#REF!</definedName>
    <definedName name="T0?L27.1.4" localSheetId="18">'[18]0'!#REF!</definedName>
    <definedName name="T0?L27.1.4" localSheetId="26">'[18]0'!#REF!</definedName>
    <definedName name="T0?L27.1.4" localSheetId="17">'[18]0'!#REF!</definedName>
    <definedName name="T0?L27.1.4">'[18]0'!#REF!</definedName>
    <definedName name="T0?L27.1.5" localSheetId="24">'[18]0'!#REF!</definedName>
    <definedName name="T0?L27.1.5" localSheetId="19">'[18]0'!#REF!</definedName>
    <definedName name="T0?L27.1.5" localSheetId="6">'[18]0'!#REF!</definedName>
    <definedName name="T0?L27.1.5" localSheetId="25">'[18]0'!#REF!</definedName>
    <definedName name="T0?L27.1.5" localSheetId="18">'[18]0'!#REF!</definedName>
    <definedName name="T0?L27.1.5" localSheetId="26">'[18]0'!#REF!</definedName>
    <definedName name="T0?L27.1.5" localSheetId="17">'[18]0'!#REF!</definedName>
    <definedName name="T0?L27.1.5">'[18]0'!#REF!</definedName>
    <definedName name="T0?L27.2" localSheetId="24">'[18]0'!#REF!</definedName>
    <definedName name="T0?L27.2" localSheetId="19">'[18]0'!#REF!</definedName>
    <definedName name="T0?L27.2" localSheetId="6">'[18]0'!#REF!</definedName>
    <definedName name="T0?L27.2" localSheetId="25">'[18]0'!#REF!</definedName>
    <definedName name="T0?L27.2" localSheetId="18">'[18]0'!#REF!</definedName>
    <definedName name="T0?L27.2" localSheetId="26">'[18]0'!#REF!</definedName>
    <definedName name="T0?L27.2" localSheetId="17">'[18]0'!#REF!</definedName>
    <definedName name="T0?L27.2">'[18]0'!#REF!</definedName>
    <definedName name="T0?L27.2.1" localSheetId="24">'[18]0'!#REF!</definedName>
    <definedName name="T0?L27.2.1" localSheetId="19">'[18]0'!#REF!</definedName>
    <definedName name="T0?L27.2.1" localSheetId="6">'[18]0'!#REF!</definedName>
    <definedName name="T0?L27.2.1" localSheetId="25">'[18]0'!#REF!</definedName>
    <definedName name="T0?L27.2.1" localSheetId="18">'[18]0'!#REF!</definedName>
    <definedName name="T0?L27.2.1" localSheetId="26">'[18]0'!#REF!</definedName>
    <definedName name="T0?L27.2.1" localSheetId="17">'[18]0'!#REF!</definedName>
    <definedName name="T0?L27.2.1">'[18]0'!#REF!</definedName>
    <definedName name="T0?L27.2.2" localSheetId="24">'[18]0'!#REF!</definedName>
    <definedName name="T0?L27.2.2" localSheetId="19">'[18]0'!#REF!</definedName>
    <definedName name="T0?L27.2.2" localSheetId="6">'[18]0'!#REF!</definedName>
    <definedName name="T0?L27.2.2" localSheetId="25">'[18]0'!#REF!</definedName>
    <definedName name="T0?L27.2.2" localSheetId="18">'[18]0'!#REF!</definedName>
    <definedName name="T0?L27.2.2" localSheetId="26">'[18]0'!#REF!</definedName>
    <definedName name="T0?L27.2.2" localSheetId="17">'[18]0'!#REF!</definedName>
    <definedName name="T0?L27.2.2">'[18]0'!#REF!</definedName>
    <definedName name="T0?L27.2.3" localSheetId="24">'[18]0'!#REF!</definedName>
    <definedName name="T0?L27.2.3" localSheetId="19">'[18]0'!#REF!</definedName>
    <definedName name="T0?L27.2.3" localSheetId="6">'[18]0'!#REF!</definedName>
    <definedName name="T0?L27.2.3" localSheetId="25">'[18]0'!#REF!</definedName>
    <definedName name="T0?L27.2.3" localSheetId="18">'[18]0'!#REF!</definedName>
    <definedName name="T0?L27.2.3" localSheetId="26">'[18]0'!#REF!</definedName>
    <definedName name="T0?L27.2.3" localSheetId="17">'[18]0'!#REF!</definedName>
    <definedName name="T0?L27.2.3">'[18]0'!#REF!</definedName>
    <definedName name="T0?L27.2.4" localSheetId="24">'[18]0'!#REF!</definedName>
    <definedName name="T0?L27.2.4" localSheetId="19">'[18]0'!#REF!</definedName>
    <definedName name="T0?L27.2.4" localSheetId="6">'[18]0'!#REF!</definedName>
    <definedName name="T0?L27.2.4" localSheetId="25">'[18]0'!#REF!</definedName>
    <definedName name="T0?L27.2.4" localSheetId="18">'[18]0'!#REF!</definedName>
    <definedName name="T0?L27.2.4" localSheetId="26">'[18]0'!#REF!</definedName>
    <definedName name="T0?L27.2.4" localSheetId="17">'[18]0'!#REF!</definedName>
    <definedName name="T0?L27.2.4">'[18]0'!#REF!</definedName>
    <definedName name="T0?L27.3" localSheetId="24">'[18]0'!#REF!</definedName>
    <definedName name="T0?L27.3" localSheetId="19">'[18]0'!#REF!</definedName>
    <definedName name="T0?L27.3" localSheetId="6">'[18]0'!#REF!</definedName>
    <definedName name="T0?L27.3" localSheetId="25">'[18]0'!#REF!</definedName>
    <definedName name="T0?L27.3" localSheetId="18">'[18]0'!#REF!</definedName>
    <definedName name="T0?L27.3" localSheetId="26">'[18]0'!#REF!</definedName>
    <definedName name="T0?L27.3" localSheetId="17">'[18]0'!#REF!</definedName>
    <definedName name="T0?L27.3">'[18]0'!#REF!</definedName>
    <definedName name="T0?L28.1" localSheetId="24">'[18]0'!#REF!</definedName>
    <definedName name="T0?L28.1" localSheetId="19">'[18]0'!#REF!</definedName>
    <definedName name="T0?L28.1" localSheetId="6">'[18]0'!#REF!</definedName>
    <definedName name="T0?L28.1" localSheetId="25">'[18]0'!#REF!</definedName>
    <definedName name="T0?L28.1" localSheetId="18">'[18]0'!#REF!</definedName>
    <definedName name="T0?L28.1" localSheetId="26">'[18]0'!#REF!</definedName>
    <definedName name="T0?L28.1" localSheetId="17">'[18]0'!#REF!</definedName>
    <definedName name="T0?L28.1">'[18]0'!#REF!</definedName>
    <definedName name="T0?L28.2" localSheetId="24">'[18]0'!#REF!</definedName>
    <definedName name="T0?L28.2" localSheetId="19">'[18]0'!#REF!</definedName>
    <definedName name="T0?L28.2" localSheetId="6">'[18]0'!#REF!</definedName>
    <definedName name="T0?L28.2" localSheetId="25">'[18]0'!#REF!</definedName>
    <definedName name="T0?L28.2" localSheetId="18">'[18]0'!#REF!</definedName>
    <definedName name="T0?L28.2" localSheetId="26">'[18]0'!#REF!</definedName>
    <definedName name="T0?L28.2" localSheetId="17">'[18]0'!#REF!</definedName>
    <definedName name="T0?L28.2">'[18]0'!#REF!</definedName>
    <definedName name="T0?L29.1" localSheetId="24">'[18]0'!#REF!</definedName>
    <definedName name="T0?L29.1" localSheetId="19">'[18]0'!#REF!</definedName>
    <definedName name="T0?L29.1" localSheetId="6">'[18]0'!#REF!</definedName>
    <definedName name="T0?L29.1" localSheetId="25">'[18]0'!#REF!</definedName>
    <definedName name="T0?L29.1" localSheetId="18">'[18]0'!#REF!</definedName>
    <definedName name="T0?L29.1" localSheetId="26">'[18]0'!#REF!</definedName>
    <definedName name="T0?L29.1" localSheetId="17">'[18]0'!#REF!</definedName>
    <definedName name="T0?L29.1">'[18]0'!#REF!</definedName>
    <definedName name="T0?L29.2" localSheetId="24">'[18]0'!#REF!</definedName>
    <definedName name="T0?L29.2" localSheetId="19">'[18]0'!#REF!</definedName>
    <definedName name="T0?L29.2" localSheetId="6">'[18]0'!#REF!</definedName>
    <definedName name="T0?L29.2" localSheetId="25">'[18]0'!#REF!</definedName>
    <definedName name="T0?L29.2" localSheetId="18">'[18]0'!#REF!</definedName>
    <definedName name="T0?L29.2" localSheetId="26">'[18]0'!#REF!</definedName>
    <definedName name="T0?L29.2" localSheetId="17">'[18]0'!#REF!</definedName>
    <definedName name="T0?L29.2">'[18]0'!#REF!</definedName>
    <definedName name="T0?Name" localSheetId="24">'[18]0'!#REF!</definedName>
    <definedName name="T0?Name" localSheetId="19">'[18]0'!#REF!</definedName>
    <definedName name="T0?Name" localSheetId="6">'[18]0'!#REF!</definedName>
    <definedName name="T0?Name" localSheetId="25">'[18]0'!#REF!</definedName>
    <definedName name="T0?Name" localSheetId="18">'[18]0'!#REF!</definedName>
    <definedName name="T0?Name" localSheetId="26">'[18]0'!#REF!</definedName>
    <definedName name="T0?Name" localSheetId="17">'[18]0'!#REF!</definedName>
    <definedName name="T0?Name">'[18]0'!#REF!</definedName>
    <definedName name="T0?unit?ПРЦ" localSheetId="24">'[18]0'!#REF!,'[18]0'!#REF!,'[18]0'!#REF!,'[18]0'!#REF!,'[18]0'!$D$102:$G$103</definedName>
    <definedName name="T0?unit?ПРЦ" localSheetId="19">'[18]0'!#REF!,'[18]0'!#REF!,'[18]0'!#REF!,'[18]0'!#REF!,'[18]0'!$D$102:$G$103</definedName>
    <definedName name="T0?unit?ПРЦ" localSheetId="6">'[18]0'!#REF!,'[18]0'!#REF!,'[18]0'!#REF!,'[18]0'!#REF!,'[18]0'!$D$102:$G$103</definedName>
    <definedName name="T0?unit?ПРЦ" localSheetId="25">'[18]0'!#REF!,'[18]0'!#REF!,'[18]0'!#REF!,'[18]0'!#REF!,'[18]0'!$D$102:$G$103</definedName>
    <definedName name="T0?unit?ПРЦ" localSheetId="18">'[18]0'!#REF!,'[18]0'!#REF!,'[18]0'!#REF!,'[18]0'!#REF!,'[18]0'!$D$102:$G$103</definedName>
    <definedName name="T0?unit?ПРЦ" localSheetId="26">'[18]0'!#REF!,'[18]0'!#REF!,'[18]0'!#REF!,'[18]0'!#REF!,'[18]0'!$D$102:$G$103</definedName>
    <definedName name="T0?unit?ПРЦ" localSheetId="17">'[18]0'!#REF!,'[18]0'!#REF!,'[18]0'!#REF!,'[18]0'!#REF!,'[18]0'!$D$102:$G$103</definedName>
    <definedName name="T0?unit?ПРЦ">'[18]0'!#REF!,'[18]0'!#REF!,'[18]0'!#REF!,'[18]0'!#REF!,'[18]0'!$D$102:$G$103</definedName>
    <definedName name="T0?unit?ТРУБ" localSheetId="24">'[18]0'!$D$82:$G$84,'[18]0'!$D$86:$G$88,'[18]0'!$D$67:$G$68,'%_Нов'!P1_T0?unit?ТРУБ</definedName>
    <definedName name="T0?unit?ТРУБ" localSheetId="19">'[18]0'!$D$82:$G$84,'[18]0'!$D$86:$G$88,'[18]0'!$D$67:$G$68,'%_Толп'!P1_T0?unit?ТРУБ</definedName>
    <definedName name="T0?unit?ТРУБ" localSheetId="6">'[18]0'!$D$82:$G$84,'[18]0'!$D$86:$G$88,'[18]0'!$D$67:$G$68,'ИНВЕСТ '!P1_T0?unit?ТРУБ</definedName>
    <definedName name="T0?unit?ТРУБ" localSheetId="25">'[18]0'!$D$82:$G$84,'[18]0'!$D$86:$G$88,'[18]0'!$D$67:$G$68,ИП_Новое!P1_T0?unit?ТРУБ</definedName>
    <definedName name="T0?unit?ТРУБ" localSheetId="18">'[18]0'!$D$82:$G$84,'[18]0'!$D$86:$G$88,'[18]0'!$D$67:$G$68,ИП_Толп!P1_T0?unit?ТРУБ</definedName>
    <definedName name="T0?unit?ТРУБ" localSheetId="26">'[18]0'!$D$82:$G$84,'[18]0'!$D$86:$G$88,'[18]0'!$D$67:$G$68,Тариф_Новое!P1_T0?unit?ТРУБ</definedName>
    <definedName name="T0?unit?ТРУБ" localSheetId="17">'[18]0'!$D$82:$G$84,'[18]0'!$D$86:$G$88,'[18]0'!$D$67:$G$68,Тариф_Толп!P1_T0?unit?ТРУБ</definedName>
    <definedName name="T0?unit?ТРУБ">'[18]0'!$D$82:$G$84,'[18]0'!$D$86:$G$88,'[18]0'!$D$67:$G$68,P1_T0?unit?ТРУБ</definedName>
    <definedName name="T0_1_Protect" localSheetId="24">'[18]0.3'!$D$5:$E$5,'[18]0.3'!#REF!,'[18]0.3'!#REF!,'[18]0.3'!#REF!</definedName>
    <definedName name="T0_1_Protect" localSheetId="19">'[18]0.3'!$D$5:$E$5,'[18]0.3'!#REF!,'[18]0.3'!#REF!,'[18]0.3'!#REF!</definedName>
    <definedName name="T0_1_Protect" localSheetId="6">'[18]0.3'!$D$5:$E$5,'[18]0.3'!#REF!,'[18]0.3'!#REF!,'[18]0.3'!#REF!</definedName>
    <definedName name="T0_1_Protect" localSheetId="25">'[18]0.3'!$D$5:$E$5,'[18]0.3'!#REF!,'[18]0.3'!#REF!,'[18]0.3'!#REF!</definedName>
    <definedName name="T0_1_Protect" localSheetId="18">'[18]0.3'!$D$5:$E$5,'[18]0.3'!#REF!,'[18]0.3'!#REF!,'[18]0.3'!#REF!</definedName>
    <definedName name="T0_1_Protect" localSheetId="26">'[18]0.3'!$D$5:$E$5,'[18]0.3'!#REF!,'[18]0.3'!#REF!,'[18]0.3'!#REF!</definedName>
    <definedName name="T0_1_Protect" localSheetId="17">'[18]0.3'!$D$5:$E$5,'[18]0.3'!#REF!,'[18]0.3'!#REF!,'[18]0.3'!#REF!</definedName>
    <definedName name="T0_1_Protect">'[18]0.3'!$D$5:$E$5,'[18]0.3'!#REF!,'[18]0.3'!#REF!,'[18]0.3'!#REF!</definedName>
    <definedName name="T0_Protect" localSheetId="24">'%_Нов'!P2_T0_Protect,'%_Нов'!P3_T0_Protect</definedName>
    <definedName name="T0_Protect" localSheetId="19">'%_Толп'!P2_T0_Protect,'%_Толп'!P3_T0_Protect</definedName>
    <definedName name="T0_Protect" localSheetId="6">'ИНВЕСТ '!P2_T0_Protect,'ИНВЕСТ '!P3_T0_Protect</definedName>
    <definedName name="T0_Protect" localSheetId="25">ИП_Новое!P2_T0_Protect,ИП_Новое!P3_T0_Protect</definedName>
    <definedName name="T0_Protect" localSheetId="18">ИП_Толп!P2_T0_Protect,ИП_Толп!P3_T0_Protect</definedName>
    <definedName name="T0_Protect" localSheetId="26">Тариф_Новое!P2_T0_Protect,Тариф_Новое!P3_T0_Protect</definedName>
    <definedName name="T0_Protect" localSheetId="17">Тариф_Толп!P2_T0_Protect,Тариф_Толп!P3_T0_Protect</definedName>
    <definedName name="T0_Protect">P2_T0_Protect,P3_T0_Protect</definedName>
    <definedName name="T0_Protect_4">#N/A</definedName>
    <definedName name="T0_Protect_5">#N/A</definedName>
    <definedName name="T0_Protect_6">#N/A</definedName>
    <definedName name="T0_Protect_7">#N/A</definedName>
    <definedName name="T0_Protect_8">#N/A</definedName>
    <definedName name="T1.1?axis?R?ПЭ">'[24]1.1'!$D$19:$E$22,'[24]1.1'!$D$9:$E$15</definedName>
    <definedName name="T1.1?axis?R?ПЭ?">'[24]1.1'!$B$19:$B$22,'[24]1.1'!$B$9:$B$15</definedName>
    <definedName name="T1.1?Data">'[24]1.1'!$D$9:$E$15,'[24]1.1'!$D$17:$E$17,'[24]1.1'!$D$19:$E$22,'[24]1.1'!$D$24:$E$31,'[24]1.1'!$D$6:$E$7</definedName>
    <definedName name="T1.2?Data">'[24]1.2'!$D$8:$E$10,'[24]1.2'!$D$12:$E$17,'[24]1.2'!$D$19:$E$22,'[24]1.2'!$D$6:$E$6</definedName>
    <definedName name="T1?axis?ПРД?БАЗ" localSheetId="24">'[18]1'!$R$8:$S$25,'[18]1'!#REF!</definedName>
    <definedName name="T1?axis?ПРД?БАЗ" localSheetId="19">'[18]1'!$R$8:$S$25,'[18]1'!#REF!</definedName>
    <definedName name="T1?axis?ПРД?БАЗ" localSheetId="6">'[18]1'!$R$8:$S$25,'[18]1'!#REF!</definedName>
    <definedName name="T1?axis?ПРД?БАЗ" localSheetId="25">'[18]1'!$R$8:$S$25,'[18]1'!#REF!</definedName>
    <definedName name="T1?axis?ПРД?БАЗ" localSheetId="18">'[18]1'!$R$8:$S$25,'[18]1'!#REF!</definedName>
    <definedName name="T1?axis?ПРД?БАЗ" localSheetId="26">'[18]1'!$R$8:$S$25,'[18]1'!#REF!</definedName>
    <definedName name="T1?axis?ПРД?БАЗ" localSheetId="17">'[18]1'!$R$8:$S$25,'[18]1'!#REF!</definedName>
    <definedName name="T1?axis?ПРД?БАЗ">'[18]1'!$R$8:$S$25,'[18]1'!#REF!</definedName>
    <definedName name="T1?axis?ПРД?ПРЕД" localSheetId="24">'[18]1'!#REF!,'[18]1'!#REF!</definedName>
    <definedName name="T1?axis?ПРД?ПРЕД" localSheetId="19">'[18]1'!#REF!,'[18]1'!#REF!</definedName>
    <definedName name="T1?axis?ПРД?ПРЕД" localSheetId="6">'[18]1'!#REF!,'[18]1'!#REF!</definedName>
    <definedName name="T1?axis?ПРД?ПРЕД" localSheetId="25">'[18]1'!#REF!,'[18]1'!#REF!</definedName>
    <definedName name="T1?axis?ПРД?ПРЕД" localSheetId="18">'[18]1'!#REF!,'[18]1'!#REF!</definedName>
    <definedName name="T1?axis?ПРД?ПРЕД" localSheetId="26">'[18]1'!#REF!,'[18]1'!#REF!</definedName>
    <definedName name="T1?axis?ПРД?ПРЕД" localSheetId="17">'[18]1'!#REF!,'[18]1'!#REF!</definedName>
    <definedName name="T1?axis?ПРД?ПРЕД">'[18]1'!#REF!,'[18]1'!#REF!</definedName>
    <definedName name="T1?axis?ПФ?ПЛАН" localSheetId="24">'[18]1'!$R$8:$R$25,'[18]1'!#REF!,'[18]1'!#REF!,'[18]1'!#REF!</definedName>
    <definedName name="T1?axis?ПФ?ПЛАН" localSheetId="19">'[18]1'!$R$8:$R$25,'[18]1'!#REF!,'[18]1'!#REF!,'[18]1'!#REF!</definedName>
    <definedName name="T1?axis?ПФ?ПЛАН" localSheetId="6">'[18]1'!$R$8:$R$25,'[18]1'!#REF!,'[18]1'!#REF!,'[18]1'!#REF!</definedName>
    <definedName name="T1?axis?ПФ?ПЛАН" localSheetId="25">'[18]1'!$R$8:$R$25,'[18]1'!#REF!,'[18]1'!#REF!,'[18]1'!#REF!</definedName>
    <definedName name="T1?axis?ПФ?ПЛАН" localSheetId="18">'[18]1'!$R$8:$R$25,'[18]1'!#REF!,'[18]1'!#REF!,'[18]1'!#REF!</definedName>
    <definedName name="T1?axis?ПФ?ПЛАН" localSheetId="26">'[18]1'!$R$8:$R$25,'[18]1'!#REF!,'[18]1'!#REF!,'[18]1'!#REF!</definedName>
    <definedName name="T1?axis?ПФ?ПЛАН" localSheetId="17">'[18]1'!$R$8:$R$25,'[18]1'!#REF!,'[18]1'!#REF!,'[18]1'!#REF!</definedName>
    <definedName name="T1?axis?ПФ?ПЛАН">'[18]1'!$R$8:$R$25,'[18]1'!#REF!,'[18]1'!#REF!,'[18]1'!#REF!</definedName>
    <definedName name="T1?axis?ПФ?ФАКТ" localSheetId="24">'[18]1'!$S$8:$S$25,'[18]1'!#REF!,'[18]1'!#REF!,'[18]1'!#REF!</definedName>
    <definedName name="T1?axis?ПФ?ФАКТ" localSheetId="19">'[18]1'!$S$8:$S$25,'[18]1'!#REF!,'[18]1'!#REF!,'[18]1'!#REF!</definedName>
    <definedName name="T1?axis?ПФ?ФАКТ" localSheetId="6">'[18]1'!$S$8:$S$25,'[18]1'!#REF!,'[18]1'!#REF!,'[18]1'!#REF!</definedName>
    <definedName name="T1?axis?ПФ?ФАКТ" localSheetId="25">'[18]1'!$S$8:$S$25,'[18]1'!#REF!,'[18]1'!#REF!,'[18]1'!#REF!</definedName>
    <definedName name="T1?axis?ПФ?ФАКТ" localSheetId="18">'[18]1'!$S$8:$S$25,'[18]1'!#REF!,'[18]1'!#REF!,'[18]1'!#REF!</definedName>
    <definedName name="T1?axis?ПФ?ФАКТ" localSheetId="26">'[18]1'!$S$8:$S$25,'[18]1'!#REF!,'[18]1'!#REF!,'[18]1'!#REF!</definedName>
    <definedName name="T1?axis?ПФ?ФАКТ" localSheetId="17">'[18]1'!$S$8:$S$25,'[18]1'!#REF!,'[18]1'!#REF!,'[18]1'!#REF!</definedName>
    <definedName name="T1?axis?ПФ?ФАКТ">'[18]1'!$S$8:$S$25,'[18]1'!#REF!,'[18]1'!#REF!,'[18]1'!#REF!</definedName>
    <definedName name="T1?Name" localSheetId="24">'[18]1'!#REF!</definedName>
    <definedName name="T1?Name" localSheetId="19">'[18]1'!#REF!</definedName>
    <definedName name="T1?Name" localSheetId="6">'[18]1'!#REF!</definedName>
    <definedName name="T1?Name" localSheetId="25">'[18]1'!#REF!</definedName>
    <definedName name="T1?Name" localSheetId="18">'[18]1'!#REF!</definedName>
    <definedName name="T1?Name" localSheetId="26">'[18]1'!#REF!</definedName>
    <definedName name="T1?Name" localSheetId="17">'[18]1'!#REF!</definedName>
    <definedName name="T1?Name">'[18]1'!#REF!</definedName>
    <definedName name="T10?axis?R?ВРАС" localSheetId="24">#REF!</definedName>
    <definedName name="T10?axis?R?ВРАС" localSheetId="19">#REF!</definedName>
    <definedName name="T10?axis?R?ВРАС" localSheetId="6">#REF!</definedName>
    <definedName name="T10?axis?R?ВРАС" localSheetId="25">#REF!</definedName>
    <definedName name="T10?axis?R?ВРАС" localSheetId="18">#REF!</definedName>
    <definedName name="T10?axis?R?ВРАС" localSheetId="26">#REF!</definedName>
    <definedName name="T10?axis?R?ВРАС" localSheetId="17">#REF!</definedName>
    <definedName name="T10?axis?R?ВРАС">#REF!</definedName>
    <definedName name="T10?axis?R?ВРАС?" localSheetId="24">#REF!</definedName>
    <definedName name="T10?axis?R?ВРАС?" localSheetId="19">#REF!</definedName>
    <definedName name="T10?axis?R?ВРАС?" localSheetId="6">#REF!</definedName>
    <definedName name="T10?axis?R?ВРАС?" localSheetId="25">#REF!</definedName>
    <definedName name="T10?axis?R?ВРАС?" localSheetId="18">#REF!</definedName>
    <definedName name="T10?axis?R?ВРАС?" localSheetId="26">#REF!</definedName>
    <definedName name="T10?axis?R?ВРАС?" localSheetId="17">#REF!</definedName>
    <definedName name="T10?axis?R?ВРАС?">#REF!</definedName>
    <definedName name="T10?axis?R?ВТОП" localSheetId="24">#REF!</definedName>
    <definedName name="T10?axis?R?ВТОП" localSheetId="19">#REF!</definedName>
    <definedName name="T10?axis?R?ВТОП" localSheetId="6">#REF!</definedName>
    <definedName name="T10?axis?R?ВТОП" localSheetId="25">#REF!</definedName>
    <definedName name="T10?axis?R?ВТОП" localSheetId="18">#REF!</definedName>
    <definedName name="T10?axis?R?ВТОП" localSheetId="10">#REF!</definedName>
    <definedName name="T10?axis?R?ВТОП" localSheetId="26">#REF!</definedName>
    <definedName name="T10?axis?R?ВТОП" localSheetId="17">#REF!</definedName>
    <definedName name="T10?axis?R?ВТОП">#REF!</definedName>
    <definedName name="T10?axis?R?ВТОП?" localSheetId="24">#REF!</definedName>
    <definedName name="T10?axis?R?ВТОП?" localSheetId="19">#REF!</definedName>
    <definedName name="T10?axis?R?ВТОП?" localSheetId="6">#REF!</definedName>
    <definedName name="T10?axis?R?ВТОП?" localSheetId="25">#REF!</definedName>
    <definedName name="T10?axis?R?ВТОП?" localSheetId="18">#REF!</definedName>
    <definedName name="T10?axis?R?ВТОП?" localSheetId="10">#REF!</definedName>
    <definedName name="T10?axis?R?ВТОП?" localSheetId="26">#REF!</definedName>
    <definedName name="T10?axis?R?ВТОП?" localSheetId="17">#REF!</definedName>
    <definedName name="T10?axis?R?ВТОП?">#REF!</definedName>
    <definedName name="T10?axis?R?ДОГОВОР" localSheetId="24">#REF!</definedName>
    <definedName name="T10?axis?R?ДОГОВОР" localSheetId="19">#REF!</definedName>
    <definedName name="T10?axis?R?ДОГОВОР" localSheetId="6">#REF!</definedName>
    <definedName name="T10?axis?R?ДОГОВОР" localSheetId="25">#REF!</definedName>
    <definedName name="T10?axis?R?ДОГОВОР" localSheetId="18">#REF!</definedName>
    <definedName name="T10?axis?R?ДОГОВОР" localSheetId="26">#REF!</definedName>
    <definedName name="T10?axis?R?ДОГОВОР" localSheetId="17">#REF!</definedName>
    <definedName name="T10?axis?R?ДОГОВОР">#REF!</definedName>
    <definedName name="T10?axis?R?ДОГОВОР?" localSheetId="24">#REF!</definedName>
    <definedName name="T10?axis?R?ДОГОВОР?" localSheetId="19">#REF!</definedName>
    <definedName name="T10?axis?R?ДОГОВОР?" localSheetId="6">#REF!</definedName>
    <definedName name="T10?axis?R?ДОГОВОР?" localSheetId="25">#REF!</definedName>
    <definedName name="T10?axis?R?ДОГОВОР?" localSheetId="18">#REF!</definedName>
    <definedName name="T10?axis?R?ДОГОВОР?" localSheetId="26">#REF!</definedName>
    <definedName name="T10?axis?R?ДОГОВОР?" localSheetId="17">#REF!</definedName>
    <definedName name="T10?axis?R?ДОГОВОР?">#REF!</definedName>
    <definedName name="T10?axis?R?ПЭ" localSheetId="24">#REF!</definedName>
    <definedName name="T10?axis?R?ПЭ" localSheetId="19">#REF!</definedName>
    <definedName name="T10?axis?R?ПЭ" localSheetId="6">#REF!</definedName>
    <definedName name="T10?axis?R?ПЭ" localSheetId="25">#REF!</definedName>
    <definedName name="T10?axis?R?ПЭ" localSheetId="18">#REF!</definedName>
    <definedName name="T10?axis?R?ПЭ" localSheetId="10">#REF!</definedName>
    <definedName name="T10?axis?R?ПЭ" localSheetId="26">#REF!</definedName>
    <definedName name="T10?axis?R?ПЭ" localSheetId="17">#REF!</definedName>
    <definedName name="T10?axis?R?ПЭ">#REF!</definedName>
    <definedName name="T10?axis?R?ПЭ?" localSheetId="24">#REF!</definedName>
    <definedName name="T10?axis?R?ПЭ?" localSheetId="19">#REF!</definedName>
    <definedName name="T10?axis?R?ПЭ?" localSheetId="6">#REF!</definedName>
    <definedName name="T10?axis?R?ПЭ?" localSheetId="25">#REF!</definedName>
    <definedName name="T10?axis?R?ПЭ?" localSheetId="18">#REF!</definedName>
    <definedName name="T10?axis?R?ПЭ?" localSheetId="10">#REF!</definedName>
    <definedName name="T10?axis?R?ПЭ?" localSheetId="26">#REF!</definedName>
    <definedName name="T10?axis?R?ПЭ?" localSheetId="17">#REF!</definedName>
    <definedName name="T10?axis?R?ПЭ?">#REF!</definedName>
    <definedName name="T10?axis?ПРД?БАЗ" localSheetId="24">#REF!</definedName>
    <definedName name="T10?axis?ПРД?БАЗ" localSheetId="19">#REF!</definedName>
    <definedName name="T10?axis?ПРД?БАЗ" localSheetId="6">#REF!</definedName>
    <definedName name="T10?axis?ПРД?БАЗ" localSheetId="25">#REF!</definedName>
    <definedName name="T10?axis?ПРД?БАЗ" localSheetId="18">#REF!</definedName>
    <definedName name="T10?axis?ПРД?БАЗ" localSheetId="10">#REF!</definedName>
    <definedName name="T10?axis?ПРД?БАЗ" localSheetId="26">#REF!</definedName>
    <definedName name="T10?axis?ПРД?БАЗ" localSheetId="17">#REF!</definedName>
    <definedName name="T10?axis?ПРД?БАЗ">#REF!</definedName>
    <definedName name="T10?axis?ПРД?ПРЕД" localSheetId="24">#REF!,#REF!</definedName>
    <definedName name="T10?axis?ПРД?ПРЕД" localSheetId="19">#REF!,#REF!</definedName>
    <definedName name="T10?axis?ПРД?ПРЕД" localSheetId="6">#REF!,#REF!</definedName>
    <definedName name="T10?axis?ПРД?ПРЕД" localSheetId="25">#REF!,#REF!</definedName>
    <definedName name="T10?axis?ПРД?ПРЕД" localSheetId="18">#REF!,#REF!</definedName>
    <definedName name="T10?axis?ПРД?ПРЕД" localSheetId="26">#REF!,#REF!</definedName>
    <definedName name="T10?axis?ПРД?ПРЕД" localSheetId="17">#REF!,#REF!</definedName>
    <definedName name="T10?axis?ПРД?ПРЕД">#REF!,#REF!</definedName>
    <definedName name="T10?axis?ПРД?РЕГ" localSheetId="24">#REF!</definedName>
    <definedName name="T10?axis?ПРД?РЕГ" localSheetId="19">#REF!</definedName>
    <definedName name="T10?axis?ПРД?РЕГ" localSheetId="6">#REF!</definedName>
    <definedName name="T10?axis?ПРД?РЕГ" localSheetId="25">#REF!</definedName>
    <definedName name="T10?axis?ПРД?РЕГ" localSheetId="18">#REF!</definedName>
    <definedName name="T10?axis?ПРД?РЕГ" localSheetId="10">#REF!</definedName>
    <definedName name="T10?axis?ПРД?РЕГ" localSheetId="26">#REF!</definedName>
    <definedName name="T10?axis?ПРД?РЕГ" localSheetId="17">#REF!</definedName>
    <definedName name="T10?axis?ПРД?РЕГ">#REF!</definedName>
    <definedName name="T10?axis?ПФ?NA" localSheetId="24">#REF!</definedName>
    <definedName name="T10?axis?ПФ?NA" localSheetId="19">#REF!</definedName>
    <definedName name="T10?axis?ПФ?NA" localSheetId="6">#REF!</definedName>
    <definedName name="T10?axis?ПФ?NA" localSheetId="25">#REF!</definedName>
    <definedName name="T10?axis?ПФ?NA" localSheetId="18">#REF!</definedName>
    <definedName name="T10?axis?ПФ?NA" localSheetId="26">#REF!</definedName>
    <definedName name="T10?axis?ПФ?NA" localSheetId="17">#REF!</definedName>
    <definedName name="T10?axis?ПФ?NA">#REF!</definedName>
    <definedName name="T10?axis?ПФ?ПЛАН" localSheetId="24">#REF!,#REF!,#REF!,#REF!</definedName>
    <definedName name="T10?axis?ПФ?ПЛАН" localSheetId="19">#REF!,#REF!,#REF!,#REF!</definedName>
    <definedName name="T10?axis?ПФ?ПЛАН" localSheetId="6">#REF!,#REF!,#REF!,#REF!</definedName>
    <definedName name="T10?axis?ПФ?ПЛАН" localSheetId="25">#REF!,#REF!,#REF!,#REF!</definedName>
    <definedName name="T10?axis?ПФ?ПЛАН" localSheetId="18">#REF!,#REF!,#REF!,#REF!</definedName>
    <definedName name="T10?axis?ПФ?ПЛАН" localSheetId="26">#REF!,#REF!,#REF!,#REF!</definedName>
    <definedName name="T10?axis?ПФ?ПЛАН" localSheetId="17">#REF!,#REF!,#REF!,#REF!</definedName>
    <definedName name="T10?axis?ПФ?ПЛАН">#REF!,#REF!,#REF!,#REF!</definedName>
    <definedName name="T10?axis?ПФ?ФАКТ" localSheetId="24">#REF!,#REF!,#REF!,#REF!</definedName>
    <definedName name="T10?axis?ПФ?ФАКТ" localSheetId="19">#REF!,#REF!,#REF!,#REF!</definedName>
    <definedName name="T10?axis?ПФ?ФАКТ" localSheetId="6">#REF!,#REF!,#REF!,#REF!</definedName>
    <definedName name="T10?axis?ПФ?ФАКТ" localSheetId="25">#REF!,#REF!,#REF!,#REF!</definedName>
    <definedName name="T10?axis?ПФ?ФАКТ" localSheetId="18">#REF!,#REF!,#REF!,#REF!</definedName>
    <definedName name="T10?axis?ПФ?ФАКТ" localSheetId="26">#REF!,#REF!,#REF!,#REF!</definedName>
    <definedName name="T10?axis?ПФ?ФАКТ" localSheetId="17">#REF!,#REF!,#REF!,#REF!</definedName>
    <definedName name="T10?axis?ПФ?ФАКТ">#REF!,#REF!,#REF!,#REF!</definedName>
    <definedName name="T10?Data" localSheetId="6">'[24]10'!$D$62:$S$64,'[24]10'!$D$66:$S$66,'[24]10'!$D$69:$S$72,'[24]10'!$D$13:$S$15,'[24]10'!$D$9:$S$11,P1_T10?Data</definedName>
    <definedName name="T10?Data">'[24]10'!$D$62:$S$64,'[24]10'!$D$66:$S$66,'[24]10'!$D$69:$S$72,'[24]10'!$D$13:$S$15,'[24]10'!$D$9:$S$11,P1_T10?Data</definedName>
    <definedName name="T10?item_ext?РОСТ" localSheetId="24">#REF!</definedName>
    <definedName name="T10?item_ext?РОСТ" localSheetId="19">#REF!</definedName>
    <definedName name="T10?item_ext?РОСТ" localSheetId="6">#REF!</definedName>
    <definedName name="T10?item_ext?РОСТ" localSheetId="25">#REF!</definedName>
    <definedName name="T10?item_ext?РОСТ" localSheetId="18">#REF!</definedName>
    <definedName name="T10?item_ext?РОСТ" localSheetId="26">#REF!</definedName>
    <definedName name="T10?item_ext?РОСТ" localSheetId="17">#REF!</definedName>
    <definedName name="T10?item_ext?РОСТ">#REF!</definedName>
    <definedName name="T10?L1" localSheetId="24">#REF!</definedName>
    <definedName name="T10?L1" localSheetId="19">#REF!</definedName>
    <definedName name="T10?L1" localSheetId="6">#REF!</definedName>
    <definedName name="T10?L1" localSheetId="25">#REF!</definedName>
    <definedName name="T10?L1" localSheetId="18">#REF!</definedName>
    <definedName name="T10?L1" localSheetId="26">#REF!</definedName>
    <definedName name="T10?L1" localSheetId="17">#REF!</definedName>
    <definedName name="T10?L1">#REF!</definedName>
    <definedName name="T10?L1.1" localSheetId="24">#REF!</definedName>
    <definedName name="T10?L1.1" localSheetId="19">#REF!</definedName>
    <definedName name="T10?L1.1" localSheetId="6">#REF!</definedName>
    <definedName name="T10?L1.1" localSheetId="25">#REF!</definedName>
    <definedName name="T10?L1.1" localSheetId="18">#REF!</definedName>
    <definedName name="T10?L1.1" localSheetId="26">#REF!</definedName>
    <definedName name="T10?L1.1" localSheetId="17">#REF!</definedName>
    <definedName name="T10?L1.1">#REF!</definedName>
    <definedName name="T10?L10">'[24]10'!$K$54:$K$56,'[24]10'!$K$58:$K$60,'[24]10'!$K$62:$K$64,'[24]10'!$K$21:$K$23,'[24]10'!$K$25:$K$27,'[24]10'!$K$29:$K$31,'[24]10'!$K$33,'[24]10'!$K$36:$K$39,'[24]10'!$K$42:$K$44,'[24]10'!$K$46:$K$48,'[24]10'!$K$17:$K$19,'[24]10'!$K$50:$K$52</definedName>
    <definedName name="T10?L11">'[24]10'!$L$54:$L$56,'[24]10'!$L$58:$L$60,'[24]10'!$L$62:$L$64,'[24]10'!$L$21:$L$23,'[24]10'!$L$25:$L$27,'[24]10'!$L$29:$L$31,'[24]10'!$L$33,'[24]10'!$L$36:$L$39,'[24]10'!$L$42:$L$44,'[24]10'!$L$46:$L$48,'[24]10'!$L$17:$L$19,'[24]10'!$L$50:$L$52</definedName>
    <definedName name="T10?L12">'[24]10'!$M$54:$M$56,'[24]10'!$M$58:$M$60,'[24]10'!$M$62:$M$64,'[24]10'!$M$21:$M$23,'[24]10'!$M$25:$M$27,'[24]10'!$M$29:$M$31,'[24]10'!$M$33,'[24]10'!$M$36:$M$39,'[24]10'!$M$42:$M$44,'[24]10'!$M$46:$M$48,'[24]10'!$M$17:$M$19,'[24]10'!$M$50:$M$52</definedName>
    <definedName name="T10?L13">'[24]10'!$N$54:$N$56,'[24]10'!$N$58:$N$60,'[24]10'!$N$62:$N$64,'[24]10'!$N$21:$N$23,'[24]10'!$N$25:$N$27,'[24]10'!$N$29:$N$31,'[24]10'!$N$33,'[24]10'!$N$36:$N$39,'[24]10'!$N$42:$N$44,'[24]10'!$N$46:$N$48,'[24]10'!$N$17:$N$19,'[24]10'!$N$50:$N$52</definedName>
    <definedName name="T10?L14">'[24]10'!$O$54:$O$56,'[24]10'!$O$58:$O$60,'[24]10'!$O$62:$O$64,'[24]10'!$O$21:$O$23,'[24]10'!$O$25:$O$27,'[24]10'!$O$29:$O$31,'[24]10'!$O$33,'[24]10'!$O$36:$O$39,'[24]10'!$O$42:$O$44,'[24]10'!$O$46:$O$48,'[24]10'!$O$17:$O$19,'[24]10'!$O$50:$O$52</definedName>
    <definedName name="T10?L15">'[24]10'!$P$54:$P$56,'[24]10'!$P$58:$P$60,'[24]10'!$P$62:$P$64,'[24]10'!$P$21:$P$23,'[24]10'!$P$25:$P$27,'[24]10'!$P$29:$P$31,'[24]10'!$P$33,'[24]10'!$P$36:$P$39,'[24]10'!$P$42:$P$44,'[24]10'!$P$46:$P$48,'[24]10'!$P$17:$P$19,'[24]10'!$P$50:$P$52</definedName>
    <definedName name="T10?L16">'[24]10'!$Q$54:$Q$56,'[24]10'!$Q$58:$Q$60,'[24]10'!$Q$62:$Q$64,'[24]10'!$Q$21:$Q$23,'[24]10'!$Q$25:$Q$27,'[24]10'!$Q$29:$Q$31,'[24]10'!$Q$33,'[24]10'!$Q$36:$Q$39,'[24]10'!$Q$42:$Q$44,'[24]10'!$Q$46:$Q$48,'[24]10'!$Q$17:$Q$19,'[24]10'!$Q$50:$Q$52</definedName>
    <definedName name="T10?L17">'[24]10'!$R$54:$R$56,'[24]10'!$R$58:$R$60,'[24]10'!$R$62:$R$64,'[24]10'!$R$21:$R$23,'[24]10'!$R$25:$R$27,'[24]10'!$R$29:$R$31,'[24]10'!$R$33,'[24]10'!$R$36:$R$39,'[24]10'!$R$42:$R$44,'[24]10'!$R$46:$R$48,'[24]10'!$R$17:$R$19,'[24]10'!$R$50:$R$52</definedName>
    <definedName name="T10?L18">'[24]10'!$S$54:$S$56,'[24]10'!$S$58:$S$60,'[24]10'!$S$62:$S$64,'[24]10'!$S$21:$S$23,'[24]10'!$S$25:$S$27,'[24]10'!$S$29:$S$31,'[24]10'!$S$33,'[24]10'!$S$36:$S$39,'[24]10'!$S$42:$S$44,'[24]10'!$S$46:$S$48,'[24]10'!$S$17:$S$19,'[24]10'!$S$50:$S$52</definedName>
    <definedName name="T10?L3">'[24]10'!$D$54:$D$56,'[24]10'!$D$58:$D$60,'[24]10'!$D$62:$D$64,'[24]10'!$D$21:$D$23,'[24]10'!$D$25:$D$27,'[24]10'!$D$29:$D$31,'[24]10'!$D$33,'[24]10'!$D$36:$D$39,'[24]10'!$D$42:$D$44,'[24]10'!$D$46:$D$48,'[24]10'!$D$17:$D$19,'[24]10'!$D$50:$D$52</definedName>
    <definedName name="T10?L4">'[24]10'!$E$54:$E$56,'[24]10'!$E$58:$E$60,'[24]10'!$E$62:$E$64,'[24]10'!$E$21:$E$23,'[24]10'!$E$25:$E$27,'[24]10'!$E$29:$E$31,'[24]10'!$E$33,'[24]10'!$E$36:$E$39,'[24]10'!$E$42:$E$44,'[24]10'!$E$46:$E$48,'[24]10'!$E$17:$E$19,'[24]10'!$E$50:$E$52</definedName>
    <definedName name="T10?L5">'[24]10'!$F$54:$F$56,'[24]10'!$F$58:$F$60,'[24]10'!$F$62:$F$64,'[24]10'!$F$21:$F$23,'[24]10'!$F$25:$F$27,'[24]10'!$F$29:$F$31,'[24]10'!$F$33,'[24]10'!$F$36:$F$39,'[24]10'!$F$42:$F$44,'[24]10'!$F$46:$F$48,'[24]10'!$F$17:$F$19,'[24]10'!$F$50:$F$52</definedName>
    <definedName name="T10?L6">'[24]10'!$G$54:$G$56,'[24]10'!$G$58:$G$60,'[24]10'!$G$62:$G$64,'[24]10'!$G$21:$G$23,'[24]10'!$G$25:$G$27,'[24]10'!$G$29:$G$31,'[24]10'!$G$33,'[24]10'!$G$36:$G$39,'[24]10'!$G$42:$G$44,'[24]10'!$G$46:$G$48,'[24]10'!$G$17:$G$19,'[24]10'!$G$50:$G$52</definedName>
    <definedName name="T10?L7">'[24]10'!$H$54:$H$56,'[24]10'!$H$58:$H$60,'[24]10'!$H$62:$H$64,'[24]10'!$H$21:$H$23,'[24]10'!$H$25:$H$27,'[24]10'!$H$29:$H$31,'[24]10'!$H$33,'[24]10'!$H$36:$H$39,'[24]10'!$H$42:$H$44,'[24]10'!$H$46:$H$48,'[24]10'!$H$17:$H$19,'[24]10'!$H$50:$H$52</definedName>
    <definedName name="T10?L8">'[24]10'!$I$54:$I$56,'[24]10'!$I$58:$I$60,'[24]10'!$I$62:$I$64,'[24]10'!$I$21:$I$23,'[24]10'!$I$25:$I$27,'[24]10'!$I$29:$I$31,'[24]10'!$I$33,'[24]10'!$I$36:$I$39,'[24]10'!$I$42:$I$44,'[24]10'!$I$46:$I$48,'[24]10'!$I$17:$I$19,'[24]10'!$I$50:$I$52</definedName>
    <definedName name="T10?L9">'[24]10'!$J$54:$J$56,'[24]10'!$J$58:$J$60,'[24]10'!$J$62:$J$64,'[24]10'!$J$21:$J$23,'[24]10'!$J$25:$J$27,'[24]10'!$J$29:$J$31,'[24]10'!$J$33,'[24]10'!$J$36:$J$39,'[24]10'!$J$42:$J$44,'[24]10'!$J$46:$J$48,'[24]10'!$J$17:$J$19,'[24]10'!$J$50:$J$52</definedName>
    <definedName name="T10?Name" localSheetId="24">#REF!</definedName>
    <definedName name="T10?Name" localSheetId="19">#REF!</definedName>
    <definedName name="T10?Name" localSheetId="6">#REF!</definedName>
    <definedName name="T10?Name" localSheetId="25">#REF!</definedName>
    <definedName name="T10?Name" localSheetId="18">#REF!</definedName>
    <definedName name="T10?Name" localSheetId="10">#REF!</definedName>
    <definedName name="T10?Name" localSheetId="26">#REF!</definedName>
    <definedName name="T10?Name" localSheetId="17">#REF!</definedName>
    <definedName name="T10?Name">#REF!</definedName>
    <definedName name="T10?Table" localSheetId="24">#REF!</definedName>
    <definedName name="T10?Table" localSheetId="19">#REF!</definedName>
    <definedName name="T10?Table" localSheetId="6">#REF!</definedName>
    <definedName name="T10?Table" localSheetId="25">#REF!</definedName>
    <definedName name="T10?Table" localSheetId="18">#REF!</definedName>
    <definedName name="T10?Table" localSheetId="10">#REF!</definedName>
    <definedName name="T10?Table" localSheetId="26">#REF!</definedName>
    <definedName name="T10?Table" localSheetId="17">#REF!</definedName>
    <definedName name="T10?Table">#REF!</definedName>
    <definedName name="T10?Title" localSheetId="24">#REF!</definedName>
    <definedName name="T10?Title" localSheetId="19">#REF!</definedName>
    <definedName name="T10?Title" localSheetId="6">#REF!</definedName>
    <definedName name="T10?Title" localSheetId="25">#REF!</definedName>
    <definedName name="T10?Title" localSheetId="18">#REF!</definedName>
    <definedName name="T10?Title" localSheetId="10">#REF!</definedName>
    <definedName name="T10?Title" localSheetId="26">#REF!</definedName>
    <definedName name="T10?Title" localSheetId="17">#REF!</definedName>
    <definedName name="T10?Title">#REF!</definedName>
    <definedName name="T10?unit?КМ" localSheetId="24">#REF!</definedName>
    <definedName name="T10?unit?КМ" localSheetId="19">#REF!</definedName>
    <definedName name="T10?unit?КМ" localSheetId="6">#REF!</definedName>
    <definedName name="T10?unit?КМ" localSheetId="25">#REF!</definedName>
    <definedName name="T10?unit?КМ" localSheetId="18">#REF!</definedName>
    <definedName name="T10?unit?КМ" localSheetId="10">#REF!</definedName>
    <definedName name="T10?unit?КМ" localSheetId="26">#REF!</definedName>
    <definedName name="T10?unit?КМ" localSheetId="17">#REF!</definedName>
    <definedName name="T10?unit?КМ">#REF!</definedName>
    <definedName name="T10?unit?ПРЦ" localSheetId="24">#REF!</definedName>
    <definedName name="T10?unit?ПРЦ" localSheetId="19">#REF!</definedName>
    <definedName name="T10?unit?ПРЦ" localSheetId="6">#REF!</definedName>
    <definedName name="T10?unit?ПРЦ" localSheetId="25">#REF!</definedName>
    <definedName name="T10?unit?ПРЦ" localSheetId="18">#REF!</definedName>
    <definedName name="T10?unit?ПРЦ" localSheetId="26">#REF!</definedName>
    <definedName name="T10?unit?ПРЦ" localSheetId="17">#REF!</definedName>
    <definedName name="T10?unit?ПРЦ">#REF!</definedName>
    <definedName name="T10?unit?РУБ.ТНТ">'[24]10'!$L$8:$L$73,'[24]10'!$O$8:$O$73,'[24]10'!$R$8:$R$73,'[24]10'!$E$8:$E$73,'[24]10'!$H$8:$H$73</definedName>
    <definedName name="T10?unit?РУБ.ТНТ.КМ" localSheetId="24">#REF!</definedName>
    <definedName name="T10?unit?РУБ.ТНТ.КМ" localSheetId="19">#REF!</definedName>
    <definedName name="T10?unit?РУБ.ТНТ.КМ" localSheetId="6">#REF!</definedName>
    <definedName name="T10?unit?РУБ.ТНТ.КМ" localSheetId="25">#REF!</definedName>
    <definedName name="T10?unit?РУБ.ТНТ.КМ" localSheetId="18">#REF!</definedName>
    <definedName name="T10?unit?РУБ.ТНТ.КМ" localSheetId="10">#REF!</definedName>
    <definedName name="T10?unit?РУБ.ТНТ.КМ" localSheetId="26">#REF!</definedName>
    <definedName name="T10?unit?РУБ.ТНТ.КМ" localSheetId="17">#REF!</definedName>
    <definedName name="T10?unit?РУБ.ТНТ.КМ">#REF!</definedName>
    <definedName name="T10?unit?ТРУБ">'[24]10'!$M$8:$M$73,'[24]10'!$P$8:$P$73,'[24]10'!$S$8:$S$73,'[24]10'!$F$8:$F$73</definedName>
    <definedName name="T10?unit?ТТНТ">'[24]10'!$N$8:$N$73,'[24]10'!$Q$8:$Q$73,'[24]10'!$D$8:$D$73,'[24]10'!$G$8:$G$73</definedName>
    <definedName name="T10?unit?ЧСЛ" localSheetId="24">#REF!</definedName>
    <definedName name="T10?unit?ЧСЛ" localSheetId="19">#REF!</definedName>
    <definedName name="T10?unit?ЧСЛ" localSheetId="6">#REF!</definedName>
    <definedName name="T10?unit?ЧСЛ" localSheetId="25">#REF!</definedName>
    <definedName name="T10?unit?ЧСЛ" localSheetId="18">#REF!</definedName>
    <definedName name="T10?unit?ЧСЛ" localSheetId="10">#REF!</definedName>
    <definedName name="T10?unit?ЧСЛ" localSheetId="26">#REF!</definedName>
    <definedName name="T10?unit?ЧСЛ" localSheetId="17">#REF!</definedName>
    <definedName name="T10?unit?ЧСЛ">#REF!</definedName>
    <definedName name="T10_ADD_1" localSheetId="24">#REF!</definedName>
    <definedName name="T10_ADD_1" localSheetId="19">#REF!</definedName>
    <definedName name="T10_ADD_1" localSheetId="6">#REF!</definedName>
    <definedName name="T10_ADD_1" localSheetId="25">#REF!</definedName>
    <definedName name="T10_ADD_1" localSheetId="18">#REF!</definedName>
    <definedName name="T10_ADD_1" localSheetId="26">#REF!</definedName>
    <definedName name="T10_ADD_1" localSheetId="17">#REF!</definedName>
    <definedName name="T10_ADD_1">#REF!</definedName>
    <definedName name="T10_Copy1" localSheetId="24">#REF!</definedName>
    <definedName name="T10_Copy1" localSheetId="19">#REF!</definedName>
    <definedName name="T10_Copy1" localSheetId="6">#REF!</definedName>
    <definedName name="T10_Copy1" localSheetId="25">#REF!</definedName>
    <definedName name="T10_Copy1" localSheetId="18">#REF!</definedName>
    <definedName name="T10_Copy1" localSheetId="10">#REF!</definedName>
    <definedName name="T10_Copy1" localSheetId="26">#REF!</definedName>
    <definedName name="T10_Copy1" localSheetId="17">#REF!</definedName>
    <definedName name="T10_Copy1">#REF!</definedName>
    <definedName name="T10_Copy2">'[24]10'!$A$29:$IV$29,'[24]10'!$A$25:$IV$25,'[24]10'!$A$21:$IV$21,'[24]10'!$A$17:$IV$17,'[24]10'!$A$13:$IV$13,'[24]10'!$A$9:$IV$9,'[24]10'!$A$33:$IV$33</definedName>
    <definedName name="T10_Copy3" localSheetId="24">#REF!</definedName>
    <definedName name="T10_Copy3" localSheetId="19">#REF!</definedName>
    <definedName name="T10_Copy3" localSheetId="6">#REF!</definedName>
    <definedName name="T10_Copy3" localSheetId="25">#REF!</definedName>
    <definedName name="T10_Copy3" localSheetId="18">#REF!</definedName>
    <definedName name="T10_Copy3" localSheetId="10">#REF!</definedName>
    <definedName name="T10_Copy3" localSheetId="26">#REF!</definedName>
    <definedName name="T10_Copy3" localSheetId="17">#REF!</definedName>
    <definedName name="T10_Copy3">#REF!</definedName>
    <definedName name="T10_Copy4" localSheetId="24">#REF!</definedName>
    <definedName name="T10_Copy4" localSheetId="19">#REF!</definedName>
    <definedName name="T10_Copy4" localSheetId="6">#REF!</definedName>
    <definedName name="T10_Copy4" localSheetId="25">#REF!</definedName>
    <definedName name="T10_Copy4" localSheetId="18">#REF!</definedName>
    <definedName name="T10_Copy4" localSheetId="10">#REF!</definedName>
    <definedName name="T10_Copy4" localSheetId="26">#REF!</definedName>
    <definedName name="T10_Copy4" localSheetId="17">#REF!</definedName>
    <definedName name="T10_Copy4">#REF!</definedName>
    <definedName name="T10_Copy5">'[24]10'!$A$62:$IV$62,'[24]10'!$A$58:$IV$58,'[24]10'!$A$54:$IV$54,'[24]10'!$A$50:$IV$50,'[24]10'!$A$46:$IV$46,'[24]10'!$A$42:$IV$42,'[24]10'!$A$66:$IV$66</definedName>
    <definedName name="T10_Copy6" localSheetId="24">#REF!</definedName>
    <definedName name="T10_Copy6" localSheetId="19">#REF!</definedName>
    <definedName name="T10_Copy6" localSheetId="6">#REF!</definedName>
    <definedName name="T10_Copy6" localSheetId="25">#REF!</definedName>
    <definedName name="T10_Copy6" localSheetId="18">#REF!</definedName>
    <definedName name="T10_Copy6" localSheetId="10">#REF!</definedName>
    <definedName name="T10_Copy6" localSheetId="26">#REF!</definedName>
    <definedName name="T10_Copy6" localSheetId="17">#REF!</definedName>
    <definedName name="T10_Copy6">#REF!</definedName>
    <definedName name="T10_ET">[11]TEHSHEET!$B$89:$F$168</definedName>
    <definedName name="T10_Name1">'[24]10'!$A$29,'[24]10'!$A$25,'[24]10'!$A$21,'[24]10'!$A$17,'[24]10'!$A$13,'[24]10'!$A$9,'[24]10'!$A$33:$A$34</definedName>
    <definedName name="T10_Name2">'[24]10'!$C$29:$C$31,'[24]10'!$C$25:$C$27,'[24]10'!$C$21:$C$23,'[24]10'!$C$17:$C$19,'[24]10'!$C$13:$C$15,'[24]10'!$C$9:$C$11,'[24]10'!$C$33</definedName>
    <definedName name="T10_Name3" localSheetId="24">#REF!</definedName>
    <definedName name="T10_Name3" localSheetId="19">#REF!</definedName>
    <definedName name="T10_Name3" localSheetId="6">#REF!</definedName>
    <definedName name="T10_Name3" localSheetId="25">#REF!</definedName>
    <definedName name="T10_Name3" localSheetId="18">#REF!</definedName>
    <definedName name="T10_Name3" localSheetId="10">#REF!</definedName>
    <definedName name="T10_Name3" localSheetId="26">#REF!</definedName>
    <definedName name="T10_Name3" localSheetId="17">#REF!</definedName>
    <definedName name="T10_Name3">#REF!</definedName>
    <definedName name="T10_Name4">'[24]10'!$A$62,'[24]10'!$A$58,'[24]10'!$A$54,'[24]10'!$A$50,'[24]10'!$A$46,'[24]10'!$A$42,'[24]10'!$A$66:$A$67</definedName>
    <definedName name="T10_Name5">'[24]10'!$C$62:$C$64,'[24]10'!$C$58:$C$60,'[24]10'!$C$54:$C$56,'[24]10'!$C$50:$C$52,'[24]10'!$C$46:$C$48,'[24]10'!$C$42:$C$44,'[24]10'!$C$66</definedName>
    <definedName name="T10_Name6" localSheetId="24">#REF!</definedName>
    <definedName name="T10_Name6" localSheetId="19">#REF!</definedName>
    <definedName name="T10_Name6" localSheetId="6">#REF!</definedName>
    <definedName name="T10_Name6" localSheetId="25">#REF!</definedName>
    <definedName name="T10_Name6" localSheetId="18">#REF!</definedName>
    <definedName name="T10_Name6" localSheetId="10">#REF!</definedName>
    <definedName name="T10_Name6" localSheetId="26">#REF!</definedName>
    <definedName name="T10_Name6" localSheetId="17">#REF!</definedName>
    <definedName name="T10_Name6">#REF!</definedName>
    <definedName name="T10_OPT">'[11]2010'!$J$5:$P$84</definedName>
    <definedName name="T10_Protect" localSheetId="24">#REF!,#REF!,#REF!,#REF!,#REF!</definedName>
    <definedName name="T10_Protect" localSheetId="19">#REF!,#REF!,#REF!,#REF!,#REF!</definedName>
    <definedName name="T10_Protect" localSheetId="6">#REF!,#REF!,#REF!,#REF!,#REF!</definedName>
    <definedName name="T10_Protect" localSheetId="25">#REF!,#REF!,#REF!,#REF!,#REF!</definedName>
    <definedName name="T10_Protect" localSheetId="18">#REF!,#REF!,#REF!,#REF!,#REF!</definedName>
    <definedName name="T10_Protect" localSheetId="26">#REF!,#REF!,#REF!,#REF!,#REF!</definedName>
    <definedName name="T10_Protect" localSheetId="17">#REF!,#REF!,#REF!,#REF!,#REF!</definedName>
    <definedName name="T10_Protect">#REF!,#REF!,#REF!,#REF!,#REF!</definedName>
    <definedName name="T10_ROZN">'[11]2010'!$P$5:$V$84</definedName>
    <definedName name="T11?axis?R?ВРАС" localSheetId="24">#REF!</definedName>
    <definedName name="T11?axis?R?ВРАС" localSheetId="19">#REF!</definedName>
    <definedName name="T11?axis?R?ВРАС" localSheetId="6">#REF!</definedName>
    <definedName name="T11?axis?R?ВРАС" localSheetId="25">#REF!</definedName>
    <definedName name="T11?axis?R?ВРАС" localSheetId="18">#REF!</definedName>
    <definedName name="T11?axis?R?ВРАС" localSheetId="26">#REF!</definedName>
    <definedName name="T11?axis?R?ВРАС" localSheetId="17">#REF!</definedName>
    <definedName name="T11?axis?R?ВРАС">#REF!</definedName>
    <definedName name="T11?axis?R?ВРАС?" localSheetId="24">#REF!</definedName>
    <definedName name="T11?axis?R?ВРАС?" localSheetId="19">#REF!</definedName>
    <definedName name="T11?axis?R?ВРАС?" localSheetId="6">#REF!</definedName>
    <definedName name="T11?axis?R?ВРАС?" localSheetId="25">#REF!</definedName>
    <definedName name="T11?axis?R?ВРАС?" localSheetId="18">#REF!</definedName>
    <definedName name="T11?axis?R?ВРАС?" localSheetId="26">#REF!</definedName>
    <definedName name="T11?axis?R?ВРАС?" localSheetId="17">#REF!</definedName>
    <definedName name="T11?axis?R?ВРАС?">#REF!</definedName>
    <definedName name="T11?axis?R?ВТОП">'[24]11'!$F$8:$Q$40,'[24]11'!$F$47:$Q$57</definedName>
    <definedName name="T11?axis?R?ВТОП?">'[24]11'!$D$8:$D$40,'[24]11'!$D$47:$D$57</definedName>
    <definedName name="T11?axis?R?ДОГОВОР" localSheetId="24">#REF!</definedName>
    <definedName name="T11?axis?R?ДОГОВОР" localSheetId="19">#REF!</definedName>
    <definedName name="T11?axis?R?ДОГОВОР" localSheetId="6">#REF!</definedName>
    <definedName name="T11?axis?R?ДОГОВОР" localSheetId="25">#REF!</definedName>
    <definedName name="T11?axis?R?ДОГОВОР" localSheetId="18">#REF!</definedName>
    <definedName name="T11?axis?R?ДОГОВОР" localSheetId="26">#REF!</definedName>
    <definedName name="T11?axis?R?ДОГОВОР" localSheetId="17">#REF!</definedName>
    <definedName name="T11?axis?R?ДОГОВОР">#REF!</definedName>
    <definedName name="T11?axis?R?ДОГОВОР?" localSheetId="24">#REF!</definedName>
    <definedName name="T11?axis?R?ДОГОВОР?" localSheetId="19">#REF!</definedName>
    <definedName name="T11?axis?R?ДОГОВОР?" localSheetId="6">#REF!</definedName>
    <definedName name="T11?axis?R?ДОГОВОР?" localSheetId="25">#REF!</definedName>
    <definedName name="T11?axis?R?ДОГОВОР?" localSheetId="18">#REF!</definedName>
    <definedName name="T11?axis?R?ДОГОВОР?" localSheetId="26">#REF!</definedName>
    <definedName name="T11?axis?R?ДОГОВОР?" localSheetId="17">#REF!</definedName>
    <definedName name="T11?axis?R?ДОГОВОР?">#REF!</definedName>
    <definedName name="T11?axis?R?ПЭ">'[24]11'!$F$8:$Q$40,'[24]11'!$F$47:$Q$57</definedName>
    <definedName name="T11?axis?R?ПЭ?">'[24]11'!$B$8:$B$40,'[24]11'!$B$47:$B$57</definedName>
    <definedName name="T11?axis?R?СЦТ">'[24]11'!$F$42:$Q$45,'[24]11'!$F$81:$Q$81</definedName>
    <definedName name="T11?axis?R?СЦТ?">'[24]11'!$A$81:$A$81,'[24]11'!$A$42:$A$45</definedName>
    <definedName name="T11?axis?ПРД?БАЗ" localSheetId="24">#REF!</definedName>
    <definedName name="T11?axis?ПРД?БАЗ" localSheetId="19">#REF!</definedName>
    <definedName name="T11?axis?ПРД?БАЗ" localSheetId="6">#REF!</definedName>
    <definedName name="T11?axis?ПРД?БАЗ" localSheetId="25">#REF!</definedName>
    <definedName name="T11?axis?ПРД?БАЗ" localSheetId="18">#REF!</definedName>
    <definedName name="T11?axis?ПРД?БАЗ" localSheetId="10">#REF!</definedName>
    <definedName name="T11?axis?ПРД?БАЗ" localSheetId="26">#REF!</definedName>
    <definedName name="T11?axis?ПРД?БАЗ" localSheetId="17">#REF!</definedName>
    <definedName name="T11?axis?ПРД?БАЗ">#REF!</definedName>
    <definedName name="T11?axis?ПРД?ПРЕД" localSheetId="24">#REF!,#REF!</definedName>
    <definedName name="T11?axis?ПРД?ПРЕД" localSheetId="19">#REF!,#REF!</definedName>
    <definedName name="T11?axis?ПРД?ПРЕД" localSheetId="6">#REF!,#REF!</definedName>
    <definedName name="T11?axis?ПРД?ПРЕД" localSheetId="25">#REF!,#REF!</definedName>
    <definedName name="T11?axis?ПРД?ПРЕД" localSheetId="18">#REF!,#REF!</definedName>
    <definedName name="T11?axis?ПРД?ПРЕД" localSheetId="26">#REF!,#REF!</definedName>
    <definedName name="T11?axis?ПРД?ПРЕД" localSheetId="17">#REF!,#REF!</definedName>
    <definedName name="T11?axis?ПРД?ПРЕД">#REF!,#REF!</definedName>
    <definedName name="T11?axis?ПРД?РЕГ" localSheetId="24">#REF!</definedName>
    <definedName name="T11?axis?ПРД?РЕГ" localSheetId="19">#REF!</definedName>
    <definedName name="T11?axis?ПРД?РЕГ" localSheetId="6">#REF!</definedName>
    <definedName name="T11?axis?ПРД?РЕГ" localSheetId="25">#REF!</definedName>
    <definedName name="T11?axis?ПРД?РЕГ" localSheetId="18">#REF!</definedName>
    <definedName name="T11?axis?ПРД?РЕГ" localSheetId="10">#REF!</definedName>
    <definedName name="T11?axis?ПРД?РЕГ" localSheetId="26">#REF!</definedName>
    <definedName name="T11?axis?ПРД?РЕГ" localSheetId="17">#REF!</definedName>
    <definedName name="T11?axis?ПРД?РЕГ">#REF!</definedName>
    <definedName name="T11?axis?ПФ?NA" localSheetId="24">#REF!</definedName>
    <definedName name="T11?axis?ПФ?NA" localSheetId="19">#REF!</definedName>
    <definedName name="T11?axis?ПФ?NA" localSheetId="6">#REF!</definedName>
    <definedName name="T11?axis?ПФ?NA" localSheetId="25">#REF!</definedName>
    <definedName name="T11?axis?ПФ?NA" localSheetId="18">#REF!</definedName>
    <definedName name="T11?axis?ПФ?NA" localSheetId="26">#REF!</definedName>
    <definedName name="T11?axis?ПФ?NA" localSheetId="17">#REF!</definedName>
    <definedName name="T11?axis?ПФ?NA">#REF!</definedName>
    <definedName name="T11?axis?ПФ?ПЛАН" localSheetId="24">#REF!,#REF!,#REF!,#REF!</definedName>
    <definedName name="T11?axis?ПФ?ПЛАН" localSheetId="19">#REF!,#REF!,#REF!,#REF!</definedName>
    <definedName name="T11?axis?ПФ?ПЛАН" localSheetId="6">#REF!,#REF!,#REF!,#REF!</definedName>
    <definedName name="T11?axis?ПФ?ПЛАН" localSheetId="25">#REF!,#REF!,#REF!,#REF!</definedName>
    <definedName name="T11?axis?ПФ?ПЛАН" localSheetId="18">#REF!,#REF!,#REF!,#REF!</definedName>
    <definedName name="T11?axis?ПФ?ПЛАН" localSheetId="26">#REF!,#REF!,#REF!,#REF!</definedName>
    <definedName name="T11?axis?ПФ?ПЛАН" localSheetId="17">#REF!,#REF!,#REF!,#REF!</definedName>
    <definedName name="T11?axis?ПФ?ПЛАН">#REF!,#REF!,#REF!,#REF!</definedName>
    <definedName name="T11?axis?ПФ?ФАКТ" localSheetId="24">#REF!,#REF!,#REF!,#REF!</definedName>
    <definedName name="T11?axis?ПФ?ФАКТ" localSheetId="19">#REF!,#REF!,#REF!,#REF!</definedName>
    <definedName name="T11?axis?ПФ?ФАКТ" localSheetId="6">#REF!,#REF!,#REF!,#REF!</definedName>
    <definedName name="T11?axis?ПФ?ФАКТ" localSheetId="25">#REF!,#REF!,#REF!,#REF!</definedName>
    <definedName name="T11?axis?ПФ?ФАКТ" localSheetId="18">#REF!,#REF!,#REF!,#REF!</definedName>
    <definedName name="T11?axis?ПФ?ФАКТ" localSheetId="26">#REF!,#REF!,#REF!,#REF!</definedName>
    <definedName name="T11?axis?ПФ?ФАКТ" localSheetId="17">#REF!,#REF!,#REF!,#REF!</definedName>
    <definedName name="T11?axis?ПФ?ФАКТ">#REF!,#REF!,#REF!,#REF!</definedName>
    <definedName name="T11?Data" localSheetId="24">'[24]11'!$F$49:$Q$49,'[24]11'!$F$50:$Q$50,'[24]11'!$F$51:$Q$51,'[24]11'!$F$52:$Q$52,'[24]11'!$F$53:$Q$53,'[24]11'!$F$54:$Q$54,'[24]11'!$F$56:$Q$56,'[24]11'!#REF!,'[24]11'!#REF!,'[24]11'!$F$81:$Q$81,'[24]11'!$F$9:$Q$11,[0]!P1_T11?Data</definedName>
    <definedName name="T11?Data" localSheetId="19">'[24]11'!$F$49:$Q$49,'[24]11'!$F$50:$Q$50,'[24]11'!$F$51:$Q$51,'[24]11'!$F$52:$Q$52,'[24]11'!$F$53:$Q$53,'[24]11'!$F$54:$Q$54,'[24]11'!$F$56:$Q$56,'[24]11'!#REF!,'[24]11'!#REF!,'[24]11'!$F$81:$Q$81,'[24]11'!$F$9:$Q$11,[0]!P1_T11?Data</definedName>
    <definedName name="T11?Data" localSheetId="6">'[24]11'!$F$49:$Q$49,'[24]11'!$F$50:$Q$50,'[24]11'!$F$51:$Q$51,'[24]11'!$F$52:$Q$52,'[24]11'!$F$53:$Q$53,'[24]11'!$F$54:$Q$54,'[24]11'!$F$56:$Q$56,'[24]11'!#REF!,'[24]11'!#REF!,'[24]11'!$F$81:$Q$81,'[24]11'!$F$9:$Q$11,[0]!P1_T11?Data</definedName>
    <definedName name="T11?Data" localSheetId="25">'[24]11'!$F$49:$Q$49,'[24]11'!$F$50:$Q$50,'[24]11'!$F$51:$Q$51,'[24]11'!$F$52:$Q$52,'[24]11'!$F$53:$Q$53,'[24]11'!$F$54:$Q$54,'[24]11'!$F$56:$Q$56,'[24]11'!#REF!,'[24]11'!#REF!,'[24]11'!$F$81:$Q$81,'[24]11'!$F$9:$Q$11,[0]!P1_T11?Data</definedName>
    <definedName name="T11?Data" localSheetId="18">'[24]11'!$F$49:$Q$49,'[24]11'!$F$50:$Q$50,'[24]11'!$F$51:$Q$51,'[24]11'!$F$52:$Q$52,'[24]11'!$F$53:$Q$53,'[24]11'!$F$54:$Q$54,'[24]11'!$F$56:$Q$56,'[24]11'!#REF!,'[24]11'!#REF!,'[24]11'!$F$81:$Q$81,'[24]11'!$F$9:$Q$11,[0]!P1_T11?Data</definedName>
    <definedName name="T11?Data" localSheetId="10">'[24]11'!$F$49:$Q$49,'[24]11'!$F$50:$Q$50,'[24]11'!$F$51:$Q$51,'[24]11'!$F$52:$Q$52,'[24]11'!$F$53:$Q$53,'[24]11'!$F$54:$Q$54,'[24]11'!$F$56:$Q$56,'[24]11'!#REF!,'[24]11'!#REF!,'[24]11'!$F$81:$Q$81,'[24]11'!$F$9:$Q$11,[0]!P1_T11?Data</definedName>
    <definedName name="T11?Data" localSheetId="26">'[24]11'!$F$49:$Q$49,'[24]11'!$F$50:$Q$50,'[24]11'!$F$51:$Q$51,'[24]11'!$F$52:$Q$52,'[24]11'!$F$53:$Q$53,'[24]11'!$F$54:$Q$54,'[24]11'!$F$56:$Q$56,'[24]11'!#REF!,'[24]11'!#REF!,'[24]11'!$F$81:$Q$81,'[24]11'!$F$9:$Q$11,[0]!P1_T11?Data</definedName>
    <definedName name="T11?Data" localSheetId="17">'[24]11'!$F$49:$Q$49,'[24]11'!$F$50:$Q$50,'[24]11'!$F$51:$Q$51,'[24]11'!$F$52:$Q$52,'[24]11'!$F$53:$Q$53,'[24]11'!$F$54:$Q$54,'[24]11'!$F$56:$Q$56,'[24]11'!#REF!,'[24]11'!#REF!,'[24]11'!$F$81:$Q$81,'[24]11'!$F$9:$Q$11,[0]!P1_T11?Data</definedName>
    <definedName name="T11?Data">'[24]11'!$F$49:$Q$49,'[24]11'!$F$50:$Q$50,'[24]11'!$F$51:$Q$51,'[24]11'!$F$52:$Q$52,'[24]11'!$F$53:$Q$53,'[24]11'!$F$54:$Q$54,'[24]11'!$F$56:$Q$56,'[24]11'!#REF!,'[24]11'!#REF!,'[24]11'!$F$81:$Q$81,'[24]11'!$F$9:$Q$11,P1_T11?Data</definedName>
    <definedName name="T11?item_ext?ВСЕГО">'[24]11'!$A$56:$Q$57,'[24]11'!$A$36:$Q$40</definedName>
    <definedName name="T11?item_ext?ИТОГО" localSheetId="24">'[24]11'!#REF!,'[24]11'!$A$41:$Q$41</definedName>
    <definedName name="T11?item_ext?ИТОГО" localSheetId="19">'[24]11'!#REF!,'[24]11'!$A$41:$Q$41</definedName>
    <definedName name="T11?item_ext?ИТОГО" localSheetId="6">'[24]11'!#REF!,'[24]11'!$A$41:$Q$41</definedName>
    <definedName name="T11?item_ext?ИТОГО" localSheetId="25">'[24]11'!#REF!,'[24]11'!$A$41:$Q$41</definedName>
    <definedName name="T11?item_ext?ИТОГО" localSheetId="18">'[24]11'!#REF!,'[24]11'!$A$41:$Q$41</definedName>
    <definedName name="T11?item_ext?ИТОГО" localSheetId="10">'[24]11'!#REF!,'[24]11'!$A$41:$Q$41</definedName>
    <definedName name="T11?item_ext?ИТОГО" localSheetId="26">'[24]11'!#REF!,'[24]11'!$A$41:$Q$41</definedName>
    <definedName name="T11?item_ext?ИТОГО" localSheetId="17">'[24]11'!#REF!,'[24]11'!$A$41:$Q$41</definedName>
    <definedName name="T11?item_ext?ИТОГО">'[24]11'!#REF!,'[24]11'!$A$41:$Q$41</definedName>
    <definedName name="T11?item_ext?РОСТ" localSheetId="24">#REF!</definedName>
    <definedName name="T11?item_ext?РОСТ" localSheetId="19">#REF!</definedName>
    <definedName name="T11?item_ext?РОСТ" localSheetId="6">#REF!</definedName>
    <definedName name="T11?item_ext?РОСТ" localSheetId="25">#REF!</definedName>
    <definedName name="T11?item_ext?РОСТ" localSheetId="18">#REF!</definedName>
    <definedName name="T11?item_ext?РОСТ" localSheetId="26">#REF!</definedName>
    <definedName name="T11?item_ext?РОСТ" localSheetId="17">#REF!</definedName>
    <definedName name="T11?item_ext?РОСТ">#REF!</definedName>
    <definedName name="T11?item_ext?СЦТ">'[24]11'!$A$81:$Q$82,'[24]11'!$A$42:$Q$46</definedName>
    <definedName name="T11?L1" localSheetId="24">#REF!</definedName>
    <definedName name="T11?L1" localSheetId="19">#REF!</definedName>
    <definedName name="T11?L1" localSheetId="6">#REF!</definedName>
    <definedName name="T11?L1" localSheetId="25">#REF!</definedName>
    <definedName name="T11?L1" localSheetId="18">#REF!</definedName>
    <definedName name="T11?L1" localSheetId="26">#REF!</definedName>
    <definedName name="T11?L1" localSheetId="17">#REF!</definedName>
    <definedName name="T11?L1">#REF!</definedName>
    <definedName name="T11?L1.1" localSheetId="24">#REF!</definedName>
    <definedName name="T11?L1.1" localSheetId="19">#REF!</definedName>
    <definedName name="T11?L1.1" localSheetId="6">#REF!</definedName>
    <definedName name="T11?L1.1" localSheetId="25">#REF!</definedName>
    <definedName name="T11?L1.1" localSheetId="18">#REF!</definedName>
    <definedName name="T11?L1.1" localSheetId="26">#REF!</definedName>
    <definedName name="T11?L1.1" localSheetId="17">#REF!</definedName>
    <definedName name="T11?L1.1">#REF!</definedName>
    <definedName name="T11?L10" localSheetId="24">#REF!</definedName>
    <definedName name="T11?L10" localSheetId="19">#REF!</definedName>
    <definedName name="T11?L10" localSheetId="6">#REF!</definedName>
    <definedName name="T11?L10" localSheetId="25">#REF!</definedName>
    <definedName name="T11?L10" localSheetId="18">#REF!</definedName>
    <definedName name="T11?L10" localSheetId="10">#REF!</definedName>
    <definedName name="T11?L10" localSheetId="26">#REF!</definedName>
    <definedName name="T11?L10" localSheetId="17">#REF!</definedName>
    <definedName name="T11?L10">#REF!</definedName>
    <definedName name="T11?L11" localSheetId="24">#REF!</definedName>
    <definedName name="T11?L11" localSheetId="19">#REF!</definedName>
    <definedName name="T11?L11" localSheetId="6">#REF!</definedName>
    <definedName name="T11?L11" localSheetId="25">#REF!</definedName>
    <definedName name="T11?L11" localSheetId="18">#REF!</definedName>
    <definedName name="T11?L11" localSheetId="10">#REF!</definedName>
    <definedName name="T11?L11" localSheetId="26">#REF!</definedName>
    <definedName name="T11?L11" localSheetId="17">#REF!</definedName>
    <definedName name="T11?L11">#REF!</definedName>
    <definedName name="T11?L12" localSheetId="24">#REF!</definedName>
    <definedName name="T11?L12" localSheetId="19">#REF!</definedName>
    <definedName name="T11?L12" localSheetId="6">#REF!</definedName>
    <definedName name="T11?L12" localSheetId="25">#REF!</definedName>
    <definedName name="T11?L12" localSheetId="18">#REF!</definedName>
    <definedName name="T11?L12" localSheetId="10">#REF!</definedName>
    <definedName name="T11?L12" localSheetId="26">#REF!</definedName>
    <definedName name="T11?L12" localSheetId="17">#REF!</definedName>
    <definedName name="T11?L12">#REF!</definedName>
    <definedName name="T11?L13" localSheetId="24">#REF!</definedName>
    <definedName name="T11?L13" localSheetId="19">#REF!</definedName>
    <definedName name="T11?L13" localSheetId="6">#REF!</definedName>
    <definedName name="T11?L13" localSheetId="25">#REF!</definedName>
    <definedName name="T11?L13" localSheetId="18">#REF!</definedName>
    <definedName name="T11?L13" localSheetId="10">#REF!</definedName>
    <definedName name="T11?L13" localSheetId="26">#REF!</definedName>
    <definedName name="T11?L13" localSheetId="17">#REF!</definedName>
    <definedName name="T11?L13">#REF!</definedName>
    <definedName name="T11?L14" localSheetId="24">#REF!</definedName>
    <definedName name="T11?L14" localSheetId="19">#REF!</definedName>
    <definedName name="T11?L14" localSheetId="6">#REF!</definedName>
    <definedName name="T11?L14" localSheetId="25">#REF!</definedName>
    <definedName name="T11?L14" localSheetId="18">#REF!</definedName>
    <definedName name="T11?L14" localSheetId="10">#REF!</definedName>
    <definedName name="T11?L14" localSheetId="26">#REF!</definedName>
    <definedName name="T11?L14" localSheetId="17">#REF!</definedName>
    <definedName name="T11?L14">#REF!</definedName>
    <definedName name="T11?L3" localSheetId="24">#REF!</definedName>
    <definedName name="T11?L3" localSheetId="19">#REF!</definedName>
    <definedName name="T11?L3" localSheetId="6">#REF!</definedName>
    <definedName name="T11?L3" localSheetId="25">#REF!</definedName>
    <definedName name="T11?L3" localSheetId="18">#REF!</definedName>
    <definedName name="T11?L3" localSheetId="10">#REF!</definedName>
    <definedName name="T11?L3" localSheetId="26">#REF!</definedName>
    <definedName name="T11?L3" localSheetId="17">#REF!</definedName>
    <definedName name="T11?L3">#REF!</definedName>
    <definedName name="T11?L4" localSheetId="24">#REF!</definedName>
    <definedName name="T11?L4" localSheetId="19">#REF!</definedName>
    <definedName name="T11?L4" localSheetId="6">#REF!</definedName>
    <definedName name="T11?L4" localSheetId="25">#REF!</definedName>
    <definedName name="T11?L4" localSheetId="18">#REF!</definedName>
    <definedName name="T11?L4" localSheetId="10">#REF!</definedName>
    <definedName name="T11?L4" localSheetId="26">#REF!</definedName>
    <definedName name="T11?L4" localSheetId="17">#REF!</definedName>
    <definedName name="T11?L4">#REF!</definedName>
    <definedName name="T11?L5" localSheetId="24">#REF!</definedName>
    <definedName name="T11?L5" localSheetId="19">#REF!</definedName>
    <definedName name="T11?L5" localSheetId="6">#REF!</definedName>
    <definedName name="T11?L5" localSheetId="25">#REF!</definedName>
    <definedName name="T11?L5" localSheetId="18">#REF!</definedName>
    <definedName name="T11?L5" localSheetId="10">#REF!</definedName>
    <definedName name="T11?L5" localSheetId="26">#REF!</definedName>
    <definedName name="T11?L5" localSheetId="17">#REF!</definedName>
    <definedName name="T11?L5">#REF!</definedName>
    <definedName name="T11?L6" localSheetId="24">#REF!</definedName>
    <definedName name="T11?L6" localSheetId="19">#REF!</definedName>
    <definedName name="T11?L6" localSheetId="6">#REF!</definedName>
    <definedName name="T11?L6" localSheetId="25">#REF!</definedName>
    <definedName name="T11?L6" localSheetId="18">#REF!</definedName>
    <definedName name="T11?L6" localSheetId="10">#REF!</definedName>
    <definedName name="T11?L6" localSheetId="26">#REF!</definedName>
    <definedName name="T11?L6" localSheetId="17">#REF!</definedName>
    <definedName name="T11?L6">#REF!</definedName>
    <definedName name="T11?L7" localSheetId="24">#REF!</definedName>
    <definedName name="T11?L7" localSheetId="19">#REF!</definedName>
    <definedName name="T11?L7" localSheetId="6">#REF!</definedName>
    <definedName name="T11?L7" localSheetId="25">#REF!</definedName>
    <definedName name="T11?L7" localSheetId="18">#REF!</definedName>
    <definedName name="T11?L7" localSheetId="10">#REF!</definedName>
    <definedName name="T11?L7" localSheetId="26">#REF!</definedName>
    <definedName name="T11?L7" localSheetId="17">#REF!</definedName>
    <definedName name="T11?L7">#REF!</definedName>
    <definedName name="T11?L8" localSheetId="24">#REF!</definedName>
    <definedName name="T11?L8" localSheetId="19">#REF!</definedName>
    <definedName name="T11?L8" localSheetId="6">#REF!</definedName>
    <definedName name="T11?L8" localSheetId="25">#REF!</definedName>
    <definedName name="T11?L8" localSheetId="18">#REF!</definedName>
    <definedName name="T11?L8" localSheetId="10">#REF!</definedName>
    <definedName name="T11?L8" localSheetId="26">#REF!</definedName>
    <definedName name="T11?L8" localSheetId="17">#REF!</definedName>
    <definedName name="T11?L8">#REF!</definedName>
    <definedName name="T11?L9" localSheetId="24">#REF!</definedName>
    <definedName name="T11?L9" localSheetId="19">#REF!</definedName>
    <definedName name="T11?L9" localSheetId="6">#REF!</definedName>
    <definedName name="T11?L9" localSheetId="25">#REF!</definedName>
    <definedName name="T11?L9" localSheetId="18">#REF!</definedName>
    <definedName name="T11?L9" localSheetId="10">#REF!</definedName>
    <definedName name="T11?L9" localSheetId="26">#REF!</definedName>
    <definedName name="T11?L9" localSheetId="17">#REF!</definedName>
    <definedName name="T11?L9">#REF!</definedName>
    <definedName name="T11?Name" localSheetId="24">#REF!</definedName>
    <definedName name="T11?Name" localSheetId="19">#REF!</definedName>
    <definedName name="T11?Name" localSheetId="6">#REF!</definedName>
    <definedName name="T11?Name" localSheetId="25">#REF!</definedName>
    <definedName name="T11?Name" localSheetId="18">#REF!</definedName>
    <definedName name="T11?Name" localSheetId="10">#REF!</definedName>
    <definedName name="T11?Name" localSheetId="26">#REF!</definedName>
    <definedName name="T11?Name" localSheetId="17">#REF!</definedName>
    <definedName name="T11?Name">#REF!</definedName>
    <definedName name="T11?Table" localSheetId="24">#REF!</definedName>
    <definedName name="T11?Table" localSheetId="19">#REF!</definedName>
    <definedName name="T11?Table" localSheetId="6">#REF!</definedName>
    <definedName name="T11?Table" localSheetId="25">#REF!</definedName>
    <definedName name="T11?Table" localSheetId="18">#REF!</definedName>
    <definedName name="T11?Table" localSheetId="10">#REF!</definedName>
    <definedName name="T11?Table" localSheetId="26">#REF!</definedName>
    <definedName name="T11?Table" localSheetId="17">#REF!</definedName>
    <definedName name="T11?Table">#REF!</definedName>
    <definedName name="T11?Title" localSheetId="24">#REF!</definedName>
    <definedName name="T11?Title" localSheetId="19">#REF!</definedName>
    <definedName name="T11?Title" localSheetId="6">#REF!</definedName>
    <definedName name="T11?Title" localSheetId="25">#REF!</definedName>
    <definedName name="T11?Title" localSheetId="18">#REF!</definedName>
    <definedName name="T11?Title" localSheetId="10">#REF!</definedName>
    <definedName name="T11?Title" localSheetId="26">#REF!</definedName>
    <definedName name="T11?Title" localSheetId="17">#REF!</definedName>
    <definedName name="T11?Title">#REF!</definedName>
    <definedName name="T11?unit?ПРЦ" localSheetId="24">#REF!</definedName>
    <definedName name="T11?unit?ПРЦ" localSheetId="19">#REF!</definedName>
    <definedName name="T11?unit?ПРЦ" localSheetId="6">#REF!</definedName>
    <definedName name="T11?unit?ПРЦ" localSheetId="25">#REF!</definedName>
    <definedName name="T11?unit?ПРЦ" localSheetId="18">#REF!</definedName>
    <definedName name="T11?unit?ПРЦ" localSheetId="26">#REF!</definedName>
    <definedName name="T11?unit?ПРЦ" localSheetId="17">#REF!</definedName>
    <definedName name="T11?unit?ПРЦ">#REF!</definedName>
    <definedName name="T11?unit?РУБ.ТНТ" localSheetId="24">#REF!</definedName>
    <definedName name="T11?unit?РУБ.ТНТ" localSheetId="19">#REF!</definedName>
    <definedName name="T11?unit?РУБ.ТНТ" localSheetId="6">#REF!</definedName>
    <definedName name="T11?unit?РУБ.ТНТ" localSheetId="25">#REF!</definedName>
    <definedName name="T11?unit?РУБ.ТНТ" localSheetId="18">#REF!</definedName>
    <definedName name="T11?unit?РУБ.ТНТ" localSheetId="10">#REF!</definedName>
    <definedName name="T11?unit?РУБ.ТНТ" localSheetId="26">#REF!</definedName>
    <definedName name="T11?unit?РУБ.ТНТ" localSheetId="17">#REF!</definedName>
    <definedName name="T11?unit?РУБ.ТНТ">#REF!</definedName>
    <definedName name="T11?unit?РУБ.ТУТ" localSheetId="24">#REF!</definedName>
    <definedName name="T11?unit?РУБ.ТУТ" localSheetId="19">#REF!</definedName>
    <definedName name="T11?unit?РУБ.ТУТ" localSheetId="6">#REF!</definedName>
    <definedName name="T11?unit?РУБ.ТУТ" localSheetId="25">#REF!</definedName>
    <definedName name="T11?unit?РУБ.ТУТ" localSheetId="18">#REF!</definedName>
    <definedName name="T11?unit?РУБ.ТУТ" localSheetId="10">#REF!</definedName>
    <definedName name="T11?unit?РУБ.ТУТ" localSheetId="26">#REF!</definedName>
    <definedName name="T11?unit?РУБ.ТУТ" localSheetId="17">#REF!</definedName>
    <definedName name="T11?unit?РУБ.ТУТ">#REF!</definedName>
    <definedName name="T11?unit?ТРУБ" localSheetId="24">#REF!</definedName>
    <definedName name="T11?unit?ТРУБ" localSheetId="19">#REF!</definedName>
    <definedName name="T11?unit?ТРУБ" localSheetId="6">#REF!</definedName>
    <definedName name="T11?unit?ТРУБ" localSheetId="25">#REF!</definedName>
    <definedName name="T11?unit?ТРУБ" localSheetId="18">#REF!</definedName>
    <definedName name="T11?unit?ТРУБ" localSheetId="10">#REF!</definedName>
    <definedName name="T11?unit?ТРУБ" localSheetId="26">#REF!</definedName>
    <definedName name="T11?unit?ТРУБ" localSheetId="17">#REF!</definedName>
    <definedName name="T11?unit?ТРУБ">#REF!</definedName>
    <definedName name="T11?unit?ТТНТ" localSheetId="24">#REF!</definedName>
    <definedName name="T11?unit?ТТНТ" localSheetId="19">#REF!</definedName>
    <definedName name="T11?unit?ТТНТ" localSheetId="6">#REF!</definedName>
    <definedName name="T11?unit?ТТНТ" localSheetId="25">#REF!</definedName>
    <definedName name="T11?unit?ТТНТ" localSheetId="18">#REF!</definedName>
    <definedName name="T11?unit?ТТНТ" localSheetId="10">#REF!</definedName>
    <definedName name="T11?unit?ТТНТ" localSheetId="26">#REF!</definedName>
    <definedName name="T11?unit?ТТНТ" localSheetId="17">#REF!</definedName>
    <definedName name="T11?unit?ТТНТ">#REF!</definedName>
    <definedName name="T11?unit?ТТУТ" localSheetId="24">#REF!</definedName>
    <definedName name="T11?unit?ТТУТ" localSheetId="19">#REF!</definedName>
    <definedName name="T11?unit?ТТУТ" localSheetId="6">#REF!</definedName>
    <definedName name="T11?unit?ТТУТ" localSheetId="25">#REF!</definedName>
    <definedName name="T11?unit?ТТУТ" localSheetId="18">#REF!</definedName>
    <definedName name="T11?unit?ТТУТ" localSheetId="10">#REF!</definedName>
    <definedName name="T11?unit?ТТУТ" localSheetId="26">#REF!</definedName>
    <definedName name="T11?unit?ТТУТ" localSheetId="17">#REF!</definedName>
    <definedName name="T11?unit?ТТУТ">#REF!</definedName>
    <definedName name="T11?unit?ЧСЛ" localSheetId="24">#REF!</definedName>
    <definedName name="T11?unit?ЧСЛ" localSheetId="19">#REF!</definedName>
    <definedName name="T11?unit?ЧСЛ" localSheetId="6">#REF!</definedName>
    <definedName name="T11?unit?ЧСЛ" localSheetId="25">#REF!</definedName>
    <definedName name="T11?unit?ЧСЛ" localSheetId="18">#REF!</definedName>
    <definedName name="T11?unit?ЧСЛ" localSheetId="10">#REF!</definedName>
    <definedName name="T11?unit?ЧСЛ" localSheetId="26">#REF!</definedName>
    <definedName name="T11?unit?ЧСЛ" localSheetId="17">#REF!</definedName>
    <definedName name="T11?unit?ЧСЛ">#REF!</definedName>
    <definedName name="T11_ADD_1" localSheetId="24">#REF!</definedName>
    <definedName name="T11_ADD_1" localSheetId="19">#REF!</definedName>
    <definedName name="T11_ADD_1" localSheetId="6">#REF!</definedName>
    <definedName name="T11_ADD_1" localSheetId="25">#REF!</definedName>
    <definedName name="T11_ADD_1" localSheetId="18">#REF!</definedName>
    <definedName name="T11_ADD_1" localSheetId="26">#REF!</definedName>
    <definedName name="T11_ADD_1" localSheetId="17">#REF!</definedName>
    <definedName name="T11_ADD_1">#REF!</definedName>
    <definedName name="T11_Copy1" localSheetId="24">#REF!</definedName>
    <definedName name="T11_Copy1" localSheetId="19">#REF!</definedName>
    <definedName name="T11_Copy1" localSheetId="6">#REF!</definedName>
    <definedName name="T11_Copy1" localSheetId="25">#REF!</definedName>
    <definedName name="T11_Copy1" localSheetId="18">#REF!</definedName>
    <definedName name="T11_Copy1" localSheetId="10">#REF!</definedName>
    <definedName name="T11_Copy1" localSheetId="26">#REF!</definedName>
    <definedName name="T11_Copy1" localSheetId="17">#REF!</definedName>
    <definedName name="T11_Copy1">#REF!</definedName>
    <definedName name="T11_Copy2">'[24]11'!$A$29:$IV$29,'[24]11'!$A$25:$IV$25,'[24]11'!$A$21:$IV$21,'[24]11'!$A$17:$IV$17,'[24]11'!$A$13:$IV$13,'[24]11'!$A$9:$IV$9,'[24]11'!$A$33:$IV$33</definedName>
    <definedName name="T11_Copy3" localSheetId="24">#REF!</definedName>
    <definedName name="T11_Copy3" localSheetId="19">#REF!</definedName>
    <definedName name="T11_Copy3" localSheetId="6">#REF!</definedName>
    <definedName name="T11_Copy3" localSheetId="25">#REF!</definedName>
    <definedName name="T11_Copy3" localSheetId="18">#REF!</definedName>
    <definedName name="T11_Copy3" localSheetId="10">#REF!</definedName>
    <definedName name="T11_Copy3" localSheetId="26">#REF!</definedName>
    <definedName name="T11_Copy3" localSheetId="17">#REF!</definedName>
    <definedName name="T11_Copy3">#REF!</definedName>
    <definedName name="T11_Copy4" localSheetId="24">#REF!</definedName>
    <definedName name="T11_Copy4" localSheetId="19">#REF!</definedName>
    <definedName name="T11_Copy4" localSheetId="6">#REF!</definedName>
    <definedName name="T11_Copy4" localSheetId="25">#REF!</definedName>
    <definedName name="T11_Copy4" localSheetId="18">#REF!</definedName>
    <definedName name="T11_Copy4" localSheetId="10">#REF!</definedName>
    <definedName name="T11_Copy4" localSheetId="26">#REF!</definedName>
    <definedName name="T11_Copy4" localSheetId="17">#REF!</definedName>
    <definedName name="T11_Copy4">#REF!</definedName>
    <definedName name="T11_Copy5">'[24]11'!$A$53:$IV$53,'[24]11'!$A$52:$IV$52,'[24]11'!$A$51:$IV$51,'[24]11'!$A$50:$IV$50,'[24]11'!$A$49:$IV$49,'[24]11'!$A$48:$IV$48,'[24]11'!$A$54:$IV$54</definedName>
    <definedName name="T11_Copy6" localSheetId="24">#REF!</definedName>
    <definedName name="T11_Copy6" localSheetId="19">#REF!</definedName>
    <definedName name="T11_Copy6" localSheetId="6">#REF!</definedName>
    <definedName name="T11_Copy6" localSheetId="25">#REF!</definedName>
    <definedName name="T11_Copy6" localSheetId="18">#REF!</definedName>
    <definedName name="T11_Copy6" localSheetId="10">#REF!</definedName>
    <definedName name="T11_Copy6" localSheetId="26">#REF!</definedName>
    <definedName name="T11_Copy6" localSheetId="17">#REF!</definedName>
    <definedName name="T11_Copy6">#REF!</definedName>
    <definedName name="T11_Copy7" localSheetId="24">#REF!</definedName>
    <definedName name="T11_Copy7" localSheetId="19">#REF!</definedName>
    <definedName name="T11_Copy7" localSheetId="6">#REF!</definedName>
    <definedName name="T11_Copy7" localSheetId="25">#REF!</definedName>
    <definedName name="T11_Copy7" localSheetId="18">#REF!</definedName>
    <definedName name="T11_Copy7" localSheetId="10">#REF!</definedName>
    <definedName name="T11_Copy7" localSheetId="26">#REF!</definedName>
    <definedName name="T11_Copy7" localSheetId="17">#REF!</definedName>
    <definedName name="T11_Copy7">#REF!</definedName>
    <definedName name="T11_Copy8" localSheetId="24">#REF!</definedName>
    <definedName name="T11_Copy8" localSheetId="19">#REF!</definedName>
    <definedName name="T11_Copy8" localSheetId="6">#REF!</definedName>
    <definedName name="T11_Copy8" localSheetId="25">#REF!</definedName>
    <definedName name="T11_Copy8" localSheetId="18">#REF!</definedName>
    <definedName name="T11_Copy8" localSheetId="10">#REF!</definedName>
    <definedName name="T11_Copy8" localSheetId="26">#REF!</definedName>
    <definedName name="T11_Copy8" localSheetId="17">#REF!</definedName>
    <definedName name="T11_Copy8">#REF!</definedName>
    <definedName name="T11_Name1">'[24]11'!$A$29,'[24]11'!$A$25,'[24]11'!$A$21,'[24]11'!$A$17,'[24]11'!$A$13,'[24]11'!$A$9,'[24]11'!$A$33</definedName>
    <definedName name="T11_Name2">'[24]11'!$D$29:$D$31,'[24]11'!$D$25:$D$27,'[24]11'!$D$21:$D$23,'[24]11'!$D$17:$D$19,'[24]11'!$D$13:$D$15,'[24]11'!$D$9:$D$11,'[24]11'!$D$33</definedName>
    <definedName name="T11_Name3" localSheetId="24">#REF!</definedName>
    <definedName name="T11_Name3" localSheetId="19">#REF!</definedName>
    <definedName name="T11_Name3" localSheetId="6">#REF!</definedName>
    <definedName name="T11_Name3" localSheetId="25">#REF!</definedName>
    <definedName name="T11_Name3" localSheetId="18">#REF!</definedName>
    <definedName name="T11_Name3" localSheetId="10">#REF!</definedName>
    <definedName name="T11_Name3" localSheetId="26">#REF!</definedName>
    <definedName name="T11_Name3" localSheetId="17">#REF!</definedName>
    <definedName name="T11_Name3">#REF!</definedName>
    <definedName name="T11_Name4">'[24]11'!$A$53,'[24]11'!$A$52,'[24]11'!$A$51,'[24]11'!$A$50,'[24]11'!$A$49,'[24]11'!$A$48,'[24]11'!$A$54</definedName>
    <definedName name="T11_Name5">'[24]11'!$D$53:$D$53,'[24]11'!$D$52:$D$52,'[24]11'!$D$51:$D$51,'[24]11'!$D$50:$D$50,'[24]11'!$D$49:$D$49,'[24]11'!$D$48:$D$48,'[24]11'!$D$54</definedName>
    <definedName name="T11_Name6" localSheetId="24">#REF!</definedName>
    <definedName name="T11_Name6" localSheetId="19">#REF!</definedName>
    <definedName name="T11_Name6" localSheetId="6">#REF!</definedName>
    <definedName name="T11_Name6" localSheetId="25">#REF!</definedName>
    <definedName name="T11_Name6" localSheetId="18">#REF!</definedName>
    <definedName name="T11_Name6" localSheetId="10">#REF!</definedName>
    <definedName name="T11_Name6" localSheetId="26">#REF!</definedName>
    <definedName name="T11_Name6" localSheetId="17">#REF!</definedName>
    <definedName name="T11_Name6">#REF!</definedName>
    <definedName name="T11_Name7" localSheetId="24">#REF!</definedName>
    <definedName name="T11_Name7" localSheetId="19">#REF!</definedName>
    <definedName name="T11_Name7" localSheetId="6">#REF!</definedName>
    <definedName name="T11_Name7" localSheetId="25">#REF!</definedName>
    <definedName name="T11_Name7" localSheetId="18">#REF!</definedName>
    <definedName name="T11_Name7" localSheetId="10">#REF!</definedName>
    <definedName name="T11_Name7" localSheetId="26">#REF!</definedName>
    <definedName name="T11_Name7" localSheetId="17">#REF!</definedName>
    <definedName name="T11_Name7">#REF!</definedName>
    <definedName name="T11_Name8" localSheetId="24">#REF!</definedName>
    <definedName name="T11_Name8" localSheetId="19">#REF!</definedName>
    <definedName name="T11_Name8" localSheetId="6">#REF!</definedName>
    <definedName name="T11_Name8" localSheetId="25">#REF!</definedName>
    <definedName name="T11_Name8" localSheetId="18">#REF!</definedName>
    <definedName name="T11_Name8" localSheetId="10">#REF!</definedName>
    <definedName name="T11_Name8" localSheetId="26">#REF!</definedName>
    <definedName name="T11_Name8" localSheetId="17">#REF!</definedName>
    <definedName name="T11_Name8">#REF!</definedName>
    <definedName name="T11_Protect" localSheetId="24">#REF!,#REF!,#REF!,#REF!,#REF!</definedName>
    <definedName name="T11_Protect" localSheetId="19">#REF!,#REF!,#REF!,#REF!,#REF!</definedName>
    <definedName name="T11_Protect" localSheetId="6">#REF!,#REF!,#REF!,#REF!,#REF!</definedName>
    <definedName name="T11_Protect" localSheetId="25">#REF!,#REF!,#REF!,#REF!,#REF!</definedName>
    <definedName name="T11_Protect" localSheetId="18">#REF!,#REF!,#REF!,#REF!,#REF!</definedName>
    <definedName name="T11_Protect" localSheetId="26">#REF!,#REF!,#REF!,#REF!,#REF!</definedName>
    <definedName name="T11_Protect" localSheetId="17">#REF!,#REF!,#REF!,#REF!,#REF!</definedName>
    <definedName name="T11_Protect">#REF!,#REF!,#REF!,#REF!,#REF!</definedName>
    <definedName name="T12?axis?R?ДОГОВОР" localSheetId="24">#REF!</definedName>
    <definedName name="T12?axis?R?ДОГОВОР" localSheetId="19">#REF!</definedName>
    <definedName name="T12?axis?R?ДОГОВОР" localSheetId="6">#REF!</definedName>
    <definedName name="T12?axis?R?ДОГОВОР" localSheetId="25">#REF!</definedName>
    <definedName name="T12?axis?R?ДОГОВОР" localSheetId="18">#REF!</definedName>
    <definedName name="T12?axis?R?ДОГОВОР" localSheetId="26">#REF!</definedName>
    <definedName name="T12?axis?R?ДОГОВОР" localSheetId="17">#REF!</definedName>
    <definedName name="T12?axis?R?ДОГОВОР">#REF!</definedName>
    <definedName name="T12?axis?R?ДОГОВОР?" localSheetId="24">#REF!</definedName>
    <definedName name="T12?axis?R?ДОГОВОР?" localSheetId="19">#REF!</definedName>
    <definedName name="T12?axis?R?ДОГОВОР?" localSheetId="6">#REF!</definedName>
    <definedName name="T12?axis?R?ДОГОВОР?" localSheetId="25">#REF!</definedName>
    <definedName name="T12?axis?R?ДОГОВОР?" localSheetId="18">#REF!</definedName>
    <definedName name="T12?axis?R?ДОГОВОР?" localSheetId="26">#REF!</definedName>
    <definedName name="T12?axis?R?ДОГОВОР?" localSheetId="17">#REF!</definedName>
    <definedName name="T12?axis?R?ДОГОВОР?">#REF!</definedName>
    <definedName name="T12?axis?R?ПЭ">'[24]12'!$C$19:$J$21,'[24]12'!$C$25:$J$27,'[24]12'!$C$33:$J$35,'[24]12'!$C$37:$J$39,'[24]12'!$C$43:$J$45,'[24]12'!$C$15:$J$17</definedName>
    <definedName name="T12?axis?R?ПЭ?">'[24]12'!$B$19:$B$21,'[24]12'!$B$25:$B$27,'[24]12'!$B$33:$B$35,'[24]12'!$B$37:$B$39,'[24]12'!$B$43:$B$45,'[24]12'!$B$15:$B$17</definedName>
    <definedName name="T12?axis?ПРД?БАЗ" localSheetId="24">#REF!,#REF!</definedName>
    <definedName name="T12?axis?ПРД?БАЗ" localSheetId="19">#REF!,#REF!</definedName>
    <definedName name="T12?axis?ПРД?БАЗ" localSheetId="6">#REF!,#REF!</definedName>
    <definedName name="T12?axis?ПРД?БАЗ" localSheetId="25">#REF!,#REF!</definedName>
    <definedName name="T12?axis?ПРД?БАЗ" localSheetId="18">#REF!,#REF!</definedName>
    <definedName name="T12?axis?ПРД?БАЗ" localSheetId="26">#REF!,#REF!</definedName>
    <definedName name="T12?axis?ПРД?БАЗ" localSheetId="17">#REF!,#REF!</definedName>
    <definedName name="T12?axis?ПРД?БАЗ">#REF!,#REF!</definedName>
    <definedName name="T12?axis?ПРД?ПРЕД" localSheetId="24">#REF!,#REF!</definedName>
    <definedName name="T12?axis?ПРД?ПРЕД" localSheetId="19">#REF!,#REF!</definedName>
    <definedName name="T12?axis?ПРД?ПРЕД" localSheetId="6">#REF!,#REF!</definedName>
    <definedName name="T12?axis?ПРД?ПРЕД" localSheetId="25">#REF!,#REF!</definedName>
    <definedName name="T12?axis?ПРД?ПРЕД" localSheetId="18">#REF!,#REF!</definedName>
    <definedName name="T12?axis?ПРД?ПРЕД" localSheetId="26">#REF!,#REF!</definedName>
    <definedName name="T12?axis?ПРД?ПРЕД" localSheetId="17">#REF!,#REF!</definedName>
    <definedName name="T12?axis?ПРД?ПРЕД">#REF!,#REF!</definedName>
    <definedName name="T12?axis?ПРД?РЕГ" localSheetId="24">#REF!</definedName>
    <definedName name="T12?axis?ПРД?РЕГ" localSheetId="19">#REF!</definedName>
    <definedName name="T12?axis?ПРД?РЕГ" localSheetId="6">#REF!</definedName>
    <definedName name="T12?axis?ПРД?РЕГ" localSheetId="25">#REF!</definedName>
    <definedName name="T12?axis?ПРД?РЕГ" localSheetId="18">#REF!</definedName>
    <definedName name="T12?axis?ПРД?РЕГ" localSheetId="26">#REF!</definedName>
    <definedName name="T12?axis?ПРД?РЕГ" localSheetId="17">#REF!</definedName>
    <definedName name="T12?axis?ПРД?РЕГ">#REF!</definedName>
    <definedName name="T12?axis?ПФ?NA" localSheetId="24">#REF!</definedName>
    <definedName name="T12?axis?ПФ?NA" localSheetId="19">#REF!</definedName>
    <definedName name="T12?axis?ПФ?NA" localSheetId="6">#REF!</definedName>
    <definedName name="T12?axis?ПФ?NA" localSheetId="25">#REF!</definedName>
    <definedName name="T12?axis?ПФ?NA" localSheetId="18">#REF!</definedName>
    <definedName name="T12?axis?ПФ?NA" localSheetId="26">#REF!</definedName>
    <definedName name="T12?axis?ПФ?NA" localSheetId="17">#REF!</definedName>
    <definedName name="T12?axis?ПФ?NA">#REF!</definedName>
    <definedName name="T12?axis?ПФ?ПЛАН" localSheetId="24">#REF!,#REF!,#REF!,#REF!</definedName>
    <definedName name="T12?axis?ПФ?ПЛАН" localSheetId="19">#REF!,#REF!,#REF!,#REF!</definedName>
    <definedName name="T12?axis?ПФ?ПЛАН" localSheetId="6">#REF!,#REF!,#REF!,#REF!</definedName>
    <definedName name="T12?axis?ПФ?ПЛАН" localSheetId="25">#REF!,#REF!,#REF!,#REF!</definedName>
    <definedName name="T12?axis?ПФ?ПЛАН" localSheetId="18">#REF!,#REF!,#REF!,#REF!</definedName>
    <definedName name="T12?axis?ПФ?ПЛАН" localSheetId="26">#REF!,#REF!,#REF!,#REF!</definedName>
    <definedName name="T12?axis?ПФ?ПЛАН" localSheetId="17">#REF!,#REF!,#REF!,#REF!</definedName>
    <definedName name="T12?axis?ПФ?ПЛАН">#REF!,#REF!,#REF!,#REF!</definedName>
    <definedName name="T12?axis?ПФ?ФАКТ" localSheetId="24">#REF!,#REF!,#REF!,#REF!</definedName>
    <definedName name="T12?axis?ПФ?ФАКТ" localSheetId="19">#REF!,#REF!,#REF!,#REF!</definedName>
    <definedName name="T12?axis?ПФ?ФАКТ" localSheetId="6">#REF!,#REF!,#REF!,#REF!</definedName>
    <definedName name="T12?axis?ПФ?ФАКТ" localSheetId="25">#REF!,#REF!,#REF!,#REF!</definedName>
    <definedName name="T12?axis?ПФ?ФАКТ" localSheetId="18">#REF!,#REF!,#REF!,#REF!</definedName>
    <definedName name="T12?axis?ПФ?ФАКТ" localSheetId="26">#REF!,#REF!,#REF!,#REF!</definedName>
    <definedName name="T12?axis?ПФ?ФАКТ" localSheetId="17">#REF!,#REF!,#REF!,#REF!</definedName>
    <definedName name="T12?axis?ПФ?ФАКТ">#REF!,#REF!,#REF!,#REF!</definedName>
    <definedName name="T12?Data" localSheetId="6">'[24]12'!$C$33:$J$34,'[24]12'!$C$35:$E$35,'[24]12'!$H$35:$J$35,'[24]12'!$C$37:$J$39,'[24]12'!$C$41:$E$41,'[24]12'!$H$41:$J$41,'[24]12'!$C$43:$J$45,'[24]12'!$H$47:$J$47,'[24]12'!$C$13:$E$13,P1_T12?Data</definedName>
    <definedName name="T12?Data">'[24]12'!$C$33:$J$34,'[24]12'!$C$35:$E$35,'[24]12'!$H$35:$J$35,'[24]12'!$C$37:$J$39,'[24]12'!$C$41:$E$41,'[24]12'!$H$41:$J$41,'[24]12'!$C$43:$J$45,'[24]12'!$H$47:$J$47,'[24]12'!$C$13:$E$13,P1_T12?Data</definedName>
    <definedName name="T12?Data_4">#N/A</definedName>
    <definedName name="T12?Data_5">#N/A</definedName>
    <definedName name="T12?Data_6">#N/A</definedName>
    <definedName name="T12?Data_7">#N/A</definedName>
    <definedName name="T12?Data_8">#N/A</definedName>
    <definedName name="T12?item_ext?ВСЕГО">'[24]12'!$C$29:$J$29,'[24]12'!$C$47:$J$47</definedName>
    <definedName name="T12?item_ext?РОСТ" localSheetId="24">#REF!</definedName>
    <definedName name="T12?item_ext?РОСТ" localSheetId="19">#REF!</definedName>
    <definedName name="T12?item_ext?РОСТ" localSheetId="6">#REF!</definedName>
    <definedName name="T12?item_ext?РОСТ" localSheetId="25">#REF!</definedName>
    <definedName name="T12?item_ext?РОСТ" localSheetId="18">#REF!</definedName>
    <definedName name="T12?item_ext?РОСТ" localSheetId="26">#REF!</definedName>
    <definedName name="T12?item_ext?РОСТ" localSheetId="17">#REF!</definedName>
    <definedName name="T12?item_ext?РОСТ">#REF!</definedName>
    <definedName name="T12?item_ext?ТЭ">'[24]12'!$C$24:$J$28,'[24]12'!$C$42:$J$46</definedName>
    <definedName name="T12?item_ext?ТЭ.ВСЕГО">'[24]12'!$C$23:$J$23,'[24]12'!$C$41:$J$41</definedName>
    <definedName name="T12?item_ext?ЭЭ">'[24]12'!$C$15:$J$22,'[24]12'!$C$33:$J$40</definedName>
    <definedName name="T12?item_ext?ЭЭ.ВСЕГО">'[24]12'!$C$13:$J$13,'[24]12'!$C$31:$J$31</definedName>
    <definedName name="T12?L1" localSheetId="24">#REF!</definedName>
    <definedName name="T12?L1" localSheetId="19">#REF!</definedName>
    <definedName name="T12?L1" localSheetId="6">#REF!</definedName>
    <definedName name="T12?L1" localSheetId="25">#REF!</definedName>
    <definedName name="T12?L1" localSheetId="18">#REF!</definedName>
    <definedName name="T12?L1" localSheetId="26">#REF!</definedName>
    <definedName name="T12?L1" localSheetId="17">#REF!</definedName>
    <definedName name="T12?L1">#REF!</definedName>
    <definedName name="T12?L1.1" localSheetId="24">#REF!</definedName>
    <definedName name="T12?L1.1" localSheetId="19">#REF!</definedName>
    <definedName name="T12?L1.1" localSheetId="6">#REF!</definedName>
    <definedName name="T12?L1.1" localSheetId="25">#REF!</definedName>
    <definedName name="T12?L1.1" localSheetId="18">#REF!</definedName>
    <definedName name="T12?L1.1" localSheetId="26">#REF!</definedName>
    <definedName name="T12?L1.1" localSheetId="17">#REF!</definedName>
    <definedName name="T12?L1.1">#REF!</definedName>
    <definedName name="T12?L10">'[24]12'!$J$41,'[24]12'!$J$43:$J$45,'[24]12'!$J$47,'[24]12'!$J$13,'[24]12'!$J$15:$J$17,'[24]12'!$J$19:$J$21,'[24]12'!$J$23,'[24]12'!$J$25:$J$27,'[24]12'!$J$29,'[24]12'!$J$31,'[24]12'!$J$33:$J$35,'[24]12'!$J$37:$J$39</definedName>
    <definedName name="T12?L2" localSheetId="24">#REF!</definedName>
    <definedName name="T12?L2" localSheetId="19">#REF!</definedName>
    <definedName name="T12?L2" localSheetId="6">#REF!</definedName>
    <definedName name="T12?L2" localSheetId="25">#REF!</definedName>
    <definedName name="T12?L2" localSheetId="18">#REF!</definedName>
    <definedName name="T12?L2" localSheetId="26">#REF!</definedName>
    <definedName name="T12?L2" localSheetId="17">#REF!</definedName>
    <definedName name="T12?L2">#REF!</definedName>
    <definedName name="T12?L2.1" localSheetId="24">#REF!</definedName>
    <definedName name="T12?L2.1" localSheetId="19">#REF!</definedName>
    <definedName name="T12?L2.1" localSheetId="6">#REF!</definedName>
    <definedName name="T12?L2.1" localSheetId="25">#REF!</definedName>
    <definedName name="T12?L2.1" localSheetId="18">#REF!</definedName>
    <definedName name="T12?L2.1" localSheetId="26">#REF!</definedName>
    <definedName name="T12?L2.1" localSheetId="17">#REF!</definedName>
    <definedName name="T12?L2.1">#REF!</definedName>
    <definedName name="T12?L3">'[24]12'!$C$41,'[24]12'!$C$43:$C$45,'[24]12'!$C$13,'[24]12'!$C$15:$C$17,'[24]12'!$C$19:$C$21,'[24]12'!$C$23,'[24]12'!$C$25:$C$27,'[24]12'!$C$31,'[24]12'!$C$33:$C$35,'[24]12'!$C$37:$C$39</definedName>
    <definedName name="T12?L3.1" localSheetId="24">#REF!</definedName>
    <definedName name="T12?L3.1" localSheetId="19">#REF!</definedName>
    <definedName name="T12?L3.1" localSheetId="6">#REF!</definedName>
    <definedName name="T12?L3.1" localSheetId="25">#REF!</definedName>
    <definedName name="T12?L3.1" localSheetId="18">#REF!</definedName>
    <definedName name="T12?L3.1" localSheetId="26">#REF!</definedName>
    <definedName name="T12?L3.1" localSheetId="17">#REF!</definedName>
    <definedName name="T12?L3.1">#REF!</definedName>
    <definedName name="T12?L3.1.x" localSheetId="24">'%_Нов'!P2_T12?L3.1.x,'%_Нов'!P3_T12?L3.1.x,'%_Нов'!P4_T12?L3.1.x,'%_Нов'!P5_T12?L3.1.x,'%_Нов'!P6_T12?L3.1.x,'%_Нов'!P7_T12?L3.1.x,'%_Нов'!P8_T12?L3.1.x,'%_Нов'!P9_T12?L3.1.x,'%_Нов'!P10_T12?L3.1.x</definedName>
    <definedName name="T12?L3.1.x" localSheetId="19">'%_Толп'!P2_T12?L3.1.x,'%_Толп'!P3_T12?L3.1.x,'%_Толп'!P4_T12?L3.1.x,'%_Толп'!P5_T12?L3.1.x,'%_Толп'!P6_T12?L3.1.x,'%_Толп'!P7_T12?L3.1.x,'%_Толп'!P8_T12?L3.1.x,'%_Толп'!P9_T12?L3.1.x,'%_Толп'!P10_T12?L3.1.x</definedName>
    <definedName name="T12?L3.1.x" localSheetId="6">'ИНВЕСТ '!P2_T12?L3.1.x,'ИНВЕСТ '!P3_T12?L3.1.x,'ИНВЕСТ '!P4_T12?L3.1.x,'ИНВЕСТ '!P5_T12?L3.1.x,'ИНВЕСТ '!P6_T12?L3.1.x,'ИНВЕСТ '!P7_T12?L3.1.x,'ИНВЕСТ '!P8_T12?L3.1.x,'ИНВЕСТ '!P9_T12?L3.1.x,'ИНВЕСТ '!P10_T12?L3.1.x</definedName>
    <definedName name="T12?L3.1.x" localSheetId="25">ИП_Новое!P2_T12?L3.1.x,ИП_Новое!P3_T12?L3.1.x,ИП_Новое!P4_T12?L3.1.x,ИП_Новое!P5_T12?L3.1.x,ИП_Новое!P6_T12?L3.1.x,ИП_Новое!P7_T12?L3.1.x,ИП_Новое!P8_T12?L3.1.x,ИП_Новое!P9_T12?L3.1.x,ИП_Новое!P10_T12?L3.1.x</definedName>
    <definedName name="T12?L3.1.x" localSheetId="18">ИП_Толп!P2_T12?L3.1.x,ИП_Толп!P3_T12?L3.1.x,ИП_Толп!P4_T12?L3.1.x,ИП_Толп!P5_T12?L3.1.x,ИП_Толп!P6_T12?L3.1.x,ИП_Толп!P7_T12?L3.1.x,ИП_Толп!P8_T12?L3.1.x,ИП_Толп!P9_T12?L3.1.x,ИП_Толп!P10_T12?L3.1.x</definedName>
    <definedName name="T12?L3.1.x" localSheetId="26">Тариф_Новое!P2_T12?L3.1.x,Тариф_Новое!P3_T12?L3.1.x,Тариф_Новое!P4_T12?L3.1.x,Тариф_Новое!P5_T12?L3.1.x,Тариф_Новое!P6_T12?L3.1.x,Тариф_Новое!P7_T12?L3.1.x,Тариф_Новое!P8_T12?L3.1.x,Тариф_Новое!P9_T12?L3.1.x,Тариф_Новое!P10_T12?L3.1.x</definedName>
    <definedName name="T12?L3.1.x" localSheetId="17">Тариф_Толп!P2_T12?L3.1.x,Тариф_Толп!P3_T12?L3.1.x,Тариф_Толп!P4_T12?L3.1.x,Тариф_Толп!P5_T12?L3.1.x,Тариф_Толп!P6_T12?L3.1.x,Тариф_Толп!P7_T12?L3.1.x,Тариф_Толп!P8_T12?L3.1.x,Тариф_Толп!P9_T12?L3.1.x,Тариф_Толп!P10_T12?L3.1.x</definedName>
    <definedName name="T12?L3.1.x">P2_T12?L3.1.x,P3_T12?L3.1.x,P4_T12?L3.1.x,P5_T12?L3.1.x,P6_T12?L3.1.x,P7_T12?L3.1.x,P8_T12?L3.1.x,P9_T12?L3.1.x,P10_T12?L3.1.x</definedName>
    <definedName name="T12?L3.1.x_4">#N/A</definedName>
    <definedName name="T12?L3.1.x_5">#N/A</definedName>
    <definedName name="T12?L3.1.x_6">#N/A</definedName>
    <definedName name="T12?L3.1.x_7">#N/A</definedName>
    <definedName name="T12?L3.1.x_8">#N/A</definedName>
    <definedName name="T12?L3.x" localSheetId="24">'%_Нов'!P2_T12?L3.x,'%_Нов'!P3_T12?L3.x,'%_Нов'!P4_T12?L3.x,'%_Нов'!P5_T12?L3.x,'%_Нов'!P6_T12?L3.x,'%_Нов'!P7_T12?L3.x,'%_Нов'!P8_T12?L3.x,'%_Нов'!P9_T12?L3.x,'%_Нов'!P10_T12?L3.x</definedName>
    <definedName name="T12?L3.x" localSheetId="19">'%_Толп'!P2_T12?L3.x,'%_Толп'!P3_T12?L3.x,'%_Толп'!P4_T12?L3.x,'%_Толп'!P5_T12?L3.x,'%_Толп'!P6_T12?L3.x,'%_Толп'!P7_T12?L3.x,'%_Толп'!P8_T12?L3.x,'%_Толп'!P9_T12?L3.x,'%_Толп'!P10_T12?L3.x</definedName>
    <definedName name="T12?L3.x" localSheetId="6">'ИНВЕСТ '!P2_T12?L3.x,'ИНВЕСТ '!P3_T12?L3.x,'ИНВЕСТ '!P4_T12?L3.x,'ИНВЕСТ '!P5_T12?L3.x,'ИНВЕСТ '!P6_T12?L3.x,'ИНВЕСТ '!P7_T12?L3.x,'ИНВЕСТ '!P8_T12?L3.x,'ИНВЕСТ '!P9_T12?L3.x,'ИНВЕСТ '!P10_T12?L3.x</definedName>
    <definedName name="T12?L3.x" localSheetId="25">ИП_Новое!P2_T12?L3.x,ИП_Новое!P3_T12?L3.x,ИП_Новое!P4_T12?L3.x,ИП_Новое!P5_T12?L3.x,ИП_Новое!P6_T12?L3.x,ИП_Новое!P7_T12?L3.x,ИП_Новое!P8_T12?L3.x,ИП_Новое!P9_T12?L3.x,ИП_Новое!P10_T12?L3.x</definedName>
    <definedName name="T12?L3.x" localSheetId="18">ИП_Толп!P2_T12?L3.x,ИП_Толп!P3_T12?L3.x,ИП_Толп!P4_T12?L3.x,ИП_Толп!P5_T12?L3.x,ИП_Толп!P6_T12?L3.x,ИП_Толп!P7_T12?L3.x,ИП_Толп!P8_T12?L3.x,ИП_Толп!P9_T12?L3.x,ИП_Толп!P10_T12?L3.x</definedName>
    <definedName name="T12?L3.x" localSheetId="26">Тариф_Новое!P2_T12?L3.x,Тариф_Новое!P3_T12?L3.x,Тариф_Новое!P4_T12?L3.x,Тариф_Новое!P5_T12?L3.x,Тариф_Новое!P6_T12?L3.x,Тариф_Новое!P7_T12?L3.x,Тариф_Новое!P8_T12?L3.x,Тариф_Новое!P9_T12?L3.x,Тариф_Новое!P10_T12?L3.x</definedName>
    <definedName name="T12?L3.x" localSheetId="17">Тариф_Толп!P2_T12?L3.x,Тариф_Толп!P3_T12?L3.x,Тариф_Толп!P4_T12?L3.x,Тариф_Толп!P5_T12?L3.x,Тариф_Толп!P6_T12?L3.x,Тариф_Толп!P7_T12?L3.x,Тариф_Толп!P8_T12?L3.x,Тариф_Толп!P9_T12?L3.x,Тариф_Толп!P10_T12?L3.x</definedName>
    <definedName name="T12?L3.x">P2_T12?L3.x,P3_T12?L3.x,P4_T12?L3.x,P5_T12?L3.x,P6_T12?L3.x,P7_T12?L3.x,P8_T12?L3.x,P9_T12?L3.x,P10_T12?L3.x</definedName>
    <definedName name="T12?L3.x_4">#N/A</definedName>
    <definedName name="T12?L3.x_5">#N/A</definedName>
    <definedName name="T12?L3.x_6">#N/A</definedName>
    <definedName name="T12?L3.x_7">#N/A</definedName>
    <definedName name="T12?L3.x_8">#N/A</definedName>
    <definedName name="T12?L4">'[24]12'!$D$41,'[24]12'!$D$43:$D$45,'[24]12'!$D$13,'[24]12'!$D$15:$D$17,'[24]12'!$D$19:$D$21,'[24]12'!$D$23,'[24]12'!$D$25:$D$27,'[24]12'!$D$31,'[24]12'!$D$33:$D$35,'[24]12'!$D$37:$D$39</definedName>
    <definedName name="T12?L5">'[24]12'!$E$41,'[24]12'!$E$43:$E$45,'[24]12'!$E$13,'[24]12'!$E$15:$E$17,'[24]12'!$E$19:$E$21,'[24]12'!$E$23,'[24]12'!$E$25:$E$27,'[24]12'!$E$31,'[24]12'!$E$33:$E$35,'[24]12'!$E$37:$E$39</definedName>
    <definedName name="T12?L6">'[24]12'!$F$43:$F$45,'[24]12'!$F$15:$F$16,'[24]12'!$F$19:$F$21,'[24]12'!$F$25:$F$27,'[24]12'!$F$33:$F$34,'[24]12'!$F$37:$F$39</definedName>
    <definedName name="T12?L7">'[24]12'!$G$43:$G$45,'[24]12'!$G$15:$G$16,'[24]12'!$G$19:$G$21,'[24]12'!$G$25:$G$27,'[24]12'!$G$33:$G$34,'[24]12'!$G$37:$G$39</definedName>
    <definedName name="T12?L8">'[24]12'!$H$41,'[24]12'!$H$43:$H$45,'[24]12'!$H$47,'[24]12'!$H$13,'[24]12'!$H$15:$H$17,'[24]12'!$H$19:$H$21,'[24]12'!$H$23,'[24]12'!$H$25:$H$27,'[24]12'!$H$29,'[24]12'!$H$31,'[24]12'!$H$33:$H$35,'[24]12'!$H$37:$H$39</definedName>
    <definedName name="T12?L9">'[24]12'!$I$41,'[24]12'!$I$43:$I$45,'[24]12'!$I$47,'[24]12'!$I$13,'[24]12'!$I$15:$I$17,'[24]12'!$I$19:$I$21,'[24]12'!$I$23,'[24]12'!$I$25:$I$27,'[24]12'!$I$29,'[24]12'!$I$31,'[24]12'!$I$33:$I$35,'[24]12'!$I$37:$I$39</definedName>
    <definedName name="T12?Name" localSheetId="24">#REF!</definedName>
    <definedName name="T12?Name" localSheetId="19">#REF!</definedName>
    <definedName name="T12?Name" localSheetId="6">#REF!</definedName>
    <definedName name="T12?Name" localSheetId="25">#REF!</definedName>
    <definedName name="T12?Name" localSheetId="18">#REF!</definedName>
    <definedName name="T12?Name" localSheetId="26">#REF!</definedName>
    <definedName name="T12?Name" localSheetId="17">#REF!</definedName>
    <definedName name="T12?Name">#REF!</definedName>
    <definedName name="T12?Table" localSheetId="24">#REF!</definedName>
    <definedName name="T12?Table" localSheetId="19">#REF!</definedName>
    <definedName name="T12?Table" localSheetId="6">#REF!</definedName>
    <definedName name="T12?Table" localSheetId="25">#REF!</definedName>
    <definedName name="T12?Table" localSheetId="18">#REF!</definedName>
    <definedName name="T12?Table" localSheetId="26">#REF!</definedName>
    <definedName name="T12?Table" localSheetId="17">#REF!</definedName>
    <definedName name="T12?Table">#REF!</definedName>
    <definedName name="T12?Title" localSheetId="24">#REF!</definedName>
    <definedName name="T12?Title" localSheetId="19">#REF!</definedName>
    <definedName name="T12?Title" localSheetId="6">#REF!</definedName>
    <definedName name="T12?Title" localSheetId="25">#REF!</definedName>
    <definedName name="T12?Title" localSheetId="18">#REF!</definedName>
    <definedName name="T12?Title" localSheetId="26">#REF!</definedName>
    <definedName name="T12?Title" localSheetId="17">#REF!</definedName>
    <definedName name="T12?Title">#REF!</definedName>
    <definedName name="T12?unit?ГА" localSheetId="24">'%_Нов'!P9_T12?unit?ГА,'%_Нов'!P10_T12?unit?ГА,[0]!P11_T12?unit?ГА</definedName>
    <definedName name="T12?unit?ГА" localSheetId="19">'%_Толп'!P9_T12?unit?ГА,'%_Толп'!P10_T12?unit?ГА,[0]!P11_T12?unit?ГА</definedName>
    <definedName name="T12?unit?ГА" localSheetId="6">'ИНВЕСТ '!P9_T12?unit?ГА,'ИНВЕСТ '!P10_T12?unit?ГА,P11_T12?unit?ГА</definedName>
    <definedName name="T12?unit?ГА" localSheetId="25">ИП_Новое!P9_T12?unit?ГА,ИП_Новое!P10_T12?unit?ГА,[0]!P11_T12?unit?ГА</definedName>
    <definedName name="T12?unit?ГА" localSheetId="18">ИП_Толп!P9_T12?unit?ГА,ИП_Толп!P10_T12?unit?ГА,[0]!P11_T12?unit?ГА</definedName>
    <definedName name="T12?unit?ГА" localSheetId="26">Тариф_Новое!P9_T12?unit?ГА,Тариф_Новое!P10_T12?unit?ГА,[0]!P11_T12?unit?ГА</definedName>
    <definedName name="T12?unit?ГА" localSheetId="17">Тариф_Толп!P9_T12?unit?ГА,Тариф_Толп!P10_T12?unit?ГА,[0]!P11_T12?unit?ГА</definedName>
    <definedName name="T12?unit?ГА">P9_T12?unit?ГА,P10_T12?unit?ГА,P11_T12?unit?ГА</definedName>
    <definedName name="T12?unit?ГА_4">#N/A</definedName>
    <definedName name="T12?unit?ГА_5">#N/A</definedName>
    <definedName name="T12?unit?ГА_6">#N/A</definedName>
    <definedName name="T12?unit?ГА_7">#N/A</definedName>
    <definedName name="T12?unit?ГА_8">#N/A</definedName>
    <definedName name="T12?unit?ГКАЛ.Ч">'[24]12'!$D$23:$D$28,'[24]12'!$D$41:$D$46</definedName>
    <definedName name="T12?unit?МВТ">'[24]12'!$D$13:$D$21,'[24]12'!$D$31:$D$39</definedName>
    <definedName name="T12?unit?МКВТЧ">'[24]12'!$C$13:$C$21,'[24]12'!$C$31:$C$39</definedName>
    <definedName name="T12?unit?ПРЦ" localSheetId="24">#REF!</definedName>
    <definedName name="T12?unit?ПРЦ" localSheetId="19">#REF!</definedName>
    <definedName name="T12?unit?ПРЦ" localSheetId="6">#REF!</definedName>
    <definedName name="T12?unit?ПРЦ" localSheetId="25">#REF!</definedName>
    <definedName name="T12?unit?ПРЦ" localSheetId="18">#REF!</definedName>
    <definedName name="T12?unit?ПРЦ" localSheetId="26">#REF!</definedName>
    <definedName name="T12?unit?ПРЦ" localSheetId="17">#REF!</definedName>
    <definedName name="T12?unit?ПРЦ">#REF!</definedName>
    <definedName name="T12?unit?РУБ.ГКАЛ">'[24]12'!$E$23:$E$28,'[24]12'!$G$23:$G$28,'[24]12'!$E$41:$E$46,'[24]12'!$G$41:$G$46</definedName>
    <definedName name="T12?unit?РУБ.КВТ">'[24]12'!$F$13:$F$21,'[24]12'!$F$31:$F$39</definedName>
    <definedName name="T12?unit?РУБ.ТКВТЧ">'[24]12'!$E$13:$E$21,'[24]12'!$G$13:$G$21,'[24]12'!$E$31:$E$39,'[24]12'!$G$31:$G$39</definedName>
    <definedName name="T12?unit?ТГКАЛ">'[24]12'!$C$23:$C$28,'[24]12'!$C$41:$C$46</definedName>
    <definedName name="T12?unit?ТРУБ" localSheetId="24">'%_Нов'!P7_T12?unit?ТРУБ,'%_Нов'!P8_T12?unit?ТРУБ,'%_Нов'!P9_T12?unit?ТРУБ,'%_Нов'!P10_T12?unit?ТРУБ,[0]!P11_T12?unit?ТРУБ</definedName>
    <definedName name="T12?unit?ТРУБ" localSheetId="19">'%_Толп'!P7_T12?unit?ТРУБ,'%_Толп'!P8_T12?unit?ТРУБ,'%_Толп'!P9_T12?unit?ТРУБ,'%_Толп'!P10_T12?unit?ТРУБ,[0]!P11_T12?unit?ТРУБ</definedName>
    <definedName name="T12?unit?ТРУБ" localSheetId="6">'ИНВЕСТ '!P7_T12?unit?ТРУБ,'ИНВЕСТ '!P8_T12?unit?ТРУБ,'ИНВЕСТ '!P9_T12?unit?ТРУБ,'ИНВЕСТ '!P10_T12?unit?ТРУБ,P11_T12?unit?ТРУБ</definedName>
    <definedName name="T12?unit?ТРУБ" localSheetId="25">ИП_Новое!P7_T12?unit?ТРУБ,ИП_Новое!P8_T12?unit?ТРУБ,ИП_Новое!P9_T12?unit?ТРУБ,ИП_Новое!P10_T12?unit?ТРУБ,[0]!P11_T12?unit?ТРУБ</definedName>
    <definedName name="T12?unit?ТРУБ" localSheetId="18">ИП_Толп!P7_T12?unit?ТРУБ,ИП_Толп!P8_T12?unit?ТРУБ,ИП_Толп!P9_T12?unit?ТРУБ,ИП_Толп!P10_T12?unit?ТРУБ,[0]!P11_T12?unit?ТРУБ</definedName>
    <definedName name="T12?unit?ТРУБ" localSheetId="26">Тариф_Новое!P7_T12?unit?ТРУБ,Тариф_Новое!P8_T12?unit?ТРУБ,Тариф_Новое!P9_T12?unit?ТРУБ,Тариф_Новое!P10_T12?unit?ТРУБ,[0]!P11_T12?unit?ТРУБ</definedName>
    <definedName name="T12?unit?ТРУБ" localSheetId="17">Тариф_Толп!P7_T12?unit?ТРУБ,Тариф_Толп!P8_T12?unit?ТРУБ,Тариф_Толп!P9_T12?unit?ТРУБ,Тариф_Толп!P10_T12?unit?ТРУБ,[0]!P11_T12?unit?ТРУБ</definedName>
    <definedName name="T12?unit?ТРУБ">P7_T12?unit?ТРУБ,P8_T12?unit?ТРУБ,P9_T12?unit?ТРУБ,P10_T12?unit?ТРУБ,P11_T12?unit?ТРУБ</definedName>
    <definedName name="T12?unit?ТРУБ.ГКАЛ.Ч">'[24]12'!$F$23:$F$28,'[24]12'!$F$41:$F$46</definedName>
    <definedName name="T12?unit?ТРУБ_4">#N/A</definedName>
    <definedName name="T12?unit?ТРУБ_5">#N/A</definedName>
    <definedName name="T12?unit?ТРУБ_6">#N/A</definedName>
    <definedName name="T12?unit?ТРУБ_7">#N/A</definedName>
    <definedName name="T12?unit?ТРУБ_8">#N/A</definedName>
    <definedName name="T12_Protect" localSheetId="24">#REF!,#REF!,#REF!,#REF!,#REF!</definedName>
    <definedName name="T12_Protect" localSheetId="19">#REF!,#REF!,#REF!,#REF!,#REF!</definedName>
    <definedName name="T12_Protect" localSheetId="6">#REF!,#REF!,#REF!,#REF!,#REF!</definedName>
    <definedName name="T12_Protect" localSheetId="25">#REF!,#REF!,#REF!,#REF!,#REF!</definedName>
    <definedName name="T12_Protect" localSheetId="18">#REF!,#REF!,#REF!,#REF!,#REF!</definedName>
    <definedName name="T12_Protect" localSheetId="26">#REF!,#REF!,#REF!,#REF!,#REF!</definedName>
    <definedName name="T12_Protect" localSheetId="17">#REF!,#REF!,#REF!,#REF!,#REF!</definedName>
    <definedName name="T12_Protect">#REF!,#REF!,#REF!,#REF!,#REF!</definedName>
    <definedName name="T13?axis?R?ПЭ" localSheetId="24">#REF!</definedName>
    <definedName name="T13?axis?R?ПЭ" localSheetId="19">#REF!</definedName>
    <definedName name="T13?axis?R?ПЭ" localSheetId="6">#REF!</definedName>
    <definedName name="T13?axis?R?ПЭ" localSheetId="25">#REF!</definedName>
    <definedName name="T13?axis?R?ПЭ" localSheetId="18">#REF!</definedName>
    <definedName name="T13?axis?R?ПЭ" localSheetId="26">#REF!</definedName>
    <definedName name="T13?axis?R?ПЭ" localSheetId="17">#REF!</definedName>
    <definedName name="T13?axis?R?ПЭ">#REF!</definedName>
    <definedName name="T13?axis?R?ПЭ?" localSheetId="24">#REF!</definedName>
    <definedName name="T13?axis?R?ПЭ?" localSheetId="19">#REF!</definedName>
    <definedName name="T13?axis?R?ПЭ?" localSheetId="6">#REF!</definedName>
    <definedName name="T13?axis?R?ПЭ?" localSheetId="25">#REF!</definedName>
    <definedName name="T13?axis?R?ПЭ?" localSheetId="18">#REF!</definedName>
    <definedName name="T13?axis?R?ПЭ?" localSheetId="26">#REF!</definedName>
    <definedName name="T13?axis?R?ПЭ?" localSheetId="17">#REF!</definedName>
    <definedName name="T13?axis?R?ПЭ?">#REF!</definedName>
    <definedName name="T13?axis?ПРД?БАЗ" localSheetId="24">#REF!,#REF!</definedName>
    <definedName name="T13?axis?ПРД?БАЗ" localSheetId="19">#REF!,#REF!</definedName>
    <definedName name="T13?axis?ПРД?БАЗ" localSheetId="6">#REF!,#REF!</definedName>
    <definedName name="T13?axis?ПРД?БАЗ" localSheetId="25">#REF!,#REF!</definedName>
    <definedName name="T13?axis?ПРД?БАЗ" localSheetId="18">#REF!,#REF!</definedName>
    <definedName name="T13?axis?ПРД?БАЗ" localSheetId="26">#REF!,#REF!</definedName>
    <definedName name="T13?axis?ПРД?БАЗ" localSheetId="17">#REF!,#REF!</definedName>
    <definedName name="T13?axis?ПРД?БАЗ">#REF!,#REF!</definedName>
    <definedName name="T13?axis?ПРД?ПРЕД" localSheetId="24">#REF!,#REF!</definedName>
    <definedName name="T13?axis?ПРД?ПРЕД" localSheetId="19">#REF!,#REF!</definedName>
    <definedName name="T13?axis?ПРД?ПРЕД" localSheetId="6">#REF!,#REF!</definedName>
    <definedName name="T13?axis?ПРД?ПРЕД" localSheetId="25">#REF!,#REF!</definedName>
    <definedName name="T13?axis?ПРД?ПРЕД" localSheetId="18">#REF!,#REF!</definedName>
    <definedName name="T13?axis?ПРД?ПРЕД" localSheetId="26">#REF!,#REF!</definedName>
    <definedName name="T13?axis?ПРД?ПРЕД" localSheetId="17">#REF!,#REF!</definedName>
    <definedName name="T13?axis?ПРД?ПРЕД">#REF!,#REF!</definedName>
    <definedName name="T13?axis?ПРД?РЕГ" localSheetId="24">#REF!</definedName>
    <definedName name="T13?axis?ПРД?РЕГ" localSheetId="19">#REF!</definedName>
    <definedName name="T13?axis?ПРД?РЕГ" localSheetId="6">#REF!</definedName>
    <definedName name="T13?axis?ПРД?РЕГ" localSheetId="25">#REF!</definedName>
    <definedName name="T13?axis?ПРД?РЕГ" localSheetId="18">#REF!</definedName>
    <definedName name="T13?axis?ПРД?РЕГ" localSheetId="26">#REF!</definedName>
    <definedName name="T13?axis?ПРД?РЕГ" localSheetId="17">#REF!</definedName>
    <definedName name="T13?axis?ПРД?РЕГ">#REF!</definedName>
    <definedName name="T13?axis?ПФ?NA" localSheetId="24">#REF!</definedName>
    <definedName name="T13?axis?ПФ?NA" localSheetId="19">#REF!</definedName>
    <definedName name="T13?axis?ПФ?NA" localSheetId="6">#REF!</definedName>
    <definedName name="T13?axis?ПФ?NA" localSheetId="25">#REF!</definedName>
    <definedName name="T13?axis?ПФ?NA" localSheetId="18">#REF!</definedName>
    <definedName name="T13?axis?ПФ?NA" localSheetId="26">#REF!</definedName>
    <definedName name="T13?axis?ПФ?NA" localSheetId="17">#REF!</definedName>
    <definedName name="T13?axis?ПФ?NA">#REF!</definedName>
    <definedName name="T13?axis?ПФ?ПЛАН" localSheetId="24">#REF!,#REF!,#REF!,#REF!</definedName>
    <definedName name="T13?axis?ПФ?ПЛАН" localSheetId="19">#REF!,#REF!,#REF!,#REF!</definedName>
    <definedName name="T13?axis?ПФ?ПЛАН" localSheetId="6">#REF!,#REF!,#REF!,#REF!</definedName>
    <definedName name="T13?axis?ПФ?ПЛАН" localSheetId="25">#REF!,#REF!,#REF!,#REF!</definedName>
    <definedName name="T13?axis?ПФ?ПЛАН" localSheetId="18">#REF!,#REF!,#REF!,#REF!</definedName>
    <definedName name="T13?axis?ПФ?ПЛАН" localSheetId="26">#REF!,#REF!,#REF!,#REF!</definedName>
    <definedName name="T13?axis?ПФ?ПЛАН" localSheetId="17">#REF!,#REF!,#REF!,#REF!</definedName>
    <definedName name="T13?axis?ПФ?ПЛАН">#REF!,#REF!,#REF!,#REF!</definedName>
    <definedName name="T13?axis?ПФ?ФАКТ" localSheetId="24">#REF!,#REF!,#REF!,#REF!</definedName>
    <definedName name="T13?axis?ПФ?ФАКТ" localSheetId="19">#REF!,#REF!,#REF!,#REF!</definedName>
    <definedName name="T13?axis?ПФ?ФАКТ" localSheetId="6">#REF!,#REF!,#REF!,#REF!</definedName>
    <definedName name="T13?axis?ПФ?ФАКТ" localSheetId="25">#REF!,#REF!,#REF!,#REF!</definedName>
    <definedName name="T13?axis?ПФ?ФАКТ" localSheetId="18">#REF!,#REF!,#REF!,#REF!</definedName>
    <definedName name="T13?axis?ПФ?ФАКТ" localSheetId="26">#REF!,#REF!,#REF!,#REF!</definedName>
    <definedName name="T13?axis?ПФ?ФАКТ" localSheetId="17">#REF!,#REF!,#REF!,#REF!</definedName>
    <definedName name="T13?axis?ПФ?ФАКТ">#REF!,#REF!,#REF!,#REF!</definedName>
    <definedName name="T13?Data">'[24]13'!$C$9:$E$14,'[24]13'!$D$17:$E$17,'[24]13'!$C$19:$E$24,'[24]13'!$E$7</definedName>
    <definedName name="T13?item_ext?РОСТ" localSheetId="24">#REF!</definedName>
    <definedName name="T13?item_ext?РОСТ" localSheetId="19">#REF!</definedName>
    <definedName name="T13?item_ext?РОСТ" localSheetId="6">#REF!</definedName>
    <definedName name="T13?item_ext?РОСТ" localSheetId="25">#REF!</definedName>
    <definedName name="T13?item_ext?РОСТ" localSheetId="18">#REF!</definedName>
    <definedName name="T13?item_ext?РОСТ" localSheetId="26">#REF!</definedName>
    <definedName name="T13?item_ext?РОСТ" localSheetId="17">#REF!</definedName>
    <definedName name="T13?item_ext?РОСТ">#REF!</definedName>
    <definedName name="T13?L1.1" localSheetId="24">#REF!,#REF!,#REF!,#REF!,#REF!,#REF!</definedName>
    <definedName name="T13?L1.1" localSheetId="19">#REF!,#REF!,#REF!,#REF!,#REF!,#REF!</definedName>
    <definedName name="T13?L1.1" localSheetId="6">#REF!,#REF!,#REF!,#REF!,#REF!,#REF!</definedName>
    <definedName name="T13?L1.1" localSheetId="25">#REF!,#REF!,#REF!,#REF!,#REF!,#REF!</definedName>
    <definedName name="T13?L1.1" localSheetId="18">#REF!,#REF!,#REF!,#REF!,#REF!,#REF!</definedName>
    <definedName name="T13?L1.1" localSheetId="26">#REF!,#REF!,#REF!,#REF!,#REF!,#REF!</definedName>
    <definedName name="T13?L1.1" localSheetId="17">#REF!,#REF!,#REF!,#REF!,#REF!,#REF!</definedName>
    <definedName name="T13?L1.1">#REF!,#REF!,#REF!,#REF!,#REF!,#REF!</definedName>
    <definedName name="T13?L1.2" localSheetId="24">#REF!,#REF!,#REF!,#REF!,#REF!,#REF!</definedName>
    <definedName name="T13?L1.2" localSheetId="19">#REF!,#REF!,#REF!,#REF!,#REF!,#REF!</definedName>
    <definedName name="T13?L1.2" localSheetId="6">#REF!,#REF!,#REF!,#REF!,#REF!,#REF!</definedName>
    <definedName name="T13?L1.2" localSheetId="25">#REF!,#REF!,#REF!,#REF!,#REF!,#REF!</definedName>
    <definedName name="T13?L1.2" localSheetId="18">#REF!,#REF!,#REF!,#REF!,#REF!,#REF!</definedName>
    <definedName name="T13?L1.2" localSheetId="26">#REF!,#REF!,#REF!,#REF!,#REF!,#REF!</definedName>
    <definedName name="T13?L1.2" localSheetId="17">#REF!,#REF!,#REF!,#REF!,#REF!,#REF!</definedName>
    <definedName name="T13?L1.2">#REF!,#REF!,#REF!,#REF!,#REF!,#REF!</definedName>
    <definedName name="T13?L2" localSheetId="24">#REF!,#REF!,#REF!,#REF!,#REF!,#REF!</definedName>
    <definedName name="T13?L2" localSheetId="19">#REF!,#REF!,#REF!,#REF!,#REF!,#REF!</definedName>
    <definedName name="T13?L2" localSheetId="6">#REF!,#REF!,#REF!,#REF!,#REF!,#REF!</definedName>
    <definedName name="T13?L2" localSheetId="25">#REF!,#REF!,#REF!,#REF!,#REF!,#REF!</definedName>
    <definedName name="T13?L2" localSheetId="18">#REF!,#REF!,#REF!,#REF!,#REF!,#REF!</definedName>
    <definedName name="T13?L2" localSheetId="26">#REF!,#REF!,#REF!,#REF!,#REF!,#REF!</definedName>
    <definedName name="T13?L2" localSheetId="17">#REF!,#REF!,#REF!,#REF!,#REF!,#REF!</definedName>
    <definedName name="T13?L2">#REF!,#REF!,#REF!,#REF!,#REF!,#REF!</definedName>
    <definedName name="T13?L2.1" localSheetId="24">#REF!,#REF!,#REF!,#REF!,#REF!,#REF!</definedName>
    <definedName name="T13?L2.1" localSheetId="19">#REF!,#REF!,#REF!,#REF!,#REF!,#REF!</definedName>
    <definedName name="T13?L2.1" localSheetId="6">#REF!,#REF!,#REF!,#REF!,#REF!,#REF!</definedName>
    <definedName name="T13?L2.1" localSheetId="25">#REF!,#REF!,#REF!,#REF!,#REF!,#REF!</definedName>
    <definedName name="T13?L2.1" localSheetId="18">#REF!,#REF!,#REF!,#REF!,#REF!,#REF!</definedName>
    <definedName name="T13?L2.1" localSheetId="26">#REF!,#REF!,#REF!,#REF!,#REF!,#REF!</definedName>
    <definedName name="T13?L2.1" localSheetId="17">#REF!,#REF!,#REF!,#REF!,#REF!,#REF!</definedName>
    <definedName name="T13?L2.1">#REF!,#REF!,#REF!,#REF!,#REF!,#REF!</definedName>
    <definedName name="T13?L2.1.1" localSheetId="24">#REF!,#REF!,#REF!,#REF!,#REF!,#REF!</definedName>
    <definedName name="T13?L2.1.1" localSheetId="19">#REF!,#REF!,#REF!,#REF!,#REF!,#REF!</definedName>
    <definedName name="T13?L2.1.1" localSheetId="6">#REF!,#REF!,#REF!,#REF!,#REF!,#REF!</definedName>
    <definedName name="T13?L2.1.1" localSheetId="25">#REF!,#REF!,#REF!,#REF!,#REF!,#REF!</definedName>
    <definedName name="T13?L2.1.1" localSheetId="18">#REF!,#REF!,#REF!,#REF!,#REF!,#REF!</definedName>
    <definedName name="T13?L2.1.1" localSheetId="26">#REF!,#REF!,#REF!,#REF!,#REF!,#REF!</definedName>
    <definedName name="T13?L2.1.1" localSheetId="17">#REF!,#REF!,#REF!,#REF!,#REF!,#REF!</definedName>
    <definedName name="T13?L2.1.1">#REF!,#REF!,#REF!,#REF!,#REF!,#REF!</definedName>
    <definedName name="T13?L2.1.2" localSheetId="24">#REF!,#REF!,#REF!,#REF!,#REF!,#REF!</definedName>
    <definedName name="T13?L2.1.2" localSheetId="19">#REF!,#REF!,#REF!,#REF!,#REF!,#REF!</definedName>
    <definedName name="T13?L2.1.2" localSheetId="6">#REF!,#REF!,#REF!,#REF!,#REF!,#REF!</definedName>
    <definedName name="T13?L2.1.2" localSheetId="25">#REF!,#REF!,#REF!,#REF!,#REF!,#REF!</definedName>
    <definedName name="T13?L2.1.2" localSheetId="18">#REF!,#REF!,#REF!,#REF!,#REF!,#REF!</definedName>
    <definedName name="T13?L2.1.2" localSheetId="26">#REF!,#REF!,#REF!,#REF!,#REF!,#REF!</definedName>
    <definedName name="T13?L2.1.2" localSheetId="17">#REF!,#REF!,#REF!,#REF!,#REF!,#REF!</definedName>
    <definedName name="T13?L2.1.2">#REF!,#REF!,#REF!,#REF!,#REF!,#REF!</definedName>
    <definedName name="T13?L2.2" localSheetId="24">#REF!,#REF!,#REF!,#REF!,#REF!,#REF!</definedName>
    <definedName name="T13?L2.2" localSheetId="19">#REF!,#REF!,#REF!,#REF!,#REF!,#REF!</definedName>
    <definedName name="T13?L2.2" localSheetId="6">#REF!,#REF!,#REF!,#REF!,#REF!,#REF!</definedName>
    <definedName name="T13?L2.2" localSheetId="25">#REF!,#REF!,#REF!,#REF!,#REF!,#REF!</definedName>
    <definedName name="T13?L2.2" localSheetId="18">#REF!,#REF!,#REF!,#REF!,#REF!,#REF!</definedName>
    <definedName name="T13?L2.2" localSheetId="26">#REF!,#REF!,#REF!,#REF!,#REF!,#REF!</definedName>
    <definedName name="T13?L2.2" localSheetId="17">#REF!,#REF!,#REF!,#REF!,#REF!,#REF!</definedName>
    <definedName name="T13?L2.2">#REF!,#REF!,#REF!,#REF!,#REF!,#REF!</definedName>
    <definedName name="T13?L2.2.1" localSheetId="24">#REF!,#REF!,#REF!,#REF!,#REF!,#REF!</definedName>
    <definedName name="T13?L2.2.1" localSheetId="19">#REF!,#REF!,#REF!,#REF!,#REF!,#REF!</definedName>
    <definedName name="T13?L2.2.1" localSheetId="6">#REF!,#REF!,#REF!,#REF!,#REF!,#REF!</definedName>
    <definedName name="T13?L2.2.1" localSheetId="25">#REF!,#REF!,#REF!,#REF!,#REF!,#REF!</definedName>
    <definedName name="T13?L2.2.1" localSheetId="18">#REF!,#REF!,#REF!,#REF!,#REF!,#REF!</definedName>
    <definedName name="T13?L2.2.1" localSheetId="26">#REF!,#REF!,#REF!,#REF!,#REF!,#REF!</definedName>
    <definedName name="T13?L2.2.1" localSheetId="17">#REF!,#REF!,#REF!,#REF!,#REF!,#REF!</definedName>
    <definedName name="T13?L2.2.1">#REF!,#REF!,#REF!,#REF!,#REF!,#REF!</definedName>
    <definedName name="T13?L2.2.2" localSheetId="24">#REF!,#REF!,#REF!,#REF!,#REF!,#REF!</definedName>
    <definedName name="T13?L2.2.2" localSheetId="19">#REF!,#REF!,#REF!,#REF!,#REF!,#REF!</definedName>
    <definedName name="T13?L2.2.2" localSheetId="6">#REF!,#REF!,#REF!,#REF!,#REF!,#REF!</definedName>
    <definedName name="T13?L2.2.2" localSheetId="25">#REF!,#REF!,#REF!,#REF!,#REF!,#REF!</definedName>
    <definedName name="T13?L2.2.2" localSheetId="18">#REF!,#REF!,#REF!,#REF!,#REF!,#REF!</definedName>
    <definedName name="T13?L2.2.2" localSheetId="26">#REF!,#REF!,#REF!,#REF!,#REF!,#REF!</definedName>
    <definedName name="T13?L2.2.2" localSheetId="17">#REF!,#REF!,#REF!,#REF!,#REF!,#REF!</definedName>
    <definedName name="T13?L2.2.2">#REF!,#REF!,#REF!,#REF!,#REF!,#REF!</definedName>
    <definedName name="T13?L4" localSheetId="24">#REF!,#REF!,#REF!,#REF!,#REF!,#REF!</definedName>
    <definedName name="T13?L4" localSheetId="19">#REF!,#REF!,#REF!,#REF!,#REF!,#REF!</definedName>
    <definedName name="T13?L4" localSheetId="6">#REF!,#REF!,#REF!,#REF!,#REF!,#REF!</definedName>
    <definedName name="T13?L4" localSheetId="25">#REF!,#REF!,#REF!,#REF!,#REF!,#REF!</definedName>
    <definedName name="T13?L4" localSheetId="18">#REF!,#REF!,#REF!,#REF!,#REF!,#REF!</definedName>
    <definedName name="T13?L4" localSheetId="26">#REF!,#REF!,#REF!,#REF!,#REF!,#REF!</definedName>
    <definedName name="T13?L4" localSheetId="17">#REF!,#REF!,#REF!,#REF!,#REF!,#REF!</definedName>
    <definedName name="T13?L4">#REF!,#REF!,#REF!,#REF!,#REF!,#REF!</definedName>
    <definedName name="T13?Name" localSheetId="24">#REF!</definedName>
    <definedName name="T13?Name" localSheetId="19">#REF!</definedName>
    <definedName name="T13?Name" localSheetId="6">#REF!</definedName>
    <definedName name="T13?Name" localSheetId="25">#REF!</definedName>
    <definedName name="T13?Name" localSheetId="18">#REF!</definedName>
    <definedName name="T13?Name" localSheetId="26">#REF!</definedName>
    <definedName name="T13?Name" localSheetId="17">#REF!</definedName>
    <definedName name="T13?Name">#REF!</definedName>
    <definedName name="T13?Table" localSheetId="24">#REF!</definedName>
    <definedName name="T13?Table" localSheetId="19">#REF!</definedName>
    <definedName name="T13?Table" localSheetId="6">#REF!</definedName>
    <definedName name="T13?Table" localSheetId="25">#REF!</definedName>
    <definedName name="T13?Table" localSheetId="18">#REF!</definedName>
    <definedName name="T13?Table" localSheetId="26">#REF!</definedName>
    <definedName name="T13?Table" localSheetId="17">#REF!</definedName>
    <definedName name="T13?Table">#REF!</definedName>
    <definedName name="T13?Title" localSheetId="24">#REF!</definedName>
    <definedName name="T13?Title" localSheetId="19">#REF!</definedName>
    <definedName name="T13?Title" localSheetId="6">#REF!</definedName>
    <definedName name="T13?Title" localSheetId="25">#REF!</definedName>
    <definedName name="T13?Title" localSheetId="18">#REF!</definedName>
    <definedName name="T13?Title" localSheetId="26">#REF!</definedName>
    <definedName name="T13?Title" localSheetId="17">#REF!</definedName>
    <definedName name="T13?Title">#REF!</definedName>
    <definedName name="T13?unit?МКВТЧ" localSheetId="24">#REF!,#REF!,#REF!,#REF!,#REF!,#REF!</definedName>
    <definedName name="T13?unit?МКВТЧ" localSheetId="19">#REF!,#REF!,#REF!,#REF!,#REF!,#REF!</definedName>
    <definedName name="T13?unit?МКВТЧ" localSheetId="6">#REF!,#REF!,#REF!,#REF!,#REF!,#REF!</definedName>
    <definedName name="T13?unit?МКВТЧ" localSheetId="25">#REF!,#REF!,#REF!,#REF!,#REF!,#REF!</definedName>
    <definedName name="T13?unit?МКВТЧ" localSheetId="18">#REF!,#REF!,#REF!,#REF!,#REF!,#REF!</definedName>
    <definedName name="T13?unit?МКВТЧ" localSheetId="26">#REF!,#REF!,#REF!,#REF!,#REF!,#REF!</definedName>
    <definedName name="T13?unit?МКВТЧ" localSheetId="17">#REF!,#REF!,#REF!,#REF!,#REF!,#REF!</definedName>
    <definedName name="T13?unit?МКВТЧ">#REF!,#REF!,#REF!,#REF!,#REF!,#REF!</definedName>
    <definedName name="T13?unit?ПРЦ" localSheetId="24">#REF!</definedName>
    <definedName name="T13?unit?ПРЦ" localSheetId="19">#REF!</definedName>
    <definedName name="T13?unit?ПРЦ" localSheetId="6">#REF!</definedName>
    <definedName name="T13?unit?ПРЦ" localSheetId="25">#REF!</definedName>
    <definedName name="T13?unit?ПРЦ" localSheetId="18">#REF!</definedName>
    <definedName name="T13?unit?ПРЦ" localSheetId="26">#REF!</definedName>
    <definedName name="T13?unit?ПРЦ" localSheetId="17">#REF!</definedName>
    <definedName name="T13?unit?ПРЦ">#REF!</definedName>
    <definedName name="T13?unit?РУБ.ТМКБ" localSheetId="24">#REF!,#REF!,#REF!,#REF!,'%_Нов'!P1_T13?unit?РУБ.ТМКБ</definedName>
    <definedName name="T13?unit?РУБ.ТМКБ" localSheetId="19">#REF!,#REF!,#REF!,#REF!,'%_Толп'!P1_T13?unit?РУБ.ТМКБ</definedName>
    <definedName name="T13?unit?РУБ.ТМКБ" localSheetId="6">#REF!,#REF!,#REF!,#REF!,'ИНВЕСТ '!P1_T13?unit?РУБ.ТМКБ</definedName>
    <definedName name="T13?unit?РУБ.ТМКБ" localSheetId="25">#REF!,#REF!,#REF!,#REF!,ИП_Новое!P1_T13?unit?РУБ.ТМКБ</definedName>
    <definedName name="T13?unit?РУБ.ТМКБ" localSheetId="18">#REF!,#REF!,#REF!,#REF!,ИП_Толп!P1_T13?unit?РУБ.ТМКБ</definedName>
    <definedName name="T13?unit?РУБ.ТМКБ" localSheetId="26">#REF!,#REF!,#REF!,#REF!,Тариф_Новое!P1_T13?unit?РУБ.ТМКБ</definedName>
    <definedName name="T13?unit?РУБ.ТМКБ" localSheetId="17">#REF!,#REF!,#REF!,#REF!,Тариф_Толп!P1_T13?unit?РУБ.ТМКБ</definedName>
    <definedName name="T13?unit?РУБ.ТМКБ">#REF!,#REF!,#REF!,#REF!,P1_T13?unit?РУБ.ТМКБ</definedName>
    <definedName name="T13?unit?ТГКАЛ" localSheetId="24">#REF!,#REF!,#REF!,#REF!,#REF!,#REF!</definedName>
    <definedName name="T13?unit?ТГКАЛ" localSheetId="19">#REF!,#REF!,#REF!,#REF!,#REF!,#REF!</definedName>
    <definedName name="T13?unit?ТГКАЛ" localSheetId="6">#REF!,#REF!,#REF!,#REF!,#REF!,#REF!</definedName>
    <definedName name="T13?unit?ТГКАЛ" localSheetId="25">#REF!,#REF!,#REF!,#REF!,#REF!,#REF!</definedName>
    <definedName name="T13?unit?ТГКАЛ" localSheetId="18">#REF!,#REF!,#REF!,#REF!,#REF!,#REF!</definedName>
    <definedName name="T13?unit?ТГКАЛ" localSheetId="26">#REF!,#REF!,#REF!,#REF!,#REF!,#REF!</definedName>
    <definedName name="T13?unit?ТГКАЛ" localSheetId="17">#REF!,#REF!,#REF!,#REF!,#REF!,#REF!</definedName>
    <definedName name="T13?unit?ТГКАЛ">#REF!,#REF!,#REF!,#REF!,#REF!,#REF!</definedName>
    <definedName name="T13?unit?ТМКБ" localSheetId="24">#REF!,#REF!,#REF!,#REF!,'%_Нов'!P1_T13?unit?ТМКБ</definedName>
    <definedName name="T13?unit?ТМКБ" localSheetId="19">#REF!,#REF!,#REF!,#REF!,'%_Толп'!P1_T13?unit?ТМКБ</definedName>
    <definedName name="T13?unit?ТМКБ" localSheetId="6">#REF!,#REF!,#REF!,#REF!,'ИНВЕСТ '!P1_T13?unit?ТМКБ</definedName>
    <definedName name="T13?unit?ТМКБ" localSheetId="25">#REF!,#REF!,#REF!,#REF!,ИП_Новое!P1_T13?unit?ТМКБ</definedName>
    <definedName name="T13?unit?ТМКБ" localSheetId="18">#REF!,#REF!,#REF!,#REF!,ИП_Толп!P1_T13?unit?ТМКБ</definedName>
    <definedName name="T13?unit?ТМКБ" localSheetId="26">#REF!,#REF!,#REF!,#REF!,Тариф_Новое!P1_T13?unit?ТМКБ</definedName>
    <definedName name="T13?unit?ТМКБ" localSheetId="17">#REF!,#REF!,#REF!,#REF!,Тариф_Толп!P1_T13?unit?ТМКБ</definedName>
    <definedName name="T13?unit?ТМКБ">#REF!,#REF!,#REF!,#REF!,P1_T13?unit?ТМКБ</definedName>
    <definedName name="T13?unit?ТРУБ" localSheetId="24">#REF!,#REF!,'%_Нов'!P1_T13?unit?ТРУБ,'%_Нов'!P2_T13?unit?ТРУБ</definedName>
    <definedName name="T13?unit?ТРУБ" localSheetId="19">#REF!,#REF!,'%_Толп'!P1_T13?unit?ТРУБ,'%_Толп'!P2_T13?unit?ТРУБ</definedName>
    <definedName name="T13?unit?ТРУБ" localSheetId="6">#REF!,#REF!,'ИНВЕСТ '!P1_T13?unit?ТРУБ,'ИНВЕСТ '!P2_T13?unit?ТРУБ</definedName>
    <definedName name="T13?unit?ТРУБ" localSheetId="25">#REF!,#REF!,ИП_Новое!P1_T13?unit?ТРУБ,ИП_Новое!P2_T13?unit?ТРУБ</definedName>
    <definedName name="T13?unit?ТРУБ" localSheetId="18">#REF!,#REF!,ИП_Толп!P1_T13?unit?ТРУБ,ИП_Толп!P2_T13?unit?ТРУБ</definedName>
    <definedName name="T13?unit?ТРУБ" localSheetId="26">#REF!,#REF!,Тариф_Новое!P1_T13?unit?ТРУБ,Тариф_Новое!P2_T13?unit?ТРУБ</definedName>
    <definedName name="T13?unit?ТРУБ" localSheetId="17">#REF!,#REF!,Тариф_Толп!P1_T13?unit?ТРУБ,Тариф_Толп!P2_T13?unit?ТРУБ</definedName>
    <definedName name="T13?unit?ТРУБ">#REF!,#REF!,P1_T13?unit?ТРУБ,P2_T13?unit?ТРУБ</definedName>
    <definedName name="T13_Protect" localSheetId="24">#REF!,#REF!,#REF!,#REF!</definedName>
    <definedName name="T13_Protect" localSheetId="19">#REF!,#REF!,#REF!,#REF!</definedName>
    <definedName name="T13_Protect" localSheetId="6">#REF!,#REF!,#REF!,#REF!</definedName>
    <definedName name="T13_Protect" localSheetId="25">#REF!,#REF!,#REF!,#REF!</definedName>
    <definedName name="T13_Protect" localSheetId="18">#REF!,#REF!,#REF!,#REF!</definedName>
    <definedName name="T13_Protect" localSheetId="26">#REF!,#REF!,#REF!,#REF!</definedName>
    <definedName name="T13_Protect" localSheetId="17">#REF!,#REF!,#REF!,#REF!</definedName>
    <definedName name="T13_Protect">#REF!,#REF!,#REF!,#REF!</definedName>
    <definedName name="T14?axis?R?ВРАС" localSheetId="24">#REF!</definedName>
    <definedName name="T14?axis?R?ВРАС" localSheetId="19">#REF!</definedName>
    <definedName name="T14?axis?R?ВРАС" localSheetId="6">#REF!</definedName>
    <definedName name="T14?axis?R?ВРАС" localSheetId="25">#REF!</definedName>
    <definedName name="T14?axis?R?ВРАС" localSheetId="18">#REF!</definedName>
    <definedName name="T14?axis?R?ВРАС" localSheetId="26">#REF!</definedName>
    <definedName name="T14?axis?R?ВРАС" localSheetId="17">#REF!</definedName>
    <definedName name="T14?axis?R?ВРАС">#REF!</definedName>
    <definedName name="T14?axis?R?ВРАС?" localSheetId="24">#REF!</definedName>
    <definedName name="T14?axis?R?ВРАС?" localSheetId="19">#REF!</definedName>
    <definedName name="T14?axis?R?ВРАС?" localSheetId="6">#REF!</definedName>
    <definedName name="T14?axis?R?ВРАС?" localSheetId="25">#REF!</definedName>
    <definedName name="T14?axis?R?ВРАС?" localSheetId="18">#REF!</definedName>
    <definedName name="T14?axis?R?ВРАС?" localSheetId="26">#REF!</definedName>
    <definedName name="T14?axis?R?ВРАС?" localSheetId="17">#REF!</definedName>
    <definedName name="T14?axis?R?ВРАС?">#REF!</definedName>
    <definedName name="T14?axis?R?ПЭ">'[24]14'!$C$8:$E$11,'[24]14'!$C$15:$E$18</definedName>
    <definedName name="T14?axis?R?ПЭ?">'[24]14'!$B$8:$B$11,'[24]14'!$B$15:$B$18</definedName>
    <definedName name="T14?axis?ПРД?БАЗ" localSheetId="24">#REF!,#REF!</definedName>
    <definedName name="T14?axis?ПРД?БАЗ" localSheetId="19">#REF!,#REF!</definedName>
    <definedName name="T14?axis?ПРД?БАЗ" localSheetId="6">#REF!,#REF!</definedName>
    <definedName name="T14?axis?ПРД?БАЗ" localSheetId="25">#REF!,#REF!</definedName>
    <definedName name="T14?axis?ПРД?БАЗ" localSheetId="18">#REF!,#REF!</definedName>
    <definedName name="T14?axis?ПРД?БАЗ" localSheetId="26">#REF!,#REF!</definedName>
    <definedName name="T14?axis?ПРД?БАЗ" localSheetId="17">#REF!,#REF!</definedName>
    <definedName name="T14?axis?ПРД?БАЗ">#REF!,#REF!</definedName>
    <definedName name="T14?axis?ПРД?ПРЕД" localSheetId="24">#REF!,#REF!</definedName>
    <definedName name="T14?axis?ПРД?ПРЕД" localSheetId="19">#REF!,#REF!</definedName>
    <definedName name="T14?axis?ПРД?ПРЕД" localSheetId="6">#REF!,#REF!</definedName>
    <definedName name="T14?axis?ПРД?ПРЕД" localSheetId="25">#REF!,#REF!</definedName>
    <definedName name="T14?axis?ПРД?ПРЕД" localSheetId="18">#REF!,#REF!</definedName>
    <definedName name="T14?axis?ПРД?ПРЕД" localSheetId="26">#REF!,#REF!</definedName>
    <definedName name="T14?axis?ПРД?ПРЕД" localSheetId="17">#REF!,#REF!</definedName>
    <definedName name="T14?axis?ПРД?ПРЕД">#REF!,#REF!</definedName>
    <definedName name="T14?axis?ПРД?РЕГ" localSheetId="24">#REF!</definedName>
    <definedName name="T14?axis?ПРД?РЕГ" localSheetId="19">#REF!</definedName>
    <definedName name="T14?axis?ПРД?РЕГ" localSheetId="6">#REF!</definedName>
    <definedName name="T14?axis?ПРД?РЕГ" localSheetId="25">#REF!</definedName>
    <definedName name="T14?axis?ПРД?РЕГ" localSheetId="18">#REF!</definedName>
    <definedName name="T14?axis?ПРД?РЕГ" localSheetId="26">#REF!</definedName>
    <definedName name="T14?axis?ПРД?РЕГ" localSheetId="17">#REF!</definedName>
    <definedName name="T14?axis?ПРД?РЕГ">#REF!</definedName>
    <definedName name="T14?axis?ПФ?NA" localSheetId="24">#REF!</definedName>
    <definedName name="T14?axis?ПФ?NA" localSheetId="19">#REF!</definedName>
    <definedName name="T14?axis?ПФ?NA" localSheetId="6">#REF!</definedName>
    <definedName name="T14?axis?ПФ?NA" localSheetId="25">#REF!</definedName>
    <definedName name="T14?axis?ПФ?NA" localSheetId="18">#REF!</definedName>
    <definedName name="T14?axis?ПФ?NA" localSheetId="26">#REF!</definedName>
    <definedName name="T14?axis?ПФ?NA" localSheetId="17">#REF!</definedName>
    <definedName name="T14?axis?ПФ?NA">#REF!</definedName>
    <definedName name="T14?axis?ПФ?ПЛАН" localSheetId="24">#REF!,#REF!,#REF!,#REF!</definedName>
    <definedName name="T14?axis?ПФ?ПЛАН" localSheetId="19">#REF!,#REF!,#REF!,#REF!</definedName>
    <definedName name="T14?axis?ПФ?ПЛАН" localSheetId="6">#REF!,#REF!,#REF!,#REF!</definedName>
    <definedName name="T14?axis?ПФ?ПЛАН" localSheetId="25">#REF!,#REF!,#REF!,#REF!</definedName>
    <definedName name="T14?axis?ПФ?ПЛАН" localSheetId="18">#REF!,#REF!,#REF!,#REF!</definedName>
    <definedName name="T14?axis?ПФ?ПЛАН" localSheetId="26">#REF!,#REF!,#REF!,#REF!</definedName>
    <definedName name="T14?axis?ПФ?ПЛАН" localSheetId="17">#REF!,#REF!,#REF!,#REF!</definedName>
    <definedName name="T14?axis?ПФ?ПЛАН">#REF!,#REF!,#REF!,#REF!</definedName>
    <definedName name="T14?axis?ПФ?ФАКТ" localSheetId="24">#REF!,#REF!,#REF!,#REF!</definedName>
    <definedName name="T14?axis?ПФ?ФАКТ" localSheetId="19">#REF!,#REF!,#REF!,#REF!</definedName>
    <definedName name="T14?axis?ПФ?ФАКТ" localSheetId="6">#REF!,#REF!,#REF!,#REF!</definedName>
    <definedName name="T14?axis?ПФ?ФАКТ" localSheetId="25">#REF!,#REF!,#REF!,#REF!</definedName>
    <definedName name="T14?axis?ПФ?ФАКТ" localSheetId="18">#REF!,#REF!,#REF!,#REF!</definedName>
    <definedName name="T14?axis?ПФ?ФАКТ" localSheetId="26">#REF!,#REF!,#REF!,#REF!</definedName>
    <definedName name="T14?axis?ПФ?ФАКТ" localSheetId="17">#REF!,#REF!,#REF!,#REF!</definedName>
    <definedName name="T14?axis?ПФ?ФАКТ">#REF!,#REF!,#REF!,#REF!</definedName>
    <definedName name="T14?Data">'[24]14'!$E$6,'[24]14'!$C$8:$E$11,'[24]14'!$C$13,'[24]14'!$E$13,'[24]14'!$C$15:$E$18,'[24]14'!$C$6</definedName>
    <definedName name="T14?item_ext?ВСЕГО">'[24]14'!$A$6:$E$6,'[24]14'!$A$13:$E$13</definedName>
    <definedName name="T14?item_ext?РОСТ" localSheetId="24">#REF!</definedName>
    <definedName name="T14?item_ext?РОСТ" localSheetId="19">#REF!</definedName>
    <definedName name="T14?item_ext?РОСТ" localSheetId="6">#REF!</definedName>
    <definedName name="T14?item_ext?РОСТ" localSheetId="25">#REF!</definedName>
    <definedName name="T14?item_ext?РОСТ" localSheetId="18">#REF!</definedName>
    <definedName name="T14?item_ext?РОСТ" localSheetId="26">#REF!</definedName>
    <definedName name="T14?item_ext?РОСТ" localSheetId="17">#REF!</definedName>
    <definedName name="T14?item_ext?РОСТ">#REF!</definedName>
    <definedName name="T14?L1" localSheetId="24">#REF!,#REF!,#REF!,#REF!</definedName>
    <definedName name="T14?L1" localSheetId="19">#REF!,#REF!,#REF!,#REF!</definedName>
    <definedName name="T14?L1" localSheetId="6">#REF!,#REF!,#REF!,#REF!</definedName>
    <definedName name="T14?L1" localSheetId="25">#REF!,#REF!,#REF!,#REF!</definedName>
    <definedName name="T14?L1" localSheetId="18">#REF!,#REF!,#REF!,#REF!</definedName>
    <definedName name="T14?L1" localSheetId="26">#REF!,#REF!,#REF!,#REF!</definedName>
    <definedName name="T14?L1" localSheetId="17">#REF!,#REF!,#REF!,#REF!</definedName>
    <definedName name="T14?L1">#REF!,#REF!,#REF!,#REF!</definedName>
    <definedName name="T14?L1.1" localSheetId="24">#REF!,#REF!,#REF!,#REF!</definedName>
    <definedName name="T14?L1.1" localSheetId="19">#REF!,#REF!,#REF!,#REF!</definedName>
    <definedName name="T14?L1.1" localSheetId="6">#REF!,#REF!,#REF!,#REF!</definedName>
    <definedName name="T14?L1.1" localSheetId="25">#REF!,#REF!,#REF!,#REF!</definedName>
    <definedName name="T14?L1.1" localSheetId="18">#REF!,#REF!,#REF!,#REF!</definedName>
    <definedName name="T14?L1.1" localSheetId="26">#REF!,#REF!,#REF!,#REF!</definedName>
    <definedName name="T14?L1.1" localSheetId="17">#REF!,#REF!,#REF!,#REF!</definedName>
    <definedName name="T14?L1.1">#REF!,#REF!,#REF!,#REF!</definedName>
    <definedName name="T14?L1.2" localSheetId="24">#REF!,#REF!,#REF!,#REF!</definedName>
    <definedName name="T14?L1.2" localSheetId="19">#REF!,#REF!,#REF!,#REF!</definedName>
    <definedName name="T14?L1.2" localSheetId="6">#REF!,#REF!,#REF!,#REF!</definedName>
    <definedName name="T14?L1.2" localSheetId="25">#REF!,#REF!,#REF!,#REF!</definedName>
    <definedName name="T14?L1.2" localSheetId="18">#REF!,#REF!,#REF!,#REF!</definedName>
    <definedName name="T14?L1.2" localSheetId="26">#REF!,#REF!,#REF!,#REF!</definedName>
    <definedName name="T14?L1.2" localSheetId="17">#REF!,#REF!,#REF!,#REF!</definedName>
    <definedName name="T14?L1.2">#REF!,#REF!,#REF!,#REF!</definedName>
    <definedName name="T14?L2" localSheetId="24">#REF!</definedName>
    <definedName name="T14?L2" localSheetId="19">#REF!</definedName>
    <definedName name="T14?L2" localSheetId="6">#REF!</definedName>
    <definedName name="T14?L2" localSheetId="25">#REF!</definedName>
    <definedName name="T14?L2" localSheetId="18">#REF!</definedName>
    <definedName name="T14?L2" localSheetId="26">#REF!</definedName>
    <definedName name="T14?L2" localSheetId="17">#REF!</definedName>
    <definedName name="T14?L2">#REF!</definedName>
    <definedName name="T14?L3">'[24]14'!$C$13,'[24]14'!$C$15:$C$18,'[24]14'!$C$6,'[24]14'!$C$8:$C$11</definedName>
    <definedName name="T14?L4">'[24]14'!$D$13,'[24]14'!$D$15:$D$18,'[24]14'!$D$6,'[24]14'!$D$8:$D$11</definedName>
    <definedName name="T14?L5">'[24]14'!$E$13,'[24]14'!$E$15:$E$18,'[24]14'!$E$6,'[24]14'!$E$8:$E$11</definedName>
    <definedName name="T14?Name" localSheetId="24">#REF!</definedName>
    <definedName name="T14?Name" localSheetId="19">#REF!</definedName>
    <definedName name="T14?Name" localSheetId="6">#REF!</definedName>
    <definedName name="T14?Name" localSheetId="25">#REF!</definedName>
    <definedName name="T14?Name" localSheetId="18">#REF!</definedName>
    <definedName name="T14?Name" localSheetId="26">#REF!</definedName>
    <definedName name="T14?Name" localSheetId="17">#REF!</definedName>
    <definedName name="T14?Name">#REF!</definedName>
    <definedName name="T14?Table" localSheetId="24">#REF!</definedName>
    <definedName name="T14?Table" localSheetId="19">#REF!</definedName>
    <definedName name="T14?Table" localSheetId="6">#REF!</definedName>
    <definedName name="T14?Table" localSheetId="25">#REF!</definedName>
    <definedName name="T14?Table" localSheetId="18">#REF!</definedName>
    <definedName name="T14?Table" localSheetId="26">#REF!</definedName>
    <definedName name="T14?Table" localSheetId="17">#REF!</definedName>
    <definedName name="T14?Table">#REF!</definedName>
    <definedName name="T14?Title" localSheetId="24">#REF!</definedName>
    <definedName name="T14?Title" localSheetId="19">#REF!</definedName>
    <definedName name="T14?Title" localSheetId="6">#REF!</definedName>
    <definedName name="T14?Title" localSheetId="25">#REF!</definedName>
    <definedName name="T14?Title" localSheetId="18">#REF!</definedName>
    <definedName name="T14?Title" localSheetId="26">#REF!</definedName>
    <definedName name="T14?Title" localSheetId="17">#REF!</definedName>
    <definedName name="T14?Title">#REF!</definedName>
    <definedName name="T14?unit?ПРЦ" localSheetId="24">#REF!,#REF!,#REF!,#REF!,#REF!</definedName>
    <definedName name="T14?unit?ПРЦ" localSheetId="19">#REF!,#REF!,#REF!,#REF!,#REF!</definedName>
    <definedName name="T14?unit?ПРЦ" localSheetId="6">#REF!,#REF!,#REF!,#REF!,#REF!</definedName>
    <definedName name="T14?unit?ПРЦ" localSheetId="25">#REF!,#REF!,#REF!,#REF!,#REF!</definedName>
    <definedName name="T14?unit?ПРЦ" localSheetId="18">#REF!,#REF!,#REF!,#REF!,#REF!</definedName>
    <definedName name="T14?unit?ПРЦ" localSheetId="26">#REF!,#REF!,#REF!,#REF!,#REF!</definedName>
    <definedName name="T14?unit?ПРЦ" localSheetId="17">#REF!,#REF!,#REF!,#REF!,#REF!</definedName>
    <definedName name="T14?unit?ПРЦ">#REF!,#REF!,#REF!,#REF!,#REF!</definedName>
    <definedName name="T14?unit?ТРУБ" localSheetId="24">#REF!,#REF!,#REF!,#REF!,#REF!</definedName>
    <definedName name="T14?unit?ТРУБ" localSheetId="19">#REF!,#REF!,#REF!,#REF!,#REF!</definedName>
    <definedName name="T14?unit?ТРУБ" localSheetId="6">#REF!,#REF!,#REF!,#REF!,#REF!</definedName>
    <definedName name="T14?unit?ТРУБ" localSheetId="25">#REF!,#REF!,#REF!,#REF!,#REF!</definedName>
    <definedName name="T14?unit?ТРУБ" localSheetId="18">#REF!,#REF!,#REF!,#REF!,#REF!</definedName>
    <definedName name="T14?unit?ТРУБ" localSheetId="26">#REF!,#REF!,#REF!,#REF!,#REF!</definedName>
    <definedName name="T14?unit?ТРУБ" localSheetId="17">#REF!,#REF!,#REF!,#REF!,#REF!</definedName>
    <definedName name="T14?unit?ТРУБ">#REF!,#REF!,#REF!,#REF!,#REF!</definedName>
    <definedName name="T14_Protect" localSheetId="24">#REF!,#REF!,#REF!,#REF!</definedName>
    <definedName name="T14_Protect" localSheetId="19">#REF!,#REF!,#REF!,#REF!</definedName>
    <definedName name="T14_Protect" localSheetId="6">#REF!,#REF!,#REF!,#REF!</definedName>
    <definedName name="T14_Protect" localSheetId="25">#REF!,#REF!,#REF!,#REF!</definedName>
    <definedName name="T14_Protect" localSheetId="18">#REF!,#REF!,#REF!,#REF!</definedName>
    <definedName name="T14_Protect" localSheetId="26">#REF!,#REF!,#REF!,#REF!</definedName>
    <definedName name="T14_Protect" localSheetId="17">#REF!,#REF!,#REF!,#REF!</definedName>
    <definedName name="T14_Protect">#REF!,#REF!,#REF!,#REF!</definedName>
    <definedName name="T15?axis?R?ВРАС" localSheetId="24">#REF!</definedName>
    <definedName name="T15?axis?R?ВРАС" localSheetId="19">#REF!</definedName>
    <definedName name="T15?axis?R?ВРАС" localSheetId="6">#REF!</definedName>
    <definedName name="T15?axis?R?ВРАС" localSheetId="25">#REF!</definedName>
    <definedName name="T15?axis?R?ВРАС" localSheetId="18">#REF!</definedName>
    <definedName name="T15?axis?R?ВРАС" localSheetId="10">#REF!</definedName>
    <definedName name="T15?axis?R?ВРАС" localSheetId="26">#REF!</definedName>
    <definedName name="T15?axis?R?ВРАС" localSheetId="17">#REF!</definedName>
    <definedName name="T15?axis?R?ВРАС">#REF!</definedName>
    <definedName name="T15?axis?R?ВРАС?" localSheetId="24">#REF!</definedName>
    <definedName name="T15?axis?R?ВРАС?" localSheetId="19">#REF!</definedName>
    <definedName name="T15?axis?R?ВРАС?" localSheetId="6">#REF!</definedName>
    <definedName name="T15?axis?R?ВРАС?" localSheetId="25">#REF!</definedName>
    <definedName name="T15?axis?R?ВРАС?" localSheetId="18">#REF!</definedName>
    <definedName name="T15?axis?R?ВРАС?" localSheetId="10">#REF!</definedName>
    <definedName name="T15?axis?R?ВРАС?" localSheetId="26">#REF!</definedName>
    <definedName name="T15?axis?R?ВРАС?" localSheetId="17">#REF!</definedName>
    <definedName name="T15?axis?R?ВРАС?">#REF!</definedName>
    <definedName name="T15?axis?ПРД?БАЗ">'[24]15'!$G$10:$G$62,'[24]15'!$I$10:$I$62,'[24]15'!$K$10:$K$62,'[24]15'!$M$10:$M$62,'[24]15'!$O$10:$O$62,'[24]15'!$E$10:$E$62,'[24]15'!$C$10:$C$62</definedName>
    <definedName name="T15?axis?ПРД?ПРЕД" localSheetId="24">#REF!,#REF!</definedName>
    <definedName name="T15?axis?ПРД?ПРЕД" localSheetId="19">#REF!,#REF!</definedName>
    <definedName name="T15?axis?ПРД?ПРЕД" localSheetId="6">#REF!,#REF!</definedName>
    <definedName name="T15?axis?ПРД?ПРЕД" localSheetId="25">#REF!,#REF!</definedName>
    <definedName name="T15?axis?ПРД?ПРЕД" localSheetId="18">#REF!,#REF!</definedName>
    <definedName name="T15?axis?ПРД?ПРЕД" localSheetId="26">#REF!,#REF!</definedName>
    <definedName name="T15?axis?ПРД?ПРЕД" localSheetId="17">#REF!,#REF!</definedName>
    <definedName name="T15?axis?ПРД?ПРЕД">#REF!,#REF!</definedName>
    <definedName name="T15?axis?ПРД?РЕГ">'[24]15'!$H$10:$H$62,'[24]15'!$J$10:$J$62,'[24]15'!$L$10:$L$62,'[24]15'!$N$10:$N$62,'[24]15'!$P$10:$P$62,'[24]15'!$F$10:$F$62,'[24]15'!$D$10:$D$62</definedName>
    <definedName name="T15?axis?ПФ?NA" localSheetId="24">#REF!</definedName>
    <definedName name="T15?axis?ПФ?NA" localSheetId="19">#REF!</definedName>
    <definedName name="T15?axis?ПФ?NA" localSheetId="6">#REF!</definedName>
    <definedName name="T15?axis?ПФ?NA" localSheetId="25">#REF!</definedName>
    <definedName name="T15?axis?ПФ?NA" localSheetId="18">#REF!</definedName>
    <definedName name="T15?axis?ПФ?NA" localSheetId="26">#REF!</definedName>
    <definedName name="T15?axis?ПФ?NA" localSheetId="17">#REF!</definedName>
    <definedName name="T15?axis?ПФ?NA">#REF!</definedName>
    <definedName name="T15?axis?ПФ?ПЛАН" localSheetId="24">#REF!,#REF!,#REF!,#REF!</definedName>
    <definedName name="T15?axis?ПФ?ПЛАН" localSheetId="19">#REF!,#REF!,#REF!,#REF!</definedName>
    <definedName name="T15?axis?ПФ?ПЛАН" localSheetId="6">#REF!,#REF!,#REF!,#REF!</definedName>
    <definedName name="T15?axis?ПФ?ПЛАН" localSheetId="25">#REF!,#REF!,#REF!,#REF!</definedName>
    <definedName name="T15?axis?ПФ?ПЛАН" localSheetId="18">#REF!,#REF!,#REF!,#REF!</definedName>
    <definedName name="T15?axis?ПФ?ПЛАН" localSheetId="26">#REF!,#REF!,#REF!,#REF!</definedName>
    <definedName name="T15?axis?ПФ?ПЛАН" localSheetId="17">#REF!,#REF!,#REF!,#REF!</definedName>
    <definedName name="T15?axis?ПФ?ПЛАН">#REF!,#REF!,#REF!,#REF!</definedName>
    <definedName name="T15?axis?ПФ?ФАКТ" localSheetId="24">#REF!,#REF!,#REF!,#REF!</definedName>
    <definedName name="T15?axis?ПФ?ФАКТ" localSheetId="19">#REF!,#REF!,#REF!,#REF!</definedName>
    <definedName name="T15?axis?ПФ?ФАКТ" localSheetId="6">#REF!,#REF!,#REF!,#REF!</definedName>
    <definedName name="T15?axis?ПФ?ФАКТ" localSheetId="25">#REF!,#REF!,#REF!,#REF!</definedName>
    <definedName name="T15?axis?ПФ?ФАКТ" localSheetId="18">#REF!,#REF!,#REF!,#REF!</definedName>
    <definedName name="T15?axis?ПФ?ФАКТ" localSheetId="26">#REF!,#REF!,#REF!,#REF!</definedName>
    <definedName name="T15?axis?ПФ?ФАКТ" localSheetId="17">#REF!,#REF!,#REF!,#REF!</definedName>
    <definedName name="T15?axis?ПФ?ФАКТ">#REF!,#REF!,#REF!,#REF!</definedName>
    <definedName name="T15?Data">'[24]15'!$C$26:$P$30,'[24]15'!$C$31:$H$31,'[24]15'!$C$32:$P$35,'[24]15'!$C$46:$P$47,'[24]15'!$C$49:$P$53,'[24]15'!$C$55:$P$62,'[24]15'!$C$10:$P$24</definedName>
    <definedName name="T15?item_ext?ВСЕГО" localSheetId="24">#REF!</definedName>
    <definedName name="T15?item_ext?ВСЕГО" localSheetId="19">#REF!</definedName>
    <definedName name="T15?item_ext?ВСЕГО" localSheetId="6">#REF!</definedName>
    <definedName name="T15?item_ext?ВСЕГО" localSheetId="25">#REF!</definedName>
    <definedName name="T15?item_ext?ВСЕГО" localSheetId="18">#REF!</definedName>
    <definedName name="T15?item_ext?ВСЕГО" localSheetId="10">#REF!</definedName>
    <definedName name="T15?item_ext?ВСЕГО" localSheetId="26">#REF!</definedName>
    <definedName name="T15?item_ext?ВСЕГО" localSheetId="17">#REF!</definedName>
    <definedName name="T15?item_ext?ВСЕГО">#REF!</definedName>
    <definedName name="T15?item_ext?ПРОЧЕЕ" localSheetId="24">#REF!</definedName>
    <definedName name="T15?item_ext?ПРОЧЕЕ" localSheetId="19">#REF!</definedName>
    <definedName name="T15?item_ext?ПРОЧЕЕ" localSheetId="6">#REF!</definedName>
    <definedName name="T15?item_ext?ПРОЧЕЕ" localSheetId="25">#REF!</definedName>
    <definedName name="T15?item_ext?ПРОЧЕЕ" localSheetId="18">#REF!</definedName>
    <definedName name="T15?item_ext?ПРОЧЕЕ" localSheetId="10">#REF!</definedName>
    <definedName name="T15?item_ext?ПРОЧЕЕ" localSheetId="26">#REF!</definedName>
    <definedName name="T15?item_ext?ПРОЧЕЕ" localSheetId="17">#REF!</definedName>
    <definedName name="T15?item_ext?ПРОЧЕЕ">#REF!</definedName>
    <definedName name="T15?item_ext?ПТЭ" localSheetId="24">#REF!</definedName>
    <definedName name="T15?item_ext?ПТЭ" localSheetId="19">#REF!</definedName>
    <definedName name="T15?item_ext?ПТЭ" localSheetId="6">#REF!</definedName>
    <definedName name="T15?item_ext?ПТЭ" localSheetId="25">#REF!</definedName>
    <definedName name="T15?item_ext?ПТЭ" localSheetId="18">#REF!</definedName>
    <definedName name="T15?item_ext?ПТЭ" localSheetId="10">#REF!</definedName>
    <definedName name="T15?item_ext?ПТЭ" localSheetId="26">#REF!</definedName>
    <definedName name="T15?item_ext?ПТЭ" localSheetId="17">#REF!</definedName>
    <definedName name="T15?item_ext?ПТЭ">#REF!</definedName>
    <definedName name="T15?item_ext?ПЭ" localSheetId="24">#REF!</definedName>
    <definedName name="T15?item_ext?ПЭ" localSheetId="19">#REF!</definedName>
    <definedName name="T15?item_ext?ПЭ" localSheetId="6">#REF!</definedName>
    <definedName name="T15?item_ext?ПЭ" localSheetId="25">#REF!</definedName>
    <definedName name="T15?item_ext?ПЭ" localSheetId="18">#REF!</definedName>
    <definedName name="T15?item_ext?ПЭ" localSheetId="10">#REF!</definedName>
    <definedName name="T15?item_ext?ПЭ" localSheetId="26">#REF!</definedName>
    <definedName name="T15?item_ext?ПЭ" localSheetId="17">#REF!</definedName>
    <definedName name="T15?item_ext?ПЭ">#REF!</definedName>
    <definedName name="T15?item_ext?РЕГ" localSheetId="24">#REF!</definedName>
    <definedName name="T15?item_ext?РЕГ" localSheetId="19">#REF!</definedName>
    <definedName name="T15?item_ext?РЕГ" localSheetId="6">#REF!</definedName>
    <definedName name="T15?item_ext?РЕГ" localSheetId="25">#REF!</definedName>
    <definedName name="T15?item_ext?РЕГ" localSheetId="18">#REF!</definedName>
    <definedName name="T15?item_ext?РЕГ" localSheetId="10">#REF!</definedName>
    <definedName name="T15?item_ext?РЕГ" localSheetId="26">#REF!</definedName>
    <definedName name="T15?item_ext?РЕГ" localSheetId="17">#REF!</definedName>
    <definedName name="T15?item_ext?РЕГ">#REF!</definedName>
    <definedName name="T15?item_ext?РОСТ" localSheetId="24">#REF!</definedName>
    <definedName name="T15?item_ext?РОСТ" localSheetId="19">#REF!</definedName>
    <definedName name="T15?item_ext?РОСТ" localSheetId="6">#REF!</definedName>
    <definedName name="T15?item_ext?РОСТ" localSheetId="25">#REF!</definedName>
    <definedName name="T15?item_ext?РОСТ" localSheetId="18">#REF!</definedName>
    <definedName name="T15?item_ext?РОСТ" localSheetId="26">#REF!</definedName>
    <definedName name="T15?item_ext?РОСТ" localSheetId="17">#REF!</definedName>
    <definedName name="T15?item_ext?РОСТ">#REF!</definedName>
    <definedName name="T15?item_ext?ТЭ" localSheetId="24">#REF!</definedName>
    <definedName name="T15?item_ext?ТЭ" localSheetId="19">#REF!</definedName>
    <definedName name="T15?item_ext?ТЭ" localSheetId="6">#REF!</definedName>
    <definedName name="T15?item_ext?ТЭ" localSheetId="25">#REF!</definedName>
    <definedName name="T15?item_ext?ТЭ" localSheetId="18">#REF!</definedName>
    <definedName name="T15?item_ext?ТЭ" localSheetId="10">#REF!</definedName>
    <definedName name="T15?item_ext?ТЭ" localSheetId="26">#REF!</definedName>
    <definedName name="T15?item_ext?ТЭ" localSheetId="17">#REF!</definedName>
    <definedName name="T15?item_ext?ТЭ">#REF!</definedName>
    <definedName name="T15?item_ext?ЭЭ" localSheetId="24">#REF!</definedName>
    <definedName name="T15?item_ext?ЭЭ" localSheetId="19">#REF!</definedName>
    <definedName name="T15?item_ext?ЭЭ" localSheetId="6">#REF!</definedName>
    <definedName name="T15?item_ext?ЭЭ" localSheetId="25">#REF!</definedName>
    <definedName name="T15?item_ext?ЭЭ" localSheetId="18">#REF!</definedName>
    <definedName name="T15?item_ext?ЭЭ" localSheetId="10">#REF!</definedName>
    <definedName name="T15?item_ext?ЭЭ" localSheetId="26">#REF!</definedName>
    <definedName name="T15?item_ext?ЭЭ" localSheetId="17">#REF!</definedName>
    <definedName name="T15?item_ext?ЭЭ">#REF!</definedName>
    <definedName name="T15?L1" localSheetId="24">#REF!</definedName>
    <definedName name="T15?L1" localSheetId="19">#REF!</definedName>
    <definedName name="T15?L1" localSheetId="6">#REF!</definedName>
    <definedName name="T15?L1" localSheetId="25">#REF!</definedName>
    <definedName name="T15?L1" localSheetId="18">#REF!</definedName>
    <definedName name="T15?L1" localSheetId="10">#REF!</definedName>
    <definedName name="T15?L1" localSheetId="26">#REF!</definedName>
    <definedName name="T15?L1" localSheetId="17">#REF!</definedName>
    <definedName name="T15?L1">#REF!</definedName>
    <definedName name="T15?L10" localSheetId="24">#REF!</definedName>
    <definedName name="T15?L10" localSheetId="19">#REF!</definedName>
    <definedName name="T15?L10" localSheetId="6">#REF!</definedName>
    <definedName name="T15?L10" localSheetId="25">#REF!</definedName>
    <definedName name="T15?L10" localSheetId="18">#REF!</definedName>
    <definedName name="T15?L10" localSheetId="10">#REF!</definedName>
    <definedName name="T15?L10" localSheetId="26">#REF!</definedName>
    <definedName name="T15?L10" localSheetId="17">#REF!</definedName>
    <definedName name="T15?L10">#REF!</definedName>
    <definedName name="T15?L10.1" localSheetId="24">#REF!</definedName>
    <definedName name="T15?L10.1" localSheetId="19">#REF!</definedName>
    <definedName name="T15?L10.1" localSheetId="6">#REF!</definedName>
    <definedName name="T15?L10.1" localSheetId="25">#REF!</definedName>
    <definedName name="T15?L10.1" localSheetId="18">#REF!</definedName>
    <definedName name="T15?L10.1" localSheetId="10">#REF!</definedName>
    <definedName name="T15?L10.1" localSheetId="26">#REF!</definedName>
    <definedName name="T15?L10.1" localSheetId="17">#REF!</definedName>
    <definedName name="T15?L10.1">#REF!</definedName>
    <definedName name="T15?L11" localSheetId="24">#REF!</definedName>
    <definedName name="T15?L11" localSheetId="19">#REF!</definedName>
    <definedName name="T15?L11" localSheetId="6">#REF!</definedName>
    <definedName name="T15?L11" localSheetId="25">#REF!</definedName>
    <definedName name="T15?L11" localSheetId="18">#REF!</definedName>
    <definedName name="T15?L11" localSheetId="10">#REF!</definedName>
    <definedName name="T15?L11" localSheetId="26">#REF!</definedName>
    <definedName name="T15?L11" localSheetId="17">#REF!</definedName>
    <definedName name="T15?L11">#REF!</definedName>
    <definedName name="T15?L12" localSheetId="24">#REF!</definedName>
    <definedName name="T15?L12" localSheetId="19">#REF!</definedName>
    <definedName name="T15?L12" localSheetId="6">#REF!</definedName>
    <definedName name="T15?L12" localSheetId="25">#REF!</definedName>
    <definedName name="T15?L12" localSheetId="18">#REF!</definedName>
    <definedName name="T15?L12" localSheetId="10">#REF!</definedName>
    <definedName name="T15?L12" localSheetId="26">#REF!</definedName>
    <definedName name="T15?L12" localSheetId="17">#REF!</definedName>
    <definedName name="T15?L12">#REF!</definedName>
    <definedName name="T15?L13" localSheetId="24">#REF!</definedName>
    <definedName name="T15?L13" localSheetId="19">#REF!</definedName>
    <definedName name="T15?L13" localSheetId="6">#REF!</definedName>
    <definedName name="T15?L13" localSheetId="25">#REF!</definedName>
    <definedName name="T15?L13" localSheetId="18">#REF!</definedName>
    <definedName name="T15?L13" localSheetId="10">#REF!</definedName>
    <definedName name="T15?L13" localSheetId="26">#REF!</definedName>
    <definedName name="T15?L13" localSheetId="17">#REF!</definedName>
    <definedName name="T15?L13">#REF!</definedName>
    <definedName name="T15?L13.1" localSheetId="24">#REF!</definedName>
    <definedName name="T15?L13.1" localSheetId="19">#REF!</definedName>
    <definedName name="T15?L13.1" localSheetId="6">#REF!</definedName>
    <definedName name="T15?L13.1" localSheetId="25">#REF!</definedName>
    <definedName name="T15?L13.1" localSheetId="18">#REF!</definedName>
    <definedName name="T15?L13.1" localSheetId="10">#REF!</definedName>
    <definedName name="T15?L13.1" localSheetId="26">#REF!</definedName>
    <definedName name="T15?L13.1" localSheetId="17">#REF!</definedName>
    <definedName name="T15?L13.1">#REF!</definedName>
    <definedName name="T15?L13.1.1" localSheetId="24">#REF!</definedName>
    <definedName name="T15?L13.1.1" localSheetId="19">#REF!</definedName>
    <definedName name="T15?L13.1.1" localSheetId="6">#REF!</definedName>
    <definedName name="T15?L13.1.1" localSheetId="25">#REF!</definedName>
    <definedName name="T15?L13.1.1" localSheetId="18">#REF!</definedName>
    <definedName name="T15?L13.1.1" localSheetId="10">#REF!</definedName>
    <definedName name="T15?L13.1.1" localSheetId="26">#REF!</definedName>
    <definedName name="T15?L13.1.1" localSheetId="17">#REF!</definedName>
    <definedName name="T15?L13.1.1">#REF!</definedName>
    <definedName name="T15?L13.1.2" localSheetId="24">#REF!</definedName>
    <definedName name="T15?L13.1.2" localSheetId="19">#REF!</definedName>
    <definedName name="T15?L13.1.2" localSheetId="6">#REF!</definedName>
    <definedName name="T15?L13.1.2" localSheetId="25">#REF!</definedName>
    <definedName name="T15?L13.1.2" localSheetId="18">#REF!</definedName>
    <definedName name="T15?L13.1.2" localSheetId="10">#REF!</definedName>
    <definedName name="T15?L13.1.2" localSheetId="26">#REF!</definedName>
    <definedName name="T15?L13.1.2" localSheetId="17">#REF!</definedName>
    <definedName name="T15?L13.1.2">#REF!</definedName>
    <definedName name="T15?L13.1.3" localSheetId="24">#REF!</definedName>
    <definedName name="T15?L13.1.3" localSheetId="19">#REF!</definedName>
    <definedName name="T15?L13.1.3" localSheetId="6">#REF!</definedName>
    <definedName name="T15?L13.1.3" localSheetId="25">#REF!</definedName>
    <definedName name="T15?L13.1.3" localSheetId="18">#REF!</definedName>
    <definedName name="T15?L13.1.3" localSheetId="10">#REF!</definedName>
    <definedName name="T15?L13.1.3" localSheetId="26">#REF!</definedName>
    <definedName name="T15?L13.1.3" localSheetId="17">#REF!</definedName>
    <definedName name="T15?L13.1.3">#REF!</definedName>
    <definedName name="T15?L13.2" localSheetId="24">#REF!</definedName>
    <definedName name="T15?L13.2" localSheetId="19">#REF!</definedName>
    <definedName name="T15?L13.2" localSheetId="6">#REF!</definedName>
    <definedName name="T15?L13.2" localSheetId="25">#REF!</definedName>
    <definedName name="T15?L13.2" localSheetId="18">#REF!</definedName>
    <definedName name="T15?L13.2" localSheetId="10">#REF!</definedName>
    <definedName name="T15?L13.2" localSheetId="26">#REF!</definedName>
    <definedName name="T15?L13.2" localSheetId="17">#REF!</definedName>
    <definedName name="T15?L13.2">#REF!</definedName>
    <definedName name="T15?L13.2.1" localSheetId="24">#REF!</definedName>
    <definedName name="T15?L13.2.1" localSheetId="19">#REF!</definedName>
    <definedName name="T15?L13.2.1" localSheetId="6">#REF!</definedName>
    <definedName name="T15?L13.2.1" localSheetId="25">#REF!</definedName>
    <definedName name="T15?L13.2.1" localSheetId="18">#REF!</definedName>
    <definedName name="T15?L13.2.1" localSheetId="10">#REF!</definedName>
    <definedName name="T15?L13.2.1" localSheetId="26">#REF!</definedName>
    <definedName name="T15?L13.2.1" localSheetId="17">#REF!</definedName>
    <definedName name="T15?L13.2.1">#REF!</definedName>
    <definedName name="T15?L13.2.3" localSheetId="24">#REF!</definedName>
    <definedName name="T15?L13.2.3" localSheetId="19">#REF!</definedName>
    <definedName name="T15?L13.2.3" localSheetId="6">#REF!</definedName>
    <definedName name="T15?L13.2.3" localSheetId="25">#REF!</definedName>
    <definedName name="T15?L13.2.3" localSheetId="18">#REF!</definedName>
    <definedName name="T15?L13.2.3" localSheetId="10">#REF!</definedName>
    <definedName name="T15?L13.2.3" localSheetId="26">#REF!</definedName>
    <definedName name="T15?L13.2.3" localSheetId="17">#REF!</definedName>
    <definedName name="T15?L13.2.3">#REF!</definedName>
    <definedName name="T15?L13.3" localSheetId="24">#REF!</definedName>
    <definedName name="T15?L13.3" localSheetId="19">#REF!</definedName>
    <definedName name="T15?L13.3" localSheetId="6">#REF!</definedName>
    <definedName name="T15?L13.3" localSheetId="25">#REF!</definedName>
    <definedName name="T15?L13.3" localSheetId="18">#REF!</definedName>
    <definedName name="T15?L13.3" localSheetId="10">#REF!</definedName>
    <definedName name="T15?L13.3" localSheetId="26">#REF!</definedName>
    <definedName name="T15?L13.3" localSheetId="17">#REF!</definedName>
    <definedName name="T15?L13.3">#REF!</definedName>
    <definedName name="T15?L2" localSheetId="24">#REF!</definedName>
    <definedName name="T15?L2" localSheetId="19">#REF!</definedName>
    <definedName name="T15?L2" localSheetId="6">#REF!</definedName>
    <definedName name="T15?L2" localSheetId="25">#REF!</definedName>
    <definedName name="T15?L2" localSheetId="18">#REF!</definedName>
    <definedName name="T15?L2" localSheetId="10">#REF!</definedName>
    <definedName name="T15?L2" localSheetId="26">#REF!</definedName>
    <definedName name="T15?L2" localSheetId="17">#REF!</definedName>
    <definedName name="T15?L2">#REF!</definedName>
    <definedName name="T15?L2.1" localSheetId="24">#REF!</definedName>
    <definedName name="T15?L2.1" localSheetId="19">#REF!</definedName>
    <definedName name="T15?L2.1" localSheetId="6">#REF!</definedName>
    <definedName name="T15?L2.1" localSheetId="25">#REF!</definedName>
    <definedName name="T15?L2.1" localSheetId="18">#REF!</definedName>
    <definedName name="T15?L2.1" localSheetId="10">#REF!</definedName>
    <definedName name="T15?L2.1" localSheetId="26">#REF!</definedName>
    <definedName name="T15?L2.1" localSheetId="17">#REF!</definedName>
    <definedName name="T15?L2.1">#REF!</definedName>
    <definedName name="T15?L3" localSheetId="24">#REF!</definedName>
    <definedName name="T15?L3" localSheetId="19">#REF!</definedName>
    <definedName name="T15?L3" localSheetId="6">#REF!</definedName>
    <definedName name="T15?L3" localSheetId="25">#REF!</definedName>
    <definedName name="T15?L3" localSheetId="18">#REF!</definedName>
    <definedName name="T15?L3" localSheetId="10">#REF!</definedName>
    <definedName name="T15?L3" localSheetId="26">#REF!</definedName>
    <definedName name="T15?L3" localSheetId="17">#REF!</definedName>
    <definedName name="T15?L3">#REF!</definedName>
    <definedName name="T15?L3.1" localSheetId="24">#REF!</definedName>
    <definedName name="T15?L3.1" localSheetId="19">#REF!</definedName>
    <definedName name="T15?L3.1" localSheetId="6">#REF!</definedName>
    <definedName name="T15?L3.1" localSheetId="25">#REF!</definedName>
    <definedName name="T15?L3.1" localSheetId="18">#REF!</definedName>
    <definedName name="T15?L3.1" localSheetId="10">#REF!</definedName>
    <definedName name="T15?L3.1" localSheetId="26">#REF!</definedName>
    <definedName name="T15?L3.1" localSheetId="17">#REF!</definedName>
    <definedName name="T15?L3.1">#REF!</definedName>
    <definedName name="T15?L4" localSheetId="24">#REF!</definedName>
    <definedName name="T15?L4" localSheetId="19">#REF!</definedName>
    <definedName name="T15?L4" localSheetId="6">#REF!</definedName>
    <definedName name="T15?L4" localSheetId="25">#REF!</definedName>
    <definedName name="T15?L4" localSheetId="18">#REF!</definedName>
    <definedName name="T15?L4" localSheetId="10">#REF!</definedName>
    <definedName name="T15?L4" localSheetId="26">#REF!</definedName>
    <definedName name="T15?L4" localSheetId="17">#REF!</definedName>
    <definedName name="T15?L4">#REF!</definedName>
    <definedName name="T15?L5" localSheetId="24">#REF!</definedName>
    <definedName name="T15?L5" localSheetId="19">#REF!</definedName>
    <definedName name="T15?L5" localSheetId="6">#REF!</definedName>
    <definedName name="T15?L5" localSheetId="25">#REF!</definedName>
    <definedName name="T15?L5" localSheetId="18">#REF!</definedName>
    <definedName name="T15?L5" localSheetId="10">#REF!</definedName>
    <definedName name="T15?L5" localSheetId="26">#REF!</definedName>
    <definedName name="T15?L5" localSheetId="17">#REF!</definedName>
    <definedName name="T15?L5">#REF!</definedName>
    <definedName name="T15?L5.1" localSheetId="24">#REF!</definedName>
    <definedName name="T15?L5.1" localSheetId="19">#REF!</definedName>
    <definedName name="T15?L5.1" localSheetId="6">#REF!</definedName>
    <definedName name="T15?L5.1" localSheetId="25">#REF!</definedName>
    <definedName name="T15?L5.1" localSheetId="18">#REF!</definedName>
    <definedName name="T15?L5.1" localSheetId="10">#REF!</definedName>
    <definedName name="T15?L5.1" localSheetId="26">#REF!</definedName>
    <definedName name="T15?L5.1" localSheetId="17">#REF!</definedName>
    <definedName name="T15?L5.1">#REF!</definedName>
    <definedName name="T15?L5.2" localSheetId="24">#REF!</definedName>
    <definedName name="T15?L5.2" localSheetId="19">#REF!</definedName>
    <definedName name="T15?L5.2" localSheetId="6">#REF!</definedName>
    <definedName name="T15?L5.2" localSheetId="25">#REF!</definedName>
    <definedName name="T15?L5.2" localSheetId="18">#REF!</definedName>
    <definedName name="T15?L5.2" localSheetId="10">#REF!</definedName>
    <definedName name="T15?L5.2" localSheetId="26">#REF!</definedName>
    <definedName name="T15?L5.2" localSheetId="17">#REF!</definedName>
    <definedName name="T15?L5.2">#REF!</definedName>
    <definedName name="T15?L6" localSheetId="24">#REF!</definedName>
    <definedName name="T15?L6" localSheetId="19">#REF!</definedName>
    <definedName name="T15?L6" localSheetId="6">#REF!</definedName>
    <definedName name="T15?L6" localSheetId="25">#REF!</definedName>
    <definedName name="T15?L6" localSheetId="18">#REF!</definedName>
    <definedName name="T15?L6" localSheetId="10">#REF!</definedName>
    <definedName name="T15?L6" localSheetId="26">#REF!</definedName>
    <definedName name="T15?L6" localSheetId="17">#REF!</definedName>
    <definedName name="T15?L6">#REF!</definedName>
    <definedName name="T15?L6.1" localSheetId="24">#REF!</definedName>
    <definedName name="T15?L6.1" localSheetId="19">#REF!</definedName>
    <definedName name="T15?L6.1" localSheetId="6">#REF!</definedName>
    <definedName name="T15?L6.1" localSheetId="25">#REF!</definedName>
    <definedName name="T15?L6.1" localSheetId="18">#REF!</definedName>
    <definedName name="T15?L6.1" localSheetId="10">#REF!</definedName>
    <definedName name="T15?L6.1" localSheetId="26">#REF!</definedName>
    <definedName name="T15?L6.1" localSheetId="17">#REF!</definedName>
    <definedName name="T15?L6.1">#REF!</definedName>
    <definedName name="T15?L7" localSheetId="24">#REF!</definedName>
    <definedName name="T15?L7" localSheetId="19">#REF!</definedName>
    <definedName name="T15?L7" localSheetId="6">#REF!</definedName>
    <definedName name="T15?L7" localSheetId="25">#REF!</definedName>
    <definedName name="T15?L7" localSheetId="18">#REF!</definedName>
    <definedName name="T15?L7" localSheetId="10">#REF!</definedName>
    <definedName name="T15?L7" localSheetId="26">#REF!</definedName>
    <definedName name="T15?L7" localSheetId="17">#REF!</definedName>
    <definedName name="T15?L7">#REF!</definedName>
    <definedName name="T15?L7.1" localSheetId="24">#REF!</definedName>
    <definedName name="T15?L7.1" localSheetId="19">#REF!</definedName>
    <definedName name="T15?L7.1" localSheetId="6">#REF!</definedName>
    <definedName name="T15?L7.1" localSheetId="25">#REF!</definedName>
    <definedName name="T15?L7.1" localSheetId="18">#REF!</definedName>
    <definedName name="T15?L7.1" localSheetId="10">#REF!</definedName>
    <definedName name="T15?L7.1" localSheetId="26">#REF!</definedName>
    <definedName name="T15?L7.1" localSheetId="17">#REF!</definedName>
    <definedName name="T15?L7.1">#REF!</definedName>
    <definedName name="T15?L8" localSheetId="24">#REF!</definedName>
    <definedName name="T15?L8" localSheetId="19">#REF!</definedName>
    <definedName name="T15?L8" localSheetId="6">#REF!</definedName>
    <definedName name="T15?L8" localSheetId="25">#REF!</definedName>
    <definedName name="T15?L8" localSheetId="18">#REF!</definedName>
    <definedName name="T15?L8" localSheetId="10">#REF!</definedName>
    <definedName name="T15?L8" localSheetId="26">#REF!</definedName>
    <definedName name="T15?L8" localSheetId="17">#REF!</definedName>
    <definedName name="T15?L8">#REF!</definedName>
    <definedName name="T15?L9" localSheetId="24">#REF!</definedName>
    <definedName name="T15?L9" localSheetId="19">#REF!</definedName>
    <definedName name="T15?L9" localSheetId="6">#REF!</definedName>
    <definedName name="T15?L9" localSheetId="25">#REF!</definedName>
    <definedName name="T15?L9" localSheetId="18">#REF!</definedName>
    <definedName name="T15?L9" localSheetId="10">#REF!</definedName>
    <definedName name="T15?L9" localSheetId="26">#REF!</definedName>
    <definedName name="T15?L9" localSheetId="17">#REF!</definedName>
    <definedName name="T15?L9">#REF!</definedName>
    <definedName name="T15?L9.1" localSheetId="24">#REF!</definedName>
    <definedName name="T15?L9.1" localSheetId="19">#REF!</definedName>
    <definedName name="T15?L9.1" localSheetId="6">#REF!</definedName>
    <definedName name="T15?L9.1" localSheetId="25">#REF!</definedName>
    <definedName name="T15?L9.1" localSheetId="18">#REF!</definedName>
    <definedName name="T15?L9.1" localSheetId="10">#REF!</definedName>
    <definedName name="T15?L9.1" localSheetId="26">#REF!</definedName>
    <definedName name="T15?L9.1" localSheetId="17">#REF!</definedName>
    <definedName name="T15?L9.1">#REF!</definedName>
    <definedName name="T15?L9.2" localSheetId="24">#REF!</definedName>
    <definedName name="T15?L9.2" localSheetId="19">#REF!</definedName>
    <definedName name="T15?L9.2" localSheetId="6">#REF!</definedName>
    <definedName name="T15?L9.2" localSheetId="25">#REF!</definedName>
    <definedName name="T15?L9.2" localSheetId="18">#REF!</definedName>
    <definedName name="T15?L9.2" localSheetId="10">#REF!</definedName>
    <definedName name="T15?L9.2" localSheetId="26">#REF!</definedName>
    <definedName name="T15?L9.2" localSheetId="17">#REF!</definedName>
    <definedName name="T15?L9.2">#REF!</definedName>
    <definedName name="T15?L9.3" localSheetId="24">#REF!</definedName>
    <definedName name="T15?L9.3" localSheetId="19">#REF!</definedName>
    <definedName name="T15?L9.3" localSheetId="6">#REF!</definedName>
    <definedName name="T15?L9.3" localSheetId="25">#REF!</definedName>
    <definedName name="T15?L9.3" localSheetId="18">#REF!</definedName>
    <definedName name="T15?L9.3" localSheetId="10">#REF!</definedName>
    <definedName name="T15?L9.3" localSheetId="26">#REF!</definedName>
    <definedName name="T15?L9.3" localSheetId="17">#REF!</definedName>
    <definedName name="T15?L9.3">#REF!</definedName>
    <definedName name="T15?L9.4" localSheetId="24">#REF!</definedName>
    <definedName name="T15?L9.4" localSheetId="19">#REF!</definedName>
    <definedName name="T15?L9.4" localSheetId="6">#REF!</definedName>
    <definedName name="T15?L9.4" localSheetId="25">#REF!</definedName>
    <definedName name="T15?L9.4" localSheetId="18">#REF!</definedName>
    <definedName name="T15?L9.4" localSheetId="10">#REF!</definedName>
    <definedName name="T15?L9.4" localSheetId="26">#REF!</definedName>
    <definedName name="T15?L9.4" localSheetId="17">#REF!</definedName>
    <definedName name="T15?L9.4">#REF!</definedName>
    <definedName name="T15?L9.5" localSheetId="24">#REF!</definedName>
    <definedName name="T15?L9.5" localSheetId="19">#REF!</definedName>
    <definedName name="T15?L9.5" localSheetId="6">#REF!</definedName>
    <definedName name="T15?L9.5" localSheetId="25">#REF!</definedName>
    <definedName name="T15?L9.5" localSheetId="18">#REF!</definedName>
    <definedName name="T15?L9.5" localSheetId="10">#REF!</definedName>
    <definedName name="T15?L9.5" localSheetId="26">#REF!</definedName>
    <definedName name="T15?L9.5" localSheetId="17">#REF!</definedName>
    <definedName name="T15?L9.5">#REF!</definedName>
    <definedName name="T15?L9.6" localSheetId="24">#REF!</definedName>
    <definedName name="T15?L9.6" localSheetId="19">#REF!</definedName>
    <definedName name="T15?L9.6" localSheetId="6">#REF!</definedName>
    <definedName name="T15?L9.6" localSheetId="25">#REF!</definedName>
    <definedName name="T15?L9.6" localSheetId="18">#REF!</definedName>
    <definedName name="T15?L9.6" localSheetId="10">#REF!</definedName>
    <definedName name="T15?L9.6" localSheetId="26">#REF!</definedName>
    <definedName name="T15?L9.6" localSheetId="17">#REF!</definedName>
    <definedName name="T15?L9.6">#REF!</definedName>
    <definedName name="T15?L9.7" localSheetId="24">#REF!</definedName>
    <definedName name="T15?L9.7" localSheetId="19">#REF!</definedName>
    <definedName name="T15?L9.7" localSheetId="6">#REF!</definedName>
    <definedName name="T15?L9.7" localSheetId="25">#REF!</definedName>
    <definedName name="T15?L9.7" localSheetId="18">#REF!</definedName>
    <definedName name="T15?L9.7" localSheetId="10">#REF!</definedName>
    <definedName name="T15?L9.7" localSheetId="26">#REF!</definedName>
    <definedName name="T15?L9.7" localSheetId="17">#REF!</definedName>
    <definedName name="T15?L9.7">#REF!</definedName>
    <definedName name="T15?L9.7.1" localSheetId="24">#REF!</definedName>
    <definedName name="T15?L9.7.1" localSheetId="19">#REF!</definedName>
    <definedName name="T15?L9.7.1" localSheetId="6">#REF!</definedName>
    <definedName name="T15?L9.7.1" localSheetId="25">#REF!</definedName>
    <definedName name="T15?L9.7.1" localSheetId="18">#REF!</definedName>
    <definedName name="T15?L9.7.1" localSheetId="10">#REF!</definedName>
    <definedName name="T15?L9.7.1" localSheetId="26">#REF!</definedName>
    <definedName name="T15?L9.7.1" localSheetId="17">#REF!</definedName>
    <definedName name="T15?L9.7.1">#REF!</definedName>
    <definedName name="T15?L9.7.2" localSheetId="24">#REF!</definedName>
    <definedName name="T15?L9.7.2" localSheetId="19">#REF!</definedName>
    <definedName name="T15?L9.7.2" localSheetId="6">#REF!</definedName>
    <definedName name="T15?L9.7.2" localSheetId="25">#REF!</definedName>
    <definedName name="T15?L9.7.2" localSheetId="18">#REF!</definedName>
    <definedName name="T15?L9.7.2" localSheetId="10">#REF!</definedName>
    <definedName name="T15?L9.7.2" localSheetId="26">#REF!</definedName>
    <definedName name="T15?L9.7.2" localSheetId="17">#REF!</definedName>
    <definedName name="T15?L9.7.2">#REF!</definedName>
    <definedName name="T15?L9.8" localSheetId="24">#REF!</definedName>
    <definedName name="T15?L9.8" localSheetId="19">#REF!</definedName>
    <definedName name="T15?L9.8" localSheetId="6">#REF!</definedName>
    <definedName name="T15?L9.8" localSheetId="25">#REF!</definedName>
    <definedName name="T15?L9.8" localSheetId="18">#REF!</definedName>
    <definedName name="T15?L9.8" localSheetId="10">#REF!</definedName>
    <definedName name="T15?L9.8" localSheetId="26">#REF!</definedName>
    <definedName name="T15?L9.8" localSheetId="17">#REF!</definedName>
    <definedName name="T15?L9.8">#REF!</definedName>
    <definedName name="T15?L9.8.1" localSheetId="24">#REF!</definedName>
    <definedName name="T15?L9.8.1" localSheetId="19">#REF!</definedName>
    <definedName name="T15?L9.8.1" localSheetId="6">#REF!</definedName>
    <definedName name="T15?L9.8.1" localSheetId="25">#REF!</definedName>
    <definedName name="T15?L9.8.1" localSheetId="18">#REF!</definedName>
    <definedName name="T15?L9.8.1" localSheetId="10">#REF!</definedName>
    <definedName name="T15?L9.8.1" localSheetId="26">#REF!</definedName>
    <definedName name="T15?L9.8.1" localSheetId="17">#REF!</definedName>
    <definedName name="T15?L9.8.1">#REF!</definedName>
    <definedName name="T15?Name" localSheetId="24">#REF!</definedName>
    <definedName name="T15?Name" localSheetId="19">#REF!</definedName>
    <definedName name="T15?Name" localSheetId="6">#REF!</definedName>
    <definedName name="T15?Name" localSheetId="25">#REF!</definedName>
    <definedName name="T15?Name" localSheetId="18">#REF!</definedName>
    <definedName name="T15?Name" localSheetId="10">#REF!</definedName>
    <definedName name="T15?Name" localSheetId="26">#REF!</definedName>
    <definedName name="T15?Name" localSheetId="17">#REF!</definedName>
    <definedName name="T15?Name">#REF!</definedName>
    <definedName name="T15?Table" localSheetId="24">#REF!</definedName>
    <definedName name="T15?Table" localSheetId="19">#REF!</definedName>
    <definedName name="T15?Table" localSheetId="6">#REF!</definedName>
    <definedName name="T15?Table" localSheetId="25">#REF!</definedName>
    <definedName name="T15?Table" localSheetId="18">#REF!</definedName>
    <definedName name="T15?Table" localSheetId="10">#REF!</definedName>
    <definedName name="T15?Table" localSheetId="26">#REF!</definedName>
    <definedName name="T15?Table" localSheetId="17">#REF!</definedName>
    <definedName name="T15?Table">#REF!</definedName>
    <definedName name="T15?Title" localSheetId="24">#REF!</definedName>
    <definedName name="T15?Title" localSheetId="19">#REF!</definedName>
    <definedName name="T15?Title" localSheetId="6">#REF!</definedName>
    <definedName name="T15?Title" localSheetId="25">#REF!</definedName>
    <definedName name="T15?Title" localSheetId="18">#REF!</definedName>
    <definedName name="T15?Title" localSheetId="10">#REF!</definedName>
    <definedName name="T15?Title" localSheetId="26">#REF!</definedName>
    <definedName name="T15?Title" localSheetId="17">#REF!</definedName>
    <definedName name="T15?Title">#REF!</definedName>
    <definedName name="T15?unit?ПРЦ" localSheetId="24">#REF!</definedName>
    <definedName name="T15?unit?ПРЦ" localSheetId="19">#REF!</definedName>
    <definedName name="T15?unit?ПРЦ" localSheetId="6">#REF!</definedName>
    <definedName name="T15?unit?ПРЦ" localSheetId="25">#REF!</definedName>
    <definedName name="T15?unit?ПРЦ" localSheetId="18">#REF!</definedName>
    <definedName name="T15?unit?ПРЦ" localSheetId="26">#REF!</definedName>
    <definedName name="T15?unit?ПРЦ" localSheetId="17">#REF!</definedName>
    <definedName name="T15?unit?ПРЦ">#REF!</definedName>
    <definedName name="T15?unit?ТРУБ" localSheetId="24">#REF!</definedName>
    <definedName name="T15?unit?ТРУБ" localSheetId="19">#REF!</definedName>
    <definedName name="T15?unit?ТРУБ" localSheetId="6">#REF!</definedName>
    <definedName name="T15?unit?ТРУБ" localSheetId="25">#REF!</definedName>
    <definedName name="T15?unit?ТРУБ" localSheetId="18">#REF!</definedName>
    <definedName name="T15?unit?ТРУБ" localSheetId="10">#REF!</definedName>
    <definedName name="T15?unit?ТРУБ" localSheetId="26">#REF!</definedName>
    <definedName name="T15?unit?ТРУБ" localSheetId="17">#REF!</definedName>
    <definedName name="T15?unit?ТРУБ">#REF!</definedName>
    <definedName name="T15_Copy" localSheetId="24">#REF!</definedName>
    <definedName name="T15_Copy" localSheetId="19">#REF!</definedName>
    <definedName name="T15_Copy" localSheetId="6">#REF!</definedName>
    <definedName name="T15_Copy" localSheetId="25">#REF!</definedName>
    <definedName name="T15_Copy" localSheetId="18">#REF!</definedName>
    <definedName name="T15_Copy" localSheetId="10">#REF!</definedName>
    <definedName name="T15_Copy" localSheetId="26">#REF!</definedName>
    <definedName name="T15_Copy" localSheetId="17">#REF!</definedName>
    <definedName name="T15_Copy">#REF!</definedName>
    <definedName name="T15_Name" localSheetId="24">#REF!</definedName>
    <definedName name="T15_Name" localSheetId="19">#REF!</definedName>
    <definedName name="T15_Name" localSheetId="6">#REF!</definedName>
    <definedName name="T15_Name" localSheetId="25">#REF!</definedName>
    <definedName name="T15_Name" localSheetId="18">#REF!</definedName>
    <definedName name="T15_Name" localSheetId="10">#REF!</definedName>
    <definedName name="T15_Name" localSheetId="26">#REF!</definedName>
    <definedName name="T15_Name" localSheetId="17">#REF!</definedName>
    <definedName name="T15_Name">#REF!</definedName>
    <definedName name="T15_Protect" localSheetId="24">#REF!,#REF!,#REF!</definedName>
    <definedName name="T15_Protect" localSheetId="19">#REF!,#REF!,#REF!</definedName>
    <definedName name="T15_Protect" localSheetId="6">#REF!,#REF!,#REF!</definedName>
    <definedName name="T15_Protect" localSheetId="25">#REF!,#REF!,#REF!</definedName>
    <definedName name="T15_Protect" localSheetId="18">#REF!,#REF!,#REF!</definedName>
    <definedName name="T15_Protect" localSheetId="26">#REF!,#REF!,#REF!</definedName>
    <definedName name="T15_Protect" localSheetId="17">#REF!,#REF!,#REF!</definedName>
    <definedName name="T15_Protect">#REF!,#REF!,#REF!</definedName>
    <definedName name="T16?axis?R?ДОГОВОР" localSheetId="24">#REF!</definedName>
    <definedName name="T16?axis?R?ДОГОВОР" localSheetId="19">#REF!</definedName>
    <definedName name="T16?axis?R?ДОГОВОР" localSheetId="6">#REF!</definedName>
    <definedName name="T16?axis?R?ДОГОВОР" localSheetId="25">#REF!</definedName>
    <definedName name="T16?axis?R?ДОГОВОР" localSheetId="18">#REF!</definedName>
    <definedName name="T16?axis?R?ДОГОВОР" localSheetId="26">#REF!</definedName>
    <definedName name="T16?axis?R?ДОГОВОР" localSheetId="17">#REF!</definedName>
    <definedName name="T16?axis?R?ДОГОВОР">#REF!</definedName>
    <definedName name="T16?axis?R?ДОГОВОР?" localSheetId="24">#REF!</definedName>
    <definedName name="T16?axis?R?ДОГОВОР?" localSheetId="19">#REF!</definedName>
    <definedName name="T16?axis?R?ДОГОВОР?" localSheetId="6">#REF!</definedName>
    <definedName name="T16?axis?R?ДОГОВОР?" localSheetId="25">#REF!</definedName>
    <definedName name="T16?axis?R?ДОГОВОР?" localSheetId="18">#REF!</definedName>
    <definedName name="T16?axis?R?ДОГОВОР?" localSheetId="26">#REF!</definedName>
    <definedName name="T16?axis?R?ДОГОВОР?" localSheetId="17">#REF!</definedName>
    <definedName name="T16?axis?R?ДОГОВОР?">#REF!</definedName>
    <definedName name="T16?axis?R?ОРГ" localSheetId="24">#REF!</definedName>
    <definedName name="T16?axis?R?ОРГ" localSheetId="19">#REF!</definedName>
    <definedName name="T16?axis?R?ОРГ" localSheetId="6">#REF!</definedName>
    <definedName name="T16?axis?R?ОРГ" localSheetId="25">#REF!</definedName>
    <definedName name="T16?axis?R?ОРГ" localSheetId="18">#REF!</definedName>
    <definedName name="T16?axis?R?ОРГ" localSheetId="26">#REF!</definedName>
    <definedName name="T16?axis?R?ОРГ" localSheetId="17">#REF!</definedName>
    <definedName name="T16?axis?R?ОРГ">#REF!</definedName>
    <definedName name="T16?axis?R?ОРГ?" localSheetId="24">#REF!</definedName>
    <definedName name="T16?axis?R?ОРГ?" localSheetId="19">#REF!</definedName>
    <definedName name="T16?axis?R?ОРГ?" localSheetId="6">#REF!</definedName>
    <definedName name="T16?axis?R?ОРГ?" localSheetId="25">#REF!</definedName>
    <definedName name="T16?axis?R?ОРГ?" localSheetId="18">#REF!</definedName>
    <definedName name="T16?axis?R?ОРГ?" localSheetId="26">#REF!</definedName>
    <definedName name="T16?axis?R?ОРГ?" localSheetId="17">#REF!</definedName>
    <definedName name="T16?axis?R?ОРГ?">#REF!</definedName>
    <definedName name="T16?axis?ПРД?БАЗ">'[24]16'!$F$7:$F$50,'[24]16'!$H$7:$H$50,'[24]16'!$J$7:$J$50,'[24]16'!$L$7:$L$50,'[24]16'!$D$7:$D$50</definedName>
    <definedName name="T16?axis?ПРД?ПРЕД" localSheetId="24">#REF!,#REF!</definedName>
    <definedName name="T16?axis?ПРД?ПРЕД" localSheetId="19">#REF!,#REF!</definedName>
    <definedName name="T16?axis?ПРД?ПРЕД" localSheetId="6">#REF!,#REF!</definedName>
    <definedName name="T16?axis?ПРД?ПРЕД" localSheetId="25">#REF!,#REF!</definedName>
    <definedName name="T16?axis?ПРД?ПРЕД" localSheetId="18">#REF!,#REF!</definedName>
    <definedName name="T16?axis?ПРД?ПРЕД" localSheetId="26">#REF!,#REF!</definedName>
    <definedName name="T16?axis?ПРД?ПРЕД" localSheetId="17">#REF!,#REF!</definedName>
    <definedName name="T16?axis?ПРД?ПРЕД">#REF!,#REF!</definedName>
    <definedName name="T16?axis?ПРД?РЕГ">'[24]16'!$G$7:$G$50,'[24]16'!$I$7:$I$50,'[24]16'!$K$7:$K$50,'[24]16'!$M$7:$M$50,'[24]16'!$E$7:$E$50</definedName>
    <definedName name="T16?axis?ПФ?NA" localSheetId="24">#REF!</definedName>
    <definedName name="T16?axis?ПФ?NA" localSheetId="19">#REF!</definedName>
    <definedName name="T16?axis?ПФ?NA" localSheetId="6">#REF!</definedName>
    <definedName name="T16?axis?ПФ?NA" localSheetId="25">#REF!</definedName>
    <definedName name="T16?axis?ПФ?NA" localSheetId="18">#REF!</definedName>
    <definedName name="T16?axis?ПФ?NA" localSheetId="26">#REF!</definedName>
    <definedName name="T16?axis?ПФ?NA" localSheetId="17">#REF!</definedName>
    <definedName name="T16?axis?ПФ?NA">#REF!</definedName>
    <definedName name="T16?axis?ПФ?ПЛАН" localSheetId="24">#REF!,#REF!,#REF!,#REF!</definedName>
    <definedName name="T16?axis?ПФ?ПЛАН" localSheetId="19">#REF!,#REF!,#REF!,#REF!</definedName>
    <definedName name="T16?axis?ПФ?ПЛАН" localSheetId="6">#REF!,#REF!,#REF!,#REF!</definedName>
    <definedName name="T16?axis?ПФ?ПЛАН" localSheetId="25">#REF!,#REF!,#REF!,#REF!</definedName>
    <definedName name="T16?axis?ПФ?ПЛАН" localSheetId="18">#REF!,#REF!,#REF!,#REF!</definedName>
    <definedName name="T16?axis?ПФ?ПЛАН" localSheetId="26">#REF!,#REF!,#REF!,#REF!</definedName>
    <definedName name="T16?axis?ПФ?ПЛАН" localSheetId="17">#REF!,#REF!,#REF!,#REF!</definedName>
    <definedName name="T16?axis?ПФ?ПЛАН">#REF!,#REF!,#REF!,#REF!</definedName>
    <definedName name="T16?axis?ПФ?ФАКТ" localSheetId="24">#REF!,#REF!,#REF!,#REF!</definedName>
    <definedName name="T16?axis?ПФ?ФАКТ" localSheetId="19">#REF!,#REF!,#REF!,#REF!</definedName>
    <definedName name="T16?axis?ПФ?ФАКТ" localSheetId="6">#REF!,#REF!,#REF!,#REF!</definedName>
    <definedName name="T16?axis?ПФ?ФАКТ" localSheetId="25">#REF!,#REF!,#REF!,#REF!</definedName>
    <definedName name="T16?axis?ПФ?ФАКТ" localSheetId="18">#REF!,#REF!,#REF!,#REF!</definedName>
    <definedName name="T16?axis?ПФ?ФАКТ" localSheetId="26">#REF!,#REF!,#REF!,#REF!</definedName>
    <definedName name="T16?axis?ПФ?ФАКТ" localSheetId="17">#REF!,#REF!,#REF!,#REF!</definedName>
    <definedName name="T16?axis?ПФ?ФАКТ">#REF!,#REF!,#REF!,#REF!</definedName>
    <definedName name="T16?Data">'[24]16'!$D$26:$M$27,'[24]16'!$D$32:$M$34,'[24]16'!$D$10:$M$15,'[24]16'!$D$17:$M$18,'[24]16'!$D$20:$M$21,'[24]16'!$D$23:$M$24,'[24]16'!$D$36:$M$38,'[24]16'!$D$40:$M$44,'[24]16'!$D$46:$M$50,'[24]16'!$D$7:$M$8</definedName>
    <definedName name="T16?item_ext?ВСЕГО">'[40]16'!$D$7:$E$50</definedName>
    <definedName name="T16?item_ext?ПТЭ">'[40]16'!$L$7:$M$50</definedName>
    <definedName name="T16?item_ext?ПЭ">'[40]16'!$J$7:$K$50</definedName>
    <definedName name="T16?item_ext?РОСТ" localSheetId="24">#REF!</definedName>
    <definedName name="T16?item_ext?РОСТ" localSheetId="19">#REF!</definedName>
    <definedName name="T16?item_ext?РОСТ" localSheetId="6">#REF!</definedName>
    <definedName name="T16?item_ext?РОСТ" localSheetId="25">#REF!</definedName>
    <definedName name="T16?item_ext?РОСТ" localSheetId="18">#REF!</definedName>
    <definedName name="T16?item_ext?РОСТ" localSheetId="26">#REF!</definedName>
    <definedName name="T16?item_ext?РОСТ" localSheetId="17">#REF!</definedName>
    <definedName name="T16?item_ext?РОСТ">#REF!</definedName>
    <definedName name="T16?item_ext?ТЭ">'[40]16'!$H$7:$I$50</definedName>
    <definedName name="T16?item_ext?ЧЕЛ" localSheetId="24">'%_Нов'!P20_T16?item_ext?ЧЕЛ,[0]!P21_T16?item_ext?ЧЕЛ,'%_Нов'!P22_T16?item_ext?ЧЕЛ,'%_Нов'!P23_T16?item_ext?ЧЕЛ</definedName>
    <definedName name="T16?item_ext?ЧЕЛ" localSheetId="19">'%_Толп'!P20_T16?item_ext?ЧЕЛ,[0]!P21_T16?item_ext?ЧЕЛ,'%_Толп'!P22_T16?item_ext?ЧЕЛ,'%_Толп'!P23_T16?item_ext?ЧЕЛ</definedName>
    <definedName name="T16?item_ext?ЧЕЛ" localSheetId="6">'ИНВЕСТ '!P20_T16?item_ext?ЧЕЛ,P21_T16?item_ext?ЧЕЛ,'ИНВЕСТ '!P22_T16?item_ext?ЧЕЛ,'ИНВЕСТ '!P23_T16?item_ext?ЧЕЛ</definedName>
    <definedName name="T16?item_ext?ЧЕЛ" localSheetId="25">ИП_Новое!P20_T16?item_ext?ЧЕЛ,[0]!P21_T16?item_ext?ЧЕЛ,ИП_Новое!P22_T16?item_ext?ЧЕЛ,ИП_Новое!P23_T16?item_ext?ЧЕЛ</definedName>
    <definedName name="T16?item_ext?ЧЕЛ" localSheetId="18">ИП_Толп!P20_T16?item_ext?ЧЕЛ,[0]!P21_T16?item_ext?ЧЕЛ,ИП_Толп!P22_T16?item_ext?ЧЕЛ,ИП_Толп!P23_T16?item_ext?ЧЕЛ</definedName>
    <definedName name="T16?item_ext?ЧЕЛ" localSheetId="26">Тариф_Новое!P20_T16?item_ext?ЧЕЛ,[0]!P21_T16?item_ext?ЧЕЛ,Тариф_Новое!P22_T16?item_ext?ЧЕЛ,Тариф_Новое!P23_T16?item_ext?ЧЕЛ</definedName>
    <definedName name="T16?item_ext?ЧЕЛ" localSheetId="17">Тариф_Толп!P20_T16?item_ext?ЧЕЛ,[0]!P21_T16?item_ext?ЧЕЛ,Тариф_Толп!P22_T16?item_ext?ЧЕЛ,Тариф_Толп!P23_T16?item_ext?ЧЕЛ</definedName>
    <definedName name="T16?item_ext?ЧЕЛ">P20_T16?item_ext?ЧЕЛ,P21_T16?item_ext?ЧЕЛ,P22_T16?item_ext?ЧЕЛ,P23_T16?item_ext?ЧЕЛ</definedName>
    <definedName name="T16?item_ext?ЧЕЛ_4">#N/A</definedName>
    <definedName name="T16?item_ext?ЧЕЛ_5">#N/A</definedName>
    <definedName name="T16?item_ext?ЧЕЛ_6">#N/A</definedName>
    <definedName name="T16?item_ext?ЧЕЛ_7">#N/A</definedName>
    <definedName name="T16?item_ext?ЧЕЛ_8">#N/A</definedName>
    <definedName name="T16?item_ext?ЭЭ">'[40]16'!$F$7:$G$50</definedName>
    <definedName name="T16?L1">'[40]16'!$D$7:$M$7</definedName>
    <definedName name="T16?L1.1">'[40]16'!$D$8:$M$8</definedName>
    <definedName name="T16?L2.1">'[40]16'!$D$10:$M$10</definedName>
    <definedName name="T16?L2.10.1">'[40]16'!$D$26:$M$26</definedName>
    <definedName name="T16?L2.10.2">'[40]16'!$D$27:$M$27</definedName>
    <definedName name="T16?L2.11.1">'[40]16'!$D$32:$M$32</definedName>
    <definedName name="T16?L2.11.2">'[40]16'!$D$33:$M$33</definedName>
    <definedName name="T16?L2.12">'[40]16'!$D$34:$M$34</definedName>
    <definedName name="T16?L2.2">'[40]16'!$D$11:$M$11</definedName>
    <definedName name="T16?L2.3">'[40]16'!$D$12:$M$12</definedName>
    <definedName name="T16?L2.4">'[40]16'!$D$13:$M$13</definedName>
    <definedName name="T16?L2.5">'[40]16'!$D$14:$M$14</definedName>
    <definedName name="T16?L2.6">'[40]16'!$D$15:$M$15</definedName>
    <definedName name="T16?L2.7.1">'[40]16'!$D$17:$M$17</definedName>
    <definedName name="T16?L2.7.2">'[40]16'!$D$18:$M$18</definedName>
    <definedName name="T16?L2.8.1">'[40]16'!$D$20:$M$20</definedName>
    <definedName name="T16?L2.8.2">'[40]16'!$D$21:$M$21</definedName>
    <definedName name="T16?L2.9.1">'[40]16'!$D$23:$M$23</definedName>
    <definedName name="T16?L2.9.2">'[40]16'!$D$24:$M$24</definedName>
    <definedName name="T16?L3.1">'[40]16'!$D$36:$M$36</definedName>
    <definedName name="T16?L3.2">'[40]16'!$D$37:$M$37</definedName>
    <definedName name="T16?L3.3">'[40]16'!$D$38:$M$38</definedName>
    <definedName name="T16?L4.1">'[40]16'!$D$40:$M$40</definedName>
    <definedName name="T16?L4.2">'[40]16'!$D$41:$M$41</definedName>
    <definedName name="T16?L4.3">'[40]16'!$D$42:$M$42</definedName>
    <definedName name="T16?L4.4">'[40]16'!$D$43:$M$43</definedName>
    <definedName name="T16?L4.5">'[40]16'!$D$44:$M$44</definedName>
    <definedName name="T16?L5.1">'[40]16'!$D$46:$M$46</definedName>
    <definedName name="T16?L5.2">'[40]16'!$D$47:$M$47</definedName>
    <definedName name="T16?L5.3">'[40]16'!$D$48:$M$48</definedName>
    <definedName name="T16?L6">'[40]16'!$D$49:$M$49</definedName>
    <definedName name="T16?L7">'[40]16'!$D$50:$M$50</definedName>
    <definedName name="T16?Name">'[40]16'!$M$1</definedName>
    <definedName name="T16?Table">'[40]16'!$A$3:$M$50</definedName>
    <definedName name="T16?Title">'[40]16'!$A$2:$M$2</definedName>
    <definedName name="T16?unit?ПРЦ">'[24]16'!$D$20:$M$20,'[24]16'!$D$23:$M$23,'[24]16'!$D$26:$M$26,'[24]16'!$D$32:$M$32,'[24]16'!$D$17:$M$17</definedName>
    <definedName name="T16?unit?РУБ.ЧЕЛ">'[24]16'!$D$15:$M$15,'[24]16'!$D$18:$M$18,'[24]16'!$D$21:$M$21,'[24]16'!$D$24:$M$24,'[24]16'!$D$27:$M$27,'[24]16'!$D$33:$M$34,'[24]16'!$D$41:$M$41,'[24]16'!$D$47:$M$47,'[24]16'!$D$50:$M$50,'[24]16'!$D$10:$M$10</definedName>
    <definedName name="T16?unit?ТРУБ">'[24]16'!$D$42:$M$44,'[24]16'!$D$48:$M$49,'[24]16'!$D$36:$M$38</definedName>
    <definedName name="T16?unit?ТРУБ_4">#N/A</definedName>
    <definedName name="T16?unit?ТРУБ_5">#N/A</definedName>
    <definedName name="T16?unit?ТРУБ_6">#N/A</definedName>
    <definedName name="T16?unit?ТРУБ_7">#N/A</definedName>
    <definedName name="T16?unit?ТРУБ_8">#N/A</definedName>
    <definedName name="T16?unit?ЧЕЛ">'[24]16'!$D$40:$M$40,'[24]16'!$D$46:$M$46,'[24]16'!$D$7:$M$8</definedName>
    <definedName name="T16?unit?ЧЕЛ_4">#N/A</definedName>
    <definedName name="T16?unit?ЧЕЛ_5">#N/A</definedName>
    <definedName name="T16?unit?ЧЕЛ_6">#N/A</definedName>
    <definedName name="T16?unit?ЧЕЛ_7">#N/A</definedName>
    <definedName name="T16?unit?ЧЕЛ_8">#N/A</definedName>
    <definedName name="T16?unit?ЧСЛ">'[40]16'!$D$11:$M$14</definedName>
    <definedName name="T16_ADD_1" localSheetId="24">#REF!</definedName>
    <definedName name="T16_ADD_1" localSheetId="19">#REF!</definedName>
    <definedName name="T16_ADD_1" localSheetId="6">#REF!</definedName>
    <definedName name="T16_ADD_1" localSheetId="25">#REF!</definedName>
    <definedName name="T16_ADD_1" localSheetId="18">#REF!</definedName>
    <definedName name="T16_ADD_1" localSheetId="26">#REF!</definedName>
    <definedName name="T16_ADD_1" localSheetId="17">#REF!</definedName>
    <definedName name="T16_ADD_1">#REF!</definedName>
    <definedName name="T16_Protect" localSheetId="24">#REF!,#REF!,#REF!,#REF!</definedName>
    <definedName name="T16_Protect" localSheetId="19">#REF!,#REF!,#REF!,#REF!</definedName>
    <definedName name="T16_Protect" localSheetId="6">#REF!,#REF!,#REF!,#REF!</definedName>
    <definedName name="T16_Protect" localSheetId="25">#REF!,#REF!,#REF!,#REF!</definedName>
    <definedName name="T16_Protect" localSheetId="18">#REF!,#REF!,#REF!,#REF!</definedName>
    <definedName name="T16_Protect" localSheetId="26">#REF!,#REF!,#REF!,#REF!</definedName>
    <definedName name="T16_Protect" localSheetId="17">#REF!,#REF!,#REF!,#REF!</definedName>
    <definedName name="T16_Protect">#REF!,#REF!,#REF!,#REF!</definedName>
    <definedName name="T17.1?axis?C?НП" localSheetId="24">#REF!,#REF!</definedName>
    <definedName name="T17.1?axis?C?НП" localSheetId="19">#REF!,#REF!</definedName>
    <definedName name="T17.1?axis?C?НП" localSheetId="6">#REF!,#REF!</definedName>
    <definedName name="T17.1?axis?C?НП" localSheetId="25">#REF!,#REF!</definedName>
    <definedName name="T17.1?axis?C?НП" localSheetId="18">#REF!,#REF!</definedName>
    <definedName name="T17.1?axis?C?НП" localSheetId="26">#REF!,#REF!</definedName>
    <definedName name="T17.1?axis?C?НП" localSheetId="17">#REF!,#REF!</definedName>
    <definedName name="T17.1?axis?C?НП">#REF!,#REF!</definedName>
    <definedName name="T17.1?axis?C?НП?" localSheetId="24">#REF!</definedName>
    <definedName name="T17.1?axis?C?НП?" localSheetId="19">#REF!</definedName>
    <definedName name="T17.1?axis?C?НП?" localSheetId="6">#REF!</definedName>
    <definedName name="T17.1?axis?C?НП?" localSheetId="25">#REF!</definedName>
    <definedName name="T17.1?axis?C?НП?" localSheetId="18">#REF!</definedName>
    <definedName name="T17.1?axis?C?НП?" localSheetId="26">#REF!</definedName>
    <definedName name="T17.1?axis?C?НП?" localSheetId="17">#REF!</definedName>
    <definedName name="T17.1?axis?C?НП?">#REF!</definedName>
    <definedName name="T17.1?axis?R?ВРАС" localSheetId="24">#REF!,#REF!</definedName>
    <definedName name="T17.1?axis?R?ВРАС" localSheetId="19">#REF!,#REF!</definedName>
    <definedName name="T17.1?axis?R?ВРАС" localSheetId="6">#REF!,#REF!</definedName>
    <definedName name="T17.1?axis?R?ВРАС" localSheetId="25">#REF!,#REF!</definedName>
    <definedName name="T17.1?axis?R?ВРАС" localSheetId="18">#REF!,#REF!</definedName>
    <definedName name="T17.1?axis?R?ВРАС" localSheetId="26">#REF!,#REF!</definedName>
    <definedName name="T17.1?axis?R?ВРАС" localSheetId="17">#REF!,#REF!</definedName>
    <definedName name="T17.1?axis?R?ВРАС">#REF!,#REF!</definedName>
    <definedName name="T17.1?axis?R?ВРАС?" localSheetId="24">#REF!,#REF!</definedName>
    <definedName name="T17.1?axis?R?ВРАС?" localSheetId="19">#REF!,#REF!</definedName>
    <definedName name="T17.1?axis?R?ВРАС?" localSheetId="6">#REF!,#REF!</definedName>
    <definedName name="T17.1?axis?R?ВРАС?" localSheetId="25">#REF!,#REF!</definedName>
    <definedName name="T17.1?axis?R?ВРАС?" localSheetId="18">#REF!,#REF!</definedName>
    <definedName name="T17.1?axis?R?ВРАС?" localSheetId="26">#REF!,#REF!</definedName>
    <definedName name="T17.1?axis?R?ВРАС?" localSheetId="17">#REF!,#REF!</definedName>
    <definedName name="T17.1?axis?R?ВРАС?">#REF!,#REF!</definedName>
    <definedName name="T17.1?axis?ПРД?БАЗ" localSheetId="24">#REF!</definedName>
    <definedName name="T17.1?axis?ПРД?БАЗ" localSheetId="19">#REF!</definedName>
    <definedName name="T17.1?axis?ПРД?БАЗ" localSheetId="6">#REF!</definedName>
    <definedName name="T17.1?axis?ПРД?БАЗ" localSheetId="25">#REF!</definedName>
    <definedName name="T17.1?axis?ПРД?БАЗ" localSheetId="18">#REF!</definedName>
    <definedName name="T17.1?axis?ПРД?БАЗ" localSheetId="26">#REF!</definedName>
    <definedName name="T17.1?axis?ПРД?БАЗ" localSheetId="17">#REF!</definedName>
    <definedName name="T17.1?axis?ПРД?БАЗ">#REF!</definedName>
    <definedName name="T17.1?axis?ПРД?РЕГ" localSheetId="24">#REF!</definedName>
    <definedName name="T17.1?axis?ПРД?РЕГ" localSheetId="19">#REF!</definedName>
    <definedName name="T17.1?axis?ПРД?РЕГ" localSheetId="6">#REF!</definedName>
    <definedName name="T17.1?axis?ПРД?РЕГ" localSheetId="25">#REF!</definedName>
    <definedName name="T17.1?axis?ПРД?РЕГ" localSheetId="18">#REF!</definedName>
    <definedName name="T17.1?axis?ПРД?РЕГ" localSheetId="26">#REF!</definedName>
    <definedName name="T17.1?axis?ПРД?РЕГ" localSheetId="17">#REF!</definedName>
    <definedName name="T17.1?axis?ПРД?РЕГ">#REF!</definedName>
    <definedName name="T17.1?Data" localSheetId="24">#REF!,#REF!,#REF!,#REF!,#REF!,#REF!,#REF!,#REF!,#REF!,#REF!</definedName>
    <definedName name="T17.1?Data" localSheetId="19">#REF!,#REF!,#REF!,#REF!,#REF!,#REF!,#REF!,#REF!,#REF!,#REF!</definedName>
    <definedName name="T17.1?Data" localSheetId="6">#REF!,#REF!,#REF!,#REF!,#REF!,#REF!,#REF!,#REF!,#REF!,#REF!</definedName>
    <definedName name="T17.1?Data" localSheetId="25">#REF!,#REF!,#REF!,#REF!,#REF!,#REF!,#REF!,#REF!,#REF!,#REF!</definedName>
    <definedName name="T17.1?Data" localSheetId="18">#REF!,#REF!,#REF!,#REF!,#REF!,#REF!,#REF!,#REF!,#REF!,#REF!</definedName>
    <definedName name="T17.1?Data" localSheetId="26">#REF!,#REF!,#REF!,#REF!,#REF!,#REF!,#REF!,#REF!,#REF!,#REF!</definedName>
    <definedName name="T17.1?Data" localSheetId="17">#REF!,#REF!,#REF!,#REF!,#REF!,#REF!,#REF!,#REF!,#REF!,#REF!</definedName>
    <definedName name="T17.1?Data">#REF!,#REF!,#REF!,#REF!,#REF!,#REF!,#REF!,#REF!,#REF!,#REF!</definedName>
    <definedName name="T17.1?item_ext?ВСЕГО" localSheetId="24">#REF!,#REF!</definedName>
    <definedName name="T17.1?item_ext?ВСЕГО" localSheetId="19">#REF!,#REF!</definedName>
    <definedName name="T17.1?item_ext?ВСЕГО" localSheetId="6">#REF!,#REF!</definedName>
    <definedName name="T17.1?item_ext?ВСЕГО" localSheetId="25">#REF!,#REF!</definedName>
    <definedName name="T17.1?item_ext?ВСЕГО" localSheetId="18">#REF!,#REF!</definedName>
    <definedName name="T17.1?item_ext?ВСЕГО" localSheetId="26">#REF!,#REF!</definedName>
    <definedName name="T17.1?item_ext?ВСЕГО" localSheetId="17">#REF!,#REF!</definedName>
    <definedName name="T17.1?item_ext?ВСЕГО">#REF!,#REF!</definedName>
    <definedName name="T17.1?L1" localSheetId="24">#REF!,#REF!</definedName>
    <definedName name="T17.1?L1" localSheetId="19">#REF!,#REF!</definedName>
    <definedName name="T17.1?L1" localSheetId="6">#REF!,#REF!</definedName>
    <definedName name="T17.1?L1" localSheetId="25">#REF!,#REF!</definedName>
    <definedName name="T17.1?L1" localSheetId="18">#REF!,#REF!</definedName>
    <definedName name="T17.1?L1" localSheetId="26">#REF!,#REF!</definedName>
    <definedName name="T17.1?L1" localSheetId="17">#REF!,#REF!</definedName>
    <definedName name="T17.1?L1">#REF!,#REF!</definedName>
    <definedName name="T17.1?L2" localSheetId="24">#REF!,#REF!</definedName>
    <definedName name="T17.1?L2" localSheetId="19">#REF!,#REF!</definedName>
    <definedName name="T17.1?L2" localSheetId="6">#REF!,#REF!</definedName>
    <definedName name="T17.1?L2" localSheetId="25">#REF!,#REF!</definedName>
    <definedName name="T17.1?L2" localSheetId="18">#REF!,#REF!</definedName>
    <definedName name="T17.1?L2" localSheetId="26">#REF!,#REF!</definedName>
    <definedName name="T17.1?L2" localSheetId="17">#REF!,#REF!</definedName>
    <definedName name="T17.1?L2">#REF!,#REF!</definedName>
    <definedName name="T17.1?L3" localSheetId="24">#REF!,#REF!</definedName>
    <definedName name="T17.1?L3" localSheetId="19">#REF!,#REF!</definedName>
    <definedName name="T17.1?L3" localSheetId="6">#REF!,#REF!</definedName>
    <definedName name="T17.1?L3" localSheetId="25">#REF!,#REF!</definedName>
    <definedName name="T17.1?L3" localSheetId="18">#REF!,#REF!</definedName>
    <definedName name="T17.1?L3" localSheetId="26">#REF!,#REF!</definedName>
    <definedName name="T17.1?L3" localSheetId="17">#REF!,#REF!</definedName>
    <definedName name="T17.1?L3">#REF!,#REF!</definedName>
    <definedName name="T17.1?L3.1" localSheetId="24">#REF!,#REF!</definedName>
    <definedName name="T17.1?L3.1" localSheetId="19">#REF!,#REF!</definedName>
    <definedName name="T17.1?L3.1" localSheetId="6">#REF!,#REF!</definedName>
    <definedName name="T17.1?L3.1" localSheetId="25">#REF!,#REF!</definedName>
    <definedName name="T17.1?L3.1" localSheetId="18">#REF!,#REF!</definedName>
    <definedName name="T17.1?L3.1" localSheetId="26">#REF!,#REF!</definedName>
    <definedName name="T17.1?L3.1" localSheetId="17">#REF!,#REF!</definedName>
    <definedName name="T17.1?L3.1">#REF!,#REF!</definedName>
    <definedName name="T17.1?L4" localSheetId="24">#REF!,#REF!</definedName>
    <definedName name="T17.1?L4" localSheetId="19">#REF!,#REF!</definedName>
    <definedName name="T17.1?L4" localSheetId="6">#REF!,#REF!</definedName>
    <definedName name="T17.1?L4" localSheetId="25">#REF!,#REF!</definedName>
    <definedName name="T17.1?L4" localSheetId="18">#REF!,#REF!</definedName>
    <definedName name="T17.1?L4" localSheetId="26">#REF!,#REF!</definedName>
    <definedName name="T17.1?L4" localSheetId="17">#REF!,#REF!</definedName>
    <definedName name="T17.1?L4">#REF!,#REF!</definedName>
    <definedName name="T17.1?L4.1" localSheetId="24">#REF!,#REF!</definedName>
    <definedName name="T17.1?L4.1" localSheetId="19">#REF!,#REF!</definedName>
    <definedName name="T17.1?L4.1" localSheetId="6">#REF!,#REF!</definedName>
    <definedName name="T17.1?L4.1" localSheetId="25">#REF!,#REF!</definedName>
    <definedName name="T17.1?L4.1" localSheetId="18">#REF!,#REF!</definedName>
    <definedName name="T17.1?L4.1" localSheetId="26">#REF!,#REF!</definedName>
    <definedName name="T17.1?L4.1" localSheetId="17">#REF!,#REF!</definedName>
    <definedName name="T17.1?L4.1">#REF!,#REF!</definedName>
    <definedName name="T17.1?L5" localSheetId="24">#REF!,#REF!</definedName>
    <definedName name="T17.1?L5" localSheetId="19">#REF!,#REF!</definedName>
    <definedName name="T17.1?L5" localSheetId="6">#REF!,#REF!</definedName>
    <definedName name="T17.1?L5" localSheetId="25">#REF!,#REF!</definedName>
    <definedName name="T17.1?L5" localSheetId="18">#REF!,#REF!</definedName>
    <definedName name="T17.1?L5" localSheetId="26">#REF!,#REF!</definedName>
    <definedName name="T17.1?L5" localSheetId="17">#REF!,#REF!</definedName>
    <definedName name="T17.1?L5">#REF!,#REF!</definedName>
    <definedName name="T17.1?L5.1" localSheetId="24">#REF!,#REF!</definedName>
    <definedName name="T17.1?L5.1" localSheetId="19">#REF!,#REF!</definedName>
    <definedName name="T17.1?L5.1" localSheetId="6">#REF!,#REF!</definedName>
    <definedName name="T17.1?L5.1" localSheetId="25">#REF!,#REF!</definedName>
    <definedName name="T17.1?L5.1" localSheetId="18">#REF!,#REF!</definedName>
    <definedName name="T17.1?L5.1" localSheetId="26">#REF!,#REF!</definedName>
    <definedName name="T17.1?L5.1" localSheetId="17">#REF!,#REF!</definedName>
    <definedName name="T17.1?L5.1">#REF!,#REF!</definedName>
    <definedName name="T17.1?L6" localSheetId="24">#REF!,#REF!</definedName>
    <definedName name="T17.1?L6" localSheetId="19">#REF!,#REF!</definedName>
    <definedName name="T17.1?L6" localSheetId="6">#REF!,#REF!</definedName>
    <definedName name="T17.1?L6" localSheetId="25">#REF!,#REF!</definedName>
    <definedName name="T17.1?L6" localSheetId="18">#REF!,#REF!</definedName>
    <definedName name="T17.1?L6" localSheetId="26">#REF!,#REF!</definedName>
    <definedName name="T17.1?L6" localSheetId="17">#REF!,#REF!</definedName>
    <definedName name="T17.1?L6">#REF!,#REF!</definedName>
    <definedName name="T17.1?L7" localSheetId="24">#REF!,#REF!</definedName>
    <definedName name="T17.1?L7" localSheetId="19">#REF!,#REF!</definedName>
    <definedName name="T17.1?L7" localSheetId="6">#REF!,#REF!</definedName>
    <definedName name="T17.1?L7" localSheetId="25">#REF!,#REF!</definedName>
    <definedName name="T17.1?L7" localSheetId="18">#REF!,#REF!</definedName>
    <definedName name="T17.1?L7" localSheetId="26">#REF!,#REF!</definedName>
    <definedName name="T17.1?L7" localSheetId="17">#REF!,#REF!</definedName>
    <definedName name="T17.1?L7">#REF!,#REF!</definedName>
    <definedName name="T17.1?L8" localSheetId="24">#REF!,#REF!</definedName>
    <definedName name="T17.1?L8" localSheetId="19">#REF!,#REF!</definedName>
    <definedName name="T17.1?L8" localSheetId="6">#REF!,#REF!</definedName>
    <definedName name="T17.1?L8" localSheetId="25">#REF!,#REF!</definedName>
    <definedName name="T17.1?L8" localSheetId="18">#REF!,#REF!</definedName>
    <definedName name="T17.1?L8" localSheetId="26">#REF!,#REF!</definedName>
    <definedName name="T17.1?L8" localSheetId="17">#REF!,#REF!</definedName>
    <definedName name="T17.1?L8">#REF!,#REF!</definedName>
    <definedName name="T17.1?Name" localSheetId="24">#REF!</definedName>
    <definedName name="T17.1?Name" localSheetId="19">#REF!</definedName>
    <definedName name="T17.1?Name" localSheetId="6">#REF!</definedName>
    <definedName name="T17.1?Name" localSheetId="25">#REF!</definedName>
    <definedName name="T17.1?Name" localSheetId="18">#REF!</definedName>
    <definedName name="T17.1?Name" localSheetId="26">#REF!</definedName>
    <definedName name="T17.1?Name" localSheetId="17">#REF!</definedName>
    <definedName name="T17.1?Name">#REF!</definedName>
    <definedName name="T17.1?Table" localSheetId="24">#REF!</definedName>
    <definedName name="T17.1?Table" localSheetId="19">#REF!</definedName>
    <definedName name="T17.1?Table" localSheetId="6">#REF!</definedName>
    <definedName name="T17.1?Table" localSheetId="25">#REF!</definedName>
    <definedName name="T17.1?Table" localSheetId="18">#REF!</definedName>
    <definedName name="T17.1?Table" localSheetId="26">#REF!</definedName>
    <definedName name="T17.1?Table" localSheetId="17">#REF!</definedName>
    <definedName name="T17.1?Table">#REF!</definedName>
    <definedName name="T17.1?Title" localSheetId="24">#REF!</definedName>
    <definedName name="T17.1?Title" localSheetId="19">#REF!</definedName>
    <definedName name="T17.1?Title" localSheetId="6">#REF!</definedName>
    <definedName name="T17.1?Title" localSheetId="25">#REF!</definedName>
    <definedName name="T17.1?Title" localSheetId="18">#REF!</definedName>
    <definedName name="T17.1?Title" localSheetId="26">#REF!</definedName>
    <definedName name="T17.1?Title" localSheetId="17">#REF!</definedName>
    <definedName name="T17.1?Title">#REF!</definedName>
    <definedName name="T17.1?unit?РУБ" localSheetId="24">#REF!,#REF!,#REF!,#REF!,#REF!,#REF!</definedName>
    <definedName name="T17.1?unit?РУБ" localSheetId="19">#REF!,#REF!,#REF!,#REF!,#REF!,#REF!</definedName>
    <definedName name="T17.1?unit?РУБ" localSheetId="6">#REF!,#REF!,#REF!,#REF!,#REF!,#REF!</definedName>
    <definedName name="T17.1?unit?РУБ" localSheetId="25">#REF!,#REF!,#REF!,#REF!,#REF!,#REF!</definedName>
    <definedName name="T17.1?unit?РУБ" localSheetId="18">#REF!,#REF!,#REF!,#REF!,#REF!,#REF!</definedName>
    <definedName name="T17.1?unit?РУБ" localSheetId="26">#REF!,#REF!,#REF!,#REF!,#REF!,#REF!</definedName>
    <definedName name="T17.1?unit?РУБ" localSheetId="17">#REF!,#REF!,#REF!,#REF!,#REF!,#REF!</definedName>
    <definedName name="T17.1?unit?РУБ">#REF!,#REF!,#REF!,#REF!,#REF!,#REF!</definedName>
    <definedName name="T17.1?unit?ТРУБ" localSheetId="24">#REF!,#REF!,#REF!,#REF!,#REF!,#REF!,#REF!,#REF!</definedName>
    <definedName name="T17.1?unit?ТРУБ" localSheetId="19">#REF!,#REF!,#REF!,#REF!,#REF!,#REF!,#REF!,#REF!</definedName>
    <definedName name="T17.1?unit?ТРУБ" localSheetId="6">#REF!,#REF!,#REF!,#REF!,#REF!,#REF!,#REF!,#REF!</definedName>
    <definedName name="T17.1?unit?ТРУБ" localSheetId="25">#REF!,#REF!,#REF!,#REF!,#REF!,#REF!,#REF!,#REF!</definedName>
    <definedName name="T17.1?unit?ТРУБ" localSheetId="18">#REF!,#REF!,#REF!,#REF!,#REF!,#REF!,#REF!,#REF!</definedName>
    <definedName name="T17.1?unit?ТРУБ" localSheetId="26">#REF!,#REF!,#REF!,#REF!,#REF!,#REF!,#REF!,#REF!</definedName>
    <definedName name="T17.1?unit?ТРУБ" localSheetId="17">#REF!,#REF!,#REF!,#REF!,#REF!,#REF!,#REF!,#REF!</definedName>
    <definedName name="T17.1?unit?ТРУБ">#REF!,#REF!,#REF!,#REF!,#REF!,#REF!,#REF!,#REF!</definedName>
    <definedName name="T17.1?unit?ЧДН" localSheetId="24">#REF!,#REF!</definedName>
    <definedName name="T17.1?unit?ЧДН" localSheetId="19">#REF!,#REF!</definedName>
    <definedName name="T17.1?unit?ЧДН" localSheetId="6">#REF!,#REF!</definedName>
    <definedName name="T17.1?unit?ЧДН" localSheetId="25">#REF!,#REF!</definedName>
    <definedName name="T17.1?unit?ЧДН" localSheetId="18">#REF!,#REF!</definedName>
    <definedName name="T17.1?unit?ЧДН" localSheetId="26">#REF!,#REF!</definedName>
    <definedName name="T17.1?unit?ЧДН" localSheetId="17">#REF!,#REF!</definedName>
    <definedName name="T17.1?unit?ЧДН">#REF!,#REF!</definedName>
    <definedName name="T17.1?unit?ЧЕЛ" localSheetId="24">#REF!,#REF!</definedName>
    <definedName name="T17.1?unit?ЧЕЛ" localSheetId="19">#REF!,#REF!</definedName>
    <definedName name="T17.1?unit?ЧЕЛ" localSheetId="6">#REF!,#REF!</definedName>
    <definedName name="T17.1?unit?ЧЕЛ" localSheetId="25">#REF!,#REF!</definedName>
    <definedName name="T17.1?unit?ЧЕЛ" localSheetId="18">#REF!,#REF!</definedName>
    <definedName name="T17.1?unit?ЧЕЛ" localSheetId="26">#REF!,#REF!</definedName>
    <definedName name="T17.1?unit?ЧЕЛ" localSheetId="17">#REF!,#REF!</definedName>
    <definedName name="T17.1?unit?ЧЕЛ">#REF!,#REF!</definedName>
    <definedName name="T17.1_Protect" localSheetId="24">#REF!,#REF!,'%_Нов'!P1_T17.1_Protect</definedName>
    <definedName name="T17.1_Protect" localSheetId="19">#REF!,#REF!,'%_Толп'!P1_T17.1_Protect</definedName>
    <definedName name="T17.1_Protect" localSheetId="6">#REF!,#REF!,'ИНВЕСТ '!P1_T17.1_Protect</definedName>
    <definedName name="T17.1_Protect" localSheetId="25">#REF!,#REF!,ИП_Новое!P1_T17.1_Protect</definedName>
    <definedName name="T17.1_Protect" localSheetId="18">#REF!,#REF!,ИП_Толп!P1_T17.1_Protect</definedName>
    <definedName name="T17.1_Protect" localSheetId="26">#REF!,#REF!,Тариф_Новое!P1_T17.1_Protect</definedName>
    <definedName name="T17.1_Protect" localSheetId="17">#REF!,#REF!,Тариф_Толп!P1_T17.1_Protect</definedName>
    <definedName name="T17.1_Protect">#REF!,#REF!,P1_T17.1_Protect</definedName>
    <definedName name="T17?axis?R?ВРАС" localSheetId="24">#REF!</definedName>
    <definedName name="T17?axis?R?ВРАС" localSheetId="19">#REF!</definedName>
    <definedName name="T17?axis?R?ВРАС" localSheetId="6">#REF!</definedName>
    <definedName name="T17?axis?R?ВРАС" localSheetId="25">#REF!</definedName>
    <definedName name="T17?axis?R?ВРАС" localSheetId="18">#REF!</definedName>
    <definedName name="T17?axis?R?ВРАС" localSheetId="26">#REF!</definedName>
    <definedName name="T17?axis?R?ВРАС" localSheetId="17">#REF!</definedName>
    <definedName name="T17?axis?R?ВРАС">#REF!</definedName>
    <definedName name="T17?axis?R?ВРАС?" localSheetId="24">#REF!</definedName>
    <definedName name="T17?axis?R?ВРАС?" localSheetId="19">#REF!</definedName>
    <definedName name="T17?axis?R?ВРАС?" localSheetId="6">#REF!</definedName>
    <definedName name="T17?axis?R?ВРАС?" localSheetId="25">#REF!</definedName>
    <definedName name="T17?axis?R?ВРАС?" localSheetId="18">#REF!</definedName>
    <definedName name="T17?axis?R?ВРАС?" localSheetId="26">#REF!</definedName>
    <definedName name="T17?axis?R?ВРАС?" localSheetId="17">#REF!</definedName>
    <definedName name="T17?axis?R?ВРАС?">#REF!</definedName>
    <definedName name="T17?axis?ПРД?БАЗ">'[24]17'!$E$7:$E$12,'[24]17'!$G$7:$G$12,'[24]17'!$I$7:$I$12,'[24]17'!$K$7:$K$12,'[24]17'!$C$7:$C$12</definedName>
    <definedName name="T17?axis?ПРД?ПРЕД" localSheetId="24">#REF!,#REF!</definedName>
    <definedName name="T17?axis?ПРД?ПРЕД" localSheetId="19">#REF!,#REF!</definedName>
    <definedName name="T17?axis?ПРД?ПРЕД" localSheetId="6">#REF!,#REF!</definedName>
    <definedName name="T17?axis?ПРД?ПРЕД" localSheetId="25">#REF!,#REF!</definedName>
    <definedName name="T17?axis?ПРД?ПРЕД" localSheetId="18">#REF!,#REF!</definedName>
    <definedName name="T17?axis?ПРД?ПРЕД" localSheetId="26">#REF!,#REF!</definedName>
    <definedName name="T17?axis?ПРД?ПРЕД" localSheetId="17">#REF!,#REF!</definedName>
    <definedName name="T17?axis?ПРД?ПРЕД">#REF!,#REF!</definedName>
    <definedName name="T17?axis?ПРД?РЕГ">'[24]17'!$F$7:$F$12,'[24]17'!$H$7:$H$12,'[24]17'!$J$7:$J$12,'[24]17'!$L$7:$L$12,'[24]17'!$D$7:$D$12</definedName>
    <definedName name="T17?axis?ПФ?NA" localSheetId="24">#REF!</definedName>
    <definedName name="T17?axis?ПФ?NA" localSheetId="19">#REF!</definedName>
    <definedName name="T17?axis?ПФ?NA" localSheetId="6">#REF!</definedName>
    <definedName name="T17?axis?ПФ?NA" localSheetId="25">#REF!</definedName>
    <definedName name="T17?axis?ПФ?NA" localSheetId="18">#REF!</definedName>
    <definedName name="T17?axis?ПФ?NA" localSheetId="26">#REF!</definedName>
    <definedName name="T17?axis?ПФ?NA" localSheetId="17">#REF!</definedName>
    <definedName name="T17?axis?ПФ?NA">#REF!</definedName>
    <definedName name="T17?axis?ПФ?ПЛАН" localSheetId="24">#REF!,#REF!,#REF!,#REF!</definedName>
    <definedName name="T17?axis?ПФ?ПЛАН" localSheetId="19">#REF!,#REF!,#REF!,#REF!</definedName>
    <definedName name="T17?axis?ПФ?ПЛАН" localSheetId="6">#REF!,#REF!,#REF!,#REF!</definedName>
    <definedName name="T17?axis?ПФ?ПЛАН" localSheetId="25">#REF!,#REF!,#REF!,#REF!</definedName>
    <definedName name="T17?axis?ПФ?ПЛАН" localSheetId="18">#REF!,#REF!,#REF!,#REF!</definedName>
    <definedName name="T17?axis?ПФ?ПЛАН" localSheetId="26">#REF!,#REF!,#REF!,#REF!</definedName>
    <definedName name="T17?axis?ПФ?ПЛАН" localSheetId="17">#REF!,#REF!,#REF!,#REF!</definedName>
    <definedName name="T17?axis?ПФ?ПЛАН">#REF!,#REF!,#REF!,#REF!</definedName>
    <definedName name="T17?axis?ПФ?ФАКТ" localSheetId="24">#REF!,#REF!,#REF!,#REF!</definedName>
    <definedName name="T17?axis?ПФ?ФАКТ" localSheetId="19">#REF!,#REF!,#REF!,#REF!</definedName>
    <definedName name="T17?axis?ПФ?ФАКТ" localSheetId="6">#REF!,#REF!,#REF!,#REF!</definedName>
    <definedName name="T17?axis?ПФ?ФАКТ" localSheetId="25">#REF!,#REF!,#REF!,#REF!</definedName>
    <definedName name="T17?axis?ПФ?ФАКТ" localSheetId="18">#REF!,#REF!,#REF!,#REF!</definedName>
    <definedName name="T17?axis?ПФ?ФАКТ" localSheetId="26">#REF!,#REF!,#REF!,#REF!</definedName>
    <definedName name="T17?axis?ПФ?ФАКТ" localSheetId="17">#REF!,#REF!,#REF!,#REF!</definedName>
    <definedName name="T17?axis?ПФ?ФАКТ">#REF!,#REF!,#REF!,#REF!</definedName>
    <definedName name="T17?Data" localSheetId="24">#REF!</definedName>
    <definedName name="T17?Data" localSheetId="19">#REF!</definedName>
    <definedName name="T17?Data" localSheetId="6">#REF!</definedName>
    <definedName name="T17?Data" localSheetId="25">#REF!</definedName>
    <definedName name="T17?Data" localSheetId="18">#REF!</definedName>
    <definedName name="T17?Data" localSheetId="10">#REF!</definedName>
    <definedName name="T17?Data" localSheetId="26">#REF!</definedName>
    <definedName name="T17?Data" localSheetId="17">#REF!</definedName>
    <definedName name="T17?Data">#REF!</definedName>
    <definedName name="T17?item_ext?ВСЕГО" localSheetId="24">#REF!</definedName>
    <definedName name="T17?item_ext?ВСЕГО" localSheetId="19">#REF!</definedName>
    <definedName name="T17?item_ext?ВСЕГО" localSheetId="6">#REF!</definedName>
    <definedName name="T17?item_ext?ВСЕГО" localSheetId="25">#REF!</definedName>
    <definedName name="T17?item_ext?ВСЕГО" localSheetId="18">#REF!</definedName>
    <definedName name="T17?item_ext?ВСЕГО" localSheetId="10">#REF!</definedName>
    <definedName name="T17?item_ext?ВСЕГО" localSheetId="26">#REF!</definedName>
    <definedName name="T17?item_ext?ВСЕГО" localSheetId="17">#REF!</definedName>
    <definedName name="T17?item_ext?ВСЕГО">#REF!</definedName>
    <definedName name="T17?item_ext?ПТЭ" localSheetId="24">#REF!</definedName>
    <definedName name="T17?item_ext?ПТЭ" localSheetId="19">#REF!</definedName>
    <definedName name="T17?item_ext?ПТЭ" localSheetId="6">#REF!</definedName>
    <definedName name="T17?item_ext?ПТЭ" localSheetId="25">#REF!</definedName>
    <definedName name="T17?item_ext?ПТЭ" localSheetId="18">#REF!</definedName>
    <definedName name="T17?item_ext?ПТЭ" localSheetId="10">#REF!</definedName>
    <definedName name="T17?item_ext?ПТЭ" localSheetId="26">#REF!</definedName>
    <definedName name="T17?item_ext?ПТЭ" localSheetId="17">#REF!</definedName>
    <definedName name="T17?item_ext?ПТЭ">#REF!</definedName>
    <definedName name="T17?item_ext?ПЭ" localSheetId="24">#REF!</definedName>
    <definedName name="T17?item_ext?ПЭ" localSheetId="19">#REF!</definedName>
    <definedName name="T17?item_ext?ПЭ" localSheetId="6">#REF!</definedName>
    <definedName name="T17?item_ext?ПЭ" localSheetId="25">#REF!</definedName>
    <definedName name="T17?item_ext?ПЭ" localSheetId="18">#REF!</definedName>
    <definedName name="T17?item_ext?ПЭ" localSheetId="10">#REF!</definedName>
    <definedName name="T17?item_ext?ПЭ" localSheetId="26">#REF!</definedName>
    <definedName name="T17?item_ext?ПЭ" localSheetId="17">#REF!</definedName>
    <definedName name="T17?item_ext?ПЭ">#REF!</definedName>
    <definedName name="T17?item_ext?РОСТ" localSheetId="24">#REF!</definedName>
    <definedName name="T17?item_ext?РОСТ" localSheetId="19">#REF!</definedName>
    <definedName name="T17?item_ext?РОСТ" localSheetId="6">#REF!</definedName>
    <definedName name="T17?item_ext?РОСТ" localSheetId="25">#REF!</definedName>
    <definedName name="T17?item_ext?РОСТ" localSheetId="18">#REF!</definedName>
    <definedName name="T17?item_ext?РОСТ" localSheetId="26">#REF!</definedName>
    <definedName name="T17?item_ext?РОСТ" localSheetId="17">#REF!</definedName>
    <definedName name="T17?item_ext?РОСТ">#REF!</definedName>
    <definedName name="T17?item_ext?ТЭ" localSheetId="24">#REF!</definedName>
    <definedName name="T17?item_ext?ТЭ" localSheetId="19">#REF!</definedName>
    <definedName name="T17?item_ext?ТЭ" localSheetId="6">#REF!</definedName>
    <definedName name="T17?item_ext?ТЭ" localSheetId="25">#REF!</definedName>
    <definedName name="T17?item_ext?ТЭ" localSheetId="18">#REF!</definedName>
    <definedName name="T17?item_ext?ТЭ" localSheetId="10">#REF!</definedName>
    <definedName name="T17?item_ext?ТЭ" localSheetId="26">#REF!</definedName>
    <definedName name="T17?item_ext?ТЭ" localSheetId="17">#REF!</definedName>
    <definedName name="T17?item_ext?ТЭ">#REF!</definedName>
    <definedName name="T17?item_ext?ЭЭ" localSheetId="24">#REF!</definedName>
    <definedName name="T17?item_ext?ЭЭ" localSheetId="19">#REF!</definedName>
    <definedName name="T17?item_ext?ЭЭ" localSheetId="6">#REF!</definedName>
    <definedName name="T17?item_ext?ЭЭ" localSheetId="25">#REF!</definedName>
    <definedName name="T17?item_ext?ЭЭ" localSheetId="18">#REF!</definedName>
    <definedName name="T17?item_ext?ЭЭ" localSheetId="10">#REF!</definedName>
    <definedName name="T17?item_ext?ЭЭ" localSheetId="26">#REF!</definedName>
    <definedName name="T17?item_ext?ЭЭ" localSheetId="17">#REF!</definedName>
    <definedName name="T17?item_ext?ЭЭ">#REF!</definedName>
    <definedName name="T17?L1" localSheetId="24">#REF!</definedName>
    <definedName name="T17?L1" localSheetId="19">#REF!</definedName>
    <definedName name="T17?L1" localSheetId="6">#REF!</definedName>
    <definedName name="T17?L1" localSheetId="25">#REF!</definedName>
    <definedName name="T17?L1" localSheetId="18">#REF!</definedName>
    <definedName name="T17?L1" localSheetId="10">#REF!</definedName>
    <definedName name="T17?L1" localSheetId="26">#REF!</definedName>
    <definedName name="T17?L1" localSheetId="17">#REF!</definedName>
    <definedName name="T17?L1">#REF!</definedName>
    <definedName name="T17?L2" localSheetId="24">#REF!</definedName>
    <definedName name="T17?L2" localSheetId="19">#REF!</definedName>
    <definedName name="T17?L2" localSheetId="6">#REF!</definedName>
    <definedName name="T17?L2" localSheetId="25">#REF!</definedName>
    <definedName name="T17?L2" localSheetId="18">#REF!</definedName>
    <definedName name="T17?L2" localSheetId="10">#REF!</definedName>
    <definedName name="T17?L2" localSheetId="26">#REF!</definedName>
    <definedName name="T17?L2" localSheetId="17">#REF!</definedName>
    <definedName name="T17?L2">#REF!</definedName>
    <definedName name="T17?L3" localSheetId="24">#REF!</definedName>
    <definedName name="T17?L3" localSheetId="19">#REF!</definedName>
    <definedName name="T17?L3" localSheetId="6">#REF!</definedName>
    <definedName name="T17?L3" localSheetId="25">#REF!</definedName>
    <definedName name="T17?L3" localSheetId="18">#REF!</definedName>
    <definedName name="T17?L3" localSheetId="10">#REF!</definedName>
    <definedName name="T17?L3" localSheetId="26">#REF!</definedName>
    <definedName name="T17?L3" localSheetId="17">#REF!</definedName>
    <definedName name="T17?L3">#REF!</definedName>
    <definedName name="T17?L4" localSheetId="24">#REF!</definedName>
    <definedName name="T17?L4" localSheetId="19">#REF!</definedName>
    <definedName name="T17?L4" localSheetId="6">#REF!</definedName>
    <definedName name="T17?L4" localSheetId="25">#REF!</definedName>
    <definedName name="T17?L4" localSheetId="18">#REF!</definedName>
    <definedName name="T17?L4" localSheetId="10">#REF!</definedName>
    <definedName name="T17?L4" localSheetId="26">#REF!</definedName>
    <definedName name="T17?L4" localSheetId="17">#REF!</definedName>
    <definedName name="T17?L4">#REF!</definedName>
    <definedName name="T17?L5" localSheetId="24">#REF!</definedName>
    <definedName name="T17?L5" localSheetId="19">#REF!</definedName>
    <definedName name="T17?L5" localSheetId="6">#REF!</definedName>
    <definedName name="T17?L5" localSheetId="25">#REF!</definedName>
    <definedName name="T17?L5" localSheetId="18">#REF!</definedName>
    <definedName name="T17?L5" localSheetId="10">#REF!</definedName>
    <definedName name="T17?L5" localSheetId="26">#REF!</definedName>
    <definedName name="T17?L5" localSheetId="17">#REF!</definedName>
    <definedName name="T17?L5">#REF!</definedName>
    <definedName name="T17?L6" localSheetId="24">#REF!</definedName>
    <definedName name="T17?L6" localSheetId="19">#REF!</definedName>
    <definedName name="T17?L6" localSheetId="6">#REF!</definedName>
    <definedName name="T17?L6" localSheetId="25">#REF!</definedName>
    <definedName name="T17?L6" localSheetId="18">#REF!</definedName>
    <definedName name="T17?L6" localSheetId="10">#REF!</definedName>
    <definedName name="T17?L6" localSheetId="26">#REF!</definedName>
    <definedName name="T17?L6" localSheetId="17">#REF!</definedName>
    <definedName name="T17?L6">#REF!</definedName>
    <definedName name="T17?L7" localSheetId="24">#REF!</definedName>
    <definedName name="T17?L7" localSheetId="19">#REF!</definedName>
    <definedName name="T17?L7" localSheetId="6">#REF!</definedName>
    <definedName name="T17?L7" localSheetId="25">#REF!</definedName>
    <definedName name="T17?L7" localSheetId="18">#REF!</definedName>
    <definedName name="T17?L7" localSheetId="26">#REF!</definedName>
    <definedName name="T17?L7" localSheetId="17">#REF!</definedName>
    <definedName name="T17?L7">#REF!</definedName>
    <definedName name="T17?L8" localSheetId="24">#REF!</definedName>
    <definedName name="T17?L8" localSheetId="19">#REF!</definedName>
    <definedName name="T17?L8" localSheetId="6">#REF!</definedName>
    <definedName name="T17?L8" localSheetId="25">#REF!</definedName>
    <definedName name="T17?L8" localSheetId="18">#REF!</definedName>
    <definedName name="T17?L8" localSheetId="26">#REF!</definedName>
    <definedName name="T17?L8" localSheetId="17">#REF!</definedName>
    <definedName name="T17?L8">#REF!</definedName>
    <definedName name="T17?Name" localSheetId="24">#REF!</definedName>
    <definedName name="T17?Name" localSheetId="19">#REF!</definedName>
    <definedName name="T17?Name" localSheetId="6">#REF!</definedName>
    <definedName name="T17?Name" localSheetId="25">#REF!</definedName>
    <definedName name="T17?Name" localSheetId="18">#REF!</definedName>
    <definedName name="T17?Name" localSheetId="10">#REF!</definedName>
    <definedName name="T17?Name" localSheetId="26">#REF!</definedName>
    <definedName name="T17?Name" localSheetId="17">#REF!</definedName>
    <definedName name="T17?Name">#REF!</definedName>
    <definedName name="T17?Table" localSheetId="24">#REF!</definedName>
    <definedName name="T17?Table" localSheetId="19">#REF!</definedName>
    <definedName name="T17?Table" localSheetId="6">#REF!</definedName>
    <definedName name="T17?Table" localSheetId="25">#REF!</definedName>
    <definedName name="T17?Table" localSheetId="18">#REF!</definedName>
    <definedName name="T17?Table" localSheetId="10">#REF!</definedName>
    <definedName name="T17?Table" localSheetId="26">#REF!</definedName>
    <definedName name="T17?Table" localSheetId="17">#REF!</definedName>
    <definedName name="T17?Table">#REF!</definedName>
    <definedName name="T17?Title" localSheetId="24">#REF!</definedName>
    <definedName name="T17?Title" localSheetId="19">#REF!</definedName>
    <definedName name="T17?Title" localSheetId="6">#REF!</definedName>
    <definedName name="T17?Title" localSheetId="25">#REF!</definedName>
    <definedName name="T17?Title" localSheetId="18">#REF!</definedName>
    <definedName name="T17?Title" localSheetId="10">#REF!</definedName>
    <definedName name="T17?Title" localSheetId="26">#REF!</definedName>
    <definedName name="T17?Title" localSheetId="17">#REF!</definedName>
    <definedName name="T17?Title">#REF!</definedName>
    <definedName name="T17?unit?ПРЦ" localSheetId="24">#REF!</definedName>
    <definedName name="T17?unit?ПРЦ" localSheetId="19">#REF!</definedName>
    <definedName name="T17?unit?ПРЦ" localSheetId="6">#REF!</definedName>
    <definedName name="T17?unit?ПРЦ" localSheetId="25">#REF!</definedName>
    <definedName name="T17?unit?ПРЦ" localSheetId="18">#REF!</definedName>
    <definedName name="T17?unit?ПРЦ" localSheetId="10">#REF!</definedName>
    <definedName name="T17?unit?ПРЦ" localSheetId="26">#REF!</definedName>
    <definedName name="T17?unit?ПРЦ" localSheetId="17">#REF!</definedName>
    <definedName name="T17?unit?ПРЦ">#REF!</definedName>
    <definedName name="T17?unit?ТРУБ">'[24]17'!$C$7:$L$10,'[24]17'!$C$12:$L$12</definedName>
    <definedName name="T17?unit?ЧДН" localSheetId="24">#REF!</definedName>
    <definedName name="T17?unit?ЧДН" localSheetId="19">#REF!</definedName>
    <definedName name="T17?unit?ЧДН" localSheetId="6">#REF!</definedName>
    <definedName name="T17?unit?ЧДН" localSheetId="25">#REF!</definedName>
    <definedName name="T17?unit?ЧДН" localSheetId="18">#REF!</definedName>
    <definedName name="T17?unit?ЧДН" localSheetId="26">#REF!</definedName>
    <definedName name="T17?unit?ЧДН" localSheetId="17">#REF!</definedName>
    <definedName name="T17?unit?ЧДН">#REF!</definedName>
    <definedName name="T17?unit?ЧЕЛ" localSheetId="24">#REF!</definedName>
    <definedName name="T17?unit?ЧЕЛ" localSheetId="19">#REF!</definedName>
    <definedName name="T17?unit?ЧЕЛ" localSheetId="6">#REF!</definedName>
    <definedName name="T17?unit?ЧЕЛ" localSheetId="25">#REF!</definedName>
    <definedName name="T17?unit?ЧЕЛ" localSheetId="18">#REF!</definedName>
    <definedName name="T17?unit?ЧЕЛ" localSheetId="26">#REF!</definedName>
    <definedName name="T17?unit?ЧЕЛ" localSheetId="17">#REF!</definedName>
    <definedName name="T17?unit?ЧЕЛ">#REF!</definedName>
    <definedName name="T17_1_ADD_1" localSheetId="24">#REF!</definedName>
    <definedName name="T17_1_ADD_1" localSheetId="19">#REF!</definedName>
    <definedName name="T17_1_ADD_1" localSheetId="6">#REF!</definedName>
    <definedName name="T17_1_ADD_1" localSheetId="25">#REF!</definedName>
    <definedName name="T17_1_ADD_1" localSheetId="18">#REF!</definedName>
    <definedName name="T17_1_ADD_1" localSheetId="26">#REF!</definedName>
    <definedName name="T17_1_ADD_1" localSheetId="17">#REF!</definedName>
    <definedName name="T17_1_ADD_1">#REF!</definedName>
    <definedName name="T17_1_Protect" localSheetId="24">#REF!,#REF!,#REF!,#REF!,#REF!,#REF!,#REF!,#REF!</definedName>
    <definedName name="T17_1_Protect" localSheetId="19">#REF!,#REF!,#REF!,#REF!,#REF!,#REF!,#REF!,#REF!</definedName>
    <definedName name="T17_1_Protect" localSheetId="6">#REF!,#REF!,#REF!,#REF!,#REF!,#REF!,#REF!,#REF!</definedName>
    <definedName name="T17_1_Protect" localSheetId="25">#REF!,#REF!,#REF!,#REF!,#REF!,#REF!,#REF!,#REF!</definedName>
    <definedName name="T17_1_Protect" localSheetId="18">#REF!,#REF!,#REF!,#REF!,#REF!,#REF!,#REF!,#REF!</definedName>
    <definedName name="T17_1_Protect" localSheetId="26">#REF!,#REF!,#REF!,#REF!,#REF!,#REF!,#REF!,#REF!</definedName>
    <definedName name="T17_1_Protect" localSheetId="17">#REF!,#REF!,#REF!,#REF!,#REF!,#REF!,#REF!,#REF!</definedName>
    <definedName name="T17_1_Protect">#REF!,#REF!,#REF!,#REF!,#REF!,#REF!,#REF!,#REF!</definedName>
    <definedName name="T17_Protect" localSheetId="24">#REF!,#REF!,#REF!,#REF!</definedName>
    <definedName name="T17_Protect" localSheetId="19">#REF!,#REF!,#REF!,#REF!</definedName>
    <definedName name="T17_Protect" localSheetId="6">#REF!,#REF!,#REF!,#REF!</definedName>
    <definedName name="T17_Protect" localSheetId="25">#REF!,#REF!,#REF!,#REF!</definedName>
    <definedName name="T17_Protect" localSheetId="18">#REF!,#REF!,#REF!,#REF!</definedName>
    <definedName name="T17_Protect" localSheetId="26">#REF!,#REF!,#REF!,#REF!</definedName>
    <definedName name="T17_Protect" localSheetId="17">#REF!,#REF!,#REF!,#REF!</definedName>
    <definedName name="T17_Protect">#REF!,#REF!,#REF!,#REF!</definedName>
    <definedName name="T18.1?axis?R?ВРАС">'[24]18.1'!$C$28:$Y$30,'[24]18.1'!$C$34:$Y$35</definedName>
    <definedName name="T18.1?axis?R?ВРАС?">'[24]18.1'!$B$28:$B$30,'[24]18.1'!$B$34:$B$35</definedName>
    <definedName name="T18.1?axis?ПРД?БАЗ" localSheetId="6">'[24]18.1'!$F$8:$F$50,'[24]18.1'!$C$8:$C$50,'[24]18.1'!$X$8:$X$50,P1_T18.1?axis?ПРД?БАЗ</definedName>
    <definedName name="T18.1?axis?ПРД?БАЗ">'[24]18.1'!$F$8:$F$50,'[24]18.1'!$C$8:$C$50,'[24]18.1'!$X$8:$X$50,P1_T18.1?axis?ПРД?БАЗ</definedName>
    <definedName name="T18.1?axis?ПРД?РЕГ" localSheetId="6">'[24]18.1'!$G$8:$G$50,'[24]18.1'!$D$8:$D$50,'[24]18.1'!$Y$8:$Y$50,P1_T18.1?axis?ПРД?РЕГ</definedName>
    <definedName name="T18.1?axis?ПРД?РЕГ">'[24]18.1'!$G$8:$G$50,'[24]18.1'!$D$8:$D$50,'[24]18.1'!$Y$8:$Y$50,P1_T18.1?axis?ПРД?РЕГ</definedName>
    <definedName name="T18.1?Data" localSheetId="6">P1_T18.1?Data,P2_T18.1?Data</definedName>
    <definedName name="T18.1?Data">P1_T18.1?Data,P2_T18.1?Data</definedName>
    <definedName name="T18.1?L1">'[24]18.1'!$C$8:$D$8,'[24]18.1'!$F$8:$Y$8</definedName>
    <definedName name="T18.1?L10">'[24]18.1'!$C$37:$D$37,'[24]18.1'!$F$37:$Y$37</definedName>
    <definedName name="T18.1?L11">'[24]18.1'!$C$38:$D$38,'[24]18.1'!$F$38:$Y$38</definedName>
    <definedName name="T18.1?L12">'[24]18.1'!$C$39:$D$39,'[24]18.1'!$F$39:$Y$39</definedName>
    <definedName name="T18.1?L13">'[24]18.1'!$C$40:$D$40,'[24]18.1'!$F$40:$Y$40</definedName>
    <definedName name="T18.1?L14">'[24]18.1'!$C$41:$D$41,'[24]18.1'!$F$41:$Y$41</definedName>
    <definedName name="T18.1?L15">'[24]18.1'!$C$42:$D$42,'[24]18.1'!$F$42:$Y$42</definedName>
    <definedName name="T18.1?L15.1">'[24]18.1'!$C$44:$D$44,'[24]18.1'!$F$44:$Y$44</definedName>
    <definedName name="T18.1?L15.1.1">'[24]18.1'!$C$46:$D$46,'[24]18.1'!$F$46:$Y$46</definedName>
    <definedName name="T18.1?L15.1.2">'[24]18.1'!$C$47:$D$47,'[24]18.1'!$F$47:$Y$47</definedName>
    <definedName name="T18.1?L16">'[24]18.1'!$C$48:$D$48,'[24]18.1'!$F$48:$Y$48</definedName>
    <definedName name="T18.1?L16.1">'[24]18.1'!$C$50:$D$50,'[24]18.1'!$F$50:$Y$50</definedName>
    <definedName name="T18.1?L2">'[24]18.1'!$C$9:$D$9,'[24]18.1'!$F$9:$Y$9</definedName>
    <definedName name="T18.1?L3">'[24]18.1'!$C$10:$D$10,'[24]18.1'!$F$10:$Y$10</definedName>
    <definedName name="T18.1?L4">'[24]18.1'!$C$11:$D$11,'[24]18.1'!$F$11:$Y$11</definedName>
    <definedName name="T18.1?L5">'[24]18.1'!$C$12:$D$12,'[24]18.1'!$F$12:$Y$12</definedName>
    <definedName name="T18.1?L6">'[24]18.1'!$C$13:$D$13,'[24]18.1'!$F$13:$Y$13</definedName>
    <definedName name="T18.1?L6.1">'[24]18.1'!$C$15:$D$15,'[24]18.1'!$F$15:$Y$15</definedName>
    <definedName name="T18.1?L6.2">'[24]18.1'!$C$16:$D$16,'[24]18.1'!$F$16:$Y$16</definedName>
    <definedName name="T18.1?L6.3">'[24]18.1'!$C$17:$D$17,'[24]18.1'!$F$17:$Y$17</definedName>
    <definedName name="T18.1?L7">'[24]18.1'!$C$18:$D$18,'[24]18.1'!$F$18:$Y$18</definedName>
    <definedName name="T18.1?L8">'[24]18.1'!$C$19:$D$19,'[24]18.1'!$F$19:$Y$19</definedName>
    <definedName name="T18.1?L9">'[24]18.1'!$C$20:$D$20,'[24]18.1'!$F$20:$Y$20</definedName>
    <definedName name="T18.1?L9.1">'[24]18.1'!$C$22:$D$22,'[24]18.1'!$F$22:$Y$22</definedName>
    <definedName name="T18.1?L9.2">'[24]18.1'!$C$23:$D$23,'[24]18.1'!$F$23:$Y$23</definedName>
    <definedName name="T18.1?L9.3">'[24]18.1'!$C$24:$D$24,'[24]18.1'!$F$24:$Y$24</definedName>
    <definedName name="T18.1?L9.4">'[24]18.1'!$C$25:$D$25,'[24]18.1'!$F$25:$Y$25</definedName>
    <definedName name="T18.1?L9.5">'[24]18.1'!$C$26:$D$26,'[24]18.1'!$F$26:$Y$26</definedName>
    <definedName name="T18.1?L9.5.x">'[24]18.1'!$C$28:$D$30,'[24]18.1'!$F$28:$Y$30</definedName>
    <definedName name="T18.1?L9.6">'[24]18.1'!$C$32:$D$32,'[24]18.1'!$F$32:$Y$32</definedName>
    <definedName name="T18.1?L9.6.x">'[24]18.1'!$C$34:$D$35,'[24]18.1'!$F$34:$Y$35</definedName>
    <definedName name="T18.2?axis?R?ВРАС">'[24]18.2'!$C$31:$F$33,'[24]18.2'!$C$37:$F$38</definedName>
    <definedName name="T18.2?axis?R?ВРАС?">'[24]18.2'!$B$31:$B$33,'[24]18.2'!$B$37:$B$38</definedName>
    <definedName name="T18.2?axis?R?НАП">'[24]18.2'!$C$44:$F$47,'[24]18.2'!$C$15:$F$18</definedName>
    <definedName name="T18.2?axis?R?НАП?">'[24]18.2'!$B$15:$B$18,'[24]18.2'!$B$44:$B$47</definedName>
    <definedName name="T18.2?Data">'[24]18.2'!$C$52:$F$53,'[24]18.2'!$C$9:$F$12,'[24]18.2'!$C$14:$F$23,'[24]18.2'!$C$25:$F$29,'[24]18.2'!$C$31:$F$33,'[24]18.2'!$C$35:$F$35,'[24]18.2'!$C$37:$F$38,'[24]18.2'!$C$40:$F$42,'[24]18.2'!$C$44:$F$50</definedName>
    <definedName name="T18.2?item_ext?ВСЕГО">'[24]18.2'!$C$9:$C$53,'[24]18.2'!$E$9:$E$53</definedName>
    <definedName name="T18.2?item_ext?СБЫТ">'[24]18.2'!$D$9:$D$53,'[24]18.2'!$F$9:$F$53</definedName>
    <definedName name="T18?axis?R?ВРАС">'[24]18'!$C$28:$D$30,'[24]18'!$C$34:$D$35</definedName>
    <definedName name="T18?axis?R?ВРАС?">'[24]18'!$B$28:$B$30,'[24]18'!$B$34:$B$35</definedName>
    <definedName name="T18?axis?R?ДОГОВОР" localSheetId="24">#REF!</definedName>
    <definedName name="T18?axis?R?ДОГОВОР" localSheetId="19">#REF!</definedName>
    <definedName name="T18?axis?R?ДОГОВОР" localSheetId="6">#REF!</definedName>
    <definedName name="T18?axis?R?ДОГОВОР" localSheetId="25">#REF!</definedName>
    <definedName name="T18?axis?R?ДОГОВОР" localSheetId="18">#REF!</definedName>
    <definedName name="T18?axis?R?ДОГОВОР" localSheetId="26">#REF!</definedName>
    <definedName name="T18?axis?R?ДОГОВОР" localSheetId="17">#REF!</definedName>
    <definedName name="T18?axis?R?ДОГОВОР">#REF!</definedName>
    <definedName name="T18?axis?R?ДОГОВОР?" localSheetId="24">#REF!</definedName>
    <definedName name="T18?axis?R?ДОГОВОР?" localSheetId="19">#REF!</definedName>
    <definedName name="T18?axis?R?ДОГОВОР?" localSheetId="6">#REF!</definedName>
    <definedName name="T18?axis?R?ДОГОВОР?" localSheetId="25">#REF!</definedName>
    <definedName name="T18?axis?R?ДОГОВОР?" localSheetId="18">#REF!</definedName>
    <definedName name="T18?axis?R?ДОГОВОР?" localSheetId="26">#REF!</definedName>
    <definedName name="T18?axis?R?ДОГОВОР?" localSheetId="17">#REF!</definedName>
    <definedName name="T18?axis?R?ДОГОВОР?">#REF!</definedName>
    <definedName name="T18?axis?ПРД?БАЗ" localSheetId="24">#REF!,#REF!</definedName>
    <definedName name="T18?axis?ПРД?БАЗ" localSheetId="19">#REF!,#REF!</definedName>
    <definedName name="T18?axis?ПРД?БАЗ" localSheetId="6">#REF!,#REF!</definedName>
    <definedName name="T18?axis?ПРД?БАЗ" localSheetId="25">#REF!,#REF!</definedName>
    <definedName name="T18?axis?ПРД?БАЗ" localSheetId="18">#REF!,#REF!</definedName>
    <definedName name="T18?axis?ПРД?БАЗ" localSheetId="26">#REF!,#REF!</definedName>
    <definedName name="T18?axis?ПРД?БАЗ" localSheetId="17">#REF!,#REF!</definedName>
    <definedName name="T18?axis?ПРД?БАЗ">#REF!,#REF!</definedName>
    <definedName name="T18?axis?ПРД?ПРЕД" localSheetId="24">#REF!,#REF!</definedName>
    <definedName name="T18?axis?ПРД?ПРЕД" localSheetId="19">#REF!,#REF!</definedName>
    <definedName name="T18?axis?ПРД?ПРЕД" localSheetId="6">#REF!,#REF!</definedName>
    <definedName name="T18?axis?ПРД?ПРЕД" localSheetId="25">#REF!,#REF!</definedName>
    <definedName name="T18?axis?ПРД?ПРЕД" localSheetId="18">#REF!,#REF!</definedName>
    <definedName name="T18?axis?ПРД?ПРЕД" localSheetId="26">#REF!,#REF!</definedName>
    <definedName name="T18?axis?ПРД?ПРЕД" localSheetId="17">#REF!,#REF!</definedName>
    <definedName name="T18?axis?ПРД?ПРЕД">#REF!,#REF!</definedName>
    <definedName name="T18?axis?ПРД?РЕГ" localSheetId="24">#REF!</definedName>
    <definedName name="T18?axis?ПРД?РЕГ" localSheetId="19">#REF!</definedName>
    <definedName name="T18?axis?ПРД?РЕГ" localSheetId="6">#REF!</definedName>
    <definedName name="T18?axis?ПРД?РЕГ" localSheetId="25">#REF!</definedName>
    <definedName name="T18?axis?ПРД?РЕГ" localSheetId="18">#REF!</definedName>
    <definedName name="T18?axis?ПРД?РЕГ" localSheetId="26">#REF!</definedName>
    <definedName name="T18?axis?ПРД?РЕГ" localSheetId="17">#REF!</definedName>
    <definedName name="T18?axis?ПРД?РЕГ">#REF!</definedName>
    <definedName name="T18?axis?ПФ?NA" localSheetId="24">#REF!</definedName>
    <definedName name="T18?axis?ПФ?NA" localSheetId="19">#REF!</definedName>
    <definedName name="T18?axis?ПФ?NA" localSheetId="6">#REF!</definedName>
    <definedName name="T18?axis?ПФ?NA" localSheetId="25">#REF!</definedName>
    <definedName name="T18?axis?ПФ?NA" localSheetId="18">#REF!</definedName>
    <definedName name="T18?axis?ПФ?NA" localSheetId="26">#REF!</definedName>
    <definedName name="T18?axis?ПФ?NA" localSheetId="17">#REF!</definedName>
    <definedName name="T18?axis?ПФ?NA">#REF!</definedName>
    <definedName name="T18?axis?ПФ?ПЛАН" localSheetId="24">#REF!,#REF!,#REF!,#REF!</definedName>
    <definedName name="T18?axis?ПФ?ПЛАН" localSheetId="19">#REF!,#REF!,#REF!,#REF!</definedName>
    <definedName name="T18?axis?ПФ?ПЛАН" localSheetId="6">#REF!,#REF!,#REF!,#REF!</definedName>
    <definedName name="T18?axis?ПФ?ПЛАН" localSheetId="25">#REF!,#REF!,#REF!,#REF!</definedName>
    <definedName name="T18?axis?ПФ?ПЛАН" localSheetId="18">#REF!,#REF!,#REF!,#REF!</definedName>
    <definedName name="T18?axis?ПФ?ПЛАН" localSheetId="26">#REF!,#REF!,#REF!,#REF!</definedName>
    <definedName name="T18?axis?ПФ?ПЛАН" localSheetId="17">#REF!,#REF!,#REF!,#REF!</definedName>
    <definedName name="T18?axis?ПФ?ПЛАН">#REF!,#REF!,#REF!,#REF!</definedName>
    <definedName name="T18?axis?ПФ?ФАКТ" localSheetId="24">#REF!,#REF!,#REF!,#REF!</definedName>
    <definedName name="T18?axis?ПФ?ФАКТ" localSheetId="19">#REF!,#REF!,#REF!,#REF!</definedName>
    <definedName name="T18?axis?ПФ?ФАКТ" localSheetId="6">#REF!,#REF!,#REF!,#REF!</definedName>
    <definedName name="T18?axis?ПФ?ФАКТ" localSheetId="25">#REF!,#REF!,#REF!,#REF!</definedName>
    <definedName name="T18?axis?ПФ?ФАКТ" localSheetId="18">#REF!,#REF!,#REF!,#REF!</definedName>
    <definedName name="T18?axis?ПФ?ФАКТ" localSheetId="26">#REF!,#REF!,#REF!,#REF!</definedName>
    <definedName name="T18?axis?ПФ?ФАКТ" localSheetId="17">#REF!,#REF!,#REF!,#REF!</definedName>
    <definedName name="T18?axis?ПФ?ФАКТ">#REF!,#REF!,#REF!,#REF!</definedName>
    <definedName name="T18?Data">'[24]18'!$C$47:$D$47,'[24]18'!$C$49:$D$52,'[24]18'!$C$54:$D$58,'[24]18'!$C$7:$D$12,'[24]18'!$C$14:$D$19,'[24]18'!$C$21:$D$26,'[24]18'!$C$28:$D$30,'[24]18'!$C$32:$D$32,'[24]18'!$C$34:$D$35,'[24]18'!$C$37:$D$45</definedName>
    <definedName name="T18?item_ext?РОСТ" localSheetId="24">#REF!</definedName>
    <definedName name="T18?item_ext?РОСТ" localSheetId="19">#REF!</definedName>
    <definedName name="T18?item_ext?РОСТ" localSheetId="6">#REF!</definedName>
    <definedName name="T18?item_ext?РОСТ" localSheetId="25">#REF!</definedName>
    <definedName name="T18?item_ext?РОСТ" localSheetId="18">#REF!</definedName>
    <definedName name="T18?item_ext?РОСТ" localSheetId="26">#REF!</definedName>
    <definedName name="T18?item_ext?РОСТ" localSheetId="17">#REF!</definedName>
    <definedName name="T18?item_ext?РОСТ">#REF!</definedName>
    <definedName name="T18?L1" localSheetId="24">#REF!</definedName>
    <definedName name="T18?L1" localSheetId="19">#REF!</definedName>
    <definedName name="T18?L1" localSheetId="6">#REF!</definedName>
    <definedName name="T18?L1" localSheetId="25">#REF!</definedName>
    <definedName name="T18?L1" localSheetId="18">#REF!</definedName>
    <definedName name="T18?L1" localSheetId="26">#REF!</definedName>
    <definedName name="T18?L1" localSheetId="17">#REF!</definedName>
    <definedName name="T18?L1">#REF!</definedName>
    <definedName name="T18?L1.1" localSheetId="24">#REF!</definedName>
    <definedName name="T18?L1.1" localSheetId="19">#REF!</definedName>
    <definedName name="T18?L1.1" localSheetId="6">#REF!</definedName>
    <definedName name="T18?L1.1" localSheetId="25">#REF!</definedName>
    <definedName name="T18?L1.1" localSheetId="18">#REF!</definedName>
    <definedName name="T18?L1.1" localSheetId="26">#REF!</definedName>
    <definedName name="T18?L1.1" localSheetId="17">#REF!</definedName>
    <definedName name="T18?L1.1">#REF!</definedName>
    <definedName name="T18?Name" localSheetId="24">#REF!</definedName>
    <definedName name="T18?Name" localSheetId="19">#REF!</definedName>
    <definedName name="T18?Name" localSheetId="6">#REF!</definedName>
    <definedName name="T18?Name" localSheetId="25">#REF!</definedName>
    <definedName name="T18?Name" localSheetId="18">#REF!</definedName>
    <definedName name="T18?Name" localSheetId="26">#REF!</definedName>
    <definedName name="T18?Name" localSheetId="17">#REF!</definedName>
    <definedName name="T18?Name">#REF!</definedName>
    <definedName name="T18?Table" localSheetId="24">#REF!</definedName>
    <definedName name="T18?Table" localSheetId="19">#REF!</definedName>
    <definedName name="T18?Table" localSheetId="6">#REF!</definedName>
    <definedName name="T18?Table" localSheetId="25">#REF!</definedName>
    <definedName name="T18?Table" localSheetId="18">#REF!</definedName>
    <definedName name="T18?Table" localSheetId="26">#REF!</definedName>
    <definedName name="T18?Table" localSheetId="17">#REF!</definedName>
    <definedName name="T18?Table">#REF!</definedName>
    <definedName name="T18?Title" localSheetId="24">#REF!</definedName>
    <definedName name="T18?Title" localSheetId="19">#REF!</definedName>
    <definedName name="T18?Title" localSheetId="6">#REF!</definedName>
    <definedName name="T18?Title" localSheetId="25">#REF!</definedName>
    <definedName name="T18?Title" localSheetId="18">#REF!</definedName>
    <definedName name="T18?Title" localSheetId="26">#REF!</definedName>
    <definedName name="T18?Title" localSheetId="17">#REF!</definedName>
    <definedName name="T18?Title">#REF!</definedName>
    <definedName name="T18?unit?ПРЦ" localSheetId="24">#REF!</definedName>
    <definedName name="T18?unit?ПРЦ" localSheetId="19">#REF!</definedName>
    <definedName name="T18?unit?ПРЦ" localSheetId="6">#REF!</definedName>
    <definedName name="T18?unit?ПРЦ" localSheetId="25">#REF!</definedName>
    <definedName name="T18?unit?ПРЦ" localSheetId="18">#REF!</definedName>
    <definedName name="T18?unit?ПРЦ" localSheetId="26">#REF!</definedName>
    <definedName name="T18?unit?ПРЦ" localSheetId="17">#REF!</definedName>
    <definedName name="T18?unit?ПРЦ">#REF!</definedName>
    <definedName name="T18?unit?ТРУБ" localSheetId="24">#REF!</definedName>
    <definedName name="T18?unit?ТРУБ" localSheetId="19">#REF!</definedName>
    <definedName name="T18?unit?ТРУБ" localSheetId="6">#REF!</definedName>
    <definedName name="T18?unit?ТРУБ" localSheetId="25">#REF!</definedName>
    <definedName name="T18?unit?ТРУБ" localSheetId="18">#REF!</definedName>
    <definedName name="T18?unit?ТРУБ" localSheetId="26">#REF!</definedName>
    <definedName name="T18?unit?ТРУБ" localSheetId="17">#REF!</definedName>
    <definedName name="T18?unit?ТРУБ">#REF!</definedName>
    <definedName name="T18_1_Name3">'[24]18.1'!$V$4,'[24]18.1'!$T$4,'[24]18.1'!$R$4,'[24]18.1'!$P$4,'[24]18.1'!$N$4,'[24]18.1'!$L$4,'[24]18.1'!$J$4,'[24]18.1'!$H$4,'[24]18.1'!$F$4,'[24]18.1'!$X$4</definedName>
    <definedName name="T18_ADD_1" localSheetId="24">#REF!</definedName>
    <definedName name="T18_ADD_1" localSheetId="19">#REF!</definedName>
    <definedName name="T18_ADD_1" localSheetId="6">#REF!</definedName>
    <definedName name="T18_ADD_1" localSheetId="25">#REF!</definedName>
    <definedName name="T18_ADD_1" localSheetId="18">#REF!</definedName>
    <definedName name="T18_ADD_1" localSheetId="26">#REF!</definedName>
    <definedName name="T18_ADD_1" localSheetId="17">#REF!</definedName>
    <definedName name="T18_ADD_1">#REF!</definedName>
    <definedName name="T18_Protect" localSheetId="24">#REF!,#REF!,#REF!,#REF!</definedName>
    <definedName name="T18_Protect" localSheetId="19">#REF!,#REF!,#REF!,#REF!</definedName>
    <definedName name="T18_Protect" localSheetId="6">#REF!,#REF!,#REF!,#REF!</definedName>
    <definedName name="T18_Protect" localSheetId="25">#REF!,#REF!,#REF!,#REF!</definedName>
    <definedName name="T18_Protect" localSheetId="18">#REF!,#REF!,#REF!,#REF!</definedName>
    <definedName name="T18_Protect" localSheetId="26">#REF!,#REF!,#REF!,#REF!</definedName>
    <definedName name="T18_Protect" localSheetId="17">#REF!,#REF!,#REF!,#REF!</definedName>
    <definedName name="T18_Protect">#REF!,#REF!,#REF!,#REF!</definedName>
    <definedName name="T19.1.1?axis?C?ПЭ" localSheetId="24">#REF!</definedName>
    <definedName name="T19.1.1?axis?C?ПЭ" localSheetId="19">#REF!</definedName>
    <definedName name="T19.1.1?axis?C?ПЭ" localSheetId="6">#REF!</definedName>
    <definedName name="T19.1.1?axis?C?ПЭ" localSheetId="25">#REF!</definedName>
    <definedName name="T19.1.1?axis?C?ПЭ" localSheetId="18">#REF!</definedName>
    <definedName name="T19.1.1?axis?C?ПЭ" localSheetId="10">#REF!</definedName>
    <definedName name="T19.1.1?axis?C?ПЭ" localSheetId="26">#REF!</definedName>
    <definedName name="T19.1.1?axis?C?ПЭ" localSheetId="17">#REF!</definedName>
    <definedName name="T19.1.1?axis?C?ПЭ">#REF!</definedName>
    <definedName name="T19.1.1?axis?C?ПЭ?" localSheetId="24">#REF!</definedName>
    <definedName name="T19.1.1?axis?C?ПЭ?" localSheetId="19">#REF!</definedName>
    <definedName name="T19.1.1?axis?C?ПЭ?" localSheetId="6">#REF!</definedName>
    <definedName name="T19.1.1?axis?C?ПЭ?" localSheetId="25">#REF!</definedName>
    <definedName name="T19.1.1?axis?C?ПЭ?" localSheetId="18">#REF!</definedName>
    <definedName name="T19.1.1?axis?C?ПЭ?" localSheetId="10">#REF!</definedName>
    <definedName name="T19.1.1?axis?C?ПЭ?" localSheetId="26">#REF!</definedName>
    <definedName name="T19.1.1?axis?C?ПЭ?" localSheetId="17">#REF!</definedName>
    <definedName name="T19.1.1?axis?C?ПЭ?">#REF!</definedName>
    <definedName name="T19.1.1?axis?C?СЦТ" localSheetId="24">#REF!</definedName>
    <definedName name="T19.1.1?axis?C?СЦТ" localSheetId="19">#REF!</definedName>
    <definedName name="T19.1.1?axis?C?СЦТ" localSheetId="6">#REF!</definedName>
    <definedName name="T19.1.1?axis?C?СЦТ" localSheetId="25">#REF!</definedName>
    <definedName name="T19.1.1?axis?C?СЦТ" localSheetId="18">#REF!</definedName>
    <definedName name="T19.1.1?axis?C?СЦТ" localSheetId="10">#REF!</definedName>
    <definedName name="T19.1.1?axis?C?СЦТ" localSheetId="26">#REF!</definedName>
    <definedName name="T19.1.1?axis?C?СЦТ" localSheetId="17">#REF!</definedName>
    <definedName name="T19.1.1?axis?C?СЦТ">#REF!</definedName>
    <definedName name="T19.1.1?axis?C?СЦТ?" localSheetId="24">#REF!</definedName>
    <definedName name="T19.1.1?axis?C?СЦТ?" localSheetId="19">#REF!</definedName>
    <definedName name="T19.1.1?axis?C?СЦТ?" localSheetId="6">#REF!</definedName>
    <definedName name="T19.1.1?axis?C?СЦТ?" localSheetId="25">#REF!</definedName>
    <definedName name="T19.1.1?axis?C?СЦТ?" localSheetId="18">#REF!</definedName>
    <definedName name="T19.1.1?axis?C?СЦТ?" localSheetId="10">#REF!</definedName>
    <definedName name="T19.1.1?axis?C?СЦТ?" localSheetId="26">#REF!</definedName>
    <definedName name="T19.1.1?axis?C?СЦТ?" localSheetId="17">#REF!</definedName>
    <definedName name="T19.1.1?axis?C?СЦТ?">#REF!</definedName>
    <definedName name="T19.1.1?axis?R?ВРАС">'[24]19.1.1'!$C$30:$AQ$32,'[24]19.1.1'!$C$42:$AQ$43</definedName>
    <definedName name="T19.1.1?axis?R?ВРАС?">'[24]19.1.1'!$B$30:$B$32,'[24]19.1.1'!$B$42:$B$43</definedName>
    <definedName name="T19.1.1?axis?ПРД?БАЗ">'[24]19.1.1'!$P$9:$P$57,'[24]19.1.1'!$N$9:$N$57,'[24]19.1.1'!$L$9:$L$57,'[24]19.1.1'!$J$9:$J$57,'[24]19.1.1'!$H$9:$H$57,'[24]19.1.1'!$F$9:$F$57,'[24]19.1.1'!$C$9:$C$57,'[24]19.1.1'!$AP$9:$AP$57</definedName>
    <definedName name="T19.1.1?axis?ПРД?РЕГ">'[24]19.1.1'!$Q$9:$Q$57,'[24]19.1.1'!$O$9:$O$57,'[24]19.1.1'!$M$9:$M$57,'[24]19.1.1'!$K$9:$K$57,'[24]19.1.1'!$I$9:$I$57,'[24]19.1.1'!$G$9:$G$57,'[24]19.1.1'!$D$9:$D$57,'[24]19.1.1'!$AQ$9:$AQ$57</definedName>
    <definedName name="T19.1.1?Data" localSheetId="6">P1_T19.1.1?Data,P2_T19.1.1?Data</definedName>
    <definedName name="T19.1.1?Data">P1_T19.1.1?Data,P2_T19.1.1?Data</definedName>
    <definedName name="T19.1.1?L1">'[24]19.1.1'!$C$9:$D$9,'[24]19.1.1'!$F$9:$AQ$9</definedName>
    <definedName name="T19.1.1?L10">'[24]19.1.1'!$C$48:$D$48,'[24]19.1.1'!$F$48:$AQ$48</definedName>
    <definedName name="T19.1.1?L11">'[24]19.1.1'!$C$49:$D$49,'[24]19.1.1'!$F$49:$AQ$49</definedName>
    <definedName name="T19.1.1?L12">'[24]19.1.1'!$C$50:$D$50,'[24]19.1.1'!$F$50:$AQ$50</definedName>
    <definedName name="T19.1.1?L13">'[24]19.1.1'!$C$51:$D$51,'[24]19.1.1'!$F$51:$AQ$51</definedName>
    <definedName name="T19.1.1?L14">'[24]19.1.1'!$C$52:$D$52,'[24]19.1.1'!$F$52:$AQ$52</definedName>
    <definedName name="T19.1.1?L14.1">'[24]19.1.1'!$C$54:$D$54,'[24]19.1.1'!$F$54:$AQ$54</definedName>
    <definedName name="T19.1.1?L15">'[24]19.1.1'!$C$55:$D$55,'[24]19.1.1'!$F$55:$AQ$55</definedName>
    <definedName name="T19.1.1?L15.1">'[24]19.1.1'!$C$57:$D$57,'[24]19.1.1'!$F$57:$AQ$57</definedName>
    <definedName name="T19.1.1?L2">'[24]19.1.1'!$C$10:$D$10,'[24]19.1.1'!$F$10:$AQ$10</definedName>
    <definedName name="T19.1.1?L3">'[24]19.1.1'!$C$11:$D$11,'[24]19.1.1'!$F$11:$AQ$11</definedName>
    <definedName name="T19.1.1?L4">'[24]19.1.1'!$C$12:$D$12,'[24]19.1.1'!$F$12:$AQ$12</definedName>
    <definedName name="T19.1.1?L5">'[24]19.1.1'!$C$13:$D$13,'[24]19.1.1'!$F$13:$AQ$13</definedName>
    <definedName name="T19.1.1?L6">'[24]19.1.1'!$C$14:$D$14,'[24]19.1.1'!$F$14:$AQ$14</definedName>
    <definedName name="T19.1.1?L6.1">'[24]19.1.1'!$C$16:$D$16,'[24]19.1.1'!$F$16:$AQ$16</definedName>
    <definedName name="T19.1.1?L6.2">'[24]19.1.1'!$C$17:$D$17,'[24]19.1.1'!$F$17:$AQ$17</definedName>
    <definedName name="T19.1.1?L6.3">'[24]19.1.1'!$C$18:$D$18,'[24]19.1.1'!$F$18:$AQ$18</definedName>
    <definedName name="T19.1.1?L7">'[24]19.1.1'!$C$19:$D$19,'[24]19.1.1'!$F$19:$AQ$19</definedName>
    <definedName name="T19.1.1?L8">'[24]19.1.1'!$C$20:$D$20,'[24]19.1.1'!$F$20:$AQ$20</definedName>
    <definedName name="T19.1.1?L9">'[24]19.1.1'!$C$21:$D$21,'[24]19.1.1'!$F$21:$AQ$21</definedName>
    <definedName name="T19.1.1?L9.1">'[24]19.1.1'!$C$23:$D$23,'[24]19.1.1'!$F$23:$AQ$23</definedName>
    <definedName name="T19.1.1?L9.2">'[24]19.1.1'!$C$24:$D$24,'[24]19.1.1'!$F$24:$AQ$24</definedName>
    <definedName name="T19.1.1?L9.3">'[24]19.1.1'!$C$25:$D$25,'[24]19.1.1'!$F$25:$AQ$25</definedName>
    <definedName name="T19.1.1?L9.4">'[24]19.1.1'!$C$26:$D$26,'[24]19.1.1'!$F$26:$AQ$26</definedName>
    <definedName name="T19.1.1?L9.5">'[24]19.1.1'!$C$27:$D$27,'[24]19.1.1'!$F$27:$AQ$27</definedName>
    <definedName name="T19.1.1?L9.5.x">'[24]19.1.1'!$C$30:$D$32,'[24]19.1.1'!$F$30:$AQ$32</definedName>
    <definedName name="T19.1.1?L9.6">'[24]19.1.1'!$C$34:$D$34,'[24]19.1.1'!$F$34:$AQ$34</definedName>
    <definedName name="T19.1.1?L9.6.x">'[24]19.1.1'!$C$42:$D$43,'[24]19.1.1'!$F$42:$AQ$43</definedName>
    <definedName name="T19.1.1?Name" localSheetId="24">#REF!</definedName>
    <definedName name="T19.1.1?Name" localSheetId="19">#REF!</definedName>
    <definedName name="T19.1.1?Name" localSheetId="6">#REF!</definedName>
    <definedName name="T19.1.1?Name" localSheetId="25">#REF!</definedName>
    <definedName name="T19.1.1?Name" localSheetId="18">#REF!</definedName>
    <definedName name="T19.1.1?Name" localSheetId="10">#REF!</definedName>
    <definedName name="T19.1.1?Name" localSheetId="26">#REF!</definedName>
    <definedName name="T19.1.1?Name" localSheetId="17">#REF!</definedName>
    <definedName name="T19.1.1?Name">#REF!</definedName>
    <definedName name="T19.1.1?Table" localSheetId="24">#REF!</definedName>
    <definedName name="T19.1.1?Table" localSheetId="19">#REF!</definedName>
    <definedName name="T19.1.1?Table" localSheetId="6">#REF!</definedName>
    <definedName name="T19.1.1?Table" localSheetId="25">#REF!</definedName>
    <definedName name="T19.1.1?Table" localSheetId="18">#REF!</definedName>
    <definedName name="T19.1.1?Table" localSheetId="10">#REF!</definedName>
    <definedName name="T19.1.1?Table" localSheetId="26">#REF!</definedName>
    <definedName name="T19.1.1?Table" localSheetId="17">#REF!</definedName>
    <definedName name="T19.1.1?Table">#REF!</definedName>
    <definedName name="T19.1.1?Title" localSheetId="24">#REF!</definedName>
    <definedName name="T19.1.1?Title" localSheetId="19">#REF!</definedName>
    <definedName name="T19.1.1?Title" localSheetId="6">#REF!</definedName>
    <definedName name="T19.1.1?Title" localSheetId="25">#REF!</definedName>
    <definedName name="T19.1.1?Title" localSheetId="18">#REF!</definedName>
    <definedName name="T19.1.1?Title" localSheetId="10">#REF!</definedName>
    <definedName name="T19.1.1?Title" localSheetId="26">#REF!</definedName>
    <definedName name="T19.1.1?Title" localSheetId="17">#REF!</definedName>
    <definedName name="T19.1.1?Title">#REF!</definedName>
    <definedName name="T19.1.1?unit?ТРУБ" localSheetId="24">#REF!</definedName>
    <definedName name="T19.1.1?unit?ТРУБ" localSheetId="19">#REF!</definedName>
    <definedName name="T19.1.1?unit?ТРУБ" localSheetId="6">#REF!</definedName>
    <definedName name="T19.1.1?unit?ТРУБ" localSheetId="25">#REF!</definedName>
    <definedName name="T19.1.1?unit?ТРУБ" localSheetId="18">#REF!</definedName>
    <definedName name="T19.1.1?unit?ТРУБ" localSheetId="10">#REF!</definedName>
    <definedName name="T19.1.1?unit?ТРУБ" localSheetId="26">#REF!</definedName>
    <definedName name="T19.1.1?unit?ТРУБ" localSheetId="17">#REF!</definedName>
    <definedName name="T19.1.1?unit?ТРУБ">#REF!</definedName>
    <definedName name="T19.1.2?axis?C?СЦТ" localSheetId="24">#REF!</definedName>
    <definedName name="T19.1.2?axis?C?СЦТ" localSheetId="19">#REF!</definedName>
    <definedName name="T19.1.2?axis?C?СЦТ" localSheetId="6">#REF!</definedName>
    <definedName name="T19.1.2?axis?C?СЦТ" localSheetId="25">#REF!</definedName>
    <definedName name="T19.1.2?axis?C?СЦТ" localSheetId="18">#REF!</definedName>
    <definedName name="T19.1.2?axis?C?СЦТ" localSheetId="10">#REF!</definedName>
    <definedName name="T19.1.2?axis?C?СЦТ" localSheetId="26">#REF!</definedName>
    <definedName name="T19.1.2?axis?C?СЦТ" localSheetId="17">#REF!</definedName>
    <definedName name="T19.1.2?axis?C?СЦТ">#REF!</definedName>
    <definedName name="T19.1.2?axis?C?СЦТ?" localSheetId="24">#REF!</definedName>
    <definedName name="T19.1.2?axis?C?СЦТ?" localSheetId="19">#REF!</definedName>
    <definedName name="T19.1.2?axis?C?СЦТ?" localSheetId="6">#REF!</definedName>
    <definedName name="T19.1.2?axis?C?СЦТ?" localSheetId="25">#REF!</definedName>
    <definedName name="T19.1.2?axis?C?СЦТ?" localSheetId="18">#REF!</definedName>
    <definedName name="T19.1.2?axis?C?СЦТ?" localSheetId="10">#REF!</definedName>
    <definedName name="T19.1.2?axis?C?СЦТ?" localSheetId="26">#REF!</definedName>
    <definedName name="T19.1.2?axis?C?СЦТ?" localSheetId="17">#REF!</definedName>
    <definedName name="T19.1.2?axis?C?СЦТ?">#REF!</definedName>
    <definedName name="T19.1.2?axis?R?ВРАС">'[24]19.1.2'!$C$30:$M$32,'[24]19.1.2'!$C$42:$M$43</definedName>
    <definedName name="T19.1.2?axis?R?ВРАС?">'[24]19.1.2'!$B$30:$B$32,'[24]19.1.2'!$B$42:$B$43</definedName>
    <definedName name="T19.1.2?axis?ПРД?БАЗ">'[24]19.1.2'!$J$9:$J$57,'[24]19.1.2'!$H$9:$H$57,'[24]19.1.2'!$F$9:$F$57,'[24]19.1.2'!$C$9:$C$57,'[24]19.1.2'!$L$9:$L$57</definedName>
    <definedName name="T19.1.2?axis?ПРД?РЕГ">'[24]19.1.2'!$K$9:$K$57,'[24]19.1.2'!$I$9:$I$57,'[24]19.1.2'!$G$9:$G$57,'[24]19.1.2'!$D$9:$D$57,'[24]19.1.2'!$M$9:$M$57</definedName>
    <definedName name="T19.1.2?Data" localSheetId="6">P1_T19.1.2?Data,P2_T19.1.2?Data</definedName>
    <definedName name="T19.1.2?Data">P1_T19.1.2?Data,P2_T19.1.2?Data</definedName>
    <definedName name="T19.1.2?L1">'[24]19.1.2'!$C$9:$D$9,'[24]19.1.2'!$F$9:$M$9</definedName>
    <definedName name="T19.1.2?L10">'[24]19.1.2'!$C$48:$D$48,'[24]19.1.2'!$F$48:$M$48</definedName>
    <definedName name="T19.1.2?L11">'[24]19.1.2'!$C$49:$D$49,'[24]19.1.2'!$F$49:$M$49</definedName>
    <definedName name="T19.1.2?L12">'[24]19.1.2'!$C$50:$D$50,'[24]19.1.2'!$F$50:$M$50</definedName>
    <definedName name="T19.1.2?L13">'[24]19.1.2'!$C$51:$D$51,'[24]19.1.2'!$F$51:$M$51</definedName>
    <definedName name="T19.1.2?L14">'[24]19.1.2'!$C$52:$D$52,'[24]19.1.2'!$F$52:$M$52</definedName>
    <definedName name="T19.1.2?L14.1">'[24]19.1.2'!$C$54:$D$54,'[24]19.1.2'!$F$54:$M$54</definedName>
    <definedName name="T19.1.2?L15">'[24]19.1.2'!$C$55:$D$55,'[24]19.1.2'!$F$55:$M$55</definedName>
    <definedName name="T19.1.2?L15.1">'[24]19.1.2'!$C$57:$D$57,'[24]19.1.2'!$F$57:$M$57</definedName>
    <definedName name="T19.1.2?L2">'[24]19.1.2'!$C$10:$D$10,'[24]19.1.2'!$F$10:$M$10</definedName>
    <definedName name="T19.1.2?L3">'[24]19.1.2'!$C$11:$D$11,'[24]19.1.2'!$F$11:$M$11</definedName>
    <definedName name="T19.1.2?L4">'[24]19.1.2'!$C$12:$D$12,'[24]19.1.2'!$F$12:$M$12</definedName>
    <definedName name="T19.1.2?L5">'[24]19.1.2'!$C$13:$D$13,'[24]19.1.2'!$F$13:$M$13</definedName>
    <definedName name="T19.1.2?L6">'[24]19.1.2'!$C$14:$D$14,'[24]19.1.2'!$F$14:$M$14</definedName>
    <definedName name="T19.1.2?L6.1">'[24]19.1.2'!$C$16:$D$16,'[24]19.1.2'!$F$16:$M$16</definedName>
    <definedName name="T19.1.2?L6.2">'[24]19.1.2'!$C$17:$D$17,'[24]19.1.2'!$F$17:$M$17</definedName>
    <definedName name="T19.1.2?L6.3">'[24]19.1.2'!$C$18:$D$18,'[24]19.1.2'!$F$18:$M$18</definedName>
    <definedName name="T19.1.2?L7">'[24]19.1.2'!$C$19:$D$19,'[24]19.1.2'!$F$19:$M$19</definedName>
    <definedName name="T19.1.2?L8">'[24]19.1.2'!$C$20:$D$20,'[24]19.1.2'!$F$20:$M$20</definedName>
    <definedName name="T19.1.2?L9">'[24]19.1.2'!$C$21:$D$21,'[24]19.1.2'!$F$21:$M$21</definedName>
    <definedName name="T19.1.2?L9.1">'[24]19.1.2'!$C$23:$D$23,'[24]19.1.2'!$F$23:$M$23</definedName>
    <definedName name="T19.1.2?L9.2">'[24]19.1.2'!$C$24:$D$24,'[24]19.1.2'!$F$24:$M$24</definedName>
    <definedName name="T19.1.2?L9.3">'[24]19.1.2'!$C$25:$D$25,'[24]19.1.2'!$F$25:$M$25</definedName>
    <definedName name="T19.1.2?L9.4">'[24]19.1.2'!$C$26:$D$26,'[24]19.1.2'!$F$26:$M$26</definedName>
    <definedName name="T19.1.2?L9.5">'[24]19.1.2'!$C$27:$D$27,'[24]19.1.2'!$F$27:$M$27</definedName>
    <definedName name="T19.1.2?L9.5.x">'[24]19.1.2'!$C$30:$D$32,'[24]19.1.2'!$F$30:$M$32</definedName>
    <definedName name="T19.1.2?L9.6">'[24]19.1.2'!$C$34:$D$34,'[24]19.1.2'!$F$34:$M$34</definedName>
    <definedName name="T19.1.2?L9.6.x">'[24]19.1.2'!$C$42:$D$43,'[24]19.1.2'!$F$42:$M$43</definedName>
    <definedName name="T19.1.2?Name" localSheetId="24">#REF!</definedName>
    <definedName name="T19.1.2?Name" localSheetId="19">#REF!</definedName>
    <definedName name="T19.1.2?Name" localSheetId="6">#REF!</definedName>
    <definedName name="T19.1.2?Name" localSheetId="25">#REF!</definedName>
    <definedName name="T19.1.2?Name" localSheetId="18">#REF!</definedName>
    <definedName name="T19.1.2?Name" localSheetId="10">#REF!</definedName>
    <definedName name="T19.1.2?Name" localSheetId="26">#REF!</definedName>
    <definedName name="T19.1.2?Name" localSheetId="17">#REF!</definedName>
    <definedName name="T19.1.2?Name">#REF!</definedName>
    <definedName name="T19.1.2?Table" localSheetId="24">#REF!</definedName>
    <definedName name="T19.1.2?Table" localSheetId="19">#REF!</definedName>
    <definedName name="T19.1.2?Table" localSheetId="6">#REF!</definedName>
    <definedName name="T19.1.2?Table" localSheetId="25">#REF!</definedName>
    <definedName name="T19.1.2?Table" localSheetId="18">#REF!</definedName>
    <definedName name="T19.1.2?Table" localSheetId="10">#REF!</definedName>
    <definedName name="T19.1.2?Table" localSheetId="26">#REF!</definedName>
    <definedName name="T19.1.2?Table" localSheetId="17">#REF!</definedName>
    <definedName name="T19.1.2?Table">#REF!</definedName>
    <definedName name="T19.1.2?Title" localSheetId="24">#REF!</definedName>
    <definedName name="T19.1.2?Title" localSheetId="19">#REF!</definedName>
    <definedName name="T19.1.2?Title" localSheetId="6">#REF!</definedName>
    <definedName name="T19.1.2?Title" localSheetId="25">#REF!</definedName>
    <definedName name="T19.1.2?Title" localSheetId="18">#REF!</definedName>
    <definedName name="T19.1.2?Title" localSheetId="10">#REF!</definedName>
    <definedName name="T19.1.2?Title" localSheetId="26">#REF!</definedName>
    <definedName name="T19.1.2?Title" localSheetId="17">#REF!</definedName>
    <definedName name="T19.1.2?Title">#REF!</definedName>
    <definedName name="T19.1.2?unit?ТРУБ" localSheetId="24">#REF!</definedName>
    <definedName name="T19.1.2?unit?ТРУБ" localSheetId="19">#REF!</definedName>
    <definedName name="T19.1.2?unit?ТРУБ" localSheetId="6">#REF!</definedName>
    <definedName name="T19.1.2?unit?ТРУБ" localSheetId="25">#REF!</definedName>
    <definedName name="T19.1.2?unit?ТРУБ" localSheetId="18">#REF!</definedName>
    <definedName name="T19.1.2?unit?ТРУБ" localSheetId="10">#REF!</definedName>
    <definedName name="T19.1.2?unit?ТРУБ" localSheetId="26">#REF!</definedName>
    <definedName name="T19.1.2?unit?ТРУБ" localSheetId="17">#REF!</definedName>
    <definedName name="T19.1.2?unit?ТРУБ">#REF!</definedName>
    <definedName name="T19.2?axis?C?СЦТ" localSheetId="24">#REF!</definedName>
    <definedName name="T19.2?axis?C?СЦТ" localSheetId="19">#REF!</definedName>
    <definedName name="T19.2?axis?C?СЦТ" localSheetId="6">#REF!</definedName>
    <definedName name="T19.2?axis?C?СЦТ" localSheetId="25">#REF!</definedName>
    <definedName name="T19.2?axis?C?СЦТ" localSheetId="18">#REF!</definedName>
    <definedName name="T19.2?axis?C?СЦТ" localSheetId="10">#REF!</definedName>
    <definedName name="T19.2?axis?C?СЦТ" localSheetId="26">#REF!</definedName>
    <definedName name="T19.2?axis?C?СЦТ" localSheetId="17">#REF!</definedName>
    <definedName name="T19.2?axis?C?СЦТ">#REF!</definedName>
    <definedName name="T19.2?axis?C?СЦТ?" localSheetId="24">#REF!</definedName>
    <definedName name="T19.2?axis?C?СЦТ?" localSheetId="19">#REF!</definedName>
    <definedName name="T19.2?axis?C?СЦТ?" localSheetId="6">#REF!</definedName>
    <definedName name="T19.2?axis?C?СЦТ?" localSheetId="25">#REF!</definedName>
    <definedName name="T19.2?axis?C?СЦТ?" localSheetId="18">#REF!</definedName>
    <definedName name="T19.2?axis?C?СЦТ?" localSheetId="10">#REF!</definedName>
    <definedName name="T19.2?axis?C?СЦТ?" localSheetId="26">#REF!</definedName>
    <definedName name="T19.2?axis?C?СЦТ?" localSheetId="17">#REF!</definedName>
    <definedName name="T19.2?axis?C?СЦТ?">#REF!</definedName>
    <definedName name="T19.2?axis?R?ВРАС">'[24]19.2'!$C$33:$W$35,'[24]19.2'!$C$39:$W$40</definedName>
    <definedName name="T19.2?axis?R?ВРАС?">'[24]19.2'!$B$33:$B$35,'[24]19.2'!$B$39:$B$40</definedName>
    <definedName name="T19.2?axis?ПРД?БАЗ">'[24]19.2'!$H$10:$I$52,'[24]19.2'!$L$10:$M$52,'[24]19.2'!$P$10:$Q$52,'[24]19.2'!$T$10:$U$52,'[24]19.2'!$C$10:$D$52</definedName>
    <definedName name="T19.2?axis?ПРД?РЕГ">'[24]19.2'!$R$10:$S$52,'[24]19.2'!$N$10:$O$52,'[24]19.2'!$J$10:$K$52,'[24]19.2'!$E$10:$F$52,'[24]19.2'!$V$10:$W$52</definedName>
    <definedName name="T19.2?Data" localSheetId="6">P1_T19.2?Data,P2_T19.2?Data</definedName>
    <definedName name="T19.2?Data">P1_T19.2?Data,P2_T19.2?Data</definedName>
    <definedName name="T19.2?item_ext?СБЫТ">'[24]19.2'!$S$10:$S$49,'[24]19.2'!$Q$10:$Q$49,'[24]19.2'!$O$10:$O$49,'[24]19.2'!$M$10:$M$49,'[24]19.2'!$K$10:$K$49,'[24]19.2'!$I$10:$I$49,'[24]19.2'!$U$10:$U$49,'[24]19.2'!$W$10:$W$49,'[24]19.2'!$D$10:$D$49,'[24]19.2'!$F$10:$F$49</definedName>
    <definedName name="T19.2?L1">'[24]19.2'!$C$10:$F$10,'[24]19.2'!$H$10:$W$10</definedName>
    <definedName name="T19.2?L1.1">'[24]19.2'!$C$12:$F$12,'[24]19.2'!$H$12:$W$12</definedName>
    <definedName name="T19.2?L1.2">'[24]19.2'!$C$13:$F$13,'[24]19.2'!$H$13:$W$13</definedName>
    <definedName name="T19.2?L1.3">'[24]19.2'!$C$14:$F$14,'[24]19.2'!$H$14:$W$14</definedName>
    <definedName name="T19.2?L10">'[24]19.2'!$C$43:$F$43,'[24]19.2'!$H$43:$W$43</definedName>
    <definedName name="T19.2?L11">'[24]19.2'!$C$44:$F$44,'[24]19.2'!$H$44:$W$44</definedName>
    <definedName name="T19.2?L12">'[24]19.2'!$C$45:$F$45,'[24]19.2'!$H$45:$W$45</definedName>
    <definedName name="T19.2?L13">'[24]19.2'!$C$46:$F$46,'[24]19.2'!$H$46:$W$46</definedName>
    <definedName name="T19.2?L14">'[24]19.2'!$C$47:$F$47,'[24]19.2'!$H$47:$W$47</definedName>
    <definedName name="T19.2?L14.1">'[24]19.2'!$C$49:$F$49,'[24]19.2'!$H$49:$W$49</definedName>
    <definedName name="T19.2?L15.1" localSheetId="24">#REF!</definedName>
    <definedName name="T19.2?L15.1" localSheetId="19">#REF!</definedName>
    <definedName name="T19.2?L15.1" localSheetId="6">#REF!</definedName>
    <definedName name="T19.2?L15.1" localSheetId="25">#REF!</definedName>
    <definedName name="T19.2?L15.1" localSheetId="18">#REF!</definedName>
    <definedName name="T19.2?L15.1" localSheetId="10">#REF!</definedName>
    <definedName name="T19.2?L15.1" localSheetId="26">#REF!</definedName>
    <definedName name="T19.2?L15.1" localSheetId="17">#REF!</definedName>
    <definedName name="T19.2?L15.1">#REF!</definedName>
    <definedName name="T19.2?L15.2" localSheetId="24">#REF!</definedName>
    <definedName name="T19.2?L15.2" localSheetId="19">#REF!</definedName>
    <definedName name="T19.2?L15.2" localSheetId="6">#REF!</definedName>
    <definedName name="T19.2?L15.2" localSheetId="25">#REF!</definedName>
    <definedName name="T19.2?L15.2" localSheetId="18">#REF!</definedName>
    <definedName name="T19.2?L15.2" localSheetId="10">#REF!</definedName>
    <definedName name="T19.2?L15.2" localSheetId="26">#REF!</definedName>
    <definedName name="T19.2?L15.2" localSheetId="17">#REF!</definedName>
    <definedName name="T19.2?L15.2">#REF!</definedName>
    <definedName name="T19.2?L2">'[24]19.2'!$C$15:$F$15,'[24]19.2'!$H$15:$W$15</definedName>
    <definedName name="T19.2?L3">'[24]19.2'!$C$16:$F$16,'[24]19.2'!$H$16:$W$16</definedName>
    <definedName name="T19.2?L4">'[24]19.2'!$C$17:$F$17,'[24]19.2'!$H$17:$W$17</definedName>
    <definedName name="T19.2?L5">'[24]19.2'!$C$18:$F$18,'[24]19.2'!$H$18:$W$18</definedName>
    <definedName name="T19.2?L5.1">'[24]19.2'!$C$20:$F$20,'[24]19.2'!$H$20:$W$20</definedName>
    <definedName name="T19.2?L5.2">'[24]19.2'!$C$21:$F$21,'[24]19.2'!$H$21:$W$21</definedName>
    <definedName name="T19.2?L5.3">'[24]19.2'!$C$22:$F$22,'[24]19.2'!$H$22:$W$22</definedName>
    <definedName name="T19.2?L6">'[24]19.2'!$C$23:$F$23,'[24]19.2'!$H$23:$W$23</definedName>
    <definedName name="T19.2?L7">'[24]19.2'!$C$24:$F$24,'[24]19.2'!$H$24:$W$24</definedName>
    <definedName name="T19.2?L8">'[24]19.2'!$C$25:$F$25,'[24]19.2'!$H$25:$W$25</definedName>
    <definedName name="T19.2?L8.1">'[24]19.2'!$C$27:$F$27,'[24]19.2'!$H$27:$W$27</definedName>
    <definedName name="T19.2?L8.2">'[24]19.2'!$C$28:$F$28,'[24]19.2'!$H$28:$W$28</definedName>
    <definedName name="T19.2?L8.3">'[24]19.2'!$C$29:$F$29,'[24]19.2'!$H$29:$W$29</definedName>
    <definedName name="T19.2?L8.4">'[24]19.2'!$C$30:$F$30,'[24]19.2'!$H$30:$W$30</definedName>
    <definedName name="T19.2?L8.5">'[24]19.2'!$C$31:$F$31,'[24]19.2'!$H$31:$W$31</definedName>
    <definedName name="T19.2?L8.5.x">'[24]19.2'!$C$33:$F$35,'[24]19.2'!$H$33:$W$35</definedName>
    <definedName name="T19.2?L8.6">'[24]19.2'!$C$37:$F$37,'[24]19.2'!$H$37:$W$37</definedName>
    <definedName name="T19.2?L8.6.x">'[24]19.2'!$C$39:$F$40,'[24]19.2'!$H$39:$W$40</definedName>
    <definedName name="T19.2?L9">'[24]19.2'!$C$42:$F$42,'[24]19.2'!$H$42:$W$42</definedName>
    <definedName name="T19.2?Name" localSheetId="24">#REF!</definedName>
    <definedName name="T19.2?Name" localSheetId="19">#REF!</definedName>
    <definedName name="T19.2?Name" localSheetId="6">#REF!</definedName>
    <definedName name="T19.2?Name" localSheetId="25">#REF!</definedName>
    <definedName name="T19.2?Name" localSheetId="18">#REF!</definedName>
    <definedName name="T19.2?Name" localSheetId="10">#REF!</definedName>
    <definedName name="T19.2?Name" localSheetId="26">#REF!</definedName>
    <definedName name="T19.2?Name" localSheetId="17">#REF!</definedName>
    <definedName name="T19.2?Name">#REF!</definedName>
    <definedName name="T19.2?Table" localSheetId="24">#REF!</definedName>
    <definedName name="T19.2?Table" localSheetId="19">#REF!</definedName>
    <definedName name="T19.2?Table" localSheetId="6">#REF!</definedName>
    <definedName name="T19.2?Table" localSheetId="25">#REF!</definedName>
    <definedName name="T19.2?Table" localSheetId="18">#REF!</definedName>
    <definedName name="T19.2?Table" localSheetId="10">#REF!</definedName>
    <definedName name="T19.2?Table" localSheetId="26">#REF!</definedName>
    <definedName name="T19.2?Table" localSheetId="17">#REF!</definedName>
    <definedName name="T19.2?Table">#REF!</definedName>
    <definedName name="T19.2?Title" localSheetId="24">#REF!</definedName>
    <definedName name="T19.2?Title" localSheetId="19">#REF!</definedName>
    <definedName name="T19.2?Title" localSheetId="6">#REF!</definedName>
    <definedName name="T19.2?Title" localSheetId="25">#REF!</definedName>
    <definedName name="T19.2?Title" localSheetId="18">#REF!</definedName>
    <definedName name="T19.2?Title" localSheetId="10">#REF!</definedName>
    <definedName name="T19.2?Title" localSheetId="26">#REF!</definedName>
    <definedName name="T19.2?Title" localSheetId="17">#REF!</definedName>
    <definedName name="T19.2?Title">#REF!</definedName>
    <definedName name="T19.2?unit?РУБ.ГКАЛ" localSheetId="24">#REF!</definedName>
    <definedName name="T19.2?unit?РУБ.ГКАЛ" localSheetId="19">#REF!</definedName>
    <definedName name="T19.2?unit?РУБ.ГКАЛ" localSheetId="6">#REF!</definedName>
    <definedName name="T19.2?unit?РУБ.ГКАЛ" localSheetId="25">#REF!</definedName>
    <definedName name="T19.2?unit?РУБ.ГКАЛ" localSheetId="18">#REF!</definedName>
    <definedName name="T19.2?unit?РУБ.ГКАЛ" localSheetId="10">#REF!</definedName>
    <definedName name="T19.2?unit?РУБ.ГКАЛ" localSheetId="26">#REF!</definedName>
    <definedName name="T19.2?unit?РУБ.ГКАЛ" localSheetId="17">#REF!</definedName>
    <definedName name="T19.2?unit?РУБ.ГКАЛ">#REF!</definedName>
    <definedName name="T19.2?unit?ТГКАЛ" localSheetId="24">#REF!</definedName>
    <definedName name="T19.2?unit?ТГКАЛ" localSheetId="19">#REF!</definedName>
    <definedName name="T19.2?unit?ТГКАЛ" localSheetId="6">#REF!</definedName>
    <definedName name="T19.2?unit?ТГКАЛ" localSheetId="25">#REF!</definedName>
    <definedName name="T19.2?unit?ТГКАЛ" localSheetId="18">#REF!</definedName>
    <definedName name="T19.2?unit?ТГКАЛ" localSheetId="10">#REF!</definedName>
    <definedName name="T19.2?unit?ТГКАЛ" localSheetId="26">#REF!</definedName>
    <definedName name="T19.2?unit?ТГКАЛ" localSheetId="17">#REF!</definedName>
    <definedName name="T19.2?unit?ТГКАЛ">#REF!</definedName>
    <definedName name="T19.2?unit?ТРУБ">'[24]19.2'!$C$47:$W$52,'[24]19.2'!$C$10:$W$44</definedName>
    <definedName name="T19?axis?R?ВРАС">'[24]19'!$C$28:$D$30,'[24]19'!$C$40:$D$41</definedName>
    <definedName name="T19?axis?R?ВРАС?">'[24]19'!$B$28:$B$30,'[24]19'!$B$40:$B$41</definedName>
    <definedName name="T19?axis?R?ДОГОВОР" localSheetId="24">#REF!</definedName>
    <definedName name="T19?axis?R?ДОГОВОР" localSheetId="19">#REF!</definedName>
    <definedName name="T19?axis?R?ДОГОВОР" localSheetId="6">#REF!</definedName>
    <definedName name="T19?axis?R?ДОГОВОР" localSheetId="25">#REF!</definedName>
    <definedName name="T19?axis?R?ДОГОВОР" localSheetId="18">#REF!</definedName>
    <definedName name="T19?axis?R?ДОГОВОР" localSheetId="26">#REF!</definedName>
    <definedName name="T19?axis?R?ДОГОВОР" localSheetId="17">#REF!</definedName>
    <definedName name="T19?axis?R?ДОГОВОР">#REF!</definedName>
    <definedName name="T19?axis?R?ДОГОВОР?" localSheetId="24">#REF!</definedName>
    <definedName name="T19?axis?R?ДОГОВОР?" localSheetId="19">#REF!</definedName>
    <definedName name="T19?axis?R?ДОГОВОР?" localSheetId="6">#REF!</definedName>
    <definedName name="T19?axis?R?ДОГОВОР?" localSheetId="25">#REF!</definedName>
    <definedName name="T19?axis?R?ДОГОВОР?" localSheetId="18">#REF!</definedName>
    <definedName name="T19?axis?R?ДОГОВОР?" localSheetId="26">#REF!</definedName>
    <definedName name="T19?axis?R?ДОГОВОР?" localSheetId="17">#REF!</definedName>
    <definedName name="T19?axis?R?ДОГОВОР?">#REF!</definedName>
    <definedName name="T19?axis?ПРД?БАЗ" localSheetId="24">#REF!</definedName>
    <definedName name="T19?axis?ПРД?БАЗ" localSheetId="19">#REF!</definedName>
    <definedName name="T19?axis?ПРД?БАЗ" localSheetId="6">#REF!</definedName>
    <definedName name="T19?axis?ПРД?БАЗ" localSheetId="25">#REF!</definedName>
    <definedName name="T19?axis?ПРД?БАЗ" localSheetId="18">#REF!</definedName>
    <definedName name="T19?axis?ПРД?БАЗ" localSheetId="10">#REF!</definedName>
    <definedName name="T19?axis?ПРД?БАЗ" localSheetId="26">#REF!</definedName>
    <definedName name="T19?axis?ПРД?БАЗ" localSheetId="17">#REF!</definedName>
    <definedName name="T19?axis?ПРД?БАЗ">#REF!</definedName>
    <definedName name="T19?axis?ПРД?ПРЕД" localSheetId="24">#REF!,#REF!</definedName>
    <definedName name="T19?axis?ПРД?ПРЕД" localSheetId="19">#REF!,#REF!</definedName>
    <definedName name="T19?axis?ПРД?ПРЕД" localSheetId="6">#REF!,#REF!</definedName>
    <definedName name="T19?axis?ПРД?ПРЕД" localSheetId="25">#REF!,#REF!</definedName>
    <definedName name="T19?axis?ПРД?ПРЕД" localSheetId="18">#REF!,#REF!</definedName>
    <definedName name="T19?axis?ПРД?ПРЕД" localSheetId="26">#REF!,#REF!</definedName>
    <definedName name="T19?axis?ПРД?ПРЕД" localSheetId="17">#REF!,#REF!</definedName>
    <definedName name="T19?axis?ПРД?ПРЕД">#REF!,#REF!</definedName>
    <definedName name="T19?axis?ПРД?РЕГ" localSheetId="24">#REF!</definedName>
    <definedName name="T19?axis?ПРД?РЕГ" localSheetId="19">#REF!</definedName>
    <definedName name="T19?axis?ПРД?РЕГ" localSheetId="6">#REF!</definedName>
    <definedName name="T19?axis?ПРД?РЕГ" localSheetId="25">#REF!</definedName>
    <definedName name="T19?axis?ПРД?РЕГ" localSheetId="18">#REF!</definedName>
    <definedName name="T19?axis?ПРД?РЕГ" localSheetId="10">#REF!</definedName>
    <definedName name="T19?axis?ПРД?РЕГ" localSheetId="26">#REF!</definedName>
    <definedName name="T19?axis?ПРД?РЕГ" localSheetId="17">#REF!</definedName>
    <definedName name="T19?axis?ПРД?РЕГ">#REF!</definedName>
    <definedName name="T19?axis?ПФ?NA" localSheetId="24">#REF!</definedName>
    <definedName name="T19?axis?ПФ?NA" localSheetId="19">#REF!</definedName>
    <definedName name="T19?axis?ПФ?NA" localSheetId="6">#REF!</definedName>
    <definedName name="T19?axis?ПФ?NA" localSheetId="25">#REF!</definedName>
    <definedName name="T19?axis?ПФ?NA" localSheetId="18">#REF!</definedName>
    <definedName name="T19?axis?ПФ?NA" localSheetId="26">#REF!</definedName>
    <definedName name="T19?axis?ПФ?NA" localSheetId="17">#REF!</definedName>
    <definedName name="T19?axis?ПФ?NA">#REF!</definedName>
    <definedName name="T19?axis?ПФ?ПЛАН" localSheetId="24">#REF!,#REF!,#REF!,#REF!</definedName>
    <definedName name="T19?axis?ПФ?ПЛАН" localSheetId="19">#REF!,#REF!,#REF!,#REF!</definedName>
    <definedName name="T19?axis?ПФ?ПЛАН" localSheetId="6">#REF!,#REF!,#REF!,#REF!</definedName>
    <definedName name="T19?axis?ПФ?ПЛАН" localSheetId="25">#REF!,#REF!,#REF!,#REF!</definedName>
    <definedName name="T19?axis?ПФ?ПЛАН" localSheetId="18">#REF!,#REF!,#REF!,#REF!</definedName>
    <definedName name="T19?axis?ПФ?ПЛАН" localSheetId="26">#REF!,#REF!,#REF!,#REF!</definedName>
    <definedName name="T19?axis?ПФ?ПЛАН" localSheetId="17">#REF!,#REF!,#REF!,#REF!</definedName>
    <definedName name="T19?axis?ПФ?ПЛАН">#REF!,#REF!,#REF!,#REF!</definedName>
    <definedName name="T19?axis?ПФ?ФАКТ" localSheetId="24">#REF!,#REF!,#REF!,#REF!</definedName>
    <definedName name="T19?axis?ПФ?ФАКТ" localSheetId="19">#REF!,#REF!,#REF!,#REF!</definedName>
    <definedName name="T19?axis?ПФ?ФАКТ" localSheetId="6">#REF!,#REF!,#REF!,#REF!</definedName>
    <definedName name="T19?axis?ПФ?ФАКТ" localSheetId="25">#REF!,#REF!,#REF!,#REF!</definedName>
    <definedName name="T19?axis?ПФ?ФАКТ" localSheetId="18">#REF!,#REF!,#REF!,#REF!</definedName>
    <definedName name="T19?axis?ПФ?ФАКТ" localSheetId="26">#REF!,#REF!,#REF!,#REF!</definedName>
    <definedName name="T19?axis?ПФ?ФАКТ" localSheetId="17">#REF!,#REF!,#REF!,#REF!</definedName>
    <definedName name="T19?axis?ПФ?ФАКТ">#REF!,#REF!,#REF!,#REF!</definedName>
    <definedName name="T19?Data">'[24]19'!$C$55:$D$55,'[24]19'!$C$57:$D$59,'[24]19'!$C$61:$D$63,'[24]19'!$C$7:$D$12,'[24]19'!$C$14:$D$19,'[24]19'!$C$21:$D$25,'[24]19'!$C$28:$D$30,'[24]19'!$C$32:$D$32,'[24]19'!$C$40:$D$41,'[24]19'!$C$46:$D$53</definedName>
    <definedName name="T19?item_ext?РОСТ" localSheetId="24">#REF!</definedName>
    <definedName name="T19?item_ext?РОСТ" localSheetId="19">#REF!</definedName>
    <definedName name="T19?item_ext?РОСТ" localSheetId="6">#REF!</definedName>
    <definedName name="T19?item_ext?РОСТ" localSheetId="25">#REF!</definedName>
    <definedName name="T19?item_ext?РОСТ" localSheetId="18">#REF!</definedName>
    <definedName name="T19?item_ext?РОСТ" localSheetId="26">#REF!</definedName>
    <definedName name="T19?item_ext?РОСТ" localSheetId="17">#REF!</definedName>
    <definedName name="T19?item_ext?РОСТ">#REF!</definedName>
    <definedName name="T19?L1" localSheetId="24">#REF!</definedName>
    <definedName name="T19?L1" localSheetId="19">#REF!</definedName>
    <definedName name="T19?L1" localSheetId="6">#REF!</definedName>
    <definedName name="T19?L1" localSheetId="25">#REF!</definedName>
    <definedName name="T19?L1" localSheetId="18">#REF!</definedName>
    <definedName name="T19?L1" localSheetId="10">#REF!</definedName>
    <definedName name="T19?L1" localSheetId="26">#REF!</definedName>
    <definedName name="T19?L1" localSheetId="17">#REF!</definedName>
    <definedName name="T19?L1">#REF!</definedName>
    <definedName name="T19?L1.1" localSheetId="24">#REF!</definedName>
    <definedName name="T19?L1.1" localSheetId="19">#REF!</definedName>
    <definedName name="T19?L1.1" localSheetId="6">#REF!</definedName>
    <definedName name="T19?L1.1" localSheetId="25">#REF!</definedName>
    <definedName name="T19?L1.1" localSheetId="18">#REF!</definedName>
    <definedName name="T19?L1.1" localSheetId="26">#REF!</definedName>
    <definedName name="T19?L1.1" localSheetId="17">#REF!</definedName>
    <definedName name="T19?L1.1">#REF!</definedName>
    <definedName name="T19?L1.x" localSheetId="24">#REF!,#REF!</definedName>
    <definedName name="T19?L1.x" localSheetId="19">#REF!,#REF!</definedName>
    <definedName name="T19?L1.x" localSheetId="6">#REF!,#REF!</definedName>
    <definedName name="T19?L1.x" localSheetId="25">#REF!,#REF!</definedName>
    <definedName name="T19?L1.x" localSheetId="18">#REF!,#REF!</definedName>
    <definedName name="T19?L1.x" localSheetId="26">#REF!,#REF!</definedName>
    <definedName name="T19?L1.x" localSheetId="17">#REF!,#REF!</definedName>
    <definedName name="T19?L1.x">#REF!,#REF!</definedName>
    <definedName name="T19?L10" localSheetId="24">#REF!</definedName>
    <definedName name="T19?L10" localSheetId="19">#REF!</definedName>
    <definedName name="T19?L10" localSheetId="6">#REF!</definedName>
    <definedName name="T19?L10" localSheetId="25">#REF!</definedName>
    <definedName name="T19?L10" localSheetId="18">#REF!</definedName>
    <definedName name="T19?L10" localSheetId="10">#REF!</definedName>
    <definedName name="T19?L10" localSheetId="26">#REF!</definedName>
    <definedName name="T19?L10" localSheetId="17">#REF!</definedName>
    <definedName name="T19?L10">#REF!</definedName>
    <definedName name="T19?L10.1" localSheetId="24">#REF!</definedName>
    <definedName name="T19?L10.1" localSheetId="19">#REF!</definedName>
    <definedName name="T19?L10.1" localSheetId="6">#REF!</definedName>
    <definedName name="T19?L10.1" localSheetId="25">#REF!</definedName>
    <definedName name="T19?L10.1" localSheetId="18">#REF!</definedName>
    <definedName name="T19?L10.1" localSheetId="10">#REF!</definedName>
    <definedName name="T19?L10.1" localSheetId="26">#REF!</definedName>
    <definedName name="T19?L10.1" localSheetId="17">#REF!</definedName>
    <definedName name="T19?L10.1">#REF!</definedName>
    <definedName name="T19?L10.2" localSheetId="24">#REF!</definedName>
    <definedName name="T19?L10.2" localSheetId="19">#REF!</definedName>
    <definedName name="T19?L10.2" localSheetId="6">#REF!</definedName>
    <definedName name="T19?L10.2" localSheetId="25">#REF!</definedName>
    <definedName name="T19?L10.2" localSheetId="18">#REF!</definedName>
    <definedName name="T19?L10.2" localSheetId="10">#REF!</definedName>
    <definedName name="T19?L10.2" localSheetId="26">#REF!</definedName>
    <definedName name="T19?L10.2" localSheetId="17">#REF!</definedName>
    <definedName name="T19?L10.2">#REF!</definedName>
    <definedName name="T19?L11" localSheetId="24">#REF!</definedName>
    <definedName name="T19?L11" localSheetId="19">#REF!</definedName>
    <definedName name="T19?L11" localSheetId="6">#REF!</definedName>
    <definedName name="T19?L11" localSheetId="25">#REF!</definedName>
    <definedName name="T19?L11" localSheetId="18">#REF!</definedName>
    <definedName name="T19?L11" localSheetId="10">#REF!</definedName>
    <definedName name="T19?L11" localSheetId="26">#REF!</definedName>
    <definedName name="T19?L11" localSheetId="17">#REF!</definedName>
    <definedName name="T19?L11">#REF!</definedName>
    <definedName name="T19?L12" localSheetId="24">#REF!</definedName>
    <definedName name="T19?L12" localSheetId="19">#REF!</definedName>
    <definedName name="T19?L12" localSheetId="6">#REF!</definedName>
    <definedName name="T19?L12" localSheetId="25">#REF!</definedName>
    <definedName name="T19?L12" localSheetId="18">#REF!</definedName>
    <definedName name="T19?L12" localSheetId="10">#REF!</definedName>
    <definedName name="T19?L12" localSheetId="26">#REF!</definedName>
    <definedName name="T19?L12" localSheetId="17">#REF!</definedName>
    <definedName name="T19?L12">#REF!</definedName>
    <definedName name="T19?L13" localSheetId="24">#REF!</definedName>
    <definedName name="T19?L13" localSheetId="19">#REF!</definedName>
    <definedName name="T19?L13" localSheetId="6">#REF!</definedName>
    <definedName name="T19?L13" localSheetId="25">#REF!</definedName>
    <definedName name="T19?L13" localSheetId="18">#REF!</definedName>
    <definedName name="T19?L13" localSheetId="10">#REF!</definedName>
    <definedName name="T19?L13" localSheetId="26">#REF!</definedName>
    <definedName name="T19?L13" localSheetId="17">#REF!</definedName>
    <definedName name="T19?L13">#REF!</definedName>
    <definedName name="T19?L14" localSheetId="24">#REF!</definedName>
    <definedName name="T19?L14" localSheetId="19">#REF!</definedName>
    <definedName name="T19?L14" localSheetId="6">#REF!</definedName>
    <definedName name="T19?L14" localSheetId="25">#REF!</definedName>
    <definedName name="T19?L14" localSheetId="18">#REF!</definedName>
    <definedName name="T19?L14" localSheetId="10">#REF!</definedName>
    <definedName name="T19?L14" localSheetId="26">#REF!</definedName>
    <definedName name="T19?L14" localSheetId="17">#REF!</definedName>
    <definedName name="T19?L14">#REF!</definedName>
    <definedName name="T19?L15" localSheetId="24">#REF!</definedName>
    <definedName name="T19?L15" localSheetId="19">#REF!</definedName>
    <definedName name="T19?L15" localSheetId="6">#REF!</definedName>
    <definedName name="T19?L15" localSheetId="25">#REF!</definedName>
    <definedName name="T19?L15" localSheetId="18">#REF!</definedName>
    <definedName name="T19?L15" localSheetId="10">#REF!</definedName>
    <definedName name="T19?L15" localSheetId="26">#REF!</definedName>
    <definedName name="T19?L15" localSheetId="17">#REF!</definedName>
    <definedName name="T19?L15">#REF!</definedName>
    <definedName name="T19?L15.1" localSheetId="24">#REF!</definedName>
    <definedName name="T19?L15.1" localSheetId="19">#REF!</definedName>
    <definedName name="T19?L15.1" localSheetId="6">#REF!</definedName>
    <definedName name="T19?L15.1" localSheetId="25">#REF!</definedName>
    <definedName name="T19?L15.1" localSheetId="18">#REF!</definedName>
    <definedName name="T19?L15.1" localSheetId="10">#REF!</definedName>
    <definedName name="T19?L15.1" localSheetId="26">#REF!</definedName>
    <definedName name="T19?L15.1" localSheetId="17">#REF!</definedName>
    <definedName name="T19?L15.1">#REF!</definedName>
    <definedName name="T19?L15.1.1" localSheetId="24">#REF!</definedName>
    <definedName name="T19?L15.1.1" localSheetId="19">#REF!</definedName>
    <definedName name="T19?L15.1.1" localSheetId="6">#REF!</definedName>
    <definedName name="T19?L15.1.1" localSheetId="25">#REF!</definedName>
    <definedName name="T19?L15.1.1" localSheetId="18">#REF!</definedName>
    <definedName name="T19?L15.1.1" localSheetId="10">#REF!</definedName>
    <definedName name="T19?L15.1.1" localSheetId="26">#REF!</definedName>
    <definedName name="T19?L15.1.1" localSheetId="17">#REF!</definedName>
    <definedName name="T19?L15.1.1">#REF!</definedName>
    <definedName name="T19?L15.1.2" localSheetId="24">#REF!</definedName>
    <definedName name="T19?L15.1.2" localSheetId="19">#REF!</definedName>
    <definedName name="T19?L15.1.2" localSheetId="6">#REF!</definedName>
    <definedName name="T19?L15.1.2" localSheetId="25">#REF!</definedName>
    <definedName name="T19?L15.1.2" localSheetId="18">#REF!</definedName>
    <definedName name="T19?L15.1.2" localSheetId="10">#REF!</definedName>
    <definedName name="T19?L15.1.2" localSheetId="26">#REF!</definedName>
    <definedName name="T19?L15.1.2" localSheetId="17">#REF!</definedName>
    <definedName name="T19?L15.1.2">#REF!</definedName>
    <definedName name="T19?L16" localSheetId="24">#REF!</definedName>
    <definedName name="T19?L16" localSheetId="19">#REF!</definedName>
    <definedName name="T19?L16" localSheetId="6">#REF!</definedName>
    <definedName name="T19?L16" localSheetId="25">#REF!</definedName>
    <definedName name="T19?L16" localSheetId="18">#REF!</definedName>
    <definedName name="T19?L16" localSheetId="10">#REF!</definedName>
    <definedName name="T19?L16" localSheetId="26">#REF!</definedName>
    <definedName name="T19?L16" localSheetId="17">#REF!</definedName>
    <definedName name="T19?L16">#REF!</definedName>
    <definedName name="T19?L16.1" localSheetId="24">#REF!</definedName>
    <definedName name="T19?L16.1" localSheetId="19">#REF!</definedName>
    <definedName name="T19?L16.1" localSheetId="6">#REF!</definedName>
    <definedName name="T19?L16.1" localSheetId="25">#REF!</definedName>
    <definedName name="T19?L16.1" localSheetId="18">#REF!</definedName>
    <definedName name="T19?L16.1" localSheetId="10">#REF!</definedName>
    <definedName name="T19?L16.1" localSheetId="26">#REF!</definedName>
    <definedName name="T19?L16.1" localSheetId="17">#REF!</definedName>
    <definedName name="T19?L16.1">#REF!</definedName>
    <definedName name="T19?L16.2" localSheetId="24">#REF!</definedName>
    <definedName name="T19?L16.2" localSheetId="19">#REF!</definedName>
    <definedName name="T19?L16.2" localSheetId="6">#REF!</definedName>
    <definedName name="T19?L16.2" localSheetId="25">#REF!</definedName>
    <definedName name="T19?L16.2" localSheetId="18">#REF!</definedName>
    <definedName name="T19?L16.2" localSheetId="10">#REF!</definedName>
    <definedName name="T19?L16.2" localSheetId="26">#REF!</definedName>
    <definedName name="T19?L16.2" localSheetId="17">#REF!</definedName>
    <definedName name="T19?L16.2">#REF!</definedName>
    <definedName name="T19?L16.3" localSheetId="24">#REF!</definedName>
    <definedName name="T19?L16.3" localSheetId="19">#REF!</definedName>
    <definedName name="T19?L16.3" localSheetId="6">#REF!</definedName>
    <definedName name="T19?L16.3" localSheetId="25">#REF!</definedName>
    <definedName name="T19?L16.3" localSheetId="18">#REF!</definedName>
    <definedName name="T19?L16.3" localSheetId="10">#REF!</definedName>
    <definedName name="T19?L16.3" localSheetId="26">#REF!</definedName>
    <definedName name="T19?L16.3" localSheetId="17">#REF!</definedName>
    <definedName name="T19?L16.3">#REF!</definedName>
    <definedName name="T19?L2" localSheetId="24">#REF!</definedName>
    <definedName name="T19?L2" localSheetId="19">#REF!</definedName>
    <definedName name="T19?L2" localSheetId="6">#REF!</definedName>
    <definedName name="T19?L2" localSheetId="25">#REF!</definedName>
    <definedName name="T19?L2" localSheetId="18">#REF!</definedName>
    <definedName name="T19?L2" localSheetId="10">#REF!</definedName>
    <definedName name="T19?L2" localSheetId="26">#REF!</definedName>
    <definedName name="T19?L2" localSheetId="17">#REF!</definedName>
    <definedName name="T19?L2">#REF!</definedName>
    <definedName name="T19?L3" localSheetId="24">#REF!</definedName>
    <definedName name="T19?L3" localSheetId="19">#REF!</definedName>
    <definedName name="T19?L3" localSheetId="6">#REF!</definedName>
    <definedName name="T19?L3" localSheetId="25">#REF!</definedName>
    <definedName name="T19?L3" localSheetId="18">#REF!</definedName>
    <definedName name="T19?L3" localSheetId="10">#REF!</definedName>
    <definedName name="T19?L3" localSheetId="26">#REF!</definedName>
    <definedName name="T19?L3" localSheetId="17">#REF!</definedName>
    <definedName name="T19?L3">#REF!</definedName>
    <definedName name="T19?L4" localSheetId="24">#REF!</definedName>
    <definedName name="T19?L4" localSheetId="19">#REF!</definedName>
    <definedName name="T19?L4" localSheetId="6">#REF!</definedName>
    <definedName name="T19?L4" localSheetId="25">#REF!</definedName>
    <definedName name="T19?L4" localSheetId="18">#REF!</definedName>
    <definedName name="T19?L4" localSheetId="10">#REF!</definedName>
    <definedName name="T19?L4" localSheetId="26">#REF!</definedName>
    <definedName name="T19?L4" localSheetId="17">#REF!</definedName>
    <definedName name="T19?L4">#REF!</definedName>
    <definedName name="T19?L5" localSheetId="24">#REF!</definedName>
    <definedName name="T19?L5" localSheetId="19">#REF!</definedName>
    <definedName name="T19?L5" localSheetId="6">#REF!</definedName>
    <definedName name="T19?L5" localSheetId="25">#REF!</definedName>
    <definedName name="T19?L5" localSheetId="18">#REF!</definedName>
    <definedName name="T19?L5" localSheetId="10">#REF!</definedName>
    <definedName name="T19?L5" localSheetId="26">#REF!</definedName>
    <definedName name="T19?L5" localSheetId="17">#REF!</definedName>
    <definedName name="T19?L5">#REF!</definedName>
    <definedName name="T19?L6" localSheetId="24">#REF!</definedName>
    <definedName name="T19?L6" localSheetId="19">#REF!</definedName>
    <definedName name="T19?L6" localSheetId="6">#REF!</definedName>
    <definedName name="T19?L6" localSheetId="25">#REF!</definedName>
    <definedName name="T19?L6" localSheetId="18">#REF!</definedName>
    <definedName name="T19?L6" localSheetId="10">#REF!</definedName>
    <definedName name="T19?L6" localSheetId="26">#REF!</definedName>
    <definedName name="T19?L6" localSheetId="17">#REF!</definedName>
    <definedName name="T19?L6">#REF!</definedName>
    <definedName name="T19?L6.1" localSheetId="24">#REF!</definedName>
    <definedName name="T19?L6.1" localSheetId="19">#REF!</definedName>
    <definedName name="T19?L6.1" localSheetId="6">#REF!</definedName>
    <definedName name="T19?L6.1" localSheetId="25">#REF!</definedName>
    <definedName name="T19?L6.1" localSheetId="18">#REF!</definedName>
    <definedName name="T19?L6.1" localSheetId="10">#REF!</definedName>
    <definedName name="T19?L6.1" localSheetId="26">#REF!</definedName>
    <definedName name="T19?L6.1" localSheetId="17">#REF!</definedName>
    <definedName name="T19?L6.1">#REF!</definedName>
    <definedName name="T19?L6.2" localSheetId="24">#REF!</definedName>
    <definedName name="T19?L6.2" localSheetId="19">#REF!</definedName>
    <definedName name="T19?L6.2" localSheetId="6">#REF!</definedName>
    <definedName name="T19?L6.2" localSheetId="25">#REF!</definedName>
    <definedName name="T19?L6.2" localSheetId="18">#REF!</definedName>
    <definedName name="T19?L6.2" localSheetId="10">#REF!</definedName>
    <definedName name="T19?L6.2" localSheetId="26">#REF!</definedName>
    <definedName name="T19?L6.2" localSheetId="17">#REF!</definedName>
    <definedName name="T19?L6.2">#REF!</definedName>
    <definedName name="T19?L6.3" localSheetId="24">#REF!</definedName>
    <definedName name="T19?L6.3" localSheetId="19">#REF!</definedName>
    <definedName name="T19?L6.3" localSheetId="6">#REF!</definedName>
    <definedName name="T19?L6.3" localSheetId="25">#REF!</definedName>
    <definedName name="T19?L6.3" localSheetId="18">#REF!</definedName>
    <definedName name="T19?L6.3" localSheetId="10">#REF!</definedName>
    <definedName name="T19?L6.3" localSheetId="26">#REF!</definedName>
    <definedName name="T19?L6.3" localSheetId="17">#REF!</definedName>
    <definedName name="T19?L6.3">#REF!</definedName>
    <definedName name="T19?L7" localSheetId="24">#REF!</definedName>
    <definedName name="T19?L7" localSheetId="19">#REF!</definedName>
    <definedName name="T19?L7" localSheetId="6">#REF!</definedName>
    <definedName name="T19?L7" localSheetId="25">#REF!</definedName>
    <definedName name="T19?L7" localSheetId="18">#REF!</definedName>
    <definedName name="T19?L7" localSheetId="10">#REF!</definedName>
    <definedName name="T19?L7" localSheetId="26">#REF!</definedName>
    <definedName name="T19?L7" localSheetId="17">#REF!</definedName>
    <definedName name="T19?L7">#REF!</definedName>
    <definedName name="T19?L8" localSheetId="24">#REF!</definedName>
    <definedName name="T19?L8" localSheetId="19">#REF!</definedName>
    <definedName name="T19?L8" localSheetId="6">#REF!</definedName>
    <definedName name="T19?L8" localSheetId="25">#REF!</definedName>
    <definedName name="T19?L8" localSheetId="18">#REF!</definedName>
    <definedName name="T19?L8" localSheetId="10">#REF!</definedName>
    <definedName name="T19?L8" localSheetId="26">#REF!</definedName>
    <definedName name="T19?L8" localSheetId="17">#REF!</definedName>
    <definedName name="T19?L8">#REF!</definedName>
    <definedName name="T19?L9" localSheetId="24">#REF!</definedName>
    <definedName name="T19?L9" localSheetId="19">#REF!</definedName>
    <definedName name="T19?L9" localSheetId="6">#REF!</definedName>
    <definedName name="T19?L9" localSheetId="25">#REF!</definedName>
    <definedName name="T19?L9" localSheetId="18">#REF!</definedName>
    <definedName name="T19?L9" localSheetId="10">#REF!</definedName>
    <definedName name="T19?L9" localSheetId="26">#REF!</definedName>
    <definedName name="T19?L9" localSheetId="17">#REF!</definedName>
    <definedName name="T19?L9">#REF!</definedName>
    <definedName name="T19?L9.1" localSheetId="24">#REF!</definedName>
    <definedName name="T19?L9.1" localSheetId="19">#REF!</definedName>
    <definedName name="T19?L9.1" localSheetId="6">#REF!</definedName>
    <definedName name="T19?L9.1" localSheetId="25">#REF!</definedName>
    <definedName name="T19?L9.1" localSheetId="18">#REF!</definedName>
    <definedName name="T19?L9.1" localSheetId="10">#REF!</definedName>
    <definedName name="T19?L9.1" localSheetId="26">#REF!</definedName>
    <definedName name="T19?L9.1" localSheetId="17">#REF!</definedName>
    <definedName name="T19?L9.1">#REF!</definedName>
    <definedName name="T19?L9.2" localSheetId="24">#REF!</definedName>
    <definedName name="T19?L9.2" localSheetId="19">#REF!</definedName>
    <definedName name="T19?L9.2" localSheetId="6">#REF!</definedName>
    <definedName name="T19?L9.2" localSheetId="25">#REF!</definedName>
    <definedName name="T19?L9.2" localSheetId="18">#REF!</definedName>
    <definedName name="T19?L9.2" localSheetId="10">#REF!</definedName>
    <definedName name="T19?L9.2" localSheetId="26">#REF!</definedName>
    <definedName name="T19?L9.2" localSheetId="17">#REF!</definedName>
    <definedName name="T19?L9.2">#REF!</definedName>
    <definedName name="T19?L9.3" localSheetId="24">#REF!</definedName>
    <definedName name="T19?L9.3" localSheetId="19">#REF!</definedName>
    <definedName name="T19?L9.3" localSheetId="6">#REF!</definedName>
    <definedName name="T19?L9.3" localSheetId="25">#REF!</definedName>
    <definedName name="T19?L9.3" localSheetId="18">#REF!</definedName>
    <definedName name="T19?L9.3" localSheetId="10">#REF!</definedName>
    <definedName name="T19?L9.3" localSheetId="26">#REF!</definedName>
    <definedName name="T19?L9.3" localSheetId="17">#REF!</definedName>
    <definedName name="T19?L9.3">#REF!</definedName>
    <definedName name="T19?L9.4" localSheetId="24">#REF!</definedName>
    <definedName name="T19?L9.4" localSheetId="19">#REF!</definedName>
    <definedName name="T19?L9.4" localSheetId="6">#REF!</definedName>
    <definedName name="T19?L9.4" localSheetId="25">#REF!</definedName>
    <definedName name="T19?L9.4" localSheetId="18">#REF!</definedName>
    <definedName name="T19?L9.4" localSheetId="10">#REF!</definedName>
    <definedName name="T19?L9.4" localSheetId="26">#REF!</definedName>
    <definedName name="T19?L9.4" localSheetId="17">#REF!</definedName>
    <definedName name="T19?L9.4">#REF!</definedName>
    <definedName name="T19?L9.5" localSheetId="24">#REF!</definedName>
    <definedName name="T19?L9.5" localSheetId="19">#REF!</definedName>
    <definedName name="T19?L9.5" localSheetId="6">#REF!</definedName>
    <definedName name="T19?L9.5" localSheetId="25">#REF!</definedName>
    <definedName name="T19?L9.5" localSheetId="18">#REF!</definedName>
    <definedName name="T19?L9.5" localSheetId="10">#REF!</definedName>
    <definedName name="T19?L9.5" localSheetId="26">#REF!</definedName>
    <definedName name="T19?L9.5" localSheetId="17">#REF!</definedName>
    <definedName name="T19?L9.5">#REF!</definedName>
    <definedName name="T19?L9.5.x" localSheetId="24">#REF!</definedName>
    <definedName name="T19?L9.5.x" localSheetId="19">#REF!</definedName>
    <definedName name="T19?L9.5.x" localSheetId="6">#REF!</definedName>
    <definedName name="T19?L9.5.x" localSheetId="25">#REF!</definedName>
    <definedName name="T19?L9.5.x" localSheetId="18">#REF!</definedName>
    <definedName name="T19?L9.5.x" localSheetId="10">#REF!</definedName>
    <definedName name="T19?L9.5.x" localSheetId="26">#REF!</definedName>
    <definedName name="T19?L9.5.x" localSheetId="17">#REF!</definedName>
    <definedName name="T19?L9.5.x">#REF!</definedName>
    <definedName name="T19?L9.6" localSheetId="24">#REF!</definedName>
    <definedName name="T19?L9.6" localSheetId="19">#REF!</definedName>
    <definedName name="T19?L9.6" localSheetId="6">#REF!</definedName>
    <definedName name="T19?L9.6" localSheetId="25">#REF!</definedName>
    <definedName name="T19?L9.6" localSheetId="18">#REF!</definedName>
    <definedName name="T19?L9.6" localSheetId="10">#REF!</definedName>
    <definedName name="T19?L9.6" localSheetId="26">#REF!</definedName>
    <definedName name="T19?L9.6" localSheetId="17">#REF!</definedName>
    <definedName name="T19?L9.6">#REF!</definedName>
    <definedName name="T19?L9.6.x" localSheetId="24">#REF!</definedName>
    <definedName name="T19?L9.6.x" localSheetId="19">#REF!</definedName>
    <definedName name="T19?L9.6.x" localSheetId="6">#REF!</definedName>
    <definedName name="T19?L9.6.x" localSheetId="25">#REF!</definedName>
    <definedName name="T19?L9.6.x" localSheetId="18">#REF!</definedName>
    <definedName name="T19?L9.6.x" localSheetId="10">#REF!</definedName>
    <definedName name="T19?L9.6.x" localSheetId="26">#REF!</definedName>
    <definedName name="T19?L9.6.x" localSheetId="17">#REF!</definedName>
    <definedName name="T19?L9.6.x">#REF!</definedName>
    <definedName name="T19?Name" localSheetId="24">#REF!</definedName>
    <definedName name="T19?Name" localSheetId="19">#REF!</definedName>
    <definedName name="T19?Name" localSheetId="6">#REF!</definedName>
    <definedName name="T19?Name" localSheetId="25">#REF!</definedName>
    <definedName name="T19?Name" localSheetId="18">#REF!</definedName>
    <definedName name="T19?Name" localSheetId="10">#REF!</definedName>
    <definedName name="T19?Name" localSheetId="26">#REF!</definedName>
    <definedName name="T19?Name" localSheetId="17">#REF!</definedName>
    <definedName name="T19?Name">#REF!</definedName>
    <definedName name="T19?Table" localSheetId="24">#REF!</definedName>
    <definedName name="T19?Table" localSheetId="19">#REF!</definedName>
    <definedName name="T19?Table" localSheetId="6">#REF!</definedName>
    <definedName name="T19?Table" localSheetId="25">#REF!</definedName>
    <definedName name="T19?Table" localSheetId="18">#REF!</definedName>
    <definedName name="T19?Table" localSheetId="10">#REF!</definedName>
    <definedName name="T19?Table" localSheetId="26">#REF!</definedName>
    <definedName name="T19?Table" localSheetId="17">#REF!</definedName>
    <definedName name="T19?Table">#REF!</definedName>
    <definedName name="T19?Title" localSheetId="24">#REF!</definedName>
    <definedName name="T19?Title" localSheetId="19">#REF!</definedName>
    <definedName name="T19?Title" localSheetId="6">#REF!</definedName>
    <definedName name="T19?Title" localSheetId="25">#REF!</definedName>
    <definedName name="T19?Title" localSheetId="18">#REF!</definedName>
    <definedName name="T19?Title" localSheetId="10">#REF!</definedName>
    <definedName name="T19?Title" localSheetId="26">#REF!</definedName>
    <definedName name="T19?Title" localSheetId="17">#REF!</definedName>
    <definedName name="T19?Title">#REF!</definedName>
    <definedName name="T19?unit?ПРЦ" localSheetId="24">#REF!</definedName>
    <definedName name="T19?unit?ПРЦ" localSheetId="19">#REF!</definedName>
    <definedName name="T19?unit?ПРЦ" localSheetId="6">#REF!</definedName>
    <definedName name="T19?unit?ПРЦ" localSheetId="25">#REF!</definedName>
    <definedName name="T19?unit?ПРЦ" localSheetId="18">#REF!</definedName>
    <definedName name="T19?unit?ПРЦ" localSheetId="26">#REF!</definedName>
    <definedName name="T19?unit?ПРЦ" localSheetId="17">#REF!</definedName>
    <definedName name="T19?unit?ПРЦ">#REF!</definedName>
    <definedName name="T19?unit?ТРУБ" localSheetId="24">#REF!</definedName>
    <definedName name="T19?unit?ТРУБ" localSheetId="19">#REF!</definedName>
    <definedName name="T19?unit?ТРУБ" localSheetId="6">#REF!</definedName>
    <definedName name="T19?unit?ТРУБ" localSheetId="25">#REF!</definedName>
    <definedName name="T19?unit?ТРУБ" localSheetId="18">#REF!</definedName>
    <definedName name="T19?unit?ТРУБ" localSheetId="10">#REF!</definedName>
    <definedName name="T19?unit?ТРУБ" localSheetId="26">#REF!</definedName>
    <definedName name="T19?unit?ТРУБ" localSheetId="17">#REF!</definedName>
    <definedName name="T19?unit?ТРУБ">#REF!</definedName>
    <definedName name="T19_1_1_Copy1" localSheetId="24">#REF!</definedName>
    <definedName name="T19_1_1_Copy1" localSheetId="19">#REF!</definedName>
    <definedName name="T19_1_1_Copy1" localSheetId="6">#REF!</definedName>
    <definedName name="T19_1_1_Copy1" localSheetId="25">#REF!</definedName>
    <definedName name="T19_1_1_Copy1" localSheetId="18">#REF!</definedName>
    <definedName name="T19_1_1_Copy1" localSheetId="10">#REF!</definedName>
    <definedName name="T19_1_1_Copy1" localSheetId="26">#REF!</definedName>
    <definedName name="T19_1_1_Copy1" localSheetId="17">#REF!</definedName>
    <definedName name="T19_1_1_Copy1">#REF!</definedName>
    <definedName name="T19_1_1_Copy2" localSheetId="24">#REF!</definedName>
    <definedName name="T19_1_1_Copy2" localSheetId="19">#REF!</definedName>
    <definedName name="T19_1_1_Copy2" localSheetId="6">#REF!</definedName>
    <definedName name="T19_1_1_Copy2" localSheetId="25">#REF!</definedName>
    <definedName name="T19_1_1_Copy2" localSheetId="18">#REF!</definedName>
    <definedName name="T19_1_1_Copy2" localSheetId="10">#REF!</definedName>
    <definedName name="T19_1_1_Copy2" localSheetId="26">#REF!</definedName>
    <definedName name="T19_1_1_Copy2" localSheetId="17">#REF!</definedName>
    <definedName name="T19_1_1_Copy2">#REF!</definedName>
    <definedName name="T19_1_1_Copy3" localSheetId="24">#REF!</definedName>
    <definedName name="T19_1_1_Copy3" localSheetId="19">#REF!</definedName>
    <definedName name="T19_1_1_Copy3" localSheetId="6">#REF!</definedName>
    <definedName name="T19_1_1_Copy3" localSheetId="25">#REF!</definedName>
    <definedName name="T19_1_1_Copy3" localSheetId="18">#REF!</definedName>
    <definedName name="T19_1_1_Copy3" localSheetId="10">#REF!</definedName>
    <definedName name="T19_1_1_Copy3" localSheetId="26">#REF!</definedName>
    <definedName name="T19_1_1_Copy3" localSheetId="17">#REF!</definedName>
    <definedName name="T19_1_1_Copy3">#REF!</definedName>
    <definedName name="T19_1_1_Name1" localSheetId="24">#REF!</definedName>
    <definedName name="T19_1_1_Name1" localSheetId="19">#REF!</definedName>
    <definedName name="T19_1_1_Name1" localSheetId="6">#REF!</definedName>
    <definedName name="T19_1_1_Name1" localSheetId="25">#REF!</definedName>
    <definedName name="T19_1_1_Name1" localSheetId="18">#REF!</definedName>
    <definedName name="T19_1_1_Name1" localSheetId="10">#REF!</definedName>
    <definedName name="T19_1_1_Name1" localSheetId="26">#REF!</definedName>
    <definedName name="T19_1_1_Name1" localSheetId="17">#REF!</definedName>
    <definedName name="T19_1_1_Name1">#REF!</definedName>
    <definedName name="T19_1_1_Name2" localSheetId="24">#REF!</definedName>
    <definedName name="T19_1_1_Name2" localSheetId="19">#REF!</definedName>
    <definedName name="T19_1_1_Name2" localSheetId="6">#REF!</definedName>
    <definedName name="T19_1_1_Name2" localSheetId="25">#REF!</definedName>
    <definedName name="T19_1_1_Name2" localSheetId="18">#REF!</definedName>
    <definedName name="T19_1_1_Name2" localSheetId="10">#REF!</definedName>
    <definedName name="T19_1_1_Name2" localSheetId="26">#REF!</definedName>
    <definedName name="T19_1_1_Name2" localSheetId="17">#REF!</definedName>
    <definedName name="T19_1_1_Name2">#REF!</definedName>
    <definedName name="T19_1_1_Name3">'[24]19.1.1'!$P$4,'[24]19.1.1'!$N$4,'[24]19.1.1'!$L$4,'[24]19.1.1'!$J$4,'[24]19.1.1'!$H$4,'[24]19.1.1'!$F$4,'[24]19.1.1'!$AP$4</definedName>
    <definedName name="T19_1_2_Copy1" localSheetId="24">#REF!</definedName>
    <definedName name="T19_1_2_Copy1" localSheetId="19">#REF!</definedName>
    <definedName name="T19_1_2_Copy1" localSheetId="6">#REF!</definedName>
    <definedName name="T19_1_2_Copy1" localSheetId="25">#REF!</definedName>
    <definedName name="T19_1_2_Copy1" localSheetId="18">#REF!</definedName>
    <definedName name="T19_1_2_Copy1" localSheetId="10">#REF!</definedName>
    <definedName name="T19_1_2_Copy1" localSheetId="26">#REF!</definedName>
    <definedName name="T19_1_2_Copy1" localSheetId="17">#REF!</definedName>
    <definedName name="T19_1_2_Copy1">#REF!</definedName>
    <definedName name="T19_1_2_Copy2" localSheetId="24">#REF!</definedName>
    <definedName name="T19_1_2_Copy2" localSheetId="19">#REF!</definedName>
    <definedName name="T19_1_2_Copy2" localSheetId="6">#REF!</definedName>
    <definedName name="T19_1_2_Copy2" localSheetId="25">#REF!</definedName>
    <definedName name="T19_1_2_Copy2" localSheetId="18">#REF!</definedName>
    <definedName name="T19_1_2_Copy2" localSheetId="10">#REF!</definedName>
    <definedName name="T19_1_2_Copy2" localSheetId="26">#REF!</definedName>
    <definedName name="T19_1_2_Copy2" localSheetId="17">#REF!</definedName>
    <definedName name="T19_1_2_Copy2">#REF!</definedName>
    <definedName name="T19_1_2_Copy3" localSheetId="24">#REF!</definedName>
    <definedName name="T19_1_2_Copy3" localSheetId="19">#REF!</definedName>
    <definedName name="T19_1_2_Copy3" localSheetId="6">#REF!</definedName>
    <definedName name="T19_1_2_Copy3" localSheetId="25">#REF!</definedName>
    <definedName name="T19_1_2_Copy3" localSheetId="18">#REF!</definedName>
    <definedName name="T19_1_2_Copy3" localSheetId="10">#REF!</definedName>
    <definedName name="T19_1_2_Copy3" localSheetId="26">#REF!</definedName>
    <definedName name="T19_1_2_Copy3" localSheetId="17">#REF!</definedName>
    <definedName name="T19_1_2_Copy3">#REF!</definedName>
    <definedName name="T19_1_2_Name1" localSheetId="24">#REF!</definedName>
    <definedName name="T19_1_2_Name1" localSheetId="19">#REF!</definedName>
    <definedName name="T19_1_2_Name1" localSheetId="6">#REF!</definedName>
    <definedName name="T19_1_2_Name1" localSheetId="25">#REF!</definedName>
    <definedName name="T19_1_2_Name1" localSheetId="18">#REF!</definedName>
    <definedName name="T19_1_2_Name1" localSheetId="10">#REF!</definedName>
    <definedName name="T19_1_2_Name1" localSheetId="26">#REF!</definedName>
    <definedName name="T19_1_2_Name1" localSheetId="17">#REF!</definedName>
    <definedName name="T19_1_2_Name1">#REF!</definedName>
    <definedName name="T19_1_2_Name2" localSheetId="24">#REF!</definedName>
    <definedName name="T19_1_2_Name2" localSheetId="19">#REF!</definedName>
    <definedName name="T19_1_2_Name2" localSheetId="6">#REF!</definedName>
    <definedName name="T19_1_2_Name2" localSheetId="25">#REF!</definedName>
    <definedName name="T19_1_2_Name2" localSheetId="18">#REF!</definedName>
    <definedName name="T19_1_2_Name2" localSheetId="10">#REF!</definedName>
    <definedName name="T19_1_2_Name2" localSheetId="26">#REF!</definedName>
    <definedName name="T19_1_2_Name2" localSheetId="17">#REF!</definedName>
    <definedName name="T19_1_2_Name2">#REF!</definedName>
    <definedName name="T19_1_2_Name3">'[24]19.1.2'!$J$4,'[24]19.1.2'!$H$4,'[24]19.1.2'!$F$4,'[24]19.1.2'!$L$4</definedName>
    <definedName name="T19_2_Copy1" localSheetId="24">#REF!</definedName>
    <definedName name="T19_2_Copy1" localSheetId="19">#REF!</definedName>
    <definedName name="T19_2_Copy1" localSheetId="6">#REF!</definedName>
    <definedName name="T19_2_Copy1" localSheetId="25">#REF!</definedName>
    <definedName name="T19_2_Copy1" localSheetId="18">#REF!</definedName>
    <definedName name="T19_2_Copy1" localSheetId="10">#REF!</definedName>
    <definedName name="T19_2_Copy1" localSheetId="26">#REF!</definedName>
    <definedName name="T19_2_Copy1" localSheetId="17">#REF!</definedName>
    <definedName name="T19_2_Copy1">#REF!</definedName>
    <definedName name="T19_2_Copy2" localSheetId="24">#REF!</definedName>
    <definedName name="T19_2_Copy2" localSheetId="19">#REF!</definedName>
    <definedName name="T19_2_Copy2" localSheetId="6">#REF!</definedName>
    <definedName name="T19_2_Copy2" localSheetId="25">#REF!</definedName>
    <definedName name="T19_2_Copy2" localSheetId="18">#REF!</definedName>
    <definedName name="T19_2_Copy2" localSheetId="10">#REF!</definedName>
    <definedName name="T19_2_Copy2" localSheetId="26">#REF!</definedName>
    <definedName name="T19_2_Copy2" localSheetId="17">#REF!</definedName>
    <definedName name="T19_2_Copy2">#REF!</definedName>
    <definedName name="T19_2_Copy3" localSheetId="24">#REF!</definedName>
    <definedName name="T19_2_Copy3" localSheetId="19">#REF!</definedName>
    <definedName name="T19_2_Copy3" localSheetId="6">#REF!</definedName>
    <definedName name="T19_2_Copy3" localSheetId="25">#REF!</definedName>
    <definedName name="T19_2_Copy3" localSheetId="18">#REF!</definedName>
    <definedName name="T19_2_Copy3" localSheetId="10">#REF!</definedName>
    <definedName name="T19_2_Copy3" localSheetId="26">#REF!</definedName>
    <definedName name="T19_2_Copy3" localSheetId="17">#REF!</definedName>
    <definedName name="T19_2_Copy3">#REF!</definedName>
    <definedName name="T19_2_Name1" localSheetId="24">#REF!</definedName>
    <definedName name="T19_2_Name1" localSheetId="19">#REF!</definedName>
    <definedName name="T19_2_Name1" localSheetId="6">#REF!</definedName>
    <definedName name="T19_2_Name1" localSheetId="25">#REF!</definedName>
    <definedName name="T19_2_Name1" localSheetId="18">#REF!</definedName>
    <definedName name="T19_2_Name1" localSheetId="10">#REF!</definedName>
    <definedName name="T19_2_Name1" localSheetId="26">#REF!</definedName>
    <definedName name="T19_2_Name1" localSheetId="17">#REF!</definedName>
    <definedName name="T19_2_Name1">#REF!</definedName>
    <definedName name="T19_2_Name2" localSheetId="24">#REF!</definedName>
    <definedName name="T19_2_Name2" localSheetId="19">#REF!</definedName>
    <definedName name="T19_2_Name2" localSheetId="6">#REF!</definedName>
    <definedName name="T19_2_Name2" localSheetId="25">#REF!</definedName>
    <definedName name="T19_2_Name2" localSheetId="18">#REF!</definedName>
    <definedName name="T19_2_Name2" localSheetId="10">#REF!</definedName>
    <definedName name="T19_2_Name2" localSheetId="26">#REF!</definedName>
    <definedName name="T19_2_Name2" localSheetId="17">#REF!</definedName>
    <definedName name="T19_2_Name2">#REF!</definedName>
    <definedName name="T19_2_Name3">'[24]19.2'!$P$4,'[24]19.2'!$L$4,'[24]19.2'!$H$4,'[24]19.2'!$T$4</definedName>
    <definedName name="T19_ADD_1" localSheetId="24">#REF!</definedName>
    <definedName name="T19_ADD_1" localSheetId="19">#REF!</definedName>
    <definedName name="T19_ADD_1" localSheetId="6">#REF!</definedName>
    <definedName name="T19_ADD_1" localSheetId="25">#REF!</definedName>
    <definedName name="T19_ADD_1" localSheetId="18">#REF!</definedName>
    <definedName name="T19_ADD_1" localSheetId="26">#REF!</definedName>
    <definedName name="T19_ADD_1" localSheetId="17">#REF!</definedName>
    <definedName name="T19_ADD_1">#REF!</definedName>
    <definedName name="T19_Copy1" localSheetId="24">#REF!</definedName>
    <definedName name="T19_Copy1" localSheetId="19">#REF!</definedName>
    <definedName name="T19_Copy1" localSheetId="6">#REF!</definedName>
    <definedName name="T19_Copy1" localSheetId="25">#REF!</definedName>
    <definedName name="T19_Copy1" localSheetId="18">#REF!</definedName>
    <definedName name="T19_Copy1" localSheetId="10">#REF!</definedName>
    <definedName name="T19_Copy1" localSheetId="26">#REF!</definedName>
    <definedName name="T19_Copy1" localSheetId="17">#REF!</definedName>
    <definedName name="T19_Copy1">#REF!</definedName>
    <definedName name="T19_Copy2" localSheetId="24">#REF!</definedName>
    <definedName name="T19_Copy2" localSheetId="19">#REF!</definedName>
    <definedName name="T19_Copy2" localSheetId="6">#REF!</definedName>
    <definedName name="T19_Copy2" localSheetId="25">#REF!</definedName>
    <definedName name="T19_Copy2" localSheetId="18">#REF!</definedName>
    <definedName name="T19_Copy2" localSheetId="10">#REF!</definedName>
    <definedName name="T19_Copy2" localSheetId="26">#REF!</definedName>
    <definedName name="T19_Copy2" localSheetId="17">#REF!</definedName>
    <definedName name="T19_Copy2">#REF!</definedName>
    <definedName name="T19_Name1" localSheetId="24">#REF!</definedName>
    <definedName name="T19_Name1" localSheetId="19">#REF!</definedName>
    <definedName name="T19_Name1" localSheetId="6">#REF!</definedName>
    <definedName name="T19_Name1" localSheetId="25">#REF!</definedName>
    <definedName name="T19_Name1" localSheetId="18">#REF!</definedName>
    <definedName name="T19_Name1" localSheetId="10">#REF!</definedName>
    <definedName name="T19_Name1" localSheetId="26">#REF!</definedName>
    <definedName name="T19_Name1" localSheetId="17">#REF!</definedName>
    <definedName name="T19_Name1">#REF!</definedName>
    <definedName name="T19_Name2" localSheetId="24">#REF!</definedName>
    <definedName name="T19_Name2" localSheetId="19">#REF!</definedName>
    <definedName name="T19_Name2" localSheetId="6">#REF!</definedName>
    <definedName name="T19_Name2" localSheetId="25">#REF!</definedName>
    <definedName name="T19_Name2" localSheetId="18">#REF!</definedName>
    <definedName name="T19_Name2" localSheetId="10">#REF!</definedName>
    <definedName name="T19_Name2" localSheetId="26">#REF!</definedName>
    <definedName name="T19_Name2" localSheetId="17">#REF!</definedName>
    <definedName name="T19_Name2">#REF!</definedName>
    <definedName name="T19_Protect" localSheetId="24">#REF!,#REF!,#REF!,#REF!</definedName>
    <definedName name="T19_Protect" localSheetId="19">#REF!,#REF!,#REF!,#REF!</definedName>
    <definedName name="T19_Protect" localSheetId="6">#REF!,#REF!,#REF!,#REF!</definedName>
    <definedName name="T19_Protect" localSheetId="25">#REF!,#REF!,#REF!,#REF!</definedName>
    <definedName name="T19_Protect" localSheetId="18">#REF!,#REF!,#REF!,#REF!</definedName>
    <definedName name="T19_Protect" localSheetId="26">#REF!,#REF!,#REF!,#REF!</definedName>
    <definedName name="T19_Protect" localSheetId="17">#REF!,#REF!,#REF!,#REF!</definedName>
    <definedName name="T19_Protect">#REF!,#REF!,#REF!,#REF!</definedName>
    <definedName name="T2.1?axis?R?ПЭ">'[24]2.1'!$C$19:$D$22,'[24]2.1'!$C$36:$D$42,'[24]2.1'!$C$46:$D$49,'[24]2.1'!$C$56:$D$62,'[24]2.1'!$C$66:$D$69,'[24]2.1'!$C$9:$D$15</definedName>
    <definedName name="T2.1?axis?R?ПЭ?">'[24]2.1'!$B$19:$B$22,'[24]2.1'!$B$36:$B$42,'[24]2.1'!$B$46:$B$49,'[24]2.1'!$B$56:$B$62,'[24]2.1'!$B$66:$B$69,'[24]2.1'!$B$9:$B$15</definedName>
    <definedName name="T2.1?Data" localSheetId="6">'[24]2.1'!$C$66:$D$69,'[24]2.1'!$C$9:$D$15,P1_T2.1?Data</definedName>
    <definedName name="T2.1?Data">'[24]2.1'!$C$66:$D$69,'[24]2.1'!$C$9:$D$15,P1_T2.1?Data</definedName>
    <definedName name="T2.1?Protection" localSheetId="6">'ИНВЕСТ '!P6_T2.1?Protection</definedName>
    <definedName name="T2.1?Protection">P6_T2.1?Protection</definedName>
    <definedName name="T2.1?unit?МКВТЧ">'[24]2.1'!$C$29:$D$29,'[24]2.1'!$C$31:$D$31,'[24]2.1'!$C$33:$D$72,'[24]2.1'!$C$6:$D$27</definedName>
    <definedName name="T2.1?unit?ПРЦ">'[24]2.1'!$C$32:$D$32,'[24]2.1'!$C$28:$D$28</definedName>
    <definedName name="T2.1_DiapProt">'[31]2008 (Min)'!$G$47:$N$47,'[31]2008 (Min)'!$Q$44:$U$44,'[31]2008 (Min)'!$Q$47:$U$47,'[31]2008 (Min)'!$X$44:$Y$44,'[31]2008 (Min)'!$X$47:$Y$47,'[31]2008 (Min)'!$G$44:$N$44</definedName>
    <definedName name="T2.1_Protect" localSheetId="24">P4_T2.1_Protect,P5_T2.1_Protect,P6_T2.1_Protect,P7_T2.1_Protect</definedName>
    <definedName name="T2.1_Protect" localSheetId="19">P4_T2.1_Protect,P5_T2.1_Protect,P6_T2.1_Protect,P7_T2.1_Protect</definedName>
    <definedName name="T2.1_Protect" localSheetId="6">P4_T2.1_Protect,P5_T2.1_Protect,P6_T2.1_Protect,P7_T2.1_Protect</definedName>
    <definedName name="T2.1_Protect" localSheetId="25">P4_T2.1_Protect,P5_T2.1_Protect,P6_T2.1_Protect,P7_T2.1_Protect</definedName>
    <definedName name="T2.1_Protect" localSheetId="18">P4_T2.1_Protect,P5_T2.1_Protect,P6_T2.1_Protect,P7_T2.1_Protect</definedName>
    <definedName name="T2.1_Protect" localSheetId="26">P4_T2.1_Protect,P5_T2.1_Protect,P6_T2.1_Protect,P7_T2.1_Protect</definedName>
    <definedName name="T2.1_Protect" localSheetId="17">P4_T2.1_Protect,P5_T2.1_Protect,P6_T2.1_Protect,P7_T2.1_Protect</definedName>
    <definedName name="T2.1_Protect">P4_T2.1_Protect,P5_T2.1_Protect,P6_T2.1_Protect,P7_T2.1_Protect</definedName>
    <definedName name="T2.2?axis?C?ПФ" localSheetId="24">#REF!</definedName>
    <definedName name="T2.2?axis?C?ПФ" localSheetId="19">#REF!</definedName>
    <definedName name="T2.2?axis?C?ПФ" localSheetId="6">#REF!</definedName>
    <definedName name="T2.2?axis?C?ПФ" localSheetId="25">#REF!</definedName>
    <definedName name="T2.2?axis?C?ПФ" localSheetId="18">#REF!</definedName>
    <definedName name="T2.2?axis?C?ПФ" localSheetId="26">#REF!</definedName>
    <definedName name="T2.2?axis?C?ПФ" localSheetId="17">#REF!</definedName>
    <definedName name="T2.2?axis?C?ПФ">#REF!</definedName>
    <definedName name="T2.2?axis?C?ПФ?" localSheetId="24">#REF!</definedName>
    <definedName name="T2.2?axis?C?ПФ?" localSheetId="19">#REF!</definedName>
    <definedName name="T2.2?axis?C?ПФ?" localSheetId="6">#REF!</definedName>
    <definedName name="T2.2?axis?C?ПФ?" localSheetId="25">#REF!</definedName>
    <definedName name="T2.2?axis?C?ПФ?" localSheetId="18">#REF!</definedName>
    <definedName name="T2.2?axis?C?ПФ?" localSheetId="26">#REF!</definedName>
    <definedName name="T2.2?axis?C?ПФ?" localSheetId="17">#REF!</definedName>
    <definedName name="T2.2?axis?C?ПФ?">#REF!</definedName>
    <definedName name="T2.2?axis?C?ПЭ" localSheetId="24">#REF!</definedName>
    <definedName name="T2.2?axis?C?ПЭ" localSheetId="19">#REF!</definedName>
    <definedName name="T2.2?axis?C?ПЭ" localSheetId="6">#REF!</definedName>
    <definedName name="T2.2?axis?C?ПЭ" localSheetId="25">#REF!</definedName>
    <definedName name="T2.2?axis?C?ПЭ" localSheetId="18">#REF!</definedName>
    <definedName name="T2.2?axis?C?ПЭ" localSheetId="26">#REF!</definedName>
    <definedName name="T2.2?axis?C?ПЭ" localSheetId="17">#REF!</definedName>
    <definedName name="T2.2?axis?C?ПЭ">#REF!</definedName>
    <definedName name="T2.2?axis?C?ПЭ?" localSheetId="24">#REF!</definedName>
    <definedName name="T2.2?axis?C?ПЭ?" localSheetId="19">#REF!</definedName>
    <definedName name="T2.2?axis?C?ПЭ?" localSheetId="6">#REF!</definedName>
    <definedName name="T2.2?axis?C?ПЭ?" localSheetId="25">#REF!</definedName>
    <definedName name="T2.2?axis?C?ПЭ?" localSheetId="18">#REF!</definedName>
    <definedName name="T2.2?axis?C?ПЭ?" localSheetId="26">#REF!</definedName>
    <definedName name="T2.2?axis?C?ПЭ?" localSheetId="17">#REF!</definedName>
    <definedName name="T2.2?axis?C?ПЭ?">#REF!</definedName>
    <definedName name="T2.2?axis?R?ВТОП" localSheetId="24">#REF!,#REF!,#REF!,#REF!,#REF!,#REF!,#REF!,#REF!</definedName>
    <definedName name="T2.2?axis?R?ВТОП" localSheetId="19">#REF!,#REF!,#REF!,#REF!,#REF!,#REF!,#REF!,#REF!</definedName>
    <definedName name="T2.2?axis?R?ВТОП" localSheetId="6">#REF!,#REF!,#REF!,#REF!,#REF!,#REF!,#REF!,#REF!</definedName>
    <definedName name="T2.2?axis?R?ВТОП" localSheetId="25">#REF!,#REF!,#REF!,#REF!,#REF!,#REF!,#REF!,#REF!</definedName>
    <definedName name="T2.2?axis?R?ВТОП" localSheetId="18">#REF!,#REF!,#REF!,#REF!,#REF!,#REF!,#REF!,#REF!</definedName>
    <definedName name="T2.2?axis?R?ВТОП" localSheetId="26">#REF!,#REF!,#REF!,#REF!,#REF!,#REF!,#REF!,#REF!</definedName>
    <definedName name="T2.2?axis?R?ВТОП" localSheetId="17">#REF!,#REF!,#REF!,#REF!,#REF!,#REF!,#REF!,#REF!</definedName>
    <definedName name="T2.2?axis?R?ВТОП">#REF!,#REF!,#REF!,#REF!,#REF!,#REF!,#REF!,#REF!</definedName>
    <definedName name="T2.2?axis?R?ВТОП?" localSheetId="24">#REF!,#REF!,#REF!,#REF!,#REF!,#REF!,#REF!,#REF!</definedName>
    <definedName name="T2.2?axis?R?ВТОП?" localSheetId="19">#REF!,#REF!,#REF!,#REF!,#REF!,#REF!,#REF!,#REF!</definedName>
    <definedName name="T2.2?axis?R?ВТОП?" localSheetId="6">#REF!,#REF!,#REF!,#REF!,#REF!,#REF!,#REF!,#REF!</definedName>
    <definedName name="T2.2?axis?R?ВТОП?" localSheetId="25">#REF!,#REF!,#REF!,#REF!,#REF!,#REF!,#REF!,#REF!</definedName>
    <definedName name="T2.2?axis?R?ВТОП?" localSheetId="18">#REF!,#REF!,#REF!,#REF!,#REF!,#REF!,#REF!,#REF!</definedName>
    <definedName name="T2.2?axis?R?ВТОП?" localSheetId="26">#REF!,#REF!,#REF!,#REF!,#REF!,#REF!,#REF!,#REF!</definedName>
    <definedName name="T2.2?axis?R?ВТОП?" localSheetId="17">#REF!,#REF!,#REF!,#REF!,#REF!,#REF!,#REF!,#REF!</definedName>
    <definedName name="T2.2?axis?R?ВТОП?">#REF!,#REF!,#REF!,#REF!,#REF!,#REF!,#REF!,#REF!</definedName>
    <definedName name="T2.2?axis?R?ДЕТ" localSheetId="24">#REF!,#REF!,#REF!,#REF!,#REF!,#REF!,#REF!,#REF!</definedName>
    <definedName name="T2.2?axis?R?ДЕТ" localSheetId="19">#REF!,#REF!,#REF!,#REF!,#REF!,#REF!,#REF!,#REF!</definedName>
    <definedName name="T2.2?axis?R?ДЕТ" localSheetId="6">#REF!,#REF!,#REF!,#REF!,#REF!,#REF!,#REF!,#REF!</definedName>
    <definedName name="T2.2?axis?R?ДЕТ" localSheetId="25">#REF!,#REF!,#REF!,#REF!,#REF!,#REF!,#REF!,#REF!</definedName>
    <definedName name="T2.2?axis?R?ДЕТ" localSheetId="18">#REF!,#REF!,#REF!,#REF!,#REF!,#REF!,#REF!,#REF!</definedName>
    <definedName name="T2.2?axis?R?ДЕТ" localSheetId="26">#REF!,#REF!,#REF!,#REF!,#REF!,#REF!,#REF!,#REF!</definedName>
    <definedName name="T2.2?axis?R?ДЕТ" localSheetId="17">#REF!,#REF!,#REF!,#REF!,#REF!,#REF!,#REF!,#REF!</definedName>
    <definedName name="T2.2?axis?R?ДЕТ">#REF!,#REF!,#REF!,#REF!,#REF!,#REF!,#REF!,#REF!</definedName>
    <definedName name="T2.2?axis?R?ДЕТ?" localSheetId="24">#REF!,#REF!,#REF!,#REF!,#REF!,#REF!,#REF!,#REF!</definedName>
    <definedName name="T2.2?axis?R?ДЕТ?" localSheetId="19">#REF!,#REF!,#REF!,#REF!,#REF!,#REF!,#REF!,#REF!</definedName>
    <definedName name="T2.2?axis?R?ДЕТ?" localSheetId="6">#REF!,#REF!,#REF!,#REF!,#REF!,#REF!,#REF!,#REF!</definedName>
    <definedName name="T2.2?axis?R?ДЕТ?" localSheetId="25">#REF!,#REF!,#REF!,#REF!,#REF!,#REF!,#REF!,#REF!</definedName>
    <definedName name="T2.2?axis?R?ДЕТ?" localSheetId="18">#REF!,#REF!,#REF!,#REF!,#REF!,#REF!,#REF!,#REF!</definedName>
    <definedName name="T2.2?axis?R?ДЕТ?" localSheetId="26">#REF!,#REF!,#REF!,#REF!,#REF!,#REF!,#REF!,#REF!</definedName>
    <definedName name="T2.2?axis?R?ДЕТ?" localSheetId="17">#REF!,#REF!,#REF!,#REF!,#REF!,#REF!,#REF!,#REF!</definedName>
    <definedName name="T2.2?axis?R?ДЕТ?">#REF!,#REF!,#REF!,#REF!,#REF!,#REF!,#REF!,#REF!</definedName>
    <definedName name="T2.2?axis?ПРД?ПРЕД" localSheetId="24">#REF!</definedName>
    <definedName name="T2.2?axis?ПРД?ПРЕД" localSheetId="19">#REF!</definedName>
    <definedName name="T2.2?axis?ПРД?ПРЕД" localSheetId="6">#REF!</definedName>
    <definedName name="T2.2?axis?ПРД?ПРЕД" localSheetId="25">#REF!</definedName>
    <definedName name="T2.2?axis?ПРД?ПРЕД" localSheetId="18">#REF!</definedName>
    <definedName name="T2.2?axis?ПРД?ПРЕД" localSheetId="26">#REF!</definedName>
    <definedName name="T2.2?axis?ПРД?ПРЕД" localSheetId="17">#REF!</definedName>
    <definedName name="T2.2?axis?ПРД?ПРЕД">#REF!</definedName>
    <definedName name="T2.2?Data">'[24]2.2'!$C$10:$D$16,'[24]2.2'!$C$18:$D$21,'[24]2.2'!$C$23:$D$25,'[24]2.2'!$C$6:$D$8</definedName>
    <definedName name="T2.2?item_ext?ГАЗ" localSheetId="24">#REF!,#REF!,#REF!,#REF!</definedName>
    <definedName name="T2.2?item_ext?ГАЗ" localSheetId="19">#REF!,#REF!,#REF!,#REF!</definedName>
    <definedName name="T2.2?item_ext?ГАЗ" localSheetId="6">#REF!,#REF!,#REF!,#REF!</definedName>
    <definedName name="T2.2?item_ext?ГАЗ" localSheetId="25">#REF!,#REF!,#REF!,#REF!</definedName>
    <definedName name="T2.2?item_ext?ГАЗ" localSheetId="18">#REF!,#REF!,#REF!,#REF!</definedName>
    <definedName name="T2.2?item_ext?ГАЗ" localSheetId="26">#REF!,#REF!,#REF!,#REF!</definedName>
    <definedName name="T2.2?item_ext?ГАЗ" localSheetId="17">#REF!,#REF!,#REF!,#REF!</definedName>
    <definedName name="T2.2?item_ext?ГАЗ">#REF!,#REF!,#REF!,#REF!</definedName>
    <definedName name="T2.2?L1" localSheetId="24">#REF!</definedName>
    <definedName name="T2.2?L1" localSheetId="19">#REF!</definedName>
    <definedName name="T2.2?L1" localSheetId="6">#REF!</definedName>
    <definedName name="T2.2?L1" localSheetId="25">#REF!</definedName>
    <definedName name="T2.2?L1" localSheetId="18">#REF!</definedName>
    <definedName name="T2.2?L1" localSheetId="26">#REF!</definedName>
    <definedName name="T2.2?L1" localSheetId="17">#REF!</definedName>
    <definedName name="T2.2?L1">#REF!</definedName>
    <definedName name="T2.2?L10" localSheetId="24">#REF!</definedName>
    <definedName name="T2.2?L10" localSheetId="19">#REF!</definedName>
    <definedName name="T2.2?L10" localSheetId="6">#REF!</definedName>
    <definedName name="T2.2?L10" localSheetId="25">#REF!</definedName>
    <definedName name="T2.2?L10" localSheetId="18">#REF!</definedName>
    <definedName name="T2.2?L10" localSheetId="26">#REF!</definedName>
    <definedName name="T2.2?L10" localSheetId="17">#REF!</definedName>
    <definedName name="T2.2?L10">#REF!</definedName>
    <definedName name="T2.2?L100" localSheetId="24">#REF!</definedName>
    <definedName name="T2.2?L100" localSheetId="19">#REF!</definedName>
    <definedName name="T2.2?L100" localSheetId="6">#REF!</definedName>
    <definedName name="T2.2?L100" localSheetId="25">#REF!</definedName>
    <definedName name="T2.2?L100" localSheetId="18">#REF!</definedName>
    <definedName name="T2.2?L100" localSheetId="26">#REF!</definedName>
    <definedName name="T2.2?L100" localSheetId="17">#REF!</definedName>
    <definedName name="T2.2?L100">#REF!</definedName>
    <definedName name="T2.2?L11" localSheetId="24">#REF!</definedName>
    <definedName name="T2.2?L11" localSheetId="19">#REF!</definedName>
    <definedName name="T2.2?L11" localSheetId="6">#REF!</definedName>
    <definedName name="T2.2?L11" localSheetId="25">#REF!</definedName>
    <definedName name="T2.2?L11" localSheetId="18">#REF!</definedName>
    <definedName name="T2.2?L11" localSheetId="26">#REF!</definedName>
    <definedName name="T2.2?L11" localSheetId="17">#REF!</definedName>
    <definedName name="T2.2?L11">#REF!</definedName>
    <definedName name="T2.2?L12" localSheetId="24">#REF!</definedName>
    <definedName name="T2.2?L12" localSheetId="19">#REF!</definedName>
    <definedName name="T2.2?L12" localSheetId="6">#REF!</definedName>
    <definedName name="T2.2?L12" localSheetId="25">#REF!</definedName>
    <definedName name="T2.2?L12" localSheetId="18">#REF!</definedName>
    <definedName name="T2.2?L12" localSheetId="26">#REF!</definedName>
    <definedName name="T2.2?L12" localSheetId="17">#REF!</definedName>
    <definedName name="T2.2?L12">#REF!</definedName>
    <definedName name="T2.2?L13" localSheetId="24">#REF!</definedName>
    <definedName name="T2.2?L13" localSheetId="19">#REF!</definedName>
    <definedName name="T2.2?L13" localSheetId="6">#REF!</definedName>
    <definedName name="T2.2?L13" localSheetId="25">#REF!</definedName>
    <definedName name="T2.2?L13" localSheetId="18">#REF!</definedName>
    <definedName name="T2.2?L13" localSheetId="26">#REF!</definedName>
    <definedName name="T2.2?L13" localSheetId="17">#REF!</definedName>
    <definedName name="T2.2?L13">#REF!</definedName>
    <definedName name="T2.2?L14" localSheetId="24">#REF!</definedName>
    <definedName name="T2.2?L14" localSheetId="19">#REF!</definedName>
    <definedName name="T2.2?L14" localSheetId="6">#REF!</definedName>
    <definedName name="T2.2?L14" localSheetId="25">#REF!</definedName>
    <definedName name="T2.2?L14" localSheetId="18">#REF!</definedName>
    <definedName name="T2.2?L14" localSheetId="26">#REF!</definedName>
    <definedName name="T2.2?L14" localSheetId="17">#REF!</definedName>
    <definedName name="T2.2?L14">#REF!</definedName>
    <definedName name="T2.2?L15" localSheetId="24">#REF!</definedName>
    <definedName name="T2.2?L15" localSheetId="19">#REF!</definedName>
    <definedName name="T2.2?L15" localSheetId="6">#REF!</definedName>
    <definedName name="T2.2?L15" localSheetId="25">#REF!</definedName>
    <definedName name="T2.2?L15" localSheetId="18">#REF!</definedName>
    <definedName name="T2.2?L15" localSheetId="26">#REF!</definedName>
    <definedName name="T2.2?L15" localSheetId="17">#REF!</definedName>
    <definedName name="T2.2?L15">#REF!</definedName>
    <definedName name="T2.2?L16" localSheetId="24">#REF!</definedName>
    <definedName name="T2.2?L16" localSheetId="19">#REF!</definedName>
    <definedName name="T2.2?L16" localSheetId="6">#REF!</definedName>
    <definedName name="T2.2?L16" localSheetId="25">#REF!</definedName>
    <definedName name="T2.2?L16" localSheetId="18">#REF!</definedName>
    <definedName name="T2.2?L16" localSheetId="26">#REF!</definedName>
    <definedName name="T2.2?L16" localSheetId="17">#REF!</definedName>
    <definedName name="T2.2?L16">#REF!</definedName>
    <definedName name="T2.2?L17" localSheetId="24">#REF!</definedName>
    <definedName name="T2.2?L17" localSheetId="19">#REF!</definedName>
    <definedName name="T2.2?L17" localSheetId="6">#REF!</definedName>
    <definedName name="T2.2?L17" localSheetId="25">#REF!</definedName>
    <definedName name="T2.2?L17" localSheetId="18">#REF!</definedName>
    <definedName name="T2.2?L17" localSheetId="26">#REF!</definedName>
    <definedName name="T2.2?L17" localSheetId="17">#REF!</definedName>
    <definedName name="T2.2?L17">#REF!</definedName>
    <definedName name="T2.2?L17.1" localSheetId="24">#REF!</definedName>
    <definedName name="T2.2?L17.1" localSheetId="19">#REF!</definedName>
    <definedName name="T2.2?L17.1" localSheetId="6">#REF!</definedName>
    <definedName name="T2.2?L17.1" localSheetId="25">#REF!</definedName>
    <definedName name="T2.2?L17.1" localSheetId="18">#REF!</definedName>
    <definedName name="T2.2?L17.1" localSheetId="26">#REF!</definedName>
    <definedName name="T2.2?L17.1" localSheetId="17">#REF!</definedName>
    <definedName name="T2.2?L17.1">#REF!</definedName>
    <definedName name="T2.2?L17.x" localSheetId="24">#REF!</definedName>
    <definedName name="T2.2?L17.x" localSheetId="19">#REF!</definedName>
    <definedName name="T2.2?L17.x" localSheetId="6">#REF!</definedName>
    <definedName name="T2.2?L17.x" localSheetId="25">#REF!</definedName>
    <definedName name="T2.2?L17.x" localSheetId="18">#REF!</definedName>
    <definedName name="T2.2?L17.x" localSheetId="26">#REF!</definedName>
    <definedName name="T2.2?L17.x" localSheetId="17">#REF!</definedName>
    <definedName name="T2.2?L17.x">#REF!</definedName>
    <definedName name="T2.2?L18" localSheetId="24">#REF!</definedName>
    <definedName name="T2.2?L18" localSheetId="19">#REF!</definedName>
    <definedName name="T2.2?L18" localSheetId="6">#REF!</definedName>
    <definedName name="T2.2?L18" localSheetId="25">#REF!</definedName>
    <definedName name="T2.2?L18" localSheetId="18">#REF!</definedName>
    <definedName name="T2.2?L18" localSheetId="26">#REF!</definedName>
    <definedName name="T2.2?L18" localSheetId="17">#REF!</definedName>
    <definedName name="T2.2?L18">#REF!</definedName>
    <definedName name="T2.2?L18.x" localSheetId="24">#REF!</definedName>
    <definedName name="T2.2?L18.x" localSheetId="19">#REF!</definedName>
    <definedName name="T2.2?L18.x" localSheetId="6">#REF!</definedName>
    <definedName name="T2.2?L18.x" localSheetId="25">#REF!</definedName>
    <definedName name="T2.2?L18.x" localSheetId="18">#REF!</definedName>
    <definedName name="T2.2?L18.x" localSheetId="26">#REF!</definedName>
    <definedName name="T2.2?L18.x" localSheetId="17">#REF!</definedName>
    <definedName name="T2.2?L18.x">#REF!</definedName>
    <definedName name="T2.2?L19" localSheetId="24">#REF!</definedName>
    <definedName name="T2.2?L19" localSheetId="19">#REF!</definedName>
    <definedName name="T2.2?L19" localSheetId="6">#REF!</definedName>
    <definedName name="T2.2?L19" localSheetId="25">#REF!</definedName>
    <definedName name="T2.2?L19" localSheetId="18">#REF!</definedName>
    <definedName name="T2.2?L19" localSheetId="26">#REF!</definedName>
    <definedName name="T2.2?L19" localSheetId="17">#REF!</definedName>
    <definedName name="T2.2?L19">#REF!</definedName>
    <definedName name="T2.2?L19.x" localSheetId="24">#REF!</definedName>
    <definedName name="T2.2?L19.x" localSheetId="19">#REF!</definedName>
    <definedName name="T2.2?L19.x" localSheetId="6">#REF!</definedName>
    <definedName name="T2.2?L19.x" localSheetId="25">#REF!</definedName>
    <definedName name="T2.2?L19.x" localSheetId="18">#REF!</definedName>
    <definedName name="T2.2?L19.x" localSheetId="26">#REF!</definedName>
    <definedName name="T2.2?L19.x" localSheetId="17">#REF!</definedName>
    <definedName name="T2.2?L19.x">#REF!</definedName>
    <definedName name="T2.2?L2" localSheetId="24">#REF!</definedName>
    <definedName name="T2.2?L2" localSheetId="19">#REF!</definedName>
    <definedName name="T2.2?L2" localSheetId="6">#REF!</definedName>
    <definedName name="T2.2?L2" localSheetId="25">#REF!</definedName>
    <definedName name="T2.2?L2" localSheetId="18">#REF!</definedName>
    <definedName name="T2.2?L2" localSheetId="26">#REF!</definedName>
    <definedName name="T2.2?L2" localSheetId="17">#REF!</definedName>
    <definedName name="T2.2?L2">#REF!</definedName>
    <definedName name="T2.2?L2.1" localSheetId="24">#REF!</definedName>
    <definedName name="T2.2?L2.1" localSheetId="19">#REF!</definedName>
    <definedName name="T2.2?L2.1" localSheetId="6">#REF!</definedName>
    <definedName name="T2.2?L2.1" localSheetId="25">#REF!</definedName>
    <definedName name="T2.2?L2.1" localSheetId="18">#REF!</definedName>
    <definedName name="T2.2?L2.1" localSheetId="26">#REF!</definedName>
    <definedName name="T2.2?L2.1" localSheetId="17">#REF!</definedName>
    <definedName name="T2.2?L2.1">#REF!</definedName>
    <definedName name="T2.2?L2.1.1" localSheetId="24">#REF!</definedName>
    <definedName name="T2.2?L2.1.1" localSheetId="19">#REF!</definedName>
    <definedName name="T2.2?L2.1.1" localSheetId="6">#REF!</definedName>
    <definedName name="T2.2?L2.1.1" localSheetId="25">#REF!</definedName>
    <definedName name="T2.2?L2.1.1" localSheetId="18">#REF!</definedName>
    <definedName name="T2.2?L2.1.1" localSheetId="26">#REF!</definedName>
    <definedName name="T2.2?L2.1.1" localSheetId="17">#REF!</definedName>
    <definedName name="T2.2?L2.1.1">#REF!</definedName>
    <definedName name="T2.2?L2.2" localSheetId="24">#REF!</definedName>
    <definedName name="T2.2?L2.2" localSheetId="19">#REF!</definedName>
    <definedName name="T2.2?L2.2" localSheetId="6">#REF!</definedName>
    <definedName name="T2.2?L2.2" localSheetId="25">#REF!</definedName>
    <definedName name="T2.2?L2.2" localSheetId="18">#REF!</definedName>
    <definedName name="T2.2?L2.2" localSheetId="26">#REF!</definedName>
    <definedName name="T2.2?L2.2" localSheetId="17">#REF!</definedName>
    <definedName name="T2.2?L2.2">#REF!</definedName>
    <definedName name="T2.2?L2.2.1" localSheetId="24">#REF!</definedName>
    <definedName name="T2.2?L2.2.1" localSheetId="19">#REF!</definedName>
    <definedName name="T2.2?L2.2.1" localSheetId="6">#REF!</definedName>
    <definedName name="T2.2?L2.2.1" localSheetId="25">#REF!</definedName>
    <definedName name="T2.2?L2.2.1" localSheetId="18">#REF!</definedName>
    <definedName name="T2.2?L2.2.1" localSheetId="26">#REF!</definedName>
    <definedName name="T2.2?L2.2.1" localSheetId="17">#REF!</definedName>
    <definedName name="T2.2?L2.2.1">#REF!</definedName>
    <definedName name="T2.2?L20" localSheetId="24">#REF!</definedName>
    <definedName name="T2.2?L20" localSheetId="19">#REF!</definedName>
    <definedName name="T2.2?L20" localSheetId="6">#REF!</definedName>
    <definedName name="T2.2?L20" localSheetId="25">#REF!</definedName>
    <definedName name="T2.2?L20" localSheetId="18">#REF!</definedName>
    <definedName name="T2.2?L20" localSheetId="26">#REF!</definedName>
    <definedName name="T2.2?L20" localSheetId="17">#REF!</definedName>
    <definedName name="T2.2?L20">#REF!</definedName>
    <definedName name="T2.2?L20.x" localSheetId="24">#REF!</definedName>
    <definedName name="T2.2?L20.x" localSheetId="19">#REF!</definedName>
    <definedName name="T2.2?L20.x" localSheetId="6">#REF!</definedName>
    <definedName name="T2.2?L20.x" localSheetId="25">#REF!</definedName>
    <definedName name="T2.2?L20.x" localSheetId="18">#REF!</definedName>
    <definedName name="T2.2?L20.x" localSheetId="26">#REF!</definedName>
    <definedName name="T2.2?L20.x" localSheetId="17">#REF!</definedName>
    <definedName name="T2.2?L20.x">#REF!</definedName>
    <definedName name="T2.2?L21" localSheetId="24">#REF!</definedName>
    <definedName name="T2.2?L21" localSheetId="19">#REF!</definedName>
    <definedName name="T2.2?L21" localSheetId="6">#REF!</definedName>
    <definedName name="T2.2?L21" localSheetId="25">#REF!</definedName>
    <definedName name="T2.2?L21" localSheetId="18">#REF!</definedName>
    <definedName name="T2.2?L21" localSheetId="26">#REF!</definedName>
    <definedName name="T2.2?L21" localSheetId="17">#REF!</definedName>
    <definedName name="T2.2?L21">#REF!</definedName>
    <definedName name="T2.2?L21.x" localSheetId="24">#REF!</definedName>
    <definedName name="T2.2?L21.x" localSheetId="19">#REF!</definedName>
    <definedName name="T2.2?L21.x" localSheetId="6">#REF!</definedName>
    <definedName name="T2.2?L21.x" localSheetId="25">#REF!</definedName>
    <definedName name="T2.2?L21.x" localSheetId="18">#REF!</definedName>
    <definedName name="T2.2?L21.x" localSheetId="26">#REF!</definedName>
    <definedName name="T2.2?L21.x" localSheetId="17">#REF!</definedName>
    <definedName name="T2.2?L21.x">#REF!</definedName>
    <definedName name="T2.2?L22" localSheetId="24">#REF!</definedName>
    <definedName name="T2.2?L22" localSheetId="19">#REF!</definedName>
    <definedName name="T2.2?L22" localSheetId="6">#REF!</definedName>
    <definedName name="T2.2?L22" localSheetId="25">#REF!</definedName>
    <definedName name="T2.2?L22" localSheetId="18">#REF!</definedName>
    <definedName name="T2.2?L22" localSheetId="26">#REF!</definedName>
    <definedName name="T2.2?L22" localSheetId="17">#REF!</definedName>
    <definedName name="T2.2?L22">#REF!</definedName>
    <definedName name="T2.2?L22.1" localSheetId="24">#REF!</definedName>
    <definedName name="T2.2?L22.1" localSheetId="19">#REF!</definedName>
    <definedName name="T2.2?L22.1" localSheetId="6">#REF!</definedName>
    <definedName name="T2.2?L22.1" localSheetId="25">#REF!</definedName>
    <definedName name="T2.2?L22.1" localSheetId="18">#REF!</definedName>
    <definedName name="T2.2?L22.1" localSheetId="26">#REF!</definedName>
    <definedName name="T2.2?L22.1" localSheetId="17">#REF!</definedName>
    <definedName name="T2.2?L22.1">#REF!</definedName>
    <definedName name="T2.2?L22.x" localSheetId="24">#REF!</definedName>
    <definedName name="T2.2?L22.x" localSheetId="19">#REF!</definedName>
    <definedName name="T2.2?L22.x" localSheetId="6">#REF!</definedName>
    <definedName name="T2.2?L22.x" localSheetId="25">#REF!</definedName>
    <definedName name="T2.2?L22.x" localSheetId="18">#REF!</definedName>
    <definedName name="T2.2?L22.x" localSheetId="26">#REF!</definedName>
    <definedName name="T2.2?L22.x" localSheetId="17">#REF!</definedName>
    <definedName name="T2.2?L22.x">#REF!</definedName>
    <definedName name="T2.2?L23" localSheetId="24">#REF!</definedName>
    <definedName name="T2.2?L23" localSheetId="19">#REF!</definedName>
    <definedName name="T2.2?L23" localSheetId="6">#REF!</definedName>
    <definedName name="T2.2?L23" localSheetId="25">#REF!</definedName>
    <definedName name="T2.2?L23" localSheetId="18">#REF!</definedName>
    <definedName name="T2.2?L23" localSheetId="26">#REF!</definedName>
    <definedName name="T2.2?L23" localSheetId="17">#REF!</definedName>
    <definedName name="T2.2?L23">#REF!</definedName>
    <definedName name="T2.2?L23.x" localSheetId="24">#REF!</definedName>
    <definedName name="T2.2?L23.x" localSheetId="19">#REF!</definedName>
    <definedName name="T2.2?L23.x" localSheetId="6">#REF!</definedName>
    <definedName name="T2.2?L23.x" localSheetId="25">#REF!</definedName>
    <definedName name="T2.2?L23.x" localSheetId="18">#REF!</definedName>
    <definedName name="T2.2?L23.x" localSheetId="26">#REF!</definedName>
    <definedName name="T2.2?L23.x" localSheetId="17">#REF!</definedName>
    <definedName name="T2.2?L23.x">#REF!</definedName>
    <definedName name="T2.2?L24" localSheetId="24">#REF!</definedName>
    <definedName name="T2.2?L24" localSheetId="19">#REF!</definedName>
    <definedName name="T2.2?L24" localSheetId="6">#REF!</definedName>
    <definedName name="T2.2?L24" localSheetId="25">#REF!</definedName>
    <definedName name="T2.2?L24" localSheetId="18">#REF!</definedName>
    <definedName name="T2.2?L24" localSheetId="26">#REF!</definedName>
    <definedName name="T2.2?L24" localSheetId="17">#REF!</definedName>
    <definedName name="T2.2?L24">#REF!</definedName>
    <definedName name="T2.2?L24.1" localSheetId="24">#REF!</definedName>
    <definedName name="T2.2?L24.1" localSheetId="19">#REF!</definedName>
    <definedName name="T2.2?L24.1" localSheetId="6">#REF!</definedName>
    <definedName name="T2.2?L24.1" localSheetId="25">#REF!</definedName>
    <definedName name="T2.2?L24.1" localSheetId="18">#REF!</definedName>
    <definedName name="T2.2?L24.1" localSheetId="26">#REF!</definedName>
    <definedName name="T2.2?L24.1" localSheetId="17">#REF!</definedName>
    <definedName name="T2.2?L24.1">#REF!</definedName>
    <definedName name="T2.2?L24.x" localSheetId="24">#REF!</definedName>
    <definedName name="T2.2?L24.x" localSheetId="19">#REF!</definedName>
    <definedName name="T2.2?L24.x" localSheetId="6">#REF!</definedName>
    <definedName name="T2.2?L24.x" localSheetId="25">#REF!</definedName>
    <definedName name="T2.2?L24.x" localSheetId="18">#REF!</definedName>
    <definedName name="T2.2?L24.x" localSheetId="26">#REF!</definedName>
    <definedName name="T2.2?L24.x" localSheetId="17">#REF!</definedName>
    <definedName name="T2.2?L24.x">#REF!</definedName>
    <definedName name="T2.2?L25" localSheetId="24">#REF!</definedName>
    <definedName name="T2.2?L25" localSheetId="19">#REF!</definedName>
    <definedName name="T2.2?L25" localSheetId="6">#REF!</definedName>
    <definedName name="T2.2?L25" localSheetId="25">#REF!</definedName>
    <definedName name="T2.2?L25" localSheetId="18">#REF!</definedName>
    <definedName name="T2.2?L25" localSheetId="26">#REF!</definedName>
    <definedName name="T2.2?L25" localSheetId="17">#REF!</definedName>
    <definedName name="T2.2?L25">#REF!</definedName>
    <definedName name="T2.2?L25.1" localSheetId="24">#REF!</definedName>
    <definedName name="T2.2?L25.1" localSheetId="19">#REF!</definedName>
    <definedName name="T2.2?L25.1" localSheetId="6">#REF!</definedName>
    <definedName name="T2.2?L25.1" localSheetId="25">#REF!</definedName>
    <definedName name="T2.2?L25.1" localSheetId="18">#REF!</definedName>
    <definedName name="T2.2?L25.1" localSheetId="26">#REF!</definedName>
    <definedName name="T2.2?L25.1" localSheetId="17">#REF!</definedName>
    <definedName name="T2.2?L25.1">#REF!</definedName>
    <definedName name="T2.2?L25.x" localSheetId="24">#REF!</definedName>
    <definedName name="T2.2?L25.x" localSheetId="19">#REF!</definedName>
    <definedName name="T2.2?L25.x" localSheetId="6">#REF!</definedName>
    <definedName name="T2.2?L25.x" localSheetId="25">#REF!</definedName>
    <definedName name="T2.2?L25.x" localSheetId="18">#REF!</definedName>
    <definedName name="T2.2?L25.x" localSheetId="26">#REF!</definedName>
    <definedName name="T2.2?L25.x" localSheetId="17">#REF!</definedName>
    <definedName name="T2.2?L25.x">#REF!</definedName>
    <definedName name="T2.2?L26" localSheetId="24">#REF!</definedName>
    <definedName name="T2.2?L26" localSheetId="19">#REF!</definedName>
    <definedName name="T2.2?L26" localSheetId="6">#REF!</definedName>
    <definedName name="T2.2?L26" localSheetId="25">#REF!</definedName>
    <definedName name="T2.2?L26" localSheetId="18">#REF!</definedName>
    <definedName name="T2.2?L26" localSheetId="26">#REF!</definedName>
    <definedName name="T2.2?L26" localSheetId="17">#REF!</definedName>
    <definedName name="T2.2?L26">#REF!</definedName>
    <definedName name="T2.2?L26.1" localSheetId="24">#REF!</definedName>
    <definedName name="T2.2?L26.1" localSheetId="19">#REF!</definedName>
    <definedName name="T2.2?L26.1" localSheetId="6">#REF!</definedName>
    <definedName name="T2.2?L26.1" localSheetId="25">#REF!</definedName>
    <definedName name="T2.2?L26.1" localSheetId="18">#REF!</definedName>
    <definedName name="T2.2?L26.1" localSheetId="26">#REF!</definedName>
    <definedName name="T2.2?L26.1" localSheetId="17">#REF!</definedName>
    <definedName name="T2.2?L26.1">#REF!</definedName>
    <definedName name="T2.2?L26.x" localSheetId="24">#REF!</definedName>
    <definedName name="T2.2?L26.x" localSheetId="19">#REF!</definedName>
    <definedName name="T2.2?L26.x" localSheetId="6">#REF!</definedName>
    <definedName name="T2.2?L26.x" localSheetId="25">#REF!</definedName>
    <definedName name="T2.2?L26.x" localSheetId="18">#REF!</definedName>
    <definedName name="T2.2?L26.x" localSheetId="26">#REF!</definedName>
    <definedName name="T2.2?L26.x" localSheetId="17">#REF!</definedName>
    <definedName name="T2.2?L26.x">#REF!</definedName>
    <definedName name="T2.2?L27" localSheetId="24">#REF!</definedName>
    <definedName name="T2.2?L27" localSheetId="19">#REF!</definedName>
    <definedName name="T2.2?L27" localSheetId="6">#REF!</definedName>
    <definedName name="T2.2?L27" localSheetId="25">#REF!</definedName>
    <definedName name="T2.2?L27" localSheetId="18">#REF!</definedName>
    <definedName name="T2.2?L27" localSheetId="26">#REF!</definedName>
    <definedName name="T2.2?L27" localSheetId="17">#REF!</definedName>
    <definedName name="T2.2?L27">#REF!</definedName>
    <definedName name="T2.2?L27.x" localSheetId="24">#REF!</definedName>
    <definedName name="T2.2?L27.x" localSheetId="19">#REF!</definedName>
    <definedName name="T2.2?L27.x" localSheetId="6">#REF!</definedName>
    <definedName name="T2.2?L27.x" localSheetId="25">#REF!</definedName>
    <definedName name="T2.2?L27.x" localSheetId="18">#REF!</definedName>
    <definedName name="T2.2?L27.x" localSheetId="26">#REF!</definedName>
    <definedName name="T2.2?L27.x" localSheetId="17">#REF!</definedName>
    <definedName name="T2.2?L27.x">#REF!</definedName>
    <definedName name="T2.2?L28" localSheetId="24">#REF!</definedName>
    <definedName name="T2.2?L28" localSheetId="19">#REF!</definedName>
    <definedName name="T2.2?L28" localSheetId="6">#REF!</definedName>
    <definedName name="T2.2?L28" localSheetId="25">#REF!</definedName>
    <definedName name="T2.2?L28" localSheetId="18">#REF!</definedName>
    <definedName name="T2.2?L28" localSheetId="26">#REF!</definedName>
    <definedName name="T2.2?L28" localSheetId="17">#REF!</definedName>
    <definedName name="T2.2?L28">#REF!</definedName>
    <definedName name="T2.2?L3" localSheetId="24">#REF!</definedName>
    <definedName name="T2.2?L3" localSheetId="19">#REF!</definedName>
    <definedName name="T2.2?L3" localSheetId="6">#REF!</definedName>
    <definedName name="T2.2?L3" localSheetId="25">#REF!</definedName>
    <definedName name="T2.2?L3" localSheetId="18">#REF!</definedName>
    <definedName name="T2.2?L3" localSheetId="26">#REF!</definedName>
    <definedName name="T2.2?L3" localSheetId="17">#REF!</definedName>
    <definedName name="T2.2?L3">#REF!</definedName>
    <definedName name="T2.2?L4" localSheetId="24">#REF!</definedName>
    <definedName name="T2.2?L4" localSheetId="19">#REF!</definedName>
    <definedName name="T2.2?L4" localSheetId="6">#REF!</definedName>
    <definedName name="T2.2?L4" localSheetId="25">#REF!</definedName>
    <definedName name="T2.2?L4" localSheetId="18">#REF!</definedName>
    <definedName name="T2.2?L4" localSheetId="26">#REF!</definedName>
    <definedName name="T2.2?L4" localSheetId="17">#REF!</definedName>
    <definedName name="T2.2?L4">#REF!</definedName>
    <definedName name="T2.2?L4.1" localSheetId="24">#REF!</definedName>
    <definedName name="T2.2?L4.1" localSheetId="19">#REF!</definedName>
    <definedName name="T2.2?L4.1" localSheetId="6">#REF!</definedName>
    <definedName name="T2.2?L4.1" localSheetId="25">#REF!</definedName>
    <definedName name="T2.2?L4.1" localSheetId="18">#REF!</definedName>
    <definedName name="T2.2?L4.1" localSheetId="26">#REF!</definedName>
    <definedName name="T2.2?L4.1" localSheetId="17">#REF!</definedName>
    <definedName name="T2.2?L4.1">#REF!</definedName>
    <definedName name="T2.2?L5" localSheetId="24">#REF!</definedName>
    <definedName name="T2.2?L5" localSheetId="19">#REF!</definedName>
    <definedName name="T2.2?L5" localSheetId="6">#REF!</definedName>
    <definedName name="T2.2?L5" localSheetId="25">#REF!</definedName>
    <definedName name="T2.2?L5" localSheetId="18">#REF!</definedName>
    <definedName name="T2.2?L5" localSheetId="26">#REF!</definedName>
    <definedName name="T2.2?L5" localSheetId="17">#REF!</definedName>
    <definedName name="T2.2?L5">#REF!</definedName>
    <definedName name="T2.2?L6" localSheetId="24">#REF!</definedName>
    <definedName name="T2.2?L6" localSheetId="19">#REF!</definedName>
    <definedName name="T2.2?L6" localSheetId="6">#REF!</definedName>
    <definedName name="T2.2?L6" localSheetId="25">#REF!</definedName>
    <definedName name="T2.2?L6" localSheetId="18">#REF!</definedName>
    <definedName name="T2.2?L6" localSheetId="26">#REF!</definedName>
    <definedName name="T2.2?L6" localSheetId="17">#REF!</definedName>
    <definedName name="T2.2?L6">#REF!</definedName>
    <definedName name="T2.2?L7" localSheetId="24">#REF!</definedName>
    <definedName name="T2.2?L7" localSheetId="19">#REF!</definedName>
    <definedName name="T2.2?L7" localSheetId="6">#REF!</definedName>
    <definedName name="T2.2?L7" localSheetId="25">#REF!</definedName>
    <definedName name="T2.2?L7" localSheetId="18">#REF!</definedName>
    <definedName name="T2.2?L7" localSheetId="26">#REF!</definedName>
    <definedName name="T2.2?L7" localSheetId="17">#REF!</definedName>
    <definedName name="T2.2?L7">#REF!</definedName>
    <definedName name="T2.2?L7.1" localSheetId="24">#REF!</definedName>
    <definedName name="T2.2?L7.1" localSheetId="19">#REF!</definedName>
    <definedName name="T2.2?L7.1" localSheetId="6">#REF!</definedName>
    <definedName name="T2.2?L7.1" localSheetId="25">#REF!</definedName>
    <definedName name="T2.2?L7.1" localSheetId="18">#REF!</definedName>
    <definedName name="T2.2?L7.1" localSheetId="26">#REF!</definedName>
    <definedName name="T2.2?L7.1" localSheetId="17">#REF!</definedName>
    <definedName name="T2.2?L7.1">#REF!</definedName>
    <definedName name="T2.2?L8" localSheetId="24">#REF!</definedName>
    <definedName name="T2.2?L8" localSheetId="19">#REF!</definedName>
    <definedName name="T2.2?L8" localSheetId="6">#REF!</definedName>
    <definedName name="T2.2?L8" localSheetId="25">#REF!</definedName>
    <definedName name="T2.2?L8" localSheetId="18">#REF!</definedName>
    <definedName name="T2.2?L8" localSheetId="26">#REF!</definedName>
    <definedName name="T2.2?L8" localSheetId="17">#REF!</definedName>
    <definedName name="T2.2?L8">#REF!</definedName>
    <definedName name="T2.2?L9" localSheetId="24">#REF!</definedName>
    <definedName name="T2.2?L9" localSheetId="19">#REF!</definedName>
    <definedName name="T2.2?L9" localSheetId="6">#REF!</definedName>
    <definedName name="T2.2?L9" localSheetId="25">#REF!</definedName>
    <definedName name="T2.2?L9" localSheetId="18">#REF!</definedName>
    <definedName name="T2.2?L9" localSheetId="26">#REF!</definedName>
    <definedName name="T2.2?L9" localSheetId="17">#REF!</definedName>
    <definedName name="T2.2?L9">#REF!</definedName>
    <definedName name="T2.2?Name" localSheetId="24">#REF!</definedName>
    <definedName name="T2.2?Name" localSheetId="19">#REF!</definedName>
    <definedName name="T2.2?Name" localSheetId="6">#REF!</definedName>
    <definedName name="T2.2?Name" localSheetId="25">#REF!</definedName>
    <definedName name="T2.2?Name" localSheetId="18">#REF!</definedName>
    <definedName name="T2.2?Name" localSheetId="26">#REF!</definedName>
    <definedName name="T2.2?Name" localSheetId="17">#REF!</definedName>
    <definedName name="T2.2?Name">#REF!</definedName>
    <definedName name="T2.2?Protection" localSheetId="6">P3_T2.2?Protection,'ИНВЕСТ '!P4_T2.2?Protection</definedName>
    <definedName name="T2.2?Protection">P3_T2.2?Protection,P4_T2.2?Protection</definedName>
    <definedName name="T2.2?Table" localSheetId="24">#REF!</definedName>
    <definedName name="T2.2?Table" localSheetId="19">#REF!</definedName>
    <definedName name="T2.2?Table" localSheetId="6">#REF!</definedName>
    <definedName name="T2.2?Table" localSheetId="25">#REF!</definedName>
    <definedName name="T2.2?Table" localSheetId="18">#REF!</definedName>
    <definedName name="T2.2?Table" localSheetId="26">#REF!</definedName>
    <definedName name="T2.2?Table" localSheetId="17">#REF!</definedName>
    <definedName name="T2.2?Table">#REF!</definedName>
    <definedName name="T2.2?Title" localSheetId="24">#REF!</definedName>
    <definedName name="T2.2?Title" localSheetId="19">#REF!</definedName>
    <definedName name="T2.2?Title" localSheetId="6">#REF!</definedName>
    <definedName name="T2.2?Title" localSheetId="25">#REF!</definedName>
    <definedName name="T2.2?Title" localSheetId="18">#REF!</definedName>
    <definedName name="T2.2?Title" localSheetId="26">#REF!</definedName>
    <definedName name="T2.2?Title" localSheetId="17">#REF!</definedName>
    <definedName name="T2.2?Title">#REF!</definedName>
    <definedName name="T2.2?unit?Г.КВТЧ" localSheetId="24">#REF!</definedName>
    <definedName name="T2.2?unit?Г.КВТЧ" localSheetId="19">#REF!</definedName>
    <definedName name="T2.2?unit?Г.КВТЧ" localSheetId="6">#REF!</definedName>
    <definedName name="T2.2?unit?Г.КВТЧ" localSheetId="25">#REF!</definedName>
    <definedName name="T2.2?unit?Г.КВТЧ" localSheetId="18">#REF!</definedName>
    <definedName name="T2.2?unit?Г.КВТЧ" localSheetId="26">#REF!</definedName>
    <definedName name="T2.2?unit?Г.КВТЧ" localSheetId="17">#REF!</definedName>
    <definedName name="T2.2?unit?Г.КВТЧ">#REF!</definedName>
    <definedName name="T2.2?unit?КВТЧ.ГКАЛ" localSheetId="24">#REF!</definedName>
    <definedName name="T2.2?unit?КВТЧ.ГКАЛ" localSheetId="19">#REF!</definedName>
    <definedName name="T2.2?unit?КВТЧ.ГКАЛ" localSheetId="6">#REF!</definedName>
    <definedName name="T2.2?unit?КВТЧ.ГКАЛ" localSheetId="25">#REF!</definedName>
    <definedName name="T2.2?unit?КВТЧ.ГКАЛ" localSheetId="18">#REF!</definedName>
    <definedName name="T2.2?unit?КВТЧ.ГКАЛ" localSheetId="26">#REF!</definedName>
    <definedName name="T2.2?unit?КВТЧ.ГКАЛ" localSheetId="17">#REF!</definedName>
    <definedName name="T2.2?unit?КВТЧ.ГКАЛ">#REF!</definedName>
    <definedName name="T2.2?unit?КГ.ГКАЛ" localSheetId="24">#REF!</definedName>
    <definedName name="T2.2?unit?КГ.ГКАЛ" localSheetId="19">#REF!</definedName>
    <definedName name="T2.2?unit?КГ.ГКАЛ" localSheetId="6">#REF!</definedName>
    <definedName name="T2.2?unit?КГ.ГКАЛ" localSheetId="25">#REF!</definedName>
    <definedName name="T2.2?unit?КГ.ГКАЛ" localSheetId="18">#REF!</definedName>
    <definedName name="T2.2?unit?КГ.ГКАЛ" localSheetId="26">#REF!</definedName>
    <definedName name="T2.2?unit?КГ.ГКАЛ" localSheetId="17">#REF!</definedName>
    <definedName name="T2.2?unit?КГ.ГКАЛ">#REF!</definedName>
    <definedName name="T2.2?unit?МКВТЧ">'[24]2.2'!$C$6:$D$16,'[24]2.2'!$C$18:$D$21,'[24]2.2'!$C$23:$D$25</definedName>
    <definedName name="T2.2?unit?ММКБ" localSheetId="24">#REF!</definedName>
    <definedName name="T2.2?unit?ММКБ" localSheetId="19">#REF!</definedName>
    <definedName name="T2.2?unit?ММКБ" localSheetId="6">#REF!</definedName>
    <definedName name="T2.2?unit?ММКБ" localSheetId="25">#REF!</definedName>
    <definedName name="T2.2?unit?ММКБ" localSheetId="18">#REF!</definedName>
    <definedName name="T2.2?unit?ММКБ" localSheetId="26">#REF!</definedName>
    <definedName name="T2.2?unit?ММКБ" localSheetId="17">#REF!</definedName>
    <definedName name="T2.2?unit?ММКБ">#REF!</definedName>
    <definedName name="T2.2?unit?ПРЦ" localSheetId="24">#REF!,#REF!,#REF!,#REF!,#REF!,#REF!</definedName>
    <definedName name="T2.2?unit?ПРЦ" localSheetId="19">#REF!,#REF!,#REF!,#REF!,#REF!,#REF!</definedName>
    <definedName name="T2.2?unit?ПРЦ" localSheetId="6">#REF!,#REF!,#REF!,#REF!,#REF!,#REF!</definedName>
    <definedName name="T2.2?unit?ПРЦ" localSheetId="25">#REF!,#REF!,#REF!,#REF!,#REF!,#REF!</definedName>
    <definedName name="T2.2?unit?ПРЦ" localSheetId="18">#REF!,#REF!,#REF!,#REF!,#REF!,#REF!</definedName>
    <definedName name="T2.2?unit?ПРЦ" localSheetId="26">#REF!,#REF!,#REF!,#REF!,#REF!,#REF!</definedName>
    <definedName name="T2.2?unit?ПРЦ" localSheetId="17">#REF!,#REF!,#REF!,#REF!,#REF!,#REF!</definedName>
    <definedName name="T2.2?unit?ПРЦ">#REF!,#REF!,#REF!,#REF!,#REF!,#REF!</definedName>
    <definedName name="T2.2?unit?РУБ.ТКВТЧ" localSheetId="24">#REF!</definedName>
    <definedName name="T2.2?unit?РУБ.ТКВТЧ" localSheetId="19">#REF!</definedName>
    <definedName name="T2.2?unit?РУБ.ТКВТЧ" localSheetId="6">#REF!</definedName>
    <definedName name="T2.2?unit?РУБ.ТКВТЧ" localSheetId="25">#REF!</definedName>
    <definedName name="T2.2?unit?РУБ.ТКВТЧ" localSheetId="18">#REF!</definedName>
    <definedName name="T2.2?unit?РУБ.ТКВТЧ" localSheetId="26">#REF!</definedName>
    <definedName name="T2.2?unit?РУБ.ТКВТЧ" localSheetId="17">#REF!</definedName>
    <definedName name="T2.2?unit?РУБ.ТКВТЧ">#REF!</definedName>
    <definedName name="T2.2?unit?РУБ.ТМКБ" localSheetId="24">#REF!,#REF!,#REF!</definedName>
    <definedName name="T2.2?unit?РУБ.ТМКБ" localSheetId="19">#REF!,#REF!,#REF!</definedName>
    <definedName name="T2.2?unit?РУБ.ТМКБ" localSheetId="6">#REF!,#REF!,#REF!</definedName>
    <definedName name="T2.2?unit?РУБ.ТМКБ" localSheetId="25">#REF!,#REF!,#REF!</definedName>
    <definedName name="T2.2?unit?РУБ.ТМКБ" localSheetId="18">#REF!,#REF!,#REF!</definedName>
    <definedName name="T2.2?unit?РУБ.ТМКБ" localSheetId="26">#REF!,#REF!,#REF!</definedName>
    <definedName name="T2.2?unit?РУБ.ТМКБ" localSheetId="17">#REF!,#REF!,#REF!</definedName>
    <definedName name="T2.2?unit?РУБ.ТМКБ">#REF!,#REF!,#REF!</definedName>
    <definedName name="T2.2?unit?РУБ.ТНТ" localSheetId="24">#REF!,#REF!,'%_Нов'!P1_T2.2?unit?РУБ.ТНТ</definedName>
    <definedName name="T2.2?unit?РУБ.ТНТ" localSheetId="19">#REF!,#REF!,'%_Толп'!P1_T2.2?unit?РУБ.ТНТ</definedName>
    <definedName name="T2.2?unit?РУБ.ТНТ" localSheetId="6">#REF!,#REF!,'ИНВЕСТ '!P1_T2.2?unit?РУБ.ТНТ</definedName>
    <definedName name="T2.2?unit?РУБ.ТНТ" localSheetId="25">#REF!,#REF!,ИП_Новое!P1_T2.2?unit?РУБ.ТНТ</definedName>
    <definedName name="T2.2?unit?РУБ.ТНТ" localSheetId="18">#REF!,#REF!,ИП_Толп!P1_T2.2?unit?РУБ.ТНТ</definedName>
    <definedName name="T2.2?unit?РУБ.ТНТ" localSheetId="26">#REF!,#REF!,Тариф_Новое!P1_T2.2?unit?РУБ.ТНТ</definedName>
    <definedName name="T2.2?unit?РУБ.ТНТ" localSheetId="17">#REF!,#REF!,Тариф_Толп!P1_T2.2?unit?РУБ.ТНТ</definedName>
    <definedName name="T2.2?unit?РУБ.ТНТ">#REF!,#REF!,P1_T2.2?unit?РУБ.ТНТ</definedName>
    <definedName name="T2.2?unit?РУБ.ТУТ" localSheetId="24">#REF!,#REF!,#REF!</definedName>
    <definedName name="T2.2?unit?РУБ.ТУТ" localSheetId="19">#REF!,#REF!,#REF!</definedName>
    <definedName name="T2.2?unit?РУБ.ТУТ" localSheetId="6">#REF!,#REF!,#REF!</definedName>
    <definedName name="T2.2?unit?РУБ.ТУТ" localSheetId="25">#REF!,#REF!,#REF!</definedName>
    <definedName name="T2.2?unit?РУБ.ТУТ" localSheetId="18">#REF!,#REF!,#REF!</definedName>
    <definedName name="T2.2?unit?РУБ.ТУТ" localSheetId="26">#REF!,#REF!,#REF!</definedName>
    <definedName name="T2.2?unit?РУБ.ТУТ" localSheetId="17">#REF!,#REF!,#REF!</definedName>
    <definedName name="T2.2?unit?РУБ.ТУТ">#REF!,#REF!,#REF!</definedName>
    <definedName name="T2.2?unit?ТГКАЛ" localSheetId="24">#REF!,#REF!,#REF!</definedName>
    <definedName name="T2.2?unit?ТГКАЛ" localSheetId="19">#REF!,#REF!,#REF!</definedName>
    <definedName name="T2.2?unit?ТГКАЛ" localSheetId="6">#REF!,#REF!,#REF!</definedName>
    <definedName name="T2.2?unit?ТГКАЛ" localSheetId="25">#REF!,#REF!,#REF!</definedName>
    <definedName name="T2.2?unit?ТГКАЛ" localSheetId="18">#REF!,#REF!,#REF!</definedName>
    <definedName name="T2.2?unit?ТГКАЛ" localSheetId="26">#REF!,#REF!,#REF!</definedName>
    <definedName name="T2.2?unit?ТГКАЛ" localSheetId="17">#REF!,#REF!,#REF!</definedName>
    <definedName name="T2.2?unit?ТГКАЛ">#REF!,#REF!,#REF!</definedName>
    <definedName name="T2.2?unit?ТРУБ" localSheetId="24">#REF!,#REF!,#REF!</definedName>
    <definedName name="T2.2?unit?ТРУБ" localSheetId="19">#REF!,#REF!,#REF!</definedName>
    <definedName name="T2.2?unit?ТРУБ" localSheetId="6">#REF!,#REF!,#REF!</definedName>
    <definedName name="T2.2?unit?ТРУБ" localSheetId="25">#REF!,#REF!,#REF!</definedName>
    <definedName name="T2.2?unit?ТРУБ" localSheetId="18">#REF!,#REF!,#REF!</definedName>
    <definedName name="T2.2?unit?ТРУБ" localSheetId="26">#REF!,#REF!,#REF!</definedName>
    <definedName name="T2.2?unit?ТРУБ" localSheetId="17">#REF!,#REF!,#REF!</definedName>
    <definedName name="T2.2?unit?ТРУБ">#REF!,#REF!,#REF!</definedName>
    <definedName name="T2.2?unit?ТТНТ" localSheetId="24">#REF!,#REF!,#REF!</definedName>
    <definedName name="T2.2?unit?ТТНТ" localSheetId="19">#REF!,#REF!,#REF!</definedName>
    <definedName name="T2.2?unit?ТТНТ" localSheetId="6">#REF!,#REF!,#REF!</definedName>
    <definedName name="T2.2?unit?ТТНТ" localSheetId="25">#REF!,#REF!,#REF!</definedName>
    <definedName name="T2.2?unit?ТТНТ" localSheetId="18">#REF!,#REF!,#REF!</definedName>
    <definedName name="T2.2?unit?ТТНТ" localSheetId="26">#REF!,#REF!,#REF!</definedName>
    <definedName name="T2.2?unit?ТТНТ" localSheetId="17">#REF!,#REF!,#REF!</definedName>
    <definedName name="T2.2?unit?ТТНТ">#REF!,#REF!,#REF!</definedName>
    <definedName name="T2.2?unit?ТТУТ" localSheetId="24">#REF!,#REF!,#REF!,#REF!,#REF!</definedName>
    <definedName name="T2.2?unit?ТТУТ" localSheetId="19">#REF!,#REF!,#REF!,#REF!,#REF!</definedName>
    <definedName name="T2.2?unit?ТТУТ" localSheetId="6">#REF!,#REF!,#REF!,#REF!,#REF!</definedName>
    <definedName name="T2.2?unit?ТТУТ" localSheetId="25">#REF!,#REF!,#REF!,#REF!,#REF!</definedName>
    <definedName name="T2.2?unit?ТТУТ" localSheetId="18">#REF!,#REF!,#REF!,#REF!,#REF!</definedName>
    <definedName name="T2.2?unit?ТТУТ" localSheetId="26">#REF!,#REF!,#REF!,#REF!,#REF!</definedName>
    <definedName name="T2.2?unit?ТТУТ" localSheetId="17">#REF!,#REF!,#REF!,#REF!,#REF!</definedName>
    <definedName name="T2.2?unit?ТТУТ">#REF!,#REF!,#REF!,#REF!,#REF!</definedName>
    <definedName name="T2.2?unit?ЧСЛ" localSheetId="24">#REF!</definedName>
    <definedName name="T2.2?unit?ЧСЛ" localSheetId="19">#REF!</definedName>
    <definedName name="T2.2?unit?ЧСЛ" localSheetId="6">#REF!</definedName>
    <definedName name="T2.2?unit?ЧСЛ" localSheetId="25">#REF!</definedName>
    <definedName name="T2.2?unit?ЧСЛ" localSheetId="18">#REF!</definedName>
    <definedName name="T2.2?unit?ЧСЛ" localSheetId="26">#REF!</definedName>
    <definedName name="T2.2?unit?ЧСЛ" localSheetId="17">#REF!</definedName>
    <definedName name="T2.2?unit?ЧСЛ">#REF!</definedName>
    <definedName name="T2.2_DiapProt" localSheetId="6">'[31]2008 (Max)'!$G$28,P1_T2.2_DiapProt</definedName>
    <definedName name="T2.2_DiapProt">'[31]2008 (Max)'!$G$28,P1_T2.2_DiapProt</definedName>
    <definedName name="T2.2_Protect" localSheetId="24">#REF!,#REF!,#REF!,'%_Нов'!P1_T2.2_Protect,'%_Нов'!P2_T2.2_Protect,'%_Нов'!P3_T2.2_Protect,'%_Нов'!P4_T2.2_Protect,'%_Нов'!P5_T2.2_Protect,'%_Нов'!P6_T2.2_Protect</definedName>
    <definedName name="T2.2_Protect" localSheetId="19">#REF!,#REF!,#REF!,'%_Толп'!P1_T2.2_Protect,'%_Толп'!P2_T2.2_Protect,'%_Толп'!P3_T2.2_Protect,'%_Толп'!P4_T2.2_Protect,'%_Толп'!P5_T2.2_Protect,'%_Толп'!P6_T2.2_Protect</definedName>
    <definedName name="T2.2_Protect" localSheetId="6">#REF!,#REF!,#REF!,'ИНВЕСТ '!P1_T2.2_Protect,'ИНВЕСТ '!P2_T2.2_Protect,'ИНВЕСТ '!P3_T2.2_Protect,'ИНВЕСТ '!P4_T2.2_Protect,'ИНВЕСТ '!P5_T2.2_Protect,'ИНВЕСТ '!P6_T2.2_Protect</definedName>
    <definedName name="T2.2_Protect" localSheetId="25">#REF!,#REF!,#REF!,ИП_Новое!P1_T2.2_Protect,ИП_Новое!P2_T2.2_Protect,ИП_Новое!P3_T2.2_Protect,ИП_Новое!P4_T2.2_Protect,ИП_Новое!P5_T2.2_Protect,ИП_Новое!P6_T2.2_Protect</definedName>
    <definedName name="T2.2_Protect" localSheetId="18">#REF!,#REF!,#REF!,ИП_Толп!P1_T2.2_Protect,ИП_Толп!P2_T2.2_Protect,ИП_Толп!P3_T2.2_Protect,ИП_Толп!P4_T2.2_Protect,ИП_Толп!P5_T2.2_Protect,ИП_Толп!P6_T2.2_Protect</definedName>
    <definedName name="T2.2_Protect" localSheetId="26">#REF!,#REF!,#REF!,Тариф_Новое!P1_T2.2_Protect,Тариф_Новое!P2_T2.2_Protect,Тариф_Новое!P3_T2.2_Protect,Тариф_Новое!P4_T2.2_Protect,Тариф_Новое!P5_T2.2_Protect,Тариф_Новое!P6_T2.2_Protect</definedName>
    <definedName name="T2.2_Protect" localSheetId="17">#REF!,#REF!,#REF!,Тариф_Толп!P1_T2.2_Protect,Тариф_Толп!P2_T2.2_Protect,Тариф_Толп!P3_T2.2_Protect,Тариф_Толп!P4_T2.2_Protect,Тариф_Толп!P5_T2.2_Protect,Тариф_Толп!P6_T2.2_Protect</definedName>
    <definedName name="T2.2_Protect">#REF!,#REF!,#REF!,P1_T2.2_Protect,P2_T2.2_Protect,P3_T2.2_Protect,P4_T2.2_Protect,P5_T2.2_Protect,P6_T2.2_Protect</definedName>
    <definedName name="T2?axis?C?ПФ" localSheetId="24">#REF!</definedName>
    <definedName name="T2?axis?C?ПФ" localSheetId="19">#REF!</definedName>
    <definedName name="T2?axis?C?ПФ" localSheetId="6">#REF!</definedName>
    <definedName name="T2?axis?C?ПФ" localSheetId="25">#REF!</definedName>
    <definedName name="T2?axis?C?ПФ" localSheetId="18">#REF!</definedName>
    <definedName name="T2?axis?C?ПФ" localSheetId="26">#REF!</definedName>
    <definedName name="T2?axis?C?ПФ" localSheetId="17">#REF!</definedName>
    <definedName name="T2?axis?C?ПФ">#REF!</definedName>
    <definedName name="T2?axis?ПРД?ПРЕД" localSheetId="24">'[18]2.1'!#REF!</definedName>
    <definedName name="T2?axis?ПРД?ПРЕД" localSheetId="19">'[18]2.1'!#REF!</definedName>
    <definedName name="T2?axis?ПРД?ПРЕД" localSheetId="6">'[18]2.1'!#REF!</definedName>
    <definedName name="T2?axis?ПРД?ПРЕД" localSheetId="25">'[18]2.1'!#REF!</definedName>
    <definedName name="T2?axis?ПРД?ПРЕД" localSheetId="18">'[18]2.1'!#REF!</definedName>
    <definedName name="T2?axis?ПРД?ПРЕД" localSheetId="26">'[18]2.1'!#REF!</definedName>
    <definedName name="T2?axis?ПРД?ПРЕД" localSheetId="17">'[18]2.1'!#REF!</definedName>
    <definedName name="T2?axis?ПРД?ПРЕД">'[18]2.1'!#REF!</definedName>
    <definedName name="T2?axis?ПФ?ПЛАН" localSheetId="24">'[18]2.1'!#REF!,'[18]2.1'!#REF!</definedName>
    <definedName name="T2?axis?ПФ?ПЛАН" localSheetId="19">'[18]2.1'!#REF!,'[18]2.1'!#REF!</definedName>
    <definedName name="T2?axis?ПФ?ПЛАН" localSheetId="6">'[18]2.1'!#REF!,'[18]2.1'!#REF!</definedName>
    <definedName name="T2?axis?ПФ?ПЛАН" localSheetId="25">'[18]2.1'!#REF!,'[18]2.1'!#REF!</definedName>
    <definedName name="T2?axis?ПФ?ПЛАН" localSheetId="18">'[18]2.1'!#REF!,'[18]2.1'!#REF!</definedName>
    <definedName name="T2?axis?ПФ?ПЛАН" localSheetId="26">'[18]2.1'!#REF!,'[18]2.1'!#REF!</definedName>
    <definedName name="T2?axis?ПФ?ПЛАН" localSheetId="17">'[18]2.1'!#REF!,'[18]2.1'!#REF!</definedName>
    <definedName name="T2?axis?ПФ?ПЛАН">'[18]2.1'!#REF!,'[18]2.1'!#REF!</definedName>
    <definedName name="T2?axis?ПФ?ФАКТ" localSheetId="24">'[18]2.1'!#REF!,'[18]2.1'!#REF!</definedName>
    <definedName name="T2?axis?ПФ?ФАКТ" localSheetId="19">'[18]2.1'!#REF!,'[18]2.1'!#REF!</definedName>
    <definedName name="T2?axis?ПФ?ФАКТ" localSheetId="6">'[18]2.1'!#REF!,'[18]2.1'!#REF!</definedName>
    <definedName name="T2?axis?ПФ?ФАКТ" localSheetId="25">'[18]2.1'!#REF!,'[18]2.1'!#REF!</definedName>
    <definedName name="T2?axis?ПФ?ФАКТ" localSheetId="18">'[18]2.1'!#REF!,'[18]2.1'!#REF!</definedName>
    <definedName name="T2?axis?ПФ?ФАКТ" localSheetId="26">'[18]2.1'!#REF!,'[18]2.1'!#REF!</definedName>
    <definedName name="T2?axis?ПФ?ФАКТ" localSheetId="17">'[18]2.1'!#REF!,'[18]2.1'!#REF!</definedName>
    <definedName name="T2?axis?ПФ?ФАКТ">'[18]2.1'!#REF!,'[18]2.1'!#REF!</definedName>
    <definedName name="T2?Data" localSheetId="24">'%_Нов'!P5_T2?Data,'%_Нов'!P6_T2?Data,'%_Нов'!P7_T2?Data</definedName>
    <definedName name="T2?Data" localSheetId="19">'%_Толп'!P5_T2?Data,'%_Толп'!P6_T2?Data,'%_Толп'!P7_T2?Data</definedName>
    <definedName name="T2?Data" localSheetId="6">'ИНВЕСТ '!P5_T2?Data,'ИНВЕСТ '!P6_T2?Data,'ИНВЕСТ '!P7_T2?Data</definedName>
    <definedName name="T2?Data" localSheetId="25">ИП_Новое!P5_T2?Data,ИП_Новое!P6_T2?Data,ИП_Новое!P7_T2?Data</definedName>
    <definedName name="T2?Data" localSheetId="18">ИП_Толп!P5_T2?Data,ИП_Толп!P6_T2?Data,ИП_Толп!P7_T2?Data</definedName>
    <definedName name="T2?Data" localSheetId="26">Тариф_Новое!P5_T2?Data,Тариф_Новое!P6_T2?Data,Тариф_Новое!P7_T2?Data</definedName>
    <definedName name="T2?Data" localSheetId="17">Тариф_Толп!P5_T2?Data,Тариф_Толп!P6_T2?Data,Тариф_Толп!P7_T2?Data</definedName>
    <definedName name="T2?Data">P5_T2?Data,P6_T2?Data,P7_T2?Data</definedName>
    <definedName name="T2?Name" localSheetId="24">'[18]2.1'!#REF!</definedName>
    <definedName name="T2?Name" localSheetId="19">'[18]2.1'!#REF!</definedName>
    <definedName name="T2?Name" localSheetId="6">'[18]2.1'!#REF!</definedName>
    <definedName name="T2?Name" localSheetId="25">'[18]2.1'!#REF!</definedName>
    <definedName name="T2?Name" localSheetId="18">'[18]2.1'!#REF!</definedName>
    <definedName name="T2?Name" localSheetId="26">'[18]2.1'!#REF!</definedName>
    <definedName name="T2?Name" localSheetId="17">'[18]2.1'!#REF!</definedName>
    <definedName name="T2?Name">'[18]2.1'!#REF!</definedName>
    <definedName name="T2?Protection" localSheetId="6">P1_T2?Protection,P2_T2?Protection</definedName>
    <definedName name="T2?Protection">P1_T2?Protection,P2_T2?Protection</definedName>
    <definedName name="T2?unit?ПРЦ" localSheetId="24">#REF!,#REF!,#REF!,#REF!,#REF!,#REF!,#REF!</definedName>
    <definedName name="T2?unit?ПРЦ" localSheetId="19">#REF!,#REF!,#REF!,#REF!,#REF!,#REF!,#REF!</definedName>
    <definedName name="T2?unit?ПРЦ" localSheetId="6">#REF!,#REF!,#REF!,#REF!,#REF!,#REF!,#REF!</definedName>
    <definedName name="T2?unit?ПРЦ" localSheetId="25">#REF!,#REF!,#REF!,#REF!,#REF!,#REF!,#REF!</definedName>
    <definedName name="T2?unit?ПРЦ" localSheetId="18">#REF!,#REF!,#REF!,#REF!,#REF!,#REF!,#REF!</definedName>
    <definedName name="T2?unit?ПРЦ" localSheetId="26">#REF!,#REF!,#REF!,#REF!,#REF!,#REF!,#REF!</definedName>
    <definedName name="T2?unit?ПРЦ" localSheetId="17">#REF!,#REF!,#REF!,#REF!,#REF!,#REF!,#REF!</definedName>
    <definedName name="T2?unit?ПРЦ">#REF!,#REF!,#REF!,#REF!,#REF!,#REF!,#REF!</definedName>
    <definedName name="T2_1_Protect" localSheetId="24">P4_T2_1_Protect,P5_T2_1_Protect,P6_T2_1_Protect,P7_T2_1_Protect</definedName>
    <definedName name="T2_1_Protect" localSheetId="19">P4_T2_1_Protect,P5_T2_1_Protect,P6_T2_1_Protect,P7_T2_1_Protect</definedName>
    <definedName name="T2_1_Protect" localSheetId="6">P4_T2_1_Protect,P5_T2_1_Protect,P6_T2_1_Protect,P7_T2_1_Protect</definedName>
    <definedName name="T2_1_Protect" localSheetId="25">P4_T2_1_Protect,P5_T2_1_Protect,P6_T2_1_Protect,P7_T2_1_Protect</definedName>
    <definedName name="T2_1_Protect" localSheetId="18">P4_T2_1_Protect,P5_T2_1_Protect,P6_T2_1_Protect,P7_T2_1_Protect</definedName>
    <definedName name="T2_1_Protect" localSheetId="26">P4_T2_1_Protect,P5_T2_1_Protect,P6_T2_1_Protect,P7_T2_1_Protect</definedName>
    <definedName name="T2_1_Protect" localSheetId="17">P4_T2_1_Protect,P5_T2_1_Protect,P6_T2_1_Protect,P7_T2_1_Protect</definedName>
    <definedName name="T2_1_Protect">P4_T2_1_Protect,P5_T2_1_Protect,P6_T2_1_Protect,P7_T2_1_Protect</definedName>
    <definedName name="T2_2_ADD_COL" localSheetId="24">#REF!</definedName>
    <definedName name="T2_2_ADD_COL" localSheetId="19">#REF!</definedName>
    <definedName name="T2_2_ADD_COL" localSheetId="6">#REF!</definedName>
    <definedName name="T2_2_ADD_COL" localSheetId="25">#REF!</definedName>
    <definedName name="T2_2_ADD_COL" localSheetId="18">#REF!</definedName>
    <definedName name="T2_2_ADD_COL" localSheetId="26">#REF!</definedName>
    <definedName name="T2_2_ADD_COL" localSheetId="17">#REF!</definedName>
    <definedName name="T2_2_ADD_COL">#REF!</definedName>
    <definedName name="T2_2_Protect" localSheetId="24">'%_Нов'!P4_T2_2_Protect,'%_Нов'!P5_T2_2_Protect,'%_Нов'!P6_T2_2_Protect,'%_Нов'!P7_T2_2_Protect</definedName>
    <definedName name="T2_2_Protect" localSheetId="19">'%_Толп'!P4_T2_2_Protect,'%_Толп'!P5_T2_2_Protect,'%_Толп'!P6_T2_2_Protect,'%_Толп'!P7_T2_2_Protect</definedName>
    <definedName name="T2_2_Protect" localSheetId="6">'ИНВЕСТ '!P4_T2_2_Protect,'ИНВЕСТ '!P5_T2_2_Protect,'ИНВЕСТ '!P6_T2_2_Protect,'ИНВЕСТ '!P7_T2_2_Protect</definedName>
    <definedName name="T2_2_Protect" localSheetId="25">ИП_Новое!P4_T2_2_Protect,ИП_Новое!P5_T2_2_Protect,ИП_Новое!P6_T2_2_Protect,ИП_Новое!P7_T2_2_Protect</definedName>
    <definedName name="T2_2_Protect" localSheetId="18">ИП_Толп!P4_T2_2_Protect,ИП_Толп!P5_T2_2_Protect,ИП_Толп!P6_T2_2_Protect,ИП_Толп!P7_T2_2_Protect</definedName>
    <definedName name="T2_2_Protect" localSheetId="26">Тариф_Новое!P4_T2_2_Protect,Тариф_Новое!P5_T2_2_Protect,Тариф_Новое!P6_T2_2_Protect,Тариф_Новое!P7_T2_2_Protect</definedName>
    <definedName name="T2_2_Protect" localSheetId="17">Тариф_Толп!P4_T2_2_Protect,Тариф_Толп!P5_T2_2_Protect,Тариф_Толп!P6_T2_2_Protect,Тариф_Толп!P7_T2_2_Protect</definedName>
    <definedName name="T2_2_Protect">P4_T2_2_Protect,P5_T2_2_Protect,P6_T2_2_Protect,P7_T2_2_Protect</definedName>
    <definedName name="T2_2_Protect_4">#N/A</definedName>
    <definedName name="T2_2_Protect_5">#N/A</definedName>
    <definedName name="T2_2_Protect_6">#N/A</definedName>
    <definedName name="T2_2_Protect_7">#N/A</definedName>
    <definedName name="T2_2_Protect_8">#N/A</definedName>
    <definedName name="T2_ADD_COL" localSheetId="24">'[18]2.1'!#REF!</definedName>
    <definedName name="T2_ADD_COL" localSheetId="19">'[18]2.1'!#REF!</definedName>
    <definedName name="T2_ADD_COL" localSheetId="6">'[18]2.1'!#REF!</definedName>
    <definedName name="T2_ADD_COL" localSheetId="25">'[18]2.1'!#REF!</definedName>
    <definedName name="T2_ADD_COL" localSheetId="18">'[18]2.1'!#REF!</definedName>
    <definedName name="T2_ADD_COL" localSheetId="26">'[18]2.1'!#REF!</definedName>
    <definedName name="T2_ADD_COL" localSheetId="17">'[18]2.1'!#REF!</definedName>
    <definedName name="T2_ADD_COL">'[18]2.1'!#REF!</definedName>
    <definedName name="T2_DiapProt" localSheetId="6">P1_T2_DiapProt,P2_T2_DiapProt</definedName>
    <definedName name="T2_DiapProt">P1_T2_DiapProt,P2_T2_DiapProt</definedName>
    <definedName name="T2_Protect" localSheetId="6">P4_T2_Protect,P5_T2_Protect,P6_T2_Protect</definedName>
    <definedName name="T2_Protect">P4_T2_Protect,P5_T2_Protect,P6_T2_Protect</definedName>
    <definedName name="T2_Protect_4" localSheetId="6">(P4_T2_Protect,P5_T2_Protect,P6_T2_Protect)</definedName>
    <definedName name="T2_Protect_4">(P4_T2_Protect,P5_T2_Protect,P6_T2_Protect)</definedName>
    <definedName name="T2_Protect_5" localSheetId="6">(P4_T2_Protect,P5_T2_Protect,P6_T2_Protect)</definedName>
    <definedName name="T2_Protect_5">(P4_T2_Protect,P5_T2_Protect,P6_T2_Protect)</definedName>
    <definedName name="T2_Protect_6" localSheetId="6">(P4_T2_Protect,P5_T2_Protect,P6_T2_Protect)</definedName>
    <definedName name="T2_Protect_6">(P4_T2_Protect,P5_T2_Protect,P6_T2_Protect)</definedName>
    <definedName name="T2_Protect_7" localSheetId="6">(P4_T2_Protect,P5_T2_Protect,P6_T2_Protect)</definedName>
    <definedName name="T2_Protect_7">(P4_T2_Protect,P5_T2_Protect,P6_T2_Protect)</definedName>
    <definedName name="T2_Protect_8" localSheetId="6">(P4_T2_Protect,P5_T2_Protect,P6_T2_Protect)</definedName>
    <definedName name="T2_Protect_8">(P4_T2_Protect,P5_T2_Protect,P6_T2_Protect)</definedName>
    <definedName name="T20.1?axis?R?ИФИН">'[24]20.1'!$F$10:$F$13,'[24]20.1'!$F$24:$F$25,'[24]20.1'!$F$37:$F$40,'[24]20.1'!$F$52:$F$54,'[24]20.1'!$F$65:$F$74</definedName>
    <definedName name="T20.1?axis?R?ИФИН?">'[24]20.1'!$G$10:$G$13,'[24]20.1'!$G$24:$G$25,'[24]20.1'!$G$37:$G$40,'[24]20.1'!$G$52:$G$54,'[24]20.1'!$G$65:$G$74</definedName>
    <definedName name="T20.1?axis?R?СТРО">'[24]20.1'!$B$10:$F$13,'[24]20.1'!$B$24:$F$25,'[24]20.1'!$B$37:$F$40,'[24]20.1'!$B$52:$F$54,'[24]20.1'!$B$65:$F$74</definedName>
    <definedName name="T20.1?axis?R?СТРО?">'[24]20.1'!$A$65:$A$74,'[24]20.1'!$A$52:$A$54,'[24]20.1'!$A$37:$A$40,'[24]20.1'!$A$24:$A$25,'[24]20.1'!$A$10:$A$13</definedName>
    <definedName name="T20.1?Data">'[24]20.1'!$B$27:$F$27,'[24]20.1'!$B$42:$F$42,'[24]20.1'!$B$56:$F$56,'[24]20.1'!$B$76:$F$76,'[24]20.1'!$B$15:$F$15,'[24]20.1'!$B$10:$G$13,'[24]20.1'!$B$37:$G$40,'[24]20.1'!$B$52:$G$54,'[24]20.1'!$B$65:$G$74,'[24]20.1'!$B$24:$G$25</definedName>
    <definedName name="T20.1?item_ext?ИТОГО" localSheetId="24">#REF!</definedName>
    <definedName name="T20.1?item_ext?ИТОГО" localSheetId="19">#REF!</definedName>
    <definedName name="T20.1?item_ext?ИТОГО" localSheetId="6">#REF!</definedName>
    <definedName name="T20.1?item_ext?ИТОГО" localSheetId="25">#REF!</definedName>
    <definedName name="T20.1?item_ext?ИТОГО" localSheetId="18">#REF!</definedName>
    <definedName name="T20.1?item_ext?ИТОГО" localSheetId="10">#REF!</definedName>
    <definedName name="T20.1?item_ext?ИТОГО" localSheetId="26">#REF!</definedName>
    <definedName name="T20.1?item_ext?ИТОГО" localSheetId="17">#REF!</definedName>
    <definedName name="T20.1?item_ext?ИТОГО">#REF!</definedName>
    <definedName name="T20.1?item_ext?ИТОГО.ВСЕГО" localSheetId="24">#REF!</definedName>
    <definedName name="T20.1?item_ext?ИТОГО.ВСЕГО" localSheetId="19">#REF!</definedName>
    <definedName name="T20.1?item_ext?ИТОГО.ВСЕГО" localSheetId="6">#REF!</definedName>
    <definedName name="T20.1?item_ext?ИТОГО.ВСЕГО" localSheetId="25">#REF!</definedName>
    <definedName name="T20.1?item_ext?ИТОГО.ВСЕГО" localSheetId="18">#REF!</definedName>
    <definedName name="T20.1?item_ext?ИТОГО.ВСЕГО" localSheetId="10">#REF!</definedName>
    <definedName name="T20.1?item_ext?ИТОГО.ВСЕГО" localSheetId="26">#REF!</definedName>
    <definedName name="T20.1?item_ext?ИТОГО.ВСЕГО" localSheetId="17">#REF!</definedName>
    <definedName name="T20.1?item_ext?ИТОГО.ВСЕГО">#REF!</definedName>
    <definedName name="T20.1?item_ext?ПТЭ" localSheetId="24">#REF!</definedName>
    <definedName name="T20.1?item_ext?ПТЭ" localSheetId="19">#REF!</definedName>
    <definedName name="T20.1?item_ext?ПТЭ" localSheetId="6">#REF!</definedName>
    <definedName name="T20.1?item_ext?ПТЭ" localSheetId="25">#REF!</definedName>
    <definedName name="T20.1?item_ext?ПТЭ" localSheetId="18">#REF!</definedName>
    <definedName name="T20.1?item_ext?ПТЭ" localSheetId="10">#REF!</definedName>
    <definedName name="T20.1?item_ext?ПТЭ" localSheetId="26">#REF!</definedName>
    <definedName name="T20.1?item_ext?ПТЭ" localSheetId="17">#REF!</definedName>
    <definedName name="T20.1?item_ext?ПТЭ">#REF!</definedName>
    <definedName name="T20.1?item_ext?ПТЭ.ВСЕГО" localSheetId="24">#REF!</definedName>
    <definedName name="T20.1?item_ext?ПТЭ.ВСЕГО" localSheetId="19">#REF!</definedName>
    <definedName name="T20.1?item_ext?ПТЭ.ВСЕГО" localSheetId="6">#REF!</definedName>
    <definedName name="T20.1?item_ext?ПТЭ.ВСЕГО" localSheetId="25">#REF!</definedName>
    <definedName name="T20.1?item_ext?ПТЭ.ВСЕГО" localSheetId="18">#REF!</definedName>
    <definedName name="T20.1?item_ext?ПТЭ.ВСЕГО" localSheetId="10">#REF!</definedName>
    <definedName name="T20.1?item_ext?ПТЭ.ВСЕГО" localSheetId="26">#REF!</definedName>
    <definedName name="T20.1?item_ext?ПТЭ.ВСЕГО" localSheetId="17">#REF!</definedName>
    <definedName name="T20.1?item_ext?ПТЭ.ВСЕГО">#REF!</definedName>
    <definedName name="T20.1?item_ext?ПЭ" localSheetId="24">#REF!</definedName>
    <definedName name="T20.1?item_ext?ПЭ" localSheetId="19">#REF!</definedName>
    <definedName name="T20.1?item_ext?ПЭ" localSheetId="6">#REF!</definedName>
    <definedName name="T20.1?item_ext?ПЭ" localSheetId="25">#REF!</definedName>
    <definedName name="T20.1?item_ext?ПЭ" localSheetId="18">#REF!</definedName>
    <definedName name="T20.1?item_ext?ПЭ" localSheetId="10">#REF!</definedName>
    <definedName name="T20.1?item_ext?ПЭ" localSheetId="26">#REF!</definedName>
    <definedName name="T20.1?item_ext?ПЭ" localSheetId="17">#REF!</definedName>
    <definedName name="T20.1?item_ext?ПЭ">#REF!</definedName>
    <definedName name="T20.1?item_ext?ПЭ.ВСЕГО" localSheetId="24">#REF!</definedName>
    <definedName name="T20.1?item_ext?ПЭ.ВСЕГО" localSheetId="19">#REF!</definedName>
    <definedName name="T20.1?item_ext?ПЭ.ВСЕГО" localSheetId="6">#REF!</definedName>
    <definedName name="T20.1?item_ext?ПЭ.ВСЕГО" localSheetId="25">#REF!</definedName>
    <definedName name="T20.1?item_ext?ПЭ.ВСЕГО" localSheetId="18">#REF!</definedName>
    <definedName name="T20.1?item_ext?ПЭ.ВСЕГО" localSheetId="10">#REF!</definedName>
    <definedName name="T20.1?item_ext?ПЭ.ВСЕГО" localSheetId="26">#REF!</definedName>
    <definedName name="T20.1?item_ext?ПЭ.ВСЕГО" localSheetId="17">#REF!</definedName>
    <definedName name="T20.1?item_ext?ПЭ.ВСЕГО">#REF!</definedName>
    <definedName name="T20.1?item_ext?ТЭ" localSheetId="24">#REF!</definedName>
    <definedName name="T20.1?item_ext?ТЭ" localSheetId="19">#REF!</definedName>
    <definedName name="T20.1?item_ext?ТЭ" localSheetId="6">#REF!</definedName>
    <definedName name="T20.1?item_ext?ТЭ" localSheetId="25">#REF!</definedName>
    <definedName name="T20.1?item_ext?ТЭ" localSheetId="18">#REF!</definedName>
    <definedName name="T20.1?item_ext?ТЭ" localSheetId="10">#REF!</definedName>
    <definedName name="T20.1?item_ext?ТЭ" localSheetId="26">#REF!</definedName>
    <definedName name="T20.1?item_ext?ТЭ" localSheetId="17">#REF!</definedName>
    <definedName name="T20.1?item_ext?ТЭ">#REF!</definedName>
    <definedName name="T20.1?item_ext?ТЭ.ВСЕГО" localSheetId="24">#REF!</definedName>
    <definedName name="T20.1?item_ext?ТЭ.ВСЕГО" localSheetId="19">#REF!</definedName>
    <definedName name="T20.1?item_ext?ТЭ.ВСЕГО" localSheetId="6">#REF!</definedName>
    <definedName name="T20.1?item_ext?ТЭ.ВСЕГО" localSheetId="25">#REF!</definedName>
    <definedName name="T20.1?item_ext?ТЭ.ВСЕГО" localSheetId="18">#REF!</definedName>
    <definedName name="T20.1?item_ext?ТЭ.ВСЕГО" localSheetId="10">#REF!</definedName>
    <definedName name="T20.1?item_ext?ТЭ.ВСЕГО" localSheetId="26">#REF!</definedName>
    <definedName name="T20.1?item_ext?ТЭ.ВСЕГО" localSheetId="17">#REF!</definedName>
    <definedName name="T20.1?item_ext?ТЭ.ВСЕГО">#REF!</definedName>
    <definedName name="T20.1?item_ext?ЭЭ" localSheetId="24">#REF!</definedName>
    <definedName name="T20.1?item_ext?ЭЭ" localSheetId="19">#REF!</definedName>
    <definedName name="T20.1?item_ext?ЭЭ" localSheetId="6">#REF!</definedName>
    <definedName name="T20.1?item_ext?ЭЭ" localSheetId="25">#REF!</definedName>
    <definedName name="T20.1?item_ext?ЭЭ" localSheetId="18">#REF!</definedName>
    <definedName name="T20.1?item_ext?ЭЭ" localSheetId="10">#REF!</definedName>
    <definedName name="T20.1?item_ext?ЭЭ" localSheetId="26">#REF!</definedName>
    <definedName name="T20.1?item_ext?ЭЭ" localSheetId="17">#REF!</definedName>
    <definedName name="T20.1?item_ext?ЭЭ">#REF!</definedName>
    <definedName name="T20.1?item_ext?ЭЭ.ВСЕГО" localSheetId="24">#REF!</definedName>
    <definedName name="T20.1?item_ext?ЭЭ.ВСЕГО" localSheetId="19">#REF!</definedName>
    <definedName name="T20.1?item_ext?ЭЭ.ВСЕГО" localSheetId="6">#REF!</definedName>
    <definedName name="T20.1?item_ext?ЭЭ.ВСЕГО" localSheetId="25">#REF!</definedName>
    <definedName name="T20.1?item_ext?ЭЭ.ВСЕГО" localSheetId="18">#REF!</definedName>
    <definedName name="T20.1?item_ext?ЭЭ.ВСЕГО" localSheetId="10">#REF!</definedName>
    <definedName name="T20.1?item_ext?ЭЭ.ВСЕГО" localSheetId="26">#REF!</definedName>
    <definedName name="T20.1?item_ext?ЭЭ.ВСЕГО" localSheetId="17">#REF!</definedName>
    <definedName name="T20.1?item_ext?ЭЭ.ВСЕГО">#REF!</definedName>
    <definedName name="T20.1?L2">'[24]20.1'!$B$24:$B$25,'[24]20.1'!$B$27,'[24]20.1'!$B$37:$B$40,'[24]20.1'!$B$42,'[24]20.1'!$B$52:$B$54,'[24]20.1'!$B$56,'[24]20.1'!$B$65:$B$74,'[24]20.1'!$B$76,'[24]20.1'!$B$10:$B$13,'[24]20.1'!$B$15</definedName>
    <definedName name="T20.1?L3">'[24]20.1'!$C$24:$C$25,'[24]20.1'!$C$27,'[24]20.1'!$C$37:$C$40,'[24]20.1'!$C$42,'[24]20.1'!$C$52:$C$54,'[24]20.1'!$C$56,'[24]20.1'!$C$65:$C$74,'[24]20.1'!$C$76,'[24]20.1'!$C$10:$C$13,'[24]20.1'!$C$15</definedName>
    <definedName name="T20.1?L4">'[24]20.1'!$D$24:$D$25,'[24]20.1'!$D$27,'[24]20.1'!$D$37:$D$40,'[24]20.1'!$D$42,'[24]20.1'!$D$52:$D$54,'[24]20.1'!$D$56,'[24]20.1'!$D$65:$D$74,'[24]20.1'!$D$76,'[24]20.1'!$D$10:$D$13,'[24]20.1'!$D$15</definedName>
    <definedName name="T20.1?L5">'[24]20.1'!$E$24:$E$25,'[24]20.1'!$E$27,'[24]20.1'!$E$37:$E$40,'[24]20.1'!$E$42,'[24]20.1'!$E$52:$E$54,'[24]20.1'!$E$56,'[24]20.1'!$E$65:$E$74,'[24]20.1'!$E$76,'[24]20.1'!$E$10:$E$13,'[24]20.1'!$E$15</definedName>
    <definedName name="T20.1?L6">'[24]20.1'!$F$24:$F$25,'[24]20.1'!$F$27,'[24]20.1'!$F$37:$F$40,'[24]20.1'!$F$42,'[24]20.1'!$F$52:$F$54,'[24]20.1'!$F$56,'[24]20.1'!$F$65:$F$74,'[24]20.1'!$F$76,'[24]20.1'!$F$10:$F$13,'[24]20.1'!$F$15</definedName>
    <definedName name="T20.1?Name" localSheetId="24">#REF!</definedName>
    <definedName name="T20.1?Name" localSheetId="19">#REF!</definedName>
    <definedName name="T20.1?Name" localSheetId="6">#REF!</definedName>
    <definedName name="T20.1?Name" localSheetId="25">#REF!</definedName>
    <definedName name="T20.1?Name" localSheetId="18">#REF!</definedName>
    <definedName name="T20.1?Name" localSheetId="10">#REF!</definedName>
    <definedName name="T20.1?Name" localSheetId="26">#REF!</definedName>
    <definedName name="T20.1?Name" localSheetId="17">#REF!</definedName>
    <definedName name="T20.1?Name">#REF!</definedName>
    <definedName name="T20.1?Table" localSheetId="24">#REF!</definedName>
    <definedName name="T20.1?Table" localSheetId="19">#REF!</definedName>
    <definedName name="T20.1?Table" localSheetId="6">#REF!</definedName>
    <definedName name="T20.1?Table" localSheetId="25">#REF!</definedName>
    <definedName name="T20.1?Table" localSheetId="18">#REF!</definedName>
    <definedName name="T20.1?Table" localSheetId="10">#REF!</definedName>
    <definedName name="T20.1?Table" localSheetId="26">#REF!</definedName>
    <definedName name="T20.1?Table" localSheetId="17">#REF!</definedName>
    <definedName name="T20.1?Table">#REF!</definedName>
    <definedName name="T20.1?Title" localSheetId="24">#REF!</definedName>
    <definedName name="T20.1?Title" localSheetId="19">#REF!</definedName>
    <definedName name="T20.1?Title" localSheetId="6">#REF!</definedName>
    <definedName name="T20.1?Title" localSheetId="25">#REF!</definedName>
    <definedName name="T20.1?Title" localSheetId="18">#REF!</definedName>
    <definedName name="T20.1?Title" localSheetId="10">#REF!</definedName>
    <definedName name="T20.1?Title" localSheetId="26">#REF!</definedName>
    <definedName name="T20.1?Title" localSheetId="17">#REF!</definedName>
    <definedName name="T20.1?Title">#REF!</definedName>
    <definedName name="T20.1?unit?ТРУБ" localSheetId="24">#REF!</definedName>
    <definedName name="T20.1?unit?ТРУБ" localSheetId="19">#REF!</definedName>
    <definedName name="T20.1?unit?ТРУБ" localSheetId="6">#REF!</definedName>
    <definedName name="T20.1?unit?ТРУБ" localSheetId="25">#REF!</definedName>
    <definedName name="T20.1?unit?ТРУБ" localSheetId="18">#REF!</definedName>
    <definedName name="T20.1?unit?ТРУБ" localSheetId="10">#REF!</definedName>
    <definedName name="T20.1?unit?ТРУБ" localSheetId="26">#REF!</definedName>
    <definedName name="T20.1?unit?ТРУБ" localSheetId="17">#REF!</definedName>
    <definedName name="T20.1?unit?ТРУБ">#REF!</definedName>
    <definedName name="T20?axis?R?ДОГОВОР" localSheetId="24">#REF!,#REF!</definedName>
    <definedName name="T20?axis?R?ДОГОВОР" localSheetId="19">#REF!,#REF!</definedName>
    <definedName name="T20?axis?R?ДОГОВОР" localSheetId="6">#REF!,#REF!</definedName>
    <definedName name="T20?axis?R?ДОГОВОР" localSheetId="25">#REF!,#REF!</definedName>
    <definedName name="T20?axis?R?ДОГОВОР" localSheetId="18">#REF!,#REF!</definedName>
    <definedName name="T20?axis?R?ДОГОВОР" localSheetId="26">#REF!,#REF!</definedName>
    <definedName name="T20?axis?R?ДОГОВОР" localSheetId="17">#REF!,#REF!</definedName>
    <definedName name="T20?axis?R?ДОГОВОР">#REF!,#REF!</definedName>
    <definedName name="T20?axis?R?ДОГОВОР?" localSheetId="24">#REF!,#REF!</definedName>
    <definedName name="T20?axis?R?ДОГОВОР?" localSheetId="19">#REF!,#REF!</definedName>
    <definedName name="T20?axis?R?ДОГОВОР?" localSheetId="6">#REF!,#REF!</definedName>
    <definedName name="T20?axis?R?ДОГОВОР?" localSheetId="25">#REF!,#REF!</definedName>
    <definedName name="T20?axis?R?ДОГОВОР?" localSheetId="18">#REF!,#REF!</definedName>
    <definedName name="T20?axis?R?ДОГОВОР?" localSheetId="26">#REF!,#REF!</definedName>
    <definedName name="T20?axis?R?ДОГОВОР?" localSheetId="17">#REF!,#REF!</definedName>
    <definedName name="T20?axis?R?ДОГОВОР?">#REF!,#REF!</definedName>
    <definedName name="T20?axis?ПРД?БАЗ">'[24]20'!$E$7:$E$26,'[24]20'!$I$7:$I$26,'[24]20'!$K$7:$K$26,'[24]20'!$G$7:$G$26,'[24]20'!$C$7:$C$26</definedName>
    <definedName name="T20?axis?ПРД?ПРЕД" localSheetId="24">#REF!,#REF!</definedName>
    <definedName name="T20?axis?ПРД?ПРЕД" localSheetId="19">#REF!,#REF!</definedName>
    <definedName name="T20?axis?ПРД?ПРЕД" localSheetId="6">#REF!,#REF!</definedName>
    <definedName name="T20?axis?ПРД?ПРЕД" localSheetId="25">#REF!,#REF!</definedName>
    <definedName name="T20?axis?ПРД?ПРЕД" localSheetId="18">#REF!,#REF!</definedName>
    <definedName name="T20?axis?ПРД?ПРЕД" localSheetId="26">#REF!,#REF!</definedName>
    <definedName name="T20?axis?ПРД?ПРЕД" localSheetId="17">#REF!,#REF!</definedName>
    <definedName name="T20?axis?ПРД?ПРЕД">#REF!,#REF!</definedName>
    <definedName name="T20?axis?ПРД?РЕГ">'[24]20'!$F$7:$F$26,'[24]20'!$J$7:$J$26,'[24]20'!$L$7:$L$26,'[24]20'!$H$7:$H$26,'[24]20'!$D$7:$D$26</definedName>
    <definedName name="T20?axis?ПФ?NA" localSheetId="24">#REF!</definedName>
    <definedName name="T20?axis?ПФ?NA" localSheetId="19">#REF!</definedName>
    <definedName name="T20?axis?ПФ?NA" localSheetId="6">#REF!</definedName>
    <definedName name="T20?axis?ПФ?NA" localSheetId="25">#REF!</definedName>
    <definedName name="T20?axis?ПФ?NA" localSheetId="18">#REF!</definedName>
    <definedName name="T20?axis?ПФ?NA" localSheetId="26">#REF!</definedName>
    <definedName name="T20?axis?ПФ?NA" localSheetId="17">#REF!</definedName>
    <definedName name="T20?axis?ПФ?NA">#REF!</definedName>
    <definedName name="T20?axis?ПФ?ПЛАН" localSheetId="24">#REF!,#REF!,#REF!,#REF!</definedName>
    <definedName name="T20?axis?ПФ?ПЛАН" localSheetId="19">#REF!,#REF!,#REF!,#REF!</definedName>
    <definedName name="T20?axis?ПФ?ПЛАН" localSheetId="6">#REF!,#REF!,#REF!,#REF!</definedName>
    <definedName name="T20?axis?ПФ?ПЛАН" localSheetId="25">#REF!,#REF!,#REF!,#REF!</definedName>
    <definedName name="T20?axis?ПФ?ПЛАН" localSheetId="18">#REF!,#REF!,#REF!,#REF!</definedName>
    <definedName name="T20?axis?ПФ?ПЛАН" localSheetId="26">#REF!,#REF!,#REF!,#REF!</definedName>
    <definedName name="T20?axis?ПФ?ПЛАН" localSheetId="17">#REF!,#REF!,#REF!,#REF!</definedName>
    <definedName name="T20?axis?ПФ?ПЛАН">#REF!,#REF!,#REF!,#REF!</definedName>
    <definedName name="T20?axis?ПФ?ФАКТ" localSheetId="24">#REF!,#REF!,#REF!,#REF!</definedName>
    <definedName name="T20?axis?ПФ?ФАКТ" localSheetId="19">#REF!,#REF!,#REF!,#REF!</definedName>
    <definedName name="T20?axis?ПФ?ФАКТ" localSheetId="6">#REF!,#REF!,#REF!,#REF!</definedName>
    <definedName name="T20?axis?ПФ?ФАКТ" localSheetId="25">#REF!,#REF!,#REF!,#REF!</definedName>
    <definedName name="T20?axis?ПФ?ФАКТ" localSheetId="18">#REF!,#REF!,#REF!,#REF!</definedName>
    <definedName name="T20?axis?ПФ?ФАКТ" localSheetId="26">#REF!,#REF!,#REF!,#REF!</definedName>
    <definedName name="T20?axis?ПФ?ФАКТ" localSheetId="17">#REF!,#REF!,#REF!,#REF!</definedName>
    <definedName name="T20?axis?ПФ?ФАКТ">#REF!,#REF!,#REF!,#REF!</definedName>
    <definedName name="T20?Data">'[24]20'!$C$7:$L$7,'[24]20'!$C$9:$L$11,'[24]20'!$C$13:$L$26</definedName>
    <definedName name="T20?item_ext?ВСЕГО" localSheetId="24">#REF!</definedName>
    <definedName name="T20?item_ext?ВСЕГО" localSheetId="19">#REF!</definedName>
    <definedName name="T20?item_ext?ВСЕГО" localSheetId="6">#REF!</definedName>
    <definedName name="T20?item_ext?ВСЕГО" localSheetId="25">#REF!</definedName>
    <definedName name="T20?item_ext?ВСЕГО" localSheetId="18">#REF!</definedName>
    <definedName name="T20?item_ext?ВСЕГО" localSheetId="10">#REF!</definedName>
    <definedName name="T20?item_ext?ВСЕГО" localSheetId="26">#REF!</definedName>
    <definedName name="T20?item_ext?ВСЕГО" localSheetId="17">#REF!</definedName>
    <definedName name="T20?item_ext?ВСЕГО">#REF!</definedName>
    <definedName name="T20?item_ext?ПТЭ" localSheetId="24">#REF!</definedName>
    <definedName name="T20?item_ext?ПТЭ" localSheetId="19">#REF!</definedName>
    <definedName name="T20?item_ext?ПТЭ" localSheetId="6">#REF!</definedName>
    <definedName name="T20?item_ext?ПТЭ" localSheetId="25">#REF!</definedName>
    <definedName name="T20?item_ext?ПТЭ" localSheetId="18">#REF!</definedName>
    <definedName name="T20?item_ext?ПТЭ" localSheetId="10">#REF!</definedName>
    <definedName name="T20?item_ext?ПТЭ" localSheetId="26">#REF!</definedName>
    <definedName name="T20?item_ext?ПТЭ" localSheetId="17">#REF!</definedName>
    <definedName name="T20?item_ext?ПТЭ">#REF!</definedName>
    <definedName name="T20?item_ext?ПЭ" localSheetId="24">#REF!</definedName>
    <definedName name="T20?item_ext?ПЭ" localSheetId="19">#REF!</definedName>
    <definedName name="T20?item_ext?ПЭ" localSheetId="6">#REF!</definedName>
    <definedName name="T20?item_ext?ПЭ" localSheetId="25">#REF!</definedName>
    <definedName name="T20?item_ext?ПЭ" localSheetId="18">#REF!</definedName>
    <definedName name="T20?item_ext?ПЭ" localSheetId="10">#REF!</definedName>
    <definedName name="T20?item_ext?ПЭ" localSheetId="26">#REF!</definedName>
    <definedName name="T20?item_ext?ПЭ" localSheetId="17">#REF!</definedName>
    <definedName name="T20?item_ext?ПЭ">#REF!</definedName>
    <definedName name="T20?item_ext?РОСТ" localSheetId="24">#REF!</definedName>
    <definedName name="T20?item_ext?РОСТ" localSheetId="19">#REF!</definedName>
    <definedName name="T20?item_ext?РОСТ" localSheetId="6">#REF!</definedName>
    <definedName name="T20?item_ext?РОСТ" localSheetId="25">#REF!</definedName>
    <definedName name="T20?item_ext?РОСТ" localSheetId="18">#REF!</definedName>
    <definedName name="T20?item_ext?РОСТ" localSheetId="26">#REF!</definedName>
    <definedName name="T20?item_ext?РОСТ" localSheetId="17">#REF!</definedName>
    <definedName name="T20?item_ext?РОСТ">#REF!</definedName>
    <definedName name="T20?item_ext?ТЭ" localSheetId="24">#REF!</definedName>
    <definedName name="T20?item_ext?ТЭ" localSheetId="19">#REF!</definedName>
    <definedName name="T20?item_ext?ТЭ" localSheetId="6">#REF!</definedName>
    <definedName name="T20?item_ext?ТЭ" localSheetId="25">#REF!</definedName>
    <definedName name="T20?item_ext?ТЭ" localSheetId="18">#REF!</definedName>
    <definedName name="T20?item_ext?ТЭ" localSheetId="10">#REF!</definedName>
    <definedName name="T20?item_ext?ТЭ" localSheetId="26">#REF!</definedName>
    <definedName name="T20?item_ext?ТЭ" localSheetId="17">#REF!</definedName>
    <definedName name="T20?item_ext?ТЭ">#REF!</definedName>
    <definedName name="T20?item_ext?ЭЭ" localSheetId="24">#REF!</definedName>
    <definedName name="T20?item_ext?ЭЭ" localSheetId="19">#REF!</definedName>
    <definedName name="T20?item_ext?ЭЭ" localSheetId="6">#REF!</definedName>
    <definedName name="T20?item_ext?ЭЭ" localSheetId="25">#REF!</definedName>
    <definedName name="T20?item_ext?ЭЭ" localSheetId="18">#REF!</definedName>
    <definedName name="T20?item_ext?ЭЭ" localSheetId="10">#REF!</definedName>
    <definedName name="T20?item_ext?ЭЭ" localSheetId="26">#REF!</definedName>
    <definedName name="T20?item_ext?ЭЭ" localSheetId="17">#REF!</definedName>
    <definedName name="T20?item_ext?ЭЭ">#REF!</definedName>
    <definedName name="T20?L1" localSheetId="24">#REF!</definedName>
    <definedName name="T20?L1" localSheetId="19">#REF!</definedName>
    <definedName name="T20?L1" localSheetId="6">#REF!</definedName>
    <definedName name="T20?L1" localSheetId="25">#REF!</definedName>
    <definedName name="T20?L1" localSheetId="18">#REF!</definedName>
    <definedName name="T20?L1" localSheetId="10">#REF!</definedName>
    <definedName name="T20?L1" localSheetId="26">#REF!</definedName>
    <definedName name="T20?L1" localSheetId="17">#REF!</definedName>
    <definedName name="T20?L1">#REF!</definedName>
    <definedName name="T20?L1.1" localSheetId="24">#REF!</definedName>
    <definedName name="T20?L1.1" localSheetId="19">#REF!</definedName>
    <definedName name="T20?L1.1" localSheetId="6">#REF!</definedName>
    <definedName name="T20?L1.1" localSheetId="25">#REF!</definedName>
    <definedName name="T20?L1.1" localSheetId="18">#REF!</definedName>
    <definedName name="T20?L1.1" localSheetId="10">#REF!</definedName>
    <definedName name="T20?L1.1" localSheetId="26">#REF!</definedName>
    <definedName name="T20?L1.1" localSheetId="17">#REF!</definedName>
    <definedName name="T20?L1.1">#REF!</definedName>
    <definedName name="T20?L1.2" localSheetId="24">#REF!</definedName>
    <definedName name="T20?L1.2" localSheetId="19">#REF!</definedName>
    <definedName name="T20?L1.2" localSheetId="6">#REF!</definedName>
    <definedName name="T20?L1.2" localSheetId="25">#REF!</definedName>
    <definedName name="T20?L1.2" localSheetId="18">#REF!</definedName>
    <definedName name="T20?L1.2" localSheetId="10">#REF!</definedName>
    <definedName name="T20?L1.2" localSheetId="26">#REF!</definedName>
    <definedName name="T20?L1.2" localSheetId="17">#REF!</definedName>
    <definedName name="T20?L1.2">#REF!</definedName>
    <definedName name="T20?L1.3" localSheetId="24">#REF!,#REF!,#REF!</definedName>
    <definedName name="T20?L1.3" localSheetId="19">#REF!,#REF!,#REF!</definedName>
    <definedName name="T20?L1.3" localSheetId="6">#REF!,#REF!,#REF!</definedName>
    <definedName name="T20?L1.3" localSheetId="25">#REF!,#REF!,#REF!</definedName>
    <definedName name="T20?L1.3" localSheetId="18">#REF!,#REF!,#REF!</definedName>
    <definedName name="T20?L1.3" localSheetId="26">#REF!,#REF!,#REF!</definedName>
    <definedName name="T20?L1.3" localSheetId="17">#REF!,#REF!,#REF!</definedName>
    <definedName name="T20?L1.3">#REF!,#REF!,#REF!</definedName>
    <definedName name="T20?L2" localSheetId="24">#REF!</definedName>
    <definedName name="T20?L2" localSheetId="19">#REF!</definedName>
    <definedName name="T20?L2" localSheetId="6">#REF!</definedName>
    <definedName name="T20?L2" localSheetId="25">#REF!</definedName>
    <definedName name="T20?L2" localSheetId="18">#REF!</definedName>
    <definedName name="T20?L2" localSheetId="10">#REF!</definedName>
    <definedName name="T20?L2" localSheetId="26">#REF!</definedName>
    <definedName name="T20?L2" localSheetId="17">#REF!</definedName>
    <definedName name="T20?L2">#REF!</definedName>
    <definedName name="T20?L2.1" localSheetId="24">#REF!</definedName>
    <definedName name="T20?L2.1" localSheetId="19">#REF!</definedName>
    <definedName name="T20?L2.1" localSheetId="6">#REF!</definedName>
    <definedName name="T20?L2.1" localSheetId="25">#REF!</definedName>
    <definedName name="T20?L2.1" localSheetId="18">#REF!</definedName>
    <definedName name="T20?L2.1" localSheetId="10">#REF!</definedName>
    <definedName name="T20?L2.1" localSheetId="26">#REF!</definedName>
    <definedName name="T20?L2.1" localSheetId="17">#REF!</definedName>
    <definedName name="T20?L2.1">#REF!</definedName>
    <definedName name="T20?L2.10" localSheetId="24">#REF!</definedName>
    <definedName name="T20?L2.10" localSheetId="19">#REF!</definedName>
    <definedName name="T20?L2.10" localSheetId="6">#REF!</definedName>
    <definedName name="T20?L2.10" localSheetId="25">#REF!</definedName>
    <definedName name="T20?L2.10" localSheetId="18">#REF!</definedName>
    <definedName name="T20?L2.10" localSheetId="10">#REF!</definedName>
    <definedName name="T20?L2.10" localSheetId="26">#REF!</definedName>
    <definedName name="T20?L2.10" localSheetId="17">#REF!</definedName>
    <definedName name="T20?L2.10">#REF!</definedName>
    <definedName name="T20?L2.10.1" localSheetId="24">#REF!</definedName>
    <definedName name="T20?L2.10.1" localSheetId="19">#REF!</definedName>
    <definedName name="T20?L2.10.1" localSheetId="6">#REF!</definedName>
    <definedName name="T20?L2.10.1" localSheetId="25">#REF!</definedName>
    <definedName name="T20?L2.10.1" localSheetId="18">#REF!</definedName>
    <definedName name="T20?L2.10.1" localSheetId="10">#REF!</definedName>
    <definedName name="T20?L2.10.1" localSheetId="26">#REF!</definedName>
    <definedName name="T20?L2.10.1" localSheetId="17">#REF!</definedName>
    <definedName name="T20?L2.10.1">#REF!</definedName>
    <definedName name="T20?L2.10.2" localSheetId="24">#REF!</definedName>
    <definedName name="T20?L2.10.2" localSheetId="19">#REF!</definedName>
    <definedName name="T20?L2.10.2" localSheetId="6">#REF!</definedName>
    <definedName name="T20?L2.10.2" localSheetId="25">#REF!</definedName>
    <definedName name="T20?L2.10.2" localSheetId="18">#REF!</definedName>
    <definedName name="T20?L2.10.2" localSheetId="10">#REF!</definedName>
    <definedName name="T20?L2.10.2" localSheetId="26">#REF!</definedName>
    <definedName name="T20?L2.10.2" localSheetId="17">#REF!</definedName>
    <definedName name="T20?L2.10.2">#REF!</definedName>
    <definedName name="T20?L2.10.3" localSheetId="24">#REF!</definedName>
    <definedName name="T20?L2.10.3" localSheetId="19">#REF!</definedName>
    <definedName name="T20?L2.10.3" localSheetId="6">#REF!</definedName>
    <definedName name="T20?L2.10.3" localSheetId="25">#REF!</definedName>
    <definedName name="T20?L2.10.3" localSheetId="18">#REF!</definedName>
    <definedName name="T20?L2.10.3" localSheetId="10">#REF!</definedName>
    <definedName name="T20?L2.10.3" localSheetId="26">#REF!</definedName>
    <definedName name="T20?L2.10.3" localSheetId="17">#REF!</definedName>
    <definedName name="T20?L2.10.3">#REF!</definedName>
    <definedName name="T20?L2.10.4" localSheetId="24">#REF!</definedName>
    <definedName name="T20?L2.10.4" localSheetId="19">#REF!</definedName>
    <definedName name="T20?L2.10.4" localSheetId="6">#REF!</definedName>
    <definedName name="T20?L2.10.4" localSheetId="25">#REF!</definedName>
    <definedName name="T20?L2.10.4" localSheetId="18">#REF!</definedName>
    <definedName name="T20?L2.10.4" localSheetId="10">#REF!</definedName>
    <definedName name="T20?L2.10.4" localSheetId="26">#REF!</definedName>
    <definedName name="T20?L2.10.4" localSheetId="17">#REF!</definedName>
    <definedName name="T20?L2.10.4">#REF!</definedName>
    <definedName name="T20?L2.2" localSheetId="24">#REF!</definedName>
    <definedName name="T20?L2.2" localSheetId="19">#REF!</definedName>
    <definedName name="T20?L2.2" localSheetId="6">#REF!</definedName>
    <definedName name="T20?L2.2" localSheetId="25">#REF!</definedName>
    <definedName name="T20?L2.2" localSheetId="18">#REF!</definedName>
    <definedName name="T20?L2.2" localSheetId="10">#REF!</definedName>
    <definedName name="T20?L2.2" localSheetId="26">#REF!</definedName>
    <definedName name="T20?L2.2" localSheetId="17">#REF!</definedName>
    <definedName name="T20?L2.2">#REF!</definedName>
    <definedName name="T20?L2.3" localSheetId="24">#REF!</definedName>
    <definedName name="T20?L2.3" localSheetId="19">#REF!</definedName>
    <definedName name="T20?L2.3" localSheetId="6">#REF!</definedName>
    <definedName name="T20?L2.3" localSheetId="25">#REF!</definedName>
    <definedName name="T20?L2.3" localSheetId="18">#REF!</definedName>
    <definedName name="T20?L2.3" localSheetId="10">#REF!</definedName>
    <definedName name="T20?L2.3" localSheetId="26">#REF!</definedName>
    <definedName name="T20?L2.3" localSheetId="17">#REF!</definedName>
    <definedName name="T20?L2.3">#REF!</definedName>
    <definedName name="T20?L2.4" localSheetId="24">#REF!</definedName>
    <definedName name="T20?L2.4" localSheetId="19">#REF!</definedName>
    <definedName name="T20?L2.4" localSheetId="6">#REF!</definedName>
    <definedName name="T20?L2.4" localSheetId="25">#REF!</definedName>
    <definedName name="T20?L2.4" localSheetId="18">#REF!</definedName>
    <definedName name="T20?L2.4" localSheetId="10">#REF!</definedName>
    <definedName name="T20?L2.4" localSheetId="26">#REF!</definedName>
    <definedName name="T20?L2.4" localSheetId="17">#REF!</definedName>
    <definedName name="T20?L2.4">#REF!</definedName>
    <definedName name="T20?L2.5" localSheetId="24">#REF!</definedName>
    <definedName name="T20?L2.5" localSheetId="19">#REF!</definedName>
    <definedName name="T20?L2.5" localSheetId="6">#REF!</definedName>
    <definedName name="T20?L2.5" localSheetId="25">#REF!</definedName>
    <definedName name="T20?L2.5" localSheetId="18">#REF!</definedName>
    <definedName name="T20?L2.5" localSheetId="10">#REF!</definedName>
    <definedName name="T20?L2.5" localSheetId="26">#REF!</definedName>
    <definedName name="T20?L2.5" localSheetId="17">#REF!</definedName>
    <definedName name="T20?L2.5">#REF!</definedName>
    <definedName name="T20?L2.6" localSheetId="24">#REF!</definedName>
    <definedName name="T20?L2.6" localSheetId="19">#REF!</definedName>
    <definedName name="T20?L2.6" localSheetId="6">#REF!</definedName>
    <definedName name="T20?L2.6" localSheetId="25">#REF!</definedName>
    <definedName name="T20?L2.6" localSheetId="18">#REF!</definedName>
    <definedName name="T20?L2.6" localSheetId="10">#REF!</definedName>
    <definedName name="T20?L2.6" localSheetId="26">#REF!</definedName>
    <definedName name="T20?L2.6" localSheetId="17">#REF!</definedName>
    <definedName name="T20?L2.6">#REF!</definedName>
    <definedName name="T20?L2.7" localSheetId="24">#REF!</definedName>
    <definedName name="T20?L2.7" localSheetId="19">#REF!</definedName>
    <definedName name="T20?L2.7" localSheetId="6">#REF!</definedName>
    <definedName name="T20?L2.7" localSheetId="25">#REF!</definedName>
    <definedName name="T20?L2.7" localSheetId="18">#REF!</definedName>
    <definedName name="T20?L2.7" localSheetId="10">#REF!</definedName>
    <definedName name="T20?L2.7" localSheetId="26">#REF!</definedName>
    <definedName name="T20?L2.7" localSheetId="17">#REF!</definedName>
    <definedName name="T20?L2.7">#REF!</definedName>
    <definedName name="T20?L2.8" localSheetId="24">#REF!</definedName>
    <definedName name="T20?L2.8" localSheetId="19">#REF!</definedName>
    <definedName name="T20?L2.8" localSheetId="6">#REF!</definedName>
    <definedName name="T20?L2.8" localSheetId="25">#REF!</definedName>
    <definedName name="T20?L2.8" localSheetId="18">#REF!</definedName>
    <definedName name="T20?L2.8" localSheetId="10">#REF!</definedName>
    <definedName name="T20?L2.8" localSheetId="26">#REF!</definedName>
    <definedName name="T20?L2.8" localSheetId="17">#REF!</definedName>
    <definedName name="T20?L2.8">#REF!</definedName>
    <definedName name="T20?L2.9" localSheetId="24">#REF!</definedName>
    <definedName name="T20?L2.9" localSheetId="19">#REF!</definedName>
    <definedName name="T20?L2.9" localSheetId="6">#REF!</definedName>
    <definedName name="T20?L2.9" localSheetId="25">#REF!</definedName>
    <definedName name="T20?L2.9" localSheetId="18">#REF!</definedName>
    <definedName name="T20?L2.9" localSheetId="10">#REF!</definedName>
    <definedName name="T20?L2.9" localSheetId="26">#REF!</definedName>
    <definedName name="T20?L2.9" localSheetId="17">#REF!</definedName>
    <definedName name="T20?L2.9">#REF!</definedName>
    <definedName name="T20?L3" localSheetId="24">#REF!</definedName>
    <definedName name="T20?L3" localSheetId="19">#REF!</definedName>
    <definedName name="T20?L3" localSheetId="6">#REF!</definedName>
    <definedName name="T20?L3" localSheetId="25">#REF!</definedName>
    <definedName name="T20?L3" localSheetId="18">#REF!</definedName>
    <definedName name="T20?L3" localSheetId="26">#REF!</definedName>
    <definedName name="T20?L3" localSheetId="17">#REF!</definedName>
    <definedName name="T20?L3">#REF!</definedName>
    <definedName name="T20?Name" localSheetId="24">#REF!</definedName>
    <definedName name="T20?Name" localSheetId="19">#REF!</definedName>
    <definedName name="T20?Name" localSheetId="6">#REF!</definedName>
    <definedName name="T20?Name" localSheetId="25">#REF!</definedName>
    <definedName name="T20?Name" localSheetId="18">#REF!</definedName>
    <definedName name="T20?Name" localSheetId="10">#REF!</definedName>
    <definedName name="T20?Name" localSheetId="26">#REF!</definedName>
    <definedName name="T20?Name" localSheetId="17">#REF!</definedName>
    <definedName name="T20?Name">#REF!</definedName>
    <definedName name="T20?Table" localSheetId="24">#REF!</definedName>
    <definedName name="T20?Table" localSheetId="19">#REF!</definedName>
    <definedName name="T20?Table" localSheetId="6">#REF!</definedName>
    <definedName name="T20?Table" localSheetId="25">#REF!</definedName>
    <definedName name="T20?Table" localSheetId="18">#REF!</definedName>
    <definedName name="T20?Table" localSheetId="10">#REF!</definedName>
    <definedName name="T20?Table" localSheetId="26">#REF!</definedName>
    <definedName name="T20?Table" localSheetId="17">#REF!</definedName>
    <definedName name="T20?Table">#REF!</definedName>
    <definedName name="T20?Title" localSheetId="24">#REF!</definedName>
    <definedName name="T20?Title" localSheetId="19">#REF!</definedName>
    <definedName name="T20?Title" localSheetId="6">#REF!</definedName>
    <definedName name="T20?Title" localSheetId="25">#REF!</definedName>
    <definedName name="T20?Title" localSheetId="18">#REF!</definedName>
    <definedName name="T20?Title" localSheetId="10">#REF!</definedName>
    <definedName name="T20?Title" localSheetId="26">#REF!</definedName>
    <definedName name="T20?Title" localSheetId="17">#REF!</definedName>
    <definedName name="T20?Title">#REF!</definedName>
    <definedName name="T20?unit?ПРЦ" localSheetId="24">#REF!</definedName>
    <definedName name="T20?unit?ПРЦ" localSheetId="19">#REF!</definedName>
    <definedName name="T20?unit?ПРЦ" localSheetId="6">#REF!</definedName>
    <definedName name="T20?unit?ПРЦ" localSheetId="25">#REF!</definedName>
    <definedName name="T20?unit?ПРЦ" localSheetId="18">#REF!</definedName>
    <definedName name="T20?unit?ПРЦ" localSheetId="26">#REF!</definedName>
    <definedName name="T20?unit?ПРЦ" localSheetId="17">#REF!</definedName>
    <definedName name="T20?unit?ПРЦ">#REF!</definedName>
    <definedName name="T20?unit?ТРУБ" localSheetId="24">#REF!</definedName>
    <definedName name="T20?unit?ТРУБ" localSheetId="19">#REF!</definedName>
    <definedName name="T20?unit?ТРУБ" localSheetId="6">#REF!</definedName>
    <definedName name="T20?unit?ТРУБ" localSheetId="25">#REF!</definedName>
    <definedName name="T20?unit?ТРУБ" localSheetId="18">#REF!</definedName>
    <definedName name="T20?unit?ТРУБ" localSheetId="10">#REF!</definedName>
    <definedName name="T20?unit?ТРУБ" localSheetId="26">#REF!</definedName>
    <definedName name="T20?unit?ТРУБ" localSheetId="17">#REF!</definedName>
    <definedName name="T20?unit?ТРУБ">#REF!</definedName>
    <definedName name="T20_1_Copy1" localSheetId="24">#REF!</definedName>
    <definedName name="T20_1_Copy1" localSheetId="19">#REF!</definedName>
    <definedName name="T20_1_Copy1" localSheetId="6">#REF!</definedName>
    <definedName name="T20_1_Copy1" localSheetId="25">#REF!</definedName>
    <definedName name="T20_1_Copy1" localSheetId="18">#REF!</definedName>
    <definedName name="T20_1_Copy1" localSheetId="10">#REF!</definedName>
    <definedName name="T20_1_Copy1" localSheetId="26">#REF!</definedName>
    <definedName name="T20_1_Copy1" localSheetId="17">#REF!</definedName>
    <definedName name="T20_1_Copy1">#REF!</definedName>
    <definedName name="T20_1_Copy2" localSheetId="24">#REF!</definedName>
    <definedName name="T20_1_Copy2" localSheetId="19">#REF!</definedName>
    <definedName name="T20_1_Copy2" localSheetId="6">#REF!</definedName>
    <definedName name="T20_1_Copy2" localSheetId="25">#REF!</definedName>
    <definedName name="T20_1_Copy2" localSheetId="18">#REF!</definedName>
    <definedName name="T20_1_Copy2" localSheetId="10">#REF!</definedName>
    <definedName name="T20_1_Copy2" localSheetId="26">#REF!</definedName>
    <definedName name="T20_1_Copy2" localSheetId="17">#REF!</definedName>
    <definedName name="T20_1_Copy2">#REF!</definedName>
    <definedName name="T20_1_Copy3" localSheetId="24">#REF!</definedName>
    <definedName name="T20_1_Copy3" localSheetId="19">#REF!</definedName>
    <definedName name="T20_1_Copy3" localSheetId="6">#REF!</definedName>
    <definedName name="T20_1_Copy3" localSheetId="25">#REF!</definedName>
    <definedName name="T20_1_Copy3" localSheetId="18">#REF!</definedName>
    <definedName name="T20_1_Copy3" localSheetId="10">#REF!</definedName>
    <definedName name="T20_1_Copy3" localSheetId="26">#REF!</definedName>
    <definedName name="T20_1_Copy3" localSheetId="17">#REF!</definedName>
    <definedName name="T20_1_Copy3">#REF!</definedName>
    <definedName name="T20_1_Copy4" localSheetId="24">#REF!</definedName>
    <definedName name="T20_1_Copy4" localSheetId="19">#REF!</definedName>
    <definedName name="T20_1_Copy4" localSheetId="6">#REF!</definedName>
    <definedName name="T20_1_Copy4" localSheetId="25">#REF!</definedName>
    <definedName name="T20_1_Copy4" localSheetId="18">#REF!</definedName>
    <definedName name="T20_1_Copy4" localSheetId="10">#REF!</definedName>
    <definedName name="T20_1_Copy4" localSheetId="26">#REF!</definedName>
    <definedName name="T20_1_Copy4" localSheetId="17">#REF!</definedName>
    <definedName name="T20_1_Copy4">#REF!</definedName>
    <definedName name="T20_1_Copy5" localSheetId="24">#REF!</definedName>
    <definedName name="T20_1_Copy5" localSheetId="19">#REF!</definedName>
    <definedName name="T20_1_Copy5" localSheetId="6">#REF!</definedName>
    <definedName name="T20_1_Copy5" localSheetId="25">#REF!</definedName>
    <definedName name="T20_1_Copy5" localSheetId="18">#REF!</definedName>
    <definedName name="T20_1_Copy5" localSheetId="10">#REF!</definedName>
    <definedName name="T20_1_Copy5" localSheetId="26">#REF!</definedName>
    <definedName name="T20_1_Copy5" localSheetId="17">#REF!</definedName>
    <definedName name="T20_1_Copy5">#REF!</definedName>
    <definedName name="T20_1_Name1" localSheetId="24">#REF!</definedName>
    <definedName name="T20_1_Name1" localSheetId="19">#REF!</definedName>
    <definedName name="T20_1_Name1" localSheetId="6">#REF!</definedName>
    <definedName name="T20_1_Name1" localSheetId="25">#REF!</definedName>
    <definedName name="T20_1_Name1" localSheetId="18">#REF!</definedName>
    <definedName name="T20_1_Name1" localSheetId="10">#REF!</definedName>
    <definedName name="T20_1_Name1" localSheetId="26">#REF!</definedName>
    <definedName name="T20_1_Name1" localSheetId="17">#REF!</definedName>
    <definedName name="T20_1_Name1">#REF!</definedName>
    <definedName name="T20_1_Name2" localSheetId="24">#REF!</definedName>
    <definedName name="T20_1_Name2" localSheetId="19">#REF!</definedName>
    <definedName name="T20_1_Name2" localSheetId="6">#REF!</definedName>
    <definedName name="T20_1_Name2" localSheetId="25">#REF!</definedName>
    <definedName name="T20_1_Name2" localSheetId="18">#REF!</definedName>
    <definedName name="T20_1_Name2" localSheetId="10">#REF!</definedName>
    <definedName name="T20_1_Name2" localSheetId="26">#REF!</definedName>
    <definedName name="T20_1_Name2" localSheetId="17">#REF!</definedName>
    <definedName name="T20_1_Name2">#REF!</definedName>
    <definedName name="T20_1_Name3" localSheetId="24">#REF!</definedName>
    <definedName name="T20_1_Name3" localSheetId="19">#REF!</definedName>
    <definedName name="T20_1_Name3" localSheetId="6">#REF!</definedName>
    <definedName name="T20_1_Name3" localSheetId="25">#REF!</definedName>
    <definedName name="T20_1_Name3" localSheetId="18">#REF!</definedName>
    <definedName name="T20_1_Name3" localSheetId="10">#REF!</definedName>
    <definedName name="T20_1_Name3" localSheetId="26">#REF!</definedName>
    <definedName name="T20_1_Name3" localSheetId="17">#REF!</definedName>
    <definedName name="T20_1_Name3">#REF!</definedName>
    <definedName name="T20_1_Name4" localSheetId="24">#REF!</definedName>
    <definedName name="T20_1_Name4" localSheetId="19">#REF!</definedName>
    <definedName name="T20_1_Name4" localSheetId="6">#REF!</definedName>
    <definedName name="T20_1_Name4" localSheetId="25">#REF!</definedName>
    <definedName name="T20_1_Name4" localSheetId="18">#REF!</definedName>
    <definedName name="T20_1_Name4" localSheetId="10">#REF!</definedName>
    <definedName name="T20_1_Name4" localSheetId="26">#REF!</definedName>
    <definedName name="T20_1_Name4" localSheetId="17">#REF!</definedName>
    <definedName name="T20_1_Name4">#REF!</definedName>
    <definedName name="T20_1_Name5" localSheetId="24">#REF!</definedName>
    <definedName name="T20_1_Name5" localSheetId="19">#REF!</definedName>
    <definedName name="T20_1_Name5" localSheetId="6">#REF!</definedName>
    <definedName name="T20_1_Name5" localSheetId="25">#REF!</definedName>
    <definedName name="T20_1_Name5" localSheetId="18">#REF!</definedName>
    <definedName name="T20_1_Name5" localSheetId="10">#REF!</definedName>
    <definedName name="T20_1_Name5" localSheetId="26">#REF!</definedName>
    <definedName name="T20_1_Name5" localSheetId="17">#REF!</definedName>
    <definedName name="T20_1_Name5">#REF!</definedName>
    <definedName name="T20_Protect" localSheetId="24">#REF!,#REF!,#REF!,#REF!,#REF!,#REF!</definedName>
    <definedName name="T20_Protect" localSheetId="19">#REF!,#REF!,#REF!,#REF!,#REF!,#REF!</definedName>
    <definedName name="T20_Protect" localSheetId="6">#REF!,#REF!,#REF!,#REF!,#REF!,#REF!</definedName>
    <definedName name="T20_Protect" localSheetId="25">#REF!,#REF!,#REF!,#REF!,#REF!,#REF!</definedName>
    <definedName name="T20_Protect" localSheetId="18">#REF!,#REF!,#REF!,#REF!,#REF!,#REF!</definedName>
    <definedName name="T20_Protect" localSheetId="26">#REF!,#REF!,#REF!,#REF!,#REF!,#REF!</definedName>
    <definedName name="T20_Protect" localSheetId="17">#REF!,#REF!,#REF!,#REF!,#REF!,#REF!</definedName>
    <definedName name="T20_Protect">#REF!,#REF!,#REF!,#REF!,#REF!,#REF!</definedName>
    <definedName name="T21.1?axis?R?ВРАС">'[24]21.1'!$C$34:$Y$35,'[24]21.1'!$C$22:$Y$24</definedName>
    <definedName name="T21.1?axis?R?ВРАС?">'[24]21.1'!$B$34:$B$35,'[24]21.1'!$B$22:$B$24</definedName>
    <definedName name="T21.1?axis?ПРД?БАЗ" localSheetId="6">'[24]21.1'!$F$8:$F$37,'[24]21.1'!$C$8:$C$37,'[24]21.1'!$X$8:$X$37,P1_T21.1?axis?ПРД?БАЗ</definedName>
    <definedName name="T21.1?axis?ПРД?БАЗ">'[24]21.1'!$F$8:$F$37,'[24]21.1'!$C$8:$C$37,'[24]21.1'!$X$8:$X$37,P1_T21.1?axis?ПРД?БАЗ</definedName>
    <definedName name="T21.1?axis?ПРД?РЕГ" localSheetId="6">'[24]21.1'!$U$8:$U$37,'[24]21.1'!$Y$8:$Y$37,'[24]21.1'!$D$8:$D$37,P1_T21.1?axis?ПРД?РЕГ</definedName>
    <definedName name="T21.1?axis?ПРД?РЕГ">'[24]21.1'!$U$8:$U$37,'[24]21.1'!$Y$8:$Y$37,'[24]21.1'!$D$8:$D$37,P1_T21.1?axis?ПРД?РЕГ</definedName>
    <definedName name="T21.1?Data" localSheetId="6">'[24]21.1'!$C$26:$D$27,'[24]21.1'!$F$29:$Y$32,'[24]21.1'!$C$29:$D$32,'[24]21.1'!$F$34:$Y$35,'[24]21.1'!$C$34:$D$35,'[24]21.1'!$F$37:$Y$37,'[24]21.1'!$C$37:$D$37,'[24]21.1'!$F$8:$Y$8,P1_T21.1?Data</definedName>
    <definedName name="T21.1?Data">'[24]21.1'!$C$26:$D$27,'[24]21.1'!$F$29:$Y$32,'[24]21.1'!$C$29:$D$32,'[24]21.1'!$F$34:$Y$35,'[24]21.1'!$C$34:$D$35,'[24]21.1'!$F$37:$Y$37,'[24]21.1'!$C$37:$D$37,'[24]21.1'!$F$8:$Y$8,P1_T21.1?Data</definedName>
    <definedName name="T21.1?L1">'[24]21.1'!$F$8:$Y$8,'[24]21.1'!$C$8:$D$8</definedName>
    <definedName name="T21.1?L1.1">'[24]21.1'!$F$10:$Y$10,'[24]21.1'!$C$10:$D$10</definedName>
    <definedName name="T21.1?L2">'[24]21.1'!$F$11:$Y$11,'[24]21.1'!$C$11:$D$11</definedName>
    <definedName name="T21.1?L2.1">'[24]21.1'!$F$13:$Y$13,'[24]21.1'!$C$13:$D$13</definedName>
    <definedName name="T21.1?L3">'[24]21.1'!$F$14:$Y$14,'[24]21.1'!$C$14:$D$14</definedName>
    <definedName name="T21.1?L4">'[24]21.1'!$F$15:$Y$15,'[24]21.1'!$C$15:$D$15</definedName>
    <definedName name="T21.1?L5">'[24]21.1'!$F$16:$Y$16,'[24]21.1'!$C$16:$D$16</definedName>
    <definedName name="T21.1?L5.1">'[24]21.1'!$F$18:$Y$18,'[24]21.1'!$C$18:$D$18</definedName>
    <definedName name="T21.1?L5.2">'[24]21.1'!$F$19:$Y$19,'[24]21.1'!$C$19:$D$19</definedName>
    <definedName name="T21.1?L5.3">'[24]21.1'!$F$20:$Y$20,'[24]21.1'!$C$20:$D$20</definedName>
    <definedName name="T21.1?L5.3.x">'[24]21.1'!$F$22:$Y$24,'[24]21.1'!$C$22:$D$24</definedName>
    <definedName name="T21.1?L6">'[24]21.1'!$F$26:$Y$26,'[24]21.1'!$C$26:$D$26</definedName>
    <definedName name="T21.1?L7">'[24]21.1'!$F$27:$Y$27,'[24]21.1'!$C$27:$D$27</definedName>
    <definedName name="T21.1?L7.1">'[24]21.1'!$F$29:$Y$29,'[24]21.1'!$C$29:$D$29</definedName>
    <definedName name="T21.1?L7.2">'[24]21.1'!$F$30:$Y$30,'[24]21.1'!$C$30:$D$30</definedName>
    <definedName name="T21.1?L7.3">'[24]21.1'!$F$31:$Y$31,'[24]21.1'!$C$31:$D$31</definedName>
    <definedName name="T21.1?L7.4">'[24]21.1'!$F$32:$Y$32,'[24]21.1'!$C$32:$D$32</definedName>
    <definedName name="T21.1?L7.4.x">'[24]21.1'!$F$34:$Y$35,'[24]21.1'!$C$34:$D$35</definedName>
    <definedName name="T21.1?L8">'[24]21.1'!$F$37:$Y$37,'[24]21.1'!$C$37:$D$37</definedName>
    <definedName name="T21.1_Name3">'[24]21.1'!$V$4,'[24]21.1'!$T$4,'[24]21.1'!$R$4,'[24]21.1'!$P$4,'[24]21.1'!$N$4,'[24]21.1'!$L$4,'[24]21.1'!$J$4,'[24]21.1'!$H$4,'[24]21.1'!$F$4,'[24]21.1'!$X$4</definedName>
    <definedName name="T21.2.1?axis?C?ПЭ" localSheetId="24">#REF!</definedName>
    <definedName name="T21.2.1?axis?C?ПЭ" localSheetId="19">#REF!</definedName>
    <definedName name="T21.2.1?axis?C?ПЭ" localSheetId="6">#REF!</definedName>
    <definedName name="T21.2.1?axis?C?ПЭ" localSheetId="25">#REF!</definedName>
    <definedName name="T21.2.1?axis?C?ПЭ" localSheetId="18">#REF!</definedName>
    <definedName name="T21.2.1?axis?C?ПЭ" localSheetId="10">#REF!</definedName>
    <definedName name="T21.2.1?axis?C?ПЭ" localSheetId="26">#REF!</definedName>
    <definedName name="T21.2.1?axis?C?ПЭ" localSheetId="17">#REF!</definedName>
    <definedName name="T21.2.1?axis?C?ПЭ">#REF!</definedName>
    <definedName name="T21.2.1?axis?C?ПЭ?" localSheetId="24">#REF!</definedName>
    <definedName name="T21.2.1?axis?C?ПЭ?" localSheetId="19">#REF!</definedName>
    <definedName name="T21.2.1?axis?C?ПЭ?" localSheetId="6">#REF!</definedName>
    <definedName name="T21.2.1?axis?C?ПЭ?" localSheetId="25">#REF!</definedName>
    <definedName name="T21.2.1?axis?C?ПЭ?" localSheetId="18">#REF!</definedName>
    <definedName name="T21.2.1?axis?C?ПЭ?" localSheetId="10">#REF!</definedName>
    <definedName name="T21.2.1?axis?C?ПЭ?" localSheetId="26">#REF!</definedName>
    <definedName name="T21.2.1?axis?C?ПЭ?" localSheetId="17">#REF!</definedName>
    <definedName name="T21.2.1?axis?C?ПЭ?">#REF!</definedName>
    <definedName name="T21.2.1?axis?R?ВРАС">'[24]21.2.1'!$C$35:$AQ$36,'[24]21.2.1'!$C$23:$AQ$25</definedName>
    <definedName name="T21.2.1?axis?R?ВРАС?">'[24]21.2.1'!$B$35:$B$36,'[24]21.2.1'!$B$23:$B$25</definedName>
    <definedName name="T21.2.1?axis?ПРД?БАЗ">'[24]21.2.1'!$F$9:$F$38,'[24]21.2.1'!$H$9:$H$38,'[24]21.2.1'!$J$9:$J$38,'[24]21.2.1'!$L$9:$L$38,'[24]21.2.1'!$N$9:$N$38,'[24]21.2.1'!$P$9:$P$38,'[24]21.2.1'!$AP$9:$AP$38,'[24]21.2.1'!$C$9:$C$38</definedName>
    <definedName name="T21.2.1?axis?ПРД?РЕГ">'[24]21.2.1'!$Q$9:$Q$38,'[24]21.2.1'!$O$9:$O$38,'[24]21.2.1'!$M$9:$M$38,'[24]21.2.1'!$K$9:$K$38,'[24]21.2.1'!$I$9:$I$38,'[24]21.2.1'!$G$9:$G$38,'[24]21.2.1'!$D$9:$D$38,'[24]21.2.1'!$AQ$9:$AQ$38</definedName>
    <definedName name="T21.2.1?Data" localSheetId="6">P1_T21.2.1?Data,P2_T21.2.1?Data</definedName>
    <definedName name="T21.2.1?Data">P1_T21.2.1?Data,P2_T21.2.1?Data</definedName>
    <definedName name="T21.2.1?L1">'[24]21.2.1'!$F$9:$AQ$9,'[24]21.2.1'!$C$9:$D$9</definedName>
    <definedName name="T21.2.1?L1.1">'[24]21.2.1'!$F$11:$AQ$11,'[24]21.2.1'!$C$11:$D$11</definedName>
    <definedName name="T21.2.1?L2">'[24]21.2.1'!$F$12:$AQ$12,'[24]21.2.1'!$C$12:$D$12</definedName>
    <definedName name="T21.2.1?L2.1">'[24]21.2.1'!$F$14:$AQ$14,'[24]21.2.1'!$C$14:$D$14</definedName>
    <definedName name="T21.2.1?L3">'[24]21.2.1'!$F$15:$AQ$15,'[24]21.2.1'!$C$15:$D$15</definedName>
    <definedName name="T21.2.1?L4">'[24]21.2.1'!$F$16:$AQ$16,'[24]21.2.1'!$C$16:$D$16</definedName>
    <definedName name="T21.2.1?L5">'[24]21.2.1'!$F$17:$AQ$17,'[24]21.2.1'!$C$17:$D$17</definedName>
    <definedName name="T21.2.1?L5.1">'[24]21.2.1'!$F$19:$AQ$19,'[24]21.2.1'!$C$19:$D$19</definedName>
    <definedName name="T21.2.1?L5.2">'[24]21.2.1'!$F$20:$AQ$20,'[24]21.2.1'!$C$20:$D$20</definedName>
    <definedName name="T21.2.1?L5.3">'[24]21.2.1'!$F$21:$AQ$21,'[24]21.2.1'!$C$21:$D$21</definedName>
    <definedName name="T21.2.1?L5.3.x">'[24]21.2.1'!$F$23:$AQ$25,'[24]21.2.1'!$C$23:$D$25</definedName>
    <definedName name="T21.2.1?L6">'[24]21.2.1'!$F$27:$AQ$27,'[24]21.2.1'!$C$27:$D$27</definedName>
    <definedName name="T21.2.1?L7">'[24]21.2.1'!$F$28:$AQ$28,'[24]21.2.1'!$C$28:$D$28</definedName>
    <definedName name="T21.2.1?L7.1">'[24]21.2.1'!$F$30:$AQ$30,'[24]21.2.1'!$C$30:$D$30</definedName>
    <definedName name="T21.2.1?L7.2">'[24]21.2.1'!$F$31:$AQ$31,'[24]21.2.1'!$C$31:$D$31</definedName>
    <definedName name="T21.2.1?L7.3">'[24]21.2.1'!$F$32:$AQ$32,'[24]21.2.1'!$C$32:$D$32</definedName>
    <definedName name="T21.2.1?L7.4">'[24]21.2.1'!$F$33:$AQ$33,'[24]21.2.1'!$C$33:$D$33</definedName>
    <definedName name="T21.2.1?L7.4.x">'[24]21.2.1'!$F$35:$AQ$36,'[24]21.2.1'!$C$35:$D$36</definedName>
    <definedName name="T21.2.1?L8">'[24]21.2.1'!$F$38:$AQ$38,'[24]21.2.1'!$C$38:$D$38</definedName>
    <definedName name="T21.2.1?Name" localSheetId="24">#REF!</definedName>
    <definedName name="T21.2.1?Name" localSheetId="19">#REF!</definedName>
    <definedName name="T21.2.1?Name" localSheetId="6">#REF!</definedName>
    <definedName name="T21.2.1?Name" localSheetId="25">#REF!</definedName>
    <definedName name="T21.2.1?Name" localSheetId="18">#REF!</definedName>
    <definedName name="T21.2.1?Name" localSheetId="10">#REF!</definedName>
    <definedName name="T21.2.1?Name" localSheetId="26">#REF!</definedName>
    <definedName name="T21.2.1?Name" localSheetId="17">#REF!</definedName>
    <definedName name="T21.2.1?Name">#REF!</definedName>
    <definedName name="T21.2.1?Table" localSheetId="24">#REF!</definedName>
    <definedName name="T21.2.1?Table" localSheetId="19">#REF!</definedName>
    <definedName name="T21.2.1?Table" localSheetId="6">#REF!</definedName>
    <definedName name="T21.2.1?Table" localSheetId="25">#REF!</definedName>
    <definedName name="T21.2.1?Table" localSheetId="18">#REF!</definedName>
    <definedName name="T21.2.1?Table" localSheetId="10">#REF!</definedName>
    <definedName name="T21.2.1?Table" localSheetId="26">#REF!</definedName>
    <definedName name="T21.2.1?Table" localSheetId="17">#REF!</definedName>
    <definedName name="T21.2.1?Table">#REF!</definedName>
    <definedName name="T21.2.1?Title" localSheetId="24">#REF!</definedName>
    <definedName name="T21.2.1?Title" localSheetId="19">#REF!</definedName>
    <definedName name="T21.2.1?Title" localSheetId="6">#REF!</definedName>
    <definedName name="T21.2.1?Title" localSheetId="25">#REF!</definedName>
    <definedName name="T21.2.1?Title" localSheetId="18">#REF!</definedName>
    <definedName name="T21.2.1?Title" localSheetId="10">#REF!</definedName>
    <definedName name="T21.2.1?Title" localSheetId="26">#REF!</definedName>
    <definedName name="T21.2.1?Title" localSheetId="17">#REF!</definedName>
    <definedName name="T21.2.1?Title">#REF!</definedName>
    <definedName name="T21.2.1?unit?ТРУБ" localSheetId="24">#REF!</definedName>
    <definedName name="T21.2.1?unit?ТРУБ" localSheetId="19">#REF!</definedName>
    <definedName name="T21.2.1?unit?ТРУБ" localSheetId="6">#REF!</definedName>
    <definedName name="T21.2.1?unit?ТРУБ" localSheetId="25">#REF!</definedName>
    <definedName name="T21.2.1?unit?ТРУБ" localSheetId="18">#REF!</definedName>
    <definedName name="T21.2.1?unit?ТРУБ" localSheetId="10">#REF!</definedName>
    <definedName name="T21.2.1?unit?ТРУБ" localSheetId="26">#REF!</definedName>
    <definedName name="T21.2.1?unit?ТРУБ" localSheetId="17">#REF!</definedName>
    <definedName name="T21.2.1?unit?ТРУБ">#REF!</definedName>
    <definedName name="T21.2.1_Copy1" localSheetId="24">#REF!</definedName>
    <definedName name="T21.2.1_Copy1" localSheetId="19">#REF!</definedName>
    <definedName name="T21.2.1_Copy1" localSheetId="6">#REF!</definedName>
    <definedName name="T21.2.1_Copy1" localSheetId="25">#REF!</definedName>
    <definedName name="T21.2.1_Copy1" localSheetId="18">#REF!</definedName>
    <definedName name="T21.2.1_Copy1" localSheetId="10">#REF!</definedName>
    <definedName name="T21.2.1_Copy1" localSheetId="26">#REF!</definedName>
    <definedName name="T21.2.1_Copy1" localSheetId="17">#REF!</definedName>
    <definedName name="T21.2.1_Copy1">#REF!</definedName>
    <definedName name="T21.2.1_Copy2" localSheetId="24">#REF!</definedName>
    <definedName name="T21.2.1_Copy2" localSheetId="19">#REF!</definedName>
    <definedName name="T21.2.1_Copy2" localSheetId="6">#REF!</definedName>
    <definedName name="T21.2.1_Copy2" localSheetId="25">#REF!</definedName>
    <definedName name="T21.2.1_Copy2" localSheetId="18">#REF!</definedName>
    <definedName name="T21.2.1_Copy2" localSheetId="10">#REF!</definedName>
    <definedName name="T21.2.1_Copy2" localSheetId="26">#REF!</definedName>
    <definedName name="T21.2.1_Copy2" localSheetId="17">#REF!</definedName>
    <definedName name="T21.2.1_Copy2">#REF!</definedName>
    <definedName name="T21.2.1_Copy3" localSheetId="24">#REF!</definedName>
    <definedName name="T21.2.1_Copy3" localSheetId="19">#REF!</definedName>
    <definedName name="T21.2.1_Copy3" localSheetId="6">#REF!</definedName>
    <definedName name="T21.2.1_Copy3" localSheetId="25">#REF!</definedName>
    <definedName name="T21.2.1_Copy3" localSheetId="18">#REF!</definedName>
    <definedName name="T21.2.1_Copy3" localSheetId="10">#REF!</definedName>
    <definedName name="T21.2.1_Copy3" localSheetId="26">#REF!</definedName>
    <definedName name="T21.2.1_Copy3" localSheetId="17">#REF!</definedName>
    <definedName name="T21.2.1_Copy3">#REF!</definedName>
    <definedName name="T21.2.1_Name1" localSheetId="24">#REF!</definedName>
    <definedName name="T21.2.1_Name1" localSheetId="19">#REF!</definedName>
    <definedName name="T21.2.1_Name1" localSheetId="6">#REF!</definedName>
    <definedName name="T21.2.1_Name1" localSheetId="25">#REF!</definedName>
    <definedName name="T21.2.1_Name1" localSheetId="18">#REF!</definedName>
    <definedName name="T21.2.1_Name1" localSheetId="10">#REF!</definedName>
    <definedName name="T21.2.1_Name1" localSheetId="26">#REF!</definedName>
    <definedName name="T21.2.1_Name1" localSheetId="17">#REF!</definedName>
    <definedName name="T21.2.1_Name1">#REF!</definedName>
    <definedName name="T21.2.1_Name2" localSheetId="24">#REF!</definedName>
    <definedName name="T21.2.1_Name2" localSheetId="19">#REF!</definedName>
    <definedName name="T21.2.1_Name2" localSheetId="6">#REF!</definedName>
    <definedName name="T21.2.1_Name2" localSheetId="25">#REF!</definedName>
    <definedName name="T21.2.1_Name2" localSheetId="18">#REF!</definedName>
    <definedName name="T21.2.1_Name2" localSheetId="10">#REF!</definedName>
    <definedName name="T21.2.1_Name2" localSheetId="26">#REF!</definedName>
    <definedName name="T21.2.1_Name2" localSheetId="17">#REF!</definedName>
    <definedName name="T21.2.1_Name2">#REF!</definedName>
    <definedName name="T21.2.1_Name3">'[24]21.2.1'!$P$4,'[24]21.2.1'!$N$4,'[24]21.2.1'!$L$4,'[24]21.2.1'!$J$4,'[24]21.2.1'!$H$4,'[24]21.2.1'!$F$4,'[24]21.2.1'!$AP$4</definedName>
    <definedName name="T21.2.2?axis?C?СЦТ" localSheetId="24">#REF!</definedName>
    <definedName name="T21.2.2?axis?C?СЦТ" localSheetId="19">#REF!</definedName>
    <definedName name="T21.2.2?axis?C?СЦТ" localSheetId="6">#REF!</definedName>
    <definedName name="T21.2.2?axis?C?СЦТ" localSheetId="25">#REF!</definedName>
    <definedName name="T21.2.2?axis?C?СЦТ" localSheetId="18">#REF!</definedName>
    <definedName name="T21.2.2?axis?C?СЦТ" localSheetId="10">#REF!</definedName>
    <definedName name="T21.2.2?axis?C?СЦТ" localSheetId="26">#REF!</definedName>
    <definedName name="T21.2.2?axis?C?СЦТ" localSheetId="17">#REF!</definedName>
    <definedName name="T21.2.2?axis?C?СЦТ">#REF!</definedName>
    <definedName name="T21.2.2?axis?C?СЦТ?" localSheetId="24">#REF!</definedName>
    <definedName name="T21.2.2?axis?C?СЦТ?" localSheetId="19">#REF!</definedName>
    <definedName name="T21.2.2?axis?C?СЦТ?" localSheetId="6">#REF!</definedName>
    <definedName name="T21.2.2?axis?C?СЦТ?" localSheetId="25">#REF!</definedName>
    <definedName name="T21.2.2?axis?C?СЦТ?" localSheetId="18">#REF!</definedName>
    <definedName name="T21.2.2?axis?C?СЦТ?" localSheetId="10">#REF!</definedName>
    <definedName name="T21.2.2?axis?C?СЦТ?" localSheetId="26">#REF!</definedName>
    <definedName name="T21.2.2?axis?C?СЦТ?" localSheetId="17">#REF!</definedName>
    <definedName name="T21.2.2?axis?C?СЦТ?">#REF!</definedName>
    <definedName name="T21.2.2?axis?R?ВРАС">'[24]21.2.2'!$C$35:$AR$36,'[24]21.2.2'!$C$23:$AR$25</definedName>
    <definedName name="T21.2.2?axis?R?ВРАС?">'[24]21.2.2'!$B$35:$B$36,'[24]21.2.2'!$B$23:$B$25</definedName>
    <definedName name="T21.2.2?axis?ПРД?БАЗ">'[24]21.2.2'!$F$9:$F$38,'[24]21.2.2'!$H$9:$H$38,'[24]21.2.2'!$J$9:$J$38,'[24]21.2.2'!$AP$9:$AP$39,'[24]21.2.2'!$C$9:$C$38</definedName>
    <definedName name="T21.2.2?axis?ПРД?РЕГ">'[24]21.2.2'!$G$9:$G$38,'[24]21.2.2'!$I$9:$I$38,'[24]21.2.2'!$K$9:$K$38,'[24]21.2.2'!$AQ$9:$AQ$38,'[24]21.2.2'!$D$9:$D$38</definedName>
    <definedName name="T21.2.2?Data" localSheetId="6">P1_T21.2.2?Data,P2_T21.2.2?Data</definedName>
    <definedName name="T21.2.2?Data">P1_T21.2.2?Data,P2_T21.2.2?Data</definedName>
    <definedName name="T21.2.2?L1">'[24]21.2.2'!$F$9:$AQ$9,'[24]21.2.2'!$C$9:$D$9</definedName>
    <definedName name="T21.2.2?L1.1">'[24]21.2.2'!$F$11:$AQ$11,'[24]21.2.2'!$C$11:$D$11</definedName>
    <definedName name="T21.2.2?L2">'[24]21.2.2'!$F$12:$AQ$12,'[24]21.2.2'!$C$12:$D$12</definedName>
    <definedName name="T21.2.2?L2.1">'[24]21.2.2'!$F$14:$AQ$14,'[24]21.2.2'!$C$14:$D$14</definedName>
    <definedName name="T21.2.2?L3">'[24]21.2.2'!$F$15:$AQ$15,'[24]21.2.2'!$C$15:$D$15</definedName>
    <definedName name="T21.2.2?L4">'[24]21.2.2'!$F$16:$AQ$16,'[24]21.2.2'!$C$16:$D$16</definedName>
    <definedName name="T21.2.2?L5">'[24]21.2.2'!$F$17:$AQ$17,'[24]21.2.2'!$C$17:$D$17</definedName>
    <definedName name="T21.2.2?L5.1">'[24]21.2.2'!$F$19:$AQ$19,'[24]21.2.2'!$C$19:$D$19</definedName>
    <definedName name="T21.2.2?L5.2">'[24]21.2.2'!$F$20:$AQ$20,'[24]21.2.2'!$C$20:$D$20</definedName>
    <definedName name="T21.2.2?L5.3">'[24]21.2.2'!$F$21:$AQ$21,'[24]21.2.2'!$C$21:$D$21</definedName>
    <definedName name="T21.2.2?L5.3.x">'[24]21.2.2'!$F$23:$AQ$25,'[24]21.2.2'!$C$23:$D$25</definedName>
    <definedName name="T21.2.2?L6">'[24]21.2.2'!$F$27:$AQ$27,'[24]21.2.2'!$C$27:$D$27</definedName>
    <definedName name="T21.2.2?L7">'[24]21.2.2'!$F$28:$AQ$28,'[24]21.2.2'!$C$28:$D$28</definedName>
    <definedName name="T21.2.2?L7.1">'[24]21.2.2'!$F$30:$AQ$30,'[24]21.2.2'!$C$30:$D$30</definedName>
    <definedName name="T21.2.2?L7.2">'[24]21.2.2'!$F$31:$AQ$31,'[24]21.2.2'!$C$31:$D$31</definedName>
    <definedName name="T21.2.2?L7.3">'[24]21.2.2'!$F$32:$AQ$32,'[24]21.2.2'!$C$32:$D$32</definedName>
    <definedName name="T21.2.2?L7.4">'[24]21.2.2'!$F$33:$AQ$33,'[24]21.2.2'!$C$33:$D$33</definedName>
    <definedName name="T21.2.2?L7.4.x">'[24]21.2.2'!$F$35:$AQ$36,'[24]21.2.2'!$C$35:$D$36</definedName>
    <definedName name="T21.2.2?L8">'[24]21.2.2'!$F$38:$AQ$38,'[24]21.2.2'!$C$38:$D$38</definedName>
    <definedName name="T21.2.2?Name" localSheetId="24">#REF!</definedName>
    <definedName name="T21.2.2?Name" localSheetId="19">#REF!</definedName>
    <definedName name="T21.2.2?Name" localSheetId="6">#REF!</definedName>
    <definedName name="T21.2.2?Name" localSheetId="25">#REF!</definedName>
    <definedName name="T21.2.2?Name" localSheetId="18">#REF!</definedName>
    <definedName name="T21.2.2?Name" localSheetId="10">#REF!</definedName>
    <definedName name="T21.2.2?Name" localSheetId="26">#REF!</definedName>
    <definedName name="T21.2.2?Name" localSheetId="17">#REF!</definedName>
    <definedName name="T21.2.2?Name">#REF!</definedName>
    <definedName name="T21.2.2?Table" localSheetId="24">#REF!</definedName>
    <definedName name="T21.2.2?Table" localSheetId="19">#REF!</definedName>
    <definedName name="T21.2.2?Table" localSheetId="6">#REF!</definedName>
    <definedName name="T21.2.2?Table" localSheetId="25">#REF!</definedName>
    <definedName name="T21.2.2?Table" localSheetId="18">#REF!</definedName>
    <definedName name="T21.2.2?Table" localSheetId="10">#REF!</definedName>
    <definedName name="T21.2.2?Table" localSheetId="26">#REF!</definedName>
    <definedName name="T21.2.2?Table" localSheetId="17">#REF!</definedName>
    <definedName name="T21.2.2?Table">#REF!</definedName>
    <definedName name="T21.2.2?Title" localSheetId="24">#REF!</definedName>
    <definedName name="T21.2.2?Title" localSheetId="19">#REF!</definedName>
    <definedName name="T21.2.2?Title" localSheetId="6">#REF!</definedName>
    <definedName name="T21.2.2?Title" localSheetId="25">#REF!</definedName>
    <definedName name="T21.2.2?Title" localSheetId="18">#REF!</definedName>
    <definedName name="T21.2.2?Title" localSheetId="10">#REF!</definedName>
    <definedName name="T21.2.2?Title" localSheetId="26">#REF!</definedName>
    <definedName name="T21.2.2?Title" localSheetId="17">#REF!</definedName>
    <definedName name="T21.2.2?Title">#REF!</definedName>
    <definedName name="T21.2.2?unit?ТРУБ" localSheetId="24">#REF!</definedName>
    <definedName name="T21.2.2?unit?ТРУБ" localSheetId="19">#REF!</definedName>
    <definedName name="T21.2.2?unit?ТРУБ" localSheetId="6">#REF!</definedName>
    <definedName name="T21.2.2?unit?ТРУБ" localSheetId="25">#REF!</definedName>
    <definedName name="T21.2.2?unit?ТРУБ" localSheetId="18">#REF!</definedName>
    <definedName name="T21.2.2?unit?ТРУБ" localSheetId="10">#REF!</definedName>
    <definedName name="T21.2.2?unit?ТРУБ" localSheetId="26">#REF!</definedName>
    <definedName name="T21.2.2?unit?ТРУБ" localSheetId="17">#REF!</definedName>
    <definedName name="T21.2.2?unit?ТРУБ">#REF!</definedName>
    <definedName name="T21.2.2_Copy1" localSheetId="24">#REF!</definedName>
    <definedName name="T21.2.2_Copy1" localSheetId="19">#REF!</definedName>
    <definedName name="T21.2.2_Copy1" localSheetId="6">#REF!</definedName>
    <definedName name="T21.2.2_Copy1" localSheetId="25">#REF!</definedName>
    <definedName name="T21.2.2_Copy1" localSheetId="18">#REF!</definedName>
    <definedName name="T21.2.2_Copy1" localSheetId="10">#REF!</definedName>
    <definedName name="T21.2.2_Copy1" localSheetId="26">#REF!</definedName>
    <definedName name="T21.2.2_Copy1" localSheetId="17">#REF!</definedName>
    <definedName name="T21.2.2_Copy1">#REF!</definedName>
    <definedName name="T21.2.2_Copy2" localSheetId="24">#REF!</definedName>
    <definedName name="T21.2.2_Copy2" localSheetId="19">#REF!</definedName>
    <definedName name="T21.2.2_Copy2" localSheetId="6">#REF!</definedName>
    <definedName name="T21.2.2_Copy2" localSheetId="25">#REF!</definedName>
    <definedName name="T21.2.2_Copy2" localSheetId="18">#REF!</definedName>
    <definedName name="T21.2.2_Copy2" localSheetId="10">#REF!</definedName>
    <definedName name="T21.2.2_Copy2" localSheetId="26">#REF!</definedName>
    <definedName name="T21.2.2_Copy2" localSheetId="17">#REF!</definedName>
    <definedName name="T21.2.2_Copy2">#REF!</definedName>
    <definedName name="T21.2.2_Copy3" localSheetId="24">#REF!</definedName>
    <definedName name="T21.2.2_Copy3" localSheetId="19">#REF!</definedName>
    <definedName name="T21.2.2_Copy3" localSheetId="6">#REF!</definedName>
    <definedName name="T21.2.2_Copy3" localSheetId="25">#REF!</definedName>
    <definedName name="T21.2.2_Copy3" localSheetId="18">#REF!</definedName>
    <definedName name="T21.2.2_Copy3" localSheetId="10">#REF!</definedName>
    <definedName name="T21.2.2_Copy3" localSheetId="26">#REF!</definedName>
    <definedName name="T21.2.2_Copy3" localSheetId="17">#REF!</definedName>
    <definedName name="T21.2.2_Copy3">#REF!</definedName>
    <definedName name="T21.2.2_Name1" localSheetId="24">#REF!</definedName>
    <definedName name="T21.2.2_Name1" localSheetId="19">#REF!</definedName>
    <definedName name="T21.2.2_Name1" localSheetId="6">#REF!</definedName>
    <definedName name="T21.2.2_Name1" localSheetId="25">#REF!</definedName>
    <definedName name="T21.2.2_Name1" localSheetId="18">#REF!</definedName>
    <definedName name="T21.2.2_Name1" localSheetId="10">#REF!</definedName>
    <definedName name="T21.2.2_Name1" localSheetId="26">#REF!</definedName>
    <definedName name="T21.2.2_Name1" localSheetId="17">#REF!</definedName>
    <definedName name="T21.2.2_Name1">#REF!</definedName>
    <definedName name="T21.2.2_Name2" localSheetId="24">#REF!</definedName>
    <definedName name="T21.2.2_Name2" localSheetId="19">#REF!</definedName>
    <definedName name="T21.2.2_Name2" localSheetId="6">#REF!</definedName>
    <definedName name="T21.2.2_Name2" localSheetId="25">#REF!</definedName>
    <definedName name="T21.2.2_Name2" localSheetId="18">#REF!</definedName>
    <definedName name="T21.2.2_Name2" localSheetId="10">#REF!</definedName>
    <definedName name="T21.2.2_Name2" localSheetId="26">#REF!</definedName>
    <definedName name="T21.2.2_Name2" localSheetId="17">#REF!</definedName>
    <definedName name="T21.2.2_Name2">#REF!</definedName>
    <definedName name="T21.2.2_Name3">'[24]21.2.2'!$J$4,'[24]21.2.2'!$H$4,'[24]21.2.2'!$F$4,'[24]21.2.2'!$AP$4</definedName>
    <definedName name="T21.3?axis?R?ВРАС">'[24]21.3'!$C$28:$F$30,'[24]21.3'!$C$48:$F$49</definedName>
    <definedName name="T21.3?axis?R?ВРАС?">'[24]21.3'!$B$28:$B$30,'[24]21.3'!$B$48:$B$49</definedName>
    <definedName name="T21.3?axis?R?НАП">'[24]21.3'!$C$13:$F$16,'[24]21.3'!$C$36:$F$39,'[24]21.3'!$C$41:$F$44,'[24]21.3'!$C$53:$F$56</definedName>
    <definedName name="T21.3?axis?R?НАП?">'[24]21.3'!$B$13:$B$16,'[24]21.3'!$B$36:$B$39,'[24]21.3'!$B$41:$B$44,'[24]21.3'!$B$53:$B$56</definedName>
    <definedName name="T21.3?Data">'[24]21.3'!$C$12:$F$17,'[24]21.3'!$C$19:$F$22,'[24]21.3'!$C$24:$F$26,'[24]21.3'!$C$28:$F$30,'[24]21.3'!$C$32:$F$33,'[24]21.3'!$C$35:$F$46,'[24]21.3'!$C$48:$F$49,'[24]21.3'!$C$51:$F$51,'[24]21.3'!$C$53:$F$56,'[24]21.3'!$C$10:$F$10</definedName>
    <definedName name="T21.3?item_ext?ВСЕГО">'[24]21.3'!$C$10:$C$56,'[24]21.3'!$E$10:$E$56</definedName>
    <definedName name="T21.3?item_ext?СБЫТ">'[24]21.3'!$D$10:$D$56,'[24]21.3'!$F$10:$F$56</definedName>
    <definedName name="T21.4?axis?C?СЦТ" localSheetId="24">#REF!</definedName>
    <definedName name="T21.4?axis?C?СЦТ" localSheetId="19">#REF!</definedName>
    <definedName name="T21.4?axis?C?СЦТ" localSheetId="6">#REF!</definedName>
    <definedName name="T21.4?axis?C?СЦТ" localSheetId="25">#REF!</definedName>
    <definedName name="T21.4?axis?C?СЦТ" localSheetId="18">#REF!</definedName>
    <definedName name="T21.4?axis?C?СЦТ" localSheetId="10">#REF!</definedName>
    <definedName name="T21.4?axis?C?СЦТ" localSheetId="26">#REF!</definedName>
    <definedName name="T21.4?axis?C?СЦТ" localSheetId="17">#REF!</definedName>
    <definedName name="T21.4?axis?C?СЦТ">#REF!</definedName>
    <definedName name="T21.4?axis?C?СЦТ?" localSheetId="24">#REF!</definedName>
    <definedName name="T21.4?axis?C?СЦТ?" localSheetId="19">#REF!</definedName>
    <definedName name="T21.4?axis?C?СЦТ?" localSheetId="6">#REF!</definedName>
    <definedName name="T21.4?axis?C?СЦТ?" localSheetId="25">#REF!</definedName>
    <definedName name="T21.4?axis?C?СЦТ?" localSheetId="18">#REF!</definedName>
    <definedName name="T21.4?axis?C?СЦТ?" localSheetId="10">#REF!</definedName>
    <definedName name="T21.4?axis?C?СЦТ?" localSheetId="26">#REF!</definedName>
    <definedName name="T21.4?axis?C?СЦТ?" localSheetId="17">#REF!</definedName>
    <definedName name="T21.4?axis?C?СЦТ?">#REF!</definedName>
    <definedName name="T21.4?axis?R?ВРАС">'[24]21.4'!$C$25:$AQ$27,'[24]21.4'!$C$37:$AQ$38</definedName>
    <definedName name="T21.4?axis?R?ВРАС?">'[24]21.4'!$B$25:$B$27,'[24]21.4'!$B$37:$B$38</definedName>
    <definedName name="T21.4?axis?ПРД?БАЗ">'[24]21.4'!$F$11:$F$43,'[24]21.4'!$T$11:$T$43,'[24]21.4'!$V$11:$V$43,'[24]21.4'!$AP$11:$AP$43,'[24]21.4'!$C$11:$C$43</definedName>
    <definedName name="T21.4?axis?ПРД?РЕГ">'[24]21.4'!$G$11:$G$43,'[24]21.4'!$U$11:$U$43,'[24]21.4'!$W$11:$W$43,'[24]21.4'!$AQ$11:$AQ$43,'[24]21.4'!$D$11:$D$43</definedName>
    <definedName name="T21.4?Data" localSheetId="6">P1_T21.4?Data,P2_T21.4?Data</definedName>
    <definedName name="T21.4?Data">P1_T21.4?Data,P2_T21.4?Data</definedName>
    <definedName name="T21.4?L1">'[24]21.4'!$F$11:$AQ$11,'[24]21.4'!$C$11:$D$11</definedName>
    <definedName name="T21.4?L1.1">'[24]21.4'!$F$13:$AQ$13,'[24]21.4'!$C$13:$D$13</definedName>
    <definedName name="T21.4?L2">'[24]21.4'!$F$14:$AQ$14,'[24]21.4'!$C$14:$D$14</definedName>
    <definedName name="T21.4?L2.1">'[24]21.4'!$F$16:$AQ$16,'[24]21.4'!$C$16:$D$16</definedName>
    <definedName name="T21.4?L3">'[24]21.4'!$F$17:$AQ$17,'[24]21.4'!$C$17:$D$17</definedName>
    <definedName name="T21.4?L4">'[24]21.4'!$F$18:$AQ$18,'[24]21.4'!$C$18:$D$18</definedName>
    <definedName name="T21.4?L5">'[24]21.4'!$F$19:$AQ$19,'[24]21.4'!$C$19:$D$19</definedName>
    <definedName name="T21.4?L5.1">'[24]21.4'!$F$21:$AQ$21,'[24]21.4'!$C$21:$D$21</definedName>
    <definedName name="T21.4?L5.2">'[24]21.4'!$F$22:$AQ$22,'[24]21.4'!$C$22:$D$22</definedName>
    <definedName name="T21.4?L5.3">'[24]21.4'!$F$23:$AQ$23,'[24]21.4'!$C$23:$D$23</definedName>
    <definedName name="T21.4?L5.3.x">'[24]21.4'!$F$25:$AQ$27,'[24]21.4'!$C$25:$D$27</definedName>
    <definedName name="T21.4?L6">'[24]21.4'!$F$29:$AQ$29,'[24]21.4'!$C$29:$D$29</definedName>
    <definedName name="T21.4?L7">'[24]21.4'!$F$30:$AQ$30,'[24]21.4'!$C$30:$D$30</definedName>
    <definedName name="T21.4?L7.1">'[24]21.4'!$F$32:$AQ$32,'[24]21.4'!$C$32:$D$32</definedName>
    <definedName name="T21.4?L7.2">'[24]21.4'!$F$33:$AQ$33,'[24]21.4'!$C$33:$D$33</definedName>
    <definedName name="T21.4?L7.3">'[24]21.4'!$F$34:$AQ$34,'[24]21.4'!$C$34:$D$34</definedName>
    <definedName name="T21.4?L7.4">'[24]21.4'!$F$35:$AQ$35,'[24]21.4'!$C$35:$D$35</definedName>
    <definedName name="T21.4?L7.4.x">'[24]21.4'!$F$37:$AQ$38,'[24]21.4'!$C$37:$D$38</definedName>
    <definedName name="T21.4?L8">'[24]21.4'!$F$40:$AQ$40,'[24]21.4'!$C$40:$D$40</definedName>
    <definedName name="T21.4?L8.1">'[24]21.4'!$F$42:$AQ$42,'[24]21.4'!$C$42:$D$42</definedName>
    <definedName name="T21.4?L8.2">'[24]21.4'!$F$43:$AQ$43,'[24]21.4'!$C$43:$D$43</definedName>
    <definedName name="T21.4?Name" localSheetId="24">#REF!</definedName>
    <definedName name="T21.4?Name" localSheetId="19">#REF!</definedName>
    <definedName name="T21.4?Name" localSheetId="6">#REF!</definedName>
    <definedName name="T21.4?Name" localSheetId="25">#REF!</definedName>
    <definedName name="T21.4?Name" localSheetId="18">#REF!</definedName>
    <definedName name="T21.4?Name" localSheetId="10">#REF!</definedName>
    <definedName name="T21.4?Name" localSheetId="26">#REF!</definedName>
    <definedName name="T21.4?Name" localSheetId="17">#REF!</definedName>
    <definedName name="T21.4?Name">#REF!</definedName>
    <definedName name="T21.4?Table" localSheetId="24">#REF!</definedName>
    <definedName name="T21.4?Table" localSheetId="19">#REF!</definedName>
    <definedName name="T21.4?Table" localSheetId="6">#REF!</definedName>
    <definedName name="T21.4?Table" localSheetId="25">#REF!</definedName>
    <definedName name="T21.4?Table" localSheetId="18">#REF!</definedName>
    <definedName name="T21.4?Table" localSheetId="10">#REF!</definedName>
    <definedName name="T21.4?Table" localSheetId="26">#REF!</definedName>
    <definedName name="T21.4?Table" localSheetId="17">#REF!</definedName>
    <definedName name="T21.4?Table">#REF!</definedName>
    <definedName name="T21.4?Title" localSheetId="24">#REF!</definedName>
    <definedName name="T21.4?Title" localSheetId="19">#REF!</definedName>
    <definedName name="T21.4?Title" localSheetId="6">#REF!</definedName>
    <definedName name="T21.4?Title" localSheetId="25">#REF!</definedName>
    <definedName name="T21.4?Title" localSheetId="18">#REF!</definedName>
    <definedName name="T21.4?Title" localSheetId="10">#REF!</definedName>
    <definedName name="T21.4?Title" localSheetId="26">#REF!</definedName>
    <definedName name="T21.4?Title" localSheetId="17">#REF!</definedName>
    <definedName name="T21.4?Title">#REF!</definedName>
    <definedName name="T21.4?unit?ТРУБ" localSheetId="24">#REF!</definedName>
    <definedName name="T21.4?unit?ТРУБ" localSheetId="19">#REF!</definedName>
    <definedName name="T21.4?unit?ТРУБ" localSheetId="6">#REF!</definedName>
    <definedName name="T21.4?unit?ТРУБ" localSheetId="25">#REF!</definedName>
    <definedName name="T21.4?unit?ТРУБ" localSheetId="18">#REF!</definedName>
    <definedName name="T21.4?unit?ТРУБ" localSheetId="10">#REF!</definedName>
    <definedName name="T21.4?unit?ТРУБ" localSheetId="26">#REF!</definedName>
    <definedName name="T21.4?unit?ТРУБ" localSheetId="17">#REF!</definedName>
    <definedName name="T21.4?unit?ТРУБ">#REF!</definedName>
    <definedName name="T21.4_Copy1" localSheetId="24">#REF!</definedName>
    <definedName name="T21.4_Copy1" localSheetId="19">#REF!</definedName>
    <definedName name="T21.4_Copy1" localSheetId="6">#REF!</definedName>
    <definedName name="T21.4_Copy1" localSheetId="25">#REF!</definedName>
    <definedName name="T21.4_Copy1" localSheetId="18">#REF!</definedName>
    <definedName name="T21.4_Copy1" localSheetId="10">#REF!</definedName>
    <definedName name="T21.4_Copy1" localSheetId="26">#REF!</definedName>
    <definedName name="T21.4_Copy1" localSheetId="17">#REF!</definedName>
    <definedName name="T21.4_Copy1">#REF!</definedName>
    <definedName name="T21.4_Copy2" localSheetId="24">#REF!</definedName>
    <definedName name="T21.4_Copy2" localSheetId="19">#REF!</definedName>
    <definedName name="T21.4_Copy2" localSheetId="6">#REF!</definedName>
    <definedName name="T21.4_Copy2" localSheetId="25">#REF!</definedName>
    <definedName name="T21.4_Copy2" localSheetId="18">#REF!</definedName>
    <definedName name="T21.4_Copy2" localSheetId="10">#REF!</definedName>
    <definedName name="T21.4_Copy2" localSheetId="26">#REF!</definedName>
    <definedName name="T21.4_Copy2" localSheetId="17">#REF!</definedName>
    <definedName name="T21.4_Copy2">#REF!</definedName>
    <definedName name="T21.4_Copy3" localSheetId="24">#REF!</definedName>
    <definedName name="T21.4_Copy3" localSheetId="19">#REF!</definedName>
    <definedName name="T21.4_Copy3" localSheetId="6">#REF!</definedName>
    <definedName name="T21.4_Copy3" localSheetId="25">#REF!</definedName>
    <definedName name="T21.4_Copy3" localSheetId="18">#REF!</definedName>
    <definedName name="T21.4_Copy3" localSheetId="10">#REF!</definedName>
    <definedName name="T21.4_Copy3" localSheetId="26">#REF!</definedName>
    <definedName name="T21.4_Copy3" localSheetId="17">#REF!</definedName>
    <definedName name="T21.4_Copy3">#REF!</definedName>
    <definedName name="T21.4_Name1" localSheetId="24">#REF!</definedName>
    <definedName name="T21.4_Name1" localSheetId="19">#REF!</definedName>
    <definedName name="T21.4_Name1" localSheetId="6">#REF!</definedName>
    <definedName name="T21.4_Name1" localSheetId="25">#REF!</definedName>
    <definedName name="T21.4_Name1" localSheetId="18">#REF!</definedName>
    <definedName name="T21.4_Name1" localSheetId="10">#REF!</definedName>
    <definedName name="T21.4_Name1" localSheetId="26">#REF!</definedName>
    <definedName name="T21.4_Name1" localSheetId="17">#REF!</definedName>
    <definedName name="T21.4_Name1">#REF!</definedName>
    <definedName name="T21.4_Name2" localSheetId="24">#REF!</definedName>
    <definedName name="T21.4_Name2" localSheetId="19">#REF!</definedName>
    <definedName name="T21.4_Name2" localSheetId="6">#REF!</definedName>
    <definedName name="T21.4_Name2" localSheetId="25">#REF!</definedName>
    <definedName name="T21.4_Name2" localSheetId="18">#REF!</definedName>
    <definedName name="T21.4_Name2" localSheetId="10">#REF!</definedName>
    <definedName name="T21.4_Name2" localSheetId="26">#REF!</definedName>
    <definedName name="T21.4_Name2" localSheetId="17">#REF!</definedName>
    <definedName name="T21.4_Name2">#REF!</definedName>
    <definedName name="T21.4_Name3">'[24]21.4'!$V$4,'[24]21.4'!$T$4,'[24]21.4'!$F$4,'[24]21.4'!$AP$4</definedName>
    <definedName name="T21?axis?R?ВРАС">'[24]21'!$C$20:$D$22,'[24]21'!$C$32:$D$33</definedName>
    <definedName name="T21?axis?R?ВРАС?">'[24]21'!$B$20:$B$22,'[24]21'!$B$32:$B$33</definedName>
    <definedName name="T21?axis?R?ДОГОВОР" localSheetId="24">#REF!</definedName>
    <definedName name="T21?axis?R?ДОГОВОР" localSheetId="19">#REF!</definedName>
    <definedName name="T21?axis?R?ДОГОВОР" localSheetId="6">#REF!</definedName>
    <definedName name="T21?axis?R?ДОГОВОР" localSheetId="25">#REF!</definedName>
    <definedName name="T21?axis?R?ДОГОВОР" localSheetId="18">#REF!</definedName>
    <definedName name="T21?axis?R?ДОГОВОР" localSheetId="26">#REF!</definedName>
    <definedName name="T21?axis?R?ДОГОВОР" localSheetId="17">#REF!</definedName>
    <definedName name="T21?axis?R?ДОГОВОР">#REF!</definedName>
    <definedName name="T21?axis?R?ДОГОВОР?" localSheetId="24">#REF!</definedName>
    <definedName name="T21?axis?R?ДОГОВОР?" localSheetId="19">#REF!</definedName>
    <definedName name="T21?axis?R?ДОГОВОР?" localSheetId="6">#REF!</definedName>
    <definedName name="T21?axis?R?ДОГОВОР?" localSheetId="25">#REF!</definedName>
    <definedName name="T21?axis?R?ДОГОВОР?" localSheetId="18">#REF!</definedName>
    <definedName name="T21?axis?R?ДОГОВОР?" localSheetId="26">#REF!</definedName>
    <definedName name="T21?axis?R?ДОГОВОР?" localSheetId="17">#REF!</definedName>
    <definedName name="T21?axis?R?ДОГОВОР?">#REF!</definedName>
    <definedName name="T21?axis?ПРД?БАЗ" localSheetId="24">#REF!</definedName>
    <definedName name="T21?axis?ПРД?БАЗ" localSheetId="19">#REF!</definedName>
    <definedName name="T21?axis?ПРД?БАЗ" localSheetId="6">#REF!</definedName>
    <definedName name="T21?axis?ПРД?БАЗ" localSheetId="25">#REF!</definedName>
    <definedName name="T21?axis?ПРД?БАЗ" localSheetId="18">#REF!</definedName>
    <definedName name="T21?axis?ПРД?БАЗ" localSheetId="10">#REF!</definedName>
    <definedName name="T21?axis?ПРД?БАЗ" localSheetId="26">#REF!</definedName>
    <definedName name="T21?axis?ПРД?БАЗ" localSheetId="17">#REF!</definedName>
    <definedName name="T21?axis?ПРД?БАЗ">#REF!</definedName>
    <definedName name="T21?axis?ПРД?ПРЕД" localSheetId="24">#REF!,#REF!</definedName>
    <definedName name="T21?axis?ПРД?ПРЕД" localSheetId="19">#REF!,#REF!</definedName>
    <definedName name="T21?axis?ПРД?ПРЕД" localSheetId="6">#REF!,#REF!</definedName>
    <definedName name="T21?axis?ПРД?ПРЕД" localSheetId="25">#REF!,#REF!</definedName>
    <definedName name="T21?axis?ПРД?ПРЕД" localSheetId="18">#REF!,#REF!</definedName>
    <definedName name="T21?axis?ПРД?ПРЕД" localSheetId="26">#REF!,#REF!</definedName>
    <definedName name="T21?axis?ПРД?ПРЕД" localSheetId="17">#REF!,#REF!</definedName>
    <definedName name="T21?axis?ПРД?ПРЕД">#REF!,#REF!</definedName>
    <definedName name="T21?axis?ПРД?РЕГ" localSheetId="24">#REF!</definedName>
    <definedName name="T21?axis?ПРД?РЕГ" localSheetId="19">#REF!</definedName>
    <definedName name="T21?axis?ПРД?РЕГ" localSheetId="6">#REF!</definedName>
    <definedName name="T21?axis?ПРД?РЕГ" localSheetId="25">#REF!</definedName>
    <definedName name="T21?axis?ПРД?РЕГ" localSheetId="18">#REF!</definedName>
    <definedName name="T21?axis?ПРД?РЕГ" localSheetId="10">#REF!</definedName>
    <definedName name="T21?axis?ПРД?РЕГ" localSheetId="26">#REF!</definedName>
    <definedName name="T21?axis?ПРД?РЕГ" localSheetId="17">#REF!</definedName>
    <definedName name="T21?axis?ПРД?РЕГ">#REF!</definedName>
    <definedName name="T21?axis?ПФ?NA" localSheetId="24">#REF!</definedName>
    <definedName name="T21?axis?ПФ?NA" localSheetId="19">#REF!</definedName>
    <definedName name="T21?axis?ПФ?NA" localSheetId="6">#REF!</definedName>
    <definedName name="T21?axis?ПФ?NA" localSheetId="25">#REF!</definedName>
    <definedName name="T21?axis?ПФ?NA" localSheetId="18">#REF!</definedName>
    <definedName name="T21?axis?ПФ?NA" localSheetId="26">#REF!</definedName>
    <definedName name="T21?axis?ПФ?NA" localSheetId="17">#REF!</definedName>
    <definedName name="T21?axis?ПФ?NA">#REF!</definedName>
    <definedName name="T21?axis?ПФ?ПЛАН" localSheetId="24">#REF!,#REF!,#REF!,#REF!</definedName>
    <definedName name="T21?axis?ПФ?ПЛАН" localSheetId="19">#REF!,#REF!,#REF!,#REF!</definedName>
    <definedName name="T21?axis?ПФ?ПЛАН" localSheetId="6">#REF!,#REF!,#REF!,#REF!</definedName>
    <definedName name="T21?axis?ПФ?ПЛАН" localSheetId="25">#REF!,#REF!,#REF!,#REF!</definedName>
    <definedName name="T21?axis?ПФ?ПЛАН" localSheetId="18">#REF!,#REF!,#REF!,#REF!</definedName>
    <definedName name="T21?axis?ПФ?ПЛАН" localSheetId="26">#REF!,#REF!,#REF!,#REF!</definedName>
    <definedName name="T21?axis?ПФ?ПЛАН" localSheetId="17">#REF!,#REF!,#REF!,#REF!</definedName>
    <definedName name="T21?axis?ПФ?ПЛАН">#REF!,#REF!,#REF!,#REF!</definedName>
    <definedName name="T21?axis?ПФ?ФАКТ" localSheetId="24">#REF!,#REF!,#REF!,#REF!</definedName>
    <definedName name="T21?axis?ПФ?ФАКТ" localSheetId="19">#REF!,#REF!,#REF!,#REF!</definedName>
    <definedName name="T21?axis?ПФ?ФАКТ" localSheetId="6">#REF!,#REF!,#REF!,#REF!</definedName>
    <definedName name="T21?axis?ПФ?ФАКТ" localSheetId="25">#REF!,#REF!,#REF!,#REF!</definedName>
    <definedName name="T21?axis?ПФ?ФАКТ" localSheetId="18">#REF!,#REF!,#REF!,#REF!</definedName>
    <definedName name="T21?axis?ПФ?ФАКТ" localSheetId="26">#REF!,#REF!,#REF!,#REF!</definedName>
    <definedName name="T21?axis?ПФ?ФАКТ" localSheetId="17">#REF!,#REF!,#REF!,#REF!</definedName>
    <definedName name="T21?axis?ПФ?ФАКТ">#REF!,#REF!,#REF!,#REF!</definedName>
    <definedName name="T21?Data">'[24]21'!$C$8:$D$9,'[24]21'!$C$11:$D$14,'[24]21'!$C$16:$D$18,'[24]21'!$C$20:$D$22,'[24]21'!$C$24:$D$25,'[24]21'!$C$27:$D$30,'[24]21'!$C$32:$D$33,'[24]21'!$C$35:$D$35,'[24]21'!$C$37:$D$40,'[24]21'!$C$6:$D$6</definedName>
    <definedName name="T21?item_ext?МЕД" localSheetId="24">#REF!</definedName>
    <definedName name="T21?item_ext?МЕД" localSheetId="19">#REF!</definedName>
    <definedName name="T21?item_ext?МЕД" localSheetId="6">#REF!</definedName>
    <definedName name="T21?item_ext?МЕД" localSheetId="25">#REF!</definedName>
    <definedName name="T21?item_ext?МЕД" localSheetId="18">#REF!</definedName>
    <definedName name="T21?item_ext?МЕД" localSheetId="26">#REF!</definedName>
    <definedName name="T21?item_ext?МЕД" localSheetId="17">#REF!</definedName>
    <definedName name="T21?item_ext?МЕД">#REF!</definedName>
    <definedName name="T21?item_ext?РОСТ" localSheetId="24">#REF!</definedName>
    <definedName name="T21?item_ext?РОСТ" localSheetId="19">#REF!</definedName>
    <definedName name="T21?item_ext?РОСТ" localSheetId="6">#REF!</definedName>
    <definedName name="T21?item_ext?РОСТ" localSheetId="25">#REF!</definedName>
    <definedName name="T21?item_ext?РОСТ" localSheetId="18">#REF!</definedName>
    <definedName name="T21?item_ext?РОСТ" localSheetId="26">#REF!</definedName>
    <definedName name="T21?item_ext?РОСТ" localSheetId="17">#REF!</definedName>
    <definedName name="T21?item_ext?РОСТ">#REF!</definedName>
    <definedName name="T21?L1" localSheetId="24">#REF!</definedName>
    <definedName name="T21?L1" localSheetId="19">#REF!</definedName>
    <definedName name="T21?L1" localSheetId="6">#REF!</definedName>
    <definedName name="T21?L1" localSheetId="25">#REF!</definedName>
    <definedName name="T21?L1" localSheetId="18">#REF!</definedName>
    <definedName name="T21?L1" localSheetId="10">#REF!</definedName>
    <definedName name="T21?L1" localSheetId="26">#REF!</definedName>
    <definedName name="T21?L1" localSheetId="17">#REF!</definedName>
    <definedName name="T21?L1">#REF!</definedName>
    <definedName name="T21?L1.1" localSheetId="24">#REF!</definedName>
    <definedName name="T21?L1.1" localSheetId="19">#REF!</definedName>
    <definedName name="T21?L1.1" localSheetId="6">#REF!</definedName>
    <definedName name="T21?L1.1" localSheetId="25">#REF!</definedName>
    <definedName name="T21?L1.1" localSheetId="18">#REF!</definedName>
    <definedName name="T21?L1.1" localSheetId="10">#REF!</definedName>
    <definedName name="T21?L1.1" localSheetId="26">#REF!</definedName>
    <definedName name="T21?L1.1" localSheetId="17">#REF!</definedName>
    <definedName name="T21?L1.1">#REF!</definedName>
    <definedName name="T21?L2" localSheetId="24">#REF!</definedName>
    <definedName name="T21?L2" localSheetId="19">#REF!</definedName>
    <definedName name="T21?L2" localSheetId="6">#REF!</definedName>
    <definedName name="T21?L2" localSheetId="25">#REF!</definedName>
    <definedName name="T21?L2" localSheetId="18">#REF!</definedName>
    <definedName name="T21?L2" localSheetId="10">#REF!</definedName>
    <definedName name="T21?L2" localSheetId="26">#REF!</definedName>
    <definedName name="T21?L2" localSheetId="17">#REF!</definedName>
    <definedName name="T21?L2">#REF!</definedName>
    <definedName name="T21?L2.1" localSheetId="24">#REF!</definedName>
    <definedName name="T21?L2.1" localSheetId="19">#REF!</definedName>
    <definedName name="T21?L2.1" localSheetId="6">#REF!</definedName>
    <definedName name="T21?L2.1" localSheetId="25">#REF!</definedName>
    <definedName name="T21?L2.1" localSheetId="18">#REF!</definedName>
    <definedName name="T21?L2.1" localSheetId="10">#REF!</definedName>
    <definedName name="T21?L2.1" localSheetId="26">#REF!</definedName>
    <definedName name="T21?L2.1" localSheetId="17">#REF!</definedName>
    <definedName name="T21?L2.1">#REF!</definedName>
    <definedName name="T21?L3" localSheetId="24">#REF!</definedName>
    <definedName name="T21?L3" localSheetId="19">#REF!</definedName>
    <definedName name="T21?L3" localSheetId="6">#REF!</definedName>
    <definedName name="T21?L3" localSheetId="25">#REF!</definedName>
    <definedName name="T21?L3" localSheetId="18">#REF!</definedName>
    <definedName name="T21?L3" localSheetId="10">#REF!</definedName>
    <definedName name="T21?L3" localSheetId="26">#REF!</definedName>
    <definedName name="T21?L3" localSheetId="17">#REF!</definedName>
    <definedName name="T21?L3">#REF!</definedName>
    <definedName name="T21?L4" localSheetId="24">#REF!</definedName>
    <definedName name="T21?L4" localSheetId="19">#REF!</definedName>
    <definedName name="T21?L4" localSheetId="6">#REF!</definedName>
    <definedName name="T21?L4" localSheetId="25">#REF!</definedName>
    <definedName name="T21?L4" localSheetId="18">#REF!</definedName>
    <definedName name="T21?L4" localSheetId="10">#REF!</definedName>
    <definedName name="T21?L4" localSheetId="26">#REF!</definedName>
    <definedName name="T21?L4" localSheetId="17">#REF!</definedName>
    <definedName name="T21?L4">#REF!</definedName>
    <definedName name="T21?L5" localSheetId="24">#REF!</definedName>
    <definedName name="T21?L5" localSheetId="19">#REF!</definedName>
    <definedName name="T21?L5" localSheetId="6">#REF!</definedName>
    <definedName name="T21?L5" localSheetId="25">#REF!</definedName>
    <definedName name="T21?L5" localSheetId="18">#REF!</definedName>
    <definedName name="T21?L5" localSheetId="10">#REF!</definedName>
    <definedName name="T21?L5" localSheetId="26">#REF!</definedName>
    <definedName name="T21?L5" localSheetId="17">#REF!</definedName>
    <definedName name="T21?L5">#REF!</definedName>
    <definedName name="T21?L5.1" localSheetId="24">#REF!</definedName>
    <definedName name="T21?L5.1" localSheetId="19">#REF!</definedName>
    <definedName name="T21?L5.1" localSheetId="6">#REF!</definedName>
    <definedName name="T21?L5.1" localSheetId="25">#REF!</definedName>
    <definedName name="T21?L5.1" localSheetId="18">#REF!</definedName>
    <definedName name="T21?L5.1" localSheetId="10">#REF!</definedName>
    <definedName name="T21?L5.1" localSheetId="26">#REF!</definedName>
    <definedName name="T21?L5.1" localSheetId="17">#REF!</definedName>
    <definedName name="T21?L5.1">#REF!</definedName>
    <definedName name="T21?L5.2" localSheetId="24">#REF!</definedName>
    <definedName name="T21?L5.2" localSheetId="19">#REF!</definedName>
    <definedName name="T21?L5.2" localSheetId="6">#REF!</definedName>
    <definedName name="T21?L5.2" localSheetId="25">#REF!</definedName>
    <definedName name="T21?L5.2" localSheetId="18">#REF!</definedName>
    <definedName name="T21?L5.2" localSheetId="10">#REF!</definedName>
    <definedName name="T21?L5.2" localSheetId="26">#REF!</definedName>
    <definedName name="T21?L5.2" localSheetId="17">#REF!</definedName>
    <definedName name="T21?L5.2">#REF!</definedName>
    <definedName name="T21?L5.3" localSheetId="24">#REF!</definedName>
    <definedName name="T21?L5.3" localSheetId="19">#REF!</definedName>
    <definedName name="T21?L5.3" localSheetId="6">#REF!</definedName>
    <definedName name="T21?L5.3" localSheetId="25">#REF!</definedName>
    <definedName name="T21?L5.3" localSheetId="18">#REF!</definedName>
    <definedName name="T21?L5.3" localSheetId="10">#REF!</definedName>
    <definedName name="T21?L5.3" localSheetId="26">#REF!</definedName>
    <definedName name="T21?L5.3" localSheetId="17">#REF!</definedName>
    <definedName name="T21?L5.3">#REF!</definedName>
    <definedName name="T21?L5.3.x" localSheetId="24">#REF!</definedName>
    <definedName name="T21?L5.3.x" localSheetId="19">#REF!</definedName>
    <definedName name="T21?L5.3.x" localSheetId="6">#REF!</definedName>
    <definedName name="T21?L5.3.x" localSheetId="25">#REF!</definedName>
    <definedName name="T21?L5.3.x" localSheetId="18">#REF!</definedName>
    <definedName name="T21?L5.3.x" localSheetId="10">#REF!</definedName>
    <definedName name="T21?L5.3.x" localSheetId="26">#REF!</definedName>
    <definedName name="T21?L5.3.x" localSheetId="17">#REF!</definedName>
    <definedName name="T21?L5.3.x">#REF!</definedName>
    <definedName name="T21?L6" localSheetId="24">#REF!</definedName>
    <definedName name="T21?L6" localSheetId="19">#REF!</definedName>
    <definedName name="T21?L6" localSheetId="6">#REF!</definedName>
    <definedName name="T21?L6" localSheetId="25">#REF!</definedName>
    <definedName name="T21?L6" localSheetId="18">#REF!</definedName>
    <definedName name="T21?L6" localSheetId="10">#REF!</definedName>
    <definedName name="T21?L6" localSheetId="26">#REF!</definedName>
    <definedName name="T21?L6" localSheetId="17">#REF!</definedName>
    <definedName name="T21?L6">#REF!</definedName>
    <definedName name="T21?L7" localSheetId="24">#REF!</definedName>
    <definedName name="T21?L7" localSheetId="19">#REF!</definedName>
    <definedName name="T21?L7" localSheetId="6">#REF!</definedName>
    <definedName name="T21?L7" localSheetId="25">#REF!</definedName>
    <definedName name="T21?L7" localSheetId="18">#REF!</definedName>
    <definedName name="T21?L7" localSheetId="10">#REF!</definedName>
    <definedName name="T21?L7" localSheetId="26">#REF!</definedName>
    <definedName name="T21?L7" localSheetId="17">#REF!</definedName>
    <definedName name="T21?L7">#REF!</definedName>
    <definedName name="T21?L7.1" localSheetId="24">#REF!</definedName>
    <definedName name="T21?L7.1" localSheetId="19">#REF!</definedName>
    <definedName name="T21?L7.1" localSheetId="6">#REF!</definedName>
    <definedName name="T21?L7.1" localSheetId="25">#REF!</definedName>
    <definedName name="T21?L7.1" localSheetId="18">#REF!</definedName>
    <definedName name="T21?L7.1" localSheetId="10">#REF!</definedName>
    <definedName name="T21?L7.1" localSheetId="26">#REF!</definedName>
    <definedName name="T21?L7.1" localSheetId="17">#REF!</definedName>
    <definedName name="T21?L7.1">#REF!</definedName>
    <definedName name="T21?L7.2" localSheetId="24">#REF!</definedName>
    <definedName name="T21?L7.2" localSheetId="19">#REF!</definedName>
    <definedName name="T21?L7.2" localSheetId="6">#REF!</definedName>
    <definedName name="T21?L7.2" localSheetId="25">#REF!</definedName>
    <definedName name="T21?L7.2" localSheetId="18">#REF!</definedName>
    <definedName name="T21?L7.2" localSheetId="10">#REF!</definedName>
    <definedName name="T21?L7.2" localSheetId="26">#REF!</definedName>
    <definedName name="T21?L7.2" localSheetId="17">#REF!</definedName>
    <definedName name="T21?L7.2">#REF!</definedName>
    <definedName name="T21?L7.3" localSheetId="24">#REF!</definedName>
    <definedName name="T21?L7.3" localSheetId="19">#REF!</definedName>
    <definedName name="T21?L7.3" localSheetId="6">#REF!</definedName>
    <definedName name="T21?L7.3" localSheetId="25">#REF!</definedName>
    <definedName name="T21?L7.3" localSheetId="18">#REF!</definedName>
    <definedName name="T21?L7.3" localSheetId="10">#REF!</definedName>
    <definedName name="T21?L7.3" localSheetId="26">#REF!</definedName>
    <definedName name="T21?L7.3" localSheetId="17">#REF!</definedName>
    <definedName name="T21?L7.3">#REF!</definedName>
    <definedName name="T21?L7.4" localSheetId="24">#REF!</definedName>
    <definedName name="T21?L7.4" localSheetId="19">#REF!</definedName>
    <definedName name="T21?L7.4" localSheetId="6">#REF!</definedName>
    <definedName name="T21?L7.4" localSheetId="25">#REF!</definedName>
    <definedName name="T21?L7.4" localSheetId="18">#REF!</definedName>
    <definedName name="T21?L7.4" localSheetId="10">#REF!</definedName>
    <definedName name="T21?L7.4" localSheetId="26">#REF!</definedName>
    <definedName name="T21?L7.4" localSheetId="17">#REF!</definedName>
    <definedName name="T21?L7.4">#REF!</definedName>
    <definedName name="T21?L7.4.x" localSheetId="24">#REF!</definedName>
    <definedName name="T21?L7.4.x" localSheetId="19">#REF!</definedName>
    <definedName name="T21?L7.4.x" localSheetId="6">#REF!</definedName>
    <definedName name="T21?L7.4.x" localSheetId="25">#REF!</definedName>
    <definedName name="T21?L7.4.x" localSheetId="18">#REF!</definedName>
    <definedName name="T21?L7.4.x" localSheetId="10">#REF!</definedName>
    <definedName name="T21?L7.4.x" localSheetId="26">#REF!</definedName>
    <definedName name="T21?L7.4.x" localSheetId="17">#REF!</definedName>
    <definedName name="T21?L7.4.x">#REF!</definedName>
    <definedName name="T21?L8" localSheetId="24">#REF!</definedName>
    <definedName name="T21?L8" localSheetId="19">#REF!</definedName>
    <definedName name="T21?L8" localSheetId="6">#REF!</definedName>
    <definedName name="T21?L8" localSheetId="25">#REF!</definedName>
    <definedName name="T21?L8" localSheetId="18">#REF!</definedName>
    <definedName name="T21?L8" localSheetId="10">#REF!</definedName>
    <definedName name="T21?L8" localSheetId="26">#REF!</definedName>
    <definedName name="T21?L8" localSheetId="17">#REF!</definedName>
    <definedName name="T21?L8">#REF!</definedName>
    <definedName name="T21?L8.1" localSheetId="24">#REF!</definedName>
    <definedName name="T21?L8.1" localSheetId="19">#REF!</definedName>
    <definedName name="T21?L8.1" localSheetId="6">#REF!</definedName>
    <definedName name="T21?L8.1" localSheetId="25">#REF!</definedName>
    <definedName name="T21?L8.1" localSheetId="18">#REF!</definedName>
    <definedName name="T21?L8.1" localSheetId="10">#REF!</definedName>
    <definedName name="T21?L8.1" localSheetId="26">#REF!</definedName>
    <definedName name="T21?L8.1" localSheetId="17">#REF!</definedName>
    <definedName name="T21?L8.1">#REF!</definedName>
    <definedName name="T21?L8.2" localSheetId="24">#REF!</definedName>
    <definedName name="T21?L8.2" localSheetId="19">#REF!</definedName>
    <definedName name="T21?L8.2" localSheetId="6">#REF!</definedName>
    <definedName name="T21?L8.2" localSheetId="25">#REF!</definedName>
    <definedName name="T21?L8.2" localSheetId="18">#REF!</definedName>
    <definedName name="T21?L8.2" localSheetId="10">#REF!</definedName>
    <definedName name="T21?L8.2" localSheetId="26">#REF!</definedName>
    <definedName name="T21?L8.2" localSheetId="17">#REF!</definedName>
    <definedName name="T21?L8.2">#REF!</definedName>
    <definedName name="T21?L8.3" localSheetId="24">#REF!</definedName>
    <definedName name="T21?L8.3" localSheetId="19">#REF!</definedName>
    <definedName name="T21?L8.3" localSheetId="6">#REF!</definedName>
    <definedName name="T21?L8.3" localSheetId="25">#REF!</definedName>
    <definedName name="T21?L8.3" localSheetId="18">#REF!</definedName>
    <definedName name="T21?L8.3" localSheetId="10">#REF!</definedName>
    <definedName name="T21?L8.3" localSheetId="26">#REF!</definedName>
    <definedName name="T21?L8.3" localSheetId="17">#REF!</definedName>
    <definedName name="T21?L8.3">#REF!</definedName>
    <definedName name="T21?L8.4" localSheetId="24">#REF!</definedName>
    <definedName name="T21?L8.4" localSheetId="19">#REF!</definedName>
    <definedName name="T21?L8.4" localSheetId="6">#REF!</definedName>
    <definedName name="T21?L8.4" localSheetId="25">#REF!</definedName>
    <definedName name="T21?L8.4" localSheetId="18">#REF!</definedName>
    <definedName name="T21?L8.4" localSheetId="10">#REF!</definedName>
    <definedName name="T21?L8.4" localSheetId="26">#REF!</definedName>
    <definedName name="T21?L8.4" localSheetId="17">#REF!</definedName>
    <definedName name="T21?L8.4">#REF!</definedName>
    <definedName name="T21?Name" localSheetId="24">#REF!</definedName>
    <definedName name="T21?Name" localSheetId="19">#REF!</definedName>
    <definedName name="T21?Name" localSheetId="6">#REF!</definedName>
    <definedName name="T21?Name" localSheetId="25">#REF!</definedName>
    <definedName name="T21?Name" localSheetId="18">#REF!</definedName>
    <definedName name="T21?Name" localSheetId="10">#REF!</definedName>
    <definedName name="T21?Name" localSheetId="26">#REF!</definedName>
    <definedName name="T21?Name" localSheetId="17">#REF!</definedName>
    <definedName name="T21?Name">#REF!</definedName>
    <definedName name="T21?Table" localSheetId="24">#REF!</definedName>
    <definedName name="T21?Table" localSheetId="19">#REF!</definedName>
    <definedName name="T21?Table" localSheetId="6">#REF!</definedName>
    <definedName name="T21?Table" localSheetId="25">#REF!</definedName>
    <definedName name="T21?Table" localSheetId="18">#REF!</definedName>
    <definedName name="T21?Table" localSheetId="10">#REF!</definedName>
    <definedName name="T21?Table" localSheetId="26">#REF!</definedName>
    <definedName name="T21?Table" localSheetId="17">#REF!</definedName>
    <definedName name="T21?Table">#REF!</definedName>
    <definedName name="T21?Title" localSheetId="24">#REF!</definedName>
    <definedName name="T21?Title" localSheetId="19">#REF!</definedName>
    <definedName name="T21?Title" localSheetId="6">#REF!</definedName>
    <definedName name="T21?Title" localSheetId="25">#REF!</definedName>
    <definedName name="T21?Title" localSheetId="18">#REF!</definedName>
    <definedName name="T21?Title" localSheetId="10">#REF!</definedName>
    <definedName name="T21?Title" localSheetId="26">#REF!</definedName>
    <definedName name="T21?Title" localSheetId="17">#REF!</definedName>
    <definedName name="T21?Title">#REF!</definedName>
    <definedName name="T21?unit?ПРЦ" localSheetId="24">#REF!</definedName>
    <definedName name="T21?unit?ПРЦ" localSheetId="19">#REF!</definedName>
    <definedName name="T21?unit?ПРЦ" localSheetId="6">#REF!</definedName>
    <definedName name="T21?unit?ПРЦ" localSheetId="25">#REF!</definedName>
    <definedName name="T21?unit?ПРЦ" localSheetId="18">#REF!</definedName>
    <definedName name="T21?unit?ПРЦ" localSheetId="26">#REF!</definedName>
    <definedName name="T21?unit?ПРЦ" localSheetId="17">#REF!</definedName>
    <definedName name="T21?unit?ПРЦ">#REF!</definedName>
    <definedName name="T21?unit?ТРУБ" localSheetId="24">#REF!</definedName>
    <definedName name="T21?unit?ТРУБ" localSheetId="19">#REF!</definedName>
    <definedName name="T21?unit?ТРУБ" localSheetId="6">#REF!</definedName>
    <definedName name="T21?unit?ТРУБ" localSheetId="25">#REF!</definedName>
    <definedName name="T21?unit?ТРУБ" localSheetId="18">#REF!</definedName>
    <definedName name="T21?unit?ТРУБ" localSheetId="10">#REF!</definedName>
    <definedName name="T21?unit?ТРУБ" localSheetId="26">#REF!</definedName>
    <definedName name="T21?unit?ТРУБ" localSheetId="17">#REF!</definedName>
    <definedName name="T21?unit?ТРУБ">#REF!</definedName>
    <definedName name="T21_Copy1" localSheetId="24">#REF!</definedName>
    <definedName name="T21_Copy1" localSheetId="19">#REF!</definedName>
    <definedName name="T21_Copy1" localSheetId="6">#REF!</definedName>
    <definedName name="T21_Copy1" localSheetId="25">#REF!</definedName>
    <definedName name="T21_Copy1" localSheetId="18">#REF!</definedName>
    <definedName name="T21_Copy1" localSheetId="10">#REF!</definedName>
    <definedName name="T21_Copy1" localSheetId="26">#REF!</definedName>
    <definedName name="T21_Copy1" localSheetId="17">#REF!</definedName>
    <definedName name="T21_Copy1">#REF!</definedName>
    <definedName name="T21_Copy2" localSheetId="24">#REF!</definedName>
    <definedName name="T21_Copy2" localSheetId="19">#REF!</definedName>
    <definedName name="T21_Copy2" localSheetId="6">#REF!</definedName>
    <definedName name="T21_Copy2" localSheetId="25">#REF!</definedName>
    <definedName name="T21_Copy2" localSheetId="18">#REF!</definedName>
    <definedName name="T21_Copy2" localSheetId="10">#REF!</definedName>
    <definedName name="T21_Copy2" localSheetId="26">#REF!</definedName>
    <definedName name="T21_Copy2" localSheetId="17">#REF!</definedName>
    <definedName name="T21_Copy2">#REF!</definedName>
    <definedName name="T21_Name1" localSheetId="24">#REF!</definedName>
    <definedName name="T21_Name1" localSheetId="19">#REF!</definedName>
    <definedName name="T21_Name1" localSheetId="6">#REF!</definedName>
    <definedName name="T21_Name1" localSheetId="25">#REF!</definedName>
    <definedName name="T21_Name1" localSheetId="18">#REF!</definedName>
    <definedName name="T21_Name1" localSheetId="10">#REF!</definedName>
    <definedName name="T21_Name1" localSheetId="26">#REF!</definedName>
    <definedName name="T21_Name1" localSheetId="17">#REF!</definedName>
    <definedName name="T21_Name1">#REF!</definedName>
    <definedName name="T21_Name2" localSheetId="24">#REF!</definedName>
    <definedName name="T21_Name2" localSheetId="19">#REF!</definedName>
    <definedName name="T21_Name2" localSheetId="6">#REF!</definedName>
    <definedName name="T21_Name2" localSheetId="25">#REF!</definedName>
    <definedName name="T21_Name2" localSheetId="18">#REF!</definedName>
    <definedName name="T21_Name2" localSheetId="10">#REF!</definedName>
    <definedName name="T21_Name2" localSheetId="26">#REF!</definedName>
    <definedName name="T21_Name2" localSheetId="17">#REF!</definedName>
    <definedName name="T21_Name2">#REF!</definedName>
    <definedName name="T21_Protect" localSheetId="24">#REF!,#REF!,#REF!,#REF!,#REF!,#REF!,#REF!</definedName>
    <definedName name="T21_Protect" localSheetId="19">#REF!,#REF!,#REF!,#REF!,#REF!,#REF!,#REF!</definedName>
    <definedName name="T21_Protect" localSheetId="6">#REF!,#REF!,#REF!,#REF!,#REF!,#REF!,#REF!</definedName>
    <definedName name="T21_Protect" localSheetId="25">#REF!,#REF!,#REF!,#REF!,#REF!,#REF!,#REF!</definedName>
    <definedName name="T21_Protect" localSheetId="18">#REF!,#REF!,#REF!,#REF!,#REF!,#REF!,#REF!</definedName>
    <definedName name="T21_Protect" localSheetId="26">#REF!,#REF!,#REF!,#REF!,#REF!,#REF!,#REF!</definedName>
    <definedName name="T21_Protect" localSheetId="17">#REF!,#REF!,#REF!,#REF!,#REF!,#REF!,#REF!</definedName>
    <definedName name="T21_Protect">#REF!,#REF!,#REF!,#REF!,#REF!,#REF!,#REF!</definedName>
    <definedName name="T22?axis?C?СЦТ">'[24]22'!$H$7:$K$268,'[24]22'!$M$7:$M$268</definedName>
    <definedName name="T22?axis?C?СЦТ?">'[24]22'!$H$5:$K$5,'[24]22'!$M$5</definedName>
    <definedName name="T22?axis?R?ВРАС" localSheetId="24">#REF!</definedName>
    <definedName name="T22?axis?R?ВРАС" localSheetId="19">#REF!</definedName>
    <definedName name="T22?axis?R?ВРАС" localSheetId="6">#REF!</definedName>
    <definedName name="T22?axis?R?ВРАС" localSheetId="25">#REF!</definedName>
    <definedName name="T22?axis?R?ВРАС" localSheetId="18">#REF!</definedName>
    <definedName name="T22?axis?R?ВРАС" localSheetId="26">#REF!</definedName>
    <definedName name="T22?axis?R?ВРАС" localSheetId="17">#REF!</definedName>
    <definedName name="T22?axis?R?ВРАС">#REF!</definedName>
    <definedName name="T22?axis?R?ВРАС?" localSheetId="24">#REF!</definedName>
    <definedName name="T22?axis?R?ВРАС?" localSheetId="19">#REF!</definedName>
    <definedName name="T22?axis?R?ВРАС?" localSheetId="6">#REF!</definedName>
    <definedName name="T22?axis?R?ВРАС?" localSheetId="25">#REF!</definedName>
    <definedName name="T22?axis?R?ВРАС?" localSheetId="18">#REF!</definedName>
    <definedName name="T22?axis?R?ВРАС?" localSheetId="26">#REF!</definedName>
    <definedName name="T22?axis?R?ВРАС?" localSheetId="17">#REF!</definedName>
    <definedName name="T22?axis?R?ВРАС?">#REF!</definedName>
    <definedName name="T22?axis?R?ДОГОВОР" localSheetId="24">#REF!</definedName>
    <definedName name="T22?axis?R?ДОГОВОР" localSheetId="19">#REF!</definedName>
    <definedName name="T22?axis?R?ДОГОВОР" localSheetId="6">#REF!</definedName>
    <definedName name="T22?axis?R?ДОГОВОР" localSheetId="25">#REF!</definedName>
    <definedName name="T22?axis?R?ДОГОВОР" localSheetId="18">#REF!</definedName>
    <definedName name="T22?axis?R?ДОГОВОР" localSheetId="26">#REF!</definedName>
    <definedName name="T22?axis?R?ДОГОВОР" localSheetId="17">#REF!</definedName>
    <definedName name="T22?axis?R?ДОГОВОР">#REF!</definedName>
    <definedName name="T22?axis?R?ДОГОВОР?" localSheetId="24">#REF!</definedName>
    <definedName name="T22?axis?R?ДОГОВОР?" localSheetId="19">#REF!</definedName>
    <definedName name="T22?axis?R?ДОГОВОР?" localSheetId="6">#REF!</definedName>
    <definedName name="T22?axis?R?ДОГОВОР?" localSheetId="25">#REF!</definedName>
    <definedName name="T22?axis?R?ДОГОВОР?" localSheetId="18">#REF!</definedName>
    <definedName name="T22?axis?R?ДОГОВОР?" localSheetId="26">#REF!</definedName>
    <definedName name="T22?axis?R?ДОГОВОР?" localSheetId="17">#REF!</definedName>
    <definedName name="T22?axis?R?ДОГОВОР?">#REF!</definedName>
    <definedName name="T22?axis?ПРД?БАЗ" localSheetId="24">#REF!,#REF!</definedName>
    <definedName name="T22?axis?ПРД?БАЗ" localSheetId="19">#REF!,#REF!</definedName>
    <definedName name="T22?axis?ПРД?БАЗ" localSheetId="6">#REF!,#REF!</definedName>
    <definedName name="T22?axis?ПРД?БАЗ" localSheetId="25">#REF!,#REF!</definedName>
    <definedName name="T22?axis?ПРД?БАЗ" localSheetId="18">#REF!,#REF!</definedName>
    <definedName name="T22?axis?ПРД?БАЗ" localSheetId="26">#REF!,#REF!</definedName>
    <definedName name="T22?axis?ПРД?БАЗ" localSheetId="17">#REF!,#REF!</definedName>
    <definedName name="T22?axis?ПРД?БАЗ">#REF!,#REF!</definedName>
    <definedName name="T22?axis?ПРД?ПРЕД" localSheetId="24">#REF!,#REF!</definedName>
    <definedName name="T22?axis?ПРД?ПРЕД" localSheetId="19">#REF!,#REF!</definedName>
    <definedName name="T22?axis?ПРД?ПРЕД" localSheetId="6">#REF!,#REF!</definedName>
    <definedName name="T22?axis?ПРД?ПРЕД" localSheetId="25">#REF!,#REF!</definedName>
    <definedName name="T22?axis?ПРД?ПРЕД" localSheetId="18">#REF!,#REF!</definedName>
    <definedName name="T22?axis?ПРД?ПРЕД" localSheetId="26">#REF!,#REF!</definedName>
    <definedName name="T22?axis?ПРД?ПРЕД" localSheetId="17">#REF!,#REF!</definedName>
    <definedName name="T22?axis?ПРД?ПРЕД">#REF!,#REF!</definedName>
    <definedName name="T22?axis?ПРД?РЕГ" localSheetId="24">#REF!</definedName>
    <definedName name="T22?axis?ПРД?РЕГ" localSheetId="19">#REF!</definedName>
    <definedName name="T22?axis?ПРД?РЕГ" localSheetId="6">#REF!</definedName>
    <definedName name="T22?axis?ПРД?РЕГ" localSheetId="25">#REF!</definedName>
    <definedName name="T22?axis?ПРД?РЕГ" localSheetId="18">#REF!</definedName>
    <definedName name="T22?axis?ПРД?РЕГ" localSheetId="26">#REF!</definedName>
    <definedName name="T22?axis?ПРД?РЕГ" localSheetId="17">#REF!</definedName>
    <definedName name="T22?axis?ПРД?РЕГ">#REF!</definedName>
    <definedName name="T22?axis?ПФ?NA" localSheetId="24">#REF!</definedName>
    <definedName name="T22?axis?ПФ?NA" localSheetId="19">#REF!</definedName>
    <definedName name="T22?axis?ПФ?NA" localSheetId="6">#REF!</definedName>
    <definedName name="T22?axis?ПФ?NA" localSheetId="25">#REF!</definedName>
    <definedName name="T22?axis?ПФ?NA" localSheetId="18">#REF!</definedName>
    <definedName name="T22?axis?ПФ?NA" localSheetId="26">#REF!</definedName>
    <definedName name="T22?axis?ПФ?NA" localSheetId="17">#REF!</definedName>
    <definedName name="T22?axis?ПФ?NA">#REF!</definedName>
    <definedName name="T22?axis?ПФ?ПЛАН" localSheetId="24">#REF!,#REF!,#REF!,#REF!</definedName>
    <definedName name="T22?axis?ПФ?ПЛАН" localSheetId="19">#REF!,#REF!,#REF!,#REF!</definedName>
    <definedName name="T22?axis?ПФ?ПЛАН" localSheetId="6">#REF!,#REF!,#REF!,#REF!</definedName>
    <definedName name="T22?axis?ПФ?ПЛАН" localSheetId="25">#REF!,#REF!,#REF!,#REF!</definedName>
    <definedName name="T22?axis?ПФ?ПЛАН" localSheetId="18">#REF!,#REF!,#REF!,#REF!</definedName>
    <definedName name="T22?axis?ПФ?ПЛАН" localSheetId="26">#REF!,#REF!,#REF!,#REF!</definedName>
    <definedName name="T22?axis?ПФ?ПЛАН" localSheetId="17">#REF!,#REF!,#REF!,#REF!</definedName>
    <definedName name="T22?axis?ПФ?ПЛАН">#REF!,#REF!,#REF!,#REF!</definedName>
    <definedName name="T22?axis?ПФ?ФАКТ" localSheetId="24">#REF!,#REF!,#REF!,#REF!</definedName>
    <definedName name="T22?axis?ПФ?ФАКТ" localSheetId="19">#REF!,#REF!,#REF!,#REF!</definedName>
    <definedName name="T22?axis?ПФ?ФАКТ" localSheetId="6">#REF!,#REF!,#REF!,#REF!</definedName>
    <definedName name="T22?axis?ПФ?ФАКТ" localSheetId="25">#REF!,#REF!,#REF!,#REF!</definedName>
    <definedName name="T22?axis?ПФ?ФАКТ" localSheetId="18">#REF!,#REF!,#REF!,#REF!</definedName>
    <definedName name="T22?axis?ПФ?ФАКТ" localSheetId="26">#REF!,#REF!,#REF!,#REF!</definedName>
    <definedName name="T22?axis?ПФ?ФАКТ" localSheetId="17">#REF!,#REF!,#REF!,#REF!</definedName>
    <definedName name="T22?axis?ПФ?ФАКТ">#REF!,#REF!,#REF!,#REF!</definedName>
    <definedName name="T22?Data">'[24]22'!$H$7:$K$268,'[24]22'!$M$7:$N$268,'[24]22'!$E$7:$F$268</definedName>
    <definedName name="T22?item_ext?ВСЕГО" localSheetId="24">'[41]22'!#REF!</definedName>
    <definedName name="T22?item_ext?ВСЕГО" localSheetId="19">'[41]22'!#REF!</definedName>
    <definedName name="T22?item_ext?ВСЕГО" localSheetId="6">'[41]22'!#REF!</definedName>
    <definedName name="T22?item_ext?ВСЕГО" localSheetId="25">'[41]22'!#REF!</definedName>
    <definedName name="T22?item_ext?ВСЕГО" localSheetId="18">'[41]22'!#REF!</definedName>
    <definedName name="T22?item_ext?ВСЕГО" localSheetId="26">'[41]22'!#REF!</definedName>
    <definedName name="T22?item_ext?ВСЕГО" localSheetId="17">'[41]22'!#REF!</definedName>
    <definedName name="T22?item_ext?ВСЕГО">'[41]22'!#REF!</definedName>
    <definedName name="T22?item_ext?РОСТ" localSheetId="24">#REF!</definedName>
    <definedName name="T22?item_ext?РОСТ" localSheetId="19">#REF!</definedName>
    <definedName name="T22?item_ext?РОСТ" localSheetId="6">#REF!</definedName>
    <definedName name="T22?item_ext?РОСТ" localSheetId="25">#REF!</definedName>
    <definedName name="T22?item_ext?РОСТ" localSheetId="18">#REF!</definedName>
    <definedName name="T22?item_ext?РОСТ" localSheetId="26">#REF!</definedName>
    <definedName name="T22?item_ext?РОСТ" localSheetId="17">#REF!</definedName>
    <definedName name="T22?item_ext?РОСТ">#REF!</definedName>
    <definedName name="T22?item_ext?ТЭС" localSheetId="24">'[24]9'!#REF!,'[24]9'!$D$8:$P$8</definedName>
    <definedName name="T22?item_ext?ТЭС" localSheetId="19">'[24]9'!#REF!,'[24]9'!$D$8:$P$8</definedName>
    <definedName name="T22?item_ext?ТЭС" localSheetId="6">'[24]9'!#REF!,'[24]9'!$D$8:$P$8</definedName>
    <definedName name="T22?item_ext?ТЭС" localSheetId="25">'[24]9'!#REF!,'[24]9'!$D$8:$P$8</definedName>
    <definedName name="T22?item_ext?ТЭС" localSheetId="18">'[24]9'!#REF!,'[24]9'!$D$8:$P$8</definedName>
    <definedName name="T22?item_ext?ТЭС" localSheetId="10">'[24]9'!#REF!,'[24]9'!$D$8:$P$8</definedName>
    <definedName name="T22?item_ext?ТЭС" localSheetId="26">'[24]9'!#REF!,'[24]9'!$D$8:$P$8</definedName>
    <definedName name="T22?item_ext?ТЭС" localSheetId="17">'[24]9'!#REF!,'[24]9'!$D$8:$P$8</definedName>
    <definedName name="T22?item_ext?ТЭС">'[24]9'!#REF!,'[24]9'!$D$8:$P$8</definedName>
    <definedName name="T22?L1">'[24]22'!$E$7:$F$7,'[24]22'!$H$7:$K$7,'[24]22'!$M$7:$N$7</definedName>
    <definedName name="T22?L1.1">'[24]22'!$E$8:$F$8,'[24]22'!$H$8:$K$8,'[24]22'!$M$8:$N$8</definedName>
    <definedName name="T22?L1.1.x">'[24]22'!$E$10:$F$19,'[24]22'!$H$10:$K$19,'[24]22'!$M$10:$N$19</definedName>
    <definedName name="T22?L1.2">'[24]22'!$N$21,'[24]22'!$E$21:$F$21</definedName>
    <definedName name="T22?L1.3">'[24]22'!$N$22,'[24]22'!$E$22:$F$22</definedName>
    <definedName name="T22?L1.4">'[24]22'!$N$23,'[24]22'!$E$23:$F$23</definedName>
    <definedName name="T22?L1.4.x">'[24]22'!$N$25:$N$27,'[24]22'!$E$25:$F$27</definedName>
    <definedName name="T22?L1.x" localSheetId="24">#REF!,#REF!</definedName>
    <definedName name="T22?L1.x" localSheetId="19">#REF!,#REF!</definedName>
    <definedName name="T22?L1.x" localSheetId="6">#REF!,#REF!</definedName>
    <definedName name="T22?L1.x" localSheetId="25">#REF!,#REF!</definedName>
    <definedName name="T22?L1.x" localSheetId="18">#REF!,#REF!</definedName>
    <definedName name="T22?L1.x" localSheetId="26">#REF!,#REF!</definedName>
    <definedName name="T22?L1.x" localSheetId="17">#REF!,#REF!</definedName>
    <definedName name="T22?L1.x">#REF!,#REF!</definedName>
    <definedName name="T22?L2">'[24]22'!$E$31:$F$31,'[24]22'!$H$31:$K$31,'[24]22'!$M$31:$N$31</definedName>
    <definedName name="T22?L2.1">'[24]22'!$E$32:$F$32,'[24]22'!$H$32:$K$32,'[24]22'!$M$32:$N$32</definedName>
    <definedName name="T22?L2.1.x">'[24]22'!$E$34:$F$43,'[24]22'!$H$34:$K$43,'[24]22'!$M$34:$N$43</definedName>
    <definedName name="T22?L2.2">'[24]22'!$N$45,'[24]22'!$E$45:$F$45</definedName>
    <definedName name="T22?L2.3">'[24]22'!$N$46,'[24]22'!$E$46:$F$46</definedName>
    <definedName name="T22?L2.4">'[24]22'!$N$47,'[24]22'!$E$47:$F$47</definedName>
    <definedName name="T22?L2.4.x">'[24]22'!$N$49:$N$51,'[24]22'!$E$49:$F$51</definedName>
    <definedName name="T22?L3">'[24]22'!$E$55:$F$55,'[24]22'!$H$55:$K$55,'[24]22'!$M$55:$N$55</definedName>
    <definedName name="T22?L3.1">'[24]22'!$E$56:$F$56,'[24]22'!$H$56:$K$56,'[24]22'!$M$56:$N$56</definedName>
    <definedName name="T22?L3.1.x">'[24]22'!$E$58:$F$67,'[24]22'!$H$58:$K$67,'[24]22'!$M$58:$N$67</definedName>
    <definedName name="T22?L3.2">'[24]22'!$N$69,'[24]22'!$E$69:$F$69</definedName>
    <definedName name="T22?L3.3">'[24]22'!$N$70,'[24]22'!$E$70:$F$70</definedName>
    <definedName name="T22?L3.4">'[24]22'!$E$71:$F$71,'[24]22'!$N$71</definedName>
    <definedName name="T22?L3.4.x">'[24]22'!$N$73:$N$75,'[24]22'!$E$73:$F$75</definedName>
    <definedName name="T22?L4">'[24]22'!$E$79:$F$79,'[24]22'!$H$79:$K$79,'[24]22'!$M$79:$N$79</definedName>
    <definedName name="T22?L4.1">'[24]22'!$E$80:$F$80,'[24]22'!$H$80:$K$80,'[24]22'!$M$80:$N$80</definedName>
    <definedName name="T22?L4.1.x">'[24]22'!$E$82:$F$91,'[24]22'!$H$82:$K$91,'[24]22'!$M$82:$N$91</definedName>
    <definedName name="T22?L4.2">'[24]22'!$N$93,'[24]22'!$E$93:$F$93</definedName>
    <definedName name="T22?L4.3">'[24]22'!$N$94,'[24]22'!$E$94:$F$94</definedName>
    <definedName name="T22?L4.4">'[24]22'!$N$95,'[24]22'!$E$95:$F$95</definedName>
    <definedName name="T22?L4.4.x">'[24]22'!$N$97:$N$99,'[24]22'!$E$97:$F$99</definedName>
    <definedName name="T22?L5.1">'[24]22'!$E$104:$F$104,'[24]22'!$H$104:$K$104,'[24]22'!$M$104:$N$104</definedName>
    <definedName name="T22?L5.1.x">'[24]22'!$E$106:$F$115,'[24]22'!$H$106:$K$115,'[24]22'!$M$106:$N$115</definedName>
    <definedName name="T22?L5.2">'[24]22'!$N$117,'[24]22'!$E$117:$F$117</definedName>
    <definedName name="T22?L5.3">'[24]22'!$N$118,'[24]22'!$E$118:$F$118</definedName>
    <definedName name="T22?L5.4">'[24]22'!$N$119,'[24]22'!$E$119:$F$119</definedName>
    <definedName name="T22?L5.4.x">'[24]22'!$N$121:$N$123,'[24]22'!$E$121:$F$123</definedName>
    <definedName name="T22?L6">'[24]22'!$E$127:$F$127,'[24]22'!$H$127:$K$127,'[24]22'!$M$127:$N$127</definedName>
    <definedName name="T22?L6.1">'[24]22'!$E$128:$F$128,'[24]22'!$H$128:$K$128,'[24]22'!$M$128:$N$128</definedName>
    <definedName name="T22?L6.1.x">'[24]22'!$E$130:$F$139,'[24]22'!$H$130:$K$139,'[24]22'!$M$130:$N$139</definedName>
    <definedName name="T22?L6.2">'[24]22'!$N$141,'[24]22'!$E$141:$F$141</definedName>
    <definedName name="T22?L6.3">'[24]22'!$N$142,'[24]22'!$E$142:$F$142</definedName>
    <definedName name="T22?L6.4">'[24]22'!$N$143,'[24]22'!$E$143:$F$143</definedName>
    <definedName name="T22?L6.4.x">'[24]22'!$N$145:$N$147,'[24]22'!$E$145:$F$147</definedName>
    <definedName name="T22?L7.1">'[24]22'!$E$152:$F$152,'[24]22'!$H$152:$K$152,'[24]22'!$M$152</definedName>
    <definedName name="T22?L8.1">'[24]22'!$E$176:$F$176,'[24]22'!$H$176:$K$176,'[24]22'!$M$176</definedName>
    <definedName name="T22?L8.1.x">'[24]22'!$E$178:$F$187,'[24]22'!$H$178:$K$187,'[24]22'!$M$178:$M$187</definedName>
    <definedName name="T22?L9.1">'[24]22'!$E$200:$F$200,'[24]22'!$H$200:$K$200,'[24]22'!$M$200</definedName>
    <definedName name="T22?L9.1.x">'[24]22'!$E$202:$F$211,'[24]22'!$H$202:$K$211,'[24]22'!$M$202:$M$211</definedName>
    <definedName name="T22?Name" localSheetId="24">'[41]22'!#REF!</definedName>
    <definedName name="T22?Name" localSheetId="19">'[41]22'!#REF!</definedName>
    <definedName name="T22?Name" localSheetId="6">'[41]22'!#REF!</definedName>
    <definedName name="T22?Name" localSheetId="25">'[41]22'!#REF!</definedName>
    <definedName name="T22?Name" localSheetId="18">'[41]22'!#REF!</definedName>
    <definedName name="T22?Name" localSheetId="26">'[41]22'!#REF!</definedName>
    <definedName name="T22?Name" localSheetId="17">'[41]22'!#REF!</definedName>
    <definedName name="T22?Name">'[41]22'!#REF!</definedName>
    <definedName name="T22?Table" localSheetId="24">#REF!</definedName>
    <definedName name="T22?Table" localSheetId="19">#REF!</definedName>
    <definedName name="T22?Table" localSheetId="6">#REF!</definedName>
    <definedName name="T22?Table" localSheetId="25">#REF!</definedName>
    <definedName name="T22?Table" localSheetId="18">#REF!</definedName>
    <definedName name="T22?Table" localSheetId="26">#REF!</definedName>
    <definedName name="T22?Table" localSheetId="17">#REF!</definedName>
    <definedName name="T22?Table">#REF!</definedName>
    <definedName name="T22?Title" localSheetId="24">#REF!</definedName>
    <definedName name="T22?Title" localSheetId="19">#REF!</definedName>
    <definedName name="T22?Title" localSheetId="6">#REF!</definedName>
    <definedName name="T22?Title" localSheetId="25">#REF!</definedName>
    <definedName name="T22?Title" localSheetId="18">#REF!</definedName>
    <definedName name="T22?Title" localSheetId="26">#REF!</definedName>
    <definedName name="T22?Title" localSheetId="17">#REF!</definedName>
    <definedName name="T22?Title">#REF!</definedName>
    <definedName name="T22?unit?ПРЦ" localSheetId="24">#REF!</definedName>
    <definedName name="T22?unit?ПРЦ" localSheetId="19">#REF!</definedName>
    <definedName name="T22?unit?ПРЦ" localSheetId="6">#REF!</definedName>
    <definedName name="T22?unit?ПРЦ" localSheetId="25">#REF!</definedName>
    <definedName name="T22?unit?ПРЦ" localSheetId="18">#REF!</definedName>
    <definedName name="T22?unit?ПРЦ" localSheetId="26">#REF!</definedName>
    <definedName name="T22?unit?ПРЦ" localSheetId="17">#REF!</definedName>
    <definedName name="T22?unit?ПРЦ">#REF!</definedName>
    <definedName name="T22?unit?РУБ.ТКВТЧ">'[24]22'!$A$247:$N$268,'[24]22'!$A$199:$N$220</definedName>
    <definedName name="T22?unit?ТРУБ">'[24]22'!$A$7:$N$28,'[24]22'!$A$31:$N$52,'[24]22'!$A$55:$N$76,'[24]22'!$A$79:$N$100,'[24]22'!$A$127:$N$148</definedName>
    <definedName name="T22_ADD_1" localSheetId="24">#REF!</definedName>
    <definedName name="T22_ADD_1" localSheetId="19">#REF!</definedName>
    <definedName name="T22_ADD_1" localSheetId="6">#REF!</definedName>
    <definedName name="T22_ADD_1" localSheetId="25">#REF!</definedName>
    <definedName name="T22_ADD_1" localSheetId="18">#REF!</definedName>
    <definedName name="T22_ADD_1" localSheetId="26">#REF!</definedName>
    <definedName name="T22_ADD_1" localSheetId="17">#REF!</definedName>
    <definedName name="T22_ADD_1">#REF!</definedName>
    <definedName name="T22_Protect" localSheetId="24">#REF!,#REF!,#REF!,#REF!</definedName>
    <definedName name="T22_Protect" localSheetId="19">#REF!,#REF!,#REF!,#REF!</definedName>
    <definedName name="T22_Protect" localSheetId="6">#REF!,#REF!,#REF!,#REF!</definedName>
    <definedName name="T22_Protect" localSheetId="25">#REF!,#REF!,#REF!,#REF!</definedName>
    <definedName name="T22_Protect" localSheetId="18">#REF!,#REF!,#REF!,#REF!</definedName>
    <definedName name="T22_Protect" localSheetId="26">#REF!,#REF!,#REF!,#REF!</definedName>
    <definedName name="T22_Protect" localSheetId="17">#REF!,#REF!,#REF!,#REF!</definedName>
    <definedName name="T22_Protect">#REF!,#REF!,#REF!,#REF!</definedName>
    <definedName name="T23?axis?ПРД?БАЗ" localSheetId="24">#REF!</definedName>
    <definedName name="T23?axis?ПРД?БАЗ" localSheetId="19">#REF!</definedName>
    <definedName name="T23?axis?ПРД?БАЗ" localSheetId="6">#REF!</definedName>
    <definedName name="T23?axis?ПРД?БАЗ" localSheetId="25">#REF!</definedName>
    <definedName name="T23?axis?ПРД?БАЗ" localSheetId="18">#REF!</definedName>
    <definedName name="T23?axis?ПРД?БАЗ" localSheetId="10">#REF!</definedName>
    <definedName name="T23?axis?ПРД?БАЗ" localSheetId="26">#REF!</definedName>
    <definedName name="T23?axis?ПРД?БАЗ" localSheetId="17">#REF!</definedName>
    <definedName name="T23?axis?ПРД?БАЗ">#REF!</definedName>
    <definedName name="T23?axis?ПРД?ПРЕД" localSheetId="24">#REF!,#REF!</definedName>
    <definedName name="T23?axis?ПРД?ПРЕД" localSheetId="19">#REF!,#REF!</definedName>
    <definedName name="T23?axis?ПРД?ПРЕД" localSheetId="6">#REF!,#REF!</definedName>
    <definedName name="T23?axis?ПРД?ПРЕД" localSheetId="25">#REF!,#REF!</definedName>
    <definedName name="T23?axis?ПРД?ПРЕД" localSheetId="18">#REF!,#REF!</definedName>
    <definedName name="T23?axis?ПРД?ПРЕД" localSheetId="26">#REF!,#REF!</definedName>
    <definedName name="T23?axis?ПРД?ПРЕД" localSheetId="17">#REF!,#REF!</definedName>
    <definedName name="T23?axis?ПРД?ПРЕД">#REF!,#REF!</definedName>
    <definedName name="T23?axis?ПРД?РЕГ" localSheetId="24">#REF!</definedName>
    <definedName name="T23?axis?ПРД?РЕГ" localSheetId="19">#REF!</definedName>
    <definedName name="T23?axis?ПРД?РЕГ" localSheetId="6">#REF!</definedName>
    <definedName name="T23?axis?ПРД?РЕГ" localSheetId="25">#REF!</definedName>
    <definedName name="T23?axis?ПРД?РЕГ" localSheetId="18">#REF!</definedName>
    <definedName name="T23?axis?ПРД?РЕГ" localSheetId="10">#REF!</definedName>
    <definedName name="T23?axis?ПРД?РЕГ" localSheetId="26">#REF!</definedName>
    <definedName name="T23?axis?ПРД?РЕГ" localSheetId="17">#REF!</definedName>
    <definedName name="T23?axis?ПРД?РЕГ">#REF!</definedName>
    <definedName name="T23?axis?ПФ?NA" localSheetId="24">#REF!</definedName>
    <definedName name="T23?axis?ПФ?NA" localSheetId="19">#REF!</definedName>
    <definedName name="T23?axis?ПФ?NA" localSheetId="6">#REF!</definedName>
    <definedName name="T23?axis?ПФ?NA" localSheetId="25">#REF!</definedName>
    <definedName name="T23?axis?ПФ?NA" localSheetId="18">#REF!</definedName>
    <definedName name="T23?axis?ПФ?NA" localSheetId="26">#REF!</definedName>
    <definedName name="T23?axis?ПФ?NA" localSheetId="17">#REF!</definedName>
    <definedName name="T23?axis?ПФ?NA">#REF!</definedName>
    <definedName name="T23?axis?ПФ?ПЛАН" localSheetId="24">#REF!,#REF!,#REF!,#REF!</definedName>
    <definedName name="T23?axis?ПФ?ПЛАН" localSheetId="19">#REF!,#REF!,#REF!,#REF!</definedName>
    <definedName name="T23?axis?ПФ?ПЛАН" localSheetId="6">#REF!,#REF!,#REF!,#REF!</definedName>
    <definedName name="T23?axis?ПФ?ПЛАН" localSheetId="25">#REF!,#REF!,#REF!,#REF!</definedName>
    <definedName name="T23?axis?ПФ?ПЛАН" localSheetId="18">#REF!,#REF!,#REF!,#REF!</definedName>
    <definedName name="T23?axis?ПФ?ПЛАН" localSheetId="26">#REF!,#REF!,#REF!,#REF!</definedName>
    <definedName name="T23?axis?ПФ?ПЛАН" localSheetId="17">#REF!,#REF!,#REF!,#REF!</definedName>
    <definedName name="T23?axis?ПФ?ПЛАН">#REF!,#REF!,#REF!,#REF!</definedName>
    <definedName name="T23?axis?ПФ?ФАКТ" localSheetId="24">#REF!,#REF!,#REF!,#REF!</definedName>
    <definedName name="T23?axis?ПФ?ФАКТ" localSheetId="19">#REF!,#REF!,#REF!,#REF!</definedName>
    <definedName name="T23?axis?ПФ?ФАКТ" localSheetId="6">#REF!,#REF!,#REF!,#REF!</definedName>
    <definedName name="T23?axis?ПФ?ФАКТ" localSheetId="25">#REF!,#REF!,#REF!,#REF!</definedName>
    <definedName name="T23?axis?ПФ?ФАКТ" localSheetId="18">#REF!,#REF!,#REF!,#REF!</definedName>
    <definedName name="T23?axis?ПФ?ФАКТ" localSheetId="26">#REF!,#REF!,#REF!,#REF!</definedName>
    <definedName name="T23?axis?ПФ?ФАКТ" localSheetId="17">#REF!,#REF!,#REF!,#REF!</definedName>
    <definedName name="T23?axis?ПФ?ФАКТ">#REF!,#REF!,#REF!,#REF!</definedName>
    <definedName name="T23?Data">'[24]23'!$D$6:$E$6,'[24]23'!$D$8:$E$11,'[24]23'!$D$13:$E$28</definedName>
    <definedName name="T23?item_ext?РОСТ" localSheetId="24">#REF!</definedName>
    <definedName name="T23?item_ext?РОСТ" localSheetId="19">#REF!</definedName>
    <definedName name="T23?item_ext?РОСТ" localSheetId="6">#REF!</definedName>
    <definedName name="T23?item_ext?РОСТ" localSheetId="25">#REF!</definedName>
    <definedName name="T23?item_ext?РОСТ" localSheetId="18">#REF!</definedName>
    <definedName name="T23?item_ext?РОСТ" localSheetId="26">#REF!</definedName>
    <definedName name="T23?item_ext?РОСТ" localSheetId="17">#REF!</definedName>
    <definedName name="T23?item_ext?РОСТ">#REF!</definedName>
    <definedName name="T23?L1" localSheetId="24">#REF!</definedName>
    <definedName name="T23?L1" localSheetId="19">#REF!</definedName>
    <definedName name="T23?L1" localSheetId="6">#REF!</definedName>
    <definedName name="T23?L1" localSheetId="25">#REF!</definedName>
    <definedName name="T23?L1" localSheetId="18">#REF!</definedName>
    <definedName name="T23?L1" localSheetId="10">#REF!</definedName>
    <definedName name="T23?L1" localSheetId="26">#REF!</definedName>
    <definedName name="T23?L1" localSheetId="17">#REF!</definedName>
    <definedName name="T23?L1">#REF!</definedName>
    <definedName name="T23?L1.1" localSheetId="24">#REF!</definedName>
    <definedName name="T23?L1.1" localSheetId="19">#REF!</definedName>
    <definedName name="T23?L1.1" localSheetId="6">#REF!</definedName>
    <definedName name="T23?L1.1" localSheetId="25">#REF!</definedName>
    <definedName name="T23?L1.1" localSheetId="18">#REF!</definedName>
    <definedName name="T23?L1.1" localSheetId="10">#REF!</definedName>
    <definedName name="T23?L1.1" localSheetId="26">#REF!</definedName>
    <definedName name="T23?L1.1" localSheetId="17">#REF!</definedName>
    <definedName name="T23?L1.1">#REF!</definedName>
    <definedName name="T23?L1.1.1" localSheetId="24">#REF!</definedName>
    <definedName name="T23?L1.1.1" localSheetId="19">#REF!</definedName>
    <definedName name="T23?L1.1.1" localSheetId="6">#REF!</definedName>
    <definedName name="T23?L1.1.1" localSheetId="25">#REF!</definedName>
    <definedName name="T23?L1.1.1" localSheetId="18">#REF!</definedName>
    <definedName name="T23?L1.1.1" localSheetId="10">#REF!</definedName>
    <definedName name="T23?L1.1.1" localSheetId="26">#REF!</definedName>
    <definedName name="T23?L1.1.1" localSheetId="17">#REF!</definedName>
    <definedName name="T23?L1.1.1">#REF!</definedName>
    <definedName name="T23?L1.2" localSheetId="24">#REF!</definedName>
    <definedName name="T23?L1.2" localSheetId="19">#REF!</definedName>
    <definedName name="T23?L1.2" localSheetId="6">#REF!</definedName>
    <definedName name="T23?L1.2" localSheetId="25">#REF!</definedName>
    <definedName name="T23?L1.2" localSheetId="18">#REF!</definedName>
    <definedName name="T23?L1.2" localSheetId="10">#REF!</definedName>
    <definedName name="T23?L1.2" localSheetId="26">#REF!</definedName>
    <definedName name="T23?L1.2" localSheetId="17">#REF!</definedName>
    <definedName name="T23?L1.2">#REF!</definedName>
    <definedName name="T23?L2" localSheetId="24">#REF!</definedName>
    <definedName name="T23?L2" localSheetId="19">#REF!</definedName>
    <definedName name="T23?L2" localSheetId="6">#REF!</definedName>
    <definedName name="T23?L2" localSheetId="25">#REF!</definedName>
    <definedName name="T23?L2" localSheetId="18">#REF!</definedName>
    <definedName name="T23?L2" localSheetId="10">#REF!</definedName>
    <definedName name="T23?L2" localSheetId="26">#REF!</definedName>
    <definedName name="T23?L2" localSheetId="17">#REF!</definedName>
    <definedName name="T23?L2">#REF!</definedName>
    <definedName name="T23?L2.1" localSheetId="24">#REF!</definedName>
    <definedName name="T23?L2.1" localSheetId="19">#REF!</definedName>
    <definedName name="T23?L2.1" localSheetId="6">#REF!</definedName>
    <definedName name="T23?L2.1" localSheetId="25">#REF!</definedName>
    <definedName name="T23?L2.1" localSheetId="18">#REF!</definedName>
    <definedName name="T23?L2.1" localSheetId="10">#REF!</definedName>
    <definedName name="T23?L2.1" localSheetId="26">#REF!</definedName>
    <definedName name="T23?L2.1" localSheetId="17">#REF!</definedName>
    <definedName name="T23?L2.1">#REF!</definedName>
    <definedName name="T23?L2.1.1" localSheetId="24">#REF!</definedName>
    <definedName name="T23?L2.1.1" localSheetId="19">#REF!</definedName>
    <definedName name="T23?L2.1.1" localSheetId="6">#REF!</definedName>
    <definedName name="T23?L2.1.1" localSheetId="25">#REF!</definedName>
    <definedName name="T23?L2.1.1" localSheetId="18">#REF!</definedName>
    <definedName name="T23?L2.1.1" localSheetId="10">#REF!</definedName>
    <definedName name="T23?L2.1.1" localSheetId="26">#REF!</definedName>
    <definedName name="T23?L2.1.1" localSheetId="17">#REF!</definedName>
    <definedName name="T23?L2.1.1">#REF!</definedName>
    <definedName name="T23?L2.2" localSheetId="24">#REF!</definedName>
    <definedName name="T23?L2.2" localSheetId="19">#REF!</definedName>
    <definedName name="T23?L2.2" localSheetId="6">#REF!</definedName>
    <definedName name="T23?L2.2" localSheetId="25">#REF!</definedName>
    <definedName name="T23?L2.2" localSheetId="18">#REF!</definedName>
    <definedName name="T23?L2.2" localSheetId="10">#REF!</definedName>
    <definedName name="T23?L2.2" localSheetId="26">#REF!</definedName>
    <definedName name="T23?L2.2" localSheetId="17">#REF!</definedName>
    <definedName name="T23?L2.2">#REF!</definedName>
    <definedName name="T23?L3" localSheetId="24">#REF!</definedName>
    <definedName name="T23?L3" localSheetId="19">#REF!</definedName>
    <definedName name="T23?L3" localSheetId="6">#REF!</definedName>
    <definedName name="T23?L3" localSheetId="25">#REF!</definedName>
    <definedName name="T23?L3" localSheetId="18">#REF!</definedName>
    <definedName name="T23?L3" localSheetId="10">#REF!</definedName>
    <definedName name="T23?L3" localSheetId="26">#REF!</definedName>
    <definedName name="T23?L3" localSheetId="17">#REF!</definedName>
    <definedName name="T23?L3">#REF!</definedName>
    <definedName name="T23?L4" localSheetId="24">#REF!</definedName>
    <definedName name="T23?L4" localSheetId="19">#REF!</definedName>
    <definedName name="T23?L4" localSheetId="6">#REF!</definedName>
    <definedName name="T23?L4" localSheetId="25">#REF!</definedName>
    <definedName name="T23?L4" localSheetId="18">#REF!</definedName>
    <definedName name="T23?L4" localSheetId="10">#REF!</definedName>
    <definedName name="T23?L4" localSheetId="26">#REF!</definedName>
    <definedName name="T23?L4" localSheetId="17">#REF!</definedName>
    <definedName name="T23?L4">#REF!</definedName>
    <definedName name="T23?L4.1" localSheetId="24">#REF!</definedName>
    <definedName name="T23?L4.1" localSheetId="19">#REF!</definedName>
    <definedName name="T23?L4.1" localSheetId="6">#REF!</definedName>
    <definedName name="T23?L4.1" localSheetId="25">#REF!</definedName>
    <definedName name="T23?L4.1" localSheetId="18">#REF!</definedName>
    <definedName name="T23?L4.1" localSheetId="10">#REF!</definedName>
    <definedName name="T23?L4.1" localSheetId="26">#REF!</definedName>
    <definedName name="T23?L4.1" localSheetId="17">#REF!</definedName>
    <definedName name="T23?L4.1">#REF!</definedName>
    <definedName name="T23?L4.2" localSheetId="24">#REF!</definedName>
    <definedName name="T23?L4.2" localSheetId="19">#REF!</definedName>
    <definedName name="T23?L4.2" localSheetId="6">#REF!</definedName>
    <definedName name="T23?L4.2" localSheetId="25">#REF!</definedName>
    <definedName name="T23?L4.2" localSheetId="18">#REF!</definedName>
    <definedName name="T23?L4.2" localSheetId="10">#REF!</definedName>
    <definedName name="T23?L4.2" localSheetId="26">#REF!</definedName>
    <definedName name="T23?L4.2" localSheetId="17">#REF!</definedName>
    <definedName name="T23?L4.2">#REF!</definedName>
    <definedName name="T23?L5" localSheetId="24">#REF!</definedName>
    <definedName name="T23?L5" localSheetId="19">#REF!</definedName>
    <definedName name="T23?L5" localSheetId="6">#REF!</definedName>
    <definedName name="T23?L5" localSheetId="25">#REF!</definedName>
    <definedName name="T23?L5" localSheetId="18">#REF!</definedName>
    <definedName name="T23?L5" localSheetId="10">#REF!</definedName>
    <definedName name="T23?L5" localSheetId="26">#REF!</definedName>
    <definedName name="T23?L5" localSheetId="17">#REF!</definedName>
    <definedName name="T23?L5">#REF!</definedName>
    <definedName name="T23?L5.1" localSheetId="24">#REF!</definedName>
    <definedName name="T23?L5.1" localSheetId="19">#REF!</definedName>
    <definedName name="T23?L5.1" localSheetId="6">#REF!</definedName>
    <definedName name="T23?L5.1" localSheetId="25">#REF!</definedName>
    <definedName name="T23?L5.1" localSheetId="18">#REF!</definedName>
    <definedName name="T23?L5.1" localSheetId="10">#REF!</definedName>
    <definedName name="T23?L5.1" localSheetId="26">#REF!</definedName>
    <definedName name="T23?L5.1" localSheetId="17">#REF!</definedName>
    <definedName name="T23?L5.1">#REF!</definedName>
    <definedName name="T23?L5.2" localSheetId="24">#REF!</definedName>
    <definedName name="T23?L5.2" localSheetId="19">#REF!</definedName>
    <definedName name="T23?L5.2" localSheetId="6">#REF!</definedName>
    <definedName name="T23?L5.2" localSheetId="25">#REF!</definedName>
    <definedName name="T23?L5.2" localSheetId="18">#REF!</definedName>
    <definedName name="T23?L5.2" localSheetId="10">#REF!</definedName>
    <definedName name="T23?L5.2" localSheetId="26">#REF!</definedName>
    <definedName name="T23?L5.2" localSheetId="17">#REF!</definedName>
    <definedName name="T23?L5.2">#REF!</definedName>
    <definedName name="T23?L6" localSheetId="24">#REF!</definedName>
    <definedName name="T23?L6" localSheetId="19">#REF!</definedName>
    <definedName name="T23?L6" localSheetId="6">#REF!</definedName>
    <definedName name="T23?L6" localSheetId="25">#REF!</definedName>
    <definedName name="T23?L6" localSheetId="18">#REF!</definedName>
    <definedName name="T23?L6" localSheetId="10">#REF!</definedName>
    <definedName name="T23?L6" localSheetId="26">#REF!</definedName>
    <definedName name="T23?L6" localSheetId="17">#REF!</definedName>
    <definedName name="T23?L6">#REF!</definedName>
    <definedName name="T23?L6.1" localSheetId="24">#REF!</definedName>
    <definedName name="T23?L6.1" localSheetId="19">#REF!</definedName>
    <definedName name="T23?L6.1" localSheetId="6">#REF!</definedName>
    <definedName name="T23?L6.1" localSheetId="25">#REF!</definedName>
    <definedName name="T23?L6.1" localSheetId="18">#REF!</definedName>
    <definedName name="T23?L6.1" localSheetId="10">#REF!</definedName>
    <definedName name="T23?L6.1" localSheetId="26">#REF!</definedName>
    <definedName name="T23?L6.1" localSheetId="17">#REF!</definedName>
    <definedName name="T23?L6.1">#REF!</definedName>
    <definedName name="T23?L6.2" localSheetId="24">#REF!</definedName>
    <definedName name="T23?L6.2" localSheetId="19">#REF!</definedName>
    <definedName name="T23?L6.2" localSheetId="6">#REF!</definedName>
    <definedName name="T23?L6.2" localSheetId="25">#REF!</definedName>
    <definedName name="T23?L6.2" localSheetId="18">#REF!</definedName>
    <definedName name="T23?L6.2" localSheetId="10">#REF!</definedName>
    <definedName name="T23?L6.2" localSheetId="26">#REF!</definedName>
    <definedName name="T23?L6.2" localSheetId="17">#REF!</definedName>
    <definedName name="T23?L6.2">#REF!</definedName>
    <definedName name="T23?L7" localSheetId="24">#REF!</definedName>
    <definedName name="T23?L7" localSheetId="19">#REF!</definedName>
    <definedName name="T23?L7" localSheetId="6">#REF!</definedName>
    <definedName name="T23?L7" localSheetId="25">#REF!</definedName>
    <definedName name="T23?L7" localSheetId="18">#REF!</definedName>
    <definedName name="T23?L7" localSheetId="10">#REF!</definedName>
    <definedName name="T23?L7" localSheetId="26">#REF!</definedName>
    <definedName name="T23?L7" localSheetId="17">#REF!</definedName>
    <definedName name="T23?L7">#REF!</definedName>
    <definedName name="T23?L7.1" localSheetId="24">#REF!</definedName>
    <definedName name="T23?L7.1" localSheetId="19">#REF!</definedName>
    <definedName name="T23?L7.1" localSheetId="6">#REF!</definedName>
    <definedName name="T23?L7.1" localSheetId="25">#REF!</definedName>
    <definedName name="T23?L7.1" localSheetId="18">#REF!</definedName>
    <definedName name="T23?L7.1" localSheetId="10">#REF!</definedName>
    <definedName name="T23?L7.1" localSheetId="26">#REF!</definedName>
    <definedName name="T23?L7.1" localSheetId="17">#REF!</definedName>
    <definedName name="T23?L7.1">#REF!</definedName>
    <definedName name="T23?L7.2" localSheetId="24">#REF!</definedName>
    <definedName name="T23?L7.2" localSheetId="19">#REF!</definedName>
    <definedName name="T23?L7.2" localSheetId="6">#REF!</definedName>
    <definedName name="T23?L7.2" localSheetId="25">#REF!</definedName>
    <definedName name="T23?L7.2" localSheetId="18">#REF!</definedName>
    <definedName name="T23?L7.2" localSheetId="10">#REF!</definedName>
    <definedName name="T23?L7.2" localSheetId="26">#REF!</definedName>
    <definedName name="T23?L7.2" localSheetId="17">#REF!</definedName>
    <definedName name="T23?L7.2">#REF!</definedName>
    <definedName name="T23?Name" localSheetId="24">#REF!</definedName>
    <definedName name="T23?Name" localSheetId="19">#REF!</definedName>
    <definedName name="T23?Name" localSheetId="6">#REF!</definedName>
    <definedName name="T23?Name" localSheetId="25">#REF!</definedName>
    <definedName name="T23?Name" localSheetId="18">#REF!</definedName>
    <definedName name="T23?Name" localSheetId="10">#REF!</definedName>
    <definedName name="T23?Name" localSheetId="26">#REF!</definedName>
    <definedName name="T23?Name" localSheetId="17">#REF!</definedName>
    <definedName name="T23?Name">#REF!</definedName>
    <definedName name="T23?Table" localSheetId="24">#REF!</definedName>
    <definedName name="T23?Table" localSheetId="19">#REF!</definedName>
    <definedName name="T23?Table" localSheetId="6">#REF!</definedName>
    <definedName name="T23?Table" localSheetId="25">#REF!</definedName>
    <definedName name="T23?Table" localSheetId="18">#REF!</definedName>
    <definedName name="T23?Table" localSheetId="10">#REF!</definedName>
    <definedName name="T23?Table" localSheetId="26">#REF!</definedName>
    <definedName name="T23?Table" localSheetId="17">#REF!</definedName>
    <definedName name="T23?Table">#REF!</definedName>
    <definedName name="T23?Title" localSheetId="24">#REF!</definedName>
    <definedName name="T23?Title" localSheetId="19">#REF!</definedName>
    <definedName name="T23?Title" localSheetId="6">#REF!</definedName>
    <definedName name="T23?Title" localSheetId="25">#REF!</definedName>
    <definedName name="T23?Title" localSheetId="18">#REF!</definedName>
    <definedName name="T23?Title" localSheetId="10">#REF!</definedName>
    <definedName name="T23?Title" localSheetId="26">#REF!</definedName>
    <definedName name="T23?Title" localSheetId="17">#REF!</definedName>
    <definedName name="T23?Title">#REF!</definedName>
    <definedName name="T23?unit?МВТ">'[24]23'!$D$11:$E$11,'[24]23'!$D$13:$E$15</definedName>
    <definedName name="T23?unit?МКВТЧ">'[24]23'!$D$6:$E$6,'[24]23'!$D$8:$E$10</definedName>
    <definedName name="T23?unit?ПРЦ" localSheetId="24">#REF!,#REF!</definedName>
    <definedName name="T23?unit?ПРЦ" localSheetId="19">#REF!,#REF!</definedName>
    <definedName name="T23?unit?ПРЦ" localSheetId="6">#REF!,#REF!</definedName>
    <definedName name="T23?unit?ПРЦ" localSheetId="25">#REF!,#REF!</definedName>
    <definedName name="T23?unit?ПРЦ" localSheetId="18">#REF!,#REF!</definedName>
    <definedName name="T23?unit?ПРЦ" localSheetId="26">#REF!,#REF!</definedName>
    <definedName name="T23?unit?ПРЦ" localSheetId="17">#REF!,#REF!</definedName>
    <definedName name="T23?unit?ПРЦ">#REF!,#REF!</definedName>
    <definedName name="T23?unit?РУБ.ТКВТ">'[24]23'!$D$19:$E$19,'[24]23'!$D$22:$E$22,'[24]23'!$D$25:$E$25,'[24]23'!$D$28:$E$28</definedName>
    <definedName name="T23?unit?РУБ.ТКВТЧ">'[24]23'!$D$17:$E$18,'[24]23'!$D$20:$E$21,'[24]23'!$D$23:$E$24,'[24]23'!$D$26:$E$27</definedName>
    <definedName name="T23?unit?ТРУБ" localSheetId="24">#REF!,#REF!,#REF!,#REF!</definedName>
    <definedName name="T23?unit?ТРУБ" localSheetId="19">#REF!,#REF!,#REF!,#REF!</definedName>
    <definedName name="T23?unit?ТРУБ" localSheetId="6">#REF!,#REF!,#REF!,#REF!</definedName>
    <definedName name="T23?unit?ТРУБ" localSheetId="25">#REF!,#REF!,#REF!,#REF!</definedName>
    <definedName name="T23?unit?ТРУБ" localSheetId="18">#REF!,#REF!,#REF!,#REF!</definedName>
    <definedName name="T23?unit?ТРУБ" localSheetId="26">#REF!,#REF!,#REF!,#REF!</definedName>
    <definedName name="T23?unit?ТРУБ" localSheetId="17">#REF!,#REF!,#REF!,#REF!</definedName>
    <definedName name="T23?unit?ТРУБ">#REF!,#REF!,#REF!,#REF!</definedName>
    <definedName name="T23?unit?ЧСЛ" localSheetId="24">#REF!</definedName>
    <definedName name="T23?unit?ЧСЛ" localSheetId="19">#REF!</definedName>
    <definedName name="T23?unit?ЧСЛ" localSheetId="6">#REF!</definedName>
    <definedName name="T23?unit?ЧСЛ" localSheetId="25">#REF!</definedName>
    <definedName name="T23?unit?ЧСЛ" localSheetId="18">#REF!</definedName>
    <definedName name="T23?unit?ЧСЛ" localSheetId="10">#REF!</definedName>
    <definedName name="T23?unit?ЧСЛ" localSheetId="26">#REF!</definedName>
    <definedName name="T23?unit?ЧСЛ" localSheetId="17">#REF!</definedName>
    <definedName name="T23?unit?ЧСЛ">#REF!</definedName>
    <definedName name="T23_Protect" localSheetId="24">#REF!,#REF!,#REF!,#REF!,#REF!</definedName>
    <definedName name="T23_Protect" localSheetId="19">#REF!,#REF!,#REF!,#REF!,#REF!</definedName>
    <definedName name="T23_Protect" localSheetId="6">#REF!,#REF!,#REF!,#REF!,#REF!</definedName>
    <definedName name="T23_Protect" localSheetId="25">#REF!,#REF!,#REF!,#REF!,#REF!</definedName>
    <definedName name="T23_Protect" localSheetId="18">#REF!,#REF!,#REF!,#REF!,#REF!</definedName>
    <definedName name="T23_Protect" localSheetId="26">#REF!,#REF!,#REF!,#REF!,#REF!</definedName>
    <definedName name="T23_Protect" localSheetId="17">#REF!,#REF!,#REF!,#REF!,#REF!</definedName>
    <definedName name="T23_Protect">#REF!,#REF!,#REF!,#REF!,#REF!</definedName>
    <definedName name="T24.1?axis?R?БАНК" localSheetId="24">#REF!</definedName>
    <definedName name="T24.1?axis?R?БАНК" localSheetId="19">#REF!</definedName>
    <definedName name="T24.1?axis?R?БАНК" localSheetId="6">#REF!</definedName>
    <definedName name="T24.1?axis?R?БАНК" localSheetId="25">#REF!</definedName>
    <definedName name="T24.1?axis?R?БАНК" localSheetId="18">#REF!</definedName>
    <definedName name="T24.1?axis?R?БАНК" localSheetId="26">#REF!</definedName>
    <definedName name="T24.1?axis?R?БАНК" localSheetId="17">#REF!</definedName>
    <definedName name="T24.1?axis?R?БАНК">#REF!</definedName>
    <definedName name="T24.1?axis?R?БАНК?" localSheetId="24">#REF!</definedName>
    <definedName name="T24.1?axis?R?БАНК?" localSheetId="19">#REF!</definedName>
    <definedName name="T24.1?axis?R?БАНК?" localSheetId="6">#REF!</definedName>
    <definedName name="T24.1?axis?R?БАНК?" localSheetId="25">#REF!</definedName>
    <definedName name="T24.1?axis?R?БАНК?" localSheetId="18">#REF!</definedName>
    <definedName name="T24.1?axis?R?БАНК?" localSheetId="26">#REF!</definedName>
    <definedName name="T24.1?axis?R?БАНК?" localSheetId="17">#REF!</definedName>
    <definedName name="T24.1?axis?R?БАНК?">#REF!</definedName>
    <definedName name="T24.1?axis?R?ДОГОВОР" localSheetId="24">#REF!</definedName>
    <definedName name="T24.1?axis?R?ДОГОВОР" localSheetId="19">#REF!</definedName>
    <definedName name="T24.1?axis?R?ДОГОВОР" localSheetId="6">#REF!</definedName>
    <definedName name="T24.1?axis?R?ДОГОВОР" localSheetId="25">#REF!</definedName>
    <definedName name="T24.1?axis?R?ДОГОВОР" localSheetId="18">#REF!</definedName>
    <definedName name="T24.1?axis?R?ДОГОВОР" localSheetId="26">#REF!</definedName>
    <definedName name="T24.1?axis?R?ДОГОВОР" localSheetId="17">#REF!</definedName>
    <definedName name="T24.1?axis?R?ДОГОВОР">#REF!</definedName>
    <definedName name="T24.1?axis?R?ДОГОВОР?" localSheetId="24">#REF!</definedName>
    <definedName name="T24.1?axis?R?ДОГОВОР?" localSheetId="19">#REF!</definedName>
    <definedName name="T24.1?axis?R?ДОГОВОР?" localSheetId="6">#REF!</definedName>
    <definedName name="T24.1?axis?R?ДОГОВОР?" localSheetId="25">#REF!</definedName>
    <definedName name="T24.1?axis?R?ДОГОВОР?" localSheetId="18">#REF!</definedName>
    <definedName name="T24.1?axis?R?ДОГОВОР?" localSheetId="26">#REF!</definedName>
    <definedName name="T24.1?axis?R?ДОГОВОР?" localSheetId="17">#REF!</definedName>
    <definedName name="T24.1?axis?R?ДОГОВОР?">#REF!</definedName>
    <definedName name="T24.1?axis?R?КОММ" localSheetId="24">#REF!</definedName>
    <definedName name="T24.1?axis?R?КОММ" localSheetId="19">#REF!</definedName>
    <definedName name="T24.1?axis?R?КОММ" localSheetId="6">#REF!</definedName>
    <definedName name="T24.1?axis?R?КОММ" localSheetId="25">#REF!</definedName>
    <definedName name="T24.1?axis?R?КОММ" localSheetId="18">#REF!</definedName>
    <definedName name="T24.1?axis?R?КОММ" localSheetId="26">#REF!</definedName>
    <definedName name="T24.1?axis?R?КОММ" localSheetId="17">#REF!</definedName>
    <definedName name="T24.1?axis?R?КОММ">#REF!</definedName>
    <definedName name="T24.1?axis?R?КОММ?" localSheetId="24">#REF!</definedName>
    <definedName name="T24.1?axis?R?КОММ?" localSheetId="19">#REF!</definedName>
    <definedName name="T24.1?axis?R?КОММ?" localSheetId="6">#REF!</definedName>
    <definedName name="T24.1?axis?R?КОММ?" localSheetId="25">#REF!</definedName>
    <definedName name="T24.1?axis?R?КОММ?" localSheetId="18">#REF!</definedName>
    <definedName name="T24.1?axis?R?КОММ?" localSheetId="26">#REF!</definedName>
    <definedName name="T24.1?axis?R?КОММ?" localSheetId="17">#REF!</definedName>
    <definedName name="T24.1?axis?R?КОММ?">#REF!</definedName>
    <definedName name="T24.1?axis?ПРД?БАЗ">'[24]24.1'!$K$8:$K$29,'[24]24.1'!$I$8:$I$29,'[24]24.1'!$G$8:$G$29,'[24]24.1'!$D$8:$D$29,'[24]24.1'!$M$8:$M$29</definedName>
    <definedName name="T24.1?axis?ПРД?РЕГ">'[24]24.1'!$L$8:$L$29,'[24]24.1'!$J$8:$J$29,'[24]24.1'!$H$8:$H$29,'[24]24.1'!$E$8:$E$29,'[24]24.1'!$N$8:$N$29</definedName>
    <definedName name="T24.1?Data">'[24]24.1'!$D$8:$N$8,'[24]24.1'!$D$10:$N$29</definedName>
    <definedName name="T24.1?L1" localSheetId="24">#REF!</definedName>
    <definedName name="T24.1?L1" localSheetId="19">#REF!</definedName>
    <definedName name="T24.1?L1" localSheetId="6">#REF!</definedName>
    <definedName name="T24.1?L1" localSheetId="25">#REF!</definedName>
    <definedName name="T24.1?L1" localSheetId="18">#REF!</definedName>
    <definedName name="T24.1?L1" localSheetId="26">#REF!</definedName>
    <definedName name="T24.1?L1" localSheetId="17">#REF!</definedName>
    <definedName name="T24.1?L1">#REF!</definedName>
    <definedName name="T24.1?L2" localSheetId="24">#REF!</definedName>
    <definedName name="T24.1?L2" localSheetId="19">#REF!</definedName>
    <definedName name="T24.1?L2" localSheetId="6">#REF!</definedName>
    <definedName name="T24.1?L2" localSheetId="25">#REF!</definedName>
    <definedName name="T24.1?L2" localSheetId="18">#REF!</definedName>
    <definedName name="T24.1?L2" localSheetId="26">#REF!</definedName>
    <definedName name="T24.1?L2" localSheetId="17">#REF!</definedName>
    <definedName name="T24.1?L2">#REF!</definedName>
    <definedName name="T24.1?L3" localSheetId="24">#REF!</definedName>
    <definedName name="T24.1?L3" localSheetId="19">#REF!</definedName>
    <definedName name="T24.1?L3" localSheetId="6">#REF!</definedName>
    <definedName name="T24.1?L3" localSheetId="25">#REF!</definedName>
    <definedName name="T24.1?L3" localSheetId="18">#REF!</definedName>
    <definedName name="T24.1?L3" localSheetId="26">#REF!</definedName>
    <definedName name="T24.1?L3" localSheetId="17">#REF!</definedName>
    <definedName name="T24.1?L3">#REF!</definedName>
    <definedName name="T24.1?L4" localSheetId="24">#REF!</definedName>
    <definedName name="T24.1?L4" localSheetId="19">#REF!</definedName>
    <definedName name="T24.1?L4" localSheetId="6">#REF!</definedName>
    <definedName name="T24.1?L4" localSheetId="25">#REF!</definedName>
    <definedName name="T24.1?L4" localSheetId="18">#REF!</definedName>
    <definedName name="T24.1?L4" localSheetId="26">#REF!</definedName>
    <definedName name="T24.1?L4" localSheetId="17">#REF!</definedName>
    <definedName name="T24.1?L4">#REF!</definedName>
    <definedName name="T24.1?L5" localSheetId="24">#REF!</definedName>
    <definedName name="T24.1?L5" localSheetId="19">#REF!</definedName>
    <definedName name="T24.1?L5" localSheetId="6">#REF!</definedName>
    <definedName name="T24.1?L5" localSheetId="25">#REF!</definedName>
    <definedName name="T24.1?L5" localSheetId="18">#REF!</definedName>
    <definedName name="T24.1?L5" localSheetId="26">#REF!</definedName>
    <definedName name="T24.1?L5" localSheetId="17">#REF!</definedName>
    <definedName name="T24.1?L5">#REF!</definedName>
    <definedName name="T24.1?L6" localSheetId="24">#REF!</definedName>
    <definedName name="T24.1?L6" localSheetId="19">#REF!</definedName>
    <definedName name="T24.1?L6" localSheetId="6">#REF!</definedName>
    <definedName name="T24.1?L6" localSheetId="25">#REF!</definedName>
    <definedName name="T24.1?L6" localSheetId="18">#REF!</definedName>
    <definedName name="T24.1?L6" localSheetId="26">#REF!</definedName>
    <definedName name="T24.1?L6" localSheetId="17">#REF!</definedName>
    <definedName name="T24.1?L6">#REF!</definedName>
    <definedName name="T24.1?Name" localSheetId="24">#REF!</definedName>
    <definedName name="T24.1?Name" localSheetId="19">#REF!</definedName>
    <definedName name="T24.1?Name" localSheetId="6">#REF!</definedName>
    <definedName name="T24.1?Name" localSheetId="25">#REF!</definedName>
    <definedName name="T24.1?Name" localSheetId="18">#REF!</definedName>
    <definedName name="T24.1?Name" localSheetId="26">#REF!</definedName>
    <definedName name="T24.1?Name" localSheetId="17">#REF!</definedName>
    <definedName name="T24.1?Name">#REF!</definedName>
    <definedName name="T24.1?Table" localSheetId="24">#REF!</definedName>
    <definedName name="T24.1?Table" localSheetId="19">#REF!</definedName>
    <definedName name="T24.1?Table" localSheetId="6">#REF!</definedName>
    <definedName name="T24.1?Table" localSheetId="25">#REF!</definedName>
    <definedName name="T24.1?Table" localSheetId="18">#REF!</definedName>
    <definedName name="T24.1?Table" localSheetId="26">#REF!</definedName>
    <definedName name="T24.1?Table" localSheetId="17">#REF!</definedName>
    <definedName name="T24.1?Table">#REF!</definedName>
    <definedName name="T24.1?Title" localSheetId="24">#REF!</definedName>
    <definedName name="T24.1?Title" localSheetId="19">#REF!</definedName>
    <definedName name="T24.1?Title" localSheetId="6">#REF!</definedName>
    <definedName name="T24.1?Title" localSheetId="25">#REF!</definedName>
    <definedName name="T24.1?Title" localSheetId="18">#REF!</definedName>
    <definedName name="T24.1?Title" localSheetId="26">#REF!</definedName>
    <definedName name="T24.1?Title" localSheetId="17">#REF!</definedName>
    <definedName name="T24.1?Title">#REF!</definedName>
    <definedName name="T24.1?unit?ДАТА" localSheetId="24">#REF!</definedName>
    <definedName name="T24.1?unit?ДАТА" localSheetId="19">#REF!</definedName>
    <definedName name="T24.1?unit?ДАТА" localSheetId="6">#REF!</definedName>
    <definedName name="T24.1?unit?ДАТА" localSheetId="25">#REF!</definedName>
    <definedName name="T24.1?unit?ДАТА" localSheetId="18">#REF!</definedName>
    <definedName name="T24.1?unit?ДАТА" localSheetId="26">#REF!</definedName>
    <definedName name="T24.1?unit?ДАТА" localSheetId="17">#REF!</definedName>
    <definedName name="T24.1?unit?ДАТА">#REF!</definedName>
    <definedName name="T24.1?unit?ДН" localSheetId="24">#REF!</definedName>
    <definedName name="T24.1?unit?ДН" localSheetId="19">#REF!</definedName>
    <definedName name="T24.1?unit?ДН" localSheetId="6">#REF!</definedName>
    <definedName name="T24.1?unit?ДН" localSheetId="25">#REF!</definedName>
    <definedName name="T24.1?unit?ДН" localSheetId="18">#REF!</definedName>
    <definedName name="T24.1?unit?ДН" localSheetId="26">#REF!</definedName>
    <definedName name="T24.1?unit?ДН" localSheetId="17">#REF!</definedName>
    <definedName name="T24.1?unit?ДН">#REF!</definedName>
    <definedName name="T24.1?unit?ПРЦ" localSheetId="24">#REF!</definedName>
    <definedName name="T24.1?unit?ПРЦ" localSheetId="19">#REF!</definedName>
    <definedName name="T24.1?unit?ПРЦ" localSheetId="6">#REF!</definedName>
    <definedName name="T24.1?unit?ПРЦ" localSheetId="25">#REF!</definedName>
    <definedName name="T24.1?unit?ПРЦ" localSheetId="18">#REF!</definedName>
    <definedName name="T24.1?unit?ПРЦ" localSheetId="26">#REF!</definedName>
    <definedName name="T24.1?unit?ПРЦ" localSheetId="17">#REF!</definedName>
    <definedName name="T24.1?unit?ПРЦ">#REF!</definedName>
    <definedName name="T24.1?unit?ТРУБ">'[24]24.1'!$D$8:$N$19,'[24]24.1'!$D$21:$N$23</definedName>
    <definedName name="T24.1_Protect" localSheetId="24">#REF!,#REF!,#REF!,#REF!</definedName>
    <definedName name="T24.1_Protect" localSheetId="19">#REF!,#REF!,#REF!,#REF!</definedName>
    <definedName name="T24.1_Protect" localSheetId="6">#REF!,#REF!,#REF!,#REF!</definedName>
    <definedName name="T24.1_Protect" localSheetId="25">#REF!,#REF!,#REF!,#REF!</definedName>
    <definedName name="T24.1_Protect" localSheetId="18">#REF!,#REF!,#REF!,#REF!</definedName>
    <definedName name="T24.1_Protect" localSheetId="26">#REF!,#REF!,#REF!,#REF!</definedName>
    <definedName name="T24.1_Protect" localSheetId="17">#REF!,#REF!,#REF!,#REF!</definedName>
    <definedName name="T24.1_Protect">#REF!,#REF!,#REF!,#REF!</definedName>
    <definedName name="T24?axis?R?ДОГОВОР" localSheetId="24">#REF!,#REF!</definedName>
    <definedName name="T24?axis?R?ДОГОВОР" localSheetId="19">#REF!,#REF!</definedName>
    <definedName name="T24?axis?R?ДОГОВОР" localSheetId="6">#REF!,#REF!</definedName>
    <definedName name="T24?axis?R?ДОГОВОР" localSheetId="25">#REF!,#REF!</definedName>
    <definedName name="T24?axis?R?ДОГОВОР" localSheetId="18">#REF!,#REF!</definedName>
    <definedName name="T24?axis?R?ДОГОВОР" localSheetId="26">#REF!,#REF!</definedName>
    <definedName name="T24?axis?R?ДОГОВОР" localSheetId="17">#REF!,#REF!</definedName>
    <definedName name="T24?axis?R?ДОГОВОР">#REF!,#REF!</definedName>
    <definedName name="T24?axis?R?ДОГОВОР?" localSheetId="24">#REF!,#REF!</definedName>
    <definedName name="T24?axis?R?ДОГОВОР?" localSheetId="19">#REF!,#REF!</definedName>
    <definedName name="T24?axis?R?ДОГОВОР?" localSheetId="6">#REF!,#REF!</definedName>
    <definedName name="T24?axis?R?ДОГОВОР?" localSheetId="25">#REF!,#REF!</definedName>
    <definedName name="T24?axis?R?ДОГОВОР?" localSheetId="18">#REF!,#REF!</definedName>
    <definedName name="T24?axis?R?ДОГОВОР?" localSheetId="26">#REF!,#REF!</definedName>
    <definedName name="T24?axis?R?ДОГОВОР?" localSheetId="17">#REF!,#REF!</definedName>
    <definedName name="T24?axis?R?ДОГОВОР?">#REF!,#REF!</definedName>
    <definedName name="T24?axis?R?НАП">'[24]24'!$D$7:$E$8,'[24]24'!$D$10:$E$12,'[24]24'!$D$14:$E$15,'[24]24'!$D$17:$E$19,'[24]24'!$D$22:$E$23,'[24]24'!$D$25:$E$27,'[24]24'!$D$33:$E$34,'[24]24'!$D$36:$E$38,'[24]24'!$D$40:$E$41,'[24]24'!$D$43:$E$45</definedName>
    <definedName name="T24?axis?R?НАП?">'[24]24'!$B$7:$B$8,'[24]24'!$B$10:$B$12,'[24]24'!$B$14:$B$15,'[24]24'!$B$17:$B$19,'[24]24'!$B$22:$B$23,'[24]24'!$B$25:$B$27,'[24]24'!$B$33:$B$34,'[24]24'!$B$36:$B$38,'[24]24'!$B$40:$B$41,'[24]24'!$B$43:$B$45</definedName>
    <definedName name="T24?axis?ПРД?БАЗ" localSheetId="24">#REF!,#REF!</definedName>
    <definedName name="T24?axis?ПРД?БАЗ" localSheetId="19">#REF!,#REF!</definedName>
    <definedName name="T24?axis?ПРД?БАЗ" localSheetId="6">#REF!,#REF!</definedName>
    <definedName name="T24?axis?ПРД?БАЗ" localSheetId="25">#REF!,#REF!</definedName>
    <definedName name="T24?axis?ПРД?БАЗ" localSheetId="18">#REF!,#REF!</definedName>
    <definedName name="T24?axis?ПРД?БАЗ" localSheetId="26">#REF!,#REF!</definedName>
    <definedName name="T24?axis?ПРД?БАЗ" localSheetId="17">#REF!,#REF!</definedName>
    <definedName name="T24?axis?ПРД?БАЗ">#REF!,#REF!</definedName>
    <definedName name="T24?axis?ПРД?ПРЕД" localSheetId="24">#REF!,#REF!</definedName>
    <definedName name="T24?axis?ПРД?ПРЕД" localSheetId="19">#REF!,#REF!</definedName>
    <definedName name="T24?axis?ПРД?ПРЕД" localSheetId="6">#REF!,#REF!</definedName>
    <definedName name="T24?axis?ПРД?ПРЕД" localSheetId="25">#REF!,#REF!</definedName>
    <definedName name="T24?axis?ПРД?ПРЕД" localSheetId="18">#REF!,#REF!</definedName>
    <definedName name="T24?axis?ПРД?ПРЕД" localSheetId="26">#REF!,#REF!</definedName>
    <definedName name="T24?axis?ПРД?ПРЕД" localSheetId="17">#REF!,#REF!</definedName>
    <definedName name="T24?axis?ПРД?ПРЕД">#REF!,#REF!</definedName>
    <definedName name="T24?axis?ПРД?РЕГ" localSheetId="24">#REF!</definedName>
    <definedName name="T24?axis?ПРД?РЕГ" localSheetId="19">#REF!</definedName>
    <definedName name="T24?axis?ПРД?РЕГ" localSheetId="6">#REF!</definedName>
    <definedName name="T24?axis?ПРД?РЕГ" localSheetId="25">#REF!</definedName>
    <definedName name="T24?axis?ПРД?РЕГ" localSheetId="18">#REF!</definedName>
    <definedName name="T24?axis?ПРД?РЕГ" localSheetId="26">#REF!</definedName>
    <definedName name="T24?axis?ПРД?РЕГ" localSheetId="17">#REF!</definedName>
    <definedName name="T24?axis?ПРД?РЕГ">#REF!</definedName>
    <definedName name="T24?axis?ПФ?NA" localSheetId="24">#REF!</definedName>
    <definedName name="T24?axis?ПФ?NA" localSheetId="19">#REF!</definedName>
    <definedName name="T24?axis?ПФ?NA" localSheetId="6">#REF!</definedName>
    <definedName name="T24?axis?ПФ?NA" localSheetId="25">#REF!</definedName>
    <definedName name="T24?axis?ПФ?NA" localSheetId="18">#REF!</definedName>
    <definedName name="T24?axis?ПФ?NA" localSheetId="26">#REF!</definedName>
    <definedName name="T24?axis?ПФ?NA" localSheetId="17">#REF!</definedName>
    <definedName name="T24?axis?ПФ?NA">#REF!</definedName>
    <definedName name="T24?axis?ПФ?ПЛАН" localSheetId="24">#REF!,#REF!,#REF!,#REF!</definedName>
    <definedName name="T24?axis?ПФ?ПЛАН" localSheetId="19">#REF!,#REF!,#REF!,#REF!</definedName>
    <definedName name="T24?axis?ПФ?ПЛАН" localSheetId="6">#REF!,#REF!,#REF!,#REF!</definedName>
    <definedName name="T24?axis?ПФ?ПЛАН" localSheetId="25">#REF!,#REF!,#REF!,#REF!</definedName>
    <definedName name="T24?axis?ПФ?ПЛАН" localSheetId="18">#REF!,#REF!,#REF!,#REF!</definedName>
    <definedName name="T24?axis?ПФ?ПЛАН" localSheetId="26">#REF!,#REF!,#REF!,#REF!</definedName>
    <definedName name="T24?axis?ПФ?ПЛАН" localSheetId="17">#REF!,#REF!,#REF!,#REF!</definedName>
    <definedName name="T24?axis?ПФ?ПЛАН">#REF!,#REF!,#REF!,#REF!</definedName>
    <definedName name="T24?axis?ПФ?ФАКТ" localSheetId="24">#REF!,#REF!,#REF!,#REF!</definedName>
    <definedName name="T24?axis?ПФ?ФАКТ" localSheetId="19">#REF!,#REF!,#REF!,#REF!</definedName>
    <definedName name="T24?axis?ПФ?ФАКТ" localSheetId="6">#REF!,#REF!,#REF!,#REF!</definedName>
    <definedName name="T24?axis?ПФ?ФАКТ" localSheetId="25">#REF!,#REF!,#REF!,#REF!</definedName>
    <definedName name="T24?axis?ПФ?ФАКТ" localSheetId="18">#REF!,#REF!,#REF!,#REF!</definedName>
    <definedName name="T24?axis?ПФ?ФАКТ" localSheetId="26">#REF!,#REF!,#REF!,#REF!</definedName>
    <definedName name="T24?axis?ПФ?ФАКТ" localSheetId="17">#REF!,#REF!,#REF!,#REF!</definedName>
    <definedName name="T24?axis?ПФ?ФАКТ">#REF!,#REF!,#REF!,#REF!</definedName>
    <definedName name="T24?Data">'[24]24'!$D$40:$E$40,'[24]24'!$D$36:$E$38,'[24]24'!$D$33:$E$33,'[24]24'!$D$25:$E$31,'[24]24'!$D$6:$E$8,'[24]24'!$D$10:$E$15,'[24]24'!$D$17:$E$23,'[24]24'!$D$43:$E$45</definedName>
    <definedName name="T24?item_ext?РОСТ" localSheetId="24">#REF!</definedName>
    <definedName name="T24?item_ext?РОСТ" localSheetId="19">#REF!</definedName>
    <definedName name="T24?item_ext?РОСТ" localSheetId="6">#REF!</definedName>
    <definedName name="T24?item_ext?РОСТ" localSheetId="25">#REF!</definedName>
    <definedName name="T24?item_ext?РОСТ" localSheetId="18">#REF!</definedName>
    <definedName name="T24?item_ext?РОСТ" localSheetId="26">#REF!</definedName>
    <definedName name="T24?item_ext?РОСТ" localSheetId="17">#REF!</definedName>
    <definedName name="T24?item_ext?РОСТ">#REF!</definedName>
    <definedName name="T24?L1" localSheetId="24">#REF!</definedName>
    <definedName name="T24?L1" localSheetId="19">#REF!</definedName>
    <definedName name="T24?L1" localSheetId="6">#REF!</definedName>
    <definedName name="T24?L1" localSheetId="25">#REF!</definedName>
    <definedName name="T24?L1" localSheetId="18">#REF!</definedName>
    <definedName name="T24?L1" localSheetId="26">#REF!</definedName>
    <definedName name="T24?L1" localSheetId="17">#REF!</definedName>
    <definedName name="T24?L1">#REF!</definedName>
    <definedName name="T24?L1.1">'[24]24'!$D$7:$E$8,'[24]24'!$D$10:$E$12</definedName>
    <definedName name="T24?L1.x" localSheetId="24">#REF!</definedName>
    <definedName name="T24?L1.x" localSheetId="19">#REF!</definedName>
    <definedName name="T24?L1.x" localSheetId="6">#REF!</definedName>
    <definedName name="T24?L1.x" localSheetId="25">#REF!</definedName>
    <definedName name="T24?L1.x" localSheetId="18">#REF!</definedName>
    <definedName name="T24?L1.x" localSheetId="26">#REF!</definedName>
    <definedName name="T24?L1.x" localSheetId="17">#REF!</definedName>
    <definedName name="T24?L1.x">#REF!</definedName>
    <definedName name="T24?L2" localSheetId="24">#REF!</definedName>
    <definedName name="T24?L2" localSheetId="19">#REF!</definedName>
    <definedName name="T24?L2" localSheetId="6">#REF!</definedName>
    <definedName name="T24?L2" localSheetId="25">#REF!</definedName>
    <definedName name="T24?L2" localSheetId="18">#REF!</definedName>
    <definedName name="T24?L2" localSheetId="26">#REF!</definedName>
    <definedName name="T24?L2" localSheetId="17">#REF!</definedName>
    <definedName name="T24?L2">#REF!</definedName>
    <definedName name="T24?L2.1">'[24]24'!$D$14:$E$15,'[24]24'!$D$17:$E$19</definedName>
    <definedName name="T24?L2.2" localSheetId="24">#REF!</definedName>
    <definedName name="T24?L2.2" localSheetId="19">#REF!</definedName>
    <definedName name="T24?L2.2" localSheetId="6">#REF!</definedName>
    <definedName name="T24?L2.2" localSheetId="25">#REF!</definedName>
    <definedName name="T24?L2.2" localSheetId="18">#REF!</definedName>
    <definedName name="T24?L2.2" localSheetId="26">#REF!</definedName>
    <definedName name="T24?L2.2" localSheetId="17">#REF!</definedName>
    <definedName name="T24?L2.2">#REF!</definedName>
    <definedName name="T24?L3" localSheetId="24">#REF!</definedName>
    <definedName name="T24?L3" localSheetId="19">#REF!</definedName>
    <definedName name="T24?L3" localSheetId="6">#REF!</definedName>
    <definedName name="T24?L3" localSheetId="25">#REF!</definedName>
    <definedName name="T24?L3" localSheetId="18">#REF!</definedName>
    <definedName name="T24?L3" localSheetId="26">#REF!</definedName>
    <definedName name="T24?L3" localSheetId="17">#REF!</definedName>
    <definedName name="T24?L3">#REF!</definedName>
    <definedName name="T24?L4" localSheetId="24">#REF!</definedName>
    <definedName name="T24?L4" localSheetId="19">#REF!</definedName>
    <definedName name="T24?L4" localSheetId="6">#REF!</definedName>
    <definedName name="T24?L4" localSheetId="25">#REF!</definedName>
    <definedName name="T24?L4" localSheetId="18">#REF!</definedName>
    <definedName name="T24?L4" localSheetId="26">#REF!</definedName>
    <definedName name="T24?L4" localSheetId="17">#REF!</definedName>
    <definedName name="T24?L4">#REF!</definedName>
    <definedName name="T24?L4.1">'[24]24'!$D$22:$E$23,'[24]24'!$D$25:$E$27</definedName>
    <definedName name="T24?L5" localSheetId="24">#REF!</definedName>
    <definedName name="T24?L5" localSheetId="19">#REF!</definedName>
    <definedName name="T24?L5" localSheetId="6">#REF!</definedName>
    <definedName name="T24?L5" localSheetId="25">#REF!</definedName>
    <definedName name="T24?L5" localSheetId="18">#REF!</definedName>
    <definedName name="T24?L5" localSheetId="26">#REF!</definedName>
    <definedName name="T24?L5" localSheetId="17">#REF!</definedName>
    <definedName name="T24?L5">#REF!</definedName>
    <definedName name="T24?L5.1">'[24]24'!$D$33:$E$33,'[24]24'!$D$36:$E$38</definedName>
    <definedName name="T24?L5.x" localSheetId="24">#REF!</definedName>
    <definedName name="T24?L5.x" localSheetId="19">#REF!</definedName>
    <definedName name="T24?L5.x" localSheetId="6">#REF!</definedName>
    <definedName name="T24?L5.x" localSheetId="25">#REF!</definedName>
    <definedName name="T24?L5.x" localSheetId="18">#REF!</definedName>
    <definedName name="T24?L5.x" localSheetId="26">#REF!</definedName>
    <definedName name="T24?L5.x" localSheetId="17">#REF!</definedName>
    <definedName name="T24?L5.x">#REF!</definedName>
    <definedName name="T24?L6" localSheetId="24">#REF!</definedName>
    <definedName name="T24?L6" localSheetId="19">#REF!</definedName>
    <definedName name="T24?L6" localSheetId="6">#REF!</definedName>
    <definedName name="T24?L6" localSheetId="25">#REF!</definedName>
    <definedName name="T24?L6" localSheetId="18">#REF!</definedName>
    <definedName name="T24?L6" localSheetId="26">#REF!</definedName>
    <definedName name="T24?L6" localSheetId="17">#REF!</definedName>
    <definedName name="T24?L6">#REF!</definedName>
    <definedName name="T24?L6.1">'[24]24'!$D$40:$E$40,'[24]24'!$D$43:$E$45</definedName>
    <definedName name="T24?Name" localSheetId="24">#REF!</definedName>
    <definedName name="T24?Name" localSheetId="19">#REF!</definedName>
    <definedName name="T24?Name" localSheetId="6">#REF!</definedName>
    <definedName name="T24?Name" localSheetId="25">#REF!</definedName>
    <definedName name="T24?Name" localSheetId="18">#REF!</definedName>
    <definedName name="T24?Name" localSheetId="26">#REF!</definedName>
    <definedName name="T24?Name" localSheetId="17">#REF!</definedName>
    <definedName name="T24?Name">#REF!</definedName>
    <definedName name="T24?Table" localSheetId="24">#REF!</definedName>
    <definedName name="T24?Table" localSheetId="19">#REF!</definedName>
    <definedName name="T24?Table" localSheetId="6">#REF!</definedName>
    <definedName name="T24?Table" localSheetId="25">#REF!</definedName>
    <definedName name="T24?Table" localSheetId="18">#REF!</definedName>
    <definedName name="T24?Table" localSheetId="26">#REF!</definedName>
    <definedName name="T24?Table" localSheetId="17">#REF!</definedName>
    <definedName name="T24?Table">#REF!</definedName>
    <definedName name="T24?Title" localSheetId="24">#REF!</definedName>
    <definedName name="T24?Title" localSheetId="19">#REF!</definedName>
    <definedName name="T24?Title" localSheetId="6">#REF!</definedName>
    <definedName name="T24?Title" localSheetId="25">#REF!</definedName>
    <definedName name="T24?Title" localSheetId="18">#REF!</definedName>
    <definedName name="T24?Title" localSheetId="26">#REF!</definedName>
    <definedName name="T24?Title" localSheetId="17">#REF!</definedName>
    <definedName name="T24?Title">#REF!</definedName>
    <definedName name="T24?unit?ПРЦ" localSheetId="24">#REF!,#REF!,#REF!,#REF!,#REF!,#REF!</definedName>
    <definedName name="T24?unit?ПРЦ" localSheetId="19">#REF!,#REF!,#REF!,#REF!,#REF!,#REF!</definedName>
    <definedName name="T24?unit?ПРЦ" localSheetId="6">#REF!,#REF!,#REF!,#REF!,#REF!,#REF!</definedName>
    <definedName name="T24?unit?ПРЦ" localSheetId="25">#REF!,#REF!,#REF!,#REF!,#REF!,#REF!</definedName>
    <definedName name="T24?unit?ПРЦ" localSheetId="18">#REF!,#REF!,#REF!,#REF!,#REF!,#REF!</definedName>
    <definedName name="T24?unit?ПРЦ" localSheetId="26">#REF!,#REF!,#REF!,#REF!,#REF!,#REF!</definedName>
    <definedName name="T24?unit?ПРЦ" localSheetId="17">#REF!,#REF!,#REF!,#REF!,#REF!,#REF!</definedName>
    <definedName name="T24?unit?ПРЦ">#REF!,#REF!,#REF!,#REF!,#REF!,#REF!</definedName>
    <definedName name="T24?unit?ТРУБ">'[24]24'!$D$6:$E$19,'[24]24'!$D$21:$E$27</definedName>
    <definedName name="T24_1_Name">'[24]24.1'!$K$4,'[24]24.1'!$I$4,'[24]24.1'!$G$4,'[24]24.1'!$M$4</definedName>
    <definedName name="T24_1_Protect" localSheetId="24">#REF!,#REF!</definedName>
    <definedName name="T24_1_Protect" localSheetId="19">#REF!,#REF!</definedName>
    <definedName name="T24_1_Protect" localSheetId="6">#REF!,#REF!</definedName>
    <definedName name="T24_1_Protect" localSheetId="25">#REF!,#REF!</definedName>
    <definedName name="T24_1_Protect" localSheetId="18">#REF!,#REF!</definedName>
    <definedName name="T24_1_Protect" localSheetId="26">#REF!,#REF!</definedName>
    <definedName name="T24_1_Protect" localSheetId="17">#REF!,#REF!</definedName>
    <definedName name="T24_1_Protect">#REF!,#REF!</definedName>
    <definedName name="T24_Protect" localSheetId="24">#REF!,#REF!,#REF!,#REF!,#REF!,#REF!,#REF!</definedName>
    <definedName name="T24_Protect" localSheetId="19">#REF!,#REF!,#REF!,#REF!,#REF!,#REF!,#REF!</definedName>
    <definedName name="T24_Protect" localSheetId="6">#REF!,#REF!,#REF!,#REF!,#REF!,#REF!,#REF!</definedName>
    <definedName name="T24_Protect" localSheetId="25">#REF!,#REF!,#REF!,#REF!,#REF!,#REF!,#REF!</definedName>
    <definedName name="T24_Protect" localSheetId="18">#REF!,#REF!,#REF!,#REF!,#REF!,#REF!,#REF!</definedName>
    <definedName name="T24_Protect" localSheetId="26">#REF!,#REF!,#REF!,#REF!,#REF!,#REF!,#REF!</definedName>
    <definedName name="T24_Protect" localSheetId="17">#REF!,#REF!,#REF!,#REF!,#REF!,#REF!,#REF!</definedName>
    <definedName name="T24_Protect">#REF!,#REF!,#REF!,#REF!,#REF!,#REF!,#REF!</definedName>
    <definedName name="T25.1?axis?ПРД?БАЗ">'[24]25.1'!$J$8:$J$22,'[24]25.1'!$H$8:$H$22,'[24]25.1'!$F$8:$F$22,'[24]25.1'!$D$8:$D$22,'[24]25.1'!$L$8:$L$22</definedName>
    <definedName name="T25.1?axis?ПРД?РЕГ">'[24]25.1'!$K$8:$K$22,'[24]25.1'!$I$8:$I$22,'[24]25.1'!$G$8:$G$22,'[24]25.1'!$E$8:$E$22,'[24]25.1'!$M$8:$M$22</definedName>
    <definedName name="T25.1?unit?РУБ.ГКАЛ">'[24]25.1'!$D$8:$M$10,'[24]25.1'!$D$20:$M$22</definedName>
    <definedName name="T25?axis?R?ВРАС" localSheetId="24">#REF!</definedName>
    <definedName name="T25?axis?R?ВРАС" localSheetId="19">#REF!</definedName>
    <definedName name="T25?axis?R?ВРАС" localSheetId="6">#REF!</definedName>
    <definedName name="T25?axis?R?ВРАС" localSheetId="25">#REF!</definedName>
    <definedName name="T25?axis?R?ВРАС" localSheetId="18">#REF!</definedName>
    <definedName name="T25?axis?R?ВРАС" localSheetId="26">#REF!</definedName>
    <definedName name="T25?axis?R?ВРАС" localSheetId="17">#REF!</definedName>
    <definedName name="T25?axis?R?ВРАС">#REF!</definedName>
    <definedName name="T25?axis?R?ВРАС?" localSheetId="24">#REF!</definedName>
    <definedName name="T25?axis?R?ВРАС?" localSheetId="19">#REF!</definedName>
    <definedName name="T25?axis?R?ВРАС?" localSheetId="6">#REF!</definedName>
    <definedName name="T25?axis?R?ВРАС?" localSheetId="25">#REF!</definedName>
    <definedName name="T25?axis?R?ВРАС?" localSheetId="18">#REF!</definedName>
    <definedName name="T25?axis?R?ВРАС?" localSheetId="26">#REF!</definedName>
    <definedName name="T25?axis?R?ВРАС?" localSheetId="17">#REF!</definedName>
    <definedName name="T25?axis?R?ВРАС?">#REF!</definedName>
    <definedName name="T25?axis?R?ДОГОВОР" localSheetId="24">#REF!</definedName>
    <definedName name="T25?axis?R?ДОГОВОР" localSheetId="19">#REF!</definedName>
    <definedName name="T25?axis?R?ДОГОВОР" localSheetId="6">#REF!</definedName>
    <definedName name="T25?axis?R?ДОГОВОР" localSheetId="25">#REF!</definedName>
    <definedName name="T25?axis?R?ДОГОВОР" localSheetId="18">#REF!</definedName>
    <definedName name="T25?axis?R?ДОГОВОР" localSheetId="26">#REF!</definedName>
    <definedName name="T25?axis?R?ДОГОВОР" localSheetId="17">#REF!</definedName>
    <definedName name="T25?axis?R?ДОГОВОР">#REF!</definedName>
    <definedName name="T25?axis?R?ДОГОВОР?" localSheetId="24">#REF!</definedName>
    <definedName name="T25?axis?R?ДОГОВОР?" localSheetId="19">#REF!</definedName>
    <definedName name="T25?axis?R?ДОГОВОР?" localSheetId="6">#REF!</definedName>
    <definedName name="T25?axis?R?ДОГОВОР?" localSheetId="25">#REF!</definedName>
    <definedName name="T25?axis?R?ДОГОВОР?" localSheetId="18">#REF!</definedName>
    <definedName name="T25?axis?R?ДОГОВОР?" localSheetId="26">#REF!</definedName>
    <definedName name="T25?axis?R?ДОГОВОР?" localSheetId="17">#REF!</definedName>
    <definedName name="T25?axis?R?ДОГОВОР?">#REF!</definedName>
    <definedName name="T25?axis?ПРД?БАЗ" localSheetId="24">#REF!,#REF!</definedName>
    <definedName name="T25?axis?ПРД?БАЗ" localSheetId="19">#REF!,#REF!</definedName>
    <definedName name="T25?axis?ПРД?БАЗ" localSheetId="6">#REF!,#REF!</definedName>
    <definedName name="T25?axis?ПРД?БАЗ" localSheetId="25">#REF!,#REF!</definedName>
    <definedName name="T25?axis?ПРД?БАЗ" localSheetId="18">#REF!,#REF!</definedName>
    <definedName name="T25?axis?ПРД?БАЗ" localSheetId="26">#REF!,#REF!</definedName>
    <definedName name="T25?axis?ПРД?БАЗ" localSheetId="17">#REF!,#REF!</definedName>
    <definedName name="T25?axis?ПРД?БАЗ">#REF!,#REF!</definedName>
    <definedName name="T25?axis?ПРД?ПРЕД" localSheetId="24">#REF!,#REF!</definedName>
    <definedName name="T25?axis?ПРД?ПРЕД" localSheetId="19">#REF!,#REF!</definedName>
    <definedName name="T25?axis?ПРД?ПРЕД" localSheetId="6">#REF!,#REF!</definedName>
    <definedName name="T25?axis?ПРД?ПРЕД" localSheetId="25">#REF!,#REF!</definedName>
    <definedName name="T25?axis?ПРД?ПРЕД" localSheetId="18">#REF!,#REF!</definedName>
    <definedName name="T25?axis?ПРД?ПРЕД" localSheetId="26">#REF!,#REF!</definedName>
    <definedName name="T25?axis?ПРД?ПРЕД" localSheetId="17">#REF!,#REF!</definedName>
    <definedName name="T25?axis?ПРД?ПРЕД">#REF!,#REF!</definedName>
    <definedName name="T25?axis?ПРД?РЕГ" localSheetId="24">#REF!</definedName>
    <definedName name="T25?axis?ПРД?РЕГ" localSheetId="19">#REF!</definedName>
    <definedName name="T25?axis?ПРД?РЕГ" localSheetId="6">#REF!</definedName>
    <definedName name="T25?axis?ПРД?РЕГ" localSheetId="25">#REF!</definedName>
    <definedName name="T25?axis?ПРД?РЕГ" localSheetId="18">#REF!</definedName>
    <definedName name="T25?axis?ПРД?РЕГ" localSheetId="26">#REF!</definedName>
    <definedName name="T25?axis?ПРД?РЕГ" localSheetId="17">#REF!</definedName>
    <definedName name="T25?axis?ПРД?РЕГ">#REF!</definedName>
    <definedName name="T25?axis?ПФ?NA" localSheetId="24">#REF!</definedName>
    <definedName name="T25?axis?ПФ?NA" localSheetId="19">#REF!</definedName>
    <definedName name="T25?axis?ПФ?NA" localSheetId="6">#REF!</definedName>
    <definedName name="T25?axis?ПФ?NA" localSheetId="25">#REF!</definedName>
    <definedName name="T25?axis?ПФ?NA" localSheetId="18">#REF!</definedName>
    <definedName name="T25?axis?ПФ?NA" localSheetId="26">#REF!</definedName>
    <definedName name="T25?axis?ПФ?NA" localSheetId="17">#REF!</definedName>
    <definedName name="T25?axis?ПФ?NA">#REF!</definedName>
    <definedName name="T25?axis?ПФ?ПЛАН" localSheetId="24">#REF!,#REF!,#REF!,#REF!</definedName>
    <definedName name="T25?axis?ПФ?ПЛАН" localSheetId="19">#REF!,#REF!,#REF!,#REF!</definedName>
    <definedName name="T25?axis?ПФ?ПЛАН" localSheetId="6">#REF!,#REF!,#REF!,#REF!</definedName>
    <definedName name="T25?axis?ПФ?ПЛАН" localSheetId="25">#REF!,#REF!,#REF!,#REF!</definedName>
    <definedName name="T25?axis?ПФ?ПЛАН" localSheetId="18">#REF!,#REF!,#REF!,#REF!</definedName>
    <definedName name="T25?axis?ПФ?ПЛАН" localSheetId="26">#REF!,#REF!,#REF!,#REF!</definedName>
    <definedName name="T25?axis?ПФ?ПЛАН" localSheetId="17">#REF!,#REF!,#REF!,#REF!</definedName>
    <definedName name="T25?axis?ПФ?ПЛАН">#REF!,#REF!,#REF!,#REF!</definedName>
    <definedName name="T25?axis?ПФ?ФАКТ" localSheetId="24">#REF!,#REF!,#REF!,#REF!</definedName>
    <definedName name="T25?axis?ПФ?ФАКТ" localSheetId="19">#REF!,#REF!,#REF!,#REF!</definedName>
    <definedName name="T25?axis?ПФ?ФАКТ" localSheetId="6">#REF!,#REF!,#REF!,#REF!</definedName>
    <definedName name="T25?axis?ПФ?ФАКТ" localSheetId="25">#REF!,#REF!,#REF!,#REF!</definedName>
    <definedName name="T25?axis?ПФ?ФАКТ" localSheetId="18">#REF!,#REF!,#REF!,#REF!</definedName>
    <definedName name="T25?axis?ПФ?ФАКТ" localSheetId="26">#REF!,#REF!,#REF!,#REF!</definedName>
    <definedName name="T25?axis?ПФ?ФАКТ" localSheetId="17">#REF!,#REF!,#REF!,#REF!</definedName>
    <definedName name="T25?axis?ПФ?ФАКТ">#REF!,#REF!,#REF!,#REF!</definedName>
    <definedName name="T25?Data">'[24]25'!$D$6:$E$8,'[24]25'!$D$10:$E$11,'[24]25'!$D$13:$E$15,'[24]25'!$D$17:$E$17,'[24]25'!$D$20:$E$22,'[24]25'!$D$24:$E$25,'[24]25'!$D$27:$E$29,'[24]25'!$D$31:$E$31,'[24]25'!$D$34:$E$36,'[24]25'!$D$38:$E$38,'[24]25'!$D$41:$E$43</definedName>
    <definedName name="T25?item_ext?ПЛОЩАДЬ" localSheetId="24">#REF!,#REF!,#REF!,#REF!</definedName>
    <definedName name="T25?item_ext?ПЛОЩАДЬ" localSheetId="19">#REF!,#REF!,#REF!,#REF!</definedName>
    <definedName name="T25?item_ext?ПЛОЩАДЬ" localSheetId="6">#REF!,#REF!,#REF!,#REF!</definedName>
    <definedName name="T25?item_ext?ПЛОЩАДЬ" localSheetId="25">#REF!,#REF!,#REF!,#REF!</definedName>
    <definedName name="T25?item_ext?ПЛОЩАДЬ" localSheetId="18">#REF!,#REF!,#REF!,#REF!</definedName>
    <definedName name="T25?item_ext?ПЛОЩАДЬ" localSheetId="26">#REF!,#REF!,#REF!,#REF!</definedName>
    <definedName name="T25?item_ext?ПЛОЩАДЬ" localSheetId="17">#REF!,#REF!,#REF!,#REF!</definedName>
    <definedName name="T25?item_ext?ПЛОЩАДЬ">#REF!,#REF!,#REF!,#REF!</definedName>
    <definedName name="T25?item_ext?РОСТ" localSheetId="24">#REF!</definedName>
    <definedName name="T25?item_ext?РОСТ" localSheetId="19">#REF!</definedName>
    <definedName name="T25?item_ext?РОСТ" localSheetId="6">#REF!</definedName>
    <definedName name="T25?item_ext?РОСТ" localSheetId="25">#REF!</definedName>
    <definedName name="T25?item_ext?РОСТ" localSheetId="18">#REF!</definedName>
    <definedName name="T25?item_ext?РОСТ" localSheetId="26">#REF!</definedName>
    <definedName name="T25?item_ext?РОСТ" localSheetId="17">#REF!</definedName>
    <definedName name="T25?item_ext?РОСТ">#REF!</definedName>
    <definedName name="T25?L1" localSheetId="24">#REF!</definedName>
    <definedName name="T25?L1" localSheetId="19">#REF!</definedName>
    <definedName name="T25?L1" localSheetId="6">#REF!</definedName>
    <definedName name="T25?L1" localSheetId="25">#REF!</definedName>
    <definedName name="T25?L1" localSheetId="18">#REF!</definedName>
    <definedName name="T25?L1" localSheetId="26">#REF!</definedName>
    <definedName name="T25?L1" localSheetId="17">#REF!</definedName>
    <definedName name="T25?L1">#REF!</definedName>
    <definedName name="T25?L2">'[24]25'!$D$10:$E$11,'[24]25'!$D$13:$E$14</definedName>
    <definedName name="T25?L2.1" localSheetId="24">#REF!</definedName>
    <definedName name="T25?L2.1" localSheetId="19">#REF!</definedName>
    <definedName name="T25?L2.1" localSheetId="6">#REF!</definedName>
    <definedName name="T25?L2.1" localSheetId="25">#REF!</definedName>
    <definedName name="T25?L2.1" localSheetId="18">#REF!</definedName>
    <definedName name="T25?L2.1" localSheetId="26">#REF!</definedName>
    <definedName name="T25?L2.1" localSheetId="17">#REF!</definedName>
    <definedName name="T25?L2.1">#REF!</definedName>
    <definedName name="T25?L2.1.1" localSheetId="24">#REF!</definedName>
    <definedName name="T25?L2.1.1" localSheetId="19">#REF!</definedName>
    <definedName name="T25?L2.1.1" localSheetId="6">#REF!</definedName>
    <definedName name="T25?L2.1.1" localSheetId="25">#REF!</definedName>
    <definedName name="T25?L2.1.1" localSheetId="18">#REF!</definedName>
    <definedName name="T25?L2.1.1" localSheetId="26">#REF!</definedName>
    <definedName name="T25?L2.1.1" localSheetId="17">#REF!</definedName>
    <definedName name="T25?L2.1.1">#REF!</definedName>
    <definedName name="T25?L2.1.2" localSheetId="24">#REF!</definedName>
    <definedName name="T25?L2.1.2" localSheetId="19">#REF!</definedName>
    <definedName name="T25?L2.1.2" localSheetId="6">#REF!</definedName>
    <definedName name="T25?L2.1.2" localSheetId="25">#REF!</definedName>
    <definedName name="T25?L2.1.2" localSheetId="18">#REF!</definedName>
    <definedName name="T25?L2.1.2" localSheetId="26">#REF!</definedName>
    <definedName name="T25?L2.1.2" localSheetId="17">#REF!</definedName>
    <definedName name="T25?L2.1.2">#REF!</definedName>
    <definedName name="T25?L2.1.3" localSheetId="24">#REF!</definedName>
    <definedName name="T25?L2.1.3" localSheetId="19">#REF!</definedName>
    <definedName name="T25?L2.1.3" localSheetId="6">#REF!</definedName>
    <definedName name="T25?L2.1.3" localSheetId="25">#REF!</definedName>
    <definedName name="T25?L2.1.3" localSheetId="18">#REF!</definedName>
    <definedName name="T25?L2.1.3" localSheetId="26">#REF!</definedName>
    <definedName name="T25?L2.1.3" localSheetId="17">#REF!</definedName>
    <definedName name="T25?L2.1.3">#REF!</definedName>
    <definedName name="T25?L2.1.4" localSheetId="24">#REF!</definedName>
    <definedName name="T25?L2.1.4" localSheetId="19">#REF!</definedName>
    <definedName name="T25?L2.1.4" localSheetId="6">#REF!</definedName>
    <definedName name="T25?L2.1.4" localSheetId="25">#REF!</definedName>
    <definedName name="T25?L2.1.4" localSheetId="18">#REF!</definedName>
    <definedName name="T25?L2.1.4" localSheetId="26">#REF!</definedName>
    <definedName name="T25?L2.1.4" localSheetId="17">#REF!</definedName>
    <definedName name="T25?L2.1.4">#REF!</definedName>
    <definedName name="T25?L2.1.5" localSheetId="24">#REF!</definedName>
    <definedName name="T25?L2.1.5" localSheetId="19">#REF!</definedName>
    <definedName name="T25?L2.1.5" localSheetId="6">#REF!</definedName>
    <definedName name="T25?L2.1.5" localSheetId="25">#REF!</definedName>
    <definedName name="T25?L2.1.5" localSheetId="18">#REF!</definedName>
    <definedName name="T25?L2.1.5" localSheetId="26">#REF!</definedName>
    <definedName name="T25?L2.1.5" localSheetId="17">#REF!</definedName>
    <definedName name="T25?L2.1.5">#REF!</definedName>
    <definedName name="T25?L2.2" localSheetId="24">#REF!</definedName>
    <definedName name="T25?L2.2" localSheetId="19">#REF!</definedName>
    <definedName name="T25?L2.2" localSheetId="6">#REF!</definedName>
    <definedName name="T25?L2.2" localSheetId="25">#REF!</definedName>
    <definedName name="T25?L2.2" localSheetId="18">#REF!</definedName>
    <definedName name="T25?L2.2" localSheetId="26">#REF!</definedName>
    <definedName name="T25?L2.2" localSheetId="17">#REF!</definedName>
    <definedName name="T25?L2.2">#REF!</definedName>
    <definedName name="T25?L2.2.1" localSheetId="24">#REF!</definedName>
    <definedName name="T25?L2.2.1" localSheetId="19">#REF!</definedName>
    <definedName name="T25?L2.2.1" localSheetId="6">#REF!</definedName>
    <definedName name="T25?L2.2.1" localSheetId="25">#REF!</definedName>
    <definedName name="T25?L2.2.1" localSheetId="18">#REF!</definedName>
    <definedName name="T25?L2.2.1" localSheetId="26">#REF!</definedName>
    <definedName name="T25?L2.2.1" localSheetId="17">#REF!</definedName>
    <definedName name="T25?L2.2.1">#REF!</definedName>
    <definedName name="T25?L2.2.2" localSheetId="24">#REF!</definedName>
    <definedName name="T25?L2.2.2" localSheetId="19">#REF!</definedName>
    <definedName name="T25?L2.2.2" localSheetId="6">#REF!</definedName>
    <definedName name="T25?L2.2.2" localSheetId="25">#REF!</definedName>
    <definedName name="T25?L2.2.2" localSheetId="18">#REF!</definedName>
    <definedName name="T25?L2.2.2" localSheetId="26">#REF!</definedName>
    <definedName name="T25?L2.2.2" localSheetId="17">#REF!</definedName>
    <definedName name="T25?L2.2.2">#REF!</definedName>
    <definedName name="T25?L2.2.3" localSheetId="24">#REF!</definedName>
    <definedName name="T25?L2.2.3" localSheetId="19">#REF!</definedName>
    <definedName name="T25?L2.2.3" localSheetId="6">#REF!</definedName>
    <definedName name="T25?L2.2.3" localSheetId="25">#REF!</definedName>
    <definedName name="T25?L2.2.3" localSheetId="18">#REF!</definedName>
    <definedName name="T25?L2.2.3" localSheetId="26">#REF!</definedName>
    <definedName name="T25?L2.2.3" localSheetId="17">#REF!</definedName>
    <definedName name="T25?L2.2.3">#REF!</definedName>
    <definedName name="T25?L2.2.4" localSheetId="24">#REF!</definedName>
    <definedName name="T25?L2.2.4" localSheetId="19">#REF!</definedName>
    <definedName name="T25?L2.2.4" localSheetId="6">#REF!</definedName>
    <definedName name="T25?L2.2.4" localSheetId="25">#REF!</definedName>
    <definedName name="T25?L2.2.4" localSheetId="18">#REF!</definedName>
    <definedName name="T25?L2.2.4" localSheetId="26">#REF!</definedName>
    <definedName name="T25?L2.2.4" localSheetId="17">#REF!</definedName>
    <definedName name="T25?L2.2.4">#REF!</definedName>
    <definedName name="T25?L2.2.5" localSheetId="24">#REF!</definedName>
    <definedName name="T25?L2.2.5" localSheetId="19">#REF!</definedName>
    <definedName name="T25?L2.2.5" localSheetId="6">#REF!</definedName>
    <definedName name="T25?L2.2.5" localSheetId="25">#REF!</definedName>
    <definedName name="T25?L2.2.5" localSheetId="18">#REF!</definedName>
    <definedName name="T25?L2.2.5" localSheetId="26">#REF!</definedName>
    <definedName name="T25?L2.2.5" localSheetId="17">#REF!</definedName>
    <definedName name="T25?L2.2.5">#REF!</definedName>
    <definedName name="T25?L3">'[24]25'!$D$17:$E$17,'[24]25'!$D$20:$E$22</definedName>
    <definedName name="T25?L4">'[24]25'!$D$24:$E$25,'[24]25'!$D$27:$E$29</definedName>
    <definedName name="T25?L5">'[24]25'!$D$31:$E$31,'[24]25'!$D$34:$E$36</definedName>
    <definedName name="T25?L6">'[24]25'!$D$38:$E$38,'[24]25'!$D$41:$E$43</definedName>
    <definedName name="T25?Name" localSheetId="24">#REF!</definedName>
    <definedName name="T25?Name" localSheetId="19">#REF!</definedName>
    <definedName name="T25?Name" localSheetId="6">#REF!</definedName>
    <definedName name="T25?Name" localSheetId="25">#REF!</definedName>
    <definedName name="T25?Name" localSheetId="18">#REF!</definedName>
    <definedName name="T25?Name" localSheetId="26">#REF!</definedName>
    <definedName name="T25?Name" localSheetId="17">#REF!</definedName>
    <definedName name="T25?Name">#REF!</definedName>
    <definedName name="T25?Table" localSheetId="24">#REF!</definedName>
    <definedName name="T25?Table" localSheetId="19">#REF!</definedName>
    <definedName name="T25?Table" localSheetId="6">#REF!</definedName>
    <definedName name="T25?Table" localSheetId="25">#REF!</definedName>
    <definedName name="T25?Table" localSheetId="18">#REF!</definedName>
    <definedName name="T25?Table" localSheetId="26">#REF!</definedName>
    <definedName name="T25?Table" localSheetId="17">#REF!</definedName>
    <definedName name="T25?Table">#REF!</definedName>
    <definedName name="T25?Title" localSheetId="24">#REF!</definedName>
    <definedName name="T25?Title" localSheetId="19">#REF!</definedName>
    <definedName name="T25?Title" localSheetId="6">#REF!</definedName>
    <definedName name="T25?Title" localSheetId="25">#REF!</definedName>
    <definedName name="T25?Title" localSheetId="18">#REF!</definedName>
    <definedName name="T25?Title" localSheetId="26">#REF!</definedName>
    <definedName name="T25?Title" localSheetId="17">#REF!</definedName>
    <definedName name="T25?Title">#REF!</definedName>
    <definedName name="T25?unit?ГА" localSheetId="24">#REF!,#REF!,#REF!,#REF!</definedName>
    <definedName name="T25?unit?ГА" localSheetId="19">#REF!,#REF!,#REF!,#REF!</definedName>
    <definedName name="T25?unit?ГА" localSheetId="6">#REF!,#REF!,#REF!,#REF!</definedName>
    <definedName name="T25?unit?ГА" localSheetId="25">#REF!,#REF!,#REF!,#REF!</definedName>
    <definedName name="T25?unit?ГА" localSheetId="18">#REF!,#REF!,#REF!,#REF!</definedName>
    <definedName name="T25?unit?ГА" localSheetId="26">#REF!,#REF!,#REF!,#REF!</definedName>
    <definedName name="T25?unit?ГА" localSheetId="17">#REF!,#REF!,#REF!,#REF!</definedName>
    <definedName name="T25?unit?ГА">#REF!,#REF!,#REF!,#REF!</definedName>
    <definedName name="T25?unit?МКВТЧ">'[24]25'!$D$9:$E$15,'[24]25'!$D$24:$E$29</definedName>
    <definedName name="T25?unit?ПРЦ" localSheetId="24">#REF!</definedName>
    <definedName name="T25?unit?ПРЦ" localSheetId="19">#REF!</definedName>
    <definedName name="T25?unit?ПРЦ" localSheetId="6">#REF!</definedName>
    <definedName name="T25?unit?ПРЦ" localSheetId="25">#REF!</definedName>
    <definedName name="T25?unit?ПРЦ" localSheetId="18">#REF!</definedName>
    <definedName name="T25?unit?ПРЦ" localSheetId="26">#REF!</definedName>
    <definedName name="T25?unit?ПРЦ" localSheetId="17">#REF!</definedName>
    <definedName name="T25?unit?ПРЦ">#REF!</definedName>
    <definedName name="T25?unit?РУБ.МВТЧ">'[24]25'!$D$38:$E$43,'[24]25'!$D$6:$E$8</definedName>
    <definedName name="T25?unit?ТРУБ" localSheetId="24">#REF!,#REF!,#REF!,#REF!,#REF!</definedName>
    <definedName name="T25?unit?ТРУБ" localSheetId="19">#REF!,#REF!,#REF!,#REF!,#REF!</definedName>
    <definedName name="T25?unit?ТРУБ" localSheetId="6">#REF!,#REF!,#REF!,#REF!,#REF!</definedName>
    <definedName name="T25?unit?ТРУБ" localSheetId="25">#REF!,#REF!,#REF!,#REF!,#REF!</definedName>
    <definedName name="T25?unit?ТРУБ" localSheetId="18">#REF!,#REF!,#REF!,#REF!,#REF!</definedName>
    <definedName name="T25?unit?ТРУБ" localSheetId="26">#REF!,#REF!,#REF!,#REF!,#REF!</definedName>
    <definedName name="T25?unit?ТРУБ" localSheetId="17">#REF!,#REF!,#REF!,#REF!,#REF!</definedName>
    <definedName name="T25?unit?ТРУБ">#REF!,#REF!,#REF!,#REF!,#REF!</definedName>
    <definedName name="T25_1_Name">'[24]25.1'!$J$4,'[24]25.1'!$H$4,'[24]25.1'!$F$4,'[24]25.1'!$L$4</definedName>
    <definedName name="T25_ADD_1" localSheetId="24">#REF!</definedName>
    <definedName name="T25_ADD_1" localSheetId="19">#REF!</definedName>
    <definedName name="T25_ADD_1" localSheetId="6">#REF!</definedName>
    <definedName name="T25_ADD_1" localSheetId="25">#REF!</definedName>
    <definedName name="T25_ADD_1" localSheetId="18">#REF!</definedName>
    <definedName name="T25_ADD_1" localSheetId="26">#REF!</definedName>
    <definedName name="T25_ADD_1" localSheetId="17">#REF!</definedName>
    <definedName name="T25_ADD_1">#REF!</definedName>
    <definedName name="T25_ADD_2" localSheetId="24">#REF!</definedName>
    <definedName name="T25_ADD_2" localSheetId="19">#REF!</definedName>
    <definedName name="T25_ADD_2" localSheetId="6">#REF!</definedName>
    <definedName name="T25_ADD_2" localSheetId="25">#REF!</definedName>
    <definedName name="T25_ADD_2" localSheetId="18">#REF!</definedName>
    <definedName name="T25_ADD_2" localSheetId="26">#REF!</definedName>
    <definedName name="T25_ADD_2" localSheetId="17">#REF!</definedName>
    <definedName name="T25_ADD_2">#REF!</definedName>
    <definedName name="T25_Protect" localSheetId="24">#REF!,#REF!,#REF!,#REF!,#REF!,#REF!,#REF!</definedName>
    <definedName name="T25_Protect" localSheetId="19">#REF!,#REF!,#REF!,#REF!,#REF!,#REF!,#REF!</definedName>
    <definedName name="T25_Protect" localSheetId="6">#REF!,#REF!,#REF!,#REF!,#REF!,#REF!,#REF!</definedName>
    <definedName name="T25_Protect" localSheetId="25">#REF!,#REF!,#REF!,#REF!,#REF!,#REF!,#REF!</definedName>
    <definedName name="T25_Protect" localSheetId="18">#REF!,#REF!,#REF!,#REF!,#REF!,#REF!,#REF!</definedName>
    <definedName name="T25_Protect" localSheetId="26">#REF!,#REF!,#REF!,#REF!,#REF!,#REF!,#REF!</definedName>
    <definedName name="T25_Protect" localSheetId="17">#REF!,#REF!,#REF!,#REF!,#REF!,#REF!,#REF!</definedName>
    <definedName name="T25_Protect">#REF!,#REF!,#REF!,#REF!,#REF!,#REF!,#REF!</definedName>
    <definedName name="T26?axis?R?ВРАС" localSheetId="24">#REF!,#REF!,#REF!,#REF!,#REF!</definedName>
    <definedName name="T26?axis?R?ВРАС" localSheetId="19">#REF!,#REF!,#REF!,#REF!,#REF!</definedName>
    <definedName name="T26?axis?R?ВРАС" localSheetId="6">#REF!,#REF!,#REF!,#REF!,#REF!</definedName>
    <definedName name="T26?axis?R?ВРАС" localSheetId="25">#REF!,#REF!,#REF!,#REF!,#REF!</definedName>
    <definedName name="T26?axis?R?ВРАС" localSheetId="18">#REF!,#REF!,#REF!,#REF!,#REF!</definedName>
    <definedName name="T26?axis?R?ВРАС" localSheetId="26">#REF!,#REF!,#REF!,#REF!,#REF!</definedName>
    <definedName name="T26?axis?R?ВРАС" localSheetId="17">#REF!,#REF!,#REF!,#REF!,#REF!</definedName>
    <definedName name="T26?axis?R?ВРАС">#REF!,#REF!,#REF!,#REF!,#REF!</definedName>
    <definedName name="T26?axis?R?ВРАС?" localSheetId="24">#REF!,#REF!,#REF!,#REF!,#REF!</definedName>
    <definedName name="T26?axis?R?ВРАС?" localSheetId="19">#REF!,#REF!,#REF!,#REF!,#REF!</definedName>
    <definedName name="T26?axis?R?ВРАС?" localSheetId="6">#REF!,#REF!,#REF!,#REF!,#REF!</definedName>
    <definedName name="T26?axis?R?ВРАС?" localSheetId="25">#REF!,#REF!,#REF!,#REF!,#REF!</definedName>
    <definedName name="T26?axis?R?ВРАС?" localSheetId="18">#REF!,#REF!,#REF!,#REF!,#REF!</definedName>
    <definedName name="T26?axis?R?ВРАС?" localSheetId="26">#REF!,#REF!,#REF!,#REF!,#REF!</definedName>
    <definedName name="T26?axis?R?ВРАС?" localSheetId="17">#REF!,#REF!,#REF!,#REF!,#REF!</definedName>
    <definedName name="T26?axis?R?ВРАС?">#REF!,#REF!,#REF!,#REF!,#REF!</definedName>
    <definedName name="T26?axis?ПРД?БАЗ" localSheetId="24">#REF!,#REF!</definedName>
    <definedName name="T26?axis?ПРД?БАЗ" localSheetId="19">#REF!,#REF!</definedName>
    <definedName name="T26?axis?ПРД?БАЗ" localSheetId="6">#REF!,#REF!</definedName>
    <definedName name="T26?axis?ПРД?БАЗ" localSheetId="25">#REF!,#REF!</definedName>
    <definedName name="T26?axis?ПРД?БАЗ" localSheetId="18">#REF!,#REF!</definedName>
    <definedName name="T26?axis?ПРД?БАЗ" localSheetId="26">#REF!,#REF!</definedName>
    <definedName name="T26?axis?ПРД?БАЗ" localSheetId="17">#REF!,#REF!</definedName>
    <definedName name="T26?axis?ПРД?БАЗ">#REF!,#REF!</definedName>
    <definedName name="T26?axis?ПРД?ПРЕД" localSheetId="24">#REF!,#REF!</definedName>
    <definedName name="T26?axis?ПРД?ПРЕД" localSheetId="19">#REF!,#REF!</definedName>
    <definedName name="T26?axis?ПРД?ПРЕД" localSheetId="6">#REF!,#REF!</definedName>
    <definedName name="T26?axis?ПРД?ПРЕД" localSheetId="25">#REF!,#REF!</definedName>
    <definedName name="T26?axis?ПРД?ПРЕД" localSheetId="18">#REF!,#REF!</definedName>
    <definedName name="T26?axis?ПРД?ПРЕД" localSheetId="26">#REF!,#REF!</definedName>
    <definedName name="T26?axis?ПРД?ПРЕД" localSheetId="17">#REF!,#REF!</definedName>
    <definedName name="T26?axis?ПРД?ПРЕД">#REF!,#REF!</definedName>
    <definedName name="T26?axis?ПРД?РЕГ" localSheetId="24">#REF!</definedName>
    <definedName name="T26?axis?ПРД?РЕГ" localSheetId="19">#REF!</definedName>
    <definedName name="T26?axis?ПРД?РЕГ" localSheetId="6">#REF!</definedName>
    <definedName name="T26?axis?ПРД?РЕГ" localSheetId="25">#REF!</definedName>
    <definedName name="T26?axis?ПРД?РЕГ" localSheetId="18">#REF!</definedName>
    <definedName name="T26?axis?ПРД?РЕГ" localSheetId="26">#REF!</definedName>
    <definedName name="T26?axis?ПРД?РЕГ" localSheetId="17">#REF!</definedName>
    <definedName name="T26?axis?ПРД?РЕГ">#REF!</definedName>
    <definedName name="T26?axis?ПФ?NA" localSheetId="24">#REF!</definedName>
    <definedName name="T26?axis?ПФ?NA" localSheetId="19">#REF!</definedName>
    <definedName name="T26?axis?ПФ?NA" localSheetId="6">#REF!</definedName>
    <definedName name="T26?axis?ПФ?NA" localSheetId="25">#REF!</definedName>
    <definedName name="T26?axis?ПФ?NA" localSheetId="18">#REF!</definedName>
    <definedName name="T26?axis?ПФ?NA" localSheetId="26">#REF!</definedName>
    <definedName name="T26?axis?ПФ?NA" localSheetId="17">#REF!</definedName>
    <definedName name="T26?axis?ПФ?NA">#REF!</definedName>
    <definedName name="T26?axis?ПФ?ПЛАН" localSheetId="24">#REF!,#REF!,#REF!,#REF!</definedName>
    <definedName name="T26?axis?ПФ?ПЛАН" localSheetId="19">#REF!,#REF!,#REF!,#REF!</definedName>
    <definedName name="T26?axis?ПФ?ПЛАН" localSheetId="6">#REF!,#REF!,#REF!,#REF!</definedName>
    <definedName name="T26?axis?ПФ?ПЛАН" localSheetId="25">#REF!,#REF!,#REF!,#REF!</definedName>
    <definedName name="T26?axis?ПФ?ПЛАН" localSheetId="18">#REF!,#REF!,#REF!,#REF!</definedName>
    <definedName name="T26?axis?ПФ?ПЛАН" localSheetId="26">#REF!,#REF!,#REF!,#REF!</definedName>
    <definedName name="T26?axis?ПФ?ПЛАН" localSheetId="17">#REF!,#REF!,#REF!,#REF!</definedName>
    <definedName name="T26?axis?ПФ?ПЛАН">#REF!,#REF!,#REF!,#REF!</definedName>
    <definedName name="T26?axis?ПФ?ФАКТ" localSheetId="24">#REF!,#REF!,#REF!,#REF!</definedName>
    <definedName name="T26?axis?ПФ?ФАКТ" localSheetId="19">#REF!,#REF!,#REF!,#REF!</definedName>
    <definedName name="T26?axis?ПФ?ФАКТ" localSheetId="6">#REF!,#REF!,#REF!,#REF!</definedName>
    <definedName name="T26?axis?ПФ?ФАКТ" localSheetId="25">#REF!,#REF!,#REF!,#REF!</definedName>
    <definedName name="T26?axis?ПФ?ФАКТ" localSheetId="18">#REF!,#REF!,#REF!,#REF!</definedName>
    <definedName name="T26?axis?ПФ?ФАКТ" localSheetId="26">#REF!,#REF!,#REF!,#REF!</definedName>
    <definedName name="T26?axis?ПФ?ФАКТ" localSheetId="17">#REF!,#REF!,#REF!,#REF!</definedName>
    <definedName name="T26?axis?ПФ?ФАКТ">#REF!,#REF!,#REF!,#REF!</definedName>
    <definedName name="T26?Data">'[24]26'!$D$6:$E$6,'[24]26'!$D$8:$E$16</definedName>
    <definedName name="T26?item_ext?РОСТ" localSheetId="24">#REF!</definedName>
    <definedName name="T26?item_ext?РОСТ" localSheetId="19">#REF!</definedName>
    <definedName name="T26?item_ext?РОСТ" localSheetId="6">#REF!</definedName>
    <definedName name="T26?item_ext?РОСТ" localSheetId="25">#REF!</definedName>
    <definedName name="T26?item_ext?РОСТ" localSheetId="18">#REF!</definedName>
    <definedName name="T26?item_ext?РОСТ" localSheetId="26">#REF!</definedName>
    <definedName name="T26?item_ext?РОСТ" localSheetId="17">#REF!</definedName>
    <definedName name="T26?item_ext?РОСТ">#REF!</definedName>
    <definedName name="T26?L1" localSheetId="24">#REF!</definedName>
    <definedName name="T26?L1" localSheetId="19">#REF!</definedName>
    <definedName name="T26?L1" localSheetId="6">#REF!</definedName>
    <definedName name="T26?L1" localSheetId="25">#REF!</definedName>
    <definedName name="T26?L1" localSheetId="18">#REF!</definedName>
    <definedName name="T26?L1" localSheetId="26">#REF!</definedName>
    <definedName name="T26?L1" localSheetId="17">#REF!</definedName>
    <definedName name="T26?L1">#REF!</definedName>
    <definedName name="T26?L1.1" localSheetId="24">#REF!</definedName>
    <definedName name="T26?L1.1" localSheetId="19">#REF!</definedName>
    <definedName name="T26?L1.1" localSheetId="6">#REF!</definedName>
    <definedName name="T26?L1.1" localSheetId="25">#REF!</definedName>
    <definedName name="T26?L1.1" localSheetId="18">#REF!</definedName>
    <definedName name="T26?L1.1" localSheetId="26">#REF!</definedName>
    <definedName name="T26?L1.1" localSheetId="17">#REF!</definedName>
    <definedName name="T26?L1.1">#REF!</definedName>
    <definedName name="T26?Name" localSheetId="24">#REF!</definedName>
    <definedName name="T26?Name" localSheetId="19">#REF!</definedName>
    <definedName name="T26?Name" localSheetId="6">#REF!</definedName>
    <definedName name="T26?Name" localSheetId="25">#REF!</definedName>
    <definedName name="T26?Name" localSheetId="18">#REF!</definedName>
    <definedName name="T26?Name" localSheetId="26">#REF!</definedName>
    <definedName name="T26?Name" localSheetId="17">#REF!</definedName>
    <definedName name="T26?Name">#REF!</definedName>
    <definedName name="T26?Table" localSheetId="24">#REF!</definedName>
    <definedName name="T26?Table" localSheetId="19">#REF!</definedName>
    <definedName name="T26?Table" localSheetId="6">#REF!</definedName>
    <definedName name="T26?Table" localSheetId="25">#REF!</definedName>
    <definedName name="T26?Table" localSheetId="18">#REF!</definedName>
    <definedName name="T26?Table" localSheetId="26">#REF!</definedName>
    <definedName name="T26?Table" localSheetId="17">#REF!</definedName>
    <definedName name="T26?Table">#REF!</definedName>
    <definedName name="T26?Title" localSheetId="24">#REF!</definedName>
    <definedName name="T26?Title" localSheetId="19">#REF!</definedName>
    <definedName name="T26?Title" localSheetId="6">#REF!</definedName>
    <definedName name="T26?Title" localSheetId="25">#REF!</definedName>
    <definedName name="T26?Title" localSheetId="18">#REF!</definedName>
    <definedName name="T26?Title" localSheetId="26">#REF!</definedName>
    <definedName name="T26?Title" localSheetId="17">#REF!</definedName>
    <definedName name="T26?Title">#REF!</definedName>
    <definedName name="T26?unit?МКВТЧ">'[24]26'!$D$6:$E$6,'[24]26'!$D$8:$E$10</definedName>
    <definedName name="T26?unit?ПРЦ" localSheetId="24">#REF!</definedName>
    <definedName name="T26?unit?ПРЦ" localSheetId="19">#REF!</definedName>
    <definedName name="T26?unit?ПРЦ" localSheetId="6">#REF!</definedName>
    <definedName name="T26?unit?ПРЦ" localSheetId="25">#REF!</definedName>
    <definedName name="T26?unit?ПРЦ" localSheetId="18">#REF!</definedName>
    <definedName name="T26?unit?ПРЦ" localSheetId="26">#REF!</definedName>
    <definedName name="T26?unit?ПРЦ" localSheetId="17">#REF!</definedName>
    <definedName name="T26?unit?ПРЦ">#REF!</definedName>
    <definedName name="T26?unit?ТРУБ" localSheetId="24">#REF!</definedName>
    <definedName name="T26?unit?ТРУБ" localSheetId="19">#REF!</definedName>
    <definedName name="T26?unit?ТРУБ" localSheetId="6">#REF!</definedName>
    <definedName name="T26?unit?ТРУБ" localSheetId="25">#REF!</definedName>
    <definedName name="T26?unit?ТРУБ" localSheetId="18">#REF!</definedName>
    <definedName name="T26?unit?ТРУБ" localSheetId="26">#REF!</definedName>
    <definedName name="T26?unit?ТРУБ" localSheetId="17">#REF!</definedName>
    <definedName name="T26?unit?ТРУБ">#REF!</definedName>
    <definedName name="T26_Protect" localSheetId="24">#REF!,#REF!,#REF!,#REF!,#REF!,#REF!,#REF!,#REF!,#REF!</definedName>
    <definedName name="T26_Protect" localSheetId="19">#REF!,#REF!,#REF!,#REF!,#REF!,#REF!,#REF!,#REF!,#REF!</definedName>
    <definedName name="T26_Protect" localSheetId="6">#REF!,#REF!,#REF!,#REF!,#REF!,#REF!,#REF!,#REF!,#REF!</definedName>
    <definedName name="T26_Protect" localSheetId="25">#REF!,#REF!,#REF!,#REF!,#REF!,#REF!,#REF!,#REF!,#REF!</definedName>
    <definedName name="T26_Protect" localSheetId="18">#REF!,#REF!,#REF!,#REF!,#REF!,#REF!,#REF!,#REF!,#REF!</definedName>
    <definedName name="T26_Protect" localSheetId="26">#REF!,#REF!,#REF!,#REF!,#REF!,#REF!,#REF!,#REF!,#REF!</definedName>
    <definedName name="T26_Protect" localSheetId="17">#REF!,#REF!,#REF!,#REF!,#REF!,#REF!,#REF!,#REF!,#REF!</definedName>
    <definedName name="T26_Protect">#REF!,#REF!,#REF!,#REF!,#REF!,#REF!,#REF!,#REF!,#REF!</definedName>
    <definedName name="T27?axis?C?НАП">'[24]27'!$D$8:$BX$34,'[24]27'!$BZ$8:$DC$34</definedName>
    <definedName name="T27?axis?C?НАП?">'[24]27'!$BZ$6:$DC$6,'[24]27'!$D$6:$BX$6</definedName>
    <definedName name="T27?axis?C?ПОТ">'[24]27'!$D$8:$BX$34,'[24]27'!$BZ$8:$DC$34</definedName>
    <definedName name="T27?axis?C?ПОТ?">'[24]27'!$D$5:$BX$5,'[24]27'!$BZ$5:$DC$5</definedName>
    <definedName name="T27?axis?ПРД?БАЗ" localSheetId="24">#REF!,#REF!</definedName>
    <definedName name="T27?axis?ПРД?БАЗ" localSheetId="19">#REF!,#REF!</definedName>
    <definedName name="T27?axis?ПРД?БАЗ" localSheetId="6">#REF!,#REF!</definedName>
    <definedName name="T27?axis?ПРД?БАЗ" localSheetId="25">#REF!,#REF!</definedName>
    <definedName name="T27?axis?ПРД?БАЗ" localSheetId="18">#REF!,#REF!</definedName>
    <definedName name="T27?axis?ПРД?БАЗ" localSheetId="26">#REF!,#REF!</definedName>
    <definedName name="T27?axis?ПРД?БАЗ" localSheetId="17">#REF!,#REF!</definedName>
    <definedName name="T27?axis?ПРД?БАЗ">#REF!,#REF!</definedName>
    <definedName name="T27?axis?ПРД?ПРЕД" localSheetId="24">#REF!,#REF!</definedName>
    <definedName name="T27?axis?ПРД?ПРЕД" localSheetId="19">#REF!,#REF!</definedName>
    <definedName name="T27?axis?ПРД?ПРЕД" localSheetId="6">#REF!,#REF!</definedName>
    <definedName name="T27?axis?ПРД?ПРЕД" localSheetId="25">#REF!,#REF!</definedName>
    <definedName name="T27?axis?ПРД?ПРЕД" localSheetId="18">#REF!,#REF!</definedName>
    <definedName name="T27?axis?ПРД?ПРЕД" localSheetId="26">#REF!,#REF!</definedName>
    <definedName name="T27?axis?ПРД?ПРЕД" localSheetId="17">#REF!,#REF!</definedName>
    <definedName name="T27?axis?ПРД?ПРЕД">#REF!,#REF!</definedName>
    <definedName name="T27?axis?ПРД?ПРЕД2" localSheetId="24">#REF!</definedName>
    <definedName name="T27?axis?ПРД?ПРЕД2" localSheetId="19">#REF!</definedName>
    <definedName name="T27?axis?ПРД?ПРЕД2" localSheetId="6">#REF!</definedName>
    <definedName name="T27?axis?ПРД?ПРЕД2" localSheetId="25">#REF!</definedName>
    <definedName name="T27?axis?ПРД?ПРЕД2" localSheetId="18">#REF!</definedName>
    <definedName name="T27?axis?ПРД?ПРЕД2" localSheetId="26">#REF!</definedName>
    <definedName name="T27?axis?ПРД?ПРЕД2" localSheetId="17">#REF!</definedName>
    <definedName name="T27?axis?ПРД?ПРЕД2">#REF!</definedName>
    <definedName name="T27?axis?ПРД?ПРЕД3" localSheetId="24">#REF!</definedName>
    <definedName name="T27?axis?ПРД?ПРЕД3" localSheetId="19">#REF!</definedName>
    <definedName name="T27?axis?ПРД?ПРЕД3" localSheetId="6">#REF!</definedName>
    <definedName name="T27?axis?ПРД?ПРЕД3" localSheetId="25">#REF!</definedName>
    <definedName name="T27?axis?ПРД?ПРЕД3" localSheetId="18">#REF!</definedName>
    <definedName name="T27?axis?ПРД?ПРЕД3" localSheetId="26">#REF!</definedName>
    <definedName name="T27?axis?ПРД?ПРЕД3" localSheetId="17">#REF!</definedName>
    <definedName name="T27?axis?ПРД?ПРЕД3">#REF!</definedName>
    <definedName name="T27?axis?ПРД?РЕГ" localSheetId="24">#REF!</definedName>
    <definedName name="T27?axis?ПРД?РЕГ" localSheetId="19">#REF!</definedName>
    <definedName name="T27?axis?ПРД?РЕГ" localSheetId="6">#REF!</definedName>
    <definedName name="T27?axis?ПРД?РЕГ" localSheetId="25">#REF!</definedName>
    <definedName name="T27?axis?ПРД?РЕГ" localSheetId="18">#REF!</definedName>
    <definedName name="T27?axis?ПРД?РЕГ" localSheetId="26">#REF!</definedName>
    <definedName name="T27?axis?ПРД?РЕГ" localSheetId="17">#REF!</definedName>
    <definedName name="T27?axis?ПРД?РЕГ">#REF!</definedName>
    <definedName name="T27?axis?ПФ?NA" localSheetId="24">#REF!</definedName>
    <definedName name="T27?axis?ПФ?NA" localSheetId="19">#REF!</definedName>
    <definedName name="T27?axis?ПФ?NA" localSheetId="6">#REF!</definedName>
    <definedName name="T27?axis?ПФ?NA" localSheetId="25">#REF!</definedName>
    <definedName name="T27?axis?ПФ?NA" localSheetId="18">#REF!</definedName>
    <definedName name="T27?axis?ПФ?NA" localSheetId="26">#REF!</definedName>
    <definedName name="T27?axis?ПФ?NA" localSheetId="17">#REF!</definedName>
    <definedName name="T27?axis?ПФ?NA">#REF!</definedName>
    <definedName name="T27?axis?ПФ?ПЛАН" localSheetId="24">#REF!,#REF!,#REF!,#REF!,#REF!,#REF!,#REF!</definedName>
    <definedName name="T27?axis?ПФ?ПЛАН" localSheetId="19">#REF!,#REF!,#REF!,#REF!,#REF!,#REF!,#REF!</definedName>
    <definedName name="T27?axis?ПФ?ПЛАН" localSheetId="6">#REF!,#REF!,#REF!,#REF!,#REF!,#REF!,#REF!</definedName>
    <definedName name="T27?axis?ПФ?ПЛАН" localSheetId="25">#REF!,#REF!,#REF!,#REF!,#REF!,#REF!,#REF!</definedName>
    <definedName name="T27?axis?ПФ?ПЛАН" localSheetId="18">#REF!,#REF!,#REF!,#REF!,#REF!,#REF!,#REF!</definedName>
    <definedName name="T27?axis?ПФ?ПЛАН" localSheetId="26">#REF!,#REF!,#REF!,#REF!,#REF!,#REF!,#REF!</definedName>
    <definedName name="T27?axis?ПФ?ПЛАН" localSheetId="17">#REF!,#REF!,#REF!,#REF!,#REF!,#REF!,#REF!</definedName>
    <definedName name="T27?axis?ПФ?ПЛАН">#REF!,#REF!,#REF!,#REF!,#REF!,#REF!,#REF!</definedName>
    <definedName name="T27?axis?ПФ?ФАКТ" localSheetId="24">#REF!,#REF!,#REF!,#REF!,#REF!,#REF!,#REF!</definedName>
    <definedName name="T27?axis?ПФ?ФАКТ" localSheetId="19">#REF!,#REF!,#REF!,#REF!,#REF!,#REF!,#REF!</definedName>
    <definedName name="T27?axis?ПФ?ФАКТ" localSheetId="6">#REF!,#REF!,#REF!,#REF!,#REF!,#REF!,#REF!</definedName>
    <definedName name="T27?axis?ПФ?ФАКТ" localSheetId="25">#REF!,#REF!,#REF!,#REF!,#REF!,#REF!,#REF!</definedName>
    <definedName name="T27?axis?ПФ?ФАКТ" localSheetId="18">#REF!,#REF!,#REF!,#REF!,#REF!,#REF!,#REF!</definedName>
    <definedName name="T27?axis?ПФ?ФАКТ" localSheetId="26">#REF!,#REF!,#REF!,#REF!,#REF!,#REF!,#REF!</definedName>
    <definedName name="T27?axis?ПФ?ФАКТ" localSheetId="17">#REF!,#REF!,#REF!,#REF!,#REF!,#REF!,#REF!</definedName>
    <definedName name="T27?axis?ПФ?ФАКТ">#REF!,#REF!,#REF!,#REF!,#REF!,#REF!,#REF!</definedName>
    <definedName name="T27?Data">'[24]27'!$K$8:$BX$34,'[24]27'!$BZ$8:$DC$34,'[24]27'!$D$8:$I$34</definedName>
    <definedName name="T27?item_ext?РОСТ" localSheetId="24">#REF!</definedName>
    <definedName name="T27?item_ext?РОСТ" localSheetId="19">#REF!</definedName>
    <definedName name="T27?item_ext?РОСТ" localSheetId="6">#REF!</definedName>
    <definedName name="T27?item_ext?РОСТ" localSheetId="25">#REF!</definedName>
    <definedName name="T27?item_ext?РОСТ" localSheetId="18">#REF!</definedName>
    <definedName name="T27?item_ext?РОСТ" localSheetId="26">#REF!</definedName>
    <definedName name="T27?item_ext?РОСТ" localSheetId="17">#REF!</definedName>
    <definedName name="T27?item_ext?РОСТ">#REF!</definedName>
    <definedName name="T27?L1">'[24]27'!$BZ$8:$DC$8,'[24]27'!$D$8:$I$8,'[24]27'!$K$8:$BX$8</definedName>
    <definedName name="T27?L1.1" localSheetId="24">#REF!</definedName>
    <definedName name="T27?L1.1" localSheetId="19">#REF!</definedName>
    <definedName name="T27?L1.1" localSheetId="6">#REF!</definedName>
    <definedName name="T27?L1.1" localSheetId="25">#REF!</definedName>
    <definedName name="T27?L1.1" localSheetId="18">#REF!</definedName>
    <definedName name="T27?L1.1" localSheetId="26">#REF!</definedName>
    <definedName name="T27?L1.1" localSheetId="17">#REF!</definedName>
    <definedName name="T27?L1.1">#REF!</definedName>
    <definedName name="T27?L1.2" localSheetId="24">#REF!</definedName>
    <definedName name="T27?L1.2" localSheetId="19">#REF!</definedName>
    <definedName name="T27?L1.2" localSheetId="6">#REF!</definedName>
    <definedName name="T27?L1.2" localSheetId="25">#REF!</definedName>
    <definedName name="T27?L1.2" localSheetId="18">#REF!</definedName>
    <definedName name="T27?L1.2" localSheetId="26">#REF!</definedName>
    <definedName name="T27?L1.2" localSheetId="17">#REF!</definedName>
    <definedName name="T27?L1.2">#REF!</definedName>
    <definedName name="T27?L2">'[24]27'!$BZ$9:$DC$9,'[24]27'!$D$9:$I$9,'[24]27'!$K$9:$BX$9</definedName>
    <definedName name="T27?L3">'[24]27'!$D$11:$I$11,'[24]27'!$BZ$11:$CW$11,'[24]27'!$K$11:$BX$11</definedName>
    <definedName name="T27?L3.1" localSheetId="6">'[24]27'!$X$12:$AB$12,'[24]27'!$AD$12:$AH$12,'[24]27'!$AJ$12:$AN$12,'[24]27'!$AP$12:$AT$12,'[24]27'!$AV$12:$AZ$12,P1_T27?L3.1</definedName>
    <definedName name="T27?L3.1">'[24]27'!$X$12:$AB$12,'[24]27'!$AD$12:$AH$12,'[24]27'!$AJ$12:$AN$12,'[24]27'!$AP$12:$AT$12,'[24]27'!$AV$12:$AZ$12,P1_T27?L3.1</definedName>
    <definedName name="T27?L3.2" localSheetId="6">'[24]27'!$AV$13:$AZ$13,'[24]27'!$AP$13:$AT$13,'[24]27'!$AJ$13:$AN$13,'[24]27'!$AD$13:$AH$13,'[24]27'!$X$13:$AB$13,P1_T27?L3.2</definedName>
    <definedName name="T27?L3.2">'[24]27'!$AV$13:$AZ$13,'[24]27'!$AP$13:$AT$13,'[24]27'!$AJ$13:$AN$13,'[24]27'!$AD$13:$AH$13,'[24]27'!$X$13:$AB$13,P1_T27?L3.2</definedName>
    <definedName name="T27?L4" localSheetId="6">'[24]27'!$Y$15:$AC$15,'[24]27'!$AE$15:$AI$15,'[24]27'!$AK$15:$AO$15,'[24]27'!$AQ$15:$AU$15,'[24]27'!$AW$15:$BA$15,'[24]27'!$BC$15:$BG$15,'[24]27'!$BI$15:$BM$15,'[24]27'!$BO$15:$BS$15,P1_T27?L4</definedName>
    <definedName name="T27?L4">'[24]27'!$Y$15:$AC$15,'[24]27'!$AE$15:$AI$15,'[24]27'!$AK$15:$AO$15,'[24]27'!$AQ$15:$AU$15,'[24]27'!$AW$15:$BA$15,'[24]27'!$BC$15:$BG$15,'[24]27'!$BI$15:$BM$15,'[24]27'!$BO$15:$BS$15,P1_T27?L4</definedName>
    <definedName name="T27?L4.1" localSheetId="6">'[24]27'!$S$16:$V$16,'[24]27'!$Y$16:$AB$16,'[24]27'!$AE$16:$AH$16,'[24]27'!$AK$16:$AN$16,'[24]27'!$AQ$16:$AT$16,'[24]27'!$F$16:$I$16,'[24]27'!$AW$16:$AZ$16,P1_T27?L4.1</definedName>
    <definedName name="T27?L4.1">'[24]27'!$S$16:$V$16,'[24]27'!$Y$16:$AB$16,'[24]27'!$AE$16:$AH$16,'[24]27'!$AK$16:$AN$16,'[24]27'!$AQ$16:$AT$16,'[24]27'!$F$16:$I$16,'[24]27'!$AW$16:$AZ$16,P1_T27?L4.1</definedName>
    <definedName name="T27?L4.1.1" localSheetId="6">'[24]27'!$F$17:$I$17,'[24]27'!$CZ$17:$DC$17,'[24]27'!$CT$17:$CW$17,'[24]27'!$CN$17:$CQ$17,'[24]27'!$CH$17:$CK$17,'[24]27'!$CB$17:$CE$17,'[24]27'!$BU$17:$BX$17,P1_T27?L4.1.1</definedName>
    <definedName name="T27?L4.1.1">'[24]27'!$F$17:$I$17,'[24]27'!$CZ$17:$DC$17,'[24]27'!$CT$17:$CW$17,'[24]27'!$CN$17:$CQ$17,'[24]27'!$CH$17:$CK$17,'[24]27'!$CB$17:$CE$17,'[24]27'!$BU$17:$BX$17,P1_T27?L4.1.1</definedName>
    <definedName name="T27?L4.1.1.1" localSheetId="6">'[24]27'!$AK$18:$AN$18,'[24]27'!$AQ$18:$AT$18,'[24]27'!$AW$18:$AZ$18,'[24]27'!$BC$18:$BF$18,'[24]27'!$BI$18:$BL$18,'[24]27'!$BO$18:$BR$18,'[24]27'!$BU$18:$BX$18,P1_T27?L4.1.1.1</definedName>
    <definedName name="T27?L4.1.1.1">'[24]27'!$AK$18:$AN$18,'[24]27'!$AQ$18:$AT$18,'[24]27'!$AW$18:$AZ$18,'[24]27'!$BC$18:$BF$18,'[24]27'!$BI$18:$BL$18,'[24]27'!$BO$18:$BR$18,'[24]27'!$BU$18:$BX$18,P1_T27?L4.1.1.1</definedName>
    <definedName name="T27?L4.1.2" localSheetId="6">'[24]27'!$BU$19:$BX$19,'[24]27'!$BO$19:$BR$19,'[24]27'!$BI$19:$BL$19,'[24]27'!$BC$19:$BF$19,'[24]27'!$AW$19:$AZ$19,'[24]27'!$AQ$19:$AT$19,'[24]27'!$AK$19:$AN$19,P1_T27?L4.1.2</definedName>
    <definedName name="T27?L4.1.2">'[24]27'!$BU$19:$BX$19,'[24]27'!$BO$19:$BR$19,'[24]27'!$BI$19:$BL$19,'[24]27'!$BC$19:$BF$19,'[24]27'!$AW$19:$AZ$19,'[24]27'!$AQ$19:$AT$19,'[24]27'!$AK$19:$AN$19,P1_T27?L4.1.2</definedName>
    <definedName name="T27?L4.2" localSheetId="6">'[24]27'!$CB$21:$CE$21,'[24]27'!$CH$21:$CK$21,'[24]27'!$CN$21:$CQ$21,'[24]27'!$CT$21:$CW$21,'[24]27'!$E$21:$I$21,'[24]27'!$M$21:$P$21,P1_T27?L4.2</definedName>
    <definedName name="T27?L4.2">'[24]27'!$CB$21:$CE$21,'[24]27'!$CH$21:$CK$21,'[24]27'!$CN$21:$CQ$21,'[24]27'!$CT$21:$CW$21,'[24]27'!$E$21:$I$21,'[24]27'!$M$21:$P$21,P1_T27?L4.2</definedName>
    <definedName name="T27?L5">'[24]27'!$BZ$23:$CX$23,'[24]27'!$CZ$23:$DC$23,'[24]27'!$D$23:$I$23,'[24]27'!$K$23:$BX$23</definedName>
    <definedName name="T27?L5.1">'[24]27'!$BZ$24:$CX$24,'[24]27'!$CZ$24:$DC$24,'[24]27'!$D$24:$I$24,'[24]27'!$K$24:$BX$24</definedName>
    <definedName name="T27?L5.2">'[24]27'!$BZ$25:$CX$25,'[24]27'!$CZ$25:$DC$25,'[24]27'!$D$25:$I$25,'[24]27'!$K$25:$BX$25</definedName>
    <definedName name="T27?L6">'[24]27'!$BZ$27:$CX$27,'[24]27'!$CZ$27:$DC$27,'[24]27'!$D$27:$I$27,'[24]27'!$K$27:$BX$27</definedName>
    <definedName name="T27?L6.1">'[24]27'!$BZ$29:$CX$29,'[24]27'!$CZ$29:$DC$29,'[24]27'!$D$29:$I$29,'[24]27'!$K$29:$BX$29</definedName>
    <definedName name="T27?L6.2">'[24]27'!$BZ$30:$CX$30,'[24]27'!$CZ$30:$DC$30,'[24]27'!$D$30:$I$30,'[24]27'!$K$30:$BX$30</definedName>
    <definedName name="T27?L6.2.1">'[24]27'!$BZ$31:$CX$31,'[24]27'!$CZ$31:$DC$31,'[24]27'!$D$31:$I$31,'[24]27'!$K$31:$BX$31</definedName>
    <definedName name="T27?L6.3.1">'[24]27'!$BZ$33:$CX$33,'[24]27'!$CZ$33:$DC$33,'[24]27'!$D$33:$I$33,'[24]27'!$K$33:$BX$33</definedName>
    <definedName name="T27?L6.3.2">'[24]27'!$BZ$34:$CX$34,'[24]27'!$CZ$34:$DC$34,'[24]27'!$D$34:$I$34,'[24]27'!$K$34:$BX$34</definedName>
    <definedName name="T27?Name" localSheetId="24">#REF!</definedName>
    <definedName name="T27?Name" localSheetId="19">#REF!</definedName>
    <definedName name="T27?Name" localSheetId="6">#REF!</definedName>
    <definedName name="T27?Name" localSheetId="25">#REF!</definedName>
    <definedName name="T27?Name" localSheetId="18">#REF!</definedName>
    <definedName name="T27?Name" localSheetId="26">#REF!</definedName>
    <definedName name="T27?Name" localSheetId="17">#REF!</definedName>
    <definedName name="T27?Name">#REF!</definedName>
    <definedName name="T27?Table" localSheetId="24">#REF!</definedName>
    <definedName name="T27?Table" localSheetId="19">#REF!</definedName>
    <definedName name="T27?Table" localSheetId="6">#REF!</definedName>
    <definedName name="T27?Table" localSheetId="25">#REF!</definedName>
    <definedName name="T27?Table" localSheetId="18">#REF!</definedName>
    <definedName name="T27?Table" localSheetId="26">#REF!</definedName>
    <definedName name="T27?Table" localSheetId="17">#REF!</definedName>
    <definedName name="T27?Table">#REF!</definedName>
    <definedName name="T27?Title" localSheetId="24">#REF!</definedName>
    <definedName name="T27?Title" localSheetId="19">#REF!</definedName>
    <definedName name="T27?Title" localSheetId="6">#REF!</definedName>
    <definedName name="T27?Title" localSheetId="25">#REF!</definedName>
    <definedName name="T27?Title" localSheetId="18">#REF!</definedName>
    <definedName name="T27?Title" localSheetId="26">#REF!</definedName>
    <definedName name="T27?Title" localSheetId="17">#REF!</definedName>
    <definedName name="T27?Title">#REF!</definedName>
    <definedName name="T27?unit?РУБ.МВТ">'[24]27'!$D$12:$DC$12,'[24]27'!$D$18:$DC$18,'[24]27'!$D$24:$DC$24</definedName>
    <definedName name="T27?unit?РУБ.МВТЧ">'[24]27'!$D$11:$DC$11,'[24]27'!$D$15:$DC$17,'[24]27'!$D$19:$DC$19,'[24]27'!$D$21:$DC$21,'[24]27'!$D$23:$DC$23,'[24]27'!$D$25:$DC$25,'[24]27'!$D$13:$DC$13</definedName>
    <definedName name="T27?unit?ТРУБ">'[24]27'!$D$27:$DC$27,'[24]27'!$D$29:$DC$31,'[24]27'!$D$33:$DC$34</definedName>
    <definedName name="T27_Name">'[24]27'!$BM$4,'[24]27'!$BG$4,'[24]27'!$BA$4,'[24]27'!$AU$4,'[24]27'!$AO$4,'[24]27'!$AI$4,'[24]27'!$AC$4,'[24]27'!$W$4,'[24]27'!$Q$4,'[24]27'!$K$4,'[24]27'!$BS$4</definedName>
    <definedName name="T27_Protect" localSheetId="24">#REF!,#REF!,#REF!,#REF!</definedName>
    <definedName name="T27_Protect" localSheetId="19">#REF!,#REF!,#REF!,#REF!</definedName>
    <definedName name="T27_Protect" localSheetId="6">#REF!,#REF!,#REF!,#REF!</definedName>
    <definedName name="T27_Protect" localSheetId="25">#REF!,#REF!,#REF!,#REF!</definedName>
    <definedName name="T27_Protect" localSheetId="18">#REF!,#REF!,#REF!,#REF!</definedName>
    <definedName name="T27_Protect" localSheetId="26">#REF!,#REF!,#REF!,#REF!</definedName>
    <definedName name="T27_Protect" localSheetId="17">#REF!,#REF!,#REF!,#REF!</definedName>
    <definedName name="T27_Protect">#REF!,#REF!,#REF!,#REF!</definedName>
    <definedName name="T28.1?axis?C?СЦТ" localSheetId="24">#REF!</definedName>
    <definedName name="T28.1?axis?C?СЦТ" localSheetId="19">#REF!</definedName>
    <definedName name="T28.1?axis?C?СЦТ" localSheetId="6">#REF!</definedName>
    <definedName name="T28.1?axis?C?СЦТ" localSheetId="25">#REF!</definedName>
    <definedName name="T28.1?axis?C?СЦТ" localSheetId="18">#REF!</definedName>
    <definedName name="T28.1?axis?C?СЦТ" localSheetId="10">#REF!</definedName>
    <definedName name="T28.1?axis?C?СЦТ" localSheetId="26">#REF!</definedName>
    <definedName name="T28.1?axis?C?СЦТ" localSheetId="17">#REF!</definedName>
    <definedName name="T28.1?axis?C?СЦТ">#REF!</definedName>
    <definedName name="T28.1?axis?C?СЦТ?" localSheetId="24">#REF!</definedName>
    <definedName name="T28.1?axis?C?СЦТ?" localSheetId="19">#REF!</definedName>
    <definedName name="T28.1?axis?C?СЦТ?" localSheetId="6">#REF!</definedName>
    <definedName name="T28.1?axis?C?СЦТ?" localSheetId="25">#REF!</definedName>
    <definedName name="T28.1?axis?C?СЦТ?" localSheetId="18">#REF!</definedName>
    <definedName name="T28.1?axis?C?СЦТ?" localSheetId="10">#REF!</definedName>
    <definedName name="T28.1?axis?C?СЦТ?" localSheetId="26">#REF!</definedName>
    <definedName name="T28.1?axis?C?СЦТ?" localSheetId="17">#REF!</definedName>
    <definedName name="T28.1?axis?C?СЦТ?">#REF!</definedName>
    <definedName name="T28.1?axis?ПРД?БАЗ">'[24]28.1'!$K$8:$K$12,'[24]28.1'!$I$8:$I$12,'[24]28.1'!$G$8:$G$12,'[24]28.1'!$D$8:$D$12,'[24]28.1'!$AQ$8:$AQ$12</definedName>
    <definedName name="T28.1?axis?ПРД?РЕГ">'[24]28.1'!$L$8:$L$12,'[24]28.1'!$J$8:$J$12,'[24]28.1'!$H$8:$H$12,'[24]28.1'!$E$8:$E$12,'[24]28.1'!$AR$8:$AR$12</definedName>
    <definedName name="T28.1?Data" localSheetId="24">#REF!</definedName>
    <definedName name="T28.1?Data" localSheetId="19">#REF!</definedName>
    <definedName name="T28.1?Data" localSheetId="6">#REF!</definedName>
    <definedName name="T28.1?Data" localSheetId="25">#REF!</definedName>
    <definedName name="T28.1?Data" localSheetId="18">#REF!</definedName>
    <definedName name="T28.1?Data" localSheetId="10">#REF!</definedName>
    <definedName name="T28.1?Data" localSheetId="26">#REF!</definedName>
    <definedName name="T28.1?Data" localSheetId="17">#REF!</definedName>
    <definedName name="T28.1?Data">#REF!</definedName>
    <definedName name="T28.1?L1" localSheetId="24">#REF!</definedName>
    <definedName name="T28.1?L1" localSheetId="19">#REF!</definedName>
    <definedName name="T28.1?L1" localSheetId="6">#REF!</definedName>
    <definedName name="T28.1?L1" localSheetId="25">#REF!</definedName>
    <definedName name="T28.1?L1" localSheetId="18">#REF!</definedName>
    <definedName name="T28.1?L1" localSheetId="10">#REF!</definedName>
    <definedName name="T28.1?L1" localSheetId="26">#REF!</definedName>
    <definedName name="T28.1?L1" localSheetId="17">#REF!</definedName>
    <definedName name="T28.1?L1">#REF!</definedName>
    <definedName name="T28.1?L2" localSheetId="24">#REF!</definedName>
    <definedName name="T28.1?L2" localSheetId="19">#REF!</definedName>
    <definedName name="T28.1?L2" localSheetId="6">#REF!</definedName>
    <definedName name="T28.1?L2" localSheetId="25">#REF!</definedName>
    <definedName name="T28.1?L2" localSheetId="18">#REF!</definedName>
    <definedName name="T28.1?L2" localSheetId="10">#REF!</definedName>
    <definedName name="T28.1?L2" localSheetId="26">#REF!</definedName>
    <definedName name="T28.1?L2" localSheetId="17">#REF!</definedName>
    <definedName name="T28.1?L2">#REF!</definedName>
    <definedName name="T28.1?L3" localSheetId="24">#REF!</definedName>
    <definedName name="T28.1?L3" localSheetId="19">#REF!</definedName>
    <definedName name="T28.1?L3" localSheetId="6">#REF!</definedName>
    <definedName name="T28.1?L3" localSheetId="25">#REF!</definedName>
    <definedName name="T28.1?L3" localSheetId="18">#REF!</definedName>
    <definedName name="T28.1?L3" localSheetId="10">#REF!</definedName>
    <definedName name="T28.1?L3" localSheetId="26">#REF!</definedName>
    <definedName name="T28.1?L3" localSheetId="17">#REF!</definedName>
    <definedName name="T28.1?L3">#REF!</definedName>
    <definedName name="T28.1?Name" localSheetId="24">#REF!</definedName>
    <definedName name="T28.1?Name" localSheetId="19">#REF!</definedName>
    <definedName name="T28.1?Name" localSheetId="6">#REF!</definedName>
    <definedName name="T28.1?Name" localSheetId="25">#REF!</definedName>
    <definedName name="T28.1?Name" localSheetId="18">#REF!</definedName>
    <definedName name="T28.1?Name" localSheetId="10">#REF!</definedName>
    <definedName name="T28.1?Name" localSheetId="26">#REF!</definedName>
    <definedName name="T28.1?Name" localSheetId="17">#REF!</definedName>
    <definedName name="T28.1?Name">#REF!</definedName>
    <definedName name="T28.1?Table" localSheetId="24">#REF!</definedName>
    <definedName name="T28.1?Table" localSheetId="19">#REF!</definedName>
    <definedName name="T28.1?Table" localSheetId="6">#REF!</definedName>
    <definedName name="T28.1?Table" localSheetId="25">#REF!</definedName>
    <definedName name="T28.1?Table" localSheetId="18">#REF!</definedName>
    <definedName name="T28.1?Table" localSheetId="10">#REF!</definedName>
    <definedName name="T28.1?Table" localSheetId="26">#REF!</definedName>
    <definedName name="T28.1?Table" localSheetId="17">#REF!</definedName>
    <definedName name="T28.1?Table">#REF!</definedName>
    <definedName name="T28.1?Title" localSheetId="24">#REF!</definedName>
    <definedName name="T28.1?Title" localSheetId="19">#REF!</definedName>
    <definedName name="T28.1?Title" localSheetId="6">#REF!</definedName>
    <definedName name="T28.1?Title" localSheetId="25">#REF!</definedName>
    <definedName name="T28.1?Title" localSheetId="18">#REF!</definedName>
    <definedName name="T28.1?Title" localSheetId="10">#REF!</definedName>
    <definedName name="T28.1?Title" localSheetId="26">#REF!</definedName>
    <definedName name="T28.1?Title" localSheetId="17">#REF!</definedName>
    <definedName name="T28.1?Title">#REF!</definedName>
    <definedName name="T28.1?unit?ГКАЛЧ" localSheetId="24">#REF!</definedName>
    <definedName name="T28.1?unit?ГКАЛЧ" localSheetId="19">#REF!</definedName>
    <definedName name="T28.1?unit?ГКАЛЧ" localSheetId="6">#REF!</definedName>
    <definedName name="T28.1?unit?ГКАЛЧ" localSheetId="25">#REF!</definedName>
    <definedName name="T28.1?unit?ГКАЛЧ" localSheetId="18">#REF!</definedName>
    <definedName name="T28.1?unit?ГКАЛЧ" localSheetId="10">#REF!</definedName>
    <definedName name="T28.1?unit?ГКАЛЧ" localSheetId="26">#REF!</definedName>
    <definedName name="T28.1?unit?ГКАЛЧ" localSheetId="17">#REF!</definedName>
    <definedName name="T28.1?unit?ГКАЛЧ">#REF!</definedName>
    <definedName name="T28.1?unit?РУБ.ГКАЛЧ" localSheetId="24">#REF!</definedName>
    <definedName name="T28.1?unit?РУБ.ГКАЛЧ" localSheetId="19">#REF!</definedName>
    <definedName name="T28.1?unit?РУБ.ГКАЛЧ" localSheetId="6">#REF!</definedName>
    <definedName name="T28.1?unit?РУБ.ГКАЛЧ" localSheetId="25">#REF!</definedName>
    <definedName name="T28.1?unit?РУБ.ГКАЛЧ" localSheetId="18">#REF!</definedName>
    <definedName name="T28.1?unit?РУБ.ГКАЛЧ" localSheetId="10">#REF!</definedName>
    <definedName name="T28.1?unit?РУБ.ГКАЛЧ" localSheetId="26">#REF!</definedName>
    <definedName name="T28.1?unit?РУБ.ГКАЛЧ" localSheetId="17">#REF!</definedName>
    <definedName name="T28.1?unit?РУБ.ГКАЛЧ">#REF!</definedName>
    <definedName name="T28.1?unit?ТРУБ" localSheetId="24">#REF!</definedName>
    <definedName name="T28.1?unit?ТРУБ" localSheetId="19">#REF!</definedName>
    <definedName name="T28.1?unit?ТРУБ" localSheetId="6">#REF!</definedName>
    <definedName name="T28.1?unit?ТРУБ" localSheetId="25">#REF!</definedName>
    <definedName name="T28.1?unit?ТРУБ" localSheetId="18">#REF!</definedName>
    <definedName name="T28.1?unit?ТРУБ" localSheetId="10">#REF!</definedName>
    <definedName name="T28.1?unit?ТРУБ" localSheetId="26">#REF!</definedName>
    <definedName name="T28.1?unit?ТРУБ" localSheetId="17">#REF!</definedName>
    <definedName name="T28.1?unit?ТРУБ">#REF!</definedName>
    <definedName name="T28.2?axis?C?СЦТ" localSheetId="24">#REF!</definedName>
    <definedName name="T28.2?axis?C?СЦТ" localSheetId="19">#REF!</definedName>
    <definedName name="T28.2?axis?C?СЦТ" localSheetId="6">#REF!</definedName>
    <definedName name="T28.2?axis?C?СЦТ" localSheetId="25">#REF!</definedName>
    <definedName name="T28.2?axis?C?СЦТ" localSheetId="18">#REF!</definedName>
    <definedName name="T28.2?axis?C?СЦТ" localSheetId="10">#REF!</definedName>
    <definedName name="T28.2?axis?C?СЦТ" localSheetId="26">#REF!</definedName>
    <definedName name="T28.2?axis?C?СЦТ" localSheetId="17">#REF!</definedName>
    <definedName name="T28.2?axis?C?СЦТ">#REF!</definedName>
    <definedName name="T28.2?axis?C?СЦТ?" localSheetId="24">#REF!</definedName>
    <definedName name="T28.2?axis?C?СЦТ?" localSheetId="19">#REF!</definedName>
    <definedName name="T28.2?axis?C?СЦТ?" localSheetId="6">#REF!</definedName>
    <definedName name="T28.2?axis?C?СЦТ?" localSheetId="25">#REF!</definedName>
    <definedName name="T28.2?axis?C?СЦТ?" localSheetId="18">#REF!</definedName>
    <definedName name="T28.2?axis?C?СЦТ?" localSheetId="10">#REF!</definedName>
    <definedName name="T28.2?axis?C?СЦТ?" localSheetId="26">#REF!</definedName>
    <definedName name="T28.2?axis?C?СЦТ?" localSheetId="17">#REF!</definedName>
    <definedName name="T28.2?axis?C?СЦТ?">#REF!</definedName>
    <definedName name="T28.2?axis?R?ПАР">'[24]28.2'!$E$15:$F$20,'[24]28.2'!$E$22:$F$27,'[24]28.2'!$H$15:$AS$20,'[24]28.2'!$H$22:$AS$27</definedName>
    <definedName name="T28.2?axis?R?ПАР?">'[24]28.2'!$C$22:$C$27,'[24]28.2'!$C$15:$C$20</definedName>
    <definedName name="T28.2?axis?ПРД?БАЗ">'[24]28.2'!$L$8:$L$30,'[24]28.2'!$J$8:$J$30,'[24]28.2'!$H$8:$H$30,'[24]28.2'!$AR$8:$AR$30,'[24]28.2'!$E$8:$E$30</definedName>
    <definedName name="T28.2?axis?ПРД?РЕГ">'[24]28.2'!$M$8:$M$30,'[24]28.2'!$K$8:$K$30,'[24]28.2'!$I$8:$I$30,'[24]28.2'!$AS$8:$AS$30,'[24]28.2'!$F$8:$F$30</definedName>
    <definedName name="T28.2?Data">'[24]28.2'!$E$13:$F$13,'[24]28.2'!$H$13:$AS$13,'[24]28.2'!$E$15:$F$20,'[24]28.2'!$H$15:$AS$20,'[24]28.2'!$E$22:$F$29,'[24]28.2'!$H$22:$AS$29,'[24]28.2'!$E$9:$F$11,'[24]28.2'!$H$9:$AS$11</definedName>
    <definedName name="T28.2?L0.1">'[24]28.2'!$E$9:$F$9,'[24]28.2'!$H$9:$AS$9</definedName>
    <definedName name="T28.2?L0.2">'[24]28.2'!$H$10:$AS$10,'[24]28.2'!$E$10:$F$10</definedName>
    <definedName name="T28.2?L0.3">'[24]28.2'!$H$11:$AS$11,'[24]28.2'!$E$11:$F$11</definedName>
    <definedName name="T28.2?L1">'[24]28.2'!$E$13:$F$13,'[24]28.2'!$H$13:$AS$13</definedName>
    <definedName name="T28.2?L1.1">'[24]28.2'!$H$15:$AS$20,'[24]28.2'!$E$15:$F$20</definedName>
    <definedName name="T28.2?L2">'[24]28.2'!$E$22:$F$26,'[24]28.2'!$H$22:$AS$26</definedName>
    <definedName name="T28.2?L3">'[24]28.2'!$E$27:$F$27,'[24]28.2'!$H$27:$AS$27</definedName>
    <definedName name="T28.2?L4">'[24]28.2'!$E$28:$F$28,'[24]28.2'!$H$28:$AS$28</definedName>
    <definedName name="T28.2?L5">'[24]28.2'!$E$29:$F$29,'[24]28.2'!$H$29:$AS$29</definedName>
    <definedName name="T28.2?Name" localSheetId="24">#REF!</definedName>
    <definedName name="T28.2?Name" localSheetId="19">#REF!</definedName>
    <definedName name="T28.2?Name" localSheetId="6">#REF!</definedName>
    <definedName name="T28.2?Name" localSheetId="25">#REF!</definedName>
    <definedName name="T28.2?Name" localSheetId="18">#REF!</definedName>
    <definedName name="T28.2?Name" localSheetId="10">#REF!</definedName>
    <definedName name="T28.2?Name" localSheetId="26">#REF!</definedName>
    <definedName name="T28.2?Name" localSheetId="17">#REF!</definedName>
    <definedName name="T28.2?Name">#REF!</definedName>
    <definedName name="T28.2?Table" localSheetId="24">#REF!</definedName>
    <definedName name="T28.2?Table" localSheetId="19">#REF!</definedName>
    <definedName name="T28.2?Table" localSheetId="6">#REF!</definedName>
    <definedName name="T28.2?Table" localSheetId="25">#REF!</definedName>
    <definedName name="T28.2?Table" localSheetId="18">#REF!</definedName>
    <definedName name="T28.2?Table" localSheetId="10">#REF!</definedName>
    <definedName name="T28.2?Table" localSheetId="26">#REF!</definedName>
    <definedName name="T28.2?Table" localSheetId="17">#REF!</definedName>
    <definedName name="T28.2?Table">#REF!</definedName>
    <definedName name="T28.2?Title" localSheetId="24">#REF!</definedName>
    <definedName name="T28.2?Title" localSheetId="19">#REF!</definedName>
    <definedName name="T28.2?Title" localSheetId="6">#REF!</definedName>
    <definedName name="T28.2?Title" localSheetId="25">#REF!</definedName>
    <definedName name="T28.2?Title" localSheetId="18">#REF!</definedName>
    <definedName name="T28.2?Title" localSheetId="10">#REF!</definedName>
    <definedName name="T28.2?Title" localSheetId="26">#REF!</definedName>
    <definedName name="T28.2?Title" localSheetId="17">#REF!</definedName>
    <definedName name="T28.2?Title">#REF!</definedName>
    <definedName name="T28.2?unit?КГ.ГКАЛ">'[24]28.2'!$E$28:$AS$28,'[24]28.2'!$E$13:$AS$13</definedName>
    <definedName name="T28.2?unit?РУБ.ГКАЛ">'[24]28.2'!$E$29:$AS$29,'[24]28.2'!$E$22:$AS$27</definedName>
    <definedName name="T28.2?unit?РУБ.ТУТ" localSheetId="24">#REF!</definedName>
    <definedName name="T28.2?unit?РУБ.ТУТ" localSheetId="19">#REF!</definedName>
    <definedName name="T28.2?unit?РУБ.ТУТ" localSheetId="6">#REF!</definedName>
    <definedName name="T28.2?unit?РУБ.ТУТ" localSheetId="25">#REF!</definedName>
    <definedName name="T28.2?unit?РУБ.ТУТ" localSheetId="18">#REF!</definedName>
    <definedName name="T28.2?unit?РУБ.ТУТ" localSheetId="10">#REF!</definedName>
    <definedName name="T28.2?unit?РУБ.ТУТ" localSheetId="26">#REF!</definedName>
    <definedName name="T28.2?unit?РУБ.ТУТ" localSheetId="17">#REF!</definedName>
    <definedName name="T28.2?unit?РУБ.ТУТ">#REF!</definedName>
    <definedName name="T28.2?unit?ТГКАЛ" localSheetId="24">#REF!</definedName>
    <definedName name="T28.2?unit?ТГКАЛ" localSheetId="19">#REF!</definedName>
    <definedName name="T28.2?unit?ТГКАЛ" localSheetId="6">#REF!</definedName>
    <definedName name="T28.2?unit?ТГКАЛ" localSheetId="25">#REF!</definedName>
    <definedName name="T28.2?unit?ТГКАЛ" localSheetId="18">#REF!</definedName>
    <definedName name="T28.2?unit?ТГКАЛ" localSheetId="10">#REF!</definedName>
    <definedName name="T28.2?unit?ТГКАЛ" localSheetId="26">#REF!</definedName>
    <definedName name="T28.2?unit?ТГКАЛ" localSheetId="17">#REF!</definedName>
    <definedName name="T28.2?unit?ТГКАЛ">#REF!</definedName>
    <definedName name="T28.2?unit?ТРУБ" localSheetId="24">#REF!</definedName>
    <definedName name="T28.2?unit?ТРУБ" localSheetId="19">#REF!</definedName>
    <definedName name="T28.2?unit?ТРУБ" localSheetId="6">#REF!</definedName>
    <definedName name="T28.2?unit?ТРУБ" localSheetId="25">#REF!</definedName>
    <definedName name="T28.2?unit?ТРУБ" localSheetId="18">#REF!</definedName>
    <definedName name="T28.2?unit?ТРУБ" localSheetId="10">#REF!</definedName>
    <definedName name="T28.2?unit?ТРУБ" localSheetId="26">#REF!</definedName>
    <definedName name="T28.2?unit?ТРУБ" localSheetId="17">#REF!</definedName>
    <definedName name="T28.2?unit?ТРУБ">#REF!</definedName>
    <definedName name="T28.2?unit?ЧСЛ" localSheetId="24">#REF!</definedName>
    <definedName name="T28.2?unit?ЧСЛ" localSheetId="19">#REF!</definedName>
    <definedName name="T28.2?unit?ЧСЛ" localSheetId="6">#REF!</definedName>
    <definedName name="T28.2?unit?ЧСЛ" localSheetId="25">#REF!</definedName>
    <definedName name="T28.2?unit?ЧСЛ" localSheetId="18">#REF!</definedName>
    <definedName name="T28.2?unit?ЧСЛ" localSheetId="10">#REF!</definedName>
    <definedName name="T28.2?unit?ЧСЛ" localSheetId="26">#REF!</definedName>
    <definedName name="T28.2?unit?ЧСЛ" localSheetId="17">#REF!</definedName>
    <definedName name="T28.2?unit?ЧСЛ">#REF!</definedName>
    <definedName name="T28.2_Copy" localSheetId="24">#REF!</definedName>
    <definedName name="T28.2_Copy" localSheetId="19">#REF!</definedName>
    <definedName name="T28.2_Copy" localSheetId="6">#REF!</definedName>
    <definedName name="T28.2_Copy" localSheetId="25">#REF!</definedName>
    <definedName name="T28.2_Copy" localSheetId="18">#REF!</definedName>
    <definedName name="T28.2_Copy" localSheetId="10">#REF!</definedName>
    <definedName name="T28.2_Copy" localSheetId="26">#REF!</definedName>
    <definedName name="T28.2_Copy" localSheetId="17">#REF!</definedName>
    <definedName name="T28.2_Copy">#REF!</definedName>
    <definedName name="T28.2_Name">'[24]28.2'!$L$4,'[24]28.2'!$J$4,'[24]28.2'!$H$4,'[24]28.2'!$AR$4</definedName>
    <definedName name="T28.3?axis?C?ПАР">'[24]28.3'!$E$89:$S$105,'[24]28.3'!$E$64:$S$80,'[24]28.3'!$E$39:$S$55,'[24]28.3'!$E$14:$S$30,'[24]28.3'!$E$114:$S$130</definedName>
    <definedName name="T28.3?axis?C?ПАР?" localSheetId="24">#REF!</definedName>
    <definedName name="T28.3?axis?C?ПАР?" localSheetId="19">#REF!</definedName>
    <definedName name="T28.3?axis?C?ПАР?" localSheetId="6">#REF!</definedName>
    <definedName name="T28.3?axis?C?ПАР?" localSheetId="25">#REF!</definedName>
    <definedName name="T28.3?axis?C?ПАР?" localSheetId="18">#REF!</definedName>
    <definedName name="T28.3?axis?C?ПАР?" localSheetId="10">#REF!</definedName>
    <definedName name="T28.3?axis?C?ПАР?" localSheetId="26">#REF!</definedName>
    <definedName name="T28.3?axis?C?ПАР?" localSheetId="17">#REF!</definedName>
    <definedName name="T28.3?axis?C?ПАР?">#REF!</definedName>
    <definedName name="T28.3?axis?C?ПОТ">'[24]28.3'!$E$89:$S$105,'[24]28.3'!$E$64:$S$80,'[24]28.3'!$E$39:$S$55,'[24]28.3'!$E$14:$S$30,'[24]28.3'!$E$114:$S$130</definedName>
    <definedName name="T28.3?axis?C?ПОТ?" localSheetId="24">#REF!</definedName>
    <definedName name="T28.3?axis?C?ПОТ?" localSheetId="19">#REF!</definedName>
    <definedName name="T28.3?axis?C?ПОТ?" localSheetId="6">#REF!</definedName>
    <definedName name="T28.3?axis?C?ПОТ?" localSheetId="25">#REF!</definedName>
    <definedName name="T28.3?axis?C?ПОТ?" localSheetId="18">#REF!</definedName>
    <definedName name="T28.3?axis?C?ПОТ?" localSheetId="10">#REF!</definedName>
    <definedName name="T28.3?axis?C?ПОТ?" localSheetId="26">#REF!</definedName>
    <definedName name="T28.3?axis?C?ПОТ?" localSheetId="17">#REF!</definedName>
    <definedName name="T28.3?axis?C?ПОТ?">#REF!</definedName>
    <definedName name="T28.3?axis?R?СЦТ">'[24]28.3'!$E$89:$S$105,'[24]28.3'!$E$64:$S$80,'[24]28.3'!$E$39:$S$55,'[24]28.3'!$E$14:$S$30,'[24]28.3'!$E$114:$S$130</definedName>
    <definedName name="T28.3?axis?R?СЦТ?">'[24]28.3'!$C$89:$C$105,'[24]28.3'!$C$64:$C$80,'[24]28.3'!$C$39:$C$55,'[24]28.3'!$C$14:$C$30,'[24]28.3'!$C$114:$C$130</definedName>
    <definedName name="T28.3?Data">'[24]28.3'!$E$89:$S$105,'[24]28.3'!$E$64:$S$80,'[24]28.3'!$E$39:$S$55,'[24]28.3'!$E$14:$S$30,'[24]28.3'!$E$114:$S$130</definedName>
    <definedName name="T28.3?L1">'[24]28.3'!$E$39:$S$39,'[24]28.3'!$E$14:$S$14,'[24]28.3'!$E$114:$S$114,'[24]28.3'!$E$89:$S$89,'[24]28.3'!$E$64:$S$64</definedName>
    <definedName name="T28.3?L2">'[24]28.3'!$E$40:$S$40,'[24]28.3'!$E$115:$S$115,'[24]28.3'!$E$15:$S$15,'[24]28.3'!$E$90:$S$90,'[24]28.3'!$E$65:$S$65</definedName>
    <definedName name="T28.3?L3">'[24]28.3'!$E$42:$S$42,'[24]28.3'!$E$17:$S$17,'[24]28.3'!$E$117:$S$117,'[24]28.3'!$E$92:$S$92,'[24]28.3'!$E$67:$S$67</definedName>
    <definedName name="T28.3?L3.1">'[24]28.3'!$E$43:$S$43,'[24]28.3'!$E$118:$S$118,'[24]28.3'!$E$18:$S$18,'[24]28.3'!$E$93:$S$93,'[24]28.3'!$E$68:$S$68</definedName>
    <definedName name="T28.3?L3.2">'[24]28.3'!$E$44:$S$44,'[24]28.3'!$E$19:$S$19,'[24]28.3'!$E$119:$S$119,'[24]28.3'!$E$94:$S$94,'[24]28.3'!$E$69:$S$69</definedName>
    <definedName name="T28.3?L4">'[24]28.3'!$E$46:$S$46,'[24]28.3'!$E$121:$S$121,'[24]28.3'!$E$21:$S$21,'[24]28.3'!$E$96:$S$96,'[24]28.3'!$E$71:$S$71</definedName>
    <definedName name="T28.3?L4.1">'[24]28.3'!$E$47:$S$47,'[24]28.3'!$E$22:$S$22,'[24]28.3'!$E$122:$S$122,'[24]28.3'!$E$97:$S$97,'[24]28.3'!$E$72:$S$72</definedName>
    <definedName name="T28.3?L4.2">'[24]28.3'!$E$48:$S$48,'[24]28.3'!$E$123:$S$123,'[24]28.3'!$E$23:$S$23,'[24]28.3'!$E$98:$S$98,'[24]28.3'!$E$73:$S$73</definedName>
    <definedName name="T28.3?L5">'[24]28.3'!$E$50:$S$50,'[24]28.3'!$E$125:$S$125,'[24]28.3'!$E$25:$S$25,'[24]28.3'!$E$100:$S$100,'[24]28.3'!$E$75:$S$75</definedName>
    <definedName name="T28.3?L6">'[24]28.3'!$E$52:$S$52,'[24]28.3'!$E$27:$S$27,'[24]28.3'!$E$127:$S$127,'[24]28.3'!$E$102:$S$102,'[24]28.3'!$E$77:$S$77</definedName>
    <definedName name="T28.3?L6.1">'[24]28.3'!$E$54:$S$54,'[24]28.3'!$E$129:$S$129,'[24]28.3'!$E$29:$S$29,'[24]28.3'!$E$104:$S$104,'[24]28.3'!$E$79:$S$79</definedName>
    <definedName name="T28.3?L6.2">'[24]28.3'!$E$55:$S$55,'[24]28.3'!$E$30:$S$30,'[24]28.3'!$E$130:$S$130,'[24]28.3'!$E$105:$S$105,'[24]28.3'!$E$80:$S$80</definedName>
    <definedName name="T28.3?Name" localSheetId="24">#REF!</definedName>
    <definedName name="T28.3?Name" localSheetId="19">#REF!</definedName>
    <definedName name="T28.3?Name" localSheetId="6">#REF!</definedName>
    <definedName name="T28.3?Name" localSheetId="25">#REF!</definedName>
    <definedName name="T28.3?Name" localSheetId="18">#REF!</definedName>
    <definedName name="T28.3?Name" localSheetId="10">#REF!</definedName>
    <definedName name="T28.3?Name" localSheetId="26">#REF!</definedName>
    <definedName name="T28.3?Name" localSheetId="17">#REF!</definedName>
    <definedName name="T28.3?Name">#REF!</definedName>
    <definedName name="T28.3?Table" localSheetId="24">#REF!</definedName>
    <definedName name="T28.3?Table" localSheetId="19">#REF!</definedName>
    <definedName name="T28.3?Table" localSheetId="6">#REF!</definedName>
    <definedName name="T28.3?Table" localSheetId="25">#REF!</definedName>
    <definedName name="T28.3?Table" localSheetId="18">#REF!</definedName>
    <definedName name="T28.3?Table" localSheetId="10">#REF!</definedName>
    <definedName name="T28.3?Table" localSheetId="26">#REF!</definedName>
    <definedName name="T28.3?Table" localSheetId="17">#REF!</definedName>
    <definedName name="T28.3?Table">#REF!</definedName>
    <definedName name="T28.3?Title" localSheetId="24">#REF!</definedName>
    <definedName name="T28.3?Title" localSheetId="19">#REF!</definedName>
    <definedName name="T28.3?Title" localSheetId="6">#REF!</definedName>
    <definedName name="T28.3?Title" localSheetId="25">#REF!</definedName>
    <definedName name="T28.3?Title" localSheetId="18">#REF!</definedName>
    <definedName name="T28.3?Title" localSheetId="10">#REF!</definedName>
    <definedName name="T28.3?Title" localSheetId="26">#REF!</definedName>
    <definedName name="T28.3?Title" localSheetId="17">#REF!</definedName>
    <definedName name="T28.3?Title">#REF!</definedName>
    <definedName name="T28.3?unit?ГКАЛЧ">'[24]28.3'!$A$90:$S$90,'[24]28.3'!$A$65:$S$65,'[24]28.3'!$A$40:$S$40,'[24]28.3'!$A$115:$S$115,'[24]28.3'!$A$15:$S$15</definedName>
    <definedName name="T28.3?unit?РУБ.ГКАЛ" localSheetId="6">P1_T28.3?unit?РУБ.ГКАЛ,P2_T28.3?unit?РУБ.ГКАЛ</definedName>
    <definedName name="T28.3?unit?РУБ.ГКАЛ">P1_T28.3?unit?РУБ.ГКАЛ,P2_T28.3?unit?РУБ.ГКАЛ</definedName>
    <definedName name="T28.3?unit?РУБ.ГКАЛЧ">'[24]28.3'!$A$93:$S$93,'[24]28.3'!$A$68:$S$68,'[24]28.3'!$A$43:$S$43,'[24]28.3'!$A$118:$S$118,'[24]28.3'!$A$18:$S$18</definedName>
    <definedName name="T28.3?unit?ТГКАЛ">'[24]28.3'!$A$89:$S$89,'[24]28.3'!$A$64:$S$64,'[24]28.3'!$A$39:$S$39,'[24]28.3'!$A$14:$S$14,'[24]28.3'!$A$114:$S$114</definedName>
    <definedName name="T28.3?unit?ТРУБ">'[24]28.3'!$A$104:$S$105,'[24]28.3'!$A$102:$S$102,'[24]28.3'!$A$79:$S$80,'[24]28.3'!$A$77:$S$77,'[24]28.3'!$A$54:$S$55,'[24]28.3'!$A$52:$S$52,'[24]28.3'!$A$27:$S$27,'[24]28.3'!$A$127:$S$127,'[24]28.3'!$A$29:$S$30,'[24]28.3'!$A$129:$S$130</definedName>
    <definedName name="T28?axis?R?ПАР">'[24]28'!$E$56:$J$62,'[24]28'!$E$41:$J$47,'[24]28'!$E$26:$J$32,'[24]28'!$E$10:$J$16,'[24]28'!$E$71:$J$77</definedName>
    <definedName name="T28?axis?R?ПАР?">'[24]28'!$D$56:$D$62,'[24]28'!$D$41:$D$47,'[24]28'!$D$26:$D$32,'[24]28'!$D$71:$D$77,'[24]28'!$D$10:$D$16</definedName>
    <definedName name="T28?axis?R?СЦТ">'[24]28'!$E$56:$J$62,'[24]28'!$E$41:$J$47,'[24]28'!$E$26:$J$32,'[24]28'!$E$10:$J$16,'[24]28'!$E$71:$J$77</definedName>
    <definedName name="T28?axis?R?СЦТ?">'[24]28'!$C$56:$C$62,'[24]28'!$C$41:$C$47,'[24]28'!$C$26:$C$32,'[24]28'!$C$71:$C$77,'[24]28'!$C$10:$C$16</definedName>
    <definedName name="T28?axis?ПРД?БАЗ" localSheetId="24">#REF!,#REF!</definedName>
    <definedName name="T28?axis?ПРД?БАЗ" localSheetId="19">#REF!,#REF!</definedName>
    <definedName name="T28?axis?ПРД?БАЗ" localSheetId="6">#REF!,#REF!</definedName>
    <definedName name="T28?axis?ПРД?БАЗ" localSheetId="25">#REF!,#REF!</definedName>
    <definedName name="T28?axis?ПРД?БАЗ" localSheetId="18">#REF!,#REF!</definedName>
    <definedName name="T28?axis?ПРД?БАЗ" localSheetId="26">#REF!,#REF!</definedName>
    <definedName name="T28?axis?ПРД?БАЗ" localSheetId="17">#REF!,#REF!</definedName>
    <definedName name="T28?axis?ПРД?БАЗ">#REF!,#REF!</definedName>
    <definedName name="T28?axis?ПРД?ПРЕД" localSheetId="24">#REF!,#REF!</definedName>
    <definedName name="T28?axis?ПРД?ПРЕД" localSheetId="19">#REF!,#REF!</definedName>
    <definedName name="T28?axis?ПРД?ПРЕД" localSheetId="6">#REF!,#REF!</definedName>
    <definedName name="T28?axis?ПРД?ПРЕД" localSheetId="25">#REF!,#REF!</definedName>
    <definedName name="T28?axis?ПРД?ПРЕД" localSheetId="18">#REF!,#REF!</definedName>
    <definedName name="T28?axis?ПРД?ПРЕД" localSheetId="26">#REF!,#REF!</definedName>
    <definedName name="T28?axis?ПРД?ПРЕД" localSheetId="17">#REF!,#REF!</definedName>
    <definedName name="T28?axis?ПРД?ПРЕД">#REF!,#REF!</definedName>
    <definedName name="T28?axis?ПРД?РЕГ" localSheetId="24">#REF!</definedName>
    <definedName name="T28?axis?ПРД?РЕГ" localSheetId="19">#REF!</definedName>
    <definedName name="T28?axis?ПРД?РЕГ" localSheetId="6">#REF!</definedName>
    <definedName name="T28?axis?ПРД?РЕГ" localSheetId="25">#REF!</definedName>
    <definedName name="T28?axis?ПРД?РЕГ" localSheetId="18">#REF!</definedName>
    <definedName name="T28?axis?ПРД?РЕГ" localSheetId="26">#REF!</definedName>
    <definedName name="T28?axis?ПРД?РЕГ" localSheetId="17">#REF!</definedName>
    <definedName name="T28?axis?ПРД?РЕГ">#REF!</definedName>
    <definedName name="T28?axis?ПФ?NA" localSheetId="24">#REF!</definedName>
    <definedName name="T28?axis?ПФ?NA" localSheetId="19">#REF!</definedName>
    <definedName name="T28?axis?ПФ?NA" localSheetId="6">#REF!</definedName>
    <definedName name="T28?axis?ПФ?NA" localSheetId="25">#REF!</definedName>
    <definedName name="T28?axis?ПФ?NA" localSheetId="18">#REF!</definedName>
    <definedName name="T28?axis?ПФ?NA" localSheetId="26">#REF!</definedName>
    <definedName name="T28?axis?ПФ?NA" localSheetId="17">#REF!</definedName>
    <definedName name="T28?axis?ПФ?NA">#REF!</definedName>
    <definedName name="T28?axis?ПФ?ПЛАН" localSheetId="24">#REF!,#REF!,#REF!,#REF!</definedName>
    <definedName name="T28?axis?ПФ?ПЛАН" localSheetId="19">#REF!,#REF!,#REF!,#REF!</definedName>
    <definedName name="T28?axis?ПФ?ПЛАН" localSheetId="6">#REF!,#REF!,#REF!,#REF!</definedName>
    <definedName name="T28?axis?ПФ?ПЛАН" localSheetId="25">#REF!,#REF!,#REF!,#REF!</definedName>
    <definedName name="T28?axis?ПФ?ПЛАН" localSheetId="18">#REF!,#REF!,#REF!,#REF!</definedName>
    <definedName name="T28?axis?ПФ?ПЛАН" localSheetId="26">#REF!,#REF!,#REF!,#REF!</definedName>
    <definedName name="T28?axis?ПФ?ПЛАН" localSheetId="17">#REF!,#REF!,#REF!,#REF!</definedName>
    <definedName name="T28?axis?ПФ?ПЛАН">#REF!,#REF!,#REF!,#REF!</definedName>
    <definedName name="T28?axis?ПФ?ФАКТ" localSheetId="24">#REF!,#REF!,#REF!,#REF!</definedName>
    <definedName name="T28?axis?ПФ?ФАКТ" localSheetId="19">#REF!,#REF!,#REF!,#REF!</definedName>
    <definedName name="T28?axis?ПФ?ФАКТ" localSheetId="6">#REF!,#REF!,#REF!,#REF!</definedName>
    <definedName name="T28?axis?ПФ?ФАКТ" localSheetId="25">#REF!,#REF!,#REF!,#REF!</definedName>
    <definedName name="T28?axis?ПФ?ФАКТ" localSheetId="18">#REF!,#REF!,#REF!,#REF!</definedName>
    <definedName name="T28?axis?ПФ?ФАКТ" localSheetId="26">#REF!,#REF!,#REF!,#REF!</definedName>
    <definedName name="T28?axis?ПФ?ФАКТ" localSheetId="17">#REF!,#REF!,#REF!,#REF!</definedName>
    <definedName name="T28?axis?ПФ?ФАКТ">#REF!,#REF!,#REF!,#REF!</definedName>
    <definedName name="T28?Data">'[24]28'!$E$56:$J$62,'[24]28'!$E$41:$J$47,'[24]28'!$E$26:$J$32,'[24]28'!$E$10:$J$16,'[24]28'!$E$71:$J$77</definedName>
    <definedName name="T28?item_ext?РОСТ" localSheetId="24">#REF!</definedName>
    <definedName name="T28?item_ext?РОСТ" localSheetId="19">#REF!</definedName>
    <definedName name="T28?item_ext?РОСТ" localSheetId="6">#REF!</definedName>
    <definedName name="T28?item_ext?РОСТ" localSheetId="25">#REF!</definedName>
    <definedName name="T28?item_ext?РОСТ" localSheetId="18">#REF!</definedName>
    <definedName name="T28?item_ext?РОСТ" localSheetId="26">#REF!</definedName>
    <definedName name="T28?item_ext?РОСТ" localSheetId="17">#REF!</definedName>
    <definedName name="T28?item_ext?РОСТ">#REF!</definedName>
    <definedName name="T28?L1" localSheetId="24">#REF!</definedName>
    <definedName name="T28?L1" localSheetId="19">#REF!</definedName>
    <definedName name="T28?L1" localSheetId="6">#REF!</definedName>
    <definedName name="T28?L1" localSheetId="25">#REF!</definedName>
    <definedName name="T28?L1" localSheetId="18">#REF!</definedName>
    <definedName name="T28?L1" localSheetId="26">#REF!</definedName>
    <definedName name="T28?L1" localSheetId="17">#REF!</definedName>
    <definedName name="T28?L1">#REF!</definedName>
    <definedName name="T28?L2" localSheetId="24">#REF!</definedName>
    <definedName name="T28?L2" localSheetId="19">#REF!</definedName>
    <definedName name="T28?L2" localSheetId="6">#REF!</definedName>
    <definedName name="T28?L2" localSheetId="25">#REF!</definedName>
    <definedName name="T28?L2" localSheetId="18">#REF!</definedName>
    <definedName name="T28?L2" localSheetId="26">#REF!</definedName>
    <definedName name="T28?L2" localSheetId="17">#REF!</definedName>
    <definedName name="T28?L2">#REF!</definedName>
    <definedName name="T28?L3">'[24]28'!$E$26:$E$32,'[24]28'!$E$10:$E$16,'[24]28'!$E$71:$E$77,'[24]28'!$E$56:$E$62,'[24]28'!$E$41:$E$47</definedName>
    <definedName name="T28?L4">'[24]28'!$F$26:$F$32,'[24]28'!$F$10:$F$16,'[24]28'!$F$71:$F$77,'[24]28'!$F$56:$F$62,'[24]28'!$F$41:$F$47</definedName>
    <definedName name="T28?L5">'[24]28'!$G$26:$G$32,'[24]28'!$G$10:$G$16,'[24]28'!$G$71:$G$77,'[24]28'!$G$56:$G$62,'[24]28'!$G$41:$G$47</definedName>
    <definedName name="T28?L6">'[24]28'!$H$26:$H$32,'[24]28'!$H$10:$H$16,'[24]28'!$H$71:$H$77,'[24]28'!$H$56:$H$62,'[24]28'!$H$41:$H$47</definedName>
    <definedName name="T28?L7">'[24]28'!$I$26:$I$32,'[24]28'!$I$10:$I$16,'[24]28'!$I$71:$I$77,'[24]28'!$I$56:$I$62,'[24]28'!$I$41:$I$47</definedName>
    <definedName name="T28?L8">'[24]28'!$J$26:$J$32,'[24]28'!$J$10:$J$16,'[24]28'!$J$71:$J$77,'[24]28'!$J$56:$J$62,'[24]28'!$J$41:$J$47</definedName>
    <definedName name="T28?Name" localSheetId="24">#REF!</definedName>
    <definedName name="T28?Name" localSheetId="19">#REF!</definedName>
    <definedName name="T28?Name" localSheetId="6">#REF!</definedName>
    <definedName name="T28?Name" localSheetId="25">#REF!</definedName>
    <definedName name="T28?Name" localSheetId="18">#REF!</definedName>
    <definedName name="T28?Name" localSheetId="10">#REF!</definedName>
    <definedName name="T28?Name" localSheetId="26">#REF!</definedName>
    <definedName name="T28?Name" localSheetId="17">#REF!</definedName>
    <definedName name="T28?Name">#REF!</definedName>
    <definedName name="T28?Table" localSheetId="24">#REF!</definedName>
    <definedName name="T28?Table" localSheetId="19">#REF!</definedName>
    <definedName name="T28?Table" localSheetId="6">#REF!</definedName>
    <definedName name="T28?Table" localSheetId="25">#REF!</definedName>
    <definedName name="T28?Table" localSheetId="18">#REF!</definedName>
    <definedName name="T28?Table" localSheetId="10">#REF!</definedName>
    <definedName name="T28?Table" localSheetId="26">#REF!</definedName>
    <definedName name="T28?Table" localSheetId="17">#REF!</definedName>
    <definedName name="T28?Table">#REF!</definedName>
    <definedName name="T28?Title" localSheetId="24">#REF!</definedName>
    <definedName name="T28?Title" localSheetId="19">#REF!</definedName>
    <definedName name="T28?Title" localSheetId="6">#REF!</definedName>
    <definedName name="T28?Title" localSheetId="25">#REF!</definedName>
    <definedName name="T28?Title" localSheetId="18">#REF!</definedName>
    <definedName name="T28?Title" localSheetId="10">#REF!</definedName>
    <definedName name="T28?Title" localSheetId="26">#REF!</definedName>
    <definedName name="T28?Title" localSheetId="17">#REF!</definedName>
    <definedName name="T28?Title">#REF!</definedName>
    <definedName name="T28?unit?ПРЦ" localSheetId="24">#REF!,#REF!</definedName>
    <definedName name="T28?unit?ПРЦ" localSheetId="19">#REF!,#REF!</definedName>
    <definedName name="T28?unit?ПРЦ" localSheetId="6">#REF!,#REF!</definedName>
    <definedName name="T28?unit?ПРЦ" localSheetId="25">#REF!,#REF!</definedName>
    <definedName name="T28?unit?ПРЦ" localSheetId="18">#REF!,#REF!</definedName>
    <definedName name="T28?unit?ПРЦ" localSheetId="26">#REF!,#REF!</definedName>
    <definedName name="T28?unit?ПРЦ" localSheetId="17">#REF!,#REF!</definedName>
    <definedName name="T28?unit?ПРЦ">#REF!,#REF!</definedName>
    <definedName name="T28?unit?РУБ.ГКАЛ" localSheetId="24">#REF!</definedName>
    <definedName name="T28?unit?РУБ.ГКАЛ" localSheetId="19">#REF!</definedName>
    <definedName name="T28?unit?РУБ.ГКАЛ" localSheetId="6">#REF!</definedName>
    <definedName name="T28?unit?РУБ.ГКАЛ" localSheetId="25">#REF!</definedName>
    <definedName name="T28?unit?РУБ.ГКАЛ" localSheetId="18">#REF!</definedName>
    <definedName name="T28?unit?РУБ.ГКАЛ" localSheetId="10">#REF!</definedName>
    <definedName name="T28?unit?РУБ.ГКАЛ" localSheetId="26">#REF!</definedName>
    <definedName name="T28?unit?РУБ.ГКАЛ" localSheetId="17">#REF!</definedName>
    <definedName name="T28?unit?РУБ.ГКАЛ">#REF!</definedName>
    <definedName name="T28?unit?РУБ.ГКАЛЧ" localSheetId="24">#REF!</definedName>
    <definedName name="T28?unit?РУБ.ГКАЛЧ" localSheetId="19">#REF!</definedName>
    <definedName name="T28?unit?РУБ.ГКАЛЧ" localSheetId="6">#REF!</definedName>
    <definedName name="T28?unit?РУБ.ГКАЛЧ" localSheetId="25">#REF!</definedName>
    <definedName name="T28?unit?РУБ.ГКАЛЧ" localSheetId="18">#REF!</definedName>
    <definedName name="T28?unit?РУБ.ГКАЛЧ" localSheetId="10">#REF!</definedName>
    <definedName name="T28?unit?РУБ.ГКАЛЧ" localSheetId="26">#REF!</definedName>
    <definedName name="T28?unit?РУБ.ГКАЛЧ" localSheetId="17">#REF!</definedName>
    <definedName name="T28?unit?РУБ.ГКАЛЧ">#REF!</definedName>
    <definedName name="T28?unit?ТГКАЛ" localSheetId="24">#REF!</definedName>
    <definedName name="T28?unit?ТГКАЛ" localSheetId="19">#REF!</definedName>
    <definedName name="T28?unit?ТГКАЛ" localSheetId="6">#REF!</definedName>
    <definedName name="T28?unit?ТГКАЛ" localSheetId="25">#REF!</definedName>
    <definedName name="T28?unit?ТГКАЛ" localSheetId="18">#REF!</definedName>
    <definedName name="T28?unit?ТГКАЛ" localSheetId="10">#REF!</definedName>
    <definedName name="T28?unit?ТГКАЛ" localSheetId="26">#REF!</definedName>
    <definedName name="T28?unit?ТГКАЛ" localSheetId="17">#REF!</definedName>
    <definedName name="T28?unit?ТГКАЛ">#REF!</definedName>
    <definedName name="T28?unit?ТРУБ" localSheetId="24">#REF!</definedName>
    <definedName name="T28?unit?ТРУБ" localSheetId="19">#REF!</definedName>
    <definedName name="T28?unit?ТРУБ" localSheetId="6">#REF!</definedName>
    <definedName name="T28?unit?ТРУБ" localSheetId="25">#REF!</definedName>
    <definedName name="T28?unit?ТРУБ" localSheetId="18">#REF!</definedName>
    <definedName name="T28?unit?ТРУБ" localSheetId="10">#REF!</definedName>
    <definedName name="T28?unit?ТРУБ" localSheetId="26">#REF!</definedName>
    <definedName name="T28?unit?ТРУБ" localSheetId="17">#REF!</definedName>
    <definedName name="T28?unit?ТРУБ">#REF!</definedName>
    <definedName name="T28?unit?ЧАС" localSheetId="24">#REF!</definedName>
    <definedName name="T28?unit?ЧАС" localSheetId="19">#REF!</definedName>
    <definedName name="T28?unit?ЧАС" localSheetId="6">#REF!</definedName>
    <definedName name="T28?unit?ЧАС" localSheetId="25">#REF!</definedName>
    <definedName name="T28?unit?ЧАС" localSheetId="18">#REF!</definedName>
    <definedName name="T28?unit?ЧАС" localSheetId="10">#REF!</definedName>
    <definedName name="T28?unit?ЧАС" localSheetId="26">#REF!</definedName>
    <definedName name="T28?unit?ЧАС" localSheetId="17">#REF!</definedName>
    <definedName name="T28?unit?ЧАС">#REF!</definedName>
    <definedName name="T28_1_Copy" localSheetId="24">#REF!</definedName>
    <definedName name="T28_1_Copy" localSheetId="19">#REF!</definedName>
    <definedName name="T28_1_Copy" localSheetId="6">#REF!</definedName>
    <definedName name="T28_1_Copy" localSheetId="25">#REF!</definedName>
    <definedName name="T28_1_Copy" localSheetId="18">#REF!</definedName>
    <definedName name="T28_1_Copy" localSheetId="10">#REF!</definedName>
    <definedName name="T28_1_Copy" localSheetId="26">#REF!</definedName>
    <definedName name="T28_1_Copy" localSheetId="17">#REF!</definedName>
    <definedName name="T28_1_Copy">#REF!</definedName>
    <definedName name="T28_1_Name">'[24]28.1'!$K$4,'[24]28.1'!$I$4,'[24]28.1'!$G$4,'[24]28.1'!$AQ$4</definedName>
    <definedName name="T28_3_Copy" localSheetId="24">#REF!</definedName>
    <definedName name="T28_3_Copy" localSheetId="19">#REF!</definedName>
    <definedName name="T28_3_Copy" localSheetId="6">#REF!</definedName>
    <definedName name="T28_3_Copy" localSheetId="25">#REF!</definedName>
    <definedName name="T28_3_Copy" localSheetId="18">#REF!</definedName>
    <definedName name="T28_3_Copy" localSheetId="10">#REF!</definedName>
    <definedName name="T28_3_Copy" localSheetId="26">#REF!</definedName>
    <definedName name="T28_3_Copy" localSheetId="17">#REF!</definedName>
    <definedName name="T28_3_Copy">#REF!</definedName>
    <definedName name="T28_3_Name">'[24]28.3'!$B$83,'[24]28.3'!$B$58,'[24]28.3'!$B$33,'[24]28.3'!$B$108</definedName>
    <definedName name="T28_Copy" localSheetId="24">#REF!</definedName>
    <definedName name="T28_Copy" localSheetId="19">#REF!</definedName>
    <definedName name="T28_Copy" localSheetId="6">#REF!</definedName>
    <definedName name="T28_Copy" localSheetId="25">#REF!</definedName>
    <definedName name="T28_Copy" localSheetId="18">#REF!</definedName>
    <definedName name="T28_Copy" localSheetId="10">#REF!</definedName>
    <definedName name="T28_Copy" localSheetId="26">#REF!</definedName>
    <definedName name="T28_Copy" localSheetId="17">#REF!</definedName>
    <definedName name="T28_Copy">#REF!</definedName>
    <definedName name="T28_Name">'[24]28'!$B$51,'[24]28'!$B$36,'[24]28'!$B$21,'[24]28'!$B$66</definedName>
    <definedName name="T28_Protect" localSheetId="24">#REF!,#REF!,#REF!,#REF!,#REF!</definedName>
    <definedName name="T28_Protect" localSheetId="19">#REF!,#REF!,#REF!,#REF!,#REF!</definedName>
    <definedName name="T28_Protect" localSheetId="6">#REF!,#REF!,#REF!,#REF!,#REF!</definedName>
    <definedName name="T28_Protect" localSheetId="25">#REF!,#REF!,#REF!,#REF!,#REF!</definedName>
    <definedName name="T28_Protect" localSheetId="18">#REF!,#REF!,#REF!,#REF!,#REF!</definedName>
    <definedName name="T28_Protect" localSheetId="26">#REF!,#REF!,#REF!,#REF!,#REF!</definedName>
    <definedName name="T28_Protect" localSheetId="17">#REF!,#REF!,#REF!,#REF!,#REF!</definedName>
    <definedName name="T28_Protect">#REF!,#REF!,#REF!,#REF!,#REF!</definedName>
    <definedName name="T29?axis?R?ВРАС" localSheetId="24">#REF!</definedName>
    <definedName name="T29?axis?R?ВРАС" localSheetId="19">#REF!</definedName>
    <definedName name="T29?axis?R?ВРАС" localSheetId="6">#REF!</definedName>
    <definedName name="T29?axis?R?ВРАС" localSheetId="25">#REF!</definedName>
    <definedName name="T29?axis?R?ВРАС" localSheetId="18">#REF!</definedName>
    <definedName name="T29?axis?R?ВРАС" localSheetId="26">#REF!</definedName>
    <definedName name="T29?axis?R?ВРАС" localSheetId="17">#REF!</definedName>
    <definedName name="T29?axis?R?ВРАС">#REF!</definedName>
    <definedName name="T29?axis?R?ВРАС?" localSheetId="24">#REF!</definedName>
    <definedName name="T29?axis?R?ВРАС?" localSheetId="19">#REF!</definedName>
    <definedName name="T29?axis?R?ВРАС?" localSheetId="6">#REF!</definedName>
    <definedName name="T29?axis?R?ВРАС?" localSheetId="25">#REF!</definedName>
    <definedName name="T29?axis?R?ВРАС?" localSheetId="18">#REF!</definedName>
    <definedName name="T29?axis?R?ВРАС?" localSheetId="26">#REF!</definedName>
    <definedName name="T29?axis?R?ВРАС?" localSheetId="17">#REF!</definedName>
    <definedName name="T29?axis?R?ВРАС?">#REF!</definedName>
    <definedName name="T29?axis?ПРД?БАЗ" localSheetId="24">#REF!,#REF!</definedName>
    <definedName name="T29?axis?ПРД?БАЗ" localSheetId="19">#REF!,#REF!</definedName>
    <definedName name="T29?axis?ПРД?БАЗ" localSheetId="6">#REF!,#REF!</definedName>
    <definedName name="T29?axis?ПРД?БАЗ" localSheetId="25">#REF!,#REF!</definedName>
    <definedName name="T29?axis?ПРД?БАЗ" localSheetId="18">#REF!,#REF!</definedName>
    <definedName name="T29?axis?ПРД?БАЗ" localSheetId="26">#REF!,#REF!</definedName>
    <definedName name="T29?axis?ПРД?БАЗ" localSheetId="17">#REF!,#REF!</definedName>
    <definedName name="T29?axis?ПРД?БАЗ">#REF!,#REF!</definedName>
    <definedName name="T29?axis?ПРД?ПРЕД" localSheetId="24">#REF!,#REF!</definedName>
    <definedName name="T29?axis?ПРД?ПРЕД" localSheetId="19">#REF!,#REF!</definedName>
    <definedName name="T29?axis?ПРД?ПРЕД" localSheetId="6">#REF!,#REF!</definedName>
    <definedName name="T29?axis?ПРД?ПРЕД" localSheetId="25">#REF!,#REF!</definedName>
    <definedName name="T29?axis?ПРД?ПРЕД" localSheetId="18">#REF!,#REF!</definedName>
    <definedName name="T29?axis?ПРД?ПРЕД" localSheetId="26">#REF!,#REF!</definedName>
    <definedName name="T29?axis?ПРД?ПРЕД" localSheetId="17">#REF!,#REF!</definedName>
    <definedName name="T29?axis?ПРД?ПРЕД">#REF!,#REF!</definedName>
    <definedName name="T29?axis?ПРД?РЕГ" localSheetId="24">#REF!</definedName>
    <definedName name="T29?axis?ПРД?РЕГ" localSheetId="19">#REF!</definedName>
    <definedName name="T29?axis?ПРД?РЕГ" localSheetId="6">#REF!</definedName>
    <definedName name="T29?axis?ПРД?РЕГ" localSheetId="25">#REF!</definedName>
    <definedName name="T29?axis?ПРД?РЕГ" localSheetId="18">#REF!</definedName>
    <definedName name="T29?axis?ПРД?РЕГ" localSheetId="26">#REF!</definedName>
    <definedName name="T29?axis?ПРД?РЕГ" localSheetId="17">#REF!</definedName>
    <definedName name="T29?axis?ПРД?РЕГ">#REF!</definedName>
    <definedName name="T29?axis?ПФ?NA" localSheetId="24">#REF!</definedName>
    <definedName name="T29?axis?ПФ?NA" localSheetId="19">#REF!</definedName>
    <definedName name="T29?axis?ПФ?NA" localSheetId="6">#REF!</definedName>
    <definedName name="T29?axis?ПФ?NA" localSheetId="25">#REF!</definedName>
    <definedName name="T29?axis?ПФ?NA" localSheetId="18">#REF!</definedName>
    <definedName name="T29?axis?ПФ?NA" localSheetId="26">#REF!</definedName>
    <definedName name="T29?axis?ПФ?NA" localSheetId="17">#REF!</definedName>
    <definedName name="T29?axis?ПФ?NA">#REF!</definedName>
    <definedName name="T29?axis?ПФ?ПЛАН" localSheetId="24">#REF!,#REF!,#REF!,#REF!</definedName>
    <definedName name="T29?axis?ПФ?ПЛАН" localSheetId="19">#REF!,#REF!,#REF!,#REF!</definedName>
    <definedName name="T29?axis?ПФ?ПЛАН" localSheetId="6">#REF!,#REF!,#REF!,#REF!</definedName>
    <definedName name="T29?axis?ПФ?ПЛАН" localSheetId="25">#REF!,#REF!,#REF!,#REF!</definedName>
    <definedName name="T29?axis?ПФ?ПЛАН" localSheetId="18">#REF!,#REF!,#REF!,#REF!</definedName>
    <definedName name="T29?axis?ПФ?ПЛАН" localSheetId="26">#REF!,#REF!,#REF!,#REF!</definedName>
    <definedName name="T29?axis?ПФ?ПЛАН" localSheetId="17">#REF!,#REF!,#REF!,#REF!</definedName>
    <definedName name="T29?axis?ПФ?ПЛАН">#REF!,#REF!,#REF!,#REF!</definedName>
    <definedName name="T29?axis?ПФ?ФАКТ" localSheetId="24">#REF!,#REF!,#REF!,#REF!</definedName>
    <definedName name="T29?axis?ПФ?ФАКТ" localSheetId="19">#REF!,#REF!,#REF!,#REF!</definedName>
    <definedName name="T29?axis?ПФ?ФАКТ" localSheetId="6">#REF!,#REF!,#REF!,#REF!</definedName>
    <definedName name="T29?axis?ПФ?ФАКТ" localSheetId="25">#REF!,#REF!,#REF!,#REF!</definedName>
    <definedName name="T29?axis?ПФ?ФАКТ" localSheetId="18">#REF!,#REF!,#REF!,#REF!</definedName>
    <definedName name="T29?axis?ПФ?ФАКТ" localSheetId="26">#REF!,#REF!,#REF!,#REF!</definedName>
    <definedName name="T29?axis?ПФ?ФАКТ" localSheetId="17">#REF!,#REF!,#REF!,#REF!</definedName>
    <definedName name="T29?axis?ПФ?ФАКТ">#REF!,#REF!,#REF!,#REF!</definedName>
    <definedName name="T29?Data" localSheetId="24">#REF!,#REF!</definedName>
    <definedName name="T29?Data" localSheetId="19">#REF!,#REF!</definedName>
    <definedName name="T29?Data" localSheetId="6">#REF!,#REF!</definedName>
    <definedName name="T29?Data" localSheetId="25">#REF!,#REF!</definedName>
    <definedName name="T29?Data" localSheetId="18">#REF!,#REF!</definedName>
    <definedName name="T29?Data" localSheetId="26">#REF!,#REF!</definedName>
    <definedName name="T29?Data" localSheetId="17">#REF!,#REF!</definedName>
    <definedName name="T29?Data">#REF!,#REF!</definedName>
    <definedName name="T29?item_ext?1СТ" localSheetId="6">'[24]29'!$G$72:$X$72,'[24]29'!$G$78:$X$78,'[24]29'!$G$89:$X$89,P1_T29?item_ext?1СТ</definedName>
    <definedName name="T29?item_ext?1СТ">'[24]29'!$G$72:$X$72,'[24]29'!$G$78:$X$78,'[24]29'!$G$89:$X$89,P1_T29?item_ext?1СТ</definedName>
    <definedName name="T29?item_ext?1СТ.ДО3">'[24]29'!$G$83:$X$83,'[24]29'!$G$97:$X$97</definedName>
    <definedName name="T29?item_ext?1СТ.ДО4">'[24]29'!$G$96:$X$96,'[24]29'!$G$82:$X$82</definedName>
    <definedName name="T29?item_ext?1СТ.ДО5">'[24]29'!$G$95:$X$95,'[24]29'!$G$81:$X$81</definedName>
    <definedName name="T29?item_ext?1СТ.ДО6">'[24]29'!$G$94:$X$94,'[24]29'!$G$80:$X$80</definedName>
    <definedName name="T29?item_ext?1СТ.ДО7">'[24]29'!$G$93:$X$93,'[24]29'!$G$79:$X$79</definedName>
    <definedName name="T29?item_ext?2СТ.М" localSheetId="6">'[24]29'!$G$85:$X$85,'[24]29'!$G$99:$X$99,P1_T29?item_ext?2СТ.М</definedName>
    <definedName name="T29?item_ext?2СТ.М">'[24]29'!$G$85:$X$85,'[24]29'!$G$99:$X$99,P1_T29?item_ext?2СТ.М</definedName>
    <definedName name="T29?item_ext?2СТ.Э" localSheetId="6">'[24]29'!$G$86:$X$86,'[24]29'!$G$100:$X$100,P1_T29?item_ext?2СТ.Э</definedName>
    <definedName name="T29?item_ext?2СТ.Э">'[24]29'!$G$86:$X$86,'[24]29'!$G$100:$X$100,P1_T29?item_ext?2СТ.Э</definedName>
    <definedName name="T29?item_ext?РОСТ" localSheetId="24">#REF!</definedName>
    <definedName name="T29?item_ext?РОСТ" localSheetId="19">#REF!</definedName>
    <definedName name="T29?item_ext?РОСТ" localSheetId="6">#REF!</definedName>
    <definedName name="T29?item_ext?РОСТ" localSheetId="25">#REF!</definedName>
    <definedName name="T29?item_ext?РОСТ" localSheetId="18">#REF!</definedName>
    <definedName name="T29?item_ext?РОСТ" localSheetId="26">#REF!</definedName>
    <definedName name="T29?item_ext?РОСТ" localSheetId="17">#REF!</definedName>
    <definedName name="T29?item_ext?РОСТ">#REF!</definedName>
    <definedName name="T29?L1" localSheetId="24">#REF!</definedName>
    <definedName name="T29?L1" localSheetId="19">#REF!</definedName>
    <definedName name="T29?L1" localSheetId="6">#REF!</definedName>
    <definedName name="T29?L1" localSheetId="25">#REF!</definedName>
    <definedName name="T29?L1" localSheetId="18">#REF!</definedName>
    <definedName name="T29?L1" localSheetId="26">#REF!</definedName>
    <definedName name="T29?L1" localSheetId="17">#REF!</definedName>
    <definedName name="T29?L1">#REF!</definedName>
    <definedName name="T29?L1.1" localSheetId="24">#REF!</definedName>
    <definedName name="T29?L1.1" localSheetId="19">#REF!</definedName>
    <definedName name="T29?L1.1" localSheetId="6">#REF!</definedName>
    <definedName name="T29?L1.1" localSheetId="25">#REF!</definedName>
    <definedName name="T29?L1.1" localSheetId="18">#REF!</definedName>
    <definedName name="T29?L1.1" localSheetId="26">#REF!</definedName>
    <definedName name="T29?L1.1" localSheetId="17">#REF!</definedName>
    <definedName name="T29?L1.1">#REF!</definedName>
    <definedName name="T29?L10" localSheetId="6">'[24]29'!$M$60:$X$60,'[24]29'!$M$66:$X$66,'[24]29'!$M$72:$X$72,P1_T29?L10</definedName>
    <definedName name="T29?L10">'[24]29'!$M$60:$X$60,'[24]29'!$M$66:$X$66,'[24]29'!$M$72:$X$72,P1_T29?L10</definedName>
    <definedName name="T29?L4" localSheetId="6">'[24]29'!$G$66,'[24]29'!$G$68:$G$69,'[24]29'!$G$72,'[24]29'!$G$74:$G$75,'[24]29'!$G$78,'[24]29'!$G$85:$G$86,'[24]29'!$G$89,'[24]29'!$G$92,'[24]29'!$G$99:$G$100,'[24]29'!$G$12,'[24]29'!$G$14:$G$15,'[24]29'!$G$18,'[24]29'!$G$20:$G$21,P1_T29?L4</definedName>
    <definedName name="T29?L4">'[24]29'!$G$66,'[24]29'!$G$68:$G$69,'[24]29'!$G$72,'[24]29'!$G$74:$G$75,'[24]29'!$G$78,'[24]29'!$G$85:$G$86,'[24]29'!$G$89,'[24]29'!$G$92,'[24]29'!$G$99:$G$100,'[24]29'!$G$12,'[24]29'!$G$14:$G$15,'[24]29'!$G$18,'[24]29'!$G$20:$G$21,P1_T29?L4</definedName>
    <definedName name="T29?L5" localSheetId="6">'[24]29'!$H$21,'[24]29'!$H$24,'[24]29'!$H$27,'[24]29'!$H$30,'[24]29'!$H$33,'[24]29'!$H$36,'[24]29'!$H$39,'[24]29'!$H$42,'[24]29'!$H$45,P1_T29?L5</definedName>
    <definedName name="T29?L5">'[24]29'!$H$21,'[24]29'!$H$24,'[24]29'!$H$27,'[24]29'!$H$30,'[24]29'!$H$33,'[24]29'!$H$36,'[24]29'!$H$39,'[24]29'!$H$42,'[24]29'!$H$45,P1_T29?L5</definedName>
    <definedName name="T29?L6" localSheetId="6">'[24]29'!$I$56:$L$57,'[24]29'!$I$60:$L$60,'[24]29'!$I$62:$L$63,'[24]29'!$I$66:$L$66,'[24]29'!$I$68:$L$69,P1_T29?L6,P2_T29?L6</definedName>
    <definedName name="T29?L6">'[24]29'!$I$56:$L$57,'[24]29'!$I$60:$L$60,'[24]29'!$I$62:$L$63,'[24]29'!$I$66:$L$66,'[24]29'!$I$68:$L$69,P1_T29?L6,P2_T29?L6</definedName>
    <definedName name="T29?Name" localSheetId="24">#REF!</definedName>
    <definedName name="T29?Name" localSheetId="19">#REF!</definedName>
    <definedName name="T29?Name" localSheetId="6">#REF!</definedName>
    <definedName name="T29?Name" localSheetId="25">#REF!</definedName>
    <definedName name="T29?Name" localSheetId="18">#REF!</definedName>
    <definedName name="T29?Name" localSheetId="26">#REF!</definedName>
    <definedName name="T29?Name" localSheetId="17">#REF!</definedName>
    <definedName name="T29?Name">#REF!</definedName>
    <definedName name="T29?Table" localSheetId="24">#REF!</definedName>
    <definedName name="T29?Table" localSheetId="19">#REF!</definedName>
    <definedName name="T29?Table" localSheetId="6">#REF!</definedName>
    <definedName name="T29?Table" localSheetId="25">#REF!</definedName>
    <definedName name="T29?Table" localSheetId="18">#REF!</definedName>
    <definedName name="T29?Table" localSheetId="26">#REF!</definedName>
    <definedName name="T29?Table" localSheetId="17">#REF!</definedName>
    <definedName name="T29?Table">#REF!</definedName>
    <definedName name="T29?Title" localSheetId="24">#REF!</definedName>
    <definedName name="T29?Title" localSheetId="19">#REF!</definedName>
    <definedName name="T29?Title" localSheetId="6">#REF!</definedName>
    <definedName name="T29?Title" localSheetId="25">#REF!</definedName>
    <definedName name="T29?Title" localSheetId="18">#REF!</definedName>
    <definedName name="T29?Title" localSheetId="26">#REF!</definedName>
    <definedName name="T29?Title" localSheetId="17">#REF!</definedName>
    <definedName name="T29?Title">#REF!</definedName>
    <definedName name="T29?unit?ПРЦ" localSheetId="24">#REF!</definedName>
    <definedName name="T29?unit?ПРЦ" localSheetId="19">#REF!</definedName>
    <definedName name="T29?unit?ПРЦ" localSheetId="6">#REF!</definedName>
    <definedName name="T29?unit?ПРЦ" localSheetId="25">#REF!</definedName>
    <definedName name="T29?unit?ПРЦ" localSheetId="18">#REF!</definedName>
    <definedName name="T29?unit?ПРЦ" localSheetId="26">#REF!</definedName>
    <definedName name="T29?unit?ПРЦ" localSheetId="17">#REF!</definedName>
    <definedName name="T29?unit?ПРЦ">#REF!</definedName>
    <definedName name="T29?unit?ТРУБ" localSheetId="24">#REF!</definedName>
    <definedName name="T29?unit?ТРУБ" localSheetId="19">#REF!</definedName>
    <definedName name="T29?unit?ТРУБ" localSheetId="6">#REF!</definedName>
    <definedName name="T29?unit?ТРУБ" localSheetId="25">#REF!</definedName>
    <definedName name="T29?unit?ТРУБ" localSheetId="18">#REF!</definedName>
    <definedName name="T29?unit?ТРУБ" localSheetId="26">#REF!</definedName>
    <definedName name="T29?unit?ТРУБ" localSheetId="17">#REF!</definedName>
    <definedName name="T29?unit?ТРУБ">#REF!</definedName>
    <definedName name="T29_Name">'[24]29'!$B$65,'[24]29'!$B$59,'[24]29'!$B$53,'[24]29'!$B$47,'[24]29'!$B$41,'[24]29'!$B$35,'[24]29'!$B$29,'[24]29'!$B$23,'[24]29'!$B$17,'[24]29'!$B$11,'[24]29'!$B$71</definedName>
    <definedName name="T29_Protect" localSheetId="24">#REF!,#REF!,#REF!,#REF!</definedName>
    <definedName name="T29_Protect" localSheetId="19">#REF!,#REF!,#REF!,#REF!</definedName>
    <definedName name="T29_Protect" localSheetId="6">#REF!,#REF!,#REF!,#REF!</definedName>
    <definedName name="T29_Protect" localSheetId="25">#REF!,#REF!,#REF!,#REF!</definedName>
    <definedName name="T29_Protect" localSheetId="18">#REF!,#REF!,#REF!,#REF!</definedName>
    <definedName name="T29_Protect" localSheetId="26">#REF!,#REF!,#REF!,#REF!</definedName>
    <definedName name="T29_Protect" localSheetId="17">#REF!,#REF!,#REF!,#REF!</definedName>
    <definedName name="T29_Protect">#REF!,#REF!,#REF!,#REF!</definedName>
    <definedName name="T3?axis?R?ВОБР">'[24]3'!$E$19:$N$27,'[24]3'!$E$30:$N$35</definedName>
    <definedName name="T3?axis?R?ВОБР?">'[24]3'!$C$19:$C$27,'[24]3'!$C$30:$C$35</definedName>
    <definedName name="T3?Data">'[24]3'!$E$7:$N$43,'[24]3'!$E$45:$N$45,'[24]3'!$E$47:$N$47,'[24]3'!$E$49:$N$49</definedName>
    <definedName name="T3?L1.4.1">'[24]3'!$E$22:$N$22,'[24]3'!$E$19:$N$19,'[24]3'!$E$25:$N$25</definedName>
    <definedName name="T3?L1.4.1.а">'[24]3'!$E$23:$N$23,'[24]3'!$E$20:$N$20,'[24]3'!$E$26:$N$26</definedName>
    <definedName name="T3?L1.4.1.б">'[24]3'!$E$24:$N$24,'[24]3'!$E$21:$N$21,'[24]3'!$E$27:$N$27</definedName>
    <definedName name="T3?L1.5.1">'[24]3'!$E$30:$N$30,'[24]3'!$E$33:$N$33</definedName>
    <definedName name="T3?L1.5.1.а">'[24]3'!$E$31:$N$31,'[24]3'!$E$34:$N$34</definedName>
    <definedName name="T3?L1.5.1.б">'[24]3'!$E$32:$N$32,'[24]3'!$E$35:$N$35</definedName>
    <definedName name="T3?unit?КМ">'[24]3'!$E$32:$N$32,'[24]3'!$E$43:$N$43,'[24]3'!$E$35:$N$35</definedName>
    <definedName name="T3?unit?МКВТЧ" localSheetId="6">'[24]3'!$E$45:$N$45,'[24]3'!$E$47:$N$47,'[24]3'!$E$49:$N$49,'[24]3'!$E$7:$N$8,P1_T3?unit?МКВТЧ</definedName>
    <definedName name="T3?unit?МКВТЧ">'[24]3'!$E$45:$N$45,'[24]3'!$E$47:$N$47,'[24]3'!$E$49:$N$49,'[24]3'!$E$7:$N$8,P1_T3?unit?МКВТЧ</definedName>
    <definedName name="T3?unit?ТКВТЧ.Г.КМ">'[24]3'!$E$31:$N$31,'[24]3'!$E$42:$N$42,'[24]3'!$E$34:$N$34</definedName>
    <definedName name="T3?unit?ТКВТЧ.Г.ШТ">'[24]3'!$E$23:$N$23,'[24]3'!$E$20:$N$20,'[24]3'!$E$13:$N$13,'[24]3'!$E$16:$N$16,'[24]3'!$E$26:$N$26</definedName>
    <definedName name="T3?unit?ШТ">'[24]3'!$E$24:$N$24,'[24]3'!$E$21:$N$21,'[24]3'!$E$14:$N$14,'[24]3'!$E$17:$N$17,'[24]3'!$E$27:$N$27</definedName>
    <definedName name="T3_Name1">'[24]3'!$B$22,'[24]3'!$B$19,'[24]3'!$B$25</definedName>
    <definedName name="T3_Name2">'[24]3'!$B$30,'[24]3'!$B$33</definedName>
    <definedName name="T30?axis?R?ВРАС" localSheetId="24">#REF!</definedName>
    <definedName name="T30?axis?R?ВРАС" localSheetId="19">#REF!</definedName>
    <definedName name="T30?axis?R?ВРАС" localSheetId="6">#REF!</definedName>
    <definedName name="T30?axis?R?ВРАС" localSheetId="25">#REF!</definedName>
    <definedName name="T30?axis?R?ВРАС" localSheetId="18">#REF!</definedName>
    <definedName name="T30?axis?R?ВРАС" localSheetId="26">#REF!</definedName>
    <definedName name="T30?axis?R?ВРАС" localSheetId="17">#REF!</definedName>
    <definedName name="T30?axis?R?ВРАС">#REF!</definedName>
    <definedName name="T30?axis?R?ВРАС?" localSheetId="24">#REF!</definedName>
    <definedName name="T30?axis?R?ВРАС?" localSheetId="19">#REF!</definedName>
    <definedName name="T30?axis?R?ВРАС?" localSheetId="6">#REF!</definedName>
    <definedName name="T30?axis?R?ВРАС?" localSheetId="25">#REF!</definedName>
    <definedName name="T30?axis?R?ВРАС?" localSheetId="18">#REF!</definedName>
    <definedName name="T30?axis?R?ВРАС?" localSheetId="26">#REF!</definedName>
    <definedName name="T30?axis?R?ВРАС?" localSheetId="17">#REF!</definedName>
    <definedName name="T30?axis?R?ВРАС?">#REF!</definedName>
    <definedName name="T30?axis?ПРД?БАЗ" localSheetId="24">#REF!</definedName>
    <definedName name="T30?axis?ПРД?БАЗ" localSheetId="19">#REF!</definedName>
    <definedName name="T30?axis?ПРД?БАЗ" localSheetId="6">#REF!</definedName>
    <definedName name="T30?axis?ПРД?БАЗ" localSheetId="25">#REF!</definedName>
    <definedName name="T30?axis?ПРД?БАЗ" localSheetId="18">#REF!</definedName>
    <definedName name="T30?axis?ПРД?БАЗ" localSheetId="26">#REF!</definedName>
    <definedName name="T30?axis?ПРД?БАЗ" localSheetId="17">#REF!</definedName>
    <definedName name="T30?axis?ПРД?БАЗ">#REF!</definedName>
    <definedName name="T30?axis?ПРД?ПРЕД" localSheetId="24">#REF!</definedName>
    <definedName name="T30?axis?ПРД?ПРЕД" localSheetId="19">#REF!</definedName>
    <definedName name="T30?axis?ПРД?ПРЕД" localSheetId="6">#REF!</definedName>
    <definedName name="T30?axis?ПРД?ПРЕД" localSheetId="25">#REF!</definedName>
    <definedName name="T30?axis?ПРД?ПРЕД" localSheetId="18">#REF!</definedName>
    <definedName name="T30?axis?ПРД?ПРЕД" localSheetId="26">#REF!</definedName>
    <definedName name="T30?axis?ПРД?ПРЕД" localSheetId="17">#REF!</definedName>
    <definedName name="T30?axis?ПРД?ПРЕД">#REF!</definedName>
    <definedName name="T30?axis?ПРД?РЕГ" localSheetId="24">#REF!</definedName>
    <definedName name="T30?axis?ПРД?РЕГ" localSheetId="19">#REF!</definedName>
    <definedName name="T30?axis?ПРД?РЕГ" localSheetId="6">#REF!</definedName>
    <definedName name="T30?axis?ПРД?РЕГ" localSheetId="25">#REF!</definedName>
    <definedName name="T30?axis?ПРД?РЕГ" localSheetId="18">#REF!</definedName>
    <definedName name="T30?axis?ПРД?РЕГ" localSheetId="26">#REF!</definedName>
    <definedName name="T30?axis?ПРД?РЕГ" localSheetId="17">#REF!</definedName>
    <definedName name="T30?axis?ПРД?РЕГ">#REF!</definedName>
    <definedName name="T30?axis?ПФ?NA" localSheetId="24">#REF!</definedName>
    <definedName name="T30?axis?ПФ?NA" localSheetId="19">#REF!</definedName>
    <definedName name="T30?axis?ПФ?NA" localSheetId="6">#REF!</definedName>
    <definedName name="T30?axis?ПФ?NA" localSheetId="25">#REF!</definedName>
    <definedName name="T30?axis?ПФ?NA" localSheetId="18">#REF!</definedName>
    <definedName name="T30?axis?ПФ?NA" localSheetId="26">#REF!</definedName>
    <definedName name="T30?axis?ПФ?NA" localSheetId="17">#REF!</definedName>
    <definedName name="T30?axis?ПФ?NA">#REF!</definedName>
    <definedName name="T30?axis?ПФ?ПЛАН" localSheetId="24">#REF!,#REF!</definedName>
    <definedName name="T30?axis?ПФ?ПЛАН" localSheetId="19">#REF!,#REF!</definedName>
    <definedName name="T30?axis?ПФ?ПЛАН" localSheetId="6">#REF!,#REF!</definedName>
    <definedName name="T30?axis?ПФ?ПЛАН" localSheetId="25">#REF!,#REF!</definedName>
    <definedName name="T30?axis?ПФ?ПЛАН" localSheetId="18">#REF!,#REF!</definedName>
    <definedName name="T30?axis?ПФ?ПЛАН" localSheetId="26">#REF!,#REF!</definedName>
    <definedName name="T30?axis?ПФ?ПЛАН" localSheetId="17">#REF!,#REF!</definedName>
    <definedName name="T30?axis?ПФ?ПЛАН">#REF!,#REF!</definedName>
    <definedName name="T30?axis?ПФ?ФАКТ" localSheetId="24">#REF!,#REF!</definedName>
    <definedName name="T30?axis?ПФ?ФАКТ" localSheetId="19">#REF!,#REF!</definedName>
    <definedName name="T30?axis?ПФ?ФАКТ" localSheetId="6">#REF!,#REF!</definedName>
    <definedName name="T30?axis?ПФ?ФАКТ" localSheetId="25">#REF!,#REF!</definedName>
    <definedName name="T30?axis?ПФ?ФАКТ" localSheetId="18">#REF!,#REF!</definedName>
    <definedName name="T30?axis?ПФ?ФАКТ" localSheetId="26">#REF!,#REF!</definedName>
    <definedName name="T30?axis?ПФ?ФАКТ" localSheetId="17">#REF!,#REF!</definedName>
    <definedName name="T30?axis?ПФ?ФАКТ">#REF!,#REF!</definedName>
    <definedName name="T30?Data" localSheetId="24">#REF!,#REF!</definedName>
    <definedName name="T30?Data" localSheetId="19">#REF!,#REF!</definedName>
    <definedName name="T30?Data" localSheetId="6">#REF!,#REF!</definedName>
    <definedName name="T30?Data" localSheetId="25">#REF!,#REF!</definedName>
    <definedName name="T30?Data" localSheetId="18">#REF!,#REF!</definedName>
    <definedName name="T30?Data" localSheetId="26">#REF!,#REF!</definedName>
    <definedName name="T30?Data" localSheetId="17">#REF!,#REF!</definedName>
    <definedName name="T30?Data">#REF!,#REF!</definedName>
    <definedName name="T30?L1" localSheetId="24">#REF!</definedName>
    <definedName name="T30?L1" localSheetId="19">#REF!</definedName>
    <definedName name="T30?L1" localSheetId="6">#REF!</definedName>
    <definedName name="T30?L1" localSheetId="25">#REF!</definedName>
    <definedName name="T30?L1" localSheetId="18">#REF!</definedName>
    <definedName name="T30?L1" localSheetId="26">#REF!</definedName>
    <definedName name="T30?L1" localSheetId="17">#REF!</definedName>
    <definedName name="T30?L1">#REF!</definedName>
    <definedName name="T30?L1.1" localSheetId="24">#REF!</definedName>
    <definedName name="T30?L1.1" localSheetId="19">#REF!</definedName>
    <definedName name="T30?L1.1" localSheetId="6">#REF!</definedName>
    <definedName name="T30?L1.1" localSheetId="25">#REF!</definedName>
    <definedName name="T30?L1.1" localSheetId="18">#REF!</definedName>
    <definedName name="T30?L1.1" localSheetId="26">#REF!</definedName>
    <definedName name="T30?L1.1" localSheetId="17">#REF!</definedName>
    <definedName name="T30?L1.1">#REF!</definedName>
    <definedName name="T30?Name" localSheetId="24">#REF!</definedName>
    <definedName name="T30?Name" localSheetId="19">#REF!</definedName>
    <definedName name="T30?Name" localSheetId="6">#REF!</definedName>
    <definedName name="T30?Name" localSheetId="25">#REF!</definedName>
    <definedName name="T30?Name" localSheetId="18">#REF!</definedName>
    <definedName name="T30?Name" localSheetId="26">#REF!</definedName>
    <definedName name="T30?Name" localSheetId="17">#REF!</definedName>
    <definedName name="T30?Name">#REF!</definedName>
    <definedName name="T30?Table" localSheetId="24">#REF!</definedName>
    <definedName name="T30?Table" localSheetId="19">#REF!</definedName>
    <definedName name="T30?Table" localSheetId="6">#REF!</definedName>
    <definedName name="T30?Table" localSheetId="25">#REF!</definedName>
    <definedName name="T30?Table" localSheetId="18">#REF!</definedName>
    <definedName name="T30?Table" localSheetId="26">#REF!</definedName>
    <definedName name="T30?Table" localSheetId="17">#REF!</definedName>
    <definedName name="T30?Table">#REF!</definedName>
    <definedName name="T30?Title" localSheetId="24">#REF!</definedName>
    <definedName name="T30?Title" localSheetId="19">#REF!</definedName>
    <definedName name="T30?Title" localSheetId="6">#REF!</definedName>
    <definedName name="T30?Title" localSheetId="25">#REF!</definedName>
    <definedName name="T30?Title" localSheetId="18">#REF!</definedName>
    <definedName name="T30?Title" localSheetId="26">#REF!</definedName>
    <definedName name="T30?Title" localSheetId="17">#REF!</definedName>
    <definedName name="T30?Title">#REF!</definedName>
    <definedName name="T30?unit?ТРУБ" localSheetId="24">#REF!</definedName>
    <definedName name="T30?unit?ТРУБ" localSheetId="19">#REF!</definedName>
    <definedName name="T30?unit?ТРУБ" localSheetId="6">#REF!</definedName>
    <definedName name="T30?unit?ТРУБ" localSheetId="25">#REF!</definedName>
    <definedName name="T30?unit?ТРУБ" localSheetId="18">#REF!</definedName>
    <definedName name="T30?unit?ТРУБ" localSheetId="26">#REF!</definedName>
    <definedName name="T30?unit?ТРУБ" localSheetId="17">#REF!</definedName>
    <definedName name="T30?unit?ТРУБ">#REF!</definedName>
    <definedName name="T30_Protect" localSheetId="24">#REF!,#REF!,#REF!,#REF!</definedName>
    <definedName name="T30_Protect" localSheetId="19">#REF!,#REF!,#REF!,#REF!</definedName>
    <definedName name="T30_Protect" localSheetId="6">#REF!,#REF!,#REF!,#REF!</definedName>
    <definedName name="T30_Protect" localSheetId="25">#REF!,#REF!,#REF!,#REF!</definedName>
    <definedName name="T30_Protect" localSheetId="18">#REF!,#REF!,#REF!,#REF!</definedName>
    <definedName name="T30_Protect" localSheetId="26">#REF!,#REF!,#REF!,#REF!</definedName>
    <definedName name="T30_Protect" localSheetId="17">#REF!,#REF!,#REF!,#REF!</definedName>
    <definedName name="T30_Protect">#REF!,#REF!,#REF!,#REF!</definedName>
    <definedName name="T4.3?Data">'[11]23'!$D$10:$H$17</definedName>
    <definedName name="T4.3?Table">'[11]23'!$D$10:$H$17</definedName>
    <definedName name="T4.3?Title">'[11]23'!$C$4</definedName>
    <definedName name="T4?Data">'[24]4'!$D$9:$G$9,'[24]4'!$I$9:$L$9,'[24]4'!$D$11:$G$21,'[24]4'!$C$14:$C$19,'[24]4'!$C$21,'[24]4'!$H$14:$H$19,'[24]4'!$H$21,'[24]4'!$I$11:$L$21,'[24]4'!$C$23:$L$25,'[24]4'!$C$8:$L$8</definedName>
    <definedName name="T4?L1.1">'[24]4'!$D$11:$G$13,'[24]4'!$I$11:$L$13</definedName>
    <definedName name="T4?L1.1.ВСЕГО">'[24]4'!$D$9:$G$9,'[24]4'!$I$9:$L$9</definedName>
    <definedName name="T4?L4">'[24]4'!$D$20:$G$20,'[24]4'!$I$20:$L$20</definedName>
    <definedName name="T4?unit?МКВТЧ">'[24]4'!$C$8:$L$9,'[24]4'!$C$11:$L$21,'[24]4'!$C$23:$L$25</definedName>
    <definedName name="T5?axis?R?ОС" localSheetId="24">#REF!,#REF!,#REF!,#REF!,#REF!,#REF!</definedName>
    <definedName name="T5?axis?R?ОС" localSheetId="19">#REF!,#REF!,#REF!,#REF!,#REF!,#REF!</definedName>
    <definedName name="T5?axis?R?ОС" localSheetId="6">#REF!,#REF!,#REF!,#REF!,#REF!,#REF!</definedName>
    <definedName name="T5?axis?R?ОС" localSheetId="25">#REF!,#REF!,#REF!,#REF!,#REF!,#REF!</definedName>
    <definedName name="T5?axis?R?ОС" localSheetId="18">#REF!,#REF!,#REF!,#REF!,#REF!,#REF!</definedName>
    <definedName name="T5?axis?R?ОС" localSheetId="26">#REF!,#REF!,#REF!,#REF!,#REF!,#REF!</definedName>
    <definedName name="T5?axis?R?ОС" localSheetId="17">#REF!,#REF!,#REF!,#REF!,#REF!,#REF!</definedName>
    <definedName name="T5?axis?R?ОС">#REF!,#REF!,#REF!,#REF!,#REF!,#REF!</definedName>
    <definedName name="T5?axis?R?ОС?" localSheetId="24">#REF!,#REF!,#REF!,#REF!,#REF!,#REF!</definedName>
    <definedName name="T5?axis?R?ОС?" localSheetId="19">#REF!,#REF!,#REF!,#REF!,#REF!,#REF!</definedName>
    <definedName name="T5?axis?R?ОС?" localSheetId="6">#REF!,#REF!,#REF!,#REF!,#REF!,#REF!</definedName>
    <definedName name="T5?axis?R?ОС?" localSheetId="25">#REF!,#REF!,#REF!,#REF!,#REF!,#REF!</definedName>
    <definedName name="T5?axis?R?ОС?" localSheetId="18">#REF!,#REF!,#REF!,#REF!,#REF!,#REF!</definedName>
    <definedName name="T5?axis?R?ОС?" localSheetId="26">#REF!,#REF!,#REF!,#REF!,#REF!,#REF!</definedName>
    <definedName name="T5?axis?R?ОС?" localSheetId="17">#REF!,#REF!,#REF!,#REF!,#REF!,#REF!</definedName>
    <definedName name="T5?axis?R?ОС?">#REF!,#REF!,#REF!,#REF!,#REF!,#REF!</definedName>
    <definedName name="T5?axis?ПРД?БАЗ" localSheetId="24">#REF!,#REF!</definedName>
    <definedName name="T5?axis?ПРД?БАЗ" localSheetId="19">#REF!,#REF!</definedName>
    <definedName name="T5?axis?ПРД?БАЗ" localSheetId="6">#REF!,#REF!</definedName>
    <definedName name="T5?axis?ПРД?БАЗ" localSheetId="25">#REF!,#REF!</definedName>
    <definedName name="T5?axis?ПРД?БАЗ" localSheetId="18">#REF!,#REF!</definedName>
    <definedName name="T5?axis?ПРД?БАЗ" localSheetId="26">#REF!,#REF!</definedName>
    <definedName name="T5?axis?ПРД?БАЗ" localSheetId="17">#REF!,#REF!</definedName>
    <definedName name="T5?axis?ПРД?БАЗ">#REF!,#REF!</definedName>
    <definedName name="T5?axis?ПРД?ПРЕД" localSheetId="24">#REF!,#REF!</definedName>
    <definedName name="T5?axis?ПРД?ПРЕД" localSheetId="19">#REF!,#REF!</definedName>
    <definedName name="T5?axis?ПРД?ПРЕД" localSheetId="6">#REF!,#REF!</definedName>
    <definedName name="T5?axis?ПРД?ПРЕД" localSheetId="25">#REF!,#REF!</definedName>
    <definedName name="T5?axis?ПРД?ПРЕД" localSheetId="18">#REF!,#REF!</definedName>
    <definedName name="T5?axis?ПРД?ПРЕД" localSheetId="26">#REF!,#REF!</definedName>
    <definedName name="T5?axis?ПРД?ПРЕД" localSheetId="17">#REF!,#REF!</definedName>
    <definedName name="T5?axis?ПРД?ПРЕД">#REF!,#REF!</definedName>
    <definedName name="T5?axis?ПРД?РЕГ" localSheetId="24">#REF!</definedName>
    <definedName name="T5?axis?ПРД?РЕГ" localSheetId="19">#REF!</definedName>
    <definedName name="T5?axis?ПРД?РЕГ" localSheetId="6">#REF!</definedName>
    <definedName name="T5?axis?ПРД?РЕГ" localSheetId="25">#REF!</definedName>
    <definedName name="T5?axis?ПРД?РЕГ" localSheetId="18">#REF!</definedName>
    <definedName name="T5?axis?ПРД?РЕГ" localSheetId="26">#REF!</definedName>
    <definedName name="T5?axis?ПРД?РЕГ" localSheetId="17">#REF!</definedName>
    <definedName name="T5?axis?ПРД?РЕГ">#REF!</definedName>
    <definedName name="T5?axis?ПРД?РЕГ.КВ1" localSheetId="24">#REF!</definedName>
    <definedName name="T5?axis?ПРД?РЕГ.КВ1" localSheetId="19">#REF!</definedName>
    <definedName name="T5?axis?ПРД?РЕГ.КВ1" localSheetId="6">#REF!</definedName>
    <definedName name="T5?axis?ПРД?РЕГ.КВ1" localSheetId="25">#REF!</definedName>
    <definedName name="T5?axis?ПРД?РЕГ.КВ1" localSheetId="18">#REF!</definedName>
    <definedName name="T5?axis?ПРД?РЕГ.КВ1" localSheetId="26">#REF!</definedName>
    <definedName name="T5?axis?ПРД?РЕГ.КВ1" localSheetId="17">#REF!</definedName>
    <definedName name="T5?axis?ПРД?РЕГ.КВ1">#REF!</definedName>
    <definedName name="T5?axis?ПРД?РЕГ.КВ2" localSheetId="24">#REF!</definedName>
    <definedName name="T5?axis?ПРД?РЕГ.КВ2" localSheetId="19">#REF!</definedName>
    <definedName name="T5?axis?ПРД?РЕГ.КВ2" localSheetId="6">#REF!</definedName>
    <definedName name="T5?axis?ПРД?РЕГ.КВ2" localSheetId="25">#REF!</definedName>
    <definedName name="T5?axis?ПРД?РЕГ.КВ2" localSheetId="18">#REF!</definedName>
    <definedName name="T5?axis?ПРД?РЕГ.КВ2" localSheetId="26">#REF!</definedName>
    <definedName name="T5?axis?ПРД?РЕГ.КВ2" localSheetId="17">#REF!</definedName>
    <definedName name="T5?axis?ПРД?РЕГ.КВ2">#REF!</definedName>
    <definedName name="T5?axis?ПРД?РЕГ.КВ3" localSheetId="24">#REF!</definedName>
    <definedName name="T5?axis?ПРД?РЕГ.КВ3" localSheetId="19">#REF!</definedName>
    <definedName name="T5?axis?ПРД?РЕГ.КВ3" localSheetId="6">#REF!</definedName>
    <definedName name="T5?axis?ПРД?РЕГ.КВ3" localSheetId="25">#REF!</definedName>
    <definedName name="T5?axis?ПРД?РЕГ.КВ3" localSheetId="18">#REF!</definedName>
    <definedName name="T5?axis?ПРД?РЕГ.КВ3" localSheetId="26">#REF!</definedName>
    <definedName name="T5?axis?ПРД?РЕГ.КВ3" localSheetId="17">#REF!</definedName>
    <definedName name="T5?axis?ПРД?РЕГ.КВ3">#REF!</definedName>
    <definedName name="T5?axis?ПРД?РЕГ.КВ4" localSheetId="24">#REF!</definedName>
    <definedName name="T5?axis?ПРД?РЕГ.КВ4" localSheetId="19">#REF!</definedName>
    <definedName name="T5?axis?ПРД?РЕГ.КВ4" localSheetId="6">#REF!</definedName>
    <definedName name="T5?axis?ПРД?РЕГ.КВ4" localSheetId="25">#REF!</definedName>
    <definedName name="T5?axis?ПРД?РЕГ.КВ4" localSheetId="18">#REF!</definedName>
    <definedName name="T5?axis?ПРД?РЕГ.КВ4" localSheetId="26">#REF!</definedName>
    <definedName name="T5?axis?ПРД?РЕГ.КВ4" localSheetId="17">#REF!</definedName>
    <definedName name="T5?axis?ПРД?РЕГ.КВ4">#REF!</definedName>
    <definedName name="T5?axis?ПФ?NA" localSheetId="24">#REF!</definedName>
    <definedName name="T5?axis?ПФ?NA" localSheetId="19">#REF!</definedName>
    <definedName name="T5?axis?ПФ?NA" localSheetId="6">#REF!</definedName>
    <definedName name="T5?axis?ПФ?NA" localSheetId="25">#REF!</definedName>
    <definedName name="T5?axis?ПФ?NA" localSheetId="18">#REF!</definedName>
    <definedName name="T5?axis?ПФ?NA" localSheetId="26">#REF!</definedName>
    <definedName name="T5?axis?ПФ?NA" localSheetId="17">#REF!</definedName>
    <definedName name="T5?axis?ПФ?NA">#REF!</definedName>
    <definedName name="T5?axis?ПФ?ПЛАН" localSheetId="24">#REF!,#REF!,#REF!,#REF!</definedName>
    <definedName name="T5?axis?ПФ?ПЛАН" localSheetId="19">#REF!,#REF!,#REF!,#REF!</definedName>
    <definedName name="T5?axis?ПФ?ПЛАН" localSheetId="6">#REF!,#REF!,#REF!,#REF!</definedName>
    <definedName name="T5?axis?ПФ?ПЛАН" localSheetId="25">#REF!,#REF!,#REF!,#REF!</definedName>
    <definedName name="T5?axis?ПФ?ПЛАН" localSheetId="18">#REF!,#REF!,#REF!,#REF!</definedName>
    <definedName name="T5?axis?ПФ?ПЛАН" localSheetId="26">#REF!,#REF!,#REF!,#REF!</definedName>
    <definedName name="T5?axis?ПФ?ПЛАН" localSheetId="17">#REF!,#REF!,#REF!,#REF!</definedName>
    <definedName name="T5?axis?ПФ?ПЛАН">#REF!,#REF!,#REF!,#REF!</definedName>
    <definedName name="T5?axis?ПФ?ФАКТ" localSheetId="24">#REF!,#REF!,#REF!,#REF!</definedName>
    <definedName name="T5?axis?ПФ?ФАКТ" localSheetId="19">#REF!,#REF!,#REF!,#REF!</definedName>
    <definedName name="T5?axis?ПФ?ФАКТ" localSheetId="6">#REF!,#REF!,#REF!,#REF!</definedName>
    <definedName name="T5?axis?ПФ?ФАКТ" localSheetId="25">#REF!,#REF!,#REF!,#REF!</definedName>
    <definedName name="T5?axis?ПФ?ФАКТ" localSheetId="18">#REF!,#REF!,#REF!,#REF!</definedName>
    <definedName name="T5?axis?ПФ?ФАКТ" localSheetId="26">#REF!,#REF!,#REF!,#REF!</definedName>
    <definedName name="T5?axis?ПФ?ФАКТ" localSheetId="17">#REF!,#REF!,#REF!,#REF!</definedName>
    <definedName name="T5?axis?ПФ?ФАКТ">#REF!,#REF!,#REF!,#REF!</definedName>
    <definedName name="T5?Data">'[24]5'!$D$9:$G$9,'[24]5'!$I$9:$L$9,'[24]5'!$D$11:$G$13,'[24]5'!$I$11:$L$13,'[24]5'!$C$14:$L$23,'[24]5'!$C$8:$L$8</definedName>
    <definedName name="T5?item_ext?РОСТ" localSheetId="24">#REF!</definedName>
    <definedName name="T5?item_ext?РОСТ" localSheetId="19">#REF!</definedName>
    <definedName name="T5?item_ext?РОСТ" localSheetId="6">#REF!</definedName>
    <definedName name="T5?item_ext?РОСТ" localSheetId="25">#REF!</definedName>
    <definedName name="T5?item_ext?РОСТ" localSheetId="18">#REF!</definedName>
    <definedName name="T5?item_ext?РОСТ" localSheetId="26">#REF!</definedName>
    <definedName name="T5?item_ext?РОСТ" localSheetId="17">#REF!</definedName>
    <definedName name="T5?item_ext?РОСТ">#REF!</definedName>
    <definedName name="T5?L1" localSheetId="24">#REF!</definedName>
    <definedName name="T5?L1" localSheetId="19">#REF!</definedName>
    <definedName name="T5?L1" localSheetId="6">#REF!</definedName>
    <definedName name="T5?L1" localSheetId="25">#REF!</definedName>
    <definedName name="T5?L1" localSheetId="18">#REF!</definedName>
    <definedName name="T5?L1" localSheetId="26">#REF!</definedName>
    <definedName name="T5?L1" localSheetId="17">#REF!</definedName>
    <definedName name="T5?L1">#REF!</definedName>
    <definedName name="T5?L1.1">'[24]5'!$D$11:$G$13,'[24]5'!$I$11:$L$13</definedName>
    <definedName name="T5?L1.1.ВСЕГО">'[24]5'!$D$9:$G$9,'[24]5'!$I$9:$L$9</definedName>
    <definedName name="T5?L2" localSheetId="24">#REF!</definedName>
    <definedName name="T5?L2" localSheetId="19">#REF!</definedName>
    <definedName name="T5?L2" localSheetId="6">#REF!</definedName>
    <definedName name="T5?L2" localSheetId="25">#REF!</definedName>
    <definedName name="T5?L2" localSheetId="18">#REF!</definedName>
    <definedName name="T5?L2" localSheetId="26">#REF!</definedName>
    <definedName name="T5?L2" localSheetId="17">#REF!</definedName>
    <definedName name="T5?L2">#REF!</definedName>
    <definedName name="T5?L2.1" localSheetId="24">#REF!</definedName>
    <definedName name="T5?L2.1" localSheetId="19">#REF!</definedName>
    <definedName name="T5?L2.1" localSheetId="6">#REF!</definedName>
    <definedName name="T5?L2.1" localSheetId="25">#REF!</definedName>
    <definedName name="T5?L2.1" localSheetId="18">#REF!</definedName>
    <definedName name="T5?L2.1" localSheetId="26">#REF!</definedName>
    <definedName name="T5?L2.1" localSheetId="17">#REF!</definedName>
    <definedName name="T5?L2.1">#REF!</definedName>
    <definedName name="T5?L3" localSheetId="24">#REF!</definedName>
    <definedName name="T5?L3" localSheetId="19">#REF!</definedName>
    <definedName name="T5?L3" localSheetId="6">#REF!</definedName>
    <definedName name="T5?L3" localSheetId="25">#REF!</definedName>
    <definedName name="T5?L3" localSheetId="18">#REF!</definedName>
    <definedName name="T5?L3" localSheetId="26">#REF!</definedName>
    <definedName name="T5?L3" localSheetId="17">#REF!</definedName>
    <definedName name="T5?L3">#REF!</definedName>
    <definedName name="T5?L3.1" localSheetId="24">#REF!</definedName>
    <definedName name="T5?L3.1" localSheetId="19">#REF!</definedName>
    <definedName name="T5?L3.1" localSheetId="6">#REF!</definedName>
    <definedName name="T5?L3.1" localSheetId="25">#REF!</definedName>
    <definedName name="T5?L3.1" localSheetId="18">#REF!</definedName>
    <definedName name="T5?L3.1" localSheetId="26">#REF!</definedName>
    <definedName name="T5?L3.1" localSheetId="17">#REF!</definedName>
    <definedName name="T5?L3.1">#REF!</definedName>
    <definedName name="T5?L4" localSheetId="24">#REF!</definedName>
    <definedName name="T5?L4" localSheetId="19">#REF!</definedName>
    <definedName name="T5?L4" localSheetId="6">#REF!</definedName>
    <definedName name="T5?L4" localSheetId="25">#REF!</definedName>
    <definedName name="T5?L4" localSheetId="18">#REF!</definedName>
    <definedName name="T5?L4" localSheetId="26">#REF!</definedName>
    <definedName name="T5?L4" localSheetId="17">#REF!</definedName>
    <definedName name="T5?L4">#REF!</definedName>
    <definedName name="T5?L4.1" localSheetId="24">#REF!</definedName>
    <definedName name="T5?L4.1" localSheetId="19">#REF!</definedName>
    <definedName name="T5?L4.1" localSheetId="6">#REF!</definedName>
    <definedName name="T5?L4.1" localSheetId="25">#REF!</definedName>
    <definedName name="T5?L4.1" localSheetId="18">#REF!</definedName>
    <definedName name="T5?L4.1" localSheetId="26">#REF!</definedName>
    <definedName name="T5?L4.1" localSheetId="17">#REF!</definedName>
    <definedName name="T5?L4.1">#REF!</definedName>
    <definedName name="T5?L5.1" localSheetId="24">#REF!</definedName>
    <definedName name="T5?L5.1" localSheetId="19">#REF!</definedName>
    <definedName name="T5?L5.1" localSheetId="6">#REF!</definedName>
    <definedName name="T5?L5.1" localSheetId="25">#REF!</definedName>
    <definedName name="T5?L5.1" localSheetId="18">#REF!</definedName>
    <definedName name="T5?L5.1" localSheetId="26">#REF!</definedName>
    <definedName name="T5?L5.1" localSheetId="17">#REF!</definedName>
    <definedName name="T5?L5.1">#REF!</definedName>
    <definedName name="T5?L6" localSheetId="24">#REF!</definedName>
    <definedName name="T5?L6" localSheetId="19">#REF!</definedName>
    <definedName name="T5?L6" localSheetId="6">#REF!</definedName>
    <definedName name="T5?L6" localSheetId="25">#REF!</definedName>
    <definedName name="T5?L6" localSheetId="18">#REF!</definedName>
    <definedName name="T5?L6" localSheetId="26">#REF!</definedName>
    <definedName name="T5?L6" localSheetId="17">#REF!</definedName>
    <definedName name="T5?L6">#REF!</definedName>
    <definedName name="T5?L6.1" localSheetId="24">#REF!</definedName>
    <definedName name="T5?L6.1" localSheetId="19">#REF!</definedName>
    <definedName name="T5?L6.1" localSheetId="6">#REF!</definedName>
    <definedName name="T5?L6.1" localSheetId="25">#REF!</definedName>
    <definedName name="T5?L6.1" localSheetId="18">#REF!</definedName>
    <definedName name="T5?L6.1" localSheetId="26">#REF!</definedName>
    <definedName name="T5?L6.1" localSheetId="17">#REF!</definedName>
    <definedName name="T5?L6.1">#REF!</definedName>
    <definedName name="T5?Name" localSheetId="24">#REF!</definedName>
    <definedName name="T5?Name" localSheetId="19">#REF!</definedName>
    <definedName name="T5?Name" localSheetId="6">#REF!</definedName>
    <definedName name="T5?Name" localSheetId="25">#REF!</definedName>
    <definedName name="T5?Name" localSheetId="18">#REF!</definedName>
    <definedName name="T5?Name" localSheetId="26">#REF!</definedName>
    <definedName name="T5?Name" localSheetId="17">#REF!</definedName>
    <definedName name="T5?Name">#REF!</definedName>
    <definedName name="T5?Table" localSheetId="24">#REF!</definedName>
    <definedName name="T5?Table" localSheetId="19">#REF!</definedName>
    <definedName name="T5?Table" localSheetId="6">#REF!</definedName>
    <definedName name="T5?Table" localSheetId="25">#REF!</definedName>
    <definedName name="T5?Table" localSheetId="18">#REF!</definedName>
    <definedName name="T5?Table" localSheetId="26">#REF!</definedName>
    <definedName name="T5?Table" localSheetId="17">#REF!</definedName>
    <definedName name="T5?Table">#REF!</definedName>
    <definedName name="T5?Title" localSheetId="24">#REF!</definedName>
    <definedName name="T5?Title" localSheetId="19">#REF!</definedName>
    <definedName name="T5?Title" localSheetId="6">#REF!</definedName>
    <definedName name="T5?Title" localSheetId="25">#REF!</definedName>
    <definedName name="T5?Title" localSheetId="18">#REF!</definedName>
    <definedName name="T5?Title" localSheetId="26">#REF!</definedName>
    <definedName name="T5?Title" localSheetId="17">#REF!</definedName>
    <definedName name="T5?Title">#REF!</definedName>
    <definedName name="T5?unit?МВТ">'[24]5'!$C$8:$L$17,'[24]5'!$C$19:$L$23</definedName>
    <definedName name="T5?unit?ПРЦ" localSheetId="24">#REF!,#REF!,#REF!,#REF!,#REF!,#REF!</definedName>
    <definedName name="T5?unit?ПРЦ" localSheetId="19">#REF!,#REF!,#REF!,#REF!,#REF!,#REF!</definedName>
    <definedName name="T5?unit?ПРЦ" localSheetId="6">#REF!,#REF!,#REF!,#REF!,#REF!,#REF!</definedName>
    <definedName name="T5?unit?ПРЦ" localSheetId="25">#REF!,#REF!,#REF!,#REF!,#REF!,#REF!</definedName>
    <definedName name="T5?unit?ПРЦ" localSheetId="18">#REF!,#REF!,#REF!,#REF!,#REF!,#REF!</definedName>
    <definedName name="T5?unit?ПРЦ" localSheetId="26">#REF!,#REF!,#REF!,#REF!,#REF!,#REF!</definedName>
    <definedName name="T5?unit?ПРЦ" localSheetId="17">#REF!,#REF!,#REF!,#REF!,#REF!,#REF!</definedName>
    <definedName name="T5?unit?ПРЦ">#REF!,#REF!,#REF!,#REF!,#REF!,#REF!</definedName>
    <definedName name="T5?unit?ТРУБ" localSheetId="24">#REF!,#REF!,#REF!,#REF!,#REF!</definedName>
    <definedName name="T5?unit?ТРУБ" localSheetId="19">#REF!,#REF!,#REF!,#REF!,#REF!</definedName>
    <definedName name="T5?unit?ТРУБ" localSheetId="6">#REF!,#REF!,#REF!,#REF!,#REF!</definedName>
    <definedName name="T5?unit?ТРУБ" localSheetId="25">#REF!,#REF!,#REF!,#REF!,#REF!</definedName>
    <definedName name="T5?unit?ТРУБ" localSheetId="18">#REF!,#REF!,#REF!,#REF!,#REF!</definedName>
    <definedName name="T5?unit?ТРУБ" localSheetId="26">#REF!,#REF!,#REF!,#REF!,#REF!</definedName>
    <definedName name="T5?unit?ТРУБ" localSheetId="17">#REF!,#REF!,#REF!,#REF!,#REF!</definedName>
    <definedName name="T5?unit?ТРУБ">#REF!,#REF!,#REF!,#REF!,#REF!</definedName>
    <definedName name="T5_Protect" localSheetId="24">#REF!,#REF!,#REF!,#REF!,#REF!,#REF!,#REF!,#REF!,'%_Нов'!P1_T5_Protect</definedName>
    <definedName name="T5_Protect" localSheetId="19">#REF!,#REF!,#REF!,#REF!,#REF!,#REF!,#REF!,#REF!,'%_Толп'!P1_T5_Protect</definedName>
    <definedName name="T5_Protect" localSheetId="6">#REF!,#REF!,#REF!,#REF!,#REF!,#REF!,#REF!,#REF!,'ИНВЕСТ '!P1_T5_Protect</definedName>
    <definedName name="T5_Protect" localSheetId="25">#REF!,#REF!,#REF!,#REF!,#REF!,#REF!,#REF!,#REF!,ИП_Новое!P1_T5_Protect</definedName>
    <definedName name="T5_Protect" localSheetId="18">#REF!,#REF!,#REF!,#REF!,#REF!,#REF!,#REF!,#REF!,ИП_Толп!P1_T5_Protect</definedName>
    <definedName name="T5_Protect" localSheetId="26">#REF!,#REF!,#REF!,#REF!,#REF!,#REF!,#REF!,#REF!,Тариф_Новое!P1_T5_Protect</definedName>
    <definedName name="T5_Protect" localSheetId="17">#REF!,#REF!,#REF!,#REF!,#REF!,#REF!,#REF!,#REF!,Тариф_Толп!P1_T5_Protect</definedName>
    <definedName name="T5_Protect">#REF!,#REF!,#REF!,#REF!,#REF!,#REF!,#REF!,#REF!,P1_T5_Protect</definedName>
    <definedName name="T6.1?axis?ПРД?БАЗ.КВ1" localSheetId="24">#REF!</definedName>
    <definedName name="T6.1?axis?ПРД?БАЗ.КВ1" localSheetId="19">#REF!</definedName>
    <definedName name="T6.1?axis?ПРД?БАЗ.КВ1" localSheetId="6">#REF!</definedName>
    <definedName name="T6.1?axis?ПРД?БАЗ.КВ1" localSheetId="25">#REF!</definedName>
    <definedName name="T6.1?axis?ПРД?БАЗ.КВ1" localSheetId="18">#REF!</definedName>
    <definedName name="T6.1?axis?ПРД?БАЗ.КВ1" localSheetId="26">#REF!</definedName>
    <definedName name="T6.1?axis?ПРД?БАЗ.КВ1" localSheetId="17">#REF!</definedName>
    <definedName name="T6.1?axis?ПРД?БАЗ.КВ1">#REF!</definedName>
    <definedName name="T6.1?axis?ПРД?БАЗ.КВ2" localSheetId="24">#REF!</definedName>
    <definedName name="T6.1?axis?ПРД?БАЗ.КВ2" localSheetId="19">#REF!</definedName>
    <definedName name="T6.1?axis?ПРД?БАЗ.КВ2" localSheetId="6">#REF!</definedName>
    <definedName name="T6.1?axis?ПРД?БАЗ.КВ2" localSheetId="25">#REF!</definedName>
    <definedName name="T6.1?axis?ПРД?БАЗ.КВ2" localSheetId="18">#REF!</definedName>
    <definedName name="T6.1?axis?ПРД?БАЗ.КВ2" localSheetId="26">#REF!</definedName>
    <definedName name="T6.1?axis?ПРД?БАЗ.КВ2" localSheetId="17">#REF!</definedName>
    <definedName name="T6.1?axis?ПРД?БАЗ.КВ2">#REF!</definedName>
    <definedName name="T6.1?axis?ПРД?БАЗ.КВ3" localSheetId="24">#REF!</definedName>
    <definedName name="T6.1?axis?ПРД?БАЗ.КВ3" localSheetId="19">#REF!</definedName>
    <definedName name="T6.1?axis?ПРД?БАЗ.КВ3" localSheetId="6">#REF!</definedName>
    <definedName name="T6.1?axis?ПРД?БАЗ.КВ3" localSheetId="25">#REF!</definedName>
    <definedName name="T6.1?axis?ПРД?БАЗ.КВ3" localSheetId="18">#REF!</definedName>
    <definedName name="T6.1?axis?ПРД?БАЗ.КВ3" localSheetId="26">#REF!</definedName>
    <definedName name="T6.1?axis?ПРД?БАЗ.КВ3" localSheetId="17">#REF!</definedName>
    <definedName name="T6.1?axis?ПРД?БАЗ.КВ3">#REF!</definedName>
    <definedName name="T6.1?axis?ПРД?БАЗ.КВ4" localSheetId="24">#REF!</definedName>
    <definedName name="T6.1?axis?ПРД?БАЗ.КВ4" localSheetId="19">#REF!</definedName>
    <definedName name="T6.1?axis?ПРД?БАЗ.КВ4" localSheetId="6">#REF!</definedName>
    <definedName name="T6.1?axis?ПРД?БАЗ.КВ4" localSheetId="25">#REF!</definedName>
    <definedName name="T6.1?axis?ПРД?БАЗ.КВ4" localSheetId="18">#REF!</definedName>
    <definedName name="T6.1?axis?ПРД?БАЗ.КВ4" localSheetId="26">#REF!</definedName>
    <definedName name="T6.1?axis?ПРД?БАЗ.КВ4" localSheetId="17">#REF!</definedName>
    <definedName name="T6.1?axis?ПРД?БАЗ.КВ4">#REF!</definedName>
    <definedName name="T6.1?axis?ПРД?ПРЕД.КВ1" localSheetId="24">#REF!</definedName>
    <definedName name="T6.1?axis?ПРД?ПРЕД.КВ1" localSheetId="19">#REF!</definedName>
    <definedName name="T6.1?axis?ПРД?ПРЕД.КВ1" localSheetId="6">#REF!</definedName>
    <definedName name="T6.1?axis?ПРД?ПРЕД.КВ1" localSheetId="25">#REF!</definedName>
    <definedName name="T6.1?axis?ПРД?ПРЕД.КВ1" localSheetId="18">#REF!</definedName>
    <definedName name="T6.1?axis?ПРД?ПРЕД.КВ1" localSheetId="26">#REF!</definedName>
    <definedName name="T6.1?axis?ПРД?ПРЕД.КВ1" localSheetId="17">#REF!</definedName>
    <definedName name="T6.1?axis?ПРД?ПРЕД.КВ1">#REF!</definedName>
    <definedName name="T6.1?axis?ПРД?ПРЕД.КВ2" localSheetId="24">#REF!</definedName>
    <definedName name="T6.1?axis?ПРД?ПРЕД.КВ2" localSheetId="19">#REF!</definedName>
    <definedName name="T6.1?axis?ПРД?ПРЕД.КВ2" localSheetId="6">#REF!</definedName>
    <definedName name="T6.1?axis?ПРД?ПРЕД.КВ2" localSheetId="25">#REF!</definedName>
    <definedName name="T6.1?axis?ПРД?ПРЕД.КВ2" localSheetId="18">#REF!</definedName>
    <definedName name="T6.1?axis?ПРД?ПРЕД.КВ2" localSheetId="26">#REF!</definedName>
    <definedName name="T6.1?axis?ПРД?ПРЕД.КВ2" localSheetId="17">#REF!</definedName>
    <definedName name="T6.1?axis?ПРД?ПРЕД.КВ2">#REF!</definedName>
    <definedName name="T6.1?axis?ПРД?ПРЕД.КВ3" localSheetId="24">#REF!</definedName>
    <definedName name="T6.1?axis?ПРД?ПРЕД.КВ3" localSheetId="19">#REF!</definedName>
    <definedName name="T6.1?axis?ПРД?ПРЕД.КВ3" localSheetId="6">#REF!</definedName>
    <definedName name="T6.1?axis?ПРД?ПРЕД.КВ3" localSheetId="25">#REF!</definedName>
    <definedName name="T6.1?axis?ПРД?ПРЕД.КВ3" localSheetId="18">#REF!</definedName>
    <definedName name="T6.1?axis?ПРД?ПРЕД.КВ3" localSheetId="26">#REF!</definedName>
    <definedName name="T6.1?axis?ПРД?ПРЕД.КВ3" localSheetId="17">#REF!</definedName>
    <definedName name="T6.1?axis?ПРД?ПРЕД.КВ3">#REF!</definedName>
    <definedName name="T6.1?axis?ПРД?ПРЕД.КВ4" localSheetId="24">#REF!</definedName>
    <definedName name="T6.1?axis?ПРД?ПРЕД.КВ4" localSheetId="19">#REF!</definedName>
    <definedName name="T6.1?axis?ПРД?ПРЕД.КВ4" localSheetId="6">#REF!</definedName>
    <definedName name="T6.1?axis?ПРД?ПРЕД.КВ4" localSheetId="25">#REF!</definedName>
    <definedName name="T6.1?axis?ПРД?ПРЕД.КВ4" localSheetId="18">#REF!</definedName>
    <definedName name="T6.1?axis?ПРД?ПРЕД.КВ4" localSheetId="26">#REF!</definedName>
    <definedName name="T6.1?axis?ПРД?ПРЕД.КВ4" localSheetId="17">#REF!</definedName>
    <definedName name="T6.1?axis?ПРД?ПРЕД.КВ4">#REF!</definedName>
    <definedName name="T6.1?axis?ПРД?РЕГ" localSheetId="24">#REF!</definedName>
    <definedName name="T6.1?axis?ПРД?РЕГ" localSheetId="19">#REF!</definedName>
    <definedName name="T6.1?axis?ПРД?РЕГ" localSheetId="6">#REF!</definedName>
    <definedName name="T6.1?axis?ПРД?РЕГ" localSheetId="25">#REF!</definedName>
    <definedName name="T6.1?axis?ПРД?РЕГ" localSheetId="18">#REF!</definedName>
    <definedName name="T6.1?axis?ПРД?РЕГ" localSheetId="26">#REF!</definedName>
    <definedName name="T6.1?axis?ПРД?РЕГ" localSheetId="17">#REF!</definedName>
    <definedName name="T6.1?axis?ПРД?РЕГ">#REF!</definedName>
    <definedName name="T6.1?axis?ПРД?СР3ГОД" localSheetId="24">#REF!</definedName>
    <definedName name="T6.1?axis?ПРД?СР3ГОД" localSheetId="19">#REF!</definedName>
    <definedName name="T6.1?axis?ПРД?СР3ГОД" localSheetId="6">#REF!</definedName>
    <definedName name="T6.1?axis?ПРД?СР3ГОД" localSheetId="25">#REF!</definedName>
    <definedName name="T6.1?axis?ПРД?СР3ГОД" localSheetId="18">#REF!</definedName>
    <definedName name="T6.1?axis?ПРД?СР3ГОД" localSheetId="26">#REF!</definedName>
    <definedName name="T6.1?axis?ПРД?СР3ГОД" localSheetId="17">#REF!</definedName>
    <definedName name="T6.1?axis?ПРД?СР3ГОД">#REF!</definedName>
    <definedName name="T6.1?Data" localSheetId="24">#REF!</definedName>
    <definedName name="T6.1?Data" localSheetId="19">#REF!</definedName>
    <definedName name="T6.1?Data" localSheetId="6">#REF!</definedName>
    <definedName name="T6.1?Data" localSheetId="25">#REF!</definedName>
    <definedName name="T6.1?Data" localSheetId="18">#REF!</definedName>
    <definedName name="T6.1?Data" localSheetId="26">#REF!</definedName>
    <definedName name="T6.1?Data" localSheetId="17">#REF!</definedName>
    <definedName name="T6.1?Data">#REF!</definedName>
    <definedName name="T6.1?L1" localSheetId="24">#REF!</definedName>
    <definedName name="T6.1?L1" localSheetId="19">#REF!</definedName>
    <definedName name="T6.1?L1" localSheetId="6">#REF!</definedName>
    <definedName name="T6.1?L1" localSheetId="25">#REF!</definedName>
    <definedName name="T6.1?L1" localSheetId="18">#REF!</definedName>
    <definedName name="T6.1?L1" localSheetId="26">#REF!</definedName>
    <definedName name="T6.1?L1" localSheetId="17">#REF!</definedName>
    <definedName name="T6.1?L1">#REF!</definedName>
    <definedName name="T6.1?L2" localSheetId="24">#REF!</definedName>
    <definedName name="T6.1?L2" localSheetId="19">#REF!</definedName>
    <definedName name="T6.1?L2" localSheetId="6">#REF!</definedName>
    <definedName name="T6.1?L2" localSheetId="25">#REF!</definedName>
    <definedName name="T6.1?L2" localSheetId="18">#REF!</definedName>
    <definedName name="T6.1?L2" localSheetId="26">#REF!</definedName>
    <definedName name="T6.1?L2" localSheetId="17">#REF!</definedName>
    <definedName name="T6.1?L2">#REF!</definedName>
    <definedName name="T6.1?Name" localSheetId="24">#REF!</definedName>
    <definedName name="T6.1?Name" localSheetId="19">#REF!</definedName>
    <definedName name="T6.1?Name" localSheetId="6">#REF!</definedName>
    <definedName name="T6.1?Name" localSheetId="25">#REF!</definedName>
    <definedName name="T6.1?Name" localSheetId="18">#REF!</definedName>
    <definedName name="T6.1?Name" localSheetId="26">#REF!</definedName>
    <definedName name="T6.1?Name" localSheetId="17">#REF!</definedName>
    <definedName name="T6.1?Name">#REF!</definedName>
    <definedName name="T6.1?Table" localSheetId="24">#REF!</definedName>
    <definedName name="T6.1?Table" localSheetId="19">#REF!</definedName>
    <definedName name="T6.1?Table" localSheetId="6">#REF!</definedName>
    <definedName name="T6.1?Table" localSheetId="25">#REF!</definedName>
    <definedName name="T6.1?Table" localSheetId="18">#REF!</definedName>
    <definedName name="T6.1?Table" localSheetId="26">#REF!</definedName>
    <definedName name="T6.1?Table" localSheetId="17">#REF!</definedName>
    <definedName name="T6.1?Table">#REF!</definedName>
    <definedName name="T6.1?Title" localSheetId="24">#REF!</definedName>
    <definedName name="T6.1?Title" localSheetId="19">#REF!</definedName>
    <definedName name="T6.1?Title" localSheetId="6">#REF!</definedName>
    <definedName name="T6.1?Title" localSheetId="25">#REF!</definedName>
    <definedName name="T6.1?Title" localSheetId="18">#REF!</definedName>
    <definedName name="T6.1?Title" localSheetId="26">#REF!</definedName>
    <definedName name="T6.1?Title" localSheetId="17">#REF!</definedName>
    <definedName name="T6.1?Title">#REF!</definedName>
    <definedName name="T6.1?unit?ПРЦ" localSheetId="24">#REF!</definedName>
    <definedName name="T6.1?unit?ПРЦ" localSheetId="19">#REF!</definedName>
    <definedName name="T6.1?unit?ПРЦ" localSheetId="6">#REF!</definedName>
    <definedName name="T6.1?unit?ПРЦ" localSheetId="25">#REF!</definedName>
    <definedName name="T6.1?unit?ПРЦ" localSheetId="18">#REF!</definedName>
    <definedName name="T6.1?unit?ПРЦ" localSheetId="26">#REF!</definedName>
    <definedName name="T6.1?unit?ПРЦ" localSheetId="17">#REF!</definedName>
    <definedName name="T6.1?unit?ПРЦ">#REF!</definedName>
    <definedName name="T6.1?unit?РУБ" localSheetId="24">#REF!</definedName>
    <definedName name="T6.1?unit?РУБ" localSheetId="19">#REF!</definedName>
    <definedName name="T6.1?unit?РУБ" localSheetId="6">#REF!</definedName>
    <definedName name="T6.1?unit?РУБ" localSheetId="25">#REF!</definedName>
    <definedName name="T6.1?unit?РУБ" localSheetId="18">#REF!</definedName>
    <definedName name="T6.1?unit?РУБ" localSheetId="26">#REF!</definedName>
    <definedName name="T6.1?unit?РУБ" localSheetId="17">#REF!</definedName>
    <definedName name="T6.1?unit?РУБ">#REF!</definedName>
    <definedName name="T6.1_Protect" localSheetId="24">#REF!,#REF!,#REF!,#REF!,#REF!</definedName>
    <definedName name="T6.1_Protect" localSheetId="19">#REF!,#REF!,#REF!,#REF!,#REF!</definedName>
    <definedName name="T6.1_Protect" localSheetId="6">#REF!,#REF!,#REF!,#REF!,#REF!</definedName>
    <definedName name="T6.1_Protect" localSheetId="25">#REF!,#REF!,#REF!,#REF!,#REF!</definedName>
    <definedName name="T6.1_Protect" localSheetId="18">#REF!,#REF!,#REF!,#REF!,#REF!</definedName>
    <definedName name="T6.1_Protect" localSheetId="26">#REF!,#REF!,#REF!,#REF!,#REF!</definedName>
    <definedName name="T6.1_Protect" localSheetId="17">#REF!,#REF!,#REF!,#REF!,#REF!</definedName>
    <definedName name="T6.1_Protect">#REF!,#REF!,#REF!,#REF!,#REF!</definedName>
    <definedName name="T6?axis?C?НАП">'[24]6'!$C$7:$N$44,'[24]6'!$P$7:$U$44</definedName>
    <definedName name="T6?axis?C?НАП?">'[24]6'!$P$5:$U$5,'[24]6'!$C$5:$N$5</definedName>
    <definedName name="T6?axis?R?ПОТ">'[24]6'!$C$8:$U$8,'[24]6'!$C$10:$U$20,'[24]6'!$C$22:$U$25,'[24]6'!$C$27:$U$27,'[24]6'!$C$29:$U$39,'[24]6'!$C$41:$U$44</definedName>
    <definedName name="T6?axis?R?ПОТ?">'[24]6'!$B$8,'[24]6'!$B$10:$B$20,'[24]6'!$B$22:$B$25,'[24]6'!$B$27,'[24]6'!$B$29:$B$39,'[24]6'!$B$41:$B$44</definedName>
    <definedName name="T6?axis?ПРД?БАЗ" localSheetId="24">#REF!,#REF!</definedName>
    <definedName name="T6?axis?ПРД?БАЗ" localSheetId="19">#REF!,#REF!</definedName>
    <definedName name="T6?axis?ПРД?БАЗ" localSheetId="6">#REF!,#REF!</definedName>
    <definedName name="T6?axis?ПРД?БАЗ" localSheetId="25">#REF!,#REF!</definedName>
    <definedName name="T6?axis?ПРД?БАЗ" localSheetId="18">#REF!,#REF!</definedName>
    <definedName name="T6?axis?ПРД?БАЗ" localSheetId="26">#REF!,#REF!</definedName>
    <definedName name="T6?axis?ПРД?БАЗ" localSheetId="17">#REF!,#REF!</definedName>
    <definedName name="T6?axis?ПРД?БАЗ">#REF!,#REF!</definedName>
    <definedName name="T6?axis?ПРД?ПРЕД" localSheetId="24">#REF!,#REF!</definedName>
    <definedName name="T6?axis?ПРД?ПРЕД" localSheetId="19">#REF!,#REF!</definedName>
    <definedName name="T6?axis?ПРД?ПРЕД" localSheetId="6">#REF!,#REF!</definedName>
    <definedName name="T6?axis?ПРД?ПРЕД" localSheetId="25">#REF!,#REF!</definedName>
    <definedName name="T6?axis?ПРД?ПРЕД" localSheetId="18">#REF!,#REF!</definedName>
    <definedName name="T6?axis?ПРД?ПРЕД" localSheetId="26">#REF!,#REF!</definedName>
    <definedName name="T6?axis?ПРД?ПРЕД" localSheetId="17">#REF!,#REF!</definedName>
    <definedName name="T6?axis?ПРД?ПРЕД">#REF!,#REF!</definedName>
    <definedName name="T6?axis?ПРД?РЕГ" localSheetId="24">#REF!</definedName>
    <definedName name="T6?axis?ПРД?РЕГ" localSheetId="19">#REF!</definedName>
    <definedName name="T6?axis?ПРД?РЕГ" localSheetId="6">#REF!</definedName>
    <definedName name="T6?axis?ПРД?РЕГ" localSheetId="25">#REF!</definedName>
    <definedName name="T6?axis?ПРД?РЕГ" localSheetId="18">#REF!</definedName>
    <definedName name="T6?axis?ПРД?РЕГ" localSheetId="26">#REF!</definedName>
    <definedName name="T6?axis?ПРД?РЕГ" localSheetId="17">#REF!</definedName>
    <definedName name="T6?axis?ПРД?РЕГ">#REF!</definedName>
    <definedName name="T6?axis?ПФ?NA" localSheetId="24">#REF!</definedName>
    <definedName name="T6?axis?ПФ?NA" localSheetId="19">#REF!</definedName>
    <definedName name="T6?axis?ПФ?NA" localSheetId="6">#REF!</definedName>
    <definedName name="T6?axis?ПФ?NA" localSheetId="25">#REF!</definedName>
    <definedName name="T6?axis?ПФ?NA" localSheetId="18">#REF!</definedName>
    <definedName name="T6?axis?ПФ?NA" localSheetId="26">#REF!</definedName>
    <definedName name="T6?axis?ПФ?NA" localSheetId="17">#REF!</definedName>
    <definedName name="T6?axis?ПФ?NA">#REF!</definedName>
    <definedName name="T6?axis?ПФ?ПЛАН" localSheetId="24">#REF!,#REF!,#REF!,#REF!</definedName>
    <definedName name="T6?axis?ПФ?ПЛАН" localSheetId="19">#REF!,#REF!,#REF!,#REF!</definedName>
    <definedName name="T6?axis?ПФ?ПЛАН" localSheetId="6">#REF!,#REF!,#REF!,#REF!</definedName>
    <definedName name="T6?axis?ПФ?ПЛАН" localSheetId="25">#REF!,#REF!,#REF!,#REF!</definedName>
    <definedName name="T6?axis?ПФ?ПЛАН" localSheetId="18">#REF!,#REF!,#REF!,#REF!</definedName>
    <definedName name="T6?axis?ПФ?ПЛАН" localSheetId="26">#REF!,#REF!,#REF!,#REF!</definedName>
    <definedName name="T6?axis?ПФ?ПЛАН" localSheetId="17">#REF!,#REF!,#REF!,#REF!</definedName>
    <definedName name="T6?axis?ПФ?ПЛАН">#REF!,#REF!,#REF!,#REF!</definedName>
    <definedName name="T6?axis?ПФ?ФАКТ" localSheetId="24">#REF!,#REF!,#REF!,#REF!</definedName>
    <definedName name="T6?axis?ПФ?ФАКТ" localSheetId="19">#REF!,#REF!,#REF!,#REF!</definedName>
    <definedName name="T6?axis?ПФ?ФАКТ" localSheetId="6">#REF!,#REF!,#REF!,#REF!</definedName>
    <definedName name="T6?axis?ПФ?ФАКТ" localSheetId="25">#REF!,#REF!,#REF!,#REF!</definedName>
    <definedName name="T6?axis?ПФ?ФАКТ" localSheetId="18">#REF!,#REF!,#REF!,#REF!</definedName>
    <definedName name="T6?axis?ПФ?ФАКТ" localSheetId="26">#REF!,#REF!,#REF!,#REF!</definedName>
    <definedName name="T6?axis?ПФ?ФАКТ" localSheetId="17">#REF!,#REF!,#REF!,#REF!</definedName>
    <definedName name="T6?axis?ПФ?ФАКТ">#REF!,#REF!,#REF!,#REF!</definedName>
    <definedName name="T6?Data">'[24]6'!$C$8:$U$8,'[24]6'!$C$10:$U$20,'[24]6'!$C$22:$U$25,'[24]6'!$C$27:$U$27,'[24]6'!$C$29:$U$39,'[24]6'!$C$41:$U$44</definedName>
    <definedName name="T6?item_ext?РОСТ" localSheetId="24">#REF!</definedName>
    <definedName name="T6?item_ext?РОСТ" localSheetId="19">#REF!</definedName>
    <definedName name="T6?item_ext?РОСТ" localSheetId="6">#REF!</definedName>
    <definedName name="T6?item_ext?РОСТ" localSheetId="25">#REF!</definedName>
    <definedName name="T6?item_ext?РОСТ" localSheetId="18">#REF!</definedName>
    <definedName name="T6?item_ext?РОСТ" localSheetId="26">#REF!</definedName>
    <definedName name="T6?item_ext?РОСТ" localSheetId="17">#REF!</definedName>
    <definedName name="T6?item_ext?РОСТ">#REF!</definedName>
    <definedName name="T6?L1">'[24]6'!$C$22:$H$25,'[24]6'!$C$27:$H$27,'[24]6'!$C$29:$H$39,'[24]6'!$C$41:$H$44,'[24]6'!$C$8:$H$8,'[24]6'!$C$10:$H$20</definedName>
    <definedName name="T6?L1.1" localSheetId="24">#REF!</definedName>
    <definedName name="T6?L1.1" localSheetId="19">#REF!</definedName>
    <definedName name="T6?L1.1" localSheetId="6">#REF!</definedName>
    <definedName name="T6?L1.1" localSheetId="25">#REF!</definedName>
    <definedName name="T6?L1.1" localSheetId="18">#REF!</definedName>
    <definedName name="T6?L1.1" localSheetId="26">#REF!</definedName>
    <definedName name="T6?L1.1" localSheetId="17">#REF!</definedName>
    <definedName name="T6?L1.1">#REF!</definedName>
    <definedName name="T6?L1.1.1" localSheetId="24">#REF!</definedName>
    <definedName name="T6?L1.1.1" localSheetId="19">#REF!</definedName>
    <definedName name="T6?L1.1.1" localSheetId="6">#REF!</definedName>
    <definedName name="T6?L1.1.1" localSheetId="25">#REF!</definedName>
    <definedName name="T6?L1.1.1" localSheetId="18">#REF!</definedName>
    <definedName name="T6?L1.1.1" localSheetId="26">#REF!</definedName>
    <definedName name="T6?L1.1.1" localSheetId="17">#REF!</definedName>
    <definedName name="T6?L1.1.1">#REF!</definedName>
    <definedName name="T6?L1.2" localSheetId="24">#REF!</definedName>
    <definedName name="T6?L1.2" localSheetId="19">#REF!</definedName>
    <definedName name="T6?L1.2" localSheetId="6">#REF!</definedName>
    <definedName name="T6?L1.2" localSheetId="25">#REF!</definedName>
    <definedName name="T6?L1.2" localSheetId="18">#REF!</definedName>
    <definedName name="T6?L1.2" localSheetId="26">#REF!</definedName>
    <definedName name="T6?L1.2" localSheetId="17">#REF!</definedName>
    <definedName name="T6?L1.2">#REF!</definedName>
    <definedName name="T6?L1.2.1" localSheetId="24">#REF!</definedName>
    <definedName name="T6?L1.2.1" localSheetId="19">#REF!</definedName>
    <definedName name="T6?L1.2.1" localSheetId="6">#REF!</definedName>
    <definedName name="T6?L1.2.1" localSheetId="25">#REF!</definedName>
    <definedName name="T6?L1.2.1" localSheetId="18">#REF!</definedName>
    <definedName name="T6?L1.2.1" localSheetId="26">#REF!</definedName>
    <definedName name="T6?L1.2.1" localSheetId="17">#REF!</definedName>
    <definedName name="T6?L1.2.1">#REF!</definedName>
    <definedName name="T6?L1.3" localSheetId="24">#REF!</definedName>
    <definedName name="T6?L1.3" localSheetId="19">#REF!</definedName>
    <definedName name="T6?L1.3" localSheetId="6">#REF!</definedName>
    <definedName name="T6?L1.3" localSheetId="25">#REF!</definedName>
    <definedName name="T6?L1.3" localSheetId="18">#REF!</definedName>
    <definedName name="T6?L1.3" localSheetId="26">#REF!</definedName>
    <definedName name="T6?L1.3" localSheetId="17">#REF!</definedName>
    <definedName name="T6?L1.3">#REF!</definedName>
    <definedName name="T6?L1.3.1" localSheetId="24">#REF!</definedName>
    <definedName name="T6?L1.3.1" localSheetId="19">#REF!</definedName>
    <definedName name="T6?L1.3.1" localSheetId="6">#REF!</definedName>
    <definedName name="T6?L1.3.1" localSheetId="25">#REF!</definedName>
    <definedName name="T6?L1.3.1" localSheetId="18">#REF!</definedName>
    <definedName name="T6?L1.3.1" localSheetId="26">#REF!</definedName>
    <definedName name="T6?L1.3.1" localSheetId="17">#REF!</definedName>
    <definedName name="T6?L1.3.1">#REF!</definedName>
    <definedName name="T6?L1.4" localSheetId="24">#REF!</definedName>
    <definedName name="T6?L1.4" localSheetId="19">#REF!</definedName>
    <definedName name="T6?L1.4" localSheetId="6">#REF!</definedName>
    <definedName name="T6?L1.4" localSheetId="25">#REF!</definedName>
    <definedName name="T6?L1.4" localSheetId="18">#REF!</definedName>
    <definedName name="T6?L1.4" localSheetId="26">#REF!</definedName>
    <definedName name="T6?L1.4" localSheetId="17">#REF!</definedName>
    <definedName name="T6?L1.4">#REF!</definedName>
    <definedName name="T6?L1.5" localSheetId="24">#REF!</definedName>
    <definedName name="T6?L1.5" localSheetId="19">#REF!</definedName>
    <definedName name="T6?L1.5" localSheetId="6">#REF!</definedName>
    <definedName name="T6?L1.5" localSheetId="25">#REF!</definedName>
    <definedName name="T6?L1.5" localSheetId="18">#REF!</definedName>
    <definedName name="T6?L1.5" localSheetId="26">#REF!</definedName>
    <definedName name="T6?L1.5" localSheetId="17">#REF!</definedName>
    <definedName name="T6?L1.5">#REF!</definedName>
    <definedName name="T6?L2">'[24]6'!$I$22:$N$25,'[24]6'!$I$27:$N$27,'[24]6'!$I$29:$N$39,'[24]6'!$I$41:$N$44,'[24]6'!$I$8:$N$8,'[24]6'!$I$10:$N$20</definedName>
    <definedName name="T6?L2.1" localSheetId="24">#REF!</definedName>
    <definedName name="T6?L2.1" localSheetId="19">#REF!</definedName>
    <definedName name="T6?L2.1" localSheetId="6">#REF!</definedName>
    <definedName name="T6?L2.1" localSheetId="25">#REF!</definedName>
    <definedName name="T6?L2.1" localSheetId="18">#REF!</definedName>
    <definedName name="T6?L2.1" localSheetId="26">#REF!</definedName>
    <definedName name="T6?L2.1" localSheetId="17">#REF!</definedName>
    <definedName name="T6?L2.1">#REF!</definedName>
    <definedName name="T6?L2.10" localSheetId="24">#REF!</definedName>
    <definedName name="T6?L2.10" localSheetId="19">#REF!</definedName>
    <definedName name="T6?L2.10" localSheetId="6">#REF!</definedName>
    <definedName name="T6?L2.10" localSheetId="25">#REF!</definedName>
    <definedName name="T6?L2.10" localSheetId="18">#REF!</definedName>
    <definedName name="T6?L2.10" localSheetId="26">#REF!</definedName>
    <definedName name="T6?L2.10" localSheetId="17">#REF!</definedName>
    <definedName name="T6?L2.10">#REF!</definedName>
    <definedName name="T6?L2.11.1.1" localSheetId="24">#REF!</definedName>
    <definedName name="T6?L2.11.1.1" localSheetId="19">#REF!</definedName>
    <definedName name="T6?L2.11.1.1" localSheetId="6">#REF!</definedName>
    <definedName name="T6?L2.11.1.1" localSheetId="25">#REF!</definedName>
    <definedName name="T6?L2.11.1.1" localSheetId="18">#REF!</definedName>
    <definedName name="T6?L2.11.1.1" localSheetId="26">#REF!</definedName>
    <definedName name="T6?L2.11.1.1" localSheetId="17">#REF!</definedName>
    <definedName name="T6?L2.11.1.1">#REF!</definedName>
    <definedName name="T6?L2.11.1.2" localSheetId="24">#REF!</definedName>
    <definedName name="T6?L2.11.1.2" localSheetId="19">#REF!</definedName>
    <definedName name="T6?L2.11.1.2" localSheetId="6">#REF!</definedName>
    <definedName name="T6?L2.11.1.2" localSheetId="25">#REF!</definedName>
    <definedName name="T6?L2.11.1.2" localSheetId="18">#REF!</definedName>
    <definedName name="T6?L2.11.1.2" localSheetId="26">#REF!</definedName>
    <definedName name="T6?L2.11.1.2" localSheetId="17">#REF!</definedName>
    <definedName name="T6?L2.11.1.2">#REF!</definedName>
    <definedName name="T6?L2.11.2.1" localSheetId="24">#REF!</definedName>
    <definedName name="T6?L2.11.2.1" localSheetId="19">#REF!</definedName>
    <definedName name="T6?L2.11.2.1" localSheetId="6">#REF!</definedName>
    <definedName name="T6?L2.11.2.1" localSheetId="25">#REF!</definedName>
    <definedName name="T6?L2.11.2.1" localSheetId="18">#REF!</definedName>
    <definedName name="T6?L2.11.2.1" localSheetId="26">#REF!</definedName>
    <definedName name="T6?L2.11.2.1" localSheetId="17">#REF!</definedName>
    <definedName name="T6?L2.11.2.1">#REF!</definedName>
    <definedName name="T6?L2.11.2.2" localSheetId="24">#REF!</definedName>
    <definedName name="T6?L2.11.2.2" localSheetId="19">#REF!</definedName>
    <definedName name="T6?L2.11.2.2" localSheetId="6">#REF!</definedName>
    <definedName name="T6?L2.11.2.2" localSheetId="25">#REF!</definedName>
    <definedName name="T6?L2.11.2.2" localSheetId="18">#REF!</definedName>
    <definedName name="T6?L2.11.2.2" localSheetId="26">#REF!</definedName>
    <definedName name="T6?L2.11.2.2" localSheetId="17">#REF!</definedName>
    <definedName name="T6?L2.11.2.2">#REF!</definedName>
    <definedName name="T6?L2.2" localSheetId="24">#REF!</definedName>
    <definedName name="T6?L2.2" localSheetId="19">#REF!</definedName>
    <definedName name="T6?L2.2" localSheetId="6">#REF!</definedName>
    <definedName name="T6?L2.2" localSheetId="25">#REF!</definedName>
    <definedName name="T6?L2.2" localSheetId="18">#REF!</definedName>
    <definedName name="T6?L2.2" localSheetId="26">#REF!</definedName>
    <definedName name="T6?L2.2" localSheetId="17">#REF!</definedName>
    <definedName name="T6?L2.2">#REF!</definedName>
    <definedName name="T6?L2.3" localSheetId="24">#REF!</definedName>
    <definedName name="T6?L2.3" localSheetId="19">#REF!</definedName>
    <definedName name="T6?L2.3" localSheetId="6">#REF!</definedName>
    <definedName name="T6?L2.3" localSheetId="25">#REF!</definedName>
    <definedName name="T6?L2.3" localSheetId="18">#REF!</definedName>
    <definedName name="T6?L2.3" localSheetId="26">#REF!</definedName>
    <definedName name="T6?L2.3" localSheetId="17">#REF!</definedName>
    <definedName name="T6?L2.3">#REF!</definedName>
    <definedName name="T6?L2.4" localSheetId="24">#REF!</definedName>
    <definedName name="T6?L2.4" localSheetId="19">#REF!</definedName>
    <definedName name="T6?L2.4" localSheetId="6">#REF!</definedName>
    <definedName name="T6?L2.4" localSheetId="25">#REF!</definedName>
    <definedName name="T6?L2.4" localSheetId="18">#REF!</definedName>
    <definedName name="T6?L2.4" localSheetId="26">#REF!</definedName>
    <definedName name="T6?L2.4" localSheetId="17">#REF!</definedName>
    <definedName name="T6?L2.4">#REF!</definedName>
    <definedName name="T6?L2.5.1" localSheetId="24">#REF!</definedName>
    <definedName name="T6?L2.5.1" localSheetId="19">#REF!</definedName>
    <definedName name="T6?L2.5.1" localSheetId="6">#REF!</definedName>
    <definedName name="T6?L2.5.1" localSheetId="25">#REF!</definedName>
    <definedName name="T6?L2.5.1" localSheetId="18">#REF!</definedName>
    <definedName name="T6?L2.5.1" localSheetId="26">#REF!</definedName>
    <definedName name="T6?L2.5.1" localSheetId="17">#REF!</definedName>
    <definedName name="T6?L2.5.1">#REF!</definedName>
    <definedName name="T6?L2.5.2" localSheetId="24">#REF!</definedName>
    <definedName name="T6?L2.5.2" localSheetId="19">#REF!</definedName>
    <definedName name="T6?L2.5.2" localSheetId="6">#REF!</definedName>
    <definedName name="T6?L2.5.2" localSheetId="25">#REF!</definedName>
    <definedName name="T6?L2.5.2" localSheetId="18">#REF!</definedName>
    <definedName name="T6?L2.5.2" localSheetId="26">#REF!</definedName>
    <definedName name="T6?L2.5.2" localSheetId="17">#REF!</definedName>
    <definedName name="T6?L2.5.2">#REF!</definedName>
    <definedName name="T6?L2.6.1" localSheetId="24">#REF!</definedName>
    <definedName name="T6?L2.6.1" localSheetId="19">#REF!</definedName>
    <definedName name="T6?L2.6.1" localSheetId="6">#REF!</definedName>
    <definedName name="T6?L2.6.1" localSheetId="25">#REF!</definedName>
    <definedName name="T6?L2.6.1" localSheetId="18">#REF!</definedName>
    <definedName name="T6?L2.6.1" localSheetId="26">#REF!</definedName>
    <definedName name="T6?L2.6.1" localSheetId="17">#REF!</definedName>
    <definedName name="T6?L2.6.1">#REF!</definedName>
    <definedName name="T6?L2.6.2" localSheetId="24">#REF!</definedName>
    <definedName name="T6?L2.6.2" localSheetId="19">#REF!</definedName>
    <definedName name="T6?L2.6.2" localSheetId="6">#REF!</definedName>
    <definedName name="T6?L2.6.2" localSheetId="25">#REF!</definedName>
    <definedName name="T6?L2.6.2" localSheetId="18">#REF!</definedName>
    <definedName name="T6?L2.6.2" localSheetId="26">#REF!</definedName>
    <definedName name="T6?L2.6.2" localSheetId="17">#REF!</definedName>
    <definedName name="T6?L2.6.2">#REF!</definedName>
    <definedName name="T6?L2.7.1" localSheetId="24">#REF!</definedName>
    <definedName name="T6?L2.7.1" localSheetId="19">#REF!</definedName>
    <definedName name="T6?L2.7.1" localSheetId="6">#REF!</definedName>
    <definedName name="T6?L2.7.1" localSheetId="25">#REF!</definedName>
    <definedName name="T6?L2.7.1" localSheetId="18">#REF!</definedName>
    <definedName name="T6?L2.7.1" localSheetId="26">#REF!</definedName>
    <definedName name="T6?L2.7.1" localSheetId="17">#REF!</definedName>
    <definedName name="T6?L2.7.1">#REF!</definedName>
    <definedName name="T6?L2.7.2" localSheetId="24">#REF!</definedName>
    <definedName name="T6?L2.7.2" localSheetId="19">#REF!</definedName>
    <definedName name="T6?L2.7.2" localSheetId="6">#REF!</definedName>
    <definedName name="T6?L2.7.2" localSheetId="25">#REF!</definedName>
    <definedName name="T6?L2.7.2" localSheetId="18">#REF!</definedName>
    <definedName name="T6?L2.7.2" localSheetId="26">#REF!</definedName>
    <definedName name="T6?L2.7.2" localSheetId="17">#REF!</definedName>
    <definedName name="T6?L2.7.2">#REF!</definedName>
    <definedName name="T6?L2.8.1" localSheetId="24">#REF!</definedName>
    <definedName name="T6?L2.8.1" localSheetId="19">#REF!</definedName>
    <definedName name="T6?L2.8.1" localSheetId="6">#REF!</definedName>
    <definedName name="T6?L2.8.1" localSheetId="25">#REF!</definedName>
    <definedName name="T6?L2.8.1" localSheetId="18">#REF!</definedName>
    <definedName name="T6?L2.8.1" localSheetId="26">#REF!</definedName>
    <definedName name="T6?L2.8.1" localSheetId="17">#REF!</definedName>
    <definedName name="T6?L2.8.1">#REF!</definedName>
    <definedName name="T6?L2.8.2" localSheetId="24">#REF!</definedName>
    <definedName name="T6?L2.8.2" localSheetId="19">#REF!</definedName>
    <definedName name="T6?L2.8.2" localSheetId="6">#REF!</definedName>
    <definedName name="T6?L2.8.2" localSheetId="25">#REF!</definedName>
    <definedName name="T6?L2.8.2" localSheetId="18">#REF!</definedName>
    <definedName name="T6?L2.8.2" localSheetId="26">#REF!</definedName>
    <definedName name="T6?L2.8.2" localSheetId="17">#REF!</definedName>
    <definedName name="T6?L2.8.2">#REF!</definedName>
    <definedName name="T6?L2.9.1" localSheetId="24">#REF!</definedName>
    <definedName name="T6?L2.9.1" localSheetId="19">#REF!</definedName>
    <definedName name="T6?L2.9.1" localSheetId="6">#REF!</definedName>
    <definedName name="T6?L2.9.1" localSheetId="25">#REF!</definedName>
    <definedName name="T6?L2.9.1" localSheetId="18">#REF!</definedName>
    <definedName name="T6?L2.9.1" localSheetId="26">#REF!</definedName>
    <definedName name="T6?L2.9.1" localSheetId="17">#REF!</definedName>
    <definedName name="T6?L2.9.1">#REF!</definedName>
    <definedName name="T6?L2.9.2" localSheetId="24">#REF!</definedName>
    <definedName name="T6?L2.9.2" localSheetId="19">#REF!</definedName>
    <definedName name="T6?L2.9.2" localSheetId="6">#REF!</definedName>
    <definedName name="T6?L2.9.2" localSheetId="25">#REF!</definedName>
    <definedName name="T6?L2.9.2" localSheetId="18">#REF!</definedName>
    <definedName name="T6?L2.9.2" localSheetId="26">#REF!</definedName>
    <definedName name="T6?L2.9.2" localSheetId="17">#REF!</definedName>
    <definedName name="T6?L2.9.2">#REF!</definedName>
    <definedName name="T6?L3">'[24]6'!$O$22:$O$25,'[24]6'!$O$27,'[24]6'!$O$29:$O$39,'[24]6'!$O$41:$O$44,'[24]6'!$O$8,'[24]6'!$O$10:$O$20</definedName>
    <definedName name="T6?L3.1" localSheetId="24">#REF!</definedName>
    <definedName name="T6?L3.1" localSheetId="19">#REF!</definedName>
    <definedName name="T6?L3.1" localSheetId="6">#REF!</definedName>
    <definedName name="T6?L3.1" localSheetId="25">#REF!</definedName>
    <definedName name="T6?L3.1" localSheetId="18">#REF!</definedName>
    <definedName name="T6?L3.1" localSheetId="26">#REF!</definedName>
    <definedName name="T6?L3.1" localSheetId="17">#REF!</definedName>
    <definedName name="T6?L3.1">#REF!</definedName>
    <definedName name="T6?L3.2" localSheetId="24">#REF!</definedName>
    <definedName name="T6?L3.2" localSheetId="19">#REF!</definedName>
    <definedName name="T6?L3.2" localSheetId="6">#REF!</definedName>
    <definedName name="T6?L3.2" localSheetId="25">#REF!</definedName>
    <definedName name="T6?L3.2" localSheetId="18">#REF!</definedName>
    <definedName name="T6?L3.2" localSheetId="26">#REF!</definedName>
    <definedName name="T6?L3.2" localSheetId="17">#REF!</definedName>
    <definedName name="T6?L3.2">#REF!</definedName>
    <definedName name="T6?L3.3" localSheetId="24">#REF!</definedName>
    <definedName name="T6?L3.3" localSheetId="19">#REF!</definedName>
    <definedName name="T6?L3.3" localSheetId="6">#REF!</definedName>
    <definedName name="T6?L3.3" localSheetId="25">#REF!</definedName>
    <definedName name="T6?L3.3" localSheetId="18">#REF!</definedName>
    <definedName name="T6?L3.3" localSheetId="26">#REF!</definedName>
    <definedName name="T6?L3.3" localSheetId="17">#REF!</definedName>
    <definedName name="T6?L3.3">#REF!</definedName>
    <definedName name="T6?L4">'[24]6'!$P$22:$U$25,'[24]6'!$P$27:$U$27,'[24]6'!$P$29:$U$39,'[24]6'!$P$41:$U$44,'[24]6'!$P$8:$U$8,'[24]6'!$P$10:$U$20</definedName>
    <definedName name="T6?L4.1" localSheetId="24">#REF!</definedName>
    <definedName name="T6?L4.1" localSheetId="19">#REF!</definedName>
    <definedName name="T6?L4.1" localSheetId="6">#REF!</definedName>
    <definedName name="T6?L4.1" localSheetId="25">#REF!</definedName>
    <definedName name="T6?L4.1" localSheetId="18">#REF!</definedName>
    <definedName name="T6?L4.1" localSheetId="26">#REF!</definedName>
    <definedName name="T6?L4.1" localSheetId="17">#REF!</definedName>
    <definedName name="T6?L4.1">#REF!</definedName>
    <definedName name="T6?L4.2" localSheetId="24">#REF!</definedName>
    <definedName name="T6?L4.2" localSheetId="19">#REF!</definedName>
    <definedName name="T6?L4.2" localSheetId="6">#REF!</definedName>
    <definedName name="T6?L4.2" localSheetId="25">#REF!</definedName>
    <definedName name="T6?L4.2" localSheetId="18">#REF!</definedName>
    <definedName name="T6?L4.2" localSheetId="26">#REF!</definedName>
    <definedName name="T6?L4.2" localSheetId="17">#REF!</definedName>
    <definedName name="T6?L4.2">#REF!</definedName>
    <definedName name="T6?L4.3" localSheetId="24">#REF!</definedName>
    <definedName name="T6?L4.3" localSheetId="19">#REF!</definedName>
    <definedName name="T6?L4.3" localSheetId="6">#REF!</definedName>
    <definedName name="T6?L4.3" localSheetId="25">#REF!</definedName>
    <definedName name="T6?L4.3" localSheetId="18">#REF!</definedName>
    <definedName name="T6?L4.3" localSheetId="26">#REF!</definedName>
    <definedName name="T6?L4.3" localSheetId="17">#REF!</definedName>
    <definedName name="T6?L4.3">#REF!</definedName>
    <definedName name="T6?L4.4" localSheetId="24">#REF!</definedName>
    <definedName name="T6?L4.4" localSheetId="19">#REF!</definedName>
    <definedName name="T6?L4.4" localSheetId="6">#REF!</definedName>
    <definedName name="T6?L4.4" localSheetId="25">#REF!</definedName>
    <definedName name="T6?L4.4" localSheetId="18">#REF!</definedName>
    <definedName name="T6?L4.4" localSheetId="26">#REF!</definedName>
    <definedName name="T6?L4.4" localSheetId="17">#REF!</definedName>
    <definedName name="T6?L4.4">#REF!</definedName>
    <definedName name="T6?L4.5" localSheetId="24">#REF!</definedName>
    <definedName name="T6?L4.5" localSheetId="19">#REF!</definedName>
    <definedName name="T6?L4.5" localSheetId="6">#REF!</definedName>
    <definedName name="T6?L4.5" localSheetId="25">#REF!</definedName>
    <definedName name="T6?L4.5" localSheetId="18">#REF!</definedName>
    <definedName name="T6?L4.5" localSheetId="26">#REF!</definedName>
    <definedName name="T6?L4.5" localSheetId="17">#REF!</definedName>
    <definedName name="T6?L4.5">#REF!</definedName>
    <definedName name="T6?L4.6" localSheetId="24">#REF!</definedName>
    <definedName name="T6?L4.6" localSheetId="19">#REF!</definedName>
    <definedName name="T6?L4.6" localSheetId="6">#REF!</definedName>
    <definedName name="T6?L4.6" localSheetId="25">#REF!</definedName>
    <definedName name="T6?L4.6" localSheetId="18">#REF!</definedName>
    <definedName name="T6?L4.6" localSheetId="26">#REF!</definedName>
    <definedName name="T6?L4.6" localSheetId="17">#REF!</definedName>
    <definedName name="T6?L4.6">#REF!</definedName>
    <definedName name="T6?L4.7" localSheetId="24">#REF!</definedName>
    <definedName name="T6?L4.7" localSheetId="19">#REF!</definedName>
    <definedName name="T6?L4.7" localSheetId="6">#REF!</definedName>
    <definedName name="T6?L4.7" localSheetId="25">#REF!</definedName>
    <definedName name="T6?L4.7" localSheetId="18">#REF!</definedName>
    <definedName name="T6?L4.7" localSheetId="26">#REF!</definedName>
    <definedName name="T6?L4.7" localSheetId="17">#REF!</definedName>
    <definedName name="T6?L4.7">#REF!</definedName>
    <definedName name="T6?Name" localSheetId="24">#REF!</definedName>
    <definedName name="T6?Name" localSheetId="19">#REF!</definedName>
    <definedName name="T6?Name" localSheetId="6">#REF!</definedName>
    <definedName name="T6?Name" localSheetId="25">#REF!</definedName>
    <definedName name="T6?Name" localSheetId="18">#REF!</definedName>
    <definedName name="T6?Name" localSheetId="26">#REF!</definedName>
    <definedName name="T6?Name" localSheetId="17">#REF!</definedName>
    <definedName name="T6?Name">#REF!</definedName>
    <definedName name="T6?Table" localSheetId="24">#REF!</definedName>
    <definedName name="T6?Table" localSheetId="19">#REF!</definedName>
    <definedName name="T6?Table" localSheetId="6">#REF!</definedName>
    <definedName name="T6?Table" localSheetId="25">#REF!</definedName>
    <definedName name="T6?Table" localSheetId="18">#REF!</definedName>
    <definedName name="T6?Table" localSheetId="26">#REF!</definedName>
    <definedName name="T6?Table" localSheetId="17">#REF!</definedName>
    <definedName name="T6?Table">#REF!</definedName>
    <definedName name="T6?Title" localSheetId="24">#REF!</definedName>
    <definedName name="T6?Title" localSheetId="19">#REF!</definedName>
    <definedName name="T6?Title" localSheetId="6">#REF!</definedName>
    <definedName name="T6?Title" localSheetId="25">#REF!</definedName>
    <definedName name="T6?Title" localSheetId="18">#REF!</definedName>
    <definedName name="T6?Title" localSheetId="26">#REF!</definedName>
    <definedName name="T6?Title" localSheetId="17">#REF!</definedName>
    <definedName name="T6?Title">#REF!</definedName>
    <definedName name="T6?unit?ПРЦ" localSheetId="24">#REF!,#REF!,#REF!,#REF!,#REF!,#REF!,#REF!,#REF!</definedName>
    <definedName name="T6?unit?ПРЦ" localSheetId="19">#REF!,#REF!,#REF!,#REF!,#REF!,#REF!,#REF!,#REF!</definedName>
    <definedName name="T6?unit?ПРЦ" localSheetId="6">#REF!,#REF!,#REF!,#REF!,#REF!,#REF!,#REF!,#REF!</definedName>
    <definedName name="T6?unit?ПРЦ" localSheetId="25">#REF!,#REF!,#REF!,#REF!,#REF!,#REF!,#REF!,#REF!</definedName>
    <definedName name="T6?unit?ПРЦ" localSheetId="18">#REF!,#REF!,#REF!,#REF!,#REF!,#REF!,#REF!,#REF!</definedName>
    <definedName name="T6?unit?ПРЦ" localSheetId="26">#REF!,#REF!,#REF!,#REF!,#REF!,#REF!,#REF!,#REF!</definedName>
    <definedName name="T6?unit?ПРЦ" localSheetId="17">#REF!,#REF!,#REF!,#REF!,#REF!,#REF!,#REF!,#REF!</definedName>
    <definedName name="T6?unit?ПРЦ">#REF!,#REF!,#REF!,#REF!,#REF!,#REF!,#REF!,#REF!</definedName>
    <definedName name="T6?unit?РУБ" localSheetId="24">#REF!,#REF!,#REF!,#REF!,#REF!,#REF!,#REF!,#REF!</definedName>
    <definedName name="T6?unit?РУБ" localSheetId="19">#REF!,#REF!,#REF!,#REF!,#REF!,#REF!,#REF!,#REF!</definedName>
    <definedName name="T6?unit?РУБ" localSheetId="6">#REF!,#REF!,#REF!,#REF!,#REF!,#REF!,#REF!,#REF!</definedName>
    <definedName name="T6?unit?РУБ" localSheetId="25">#REF!,#REF!,#REF!,#REF!,#REF!,#REF!,#REF!,#REF!</definedName>
    <definedName name="T6?unit?РУБ" localSheetId="18">#REF!,#REF!,#REF!,#REF!,#REF!,#REF!,#REF!,#REF!</definedName>
    <definedName name="T6?unit?РУБ" localSheetId="26">#REF!,#REF!,#REF!,#REF!,#REF!,#REF!,#REF!,#REF!</definedName>
    <definedName name="T6?unit?РУБ" localSheetId="17">#REF!,#REF!,#REF!,#REF!,#REF!,#REF!,#REF!,#REF!</definedName>
    <definedName name="T6?unit?РУБ">#REF!,#REF!,#REF!,#REF!,#REF!,#REF!,#REF!,#REF!</definedName>
    <definedName name="T6?unit?ТРУБ" localSheetId="24">#REF!,#REF!</definedName>
    <definedName name="T6?unit?ТРУБ" localSheetId="19">#REF!,#REF!</definedName>
    <definedName name="T6?unit?ТРУБ" localSheetId="6">#REF!,#REF!</definedName>
    <definedName name="T6?unit?ТРУБ" localSheetId="25">#REF!,#REF!</definedName>
    <definedName name="T6?unit?ТРУБ" localSheetId="18">#REF!,#REF!</definedName>
    <definedName name="T6?unit?ТРУБ" localSheetId="26">#REF!,#REF!</definedName>
    <definedName name="T6?unit?ТРУБ" localSheetId="17">#REF!,#REF!</definedName>
    <definedName name="T6?unit?ТРУБ">#REF!,#REF!</definedName>
    <definedName name="T6?unit?ЧЕЛ" localSheetId="24">#REF!,#REF!,#REF!</definedName>
    <definedName name="T6?unit?ЧЕЛ" localSheetId="19">#REF!,#REF!,#REF!</definedName>
    <definedName name="T6?unit?ЧЕЛ" localSheetId="6">#REF!,#REF!,#REF!</definedName>
    <definedName name="T6?unit?ЧЕЛ" localSheetId="25">#REF!,#REF!,#REF!</definedName>
    <definedName name="T6?unit?ЧЕЛ" localSheetId="18">#REF!,#REF!,#REF!</definedName>
    <definedName name="T6?unit?ЧЕЛ" localSheetId="26">#REF!,#REF!,#REF!</definedName>
    <definedName name="T6?unit?ЧЕЛ" localSheetId="17">#REF!,#REF!,#REF!</definedName>
    <definedName name="T6?unit?ЧЕЛ">#REF!,#REF!,#REF!</definedName>
    <definedName name="T6?unit?ЧСЛ" localSheetId="24">#REF!</definedName>
    <definedName name="T6?unit?ЧСЛ" localSheetId="19">#REF!</definedName>
    <definedName name="T6?unit?ЧСЛ" localSheetId="6">#REF!</definedName>
    <definedName name="T6?unit?ЧСЛ" localSheetId="25">#REF!</definedName>
    <definedName name="T6?unit?ЧСЛ" localSheetId="18">#REF!</definedName>
    <definedName name="T6?unit?ЧСЛ" localSheetId="26">#REF!</definedName>
    <definedName name="T6?unit?ЧСЛ" localSheetId="17">#REF!</definedName>
    <definedName name="T6?unit?ЧСЛ">#REF!</definedName>
    <definedName name="T6_1_Protect" localSheetId="24">#REF!,#REF!,#REF!</definedName>
    <definedName name="T6_1_Protect" localSheetId="19">#REF!,#REF!,#REF!</definedName>
    <definedName name="T6_1_Protect" localSheetId="6">#REF!,#REF!,#REF!</definedName>
    <definedName name="T6_1_Protect" localSheetId="25">#REF!,#REF!,#REF!</definedName>
    <definedName name="T6_1_Protect" localSheetId="18">#REF!,#REF!,#REF!</definedName>
    <definedName name="T6_1_Protect" localSheetId="26">#REF!,#REF!,#REF!</definedName>
    <definedName name="T6_1_Protect" localSheetId="17">#REF!,#REF!,#REF!</definedName>
    <definedName name="T6_1_Protect">#REF!,#REF!,#REF!</definedName>
    <definedName name="T6_Protect" localSheetId="24">'%_Нов'!P1_T6_Protect,'%_Нов'!P2_T6_Protect</definedName>
    <definedName name="T6_Protect" localSheetId="19">'%_Толп'!P1_T6_Protect,'%_Толп'!P2_T6_Protect</definedName>
    <definedName name="T6_Protect" localSheetId="6">'ИНВЕСТ '!P1_T6_Protect,'ИНВЕСТ '!P2_T6_Protect</definedName>
    <definedName name="T6_Protect" localSheetId="25">ИП_Новое!P1_T6_Protect,ИП_Новое!P2_T6_Protect</definedName>
    <definedName name="T6_Protect" localSheetId="18">ИП_Толп!P1_T6_Protect,ИП_Толп!P2_T6_Protect</definedName>
    <definedName name="T6_Protect" localSheetId="26">Тариф_Новое!P1_T6_Protect,Тариф_Новое!P2_T6_Protect</definedName>
    <definedName name="T6_Protect" localSheetId="17">Тариф_Толп!P1_T6_Protect,Тариф_Толп!P2_T6_Protect</definedName>
    <definedName name="T6_Protect">P1_T6_Protect,P2_T6_Protect</definedName>
    <definedName name="T6_Protect_4">#N/A</definedName>
    <definedName name="T6_Protect_5">#N/A</definedName>
    <definedName name="T6_Protect_6">#N/A</definedName>
    <definedName name="T6_Protect_7">#N/A</definedName>
    <definedName name="T6_Protect_8">#N/A</definedName>
    <definedName name="T7?axis?C?ПАР" localSheetId="24">#REF!</definedName>
    <definedName name="T7?axis?C?ПАР" localSheetId="19">#REF!</definedName>
    <definedName name="T7?axis?C?ПАР" localSheetId="6">#REF!</definedName>
    <definedName name="T7?axis?C?ПАР" localSheetId="25">#REF!</definedName>
    <definedName name="T7?axis?C?ПАР" localSheetId="18">#REF!</definedName>
    <definedName name="T7?axis?C?ПАР" localSheetId="10">#REF!</definedName>
    <definedName name="T7?axis?C?ПАР" localSheetId="26">#REF!</definedName>
    <definedName name="T7?axis?C?ПАР" localSheetId="17">#REF!</definedName>
    <definedName name="T7?axis?C?ПАР">#REF!</definedName>
    <definedName name="T7?axis?C?ПАР?" localSheetId="24">#REF!</definedName>
    <definedName name="T7?axis?C?ПАР?" localSheetId="19">#REF!</definedName>
    <definedName name="T7?axis?C?ПАР?" localSheetId="6">#REF!</definedName>
    <definedName name="T7?axis?C?ПАР?" localSheetId="25">#REF!</definedName>
    <definedName name="T7?axis?C?ПАР?" localSheetId="18">#REF!</definedName>
    <definedName name="T7?axis?C?ПАР?" localSheetId="10">#REF!</definedName>
    <definedName name="T7?axis?C?ПАР?" localSheetId="26">#REF!</definedName>
    <definedName name="T7?axis?C?ПАР?" localSheetId="17">#REF!</definedName>
    <definedName name="T7?axis?C?ПАР?">#REF!</definedName>
    <definedName name="T7?axis?R?ВРАС" localSheetId="24">#REF!</definedName>
    <definedName name="T7?axis?R?ВРАС" localSheetId="19">#REF!</definedName>
    <definedName name="T7?axis?R?ВРАС" localSheetId="6">#REF!</definedName>
    <definedName name="T7?axis?R?ВРАС" localSheetId="25">#REF!</definedName>
    <definedName name="T7?axis?R?ВРАС" localSheetId="18">#REF!</definedName>
    <definedName name="T7?axis?R?ВРАС" localSheetId="26">#REF!</definedName>
    <definedName name="T7?axis?R?ВРАС" localSheetId="17">#REF!</definedName>
    <definedName name="T7?axis?R?ВРАС">#REF!</definedName>
    <definedName name="T7?axis?R?ВРАС?" localSheetId="24">#REF!</definedName>
    <definedName name="T7?axis?R?ВРАС?" localSheetId="19">#REF!</definedName>
    <definedName name="T7?axis?R?ВРАС?" localSheetId="6">#REF!</definedName>
    <definedName name="T7?axis?R?ВРАС?" localSheetId="25">#REF!</definedName>
    <definedName name="T7?axis?R?ВРАС?" localSheetId="18">#REF!</definedName>
    <definedName name="T7?axis?R?ВРАС?" localSheetId="26">#REF!</definedName>
    <definedName name="T7?axis?R?ВРАС?" localSheetId="17">#REF!</definedName>
    <definedName name="T7?axis?R?ВРАС?">#REF!</definedName>
    <definedName name="T7?axis?R?ПЭ" localSheetId="24">#REF!,#REF!,#REF!</definedName>
    <definedName name="T7?axis?R?ПЭ" localSheetId="19">#REF!,#REF!,#REF!</definedName>
    <definedName name="T7?axis?R?ПЭ" localSheetId="6">#REF!,#REF!,#REF!</definedName>
    <definedName name="T7?axis?R?ПЭ" localSheetId="25">#REF!,#REF!,#REF!</definedName>
    <definedName name="T7?axis?R?ПЭ" localSheetId="18">#REF!,#REF!,#REF!</definedName>
    <definedName name="T7?axis?R?ПЭ" localSheetId="10">#REF!,#REF!,#REF!</definedName>
    <definedName name="T7?axis?R?ПЭ" localSheetId="26">#REF!,#REF!,#REF!</definedName>
    <definedName name="T7?axis?R?ПЭ" localSheetId="17">#REF!,#REF!,#REF!</definedName>
    <definedName name="T7?axis?R?ПЭ">#REF!,#REF!,#REF!</definedName>
    <definedName name="T7?axis?R?ПЭ?" localSheetId="24">#REF!,#REF!,#REF!</definedName>
    <definedName name="T7?axis?R?ПЭ?" localSheetId="19">#REF!,#REF!,#REF!</definedName>
    <definedName name="T7?axis?R?ПЭ?" localSheetId="6">#REF!,#REF!,#REF!</definedName>
    <definedName name="T7?axis?R?ПЭ?" localSheetId="25">#REF!,#REF!,#REF!</definedName>
    <definedName name="T7?axis?R?ПЭ?" localSheetId="18">#REF!,#REF!,#REF!</definedName>
    <definedName name="T7?axis?R?ПЭ?" localSheetId="10">#REF!,#REF!,#REF!</definedName>
    <definedName name="T7?axis?R?ПЭ?" localSheetId="26">#REF!,#REF!,#REF!</definedName>
    <definedName name="T7?axis?R?ПЭ?" localSheetId="17">#REF!,#REF!,#REF!</definedName>
    <definedName name="T7?axis?R?ПЭ?">#REF!,#REF!,#REF!</definedName>
    <definedName name="T7?axis?R?СЦТ" localSheetId="24">#REF!,#REF!,#REF!,#REF!,#REF!,#REF!</definedName>
    <definedName name="T7?axis?R?СЦТ" localSheetId="19">#REF!,#REF!,#REF!,#REF!,#REF!,#REF!</definedName>
    <definedName name="T7?axis?R?СЦТ" localSheetId="6">#REF!,#REF!,#REF!,#REF!,#REF!,#REF!</definedName>
    <definedName name="T7?axis?R?СЦТ" localSheetId="25">#REF!,#REF!,#REF!,#REF!,#REF!,#REF!</definedName>
    <definedName name="T7?axis?R?СЦТ" localSheetId="18">#REF!,#REF!,#REF!,#REF!,#REF!,#REF!</definedName>
    <definedName name="T7?axis?R?СЦТ" localSheetId="10">#REF!,#REF!,#REF!,#REF!,#REF!,#REF!</definedName>
    <definedName name="T7?axis?R?СЦТ" localSheetId="26">#REF!,#REF!,#REF!,#REF!,#REF!,#REF!</definedName>
    <definedName name="T7?axis?R?СЦТ" localSheetId="17">#REF!,#REF!,#REF!,#REF!,#REF!,#REF!</definedName>
    <definedName name="T7?axis?R?СЦТ">#REF!,#REF!,#REF!,#REF!,#REF!,#REF!</definedName>
    <definedName name="T7?axis?R?СЦТ?" localSheetId="24">#REF!,#REF!,#REF!,#REF!,#REF!,#REF!</definedName>
    <definedName name="T7?axis?R?СЦТ?" localSheetId="19">#REF!,#REF!,#REF!,#REF!,#REF!,#REF!</definedName>
    <definedName name="T7?axis?R?СЦТ?" localSheetId="6">#REF!,#REF!,#REF!,#REF!,#REF!,#REF!</definedName>
    <definedName name="T7?axis?R?СЦТ?" localSheetId="25">#REF!,#REF!,#REF!,#REF!,#REF!,#REF!</definedName>
    <definedName name="T7?axis?R?СЦТ?" localSheetId="18">#REF!,#REF!,#REF!,#REF!,#REF!,#REF!</definedName>
    <definedName name="T7?axis?R?СЦТ?" localSheetId="10">#REF!,#REF!,#REF!,#REF!,#REF!,#REF!</definedName>
    <definedName name="T7?axis?R?СЦТ?" localSheetId="26">#REF!,#REF!,#REF!,#REF!,#REF!,#REF!</definedName>
    <definedName name="T7?axis?R?СЦТ?" localSheetId="17">#REF!,#REF!,#REF!,#REF!,#REF!,#REF!</definedName>
    <definedName name="T7?axis?R?СЦТ?">#REF!,#REF!,#REF!,#REF!,#REF!,#REF!</definedName>
    <definedName name="T7?axis?ПРД?БАЗ" localSheetId="24">#REF!</definedName>
    <definedName name="T7?axis?ПРД?БАЗ" localSheetId="19">#REF!</definedName>
    <definedName name="T7?axis?ПРД?БАЗ" localSheetId="6">#REF!</definedName>
    <definedName name="T7?axis?ПРД?БАЗ" localSheetId="25">#REF!</definedName>
    <definedName name="T7?axis?ПРД?БАЗ" localSheetId="18">#REF!</definedName>
    <definedName name="T7?axis?ПРД?БАЗ" localSheetId="10">#REF!</definedName>
    <definedName name="T7?axis?ПРД?БАЗ" localSheetId="26">#REF!</definedName>
    <definedName name="T7?axis?ПРД?БАЗ" localSheetId="17">#REF!</definedName>
    <definedName name="T7?axis?ПРД?БАЗ">#REF!</definedName>
    <definedName name="T7?axis?ПРД?ПРЕД" localSheetId="24">#REF!,#REF!</definedName>
    <definedName name="T7?axis?ПРД?ПРЕД" localSheetId="19">#REF!,#REF!</definedName>
    <definedName name="T7?axis?ПРД?ПРЕД" localSheetId="6">#REF!,#REF!</definedName>
    <definedName name="T7?axis?ПРД?ПРЕД" localSheetId="25">#REF!,#REF!</definedName>
    <definedName name="T7?axis?ПРД?ПРЕД" localSheetId="18">#REF!,#REF!</definedName>
    <definedName name="T7?axis?ПРД?ПРЕД" localSheetId="26">#REF!,#REF!</definedName>
    <definedName name="T7?axis?ПРД?ПРЕД" localSheetId="17">#REF!,#REF!</definedName>
    <definedName name="T7?axis?ПРД?ПРЕД">#REF!,#REF!</definedName>
    <definedName name="T7?axis?ПРД?РЕГ" localSheetId="24">#REF!</definedName>
    <definedName name="T7?axis?ПРД?РЕГ" localSheetId="19">#REF!</definedName>
    <definedName name="T7?axis?ПРД?РЕГ" localSheetId="6">#REF!</definedName>
    <definedName name="T7?axis?ПРД?РЕГ" localSheetId="25">#REF!</definedName>
    <definedName name="T7?axis?ПРД?РЕГ" localSheetId="18">#REF!</definedName>
    <definedName name="T7?axis?ПРД?РЕГ" localSheetId="10">#REF!</definedName>
    <definedName name="T7?axis?ПРД?РЕГ" localSheetId="26">#REF!</definedName>
    <definedName name="T7?axis?ПРД?РЕГ" localSheetId="17">#REF!</definedName>
    <definedName name="T7?axis?ПРД?РЕГ">#REF!</definedName>
    <definedName name="T7?axis?ПФ?NA" localSheetId="24">#REF!</definedName>
    <definedName name="T7?axis?ПФ?NA" localSheetId="19">#REF!</definedName>
    <definedName name="T7?axis?ПФ?NA" localSheetId="6">#REF!</definedName>
    <definedName name="T7?axis?ПФ?NA" localSheetId="25">#REF!</definedName>
    <definedName name="T7?axis?ПФ?NA" localSheetId="18">#REF!</definedName>
    <definedName name="T7?axis?ПФ?NA" localSheetId="26">#REF!</definedName>
    <definedName name="T7?axis?ПФ?NA" localSheetId="17">#REF!</definedName>
    <definedName name="T7?axis?ПФ?NA">#REF!</definedName>
    <definedName name="T7?axis?ПФ?ПЛАН" localSheetId="24">#REF!,#REF!,#REF!,#REF!</definedName>
    <definedName name="T7?axis?ПФ?ПЛАН" localSheetId="19">#REF!,#REF!,#REF!,#REF!</definedName>
    <definedName name="T7?axis?ПФ?ПЛАН" localSheetId="6">#REF!,#REF!,#REF!,#REF!</definedName>
    <definedName name="T7?axis?ПФ?ПЛАН" localSheetId="25">#REF!,#REF!,#REF!,#REF!</definedName>
    <definedName name="T7?axis?ПФ?ПЛАН" localSheetId="18">#REF!,#REF!,#REF!,#REF!</definedName>
    <definedName name="T7?axis?ПФ?ПЛАН" localSheetId="26">#REF!,#REF!,#REF!,#REF!</definedName>
    <definedName name="T7?axis?ПФ?ПЛАН" localSheetId="17">#REF!,#REF!,#REF!,#REF!</definedName>
    <definedName name="T7?axis?ПФ?ПЛАН">#REF!,#REF!,#REF!,#REF!</definedName>
    <definedName name="T7?axis?ПФ?ФАКТ" localSheetId="24">#REF!,#REF!,#REF!,#REF!</definedName>
    <definedName name="T7?axis?ПФ?ФАКТ" localSheetId="19">#REF!,#REF!,#REF!,#REF!</definedName>
    <definedName name="T7?axis?ПФ?ФАКТ" localSheetId="6">#REF!,#REF!,#REF!,#REF!</definedName>
    <definedName name="T7?axis?ПФ?ФАКТ" localSheetId="25">#REF!,#REF!,#REF!,#REF!</definedName>
    <definedName name="T7?axis?ПФ?ФАКТ" localSheetId="18">#REF!,#REF!,#REF!,#REF!</definedName>
    <definedName name="T7?axis?ПФ?ФАКТ" localSheetId="26">#REF!,#REF!,#REF!,#REF!</definedName>
    <definedName name="T7?axis?ПФ?ФАКТ" localSheetId="17">#REF!,#REF!,#REF!,#REF!</definedName>
    <definedName name="T7?axis?ПФ?ФАКТ">#REF!,#REF!,#REF!,#REF!</definedName>
    <definedName name="T7?Data" localSheetId="24">#REF!,#REF!,#REF!,#REF!,#REF!,'%_Нов'!P1_T7?Data</definedName>
    <definedName name="T7?Data" localSheetId="19">#REF!,#REF!,#REF!,#REF!,#REF!,'%_Толп'!P1_T7?Data</definedName>
    <definedName name="T7?Data" localSheetId="6">#REF!,#REF!,#REF!,#REF!,#REF!,'ИНВЕСТ '!P1_T7?Data</definedName>
    <definedName name="T7?Data" localSheetId="25">#REF!,#REF!,#REF!,#REF!,#REF!,ИП_Новое!P1_T7?Data</definedName>
    <definedName name="T7?Data" localSheetId="18">#REF!,#REF!,#REF!,#REF!,#REF!,ИП_Толп!P1_T7?Data</definedName>
    <definedName name="T7?Data" localSheetId="10">#REF!,#REF!,#REF!,#REF!,#REF!,Тариф_Ингарь!P1_T7?Data</definedName>
    <definedName name="T7?Data" localSheetId="26">#REF!,#REF!,#REF!,#REF!,#REF!,Тариф_Новое!P1_T7?Data</definedName>
    <definedName name="T7?Data" localSheetId="17">#REF!,#REF!,#REF!,#REF!,#REF!,Тариф_Толп!P1_T7?Data</definedName>
    <definedName name="T7?Data">#REF!,#REF!,#REF!,#REF!,#REF!,P1_T7?Data</definedName>
    <definedName name="T7?item_ext?ВСЕГО" localSheetId="24">#REF!,#REF!,#REF!,#REF!,#REF!,#REF!</definedName>
    <definedName name="T7?item_ext?ВСЕГО" localSheetId="19">#REF!,#REF!,#REF!,#REF!,#REF!,#REF!</definedName>
    <definedName name="T7?item_ext?ВСЕГО" localSheetId="6">#REF!,#REF!,#REF!,#REF!,#REF!,#REF!</definedName>
    <definedName name="T7?item_ext?ВСЕГО" localSheetId="25">#REF!,#REF!,#REF!,#REF!,#REF!,#REF!</definedName>
    <definedName name="T7?item_ext?ВСЕГО" localSheetId="18">#REF!,#REF!,#REF!,#REF!,#REF!,#REF!</definedName>
    <definedName name="T7?item_ext?ВСЕГО" localSheetId="10">#REF!,#REF!,#REF!,#REF!,#REF!,#REF!</definedName>
    <definedName name="T7?item_ext?ВСЕГО" localSheetId="26">#REF!,#REF!,#REF!,#REF!,#REF!,#REF!</definedName>
    <definedName name="T7?item_ext?ВСЕГО" localSheetId="17">#REF!,#REF!,#REF!,#REF!,#REF!,#REF!</definedName>
    <definedName name="T7?item_ext?ВСЕГО">#REF!,#REF!,#REF!,#REF!,#REF!,#REF!</definedName>
    <definedName name="T7?item_ext?КОТ" localSheetId="24">#REF!</definedName>
    <definedName name="T7?item_ext?КОТ" localSheetId="19">#REF!</definedName>
    <definedName name="T7?item_ext?КОТ" localSheetId="6">#REF!</definedName>
    <definedName name="T7?item_ext?КОТ" localSheetId="25">#REF!</definedName>
    <definedName name="T7?item_ext?КОТ" localSheetId="18">#REF!</definedName>
    <definedName name="T7?item_ext?КОТ" localSheetId="10">#REF!</definedName>
    <definedName name="T7?item_ext?КОТ" localSheetId="26">#REF!</definedName>
    <definedName name="T7?item_ext?КОТ" localSheetId="17">#REF!</definedName>
    <definedName name="T7?item_ext?КОТ">#REF!</definedName>
    <definedName name="T7?item_ext?РОСТ" localSheetId="24">#REF!</definedName>
    <definedName name="T7?item_ext?РОСТ" localSheetId="19">#REF!</definedName>
    <definedName name="T7?item_ext?РОСТ" localSheetId="6">#REF!</definedName>
    <definedName name="T7?item_ext?РОСТ" localSheetId="25">#REF!</definedName>
    <definedName name="T7?item_ext?РОСТ" localSheetId="18">#REF!</definedName>
    <definedName name="T7?item_ext?РОСТ" localSheetId="26">#REF!</definedName>
    <definedName name="T7?item_ext?РОСТ" localSheetId="17">#REF!</definedName>
    <definedName name="T7?item_ext?РОСТ">#REF!</definedName>
    <definedName name="T7?item_ext?ТЭС" localSheetId="24">#REF!</definedName>
    <definedName name="T7?item_ext?ТЭС" localSheetId="19">#REF!</definedName>
    <definedName name="T7?item_ext?ТЭС" localSheetId="6">#REF!</definedName>
    <definedName name="T7?item_ext?ТЭС" localSheetId="25">#REF!</definedName>
    <definedName name="T7?item_ext?ТЭС" localSheetId="18">#REF!</definedName>
    <definedName name="T7?item_ext?ТЭС" localSheetId="10">#REF!</definedName>
    <definedName name="T7?item_ext?ТЭС" localSheetId="26">#REF!</definedName>
    <definedName name="T7?item_ext?ТЭС" localSheetId="17">#REF!</definedName>
    <definedName name="T7?item_ext?ТЭС">#REF!</definedName>
    <definedName name="T7?item_ext?ЭБОЙЛ" localSheetId="24">#REF!</definedName>
    <definedName name="T7?item_ext?ЭБОЙЛ" localSheetId="19">#REF!</definedName>
    <definedName name="T7?item_ext?ЭБОЙЛ" localSheetId="6">#REF!</definedName>
    <definedName name="T7?item_ext?ЭБОЙЛ" localSheetId="25">#REF!</definedName>
    <definedName name="T7?item_ext?ЭБОЙЛ" localSheetId="18">#REF!</definedName>
    <definedName name="T7?item_ext?ЭБОЙЛ" localSheetId="10">#REF!</definedName>
    <definedName name="T7?item_ext?ЭБОЙЛ" localSheetId="26">#REF!</definedName>
    <definedName name="T7?item_ext?ЭБОЙЛ" localSheetId="17">#REF!</definedName>
    <definedName name="T7?item_ext?ЭБОЙЛ">#REF!</definedName>
    <definedName name="T7?L1" localSheetId="24">#REF!,#REF!,#REF!,#REF!,#REF!,#REF!</definedName>
    <definedName name="T7?L1" localSheetId="19">#REF!,#REF!,#REF!,#REF!,#REF!,#REF!</definedName>
    <definedName name="T7?L1" localSheetId="6">#REF!,#REF!,#REF!,#REF!,#REF!,#REF!</definedName>
    <definedName name="T7?L1" localSheetId="25">#REF!,#REF!,#REF!,#REF!,#REF!,#REF!</definedName>
    <definedName name="T7?L1" localSheetId="18">#REF!,#REF!,#REF!,#REF!,#REF!,#REF!</definedName>
    <definedName name="T7?L1" localSheetId="10">#REF!,#REF!,#REF!,#REF!,#REF!,#REF!</definedName>
    <definedName name="T7?L1" localSheetId="26">#REF!,#REF!,#REF!,#REF!,#REF!,#REF!</definedName>
    <definedName name="T7?L1" localSheetId="17">#REF!,#REF!,#REF!,#REF!,#REF!,#REF!</definedName>
    <definedName name="T7?L1">#REF!,#REF!,#REF!,#REF!,#REF!,#REF!</definedName>
    <definedName name="T7?L1.1" localSheetId="24">#REF!</definedName>
    <definedName name="T7?L1.1" localSheetId="19">#REF!</definedName>
    <definedName name="T7?L1.1" localSheetId="6">#REF!</definedName>
    <definedName name="T7?L1.1" localSheetId="25">#REF!</definedName>
    <definedName name="T7?L1.1" localSheetId="18">#REF!</definedName>
    <definedName name="T7?L1.1" localSheetId="10">#REF!</definedName>
    <definedName name="T7?L1.1" localSheetId="26">#REF!</definedName>
    <definedName name="T7?L1.1" localSheetId="17">#REF!</definedName>
    <definedName name="T7?L1.1">#REF!</definedName>
    <definedName name="T7?L2" localSheetId="24">#REF!</definedName>
    <definedName name="T7?L2" localSheetId="19">#REF!</definedName>
    <definedName name="T7?L2" localSheetId="6">#REF!</definedName>
    <definedName name="T7?L2" localSheetId="25">#REF!</definedName>
    <definedName name="T7?L2" localSheetId="18">#REF!</definedName>
    <definedName name="T7?L2" localSheetId="10">#REF!</definedName>
    <definedName name="T7?L2" localSheetId="26">#REF!</definedName>
    <definedName name="T7?L2" localSheetId="17">#REF!</definedName>
    <definedName name="T7?L2">#REF!</definedName>
    <definedName name="T7?L3" localSheetId="24">#REF!,#REF!</definedName>
    <definedName name="T7?L3" localSheetId="19">#REF!,#REF!</definedName>
    <definedName name="T7?L3" localSheetId="6">#REF!,#REF!</definedName>
    <definedName name="T7?L3" localSheetId="25">#REF!,#REF!</definedName>
    <definedName name="T7?L3" localSheetId="18">#REF!,#REF!</definedName>
    <definedName name="T7?L3" localSheetId="10">#REF!,#REF!</definedName>
    <definedName name="T7?L3" localSheetId="26">#REF!,#REF!</definedName>
    <definedName name="T7?L3" localSheetId="17">#REF!,#REF!</definedName>
    <definedName name="T7?L3">#REF!,#REF!</definedName>
    <definedName name="T7?L4" localSheetId="24">#REF!,#REF!</definedName>
    <definedName name="T7?L4" localSheetId="19">#REF!,#REF!</definedName>
    <definedName name="T7?L4" localSheetId="6">#REF!,#REF!</definedName>
    <definedName name="T7?L4" localSheetId="25">#REF!,#REF!</definedName>
    <definedName name="T7?L4" localSheetId="18">#REF!,#REF!</definedName>
    <definedName name="T7?L4" localSheetId="10">#REF!,#REF!</definedName>
    <definedName name="T7?L4" localSheetId="26">#REF!,#REF!</definedName>
    <definedName name="T7?L4" localSheetId="17">#REF!,#REF!</definedName>
    <definedName name="T7?L4">#REF!,#REF!</definedName>
    <definedName name="T7?L4.1" localSheetId="24">#REF!,#REF!</definedName>
    <definedName name="T7?L4.1" localSheetId="19">#REF!,#REF!</definedName>
    <definedName name="T7?L4.1" localSheetId="6">#REF!,#REF!</definedName>
    <definedName name="T7?L4.1" localSheetId="25">#REF!,#REF!</definedName>
    <definedName name="T7?L4.1" localSheetId="18">#REF!,#REF!</definedName>
    <definedName name="T7?L4.1" localSheetId="10">#REF!,#REF!</definedName>
    <definedName name="T7?L4.1" localSheetId="26">#REF!,#REF!</definedName>
    <definedName name="T7?L4.1" localSheetId="17">#REF!,#REF!</definedName>
    <definedName name="T7?L4.1">#REF!,#REF!</definedName>
    <definedName name="T7?L5" localSheetId="24">#REF!,#REF!</definedName>
    <definedName name="T7?L5" localSheetId="19">#REF!,#REF!</definedName>
    <definedName name="T7?L5" localSheetId="6">#REF!,#REF!</definedName>
    <definedName name="T7?L5" localSheetId="25">#REF!,#REF!</definedName>
    <definedName name="T7?L5" localSheetId="18">#REF!,#REF!</definedName>
    <definedName name="T7?L5" localSheetId="10">#REF!,#REF!</definedName>
    <definedName name="T7?L5" localSheetId="26">#REF!,#REF!</definedName>
    <definedName name="T7?L5" localSheetId="17">#REF!,#REF!</definedName>
    <definedName name="T7?L5">#REF!,#REF!</definedName>
    <definedName name="T7?L5.1" localSheetId="24">#REF!,#REF!</definedName>
    <definedName name="T7?L5.1" localSheetId="19">#REF!,#REF!</definedName>
    <definedName name="T7?L5.1" localSheetId="6">#REF!,#REF!</definedName>
    <definedName name="T7?L5.1" localSheetId="25">#REF!,#REF!</definedName>
    <definedName name="T7?L5.1" localSheetId="18">#REF!,#REF!</definedName>
    <definedName name="T7?L5.1" localSheetId="10">#REF!,#REF!</definedName>
    <definedName name="T7?L5.1" localSheetId="26">#REF!,#REF!</definedName>
    <definedName name="T7?L5.1" localSheetId="17">#REF!,#REF!</definedName>
    <definedName name="T7?L5.1">#REF!,#REF!</definedName>
    <definedName name="T7?Name" localSheetId="24">#REF!</definedName>
    <definedName name="T7?Name" localSheetId="19">#REF!</definedName>
    <definedName name="T7?Name" localSheetId="6">#REF!</definedName>
    <definedName name="T7?Name" localSheetId="25">#REF!</definedName>
    <definedName name="T7?Name" localSheetId="18">#REF!</definedName>
    <definedName name="T7?Name" localSheetId="10">#REF!</definedName>
    <definedName name="T7?Name" localSheetId="26">#REF!</definedName>
    <definedName name="T7?Name" localSheetId="17">#REF!</definedName>
    <definedName name="T7?Name">#REF!</definedName>
    <definedName name="T7?Table" localSheetId="24">#REF!</definedName>
    <definedName name="T7?Table" localSheetId="19">#REF!</definedName>
    <definedName name="T7?Table" localSheetId="6">#REF!</definedName>
    <definedName name="T7?Table" localSheetId="25">#REF!</definedName>
    <definedName name="T7?Table" localSheetId="18">#REF!</definedName>
    <definedName name="T7?Table" localSheetId="10">#REF!</definedName>
    <definedName name="T7?Table" localSheetId="26">#REF!</definedName>
    <definedName name="T7?Table" localSheetId="17">#REF!</definedName>
    <definedName name="T7?Table">#REF!</definedName>
    <definedName name="T7?Title" localSheetId="24">#REF!</definedName>
    <definedName name="T7?Title" localSheetId="19">#REF!</definedName>
    <definedName name="T7?Title" localSheetId="6">#REF!</definedName>
    <definedName name="T7?Title" localSheetId="25">#REF!</definedName>
    <definedName name="T7?Title" localSheetId="18">#REF!</definedName>
    <definedName name="T7?Title" localSheetId="10">#REF!</definedName>
    <definedName name="T7?Title" localSheetId="26">#REF!</definedName>
    <definedName name="T7?Title" localSheetId="17">#REF!</definedName>
    <definedName name="T7?Title">#REF!</definedName>
    <definedName name="T7?unit?ПРЦ" localSheetId="24">#REF!</definedName>
    <definedName name="T7?unit?ПРЦ" localSheetId="19">#REF!</definedName>
    <definedName name="T7?unit?ПРЦ" localSheetId="6">#REF!</definedName>
    <definedName name="T7?unit?ПРЦ" localSheetId="25">#REF!</definedName>
    <definedName name="T7?unit?ПРЦ" localSheetId="18">#REF!</definedName>
    <definedName name="T7?unit?ПРЦ" localSheetId="10">#REF!</definedName>
    <definedName name="T7?unit?ПРЦ" localSheetId="26">#REF!</definedName>
    <definedName name="T7?unit?ПРЦ" localSheetId="17">#REF!</definedName>
    <definedName name="T7?unit?ПРЦ">#REF!</definedName>
    <definedName name="T7?unit?ТГКАЛ" localSheetId="24">#REF!,#REF!</definedName>
    <definedName name="T7?unit?ТГКАЛ" localSheetId="19">#REF!,#REF!</definedName>
    <definedName name="T7?unit?ТГКАЛ" localSheetId="6">#REF!,#REF!</definedName>
    <definedName name="T7?unit?ТГКАЛ" localSheetId="25">#REF!,#REF!</definedName>
    <definedName name="T7?unit?ТГКАЛ" localSheetId="18">#REF!,#REF!</definedName>
    <definedName name="T7?unit?ТГКАЛ" localSheetId="10">#REF!,#REF!</definedName>
    <definedName name="T7?unit?ТГКАЛ" localSheetId="26">#REF!,#REF!</definedName>
    <definedName name="T7?unit?ТГКАЛ" localSheetId="17">#REF!,#REF!</definedName>
    <definedName name="T7?unit?ТГКАЛ">#REF!,#REF!</definedName>
    <definedName name="T7?unit?ТРУБ" localSheetId="24">#REF!</definedName>
    <definedName name="T7?unit?ТРУБ" localSheetId="19">#REF!</definedName>
    <definedName name="T7?unit?ТРУБ" localSheetId="6">#REF!</definedName>
    <definedName name="T7?unit?ТРУБ" localSheetId="25">#REF!</definedName>
    <definedName name="T7?unit?ТРУБ" localSheetId="18">#REF!</definedName>
    <definedName name="T7?unit?ТРУБ" localSheetId="26">#REF!</definedName>
    <definedName name="T7?unit?ТРУБ" localSheetId="17">#REF!</definedName>
    <definedName name="T7?unit?ТРУБ">#REF!</definedName>
    <definedName name="T7_Copy1" localSheetId="24">#REF!</definedName>
    <definedName name="T7_Copy1" localSheetId="19">#REF!</definedName>
    <definedName name="T7_Copy1" localSheetId="6">#REF!</definedName>
    <definedName name="T7_Copy1" localSheetId="25">#REF!</definedName>
    <definedName name="T7_Copy1" localSheetId="18">#REF!</definedName>
    <definedName name="T7_Copy1" localSheetId="10">#REF!</definedName>
    <definedName name="T7_Copy1" localSheetId="26">#REF!</definedName>
    <definedName name="T7_Copy1" localSheetId="17">#REF!</definedName>
    <definedName name="T7_Copy1">#REF!</definedName>
    <definedName name="T7_Copy2" localSheetId="24">#REF!</definedName>
    <definedName name="T7_Copy2" localSheetId="19">#REF!</definedName>
    <definedName name="T7_Copy2" localSheetId="6">#REF!</definedName>
    <definedName name="T7_Copy2" localSheetId="25">#REF!</definedName>
    <definedName name="T7_Copy2" localSheetId="18">#REF!</definedName>
    <definedName name="T7_Copy2" localSheetId="10">#REF!</definedName>
    <definedName name="T7_Copy2" localSheetId="26">#REF!</definedName>
    <definedName name="T7_Copy2" localSheetId="17">#REF!</definedName>
    <definedName name="T7_Copy2">#REF!</definedName>
    <definedName name="T7_Copy3" localSheetId="24">#REF!</definedName>
    <definedName name="T7_Copy3" localSheetId="19">#REF!</definedName>
    <definedName name="T7_Copy3" localSheetId="6">#REF!</definedName>
    <definedName name="T7_Copy3" localSheetId="25">#REF!</definedName>
    <definedName name="T7_Copy3" localSheetId="18">#REF!</definedName>
    <definedName name="T7_Copy3" localSheetId="10">#REF!</definedName>
    <definedName name="T7_Copy3" localSheetId="26">#REF!</definedName>
    <definedName name="T7_Copy3" localSheetId="17">#REF!</definedName>
    <definedName name="T7_Copy3">#REF!</definedName>
    <definedName name="T7_Copy4" localSheetId="24">#REF!</definedName>
    <definedName name="T7_Copy4" localSheetId="19">#REF!</definedName>
    <definedName name="T7_Copy4" localSheetId="6">#REF!</definedName>
    <definedName name="T7_Copy4" localSheetId="25">#REF!</definedName>
    <definedName name="T7_Copy4" localSheetId="18">#REF!</definedName>
    <definedName name="T7_Copy4" localSheetId="10">#REF!</definedName>
    <definedName name="T7_Copy4" localSheetId="26">#REF!</definedName>
    <definedName name="T7_Copy4" localSheetId="17">#REF!</definedName>
    <definedName name="T7_Copy4">#REF!</definedName>
    <definedName name="T7_Copy5" localSheetId="24">#REF!</definedName>
    <definedName name="T7_Copy5" localSheetId="19">#REF!</definedName>
    <definedName name="T7_Copy5" localSheetId="6">#REF!</definedName>
    <definedName name="T7_Copy5" localSheetId="25">#REF!</definedName>
    <definedName name="T7_Copy5" localSheetId="18">#REF!</definedName>
    <definedName name="T7_Copy5" localSheetId="10">#REF!</definedName>
    <definedName name="T7_Copy5" localSheetId="26">#REF!</definedName>
    <definedName name="T7_Copy5" localSheetId="17">#REF!</definedName>
    <definedName name="T7_Copy5">#REF!</definedName>
    <definedName name="T7_Copy6" localSheetId="24">#REF!</definedName>
    <definedName name="T7_Copy6" localSheetId="19">#REF!</definedName>
    <definedName name="T7_Copy6" localSheetId="6">#REF!</definedName>
    <definedName name="T7_Copy6" localSheetId="25">#REF!</definedName>
    <definedName name="T7_Copy6" localSheetId="18">#REF!</definedName>
    <definedName name="T7_Copy6" localSheetId="10">#REF!</definedName>
    <definedName name="T7_Copy6" localSheetId="26">#REF!</definedName>
    <definedName name="T7_Copy6" localSheetId="17">#REF!</definedName>
    <definedName name="T7_Copy6">#REF!</definedName>
    <definedName name="T7_Copy7" localSheetId="24">#REF!</definedName>
    <definedName name="T7_Copy7" localSheetId="19">#REF!</definedName>
    <definedName name="T7_Copy7" localSheetId="6">#REF!</definedName>
    <definedName name="T7_Copy7" localSheetId="25">#REF!</definedName>
    <definedName name="T7_Copy7" localSheetId="18">#REF!</definedName>
    <definedName name="T7_Copy7" localSheetId="10">#REF!</definedName>
    <definedName name="T7_Copy7" localSheetId="26">#REF!</definedName>
    <definedName name="T7_Copy7" localSheetId="17">#REF!</definedName>
    <definedName name="T7_Copy7">#REF!</definedName>
    <definedName name="T7_Copy8" localSheetId="24">#REF!</definedName>
    <definedName name="T7_Copy8" localSheetId="19">#REF!</definedName>
    <definedName name="T7_Copy8" localSheetId="6">#REF!</definedName>
    <definedName name="T7_Copy8" localSheetId="25">#REF!</definedName>
    <definedName name="T7_Copy8" localSheetId="18">#REF!</definedName>
    <definedName name="T7_Copy8" localSheetId="10">#REF!</definedName>
    <definedName name="T7_Copy8" localSheetId="26">#REF!</definedName>
    <definedName name="T7_Copy8" localSheetId="17">#REF!</definedName>
    <definedName name="T7_Copy8">#REF!</definedName>
    <definedName name="T7_Copy9" localSheetId="24">#REF!</definedName>
    <definedName name="T7_Copy9" localSheetId="19">#REF!</definedName>
    <definedName name="T7_Copy9" localSheetId="6">#REF!</definedName>
    <definedName name="T7_Copy9" localSheetId="25">#REF!</definedName>
    <definedName name="T7_Copy9" localSheetId="18">#REF!</definedName>
    <definedName name="T7_Copy9" localSheetId="10">#REF!</definedName>
    <definedName name="T7_Copy9" localSheetId="26">#REF!</definedName>
    <definedName name="T7_Copy9" localSheetId="17">#REF!</definedName>
    <definedName name="T7_Copy9">#REF!</definedName>
    <definedName name="T7_Name1" localSheetId="24">#REF!</definedName>
    <definedName name="T7_Name1" localSheetId="19">#REF!</definedName>
    <definedName name="T7_Name1" localSheetId="6">#REF!</definedName>
    <definedName name="T7_Name1" localSheetId="25">#REF!</definedName>
    <definedName name="T7_Name1" localSheetId="18">#REF!</definedName>
    <definedName name="T7_Name1" localSheetId="10">#REF!</definedName>
    <definedName name="T7_Name1" localSheetId="26">#REF!</definedName>
    <definedName name="T7_Name1" localSheetId="17">#REF!</definedName>
    <definedName name="T7_Name1">#REF!</definedName>
    <definedName name="T7_Name2" localSheetId="24">#REF!</definedName>
    <definedName name="T7_Name2" localSheetId="19">#REF!</definedName>
    <definedName name="T7_Name2" localSheetId="6">#REF!</definedName>
    <definedName name="T7_Name2" localSheetId="25">#REF!</definedName>
    <definedName name="T7_Name2" localSheetId="18">#REF!</definedName>
    <definedName name="T7_Name2" localSheetId="10">#REF!</definedName>
    <definedName name="T7_Name2" localSheetId="26">#REF!</definedName>
    <definedName name="T7_Name2" localSheetId="17">#REF!</definedName>
    <definedName name="T7_Name2">#REF!</definedName>
    <definedName name="T7_Name3" localSheetId="24">#REF!</definedName>
    <definedName name="T7_Name3" localSheetId="19">#REF!</definedName>
    <definedName name="T7_Name3" localSheetId="6">#REF!</definedName>
    <definedName name="T7_Name3" localSheetId="25">#REF!</definedName>
    <definedName name="T7_Name3" localSheetId="18">#REF!</definedName>
    <definedName name="T7_Name3" localSheetId="10">#REF!</definedName>
    <definedName name="T7_Name3" localSheetId="26">#REF!</definedName>
    <definedName name="T7_Name3" localSheetId="17">#REF!</definedName>
    <definedName name="T7_Name3">#REF!</definedName>
    <definedName name="T7_Name4" localSheetId="24">#REF!</definedName>
    <definedName name="T7_Name4" localSheetId="19">#REF!</definedName>
    <definedName name="T7_Name4" localSheetId="6">#REF!</definedName>
    <definedName name="T7_Name4" localSheetId="25">#REF!</definedName>
    <definedName name="T7_Name4" localSheetId="18">#REF!</definedName>
    <definedName name="T7_Name4" localSheetId="10">#REF!</definedName>
    <definedName name="T7_Name4" localSheetId="26">#REF!</definedName>
    <definedName name="T7_Name4" localSheetId="17">#REF!</definedName>
    <definedName name="T7_Name4">#REF!</definedName>
    <definedName name="T7_Name5" localSheetId="24">#REF!</definedName>
    <definedName name="T7_Name5" localSheetId="19">#REF!</definedName>
    <definedName name="T7_Name5" localSheetId="6">#REF!</definedName>
    <definedName name="T7_Name5" localSheetId="25">#REF!</definedName>
    <definedName name="T7_Name5" localSheetId="18">#REF!</definedName>
    <definedName name="T7_Name5" localSheetId="10">#REF!</definedName>
    <definedName name="T7_Name5" localSheetId="26">#REF!</definedName>
    <definedName name="T7_Name5" localSheetId="17">#REF!</definedName>
    <definedName name="T7_Name5">#REF!</definedName>
    <definedName name="T7_Name6" localSheetId="24">#REF!</definedName>
    <definedName name="T7_Name6" localSheetId="19">#REF!</definedName>
    <definedName name="T7_Name6" localSheetId="6">#REF!</definedName>
    <definedName name="T7_Name6" localSheetId="25">#REF!</definedName>
    <definedName name="T7_Name6" localSheetId="18">#REF!</definedName>
    <definedName name="T7_Name6" localSheetId="10">#REF!</definedName>
    <definedName name="T7_Name6" localSheetId="26">#REF!</definedName>
    <definedName name="T7_Name6" localSheetId="17">#REF!</definedName>
    <definedName name="T7_Name6">#REF!</definedName>
    <definedName name="T7_Name7" localSheetId="24">#REF!</definedName>
    <definedName name="T7_Name7" localSheetId="19">#REF!</definedName>
    <definedName name="T7_Name7" localSheetId="6">#REF!</definedName>
    <definedName name="T7_Name7" localSheetId="25">#REF!</definedName>
    <definedName name="T7_Name7" localSheetId="18">#REF!</definedName>
    <definedName name="T7_Name7" localSheetId="10">#REF!</definedName>
    <definedName name="T7_Name7" localSheetId="26">#REF!</definedName>
    <definedName name="T7_Name7" localSheetId="17">#REF!</definedName>
    <definedName name="T7_Name7">#REF!</definedName>
    <definedName name="T7_Name8" localSheetId="24">#REF!</definedName>
    <definedName name="T7_Name8" localSheetId="19">#REF!</definedName>
    <definedName name="T7_Name8" localSheetId="6">#REF!</definedName>
    <definedName name="T7_Name8" localSheetId="25">#REF!</definedName>
    <definedName name="T7_Name8" localSheetId="18">#REF!</definedName>
    <definedName name="T7_Name8" localSheetId="10">#REF!</definedName>
    <definedName name="T7_Name8" localSheetId="26">#REF!</definedName>
    <definedName name="T7_Name8" localSheetId="17">#REF!</definedName>
    <definedName name="T7_Name8">#REF!</definedName>
    <definedName name="T7_Name9" localSheetId="24">#REF!</definedName>
    <definedName name="T7_Name9" localSheetId="19">#REF!</definedName>
    <definedName name="T7_Name9" localSheetId="6">#REF!</definedName>
    <definedName name="T7_Name9" localSheetId="25">#REF!</definedName>
    <definedName name="T7_Name9" localSheetId="18">#REF!</definedName>
    <definedName name="T7_Name9" localSheetId="10">#REF!</definedName>
    <definedName name="T7_Name9" localSheetId="26">#REF!</definedName>
    <definedName name="T7_Name9" localSheetId="17">#REF!</definedName>
    <definedName name="T7_Name9">#REF!</definedName>
    <definedName name="T7_Protect" localSheetId="24">#REF!,#REF!,#REF!,#REF!</definedName>
    <definedName name="T7_Protect" localSheetId="19">#REF!,#REF!,#REF!,#REF!</definedName>
    <definedName name="T7_Protect" localSheetId="6">#REF!,#REF!,#REF!,#REF!</definedName>
    <definedName name="T7_Protect" localSheetId="25">#REF!,#REF!,#REF!,#REF!</definedName>
    <definedName name="T7_Protect" localSheetId="18">#REF!,#REF!,#REF!,#REF!</definedName>
    <definedName name="T7_Protect" localSheetId="26">#REF!,#REF!,#REF!,#REF!</definedName>
    <definedName name="T7_Protect" localSheetId="17">#REF!,#REF!,#REF!,#REF!</definedName>
    <definedName name="T7_Protect">#REF!,#REF!,#REF!,#REF!</definedName>
    <definedName name="T8?axis?R?ПАР">'[24]8'!$G$116:$J$142,'[24]8'!$G$81:$J$107,'[24]8'!$G$46:$J$72,'[24]8'!$G$11:$J$37,'[24]8'!$G$151:$J$177</definedName>
    <definedName name="T8?axis?R?ПАР?">'[24]8'!$E$116:$E$142,'[24]8'!$E$81:$E$107,'[24]8'!$E$46:$E$72,'[24]8'!$E$11:$E$37,'[24]8'!$E$151:$E$177</definedName>
    <definedName name="T8?axis?R?ПОТ">'[24]8'!$G$116:$J$142,'[24]8'!$G$81:$J$107,'[24]8'!$G$46:$J$72,'[24]8'!$G$11:$J$37,'[24]8'!$G$151:$J$177</definedName>
    <definedName name="T8?axis?R?ПОТ?">'[24]8'!$D$116:$D$142,'[24]8'!$D$81:$D$107,'[24]8'!$D$46:$D$72,'[24]8'!$D$151:$D$177,'[24]8'!$D$11:$D$37</definedName>
    <definedName name="T8?axis?R?СЦТ">'[24]8'!$G$116:$J$142,'[24]8'!$G$81:$J$107,'[24]8'!$G$46:$J$72,'[24]8'!$G$11:$J$37,'[24]8'!$G$151:$J$177</definedName>
    <definedName name="T8?axis?R?СЦТ?">'[24]8'!$C$116:$C$142,'[24]8'!$C$81:$C$107,'[24]8'!$C$46:$C$72,'[24]8'!$C$11:$C$37,'[24]8'!$C$151:$C$177</definedName>
    <definedName name="T8?axis?ПРД?БАЗ" localSheetId="24">#REF!</definedName>
    <definedName name="T8?axis?ПРД?БАЗ" localSheetId="19">#REF!</definedName>
    <definedName name="T8?axis?ПРД?БАЗ" localSheetId="6">#REF!</definedName>
    <definedName name="T8?axis?ПРД?БАЗ" localSheetId="25">#REF!</definedName>
    <definedName name="T8?axis?ПРД?БАЗ" localSheetId="18">#REF!</definedName>
    <definedName name="T8?axis?ПРД?БАЗ" localSheetId="10">#REF!</definedName>
    <definedName name="T8?axis?ПРД?БАЗ" localSheetId="26">#REF!</definedName>
    <definedName name="T8?axis?ПРД?БАЗ" localSheetId="17">#REF!</definedName>
    <definedName name="T8?axis?ПРД?БАЗ">#REF!</definedName>
    <definedName name="T8?axis?ПРД?ПРЕД" localSheetId="24">#REF!,#REF!</definedName>
    <definedName name="T8?axis?ПРД?ПРЕД" localSheetId="19">#REF!,#REF!</definedName>
    <definedName name="T8?axis?ПРД?ПРЕД" localSheetId="6">#REF!,#REF!</definedName>
    <definedName name="T8?axis?ПРД?ПРЕД" localSheetId="25">#REF!,#REF!</definedName>
    <definedName name="T8?axis?ПРД?ПРЕД" localSheetId="18">#REF!,#REF!</definedName>
    <definedName name="T8?axis?ПРД?ПРЕД" localSheetId="26">#REF!,#REF!</definedName>
    <definedName name="T8?axis?ПРД?ПРЕД" localSheetId="17">#REF!,#REF!</definedName>
    <definedName name="T8?axis?ПРД?ПРЕД">#REF!,#REF!</definedName>
    <definedName name="T8?axis?ПРД?РЕГ" localSheetId="24">#REF!</definedName>
    <definedName name="T8?axis?ПРД?РЕГ" localSheetId="19">#REF!</definedName>
    <definedName name="T8?axis?ПРД?РЕГ" localSheetId="6">#REF!</definedName>
    <definedName name="T8?axis?ПРД?РЕГ" localSheetId="25">#REF!</definedName>
    <definedName name="T8?axis?ПРД?РЕГ" localSheetId="18">#REF!</definedName>
    <definedName name="T8?axis?ПРД?РЕГ" localSheetId="10">#REF!</definedName>
    <definedName name="T8?axis?ПРД?РЕГ" localSheetId="26">#REF!</definedName>
    <definedName name="T8?axis?ПРД?РЕГ" localSheetId="17">#REF!</definedName>
    <definedName name="T8?axis?ПРД?РЕГ">#REF!</definedName>
    <definedName name="T8?axis?ПФ?NA" localSheetId="24">#REF!</definedName>
    <definedName name="T8?axis?ПФ?NA" localSheetId="19">#REF!</definedName>
    <definedName name="T8?axis?ПФ?NA" localSheetId="6">#REF!</definedName>
    <definedName name="T8?axis?ПФ?NA" localSheetId="25">#REF!</definedName>
    <definedName name="T8?axis?ПФ?NA" localSheetId="18">#REF!</definedName>
    <definedName name="T8?axis?ПФ?NA" localSheetId="26">#REF!</definedName>
    <definedName name="T8?axis?ПФ?NA" localSheetId="17">#REF!</definedName>
    <definedName name="T8?axis?ПФ?NA">#REF!</definedName>
    <definedName name="T8?axis?ПФ?ПЛАН" localSheetId="24">#REF!,#REF!,#REF!,#REF!</definedName>
    <definedName name="T8?axis?ПФ?ПЛАН" localSheetId="19">#REF!,#REF!,#REF!,#REF!</definedName>
    <definedName name="T8?axis?ПФ?ПЛАН" localSheetId="6">#REF!,#REF!,#REF!,#REF!</definedName>
    <definedName name="T8?axis?ПФ?ПЛАН" localSheetId="25">#REF!,#REF!,#REF!,#REF!</definedName>
    <definedName name="T8?axis?ПФ?ПЛАН" localSheetId="18">#REF!,#REF!,#REF!,#REF!</definedName>
    <definedName name="T8?axis?ПФ?ПЛАН" localSheetId="26">#REF!,#REF!,#REF!,#REF!</definedName>
    <definedName name="T8?axis?ПФ?ПЛАН" localSheetId="17">#REF!,#REF!,#REF!,#REF!</definedName>
    <definedName name="T8?axis?ПФ?ПЛАН">#REF!,#REF!,#REF!,#REF!</definedName>
    <definedName name="T8?axis?ПФ?ФАКТ" localSheetId="24">#REF!,#REF!,#REF!,#REF!</definedName>
    <definedName name="T8?axis?ПФ?ФАКТ" localSheetId="19">#REF!,#REF!,#REF!,#REF!</definedName>
    <definedName name="T8?axis?ПФ?ФАКТ" localSheetId="6">#REF!,#REF!,#REF!,#REF!</definedName>
    <definedName name="T8?axis?ПФ?ФАКТ" localSheetId="25">#REF!,#REF!,#REF!,#REF!</definedName>
    <definedName name="T8?axis?ПФ?ФАКТ" localSheetId="18">#REF!,#REF!,#REF!,#REF!</definedName>
    <definedName name="T8?axis?ПФ?ФАКТ" localSheetId="26">#REF!,#REF!,#REF!,#REF!</definedName>
    <definedName name="T8?axis?ПФ?ФАКТ" localSheetId="17">#REF!,#REF!,#REF!,#REF!</definedName>
    <definedName name="T8?axis?ПФ?ФАКТ">#REF!,#REF!,#REF!,#REF!</definedName>
    <definedName name="T8?Data">'[24]8'!$G$116:$J$142,'[24]8'!$G$81:$J$107,'[24]8'!$G$46:$J$72,'[24]8'!$G$11:$J$37,'[24]8'!$G$151:$J$177</definedName>
    <definedName name="T8?item_ext?РОСТ" localSheetId="24">#REF!</definedName>
    <definedName name="T8?item_ext?РОСТ" localSheetId="19">#REF!</definedName>
    <definedName name="T8?item_ext?РОСТ" localSheetId="6">#REF!</definedName>
    <definedName name="T8?item_ext?РОСТ" localSheetId="25">#REF!</definedName>
    <definedName name="T8?item_ext?РОСТ" localSheetId="18">#REF!</definedName>
    <definedName name="T8?item_ext?РОСТ" localSheetId="26">#REF!</definedName>
    <definedName name="T8?item_ext?РОСТ" localSheetId="17">#REF!</definedName>
    <definedName name="T8?item_ext?РОСТ">#REF!</definedName>
    <definedName name="T8?L1" localSheetId="24">#REF!</definedName>
    <definedName name="T8?L1" localSheetId="19">#REF!</definedName>
    <definedName name="T8?L1" localSheetId="6">#REF!</definedName>
    <definedName name="T8?L1" localSheetId="25">#REF!</definedName>
    <definedName name="T8?L1" localSheetId="18">#REF!</definedName>
    <definedName name="T8?L1" localSheetId="26">#REF!</definedName>
    <definedName name="T8?L1" localSheetId="17">#REF!</definedName>
    <definedName name="T8?L1">#REF!</definedName>
    <definedName name="T8?L1.1" localSheetId="24">#REF!</definedName>
    <definedName name="T8?L1.1" localSheetId="19">#REF!</definedName>
    <definedName name="T8?L1.1" localSheetId="6">#REF!</definedName>
    <definedName name="T8?L1.1" localSheetId="25">#REF!</definedName>
    <definedName name="T8?L1.1" localSheetId="18">#REF!</definedName>
    <definedName name="T8?L1.1" localSheetId="26">#REF!</definedName>
    <definedName name="T8?L1.1" localSheetId="17">#REF!</definedName>
    <definedName name="T8?L1.1">#REF!</definedName>
    <definedName name="T8?L1.2" localSheetId="24">#REF!</definedName>
    <definedName name="T8?L1.2" localSheetId="19">#REF!</definedName>
    <definedName name="T8?L1.2" localSheetId="6">#REF!</definedName>
    <definedName name="T8?L1.2" localSheetId="25">#REF!</definedName>
    <definedName name="T8?L1.2" localSheetId="18">#REF!</definedName>
    <definedName name="T8?L1.2" localSheetId="26">#REF!</definedName>
    <definedName name="T8?L1.2" localSheetId="17">#REF!</definedName>
    <definedName name="T8?L1.2">#REF!</definedName>
    <definedName name="T8?L2" localSheetId="24">#REF!</definedName>
    <definedName name="T8?L2" localSheetId="19">#REF!</definedName>
    <definedName name="T8?L2" localSheetId="6">#REF!</definedName>
    <definedName name="T8?L2" localSheetId="25">#REF!</definedName>
    <definedName name="T8?L2" localSheetId="18">#REF!</definedName>
    <definedName name="T8?L2" localSheetId="26">#REF!</definedName>
    <definedName name="T8?L2" localSheetId="17">#REF!</definedName>
    <definedName name="T8?L2">#REF!</definedName>
    <definedName name="T8?L2.1" localSheetId="24">#REF!</definedName>
    <definedName name="T8?L2.1" localSheetId="19">#REF!</definedName>
    <definedName name="T8?L2.1" localSheetId="6">#REF!</definedName>
    <definedName name="T8?L2.1" localSheetId="25">#REF!</definedName>
    <definedName name="T8?L2.1" localSheetId="18">#REF!</definedName>
    <definedName name="T8?L2.1" localSheetId="26">#REF!</definedName>
    <definedName name="T8?L2.1" localSheetId="17">#REF!</definedName>
    <definedName name="T8?L2.1">#REF!</definedName>
    <definedName name="T8?L2.2" localSheetId="24">#REF!</definedName>
    <definedName name="T8?L2.2" localSheetId="19">#REF!</definedName>
    <definedName name="T8?L2.2" localSheetId="6">#REF!</definedName>
    <definedName name="T8?L2.2" localSheetId="25">#REF!</definedName>
    <definedName name="T8?L2.2" localSheetId="18">#REF!</definedName>
    <definedName name="T8?L2.2" localSheetId="26">#REF!</definedName>
    <definedName name="T8?L2.2" localSheetId="17">#REF!</definedName>
    <definedName name="T8?L2.2">#REF!</definedName>
    <definedName name="T8?L3">'[24]8'!$G$46:$G$72,'[24]8'!$G$11:$G$37,'[24]8'!$G$151:$G$177,'[24]8'!$I$116:$I$142,'[24]8'!$I$81:$I$107,'[24]8'!$I$46:$I$72,'[24]8'!$I$11:$I$37,'[24]8'!$I$151:$I$177,'[24]8'!$G$116:$G$142,'[24]8'!$G$81:$G$107</definedName>
    <definedName name="T8?L3.1" localSheetId="24">#REF!</definedName>
    <definedName name="T8?L3.1" localSheetId="19">#REF!</definedName>
    <definedName name="T8?L3.1" localSheetId="6">#REF!</definedName>
    <definedName name="T8?L3.1" localSheetId="25">#REF!</definedName>
    <definedName name="T8?L3.1" localSheetId="18">#REF!</definedName>
    <definedName name="T8?L3.1" localSheetId="26">#REF!</definedName>
    <definedName name="T8?L3.1" localSheetId="17">#REF!</definedName>
    <definedName name="T8?L3.1">#REF!</definedName>
    <definedName name="T8?L3.2" localSheetId="24">#REF!</definedName>
    <definedName name="T8?L3.2" localSheetId="19">#REF!</definedName>
    <definedName name="T8?L3.2" localSheetId="6">#REF!</definedName>
    <definedName name="T8?L3.2" localSheetId="25">#REF!</definedName>
    <definedName name="T8?L3.2" localSheetId="18">#REF!</definedName>
    <definedName name="T8?L3.2" localSheetId="26">#REF!</definedName>
    <definedName name="T8?L3.2" localSheetId="17">#REF!</definedName>
    <definedName name="T8?L3.2">#REF!</definedName>
    <definedName name="T8?L4">'[24]8'!$H$46:$H$72,'[24]8'!$H$11:$H$37,'[24]8'!$H$151:$H$177,'[24]8'!$J$116:$J$142,'[24]8'!$J$81:$J$107,'[24]8'!$J$46:$J$72,'[24]8'!$J$11:$J$37,'[24]8'!$J$151:$J$177,'[24]8'!$H$116:$H$142,'[24]8'!$H$81:$H$107</definedName>
    <definedName name="T8?L4.1" localSheetId="24">#REF!</definedName>
    <definedName name="T8?L4.1" localSheetId="19">#REF!</definedName>
    <definedName name="T8?L4.1" localSheetId="6">#REF!</definedName>
    <definedName name="T8?L4.1" localSheetId="25">#REF!</definedName>
    <definedName name="T8?L4.1" localSheetId="18">#REF!</definedName>
    <definedName name="T8?L4.1" localSheetId="26">#REF!</definedName>
    <definedName name="T8?L4.1" localSheetId="17">#REF!</definedName>
    <definedName name="T8?L4.1">#REF!</definedName>
    <definedName name="T8?L4.2" localSheetId="24">#REF!</definedName>
    <definedName name="T8?L4.2" localSheetId="19">#REF!</definedName>
    <definedName name="T8?L4.2" localSheetId="6">#REF!</definedName>
    <definedName name="T8?L4.2" localSheetId="25">#REF!</definedName>
    <definedName name="T8?L4.2" localSheetId="18">#REF!</definedName>
    <definedName name="T8?L4.2" localSheetId="26">#REF!</definedName>
    <definedName name="T8?L4.2" localSheetId="17">#REF!</definedName>
    <definedName name="T8?L4.2">#REF!</definedName>
    <definedName name="T8?L5" localSheetId="24">#REF!</definedName>
    <definedName name="T8?L5" localSheetId="19">#REF!</definedName>
    <definedName name="T8?L5" localSheetId="6">#REF!</definedName>
    <definedName name="T8?L5" localSheetId="25">#REF!</definedName>
    <definedName name="T8?L5" localSheetId="18">#REF!</definedName>
    <definedName name="T8?L5" localSheetId="26">#REF!</definedName>
    <definedName name="T8?L5" localSheetId="17">#REF!</definedName>
    <definedName name="T8?L5">#REF!</definedName>
    <definedName name="T8?L5.1" localSheetId="24">#REF!</definedName>
    <definedName name="T8?L5.1" localSheetId="19">#REF!</definedName>
    <definedName name="T8?L5.1" localSheetId="6">#REF!</definedName>
    <definedName name="T8?L5.1" localSheetId="25">#REF!</definedName>
    <definedName name="T8?L5.1" localSheetId="18">#REF!</definedName>
    <definedName name="T8?L5.1" localSheetId="26">#REF!</definedName>
    <definedName name="T8?L5.1" localSheetId="17">#REF!</definedName>
    <definedName name="T8?L5.1">#REF!</definedName>
    <definedName name="T8?L5.2" localSheetId="24">#REF!</definedName>
    <definedName name="T8?L5.2" localSheetId="19">#REF!</definedName>
    <definedName name="T8?L5.2" localSheetId="6">#REF!</definedName>
    <definedName name="T8?L5.2" localSheetId="25">#REF!</definedName>
    <definedName name="T8?L5.2" localSheetId="18">#REF!</definedName>
    <definedName name="T8?L5.2" localSheetId="26">#REF!</definedName>
    <definedName name="T8?L5.2" localSheetId="17">#REF!</definedName>
    <definedName name="T8?L5.2">#REF!</definedName>
    <definedName name="T8?L6" localSheetId="24">#REF!</definedName>
    <definedName name="T8?L6" localSheetId="19">#REF!</definedName>
    <definedName name="T8?L6" localSheetId="6">#REF!</definedName>
    <definedName name="T8?L6" localSheetId="25">#REF!</definedName>
    <definedName name="T8?L6" localSheetId="18">#REF!</definedName>
    <definedName name="T8?L6" localSheetId="26">#REF!</definedName>
    <definedName name="T8?L6" localSheetId="17">#REF!</definedName>
    <definedName name="T8?L6">#REF!</definedName>
    <definedName name="T8?L6.1" localSheetId="24">#REF!</definedName>
    <definedName name="T8?L6.1" localSheetId="19">#REF!</definedName>
    <definedName name="T8?L6.1" localSheetId="6">#REF!</definedName>
    <definedName name="T8?L6.1" localSheetId="25">#REF!</definedName>
    <definedName name="T8?L6.1" localSheetId="18">#REF!</definedName>
    <definedName name="T8?L6.1" localSheetId="26">#REF!</definedName>
    <definedName name="T8?L6.1" localSheetId="17">#REF!</definedName>
    <definedName name="T8?L6.1">#REF!</definedName>
    <definedName name="T8?L6.2" localSheetId="24">#REF!</definedName>
    <definedName name="T8?L6.2" localSheetId="19">#REF!</definedName>
    <definedName name="T8?L6.2" localSheetId="6">#REF!</definedName>
    <definedName name="T8?L6.2" localSheetId="25">#REF!</definedName>
    <definedName name="T8?L6.2" localSheetId="18">#REF!</definedName>
    <definedName name="T8?L6.2" localSheetId="26">#REF!</definedName>
    <definedName name="T8?L6.2" localSheetId="17">#REF!</definedName>
    <definedName name="T8?L6.2">#REF!</definedName>
    <definedName name="T8?L7" localSheetId="24">#REF!</definedName>
    <definedName name="T8?L7" localSheetId="19">#REF!</definedName>
    <definedName name="T8?L7" localSheetId="6">#REF!</definedName>
    <definedName name="T8?L7" localSheetId="25">#REF!</definedName>
    <definedName name="T8?L7" localSheetId="18">#REF!</definedName>
    <definedName name="T8?L7" localSheetId="26">#REF!</definedName>
    <definedName name="T8?L7" localSheetId="17">#REF!</definedName>
    <definedName name="T8?L7">#REF!</definedName>
    <definedName name="T8?L7.1" localSheetId="24">#REF!</definedName>
    <definedName name="T8?L7.1" localSheetId="19">#REF!</definedName>
    <definedName name="T8?L7.1" localSheetId="6">#REF!</definedName>
    <definedName name="T8?L7.1" localSheetId="25">#REF!</definedName>
    <definedName name="T8?L7.1" localSheetId="18">#REF!</definedName>
    <definedName name="T8?L7.1" localSheetId="26">#REF!</definedName>
    <definedName name="T8?L7.1" localSheetId="17">#REF!</definedName>
    <definedName name="T8?L7.1">#REF!</definedName>
    <definedName name="T8?L7.2" localSheetId="24">#REF!</definedName>
    <definedName name="T8?L7.2" localSheetId="19">#REF!</definedName>
    <definedName name="T8?L7.2" localSheetId="6">#REF!</definedName>
    <definedName name="T8?L7.2" localSheetId="25">#REF!</definedName>
    <definedName name="T8?L7.2" localSheetId="18">#REF!</definedName>
    <definedName name="T8?L7.2" localSheetId="26">#REF!</definedName>
    <definedName name="T8?L7.2" localSheetId="17">#REF!</definedName>
    <definedName name="T8?L7.2">#REF!</definedName>
    <definedName name="T8?L8.1" localSheetId="24">#REF!</definedName>
    <definedName name="T8?L8.1" localSheetId="19">#REF!</definedName>
    <definedName name="T8?L8.1" localSheetId="6">#REF!</definedName>
    <definedName name="T8?L8.1" localSheetId="25">#REF!</definedName>
    <definedName name="T8?L8.1" localSheetId="18">#REF!</definedName>
    <definedName name="T8?L8.1" localSheetId="26">#REF!</definedName>
    <definedName name="T8?L8.1" localSheetId="17">#REF!</definedName>
    <definedName name="T8?L8.1">#REF!</definedName>
    <definedName name="T8?L8.2" localSheetId="24">#REF!</definedName>
    <definedName name="T8?L8.2" localSheetId="19">#REF!</definedName>
    <definedName name="T8?L8.2" localSheetId="6">#REF!</definedName>
    <definedName name="T8?L8.2" localSheetId="25">#REF!</definedName>
    <definedName name="T8?L8.2" localSheetId="18">#REF!</definedName>
    <definedName name="T8?L8.2" localSheetId="26">#REF!</definedName>
    <definedName name="T8?L8.2" localSheetId="17">#REF!</definedName>
    <definedName name="T8?L8.2">#REF!</definedName>
    <definedName name="T8?L8.3" localSheetId="24">#REF!</definedName>
    <definedName name="T8?L8.3" localSheetId="19">#REF!</definedName>
    <definedName name="T8?L8.3" localSheetId="6">#REF!</definedName>
    <definedName name="T8?L8.3" localSheetId="25">#REF!</definedName>
    <definedName name="T8?L8.3" localSheetId="18">#REF!</definedName>
    <definedName name="T8?L8.3" localSheetId="26">#REF!</definedName>
    <definedName name="T8?L8.3" localSheetId="17">#REF!</definedName>
    <definedName name="T8?L8.3">#REF!</definedName>
    <definedName name="T8?L9" localSheetId="24">#REF!</definedName>
    <definedName name="T8?L9" localSheetId="19">#REF!</definedName>
    <definedName name="T8?L9" localSheetId="6">#REF!</definedName>
    <definedName name="T8?L9" localSheetId="25">#REF!</definedName>
    <definedName name="T8?L9" localSheetId="18">#REF!</definedName>
    <definedName name="T8?L9" localSheetId="26">#REF!</definedName>
    <definedName name="T8?L9" localSheetId="17">#REF!</definedName>
    <definedName name="T8?L9">#REF!</definedName>
    <definedName name="T8?L9.1" localSheetId="24">#REF!</definedName>
    <definedName name="T8?L9.1" localSheetId="19">#REF!</definedName>
    <definedName name="T8?L9.1" localSheetId="6">#REF!</definedName>
    <definedName name="T8?L9.1" localSheetId="25">#REF!</definedName>
    <definedName name="T8?L9.1" localSheetId="18">#REF!</definedName>
    <definedName name="T8?L9.1" localSheetId="26">#REF!</definedName>
    <definedName name="T8?L9.1" localSheetId="17">#REF!</definedName>
    <definedName name="T8?L9.1">#REF!</definedName>
    <definedName name="T8?L9.2" localSheetId="24">#REF!</definedName>
    <definedName name="T8?L9.2" localSheetId="19">#REF!</definedName>
    <definedName name="T8?L9.2" localSheetId="6">#REF!</definedName>
    <definedName name="T8?L9.2" localSheetId="25">#REF!</definedName>
    <definedName name="T8?L9.2" localSheetId="18">#REF!</definedName>
    <definedName name="T8?L9.2" localSheetId="26">#REF!</definedName>
    <definedName name="T8?L9.2" localSheetId="17">#REF!</definedName>
    <definedName name="T8?L9.2">#REF!</definedName>
    <definedName name="T8?Name" localSheetId="24">#REF!</definedName>
    <definedName name="T8?Name" localSheetId="19">#REF!</definedName>
    <definedName name="T8?Name" localSheetId="6">#REF!</definedName>
    <definedName name="T8?Name" localSheetId="25">#REF!</definedName>
    <definedName name="T8?Name" localSheetId="18">#REF!</definedName>
    <definedName name="T8?Name" localSheetId="10">#REF!</definedName>
    <definedName name="T8?Name" localSheetId="26">#REF!</definedName>
    <definedName name="T8?Name" localSheetId="17">#REF!</definedName>
    <definedName name="T8?Name">#REF!</definedName>
    <definedName name="T8?Table" localSheetId="24">#REF!</definedName>
    <definedName name="T8?Table" localSheetId="19">#REF!</definedName>
    <definedName name="T8?Table" localSheetId="6">#REF!</definedName>
    <definedName name="T8?Table" localSheetId="25">#REF!</definedName>
    <definedName name="T8?Table" localSheetId="18">#REF!</definedName>
    <definedName name="T8?Table" localSheetId="10">#REF!</definedName>
    <definedName name="T8?Table" localSheetId="26">#REF!</definedName>
    <definedName name="T8?Table" localSheetId="17">#REF!</definedName>
    <definedName name="T8?Table">#REF!</definedName>
    <definedName name="T8?Title" localSheetId="24">#REF!</definedName>
    <definedName name="T8?Title" localSheetId="19">#REF!</definedName>
    <definedName name="T8?Title" localSheetId="6">#REF!</definedName>
    <definedName name="T8?Title" localSheetId="25">#REF!</definedName>
    <definedName name="T8?Title" localSheetId="18">#REF!</definedName>
    <definedName name="T8?Title" localSheetId="10">#REF!</definedName>
    <definedName name="T8?Title" localSheetId="26">#REF!</definedName>
    <definedName name="T8?Title" localSheetId="17">#REF!</definedName>
    <definedName name="T8?Title">#REF!</definedName>
    <definedName name="T8?unit?ГКАЛ.Ч">'[24]8'!$I$116:$I$142,'[24]8'!$G$116:$G$142,'[24]8'!$I$81:$I$107,'[24]8'!$G$81:$G$107,'[24]8'!$I$46:$I$72,'[24]8'!$G$46:$G$72,'[24]8'!$G$11:$G$37,'[24]8'!$I$11:$I$37,'[24]8'!$G$151:$G$177,'[24]8'!$I$151:$I$177</definedName>
    <definedName name="T8?unit?ПРЦ" localSheetId="24">#REF!</definedName>
    <definedName name="T8?unit?ПРЦ" localSheetId="19">#REF!</definedName>
    <definedName name="T8?unit?ПРЦ" localSheetId="6">#REF!</definedName>
    <definedName name="T8?unit?ПРЦ" localSheetId="25">#REF!</definedName>
    <definedName name="T8?unit?ПРЦ" localSheetId="18">#REF!</definedName>
    <definedName name="T8?unit?ПРЦ" localSheetId="26">#REF!</definedName>
    <definedName name="T8?unit?ПРЦ" localSheetId="17">#REF!</definedName>
    <definedName name="T8?unit?ПРЦ">#REF!</definedName>
    <definedName name="T8?unit?ТГКАЛ">'[24]8'!$J$116:$J$142,'[24]8'!$H$116:$H$142,'[24]8'!$J$81:$J$107,'[24]8'!$H$81:$H$107,'[24]8'!$J$46:$J$72,'[24]8'!$H$46:$H$72,'[24]8'!$H$11:$H$37,'[24]8'!$J$11:$J$37,'[24]8'!$H$151:$H$177,'[24]8'!$J$151:$J$177</definedName>
    <definedName name="T8?unit?ТРУБ" localSheetId="24">#REF!,#REF!</definedName>
    <definedName name="T8?unit?ТРУБ" localSheetId="19">#REF!,#REF!</definedName>
    <definedName name="T8?unit?ТРУБ" localSheetId="6">#REF!,#REF!</definedName>
    <definedName name="T8?unit?ТРУБ" localSheetId="25">#REF!,#REF!</definedName>
    <definedName name="T8?unit?ТРУБ" localSheetId="18">#REF!,#REF!</definedName>
    <definedName name="T8?unit?ТРУБ" localSheetId="26">#REF!,#REF!</definedName>
    <definedName name="T8?unit?ТРУБ" localSheetId="17">#REF!,#REF!</definedName>
    <definedName name="T8?unit?ТРУБ">#REF!,#REF!</definedName>
    <definedName name="T8?unit?ШТ" localSheetId="24">#REF!</definedName>
    <definedName name="T8?unit?ШТ" localSheetId="19">#REF!</definedName>
    <definedName name="T8?unit?ШТ" localSheetId="6">#REF!</definedName>
    <definedName name="T8?unit?ШТ" localSheetId="25">#REF!</definedName>
    <definedName name="T8?unit?ШТ" localSheetId="18">#REF!</definedName>
    <definedName name="T8?unit?ШТ" localSheetId="26">#REF!</definedName>
    <definedName name="T8?unit?ШТ" localSheetId="17">#REF!</definedName>
    <definedName name="T8?unit?ШТ">#REF!</definedName>
    <definedName name="T8_Copy" localSheetId="24">#REF!</definedName>
    <definedName name="T8_Copy" localSheetId="19">#REF!</definedName>
    <definedName name="T8_Copy" localSheetId="6">#REF!</definedName>
    <definedName name="T8_Copy" localSheetId="25">#REF!</definedName>
    <definedName name="T8_Copy" localSheetId="18">#REF!</definedName>
    <definedName name="T8_Copy" localSheetId="10">#REF!</definedName>
    <definedName name="T8_Copy" localSheetId="26">#REF!</definedName>
    <definedName name="T8_Copy" localSheetId="17">#REF!</definedName>
    <definedName name="T8_Copy">#REF!</definedName>
    <definedName name="T8_Name">'[24]8'!$B$110,'[24]8'!$B$75,'[24]8'!$B$40,'[24]8'!$B$145</definedName>
    <definedName name="T8_Protect" localSheetId="24">#REF!,#REF!,#REF!,#REF!,#REF!,#REF!,#REF!,#REF!,#REF!</definedName>
    <definedName name="T8_Protect" localSheetId="19">#REF!,#REF!,#REF!,#REF!,#REF!,#REF!,#REF!,#REF!,#REF!</definedName>
    <definedName name="T8_Protect" localSheetId="6">#REF!,#REF!,#REF!,#REF!,#REF!,#REF!,#REF!,#REF!,#REF!</definedName>
    <definedName name="T8_Protect" localSheetId="25">#REF!,#REF!,#REF!,#REF!,#REF!,#REF!,#REF!,#REF!,#REF!</definedName>
    <definedName name="T8_Protect" localSheetId="18">#REF!,#REF!,#REF!,#REF!,#REF!,#REF!,#REF!,#REF!,#REF!</definedName>
    <definedName name="T8_Protect" localSheetId="26">#REF!,#REF!,#REF!,#REF!,#REF!,#REF!,#REF!,#REF!,#REF!</definedName>
    <definedName name="T8_Protect" localSheetId="17">#REF!,#REF!,#REF!,#REF!,#REF!,#REF!,#REF!,#REF!,#REF!</definedName>
    <definedName name="T8_Protect">#REF!,#REF!,#REF!,#REF!,#REF!,#REF!,#REF!,#REF!,#REF!</definedName>
    <definedName name="T9?axis?R?ПЭ">'[24]9'!$D$10:$P$16,'[24]9'!$D$20:$P$20,'[24]9'!$D$30:$P$30,'[24]9'!$D$35:$P$35</definedName>
    <definedName name="T9?axis?R?ПЭ?">'[24]9'!$B$10:$B$16,'[24]9'!$B$20:$B$20,'[24]9'!$B$30:$B$30,'[24]9'!$B$35:$B$35</definedName>
    <definedName name="T9?axis?R?СЦТ" localSheetId="24">'[24]9'!$D$24:$P$27,'[24]9'!#REF!</definedName>
    <definedName name="T9?axis?R?СЦТ" localSheetId="19">'[24]9'!$D$24:$P$27,'[24]9'!#REF!</definedName>
    <definedName name="T9?axis?R?СЦТ" localSheetId="6">'[24]9'!$D$24:$P$27,'[24]9'!#REF!</definedName>
    <definedName name="T9?axis?R?СЦТ" localSheetId="25">'[24]9'!$D$24:$P$27,'[24]9'!#REF!</definedName>
    <definedName name="T9?axis?R?СЦТ" localSheetId="18">'[24]9'!$D$24:$P$27,'[24]9'!#REF!</definedName>
    <definedName name="T9?axis?R?СЦТ" localSheetId="10">'[24]9'!$D$24:$P$27,'[24]9'!#REF!</definedName>
    <definedName name="T9?axis?R?СЦТ" localSheetId="26">'[24]9'!$D$24:$P$27,'[24]9'!#REF!</definedName>
    <definedName name="T9?axis?R?СЦТ" localSheetId="17">'[24]9'!$D$24:$P$27,'[24]9'!#REF!</definedName>
    <definedName name="T9?axis?R?СЦТ">'[24]9'!$D$24:$P$27,'[24]9'!#REF!</definedName>
    <definedName name="T9?axis?R?СЦТ?" localSheetId="24">'[24]9'!$B$24:$B$27,'[24]9'!#REF!</definedName>
    <definedName name="T9?axis?R?СЦТ?" localSheetId="19">'[24]9'!$B$24:$B$27,'[24]9'!#REF!</definedName>
    <definedName name="T9?axis?R?СЦТ?" localSheetId="6">'[24]9'!$B$24:$B$27,'[24]9'!#REF!</definedName>
    <definedName name="T9?axis?R?СЦТ?" localSheetId="25">'[24]9'!$B$24:$B$27,'[24]9'!#REF!</definedName>
    <definedName name="T9?axis?R?СЦТ?" localSheetId="18">'[24]9'!$B$24:$B$27,'[24]9'!#REF!</definedName>
    <definedName name="T9?axis?R?СЦТ?" localSheetId="10">'[24]9'!$B$24:$B$27,'[24]9'!#REF!</definedName>
    <definedName name="T9?axis?R?СЦТ?" localSheetId="26">'[24]9'!$B$24:$B$27,'[24]9'!#REF!</definedName>
    <definedName name="T9?axis?R?СЦТ?" localSheetId="17">'[24]9'!$B$24:$B$27,'[24]9'!#REF!</definedName>
    <definedName name="T9?axis?R?СЦТ?">'[24]9'!$B$24:$B$27,'[24]9'!#REF!</definedName>
    <definedName name="T9?axis?ПРД?БАЗ" localSheetId="24">#REF!</definedName>
    <definedName name="T9?axis?ПРД?БАЗ" localSheetId="19">#REF!</definedName>
    <definedName name="T9?axis?ПРД?БАЗ" localSheetId="6">#REF!</definedName>
    <definedName name="T9?axis?ПРД?БАЗ" localSheetId="25">#REF!</definedName>
    <definedName name="T9?axis?ПРД?БАЗ" localSheetId="18">#REF!</definedName>
    <definedName name="T9?axis?ПРД?БАЗ" localSheetId="10">#REF!</definedName>
    <definedName name="T9?axis?ПРД?БАЗ" localSheetId="26">#REF!</definedName>
    <definedName name="T9?axis?ПРД?БАЗ" localSheetId="17">#REF!</definedName>
    <definedName name="T9?axis?ПРД?БАЗ">#REF!</definedName>
    <definedName name="T9?axis?ПРД?ПРЕД" localSheetId="24">#REF!,#REF!</definedName>
    <definedName name="T9?axis?ПРД?ПРЕД" localSheetId="19">#REF!,#REF!</definedName>
    <definedName name="T9?axis?ПРД?ПРЕД" localSheetId="6">#REF!,#REF!</definedName>
    <definedName name="T9?axis?ПРД?ПРЕД" localSheetId="25">#REF!,#REF!</definedName>
    <definedName name="T9?axis?ПРД?ПРЕД" localSheetId="18">#REF!,#REF!</definedName>
    <definedName name="T9?axis?ПРД?ПРЕД" localSheetId="26">#REF!,#REF!</definedName>
    <definedName name="T9?axis?ПРД?ПРЕД" localSheetId="17">#REF!,#REF!</definedName>
    <definedName name="T9?axis?ПРД?ПРЕД">#REF!,#REF!</definedName>
    <definedName name="T9?axis?ПРД?РЕГ" localSheetId="24">#REF!</definedName>
    <definedName name="T9?axis?ПРД?РЕГ" localSheetId="19">#REF!</definedName>
    <definedName name="T9?axis?ПРД?РЕГ" localSheetId="6">#REF!</definedName>
    <definedName name="T9?axis?ПРД?РЕГ" localSheetId="25">#REF!</definedName>
    <definedName name="T9?axis?ПРД?РЕГ" localSheetId="18">#REF!</definedName>
    <definedName name="T9?axis?ПРД?РЕГ" localSheetId="10">#REF!</definedName>
    <definedName name="T9?axis?ПРД?РЕГ" localSheetId="26">#REF!</definedName>
    <definedName name="T9?axis?ПРД?РЕГ" localSheetId="17">#REF!</definedName>
    <definedName name="T9?axis?ПРД?РЕГ">#REF!</definedName>
    <definedName name="T9?axis?ПФ?NA" localSheetId="24">#REF!</definedName>
    <definedName name="T9?axis?ПФ?NA" localSheetId="19">#REF!</definedName>
    <definedName name="T9?axis?ПФ?NA" localSheetId="6">#REF!</definedName>
    <definedName name="T9?axis?ПФ?NA" localSheetId="25">#REF!</definedName>
    <definedName name="T9?axis?ПФ?NA" localSheetId="18">#REF!</definedName>
    <definedName name="T9?axis?ПФ?NA" localSheetId="26">#REF!</definedName>
    <definedName name="T9?axis?ПФ?NA" localSheetId="17">#REF!</definedName>
    <definedName name="T9?axis?ПФ?NA">#REF!</definedName>
    <definedName name="T9?axis?ПФ?ПЛАН" localSheetId="24">#REF!,#REF!,#REF!,#REF!</definedName>
    <definedName name="T9?axis?ПФ?ПЛАН" localSheetId="19">#REF!,#REF!,#REF!,#REF!</definedName>
    <definedName name="T9?axis?ПФ?ПЛАН" localSheetId="6">#REF!,#REF!,#REF!,#REF!</definedName>
    <definedName name="T9?axis?ПФ?ПЛАН" localSheetId="25">#REF!,#REF!,#REF!,#REF!</definedName>
    <definedName name="T9?axis?ПФ?ПЛАН" localSheetId="18">#REF!,#REF!,#REF!,#REF!</definedName>
    <definedName name="T9?axis?ПФ?ПЛАН" localSheetId="26">#REF!,#REF!,#REF!,#REF!</definedName>
    <definedName name="T9?axis?ПФ?ПЛАН" localSheetId="17">#REF!,#REF!,#REF!,#REF!</definedName>
    <definedName name="T9?axis?ПФ?ПЛАН">#REF!,#REF!,#REF!,#REF!</definedName>
    <definedName name="T9?axis?ПФ?ФАКТ" localSheetId="24">#REF!,#REF!,#REF!,#REF!</definedName>
    <definedName name="T9?axis?ПФ?ФАКТ" localSheetId="19">#REF!,#REF!,#REF!,#REF!</definedName>
    <definedName name="T9?axis?ПФ?ФАКТ" localSheetId="6">#REF!,#REF!,#REF!,#REF!</definedName>
    <definedName name="T9?axis?ПФ?ФАКТ" localSheetId="25">#REF!,#REF!,#REF!,#REF!</definedName>
    <definedName name="T9?axis?ПФ?ФАКТ" localSheetId="18">#REF!,#REF!,#REF!,#REF!</definedName>
    <definedName name="T9?axis?ПФ?ФАКТ" localSheetId="26">#REF!,#REF!,#REF!,#REF!</definedName>
    <definedName name="T9?axis?ПФ?ФАКТ" localSheetId="17">#REF!,#REF!,#REF!,#REF!</definedName>
    <definedName name="T9?axis?ПФ?ФАКТ">#REF!,#REF!,#REF!,#REF!</definedName>
    <definedName name="T9?Data" localSheetId="24">'[24]9'!$D$10:$P$16,'[24]9'!$L$18:$P$18,'[24]9'!$L$20:$P$20,'[24]9'!$D$22:$P$22,'[24]9'!$D$24:$P$27,'[24]9'!#REF!,'[24]9'!$D$30:$P$30,'[24]9'!$L$33:$P$33,'[24]9'!$L$35:$P$35,'[24]9'!#REF!,'[24]9'!#REF!,'[24]9'!$D$8:$P$8</definedName>
    <definedName name="T9?Data" localSheetId="19">'[24]9'!$D$10:$P$16,'[24]9'!$L$18:$P$18,'[24]9'!$L$20:$P$20,'[24]9'!$D$22:$P$22,'[24]9'!$D$24:$P$27,'[24]9'!#REF!,'[24]9'!$D$30:$P$30,'[24]9'!$L$33:$P$33,'[24]9'!$L$35:$P$35,'[24]9'!#REF!,'[24]9'!#REF!,'[24]9'!$D$8:$P$8</definedName>
    <definedName name="T9?Data" localSheetId="6">'[24]9'!$D$10:$P$16,'[24]9'!$L$18:$P$18,'[24]9'!$L$20:$P$20,'[24]9'!$D$22:$P$22,'[24]9'!$D$24:$P$27,'[24]9'!#REF!,'[24]9'!$D$30:$P$30,'[24]9'!$L$33:$P$33,'[24]9'!$L$35:$P$35,'[24]9'!#REF!,'[24]9'!#REF!,'[24]9'!$D$8:$P$8</definedName>
    <definedName name="T9?Data" localSheetId="25">'[24]9'!$D$10:$P$16,'[24]9'!$L$18:$P$18,'[24]9'!$L$20:$P$20,'[24]9'!$D$22:$P$22,'[24]9'!$D$24:$P$27,'[24]9'!#REF!,'[24]9'!$D$30:$P$30,'[24]9'!$L$33:$P$33,'[24]9'!$L$35:$P$35,'[24]9'!#REF!,'[24]9'!#REF!,'[24]9'!$D$8:$P$8</definedName>
    <definedName name="T9?Data" localSheetId="18">'[24]9'!$D$10:$P$16,'[24]9'!$L$18:$P$18,'[24]9'!$L$20:$P$20,'[24]9'!$D$22:$P$22,'[24]9'!$D$24:$P$27,'[24]9'!#REF!,'[24]9'!$D$30:$P$30,'[24]9'!$L$33:$P$33,'[24]9'!$L$35:$P$35,'[24]9'!#REF!,'[24]9'!#REF!,'[24]9'!$D$8:$P$8</definedName>
    <definedName name="T9?Data" localSheetId="10">'[24]9'!$D$10:$P$16,'[24]9'!$L$18:$P$18,'[24]9'!$L$20:$P$20,'[24]9'!$D$22:$P$22,'[24]9'!$D$24:$P$27,'[24]9'!#REF!,'[24]9'!$D$30:$P$30,'[24]9'!$L$33:$P$33,'[24]9'!$L$35:$P$35,'[24]9'!#REF!,'[24]9'!#REF!,'[24]9'!$D$8:$P$8</definedName>
    <definedName name="T9?Data" localSheetId="26">'[24]9'!$D$10:$P$16,'[24]9'!$L$18:$P$18,'[24]9'!$L$20:$P$20,'[24]9'!$D$22:$P$22,'[24]9'!$D$24:$P$27,'[24]9'!#REF!,'[24]9'!$D$30:$P$30,'[24]9'!$L$33:$P$33,'[24]9'!$L$35:$P$35,'[24]9'!#REF!,'[24]9'!#REF!,'[24]9'!$D$8:$P$8</definedName>
    <definedName name="T9?Data" localSheetId="17">'[24]9'!$D$10:$P$16,'[24]9'!$L$18:$P$18,'[24]9'!$L$20:$P$20,'[24]9'!$D$22:$P$22,'[24]9'!$D$24:$P$27,'[24]9'!#REF!,'[24]9'!$D$30:$P$30,'[24]9'!$L$33:$P$33,'[24]9'!$L$35:$P$35,'[24]9'!#REF!,'[24]9'!#REF!,'[24]9'!$D$8:$P$8</definedName>
    <definedName name="T9?Data">'[24]9'!$D$10:$P$16,'[24]9'!$L$18:$P$18,'[24]9'!$L$20:$P$20,'[24]9'!$D$22:$P$22,'[24]9'!$D$24:$P$27,'[24]9'!#REF!,'[24]9'!$D$30:$P$30,'[24]9'!$L$33:$P$33,'[24]9'!$L$35:$P$35,'[24]9'!#REF!,'[24]9'!#REF!,'[24]9'!$D$8:$P$8</definedName>
    <definedName name="T9?item_ext?ВСЕГО" localSheetId="24">'[24]9'!$D$22:$P$22,'[24]9'!#REF!</definedName>
    <definedName name="T9?item_ext?ВСЕГО" localSheetId="19">'[24]9'!$D$22:$P$22,'[24]9'!#REF!</definedName>
    <definedName name="T9?item_ext?ВСЕГО" localSheetId="6">'[24]9'!$D$22:$P$22,'[24]9'!#REF!</definedName>
    <definedName name="T9?item_ext?ВСЕГО" localSheetId="25">'[24]9'!$D$22:$P$22,'[24]9'!#REF!</definedName>
    <definedName name="T9?item_ext?ВСЕГО" localSheetId="18">'[24]9'!$D$22:$P$22,'[24]9'!#REF!</definedName>
    <definedName name="T9?item_ext?ВСЕГО" localSheetId="10">'[24]9'!$D$22:$P$22,'[24]9'!#REF!</definedName>
    <definedName name="T9?item_ext?ВСЕГО" localSheetId="26">'[24]9'!$D$22:$P$22,'[24]9'!#REF!</definedName>
    <definedName name="T9?item_ext?ВСЕГО" localSheetId="17">'[24]9'!$D$22:$P$22,'[24]9'!#REF!</definedName>
    <definedName name="T9?item_ext?ВСЕГО">'[24]9'!$D$22:$P$22,'[24]9'!#REF!</definedName>
    <definedName name="T9?item_ext?КОТЕЛЬНЫЕ">'[24]9'!$D$33:$P$33,'[24]9'!$D$18:$P$18</definedName>
    <definedName name="T9?item_ext?РОСТ" localSheetId="24">#REF!</definedName>
    <definedName name="T9?item_ext?РОСТ" localSheetId="19">#REF!</definedName>
    <definedName name="T9?item_ext?РОСТ" localSheetId="6">#REF!</definedName>
    <definedName name="T9?item_ext?РОСТ" localSheetId="25">#REF!</definedName>
    <definedName name="T9?item_ext?РОСТ" localSheetId="18">#REF!</definedName>
    <definedName name="T9?item_ext?РОСТ" localSheetId="26">#REF!</definedName>
    <definedName name="T9?item_ext?РОСТ" localSheetId="17">#REF!</definedName>
    <definedName name="T9?item_ext?РОСТ">#REF!</definedName>
    <definedName name="T9?item_ext?СЦТ" localSheetId="24">'[24]9'!$D$24:$P$27,'[24]9'!#REF!</definedName>
    <definedName name="T9?item_ext?СЦТ" localSheetId="19">'[24]9'!$D$24:$P$27,'[24]9'!#REF!</definedName>
    <definedName name="T9?item_ext?СЦТ" localSheetId="6">'[24]9'!$D$24:$P$27,'[24]9'!#REF!</definedName>
    <definedName name="T9?item_ext?СЦТ" localSheetId="25">'[24]9'!$D$24:$P$27,'[24]9'!#REF!</definedName>
    <definedName name="T9?item_ext?СЦТ" localSheetId="18">'[24]9'!$D$24:$P$27,'[24]9'!#REF!</definedName>
    <definedName name="T9?item_ext?СЦТ" localSheetId="10">'[24]9'!$D$24:$P$27,'[24]9'!#REF!</definedName>
    <definedName name="T9?item_ext?СЦТ" localSheetId="26">'[24]9'!$D$24:$P$27,'[24]9'!#REF!</definedName>
    <definedName name="T9?item_ext?СЦТ" localSheetId="17">'[24]9'!$D$24:$P$27,'[24]9'!#REF!</definedName>
    <definedName name="T9?item_ext?СЦТ">'[24]9'!$D$24:$P$27,'[24]9'!#REF!</definedName>
    <definedName name="T9?item_ext?ТЭС" localSheetId="24">'[24]9'!#REF!,'[24]9'!$D$8:$P$8</definedName>
    <definedName name="T9?item_ext?ТЭС" localSheetId="19">'[24]9'!#REF!,'[24]9'!$D$8:$P$8</definedName>
    <definedName name="T9?item_ext?ТЭС" localSheetId="6">'[24]9'!#REF!,'[24]9'!$D$8:$P$8</definedName>
    <definedName name="T9?item_ext?ТЭС" localSheetId="25">'[24]9'!#REF!,'[24]9'!$D$8:$P$8</definedName>
    <definedName name="T9?item_ext?ТЭС" localSheetId="18">'[24]9'!#REF!,'[24]9'!$D$8:$P$8</definedName>
    <definedName name="T9?item_ext?ТЭС" localSheetId="10">'[24]9'!#REF!,'[24]9'!$D$8:$P$8</definedName>
    <definedName name="T9?item_ext?ТЭС" localSheetId="26">'[24]9'!#REF!,'[24]9'!$D$8:$P$8</definedName>
    <definedName name="T9?item_ext?ТЭС" localSheetId="17">'[24]9'!#REF!,'[24]9'!$D$8:$P$8</definedName>
    <definedName name="T9?item_ext?ТЭС">'[24]9'!#REF!,'[24]9'!$D$8:$P$8</definedName>
    <definedName name="T9?L1" localSheetId="24">#REF!</definedName>
    <definedName name="T9?L1" localSheetId="19">#REF!</definedName>
    <definedName name="T9?L1" localSheetId="6">#REF!</definedName>
    <definedName name="T9?L1" localSheetId="25">#REF!</definedName>
    <definedName name="T9?L1" localSheetId="18">#REF!</definedName>
    <definedName name="T9?L1" localSheetId="26">#REF!</definedName>
    <definedName name="T9?L1" localSheetId="17">#REF!</definedName>
    <definedName name="T9?L1">#REF!</definedName>
    <definedName name="T9?L10" localSheetId="24">'[24]9'!$K$24:$K$27,'[24]9'!#REF!,'[24]9'!$K$30:$K$30,'[24]9'!#REF!,'[24]9'!#REF!,'[24]9'!$K$8,'[24]9'!$K$10:$K$16,'[24]9'!$K$22</definedName>
    <definedName name="T9?L10" localSheetId="19">'[24]9'!$K$24:$K$27,'[24]9'!#REF!,'[24]9'!$K$30:$K$30,'[24]9'!#REF!,'[24]9'!#REF!,'[24]9'!$K$8,'[24]9'!$K$10:$K$16,'[24]9'!$K$22</definedName>
    <definedName name="T9?L10" localSheetId="6">'[24]9'!$K$24:$K$27,'[24]9'!#REF!,'[24]9'!$K$30:$K$30,'[24]9'!#REF!,'[24]9'!#REF!,'[24]9'!$K$8,'[24]9'!$K$10:$K$16,'[24]9'!$K$22</definedName>
    <definedName name="T9?L10" localSheetId="25">'[24]9'!$K$24:$K$27,'[24]9'!#REF!,'[24]9'!$K$30:$K$30,'[24]9'!#REF!,'[24]9'!#REF!,'[24]9'!$K$8,'[24]9'!$K$10:$K$16,'[24]9'!$K$22</definedName>
    <definedName name="T9?L10" localSheetId="18">'[24]9'!$K$24:$K$27,'[24]9'!#REF!,'[24]9'!$K$30:$K$30,'[24]9'!#REF!,'[24]9'!#REF!,'[24]9'!$K$8,'[24]9'!$K$10:$K$16,'[24]9'!$K$22</definedName>
    <definedName name="T9?L10" localSheetId="10">'[24]9'!$K$24:$K$27,'[24]9'!#REF!,'[24]9'!$K$30:$K$30,'[24]9'!#REF!,'[24]9'!#REF!,'[24]9'!$K$8,'[24]9'!$K$10:$K$16,'[24]9'!$K$22</definedName>
    <definedName name="T9?L10" localSheetId="26">'[24]9'!$K$24:$K$27,'[24]9'!#REF!,'[24]9'!$K$30:$K$30,'[24]9'!#REF!,'[24]9'!#REF!,'[24]9'!$K$8,'[24]9'!$K$10:$K$16,'[24]9'!$K$22</definedName>
    <definedName name="T9?L10" localSheetId="17">'[24]9'!$K$24:$K$27,'[24]9'!#REF!,'[24]9'!$K$30:$K$30,'[24]9'!#REF!,'[24]9'!#REF!,'[24]9'!$K$8,'[24]9'!$K$10:$K$16,'[24]9'!$K$22</definedName>
    <definedName name="T9?L10">'[24]9'!$K$24:$K$27,'[24]9'!#REF!,'[24]9'!$K$30:$K$30,'[24]9'!#REF!,'[24]9'!#REF!,'[24]9'!$K$8,'[24]9'!$K$10:$K$16,'[24]9'!$K$22</definedName>
    <definedName name="T9?L11" localSheetId="24">'[24]9'!$L$20,'[24]9'!$L$22,'[24]9'!$L$24:$L$27,'[24]9'!#REF!,'[24]9'!$L$30:$L$30,'[24]9'!$L$33,'[24]9'!$L$35,'[24]9'!#REF!,'[24]9'!#REF!,'[24]9'!$L$8,'[24]9'!$L$10:$L$16,'[24]9'!$L$18</definedName>
    <definedName name="T9?L11" localSheetId="19">'[24]9'!$L$20,'[24]9'!$L$22,'[24]9'!$L$24:$L$27,'[24]9'!#REF!,'[24]9'!$L$30:$L$30,'[24]9'!$L$33,'[24]9'!$L$35,'[24]9'!#REF!,'[24]9'!#REF!,'[24]9'!$L$8,'[24]9'!$L$10:$L$16,'[24]9'!$L$18</definedName>
    <definedName name="T9?L11" localSheetId="6">'[24]9'!$L$20,'[24]9'!$L$22,'[24]9'!$L$24:$L$27,'[24]9'!#REF!,'[24]9'!$L$30:$L$30,'[24]9'!$L$33,'[24]9'!$L$35,'[24]9'!#REF!,'[24]9'!#REF!,'[24]9'!$L$8,'[24]9'!$L$10:$L$16,'[24]9'!$L$18</definedName>
    <definedName name="T9?L11" localSheetId="25">'[24]9'!$L$20,'[24]9'!$L$22,'[24]9'!$L$24:$L$27,'[24]9'!#REF!,'[24]9'!$L$30:$L$30,'[24]9'!$L$33,'[24]9'!$L$35,'[24]9'!#REF!,'[24]9'!#REF!,'[24]9'!$L$8,'[24]9'!$L$10:$L$16,'[24]9'!$L$18</definedName>
    <definedName name="T9?L11" localSheetId="18">'[24]9'!$L$20,'[24]9'!$L$22,'[24]9'!$L$24:$L$27,'[24]9'!#REF!,'[24]9'!$L$30:$L$30,'[24]9'!$L$33,'[24]9'!$L$35,'[24]9'!#REF!,'[24]9'!#REF!,'[24]9'!$L$8,'[24]9'!$L$10:$L$16,'[24]9'!$L$18</definedName>
    <definedName name="T9?L11" localSheetId="10">'[24]9'!$L$20,'[24]9'!$L$22,'[24]9'!$L$24:$L$27,'[24]9'!#REF!,'[24]9'!$L$30:$L$30,'[24]9'!$L$33,'[24]9'!$L$35,'[24]9'!#REF!,'[24]9'!#REF!,'[24]9'!$L$8,'[24]9'!$L$10:$L$16,'[24]9'!$L$18</definedName>
    <definedName name="T9?L11" localSheetId="26">'[24]9'!$L$20,'[24]9'!$L$22,'[24]9'!$L$24:$L$27,'[24]9'!#REF!,'[24]9'!$L$30:$L$30,'[24]9'!$L$33,'[24]9'!$L$35,'[24]9'!#REF!,'[24]9'!#REF!,'[24]9'!$L$8,'[24]9'!$L$10:$L$16,'[24]9'!$L$18</definedName>
    <definedName name="T9?L11" localSheetId="17">'[24]9'!$L$20,'[24]9'!$L$22,'[24]9'!$L$24:$L$27,'[24]9'!#REF!,'[24]9'!$L$30:$L$30,'[24]9'!$L$33,'[24]9'!$L$35,'[24]9'!#REF!,'[24]9'!#REF!,'[24]9'!$L$8,'[24]9'!$L$10:$L$16,'[24]9'!$L$18</definedName>
    <definedName name="T9?L11">'[24]9'!$L$20,'[24]9'!$L$22,'[24]9'!$L$24:$L$27,'[24]9'!#REF!,'[24]9'!$L$30:$L$30,'[24]9'!$L$33,'[24]9'!$L$35,'[24]9'!#REF!,'[24]9'!#REF!,'[24]9'!$L$8,'[24]9'!$L$10:$L$16,'[24]9'!$L$18</definedName>
    <definedName name="T9?L11111" localSheetId="24">'[24]9'!$L$20,'[24]9'!$L$22,'[24]9'!$L$24:$L$27,'[24]9'!#REF!,'[24]9'!$L$30:$L$30,'[24]9'!$L$33,'[24]9'!$L$35,'[24]9'!#REF!,'[24]9'!#REF!,'[24]9'!$L$8,'[24]9'!$L$10:$L$16,'[24]9'!$L$18</definedName>
    <definedName name="T9?L11111" localSheetId="19">'[24]9'!$L$20,'[24]9'!$L$22,'[24]9'!$L$24:$L$27,'[24]9'!#REF!,'[24]9'!$L$30:$L$30,'[24]9'!$L$33,'[24]9'!$L$35,'[24]9'!#REF!,'[24]9'!#REF!,'[24]9'!$L$8,'[24]9'!$L$10:$L$16,'[24]9'!$L$18</definedName>
    <definedName name="T9?L11111" localSheetId="6">'[24]9'!$L$20,'[24]9'!$L$22,'[24]9'!$L$24:$L$27,'[24]9'!#REF!,'[24]9'!$L$30:$L$30,'[24]9'!$L$33,'[24]9'!$L$35,'[24]9'!#REF!,'[24]9'!#REF!,'[24]9'!$L$8,'[24]9'!$L$10:$L$16,'[24]9'!$L$18</definedName>
    <definedName name="T9?L11111" localSheetId="25">'[24]9'!$L$20,'[24]9'!$L$22,'[24]9'!$L$24:$L$27,'[24]9'!#REF!,'[24]9'!$L$30:$L$30,'[24]9'!$L$33,'[24]9'!$L$35,'[24]9'!#REF!,'[24]9'!#REF!,'[24]9'!$L$8,'[24]9'!$L$10:$L$16,'[24]9'!$L$18</definedName>
    <definedName name="T9?L11111" localSheetId="18">'[24]9'!$L$20,'[24]9'!$L$22,'[24]9'!$L$24:$L$27,'[24]9'!#REF!,'[24]9'!$L$30:$L$30,'[24]9'!$L$33,'[24]9'!$L$35,'[24]9'!#REF!,'[24]9'!#REF!,'[24]9'!$L$8,'[24]9'!$L$10:$L$16,'[24]9'!$L$18</definedName>
    <definedName name="T9?L11111" localSheetId="10">'[24]9'!$L$20,'[24]9'!$L$22,'[24]9'!$L$24:$L$27,'[24]9'!#REF!,'[24]9'!$L$30:$L$30,'[24]9'!$L$33,'[24]9'!$L$35,'[24]9'!#REF!,'[24]9'!#REF!,'[24]9'!$L$8,'[24]9'!$L$10:$L$16,'[24]9'!$L$18</definedName>
    <definedName name="T9?L11111" localSheetId="26">'[24]9'!$L$20,'[24]9'!$L$22,'[24]9'!$L$24:$L$27,'[24]9'!#REF!,'[24]9'!$L$30:$L$30,'[24]9'!$L$33,'[24]9'!$L$35,'[24]9'!#REF!,'[24]9'!#REF!,'[24]9'!$L$8,'[24]9'!$L$10:$L$16,'[24]9'!$L$18</definedName>
    <definedName name="T9?L11111" localSheetId="17">'[24]9'!$L$20,'[24]9'!$L$22,'[24]9'!$L$24:$L$27,'[24]9'!#REF!,'[24]9'!$L$30:$L$30,'[24]9'!$L$33,'[24]9'!$L$35,'[24]9'!#REF!,'[24]9'!#REF!,'[24]9'!$L$8,'[24]9'!$L$10:$L$16,'[24]9'!$L$18</definedName>
    <definedName name="T9?L11111">'[24]9'!$L$20,'[24]9'!$L$22,'[24]9'!$L$24:$L$27,'[24]9'!#REF!,'[24]9'!$L$30:$L$30,'[24]9'!$L$33,'[24]9'!$L$35,'[24]9'!#REF!,'[24]9'!#REF!,'[24]9'!$L$8,'[24]9'!$L$10:$L$16,'[24]9'!$L$18</definedName>
    <definedName name="T9?L12" localSheetId="24">'[24]9'!$M$20,'[24]9'!$M$22,'[24]9'!$M$24:$M$27,'[24]9'!#REF!,'[24]9'!$M$30:$M$30,'[24]9'!$M$33,'[24]9'!$M$35,'[24]9'!#REF!,'[24]9'!#REF!,'[24]9'!$M$8,'[24]9'!$M$10:$M$16,'[24]9'!$M$18</definedName>
    <definedName name="T9?L12" localSheetId="19">'[24]9'!$M$20,'[24]9'!$M$22,'[24]9'!$M$24:$M$27,'[24]9'!#REF!,'[24]9'!$M$30:$M$30,'[24]9'!$M$33,'[24]9'!$M$35,'[24]9'!#REF!,'[24]9'!#REF!,'[24]9'!$M$8,'[24]9'!$M$10:$M$16,'[24]9'!$M$18</definedName>
    <definedName name="T9?L12" localSheetId="6">'[24]9'!$M$20,'[24]9'!$M$22,'[24]9'!$M$24:$M$27,'[24]9'!#REF!,'[24]9'!$M$30:$M$30,'[24]9'!$M$33,'[24]9'!$M$35,'[24]9'!#REF!,'[24]9'!#REF!,'[24]9'!$M$8,'[24]9'!$M$10:$M$16,'[24]9'!$M$18</definedName>
    <definedName name="T9?L12" localSheetId="25">'[24]9'!$M$20,'[24]9'!$M$22,'[24]9'!$M$24:$M$27,'[24]9'!#REF!,'[24]9'!$M$30:$M$30,'[24]9'!$M$33,'[24]9'!$M$35,'[24]9'!#REF!,'[24]9'!#REF!,'[24]9'!$M$8,'[24]9'!$M$10:$M$16,'[24]9'!$M$18</definedName>
    <definedName name="T9?L12" localSheetId="18">'[24]9'!$M$20,'[24]9'!$M$22,'[24]9'!$M$24:$M$27,'[24]9'!#REF!,'[24]9'!$M$30:$M$30,'[24]9'!$M$33,'[24]9'!$M$35,'[24]9'!#REF!,'[24]9'!#REF!,'[24]9'!$M$8,'[24]9'!$M$10:$M$16,'[24]9'!$M$18</definedName>
    <definedName name="T9?L12" localSheetId="10">'[24]9'!$M$20,'[24]9'!$M$22,'[24]9'!$M$24:$M$27,'[24]9'!#REF!,'[24]9'!$M$30:$M$30,'[24]9'!$M$33,'[24]9'!$M$35,'[24]9'!#REF!,'[24]9'!#REF!,'[24]9'!$M$8,'[24]9'!$M$10:$M$16,'[24]9'!$M$18</definedName>
    <definedName name="T9?L12" localSheetId="26">'[24]9'!$M$20,'[24]9'!$M$22,'[24]9'!$M$24:$M$27,'[24]9'!#REF!,'[24]9'!$M$30:$M$30,'[24]9'!$M$33,'[24]9'!$M$35,'[24]9'!#REF!,'[24]9'!#REF!,'[24]9'!$M$8,'[24]9'!$M$10:$M$16,'[24]9'!$M$18</definedName>
    <definedName name="T9?L12" localSheetId="17">'[24]9'!$M$20,'[24]9'!$M$22,'[24]9'!$M$24:$M$27,'[24]9'!#REF!,'[24]9'!$M$30:$M$30,'[24]9'!$M$33,'[24]9'!$M$35,'[24]9'!#REF!,'[24]9'!#REF!,'[24]9'!$M$8,'[24]9'!$M$10:$M$16,'[24]9'!$M$18</definedName>
    <definedName name="T9?L12">'[24]9'!$M$20,'[24]9'!$M$22,'[24]9'!$M$24:$M$27,'[24]9'!#REF!,'[24]9'!$M$30:$M$30,'[24]9'!$M$33,'[24]9'!$M$35,'[24]9'!#REF!,'[24]9'!#REF!,'[24]9'!$M$8,'[24]9'!$M$10:$M$16,'[24]9'!$M$18</definedName>
    <definedName name="T9?L13" localSheetId="24">'[24]9'!$N$20,'[24]9'!$N$22,'[24]9'!$N$24:$N$27,'[24]9'!#REF!,'[24]9'!$N$30:$N$30,'[24]9'!$N$33,'[24]9'!$N$35,'[24]9'!#REF!,'[24]9'!#REF!,'[24]9'!$N$8,'[24]9'!$N$10:$N$16,'[24]9'!$N$18</definedName>
    <definedName name="T9?L13" localSheetId="19">'[24]9'!$N$20,'[24]9'!$N$22,'[24]9'!$N$24:$N$27,'[24]9'!#REF!,'[24]9'!$N$30:$N$30,'[24]9'!$N$33,'[24]9'!$N$35,'[24]9'!#REF!,'[24]9'!#REF!,'[24]9'!$N$8,'[24]9'!$N$10:$N$16,'[24]9'!$N$18</definedName>
    <definedName name="T9?L13" localSheetId="6">'[24]9'!$N$20,'[24]9'!$N$22,'[24]9'!$N$24:$N$27,'[24]9'!#REF!,'[24]9'!$N$30:$N$30,'[24]9'!$N$33,'[24]9'!$N$35,'[24]9'!#REF!,'[24]9'!#REF!,'[24]9'!$N$8,'[24]9'!$N$10:$N$16,'[24]9'!$N$18</definedName>
    <definedName name="T9?L13" localSheetId="25">'[24]9'!$N$20,'[24]9'!$N$22,'[24]9'!$N$24:$N$27,'[24]9'!#REF!,'[24]9'!$N$30:$N$30,'[24]9'!$N$33,'[24]9'!$N$35,'[24]9'!#REF!,'[24]9'!#REF!,'[24]9'!$N$8,'[24]9'!$N$10:$N$16,'[24]9'!$N$18</definedName>
    <definedName name="T9?L13" localSheetId="18">'[24]9'!$N$20,'[24]9'!$N$22,'[24]9'!$N$24:$N$27,'[24]9'!#REF!,'[24]9'!$N$30:$N$30,'[24]9'!$N$33,'[24]9'!$N$35,'[24]9'!#REF!,'[24]9'!#REF!,'[24]9'!$N$8,'[24]9'!$N$10:$N$16,'[24]9'!$N$18</definedName>
    <definedName name="T9?L13" localSheetId="10">'[24]9'!$N$20,'[24]9'!$N$22,'[24]9'!$N$24:$N$27,'[24]9'!#REF!,'[24]9'!$N$30:$N$30,'[24]9'!$N$33,'[24]9'!$N$35,'[24]9'!#REF!,'[24]9'!#REF!,'[24]9'!$N$8,'[24]9'!$N$10:$N$16,'[24]9'!$N$18</definedName>
    <definedName name="T9?L13" localSheetId="26">'[24]9'!$N$20,'[24]9'!$N$22,'[24]9'!$N$24:$N$27,'[24]9'!#REF!,'[24]9'!$N$30:$N$30,'[24]9'!$N$33,'[24]9'!$N$35,'[24]9'!#REF!,'[24]9'!#REF!,'[24]9'!$N$8,'[24]9'!$N$10:$N$16,'[24]9'!$N$18</definedName>
    <definedName name="T9?L13" localSheetId="17">'[24]9'!$N$20,'[24]9'!$N$22,'[24]9'!$N$24:$N$27,'[24]9'!#REF!,'[24]9'!$N$30:$N$30,'[24]9'!$N$33,'[24]9'!$N$35,'[24]9'!#REF!,'[24]9'!#REF!,'[24]9'!$N$8,'[24]9'!$N$10:$N$16,'[24]9'!$N$18</definedName>
    <definedName name="T9?L13">'[24]9'!$N$20,'[24]9'!$N$22,'[24]9'!$N$24:$N$27,'[24]9'!#REF!,'[24]9'!$N$30:$N$30,'[24]9'!$N$33,'[24]9'!$N$35,'[24]9'!#REF!,'[24]9'!#REF!,'[24]9'!$N$8,'[24]9'!$N$10:$N$16,'[24]9'!$N$18</definedName>
    <definedName name="T9?L14" localSheetId="24">'[24]9'!$O$20,'[24]9'!$O$22,'[24]9'!$O$24:$O$27,'[24]9'!#REF!,'[24]9'!$O$30:$O$30,'[24]9'!$O$33,'[24]9'!$O$35,'[24]9'!#REF!,'[24]9'!#REF!,'[24]9'!$O$8,'[24]9'!$O$10:$O$16,'[24]9'!$O$18</definedName>
    <definedName name="T9?L14" localSheetId="19">'[24]9'!$O$20,'[24]9'!$O$22,'[24]9'!$O$24:$O$27,'[24]9'!#REF!,'[24]9'!$O$30:$O$30,'[24]9'!$O$33,'[24]9'!$O$35,'[24]9'!#REF!,'[24]9'!#REF!,'[24]9'!$O$8,'[24]9'!$O$10:$O$16,'[24]9'!$O$18</definedName>
    <definedName name="T9?L14" localSheetId="6">'[24]9'!$O$20,'[24]9'!$O$22,'[24]9'!$O$24:$O$27,'[24]9'!#REF!,'[24]9'!$O$30:$O$30,'[24]9'!$O$33,'[24]9'!$O$35,'[24]9'!#REF!,'[24]9'!#REF!,'[24]9'!$O$8,'[24]9'!$O$10:$O$16,'[24]9'!$O$18</definedName>
    <definedName name="T9?L14" localSheetId="25">'[24]9'!$O$20,'[24]9'!$O$22,'[24]9'!$O$24:$O$27,'[24]9'!#REF!,'[24]9'!$O$30:$O$30,'[24]9'!$O$33,'[24]9'!$O$35,'[24]9'!#REF!,'[24]9'!#REF!,'[24]9'!$O$8,'[24]9'!$O$10:$O$16,'[24]9'!$O$18</definedName>
    <definedName name="T9?L14" localSheetId="18">'[24]9'!$O$20,'[24]9'!$O$22,'[24]9'!$O$24:$O$27,'[24]9'!#REF!,'[24]9'!$O$30:$O$30,'[24]9'!$O$33,'[24]9'!$O$35,'[24]9'!#REF!,'[24]9'!#REF!,'[24]9'!$O$8,'[24]9'!$O$10:$O$16,'[24]9'!$O$18</definedName>
    <definedName name="T9?L14" localSheetId="10">'[24]9'!$O$20,'[24]9'!$O$22,'[24]9'!$O$24:$O$27,'[24]9'!#REF!,'[24]9'!$O$30:$O$30,'[24]9'!$O$33,'[24]9'!$O$35,'[24]9'!#REF!,'[24]9'!#REF!,'[24]9'!$O$8,'[24]9'!$O$10:$O$16,'[24]9'!$O$18</definedName>
    <definedName name="T9?L14" localSheetId="26">'[24]9'!$O$20,'[24]9'!$O$22,'[24]9'!$O$24:$O$27,'[24]9'!#REF!,'[24]9'!$O$30:$O$30,'[24]9'!$O$33,'[24]9'!$O$35,'[24]9'!#REF!,'[24]9'!#REF!,'[24]9'!$O$8,'[24]9'!$O$10:$O$16,'[24]9'!$O$18</definedName>
    <definedName name="T9?L14" localSheetId="17">'[24]9'!$O$20,'[24]9'!$O$22,'[24]9'!$O$24:$O$27,'[24]9'!#REF!,'[24]9'!$O$30:$O$30,'[24]9'!$O$33,'[24]9'!$O$35,'[24]9'!#REF!,'[24]9'!#REF!,'[24]9'!$O$8,'[24]9'!$O$10:$O$16,'[24]9'!$O$18</definedName>
    <definedName name="T9?L14">'[24]9'!$O$20,'[24]9'!$O$22,'[24]9'!$O$24:$O$27,'[24]9'!#REF!,'[24]9'!$O$30:$O$30,'[24]9'!$O$33,'[24]9'!$O$35,'[24]9'!#REF!,'[24]9'!#REF!,'[24]9'!$O$8,'[24]9'!$O$10:$O$16,'[24]9'!$O$18</definedName>
    <definedName name="T9?L15" localSheetId="24">'[24]9'!$P$20,'[24]9'!$P$22,'[24]9'!$P$24:$P$27,'[24]9'!#REF!,'[24]9'!$P$30:$P$30,'[24]9'!$P$33,'[24]9'!$P$35,'[24]9'!#REF!,'[24]9'!#REF!,'[24]9'!$P$8,'[24]9'!$P$10:$P$16,'[24]9'!$P$18</definedName>
    <definedName name="T9?L15" localSheetId="19">'[24]9'!$P$20,'[24]9'!$P$22,'[24]9'!$P$24:$P$27,'[24]9'!#REF!,'[24]9'!$P$30:$P$30,'[24]9'!$P$33,'[24]9'!$P$35,'[24]9'!#REF!,'[24]9'!#REF!,'[24]9'!$P$8,'[24]9'!$P$10:$P$16,'[24]9'!$P$18</definedName>
    <definedName name="T9?L15" localSheetId="6">'[24]9'!$P$20,'[24]9'!$P$22,'[24]9'!$P$24:$P$27,'[24]9'!#REF!,'[24]9'!$P$30:$P$30,'[24]9'!$P$33,'[24]9'!$P$35,'[24]9'!#REF!,'[24]9'!#REF!,'[24]9'!$P$8,'[24]9'!$P$10:$P$16,'[24]9'!$P$18</definedName>
    <definedName name="T9?L15" localSheetId="25">'[24]9'!$P$20,'[24]9'!$P$22,'[24]9'!$P$24:$P$27,'[24]9'!#REF!,'[24]9'!$P$30:$P$30,'[24]9'!$P$33,'[24]9'!$P$35,'[24]9'!#REF!,'[24]9'!#REF!,'[24]9'!$P$8,'[24]9'!$P$10:$P$16,'[24]9'!$P$18</definedName>
    <definedName name="T9?L15" localSheetId="18">'[24]9'!$P$20,'[24]9'!$P$22,'[24]9'!$P$24:$P$27,'[24]9'!#REF!,'[24]9'!$P$30:$P$30,'[24]9'!$P$33,'[24]9'!$P$35,'[24]9'!#REF!,'[24]9'!#REF!,'[24]9'!$P$8,'[24]9'!$P$10:$P$16,'[24]9'!$P$18</definedName>
    <definedName name="T9?L15" localSheetId="10">'[24]9'!$P$20,'[24]9'!$P$22,'[24]9'!$P$24:$P$27,'[24]9'!#REF!,'[24]9'!$P$30:$P$30,'[24]9'!$P$33,'[24]9'!$P$35,'[24]9'!#REF!,'[24]9'!#REF!,'[24]9'!$P$8,'[24]9'!$P$10:$P$16,'[24]9'!$P$18</definedName>
    <definedName name="T9?L15" localSheetId="26">'[24]9'!$P$20,'[24]9'!$P$22,'[24]9'!$P$24:$P$27,'[24]9'!#REF!,'[24]9'!$P$30:$P$30,'[24]9'!$P$33,'[24]9'!$P$35,'[24]9'!#REF!,'[24]9'!#REF!,'[24]9'!$P$8,'[24]9'!$P$10:$P$16,'[24]9'!$P$18</definedName>
    <definedName name="T9?L15" localSheetId="17">'[24]9'!$P$20,'[24]9'!$P$22,'[24]9'!$P$24:$P$27,'[24]9'!#REF!,'[24]9'!$P$30:$P$30,'[24]9'!$P$33,'[24]9'!$P$35,'[24]9'!#REF!,'[24]9'!#REF!,'[24]9'!$P$8,'[24]9'!$P$10:$P$16,'[24]9'!$P$18</definedName>
    <definedName name="T9?L15">'[24]9'!$P$20,'[24]9'!$P$22,'[24]9'!$P$24:$P$27,'[24]9'!#REF!,'[24]9'!$P$30:$P$30,'[24]9'!$P$33,'[24]9'!$P$35,'[24]9'!#REF!,'[24]9'!#REF!,'[24]9'!$P$8,'[24]9'!$P$10:$P$16,'[24]9'!$P$18</definedName>
    <definedName name="T9?L2" localSheetId="24">#REF!</definedName>
    <definedName name="T9?L2" localSheetId="19">#REF!</definedName>
    <definedName name="T9?L2" localSheetId="6">#REF!</definedName>
    <definedName name="T9?L2" localSheetId="25">#REF!</definedName>
    <definedName name="T9?L2" localSheetId="18">#REF!</definedName>
    <definedName name="T9?L2" localSheetId="26">#REF!</definedName>
    <definedName name="T9?L2" localSheetId="17">#REF!</definedName>
    <definedName name="T9?L2">#REF!</definedName>
    <definedName name="T9?L3" localSheetId="24">'[24]9'!$D$24:$D$27,'[24]9'!#REF!,'[24]9'!$D$30:$D$30,'[24]9'!#REF!,'[24]9'!#REF!,'[24]9'!$D$8,'[24]9'!$D$10:$D$16,'[24]9'!$D$22</definedName>
    <definedName name="T9?L3" localSheetId="19">'[24]9'!$D$24:$D$27,'[24]9'!#REF!,'[24]9'!$D$30:$D$30,'[24]9'!#REF!,'[24]9'!#REF!,'[24]9'!$D$8,'[24]9'!$D$10:$D$16,'[24]9'!$D$22</definedName>
    <definedName name="T9?L3" localSheetId="6">'[24]9'!$D$24:$D$27,'[24]9'!#REF!,'[24]9'!$D$30:$D$30,'[24]9'!#REF!,'[24]9'!#REF!,'[24]9'!$D$8,'[24]9'!$D$10:$D$16,'[24]9'!$D$22</definedName>
    <definedName name="T9?L3" localSheetId="25">'[24]9'!$D$24:$D$27,'[24]9'!#REF!,'[24]9'!$D$30:$D$30,'[24]9'!#REF!,'[24]9'!#REF!,'[24]9'!$D$8,'[24]9'!$D$10:$D$16,'[24]9'!$D$22</definedName>
    <definedName name="T9?L3" localSheetId="18">'[24]9'!$D$24:$D$27,'[24]9'!#REF!,'[24]9'!$D$30:$D$30,'[24]9'!#REF!,'[24]9'!#REF!,'[24]9'!$D$8,'[24]9'!$D$10:$D$16,'[24]9'!$D$22</definedName>
    <definedName name="T9?L3" localSheetId="10">'[24]9'!$D$24:$D$27,'[24]9'!#REF!,'[24]9'!$D$30:$D$30,'[24]9'!#REF!,'[24]9'!#REF!,'[24]9'!$D$8,'[24]9'!$D$10:$D$16,'[24]9'!$D$22</definedName>
    <definedName name="T9?L3" localSheetId="26">'[24]9'!$D$24:$D$27,'[24]9'!#REF!,'[24]9'!$D$30:$D$30,'[24]9'!#REF!,'[24]9'!#REF!,'[24]9'!$D$8,'[24]9'!$D$10:$D$16,'[24]9'!$D$22</definedName>
    <definedName name="T9?L3" localSheetId="17">'[24]9'!$D$24:$D$27,'[24]9'!#REF!,'[24]9'!$D$30:$D$30,'[24]9'!#REF!,'[24]9'!#REF!,'[24]9'!$D$8,'[24]9'!$D$10:$D$16,'[24]9'!$D$22</definedName>
    <definedName name="T9?L3">'[24]9'!$D$24:$D$27,'[24]9'!#REF!,'[24]9'!$D$30:$D$30,'[24]9'!#REF!,'[24]9'!#REF!,'[24]9'!$D$8,'[24]9'!$D$10:$D$16,'[24]9'!$D$22</definedName>
    <definedName name="T9?L4" localSheetId="24">'[24]9'!$E$24:$E$27,'[24]9'!#REF!,'[24]9'!$E$30:$E$30,'[24]9'!#REF!,'[24]9'!#REF!,'[24]9'!$E$8,'[24]9'!$E$10:$E$16,'[24]9'!$E$22</definedName>
    <definedName name="T9?L4" localSheetId="19">'[24]9'!$E$24:$E$27,'[24]9'!#REF!,'[24]9'!$E$30:$E$30,'[24]9'!#REF!,'[24]9'!#REF!,'[24]9'!$E$8,'[24]9'!$E$10:$E$16,'[24]9'!$E$22</definedName>
    <definedName name="T9?L4" localSheetId="6">'[24]9'!$E$24:$E$27,'[24]9'!#REF!,'[24]9'!$E$30:$E$30,'[24]9'!#REF!,'[24]9'!#REF!,'[24]9'!$E$8,'[24]9'!$E$10:$E$16,'[24]9'!$E$22</definedName>
    <definedName name="T9?L4" localSheetId="25">'[24]9'!$E$24:$E$27,'[24]9'!#REF!,'[24]9'!$E$30:$E$30,'[24]9'!#REF!,'[24]9'!#REF!,'[24]9'!$E$8,'[24]9'!$E$10:$E$16,'[24]9'!$E$22</definedName>
    <definedName name="T9?L4" localSheetId="18">'[24]9'!$E$24:$E$27,'[24]9'!#REF!,'[24]9'!$E$30:$E$30,'[24]9'!#REF!,'[24]9'!#REF!,'[24]9'!$E$8,'[24]9'!$E$10:$E$16,'[24]9'!$E$22</definedName>
    <definedName name="T9?L4" localSheetId="10">'[24]9'!$E$24:$E$27,'[24]9'!#REF!,'[24]9'!$E$30:$E$30,'[24]9'!#REF!,'[24]9'!#REF!,'[24]9'!$E$8,'[24]9'!$E$10:$E$16,'[24]9'!$E$22</definedName>
    <definedName name="T9?L4" localSheetId="26">'[24]9'!$E$24:$E$27,'[24]9'!#REF!,'[24]9'!$E$30:$E$30,'[24]9'!#REF!,'[24]9'!#REF!,'[24]9'!$E$8,'[24]9'!$E$10:$E$16,'[24]9'!$E$22</definedName>
    <definedName name="T9?L4" localSheetId="17">'[24]9'!$E$24:$E$27,'[24]9'!#REF!,'[24]9'!$E$30:$E$30,'[24]9'!#REF!,'[24]9'!#REF!,'[24]9'!$E$8,'[24]9'!$E$10:$E$16,'[24]9'!$E$22</definedName>
    <definedName name="T9?L4">'[24]9'!$E$24:$E$27,'[24]9'!#REF!,'[24]9'!$E$30:$E$30,'[24]9'!#REF!,'[24]9'!#REF!,'[24]9'!$E$8,'[24]9'!$E$10:$E$16,'[24]9'!$E$22</definedName>
    <definedName name="T9?L4.1.1" localSheetId="24">#REF!</definedName>
    <definedName name="T9?L4.1.1" localSheetId="19">#REF!</definedName>
    <definedName name="T9?L4.1.1" localSheetId="6">#REF!</definedName>
    <definedName name="T9?L4.1.1" localSheetId="25">#REF!</definedName>
    <definedName name="T9?L4.1.1" localSheetId="18">#REF!</definedName>
    <definedName name="T9?L4.1.1" localSheetId="26">#REF!</definedName>
    <definedName name="T9?L4.1.1" localSheetId="17">#REF!</definedName>
    <definedName name="T9?L4.1.1">#REF!</definedName>
    <definedName name="T9?L4.1.2" localSheetId="24">#REF!</definedName>
    <definedName name="T9?L4.1.2" localSheetId="19">#REF!</definedName>
    <definedName name="T9?L4.1.2" localSheetId="6">#REF!</definedName>
    <definedName name="T9?L4.1.2" localSheetId="25">#REF!</definedName>
    <definedName name="T9?L4.1.2" localSheetId="18">#REF!</definedName>
    <definedName name="T9?L4.1.2" localSheetId="26">#REF!</definedName>
    <definedName name="T9?L4.1.2" localSheetId="17">#REF!</definedName>
    <definedName name="T9?L4.1.2">#REF!</definedName>
    <definedName name="T9?L4.2.1" localSheetId="24">#REF!</definedName>
    <definedName name="T9?L4.2.1" localSheetId="19">#REF!</definedName>
    <definedName name="T9?L4.2.1" localSheetId="6">#REF!</definedName>
    <definedName name="T9?L4.2.1" localSheetId="25">#REF!</definedName>
    <definedName name="T9?L4.2.1" localSheetId="18">#REF!</definedName>
    <definedName name="T9?L4.2.1" localSheetId="26">#REF!</definedName>
    <definedName name="T9?L4.2.1" localSheetId="17">#REF!</definedName>
    <definedName name="T9?L4.2.1">#REF!</definedName>
    <definedName name="T9?L4.2.2" localSheetId="24">#REF!</definedName>
    <definedName name="T9?L4.2.2" localSheetId="19">#REF!</definedName>
    <definedName name="T9?L4.2.2" localSheetId="6">#REF!</definedName>
    <definedName name="T9?L4.2.2" localSheetId="25">#REF!</definedName>
    <definedName name="T9?L4.2.2" localSheetId="18">#REF!</definedName>
    <definedName name="T9?L4.2.2" localSheetId="26">#REF!</definedName>
    <definedName name="T9?L4.2.2" localSheetId="17">#REF!</definedName>
    <definedName name="T9?L4.2.2">#REF!</definedName>
    <definedName name="T9?L5" localSheetId="24">'[24]9'!$F$24:$F$27,'[24]9'!#REF!,'[24]9'!$F$30:$F$30,'[24]9'!#REF!,'[24]9'!#REF!,'[24]9'!$F$8,'[24]9'!$F$10:$F$16,'[24]9'!$F$22</definedName>
    <definedName name="T9?L5" localSheetId="19">'[24]9'!$F$24:$F$27,'[24]9'!#REF!,'[24]9'!$F$30:$F$30,'[24]9'!#REF!,'[24]9'!#REF!,'[24]9'!$F$8,'[24]9'!$F$10:$F$16,'[24]9'!$F$22</definedName>
    <definedName name="T9?L5" localSheetId="6">'[24]9'!$F$24:$F$27,'[24]9'!#REF!,'[24]9'!$F$30:$F$30,'[24]9'!#REF!,'[24]9'!#REF!,'[24]9'!$F$8,'[24]9'!$F$10:$F$16,'[24]9'!$F$22</definedName>
    <definedName name="T9?L5" localSheetId="25">'[24]9'!$F$24:$F$27,'[24]9'!#REF!,'[24]9'!$F$30:$F$30,'[24]9'!#REF!,'[24]9'!#REF!,'[24]9'!$F$8,'[24]9'!$F$10:$F$16,'[24]9'!$F$22</definedName>
    <definedName name="T9?L5" localSheetId="18">'[24]9'!$F$24:$F$27,'[24]9'!#REF!,'[24]9'!$F$30:$F$30,'[24]9'!#REF!,'[24]9'!#REF!,'[24]9'!$F$8,'[24]9'!$F$10:$F$16,'[24]9'!$F$22</definedName>
    <definedName name="T9?L5" localSheetId="10">'[24]9'!$F$24:$F$27,'[24]9'!#REF!,'[24]9'!$F$30:$F$30,'[24]9'!#REF!,'[24]9'!#REF!,'[24]9'!$F$8,'[24]9'!$F$10:$F$16,'[24]9'!$F$22</definedName>
    <definedName name="T9?L5" localSheetId="26">'[24]9'!$F$24:$F$27,'[24]9'!#REF!,'[24]9'!$F$30:$F$30,'[24]9'!#REF!,'[24]9'!#REF!,'[24]9'!$F$8,'[24]9'!$F$10:$F$16,'[24]9'!$F$22</definedName>
    <definedName name="T9?L5" localSheetId="17">'[24]9'!$F$24:$F$27,'[24]9'!#REF!,'[24]9'!$F$30:$F$30,'[24]9'!#REF!,'[24]9'!#REF!,'[24]9'!$F$8,'[24]9'!$F$10:$F$16,'[24]9'!$F$22</definedName>
    <definedName name="T9?L5">'[24]9'!$F$24:$F$27,'[24]9'!#REF!,'[24]9'!$F$30:$F$30,'[24]9'!#REF!,'[24]9'!#REF!,'[24]9'!$F$8,'[24]9'!$F$10:$F$16,'[24]9'!$F$22</definedName>
    <definedName name="T9?L5.1" localSheetId="24">#REF!</definedName>
    <definedName name="T9?L5.1" localSheetId="19">#REF!</definedName>
    <definedName name="T9?L5.1" localSheetId="6">#REF!</definedName>
    <definedName name="T9?L5.1" localSheetId="25">#REF!</definedName>
    <definedName name="T9?L5.1" localSheetId="18">#REF!</definedName>
    <definedName name="T9?L5.1" localSheetId="26">#REF!</definedName>
    <definedName name="T9?L5.1" localSheetId="17">#REF!</definedName>
    <definedName name="T9?L5.1">#REF!</definedName>
    <definedName name="T9?L5.2" localSheetId="24">#REF!</definedName>
    <definedName name="T9?L5.2" localSheetId="19">#REF!</definedName>
    <definedName name="T9?L5.2" localSheetId="6">#REF!</definedName>
    <definedName name="T9?L5.2" localSheetId="25">#REF!</definedName>
    <definedName name="T9?L5.2" localSheetId="18">#REF!</definedName>
    <definedName name="T9?L5.2" localSheetId="26">#REF!</definedName>
    <definedName name="T9?L5.2" localSheetId="17">#REF!</definedName>
    <definedName name="T9?L5.2">#REF!</definedName>
    <definedName name="T9?L6" localSheetId="24">'[24]9'!$G$24:$G$27,'[24]9'!#REF!,'[24]9'!$G$30:$G$30,'[24]9'!#REF!,'[24]9'!#REF!,'[24]9'!$G$8,'[24]9'!$G$10:$G$16,'[24]9'!$G$22</definedName>
    <definedName name="T9?L6" localSheetId="19">'[24]9'!$G$24:$G$27,'[24]9'!#REF!,'[24]9'!$G$30:$G$30,'[24]9'!#REF!,'[24]9'!#REF!,'[24]9'!$G$8,'[24]9'!$G$10:$G$16,'[24]9'!$G$22</definedName>
    <definedName name="T9?L6" localSheetId="6">'[24]9'!$G$24:$G$27,'[24]9'!#REF!,'[24]9'!$G$30:$G$30,'[24]9'!#REF!,'[24]9'!#REF!,'[24]9'!$G$8,'[24]9'!$G$10:$G$16,'[24]9'!$G$22</definedName>
    <definedName name="T9?L6" localSheetId="25">'[24]9'!$G$24:$G$27,'[24]9'!#REF!,'[24]9'!$G$30:$G$30,'[24]9'!#REF!,'[24]9'!#REF!,'[24]9'!$G$8,'[24]9'!$G$10:$G$16,'[24]9'!$G$22</definedName>
    <definedName name="T9?L6" localSheetId="18">'[24]9'!$G$24:$G$27,'[24]9'!#REF!,'[24]9'!$G$30:$G$30,'[24]9'!#REF!,'[24]9'!#REF!,'[24]9'!$G$8,'[24]9'!$G$10:$G$16,'[24]9'!$G$22</definedName>
    <definedName name="T9?L6" localSheetId="10">'[24]9'!$G$24:$G$27,'[24]9'!#REF!,'[24]9'!$G$30:$G$30,'[24]9'!#REF!,'[24]9'!#REF!,'[24]9'!$G$8,'[24]9'!$G$10:$G$16,'[24]9'!$G$22</definedName>
    <definedName name="T9?L6" localSheetId="26">'[24]9'!$G$24:$G$27,'[24]9'!#REF!,'[24]9'!$G$30:$G$30,'[24]9'!#REF!,'[24]9'!#REF!,'[24]9'!$G$8,'[24]9'!$G$10:$G$16,'[24]9'!$G$22</definedName>
    <definedName name="T9?L6" localSheetId="17">'[24]9'!$G$24:$G$27,'[24]9'!#REF!,'[24]9'!$G$30:$G$30,'[24]9'!#REF!,'[24]9'!#REF!,'[24]9'!$G$8,'[24]9'!$G$10:$G$16,'[24]9'!$G$22</definedName>
    <definedName name="T9?L6">'[24]9'!$G$24:$G$27,'[24]9'!#REF!,'[24]9'!$G$30:$G$30,'[24]9'!#REF!,'[24]9'!#REF!,'[24]9'!$G$8,'[24]9'!$G$10:$G$16,'[24]9'!$G$22</definedName>
    <definedName name="T9?L6.1" localSheetId="24">#REF!</definedName>
    <definedName name="T9?L6.1" localSheetId="19">#REF!</definedName>
    <definedName name="T9?L6.1" localSheetId="6">#REF!</definedName>
    <definedName name="T9?L6.1" localSheetId="25">#REF!</definedName>
    <definedName name="T9?L6.1" localSheetId="18">#REF!</definedName>
    <definedName name="T9?L6.1" localSheetId="26">#REF!</definedName>
    <definedName name="T9?L6.1" localSheetId="17">#REF!</definedName>
    <definedName name="T9?L6.1">#REF!</definedName>
    <definedName name="T9?L6.2" localSheetId="24">#REF!</definedName>
    <definedName name="T9?L6.2" localSheetId="19">#REF!</definedName>
    <definedName name="T9?L6.2" localSheetId="6">#REF!</definedName>
    <definedName name="T9?L6.2" localSheetId="25">#REF!</definedName>
    <definedName name="T9?L6.2" localSheetId="18">#REF!</definedName>
    <definedName name="T9?L6.2" localSheetId="26">#REF!</definedName>
    <definedName name="T9?L6.2" localSheetId="17">#REF!</definedName>
    <definedName name="T9?L6.2">#REF!</definedName>
    <definedName name="T9?L7" localSheetId="24">'[24]9'!$H$24:$H$27,'[24]9'!#REF!,'[24]9'!$H$30:$H$30,'[24]9'!#REF!,'[24]9'!#REF!,'[24]9'!$H$8,'[24]9'!$H$10:$H$16,'[24]9'!$H$22</definedName>
    <definedName name="T9?L7" localSheetId="19">'[24]9'!$H$24:$H$27,'[24]9'!#REF!,'[24]9'!$H$30:$H$30,'[24]9'!#REF!,'[24]9'!#REF!,'[24]9'!$H$8,'[24]9'!$H$10:$H$16,'[24]9'!$H$22</definedName>
    <definedName name="T9?L7" localSheetId="6">'[24]9'!$H$24:$H$27,'[24]9'!#REF!,'[24]9'!$H$30:$H$30,'[24]9'!#REF!,'[24]9'!#REF!,'[24]9'!$H$8,'[24]9'!$H$10:$H$16,'[24]9'!$H$22</definedName>
    <definedName name="T9?L7" localSheetId="25">'[24]9'!$H$24:$H$27,'[24]9'!#REF!,'[24]9'!$H$30:$H$30,'[24]9'!#REF!,'[24]9'!#REF!,'[24]9'!$H$8,'[24]9'!$H$10:$H$16,'[24]9'!$H$22</definedName>
    <definedName name="T9?L7" localSheetId="18">'[24]9'!$H$24:$H$27,'[24]9'!#REF!,'[24]9'!$H$30:$H$30,'[24]9'!#REF!,'[24]9'!#REF!,'[24]9'!$H$8,'[24]9'!$H$10:$H$16,'[24]9'!$H$22</definedName>
    <definedName name="T9?L7" localSheetId="10">'[24]9'!$H$24:$H$27,'[24]9'!#REF!,'[24]9'!$H$30:$H$30,'[24]9'!#REF!,'[24]9'!#REF!,'[24]9'!$H$8,'[24]9'!$H$10:$H$16,'[24]9'!$H$22</definedName>
    <definedName name="T9?L7" localSheetId="26">'[24]9'!$H$24:$H$27,'[24]9'!#REF!,'[24]9'!$H$30:$H$30,'[24]9'!#REF!,'[24]9'!#REF!,'[24]9'!$H$8,'[24]9'!$H$10:$H$16,'[24]9'!$H$22</definedName>
    <definedName name="T9?L7" localSheetId="17">'[24]9'!$H$24:$H$27,'[24]9'!#REF!,'[24]9'!$H$30:$H$30,'[24]9'!#REF!,'[24]9'!#REF!,'[24]9'!$H$8,'[24]9'!$H$10:$H$16,'[24]9'!$H$22</definedName>
    <definedName name="T9?L7">'[24]9'!$H$24:$H$27,'[24]9'!#REF!,'[24]9'!$H$30:$H$30,'[24]9'!#REF!,'[24]9'!#REF!,'[24]9'!$H$8,'[24]9'!$H$10:$H$16,'[24]9'!$H$22</definedName>
    <definedName name="T9?L8" localSheetId="24">'[24]9'!$I$24:$I$27,'[24]9'!#REF!,'[24]9'!$I$30:$I$30,'[24]9'!#REF!,'[24]9'!#REF!,'[24]9'!$I$8,'[24]9'!$I$10:$I$16,'[24]9'!$I$22</definedName>
    <definedName name="T9?L8" localSheetId="19">'[24]9'!$I$24:$I$27,'[24]9'!#REF!,'[24]9'!$I$30:$I$30,'[24]9'!#REF!,'[24]9'!#REF!,'[24]9'!$I$8,'[24]9'!$I$10:$I$16,'[24]9'!$I$22</definedName>
    <definedName name="T9?L8" localSheetId="6">'[24]9'!$I$24:$I$27,'[24]9'!#REF!,'[24]9'!$I$30:$I$30,'[24]9'!#REF!,'[24]9'!#REF!,'[24]9'!$I$8,'[24]9'!$I$10:$I$16,'[24]9'!$I$22</definedName>
    <definedName name="T9?L8" localSheetId="25">'[24]9'!$I$24:$I$27,'[24]9'!#REF!,'[24]9'!$I$30:$I$30,'[24]9'!#REF!,'[24]9'!#REF!,'[24]9'!$I$8,'[24]9'!$I$10:$I$16,'[24]9'!$I$22</definedName>
    <definedName name="T9?L8" localSheetId="18">'[24]9'!$I$24:$I$27,'[24]9'!#REF!,'[24]9'!$I$30:$I$30,'[24]9'!#REF!,'[24]9'!#REF!,'[24]9'!$I$8,'[24]9'!$I$10:$I$16,'[24]9'!$I$22</definedName>
    <definedName name="T9?L8" localSheetId="10">'[24]9'!$I$24:$I$27,'[24]9'!#REF!,'[24]9'!$I$30:$I$30,'[24]9'!#REF!,'[24]9'!#REF!,'[24]9'!$I$8,'[24]9'!$I$10:$I$16,'[24]9'!$I$22</definedName>
    <definedName name="T9?L8" localSheetId="26">'[24]9'!$I$24:$I$27,'[24]9'!#REF!,'[24]9'!$I$30:$I$30,'[24]9'!#REF!,'[24]9'!#REF!,'[24]9'!$I$8,'[24]9'!$I$10:$I$16,'[24]9'!$I$22</definedName>
    <definedName name="T9?L8" localSheetId="17">'[24]9'!$I$24:$I$27,'[24]9'!#REF!,'[24]9'!$I$30:$I$30,'[24]9'!#REF!,'[24]9'!#REF!,'[24]9'!$I$8,'[24]9'!$I$10:$I$16,'[24]9'!$I$22</definedName>
    <definedName name="T9?L8">'[24]9'!$I$24:$I$27,'[24]9'!#REF!,'[24]9'!$I$30:$I$30,'[24]9'!#REF!,'[24]9'!#REF!,'[24]9'!$I$8,'[24]9'!$I$10:$I$16,'[24]9'!$I$22</definedName>
    <definedName name="T9?L9" localSheetId="24">'[24]9'!$J$24:$J$27,'[24]9'!#REF!,'[24]9'!$J$30:$J$30,'[24]9'!#REF!,'[24]9'!#REF!,'[24]9'!$J$8,'[24]9'!$J$10:$J$16,'[24]9'!$J$22</definedName>
    <definedName name="T9?L9" localSheetId="19">'[24]9'!$J$24:$J$27,'[24]9'!#REF!,'[24]9'!$J$30:$J$30,'[24]9'!#REF!,'[24]9'!#REF!,'[24]9'!$J$8,'[24]9'!$J$10:$J$16,'[24]9'!$J$22</definedName>
    <definedName name="T9?L9" localSheetId="6">'[24]9'!$J$24:$J$27,'[24]9'!#REF!,'[24]9'!$J$30:$J$30,'[24]9'!#REF!,'[24]9'!#REF!,'[24]9'!$J$8,'[24]9'!$J$10:$J$16,'[24]9'!$J$22</definedName>
    <definedName name="T9?L9" localSheetId="25">'[24]9'!$J$24:$J$27,'[24]9'!#REF!,'[24]9'!$J$30:$J$30,'[24]9'!#REF!,'[24]9'!#REF!,'[24]9'!$J$8,'[24]9'!$J$10:$J$16,'[24]9'!$J$22</definedName>
    <definedName name="T9?L9" localSheetId="18">'[24]9'!$J$24:$J$27,'[24]9'!#REF!,'[24]9'!$J$30:$J$30,'[24]9'!#REF!,'[24]9'!#REF!,'[24]9'!$J$8,'[24]9'!$J$10:$J$16,'[24]9'!$J$22</definedName>
    <definedName name="T9?L9" localSheetId="10">'[24]9'!$J$24:$J$27,'[24]9'!#REF!,'[24]9'!$J$30:$J$30,'[24]9'!#REF!,'[24]9'!#REF!,'[24]9'!$J$8,'[24]9'!$J$10:$J$16,'[24]9'!$J$22</definedName>
    <definedName name="T9?L9" localSheetId="26">'[24]9'!$J$24:$J$27,'[24]9'!#REF!,'[24]9'!$J$30:$J$30,'[24]9'!#REF!,'[24]9'!#REF!,'[24]9'!$J$8,'[24]9'!$J$10:$J$16,'[24]9'!$J$22</definedName>
    <definedName name="T9?L9" localSheetId="17">'[24]9'!$J$24:$J$27,'[24]9'!#REF!,'[24]9'!$J$30:$J$30,'[24]9'!#REF!,'[24]9'!#REF!,'[24]9'!$J$8,'[24]9'!$J$10:$J$16,'[24]9'!$J$22</definedName>
    <definedName name="T9?L9">'[24]9'!$J$24:$J$27,'[24]9'!#REF!,'[24]9'!$J$30:$J$30,'[24]9'!#REF!,'[24]9'!#REF!,'[24]9'!$J$8,'[24]9'!$J$10:$J$16,'[24]9'!$J$22</definedName>
    <definedName name="T9?Name" localSheetId="24">#REF!</definedName>
    <definedName name="T9?Name" localSheetId="19">#REF!</definedName>
    <definedName name="T9?Name" localSheetId="6">#REF!</definedName>
    <definedName name="T9?Name" localSheetId="25">#REF!</definedName>
    <definedName name="T9?Name" localSheetId="18">#REF!</definedName>
    <definedName name="T9?Name" localSheetId="10">#REF!</definedName>
    <definedName name="T9?Name" localSheetId="26">#REF!</definedName>
    <definedName name="T9?Name" localSheetId="17">#REF!</definedName>
    <definedName name="T9?Name">#REF!</definedName>
    <definedName name="T9?Table" localSheetId="24">#REF!</definedName>
    <definedName name="T9?Table" localSheetId="19">#REF!</definedName>
    <definedName name="T9?Table" localSheetId="6">#REF!</definedName>
    <definedName name="T9?Table" localSheetId="25">#REF!</definedName>
    <definedName name="T9?Table" localSheetId="18">#REF!</definedName>
    <definedName name="T9?Table" localSheetId="10">#REF!</definedName>
    <definedName name="T9?Table" localSheetId="26">#REF!</definedName>
    <definedName name="T9?Table" localSheetId="17">#REF!</definedName>
    <definedName name="T9?Table">#REF!</definedName>
    <definedName name="T9?Title" localSheetId="24">#REF!</definedName>
    <definedName name="T9?Title" localSheetId="19">#REF!</definedName>
    <definedName name="T9?Title" localSheetId="6">#REF!</definedName>
    <definedName name="T9?Title" localSheetId="25">#REF!</definedName>
    <definedName name="T9?Title" localSheetId="18">#REF!</definedName>
    <definedName name="T9?Title" localSheetId="10">#REF!</definedName>
    <definedName name="T9?Title" localSheetId="26">#REF!</definedName>
    <definedName name="T9?Title" localSheetId="17">#REF!</definedName>
    <definedName name="T9?Title">#REF!</definedName>
    <definedName name="T9?unit?Г.КВТЧ">'[24]9'!$N$7:$N$56,'[24]9'!$J$7:$J$56</definedName>
    <definedName name="T9?unit?КВТЧ.ГКАЛ" localSheetId="24">#REF!</definedName>
    <definedName name="T9?unit?КВТЧ.ГКАЛ" localSheetId="19">#REF!</definedName>
    <definedName name="T9?unit?КВТЧ.ГКАЛ" localSheetId="6">#REF!</definedName>
    <definedName name="T9?unit?КВТЧ.ГКАЛ" localSheetId="25">#REF!</definedName>
    <definedName name="T9?unit?КВТЧ.ГКАЛ" localSheetId="18">#REF!</definedName>
    <definedName name="T9?unit?КВТЧ.ГКАЛ" localSheetId="10">#REF!</definedName>
    <definedName name="T9?unit?КВТЧ.ГКАЛ" localSheetId="26">#REF!</definedName>
    <definedName name="T9?unit?КВТЧ.ГКАЛ" localSheetId="17">#REF!</definedName>
    <definedName name="T9?unit?КВТЧ.ГКАЛ">#REF!</definedName>
    <definedName name="T9?unit?МКВТЧ">'[24]9'!$D$7:$E$56,'[24]9'!$G$7:$G$56,'[24]9'!$I$7:$I$56</definedName>
    <definedName name="T9?unit?ПРЦ">'[24]9'!$F$7:$F$56,'[24]9'!$H$7:$H$56</definedName>
    <definedName name="T9?unit?РУБ.МВТЧ" localSheetId="24">#REF!,#REF!</definedName>
    <definedName name="T9?unit?РУБ.МВТЧ" localSheetId="19">#REF!,#REF!</definedName>
    <definedName name="T9?unit?РУБ.МВТЧ" localSheetId="6">#REF!,#REF!</definedName>
    <definedName name="T9?unit?РУБ.МВТЧ" localSheetId="25">#REF!,#REF!</definedName>
    <definedName name="T9?unit?РУБ.МВТЧ" localSheetId="18">#REF!,#REF!</definedName>
    <definedName name="T9?unit?РУБ.МВТЧ" localSheetId="26">#REF!,#REF!</definedName>
    <definedName name="T9?unit?РУБ.МВТЧ" localSheetId="17">#REF!,#REF!</definedName>
    <definedName name="T9?unit?РУБ.МВТЧ">#REF!,#REF!</definedName>
    <definedName name="T9?unit?РУБ.МЕС" localSheetId="24">#REF!</definedName>
    <definedName name="T9?unit?РУБ.МЕС" localSheetId="19">#REF!</definedName>
    <definedName name="T9?unit?РУБ.МЕС" localSheetId="6">#REF!</definedName>
    <definedName name="T9?unit?РУБ.МЕС" localSheetId="25">#REF!</definedName>
    <definedName name="T9?unit?РУБ.МЕС" localSheetId="18">#REF!</definedName>
    <definedName name="T9?unit?РУБ.МЕС" localSheetId="26">#REF!</definedName>
    <definedName name="T9?unit?РУБ.МЕС" localSheetId="17">#REF!</definedName>
    <definedName name="T9?unit?РУБ.МЕС">#REF!</definedName>
    <definedName name="T9?unit?ТГКАЛ" localSheetId="24">#REF!</definedName>
    <definedName name="T9?unit?ТГКАЛ" localSheetId="19">#REF!</definedName>
    <definedName name="T9?unit?ТГКАЛ" localSheetId="6">#REF!</definedName>
    <definedName name="T9?unit?ТГКАЛ" localSheetId="25">#REF!</definedName>
    <definedName name="T9?unit?ТГКАЛ" localSheetId="18">#REF!</definedName>
    <definedName name="T9?unit?ТГКАЛ" localSheetId="10">#REF!</definedName>
    <definedName name="T9?unit?ТГКАЛ" localSheetId="26">#REF!</definedName>
    <definedName name="T9?unit?ТГКАЛ" localSheetId="17">#REF!</definedName>
    <definedName name="T9?unit?ТГКАЛ">#REF!</definedName>
    <definedName name="T9?unit?ТКВТЧ" localSheetId="24">#REF!</definedName>
    <definedName name="T9?unit?ТКВТЧ" localSheetId="19">#REF!</definedName>
    <definedName name="T9?unit?ТКВТЧ" localSheetId="6">#REF!</definedName>
    <definedName name="T9?unit?ТКВТЧ" localSheetId="25">#REF!</definedName>
    <definedName name="T9?unit?ТКВТЧ" localSheetId="18">#REF!</definedName>
    <definedName name="T9?unit?ТКВТЧ" localSheetId="26">#REF!</definedName>
    <definedName name="T9?unit?ТКВТЧ" localSheetId="17">#REF!</definedName>
    <definedName name="T9?unit?ТКВТЧ">#REF!</definedName>
    <definedName name="T9?unit?ТРУБ" localSheetId="24">#REF!,#REF!,#REF!,#REF!,#REF!,#REF!</definedName>
    <definedName name="T9?unit?ТРУБ" localSheetId="19">#REF!,#REF!,#REF!,#REF!,#REF!,#REF!</definedName>
    <definedName name="T9?unit?ТРУБ" localSheetId="6">#REF!,#REF!,#REF!,#REF!,#REF!,#REF!</definedName>
    <definedName name="T9?unit?ТРУБ" localSheetId="25">#REF!,#REF!,#REF!,#REF!,#REF!,#REF!</definedName>
    <definedName name="T9?unit?ТРУБ" localSheetId="18">#REF!,#REF!,#REF!,#REF!,#REF!,#REF!</definedName>
    <definedName name="T9?unit?ТРУБ" localSheetId="26">#REF!,#REF!,#REF!,#REF!,#REF!,#REF!</definedName>
    <definedName name="T9?unit?ТРУБ" localSheetId="17">#REF!,#REF!,#REF!,#REF!,#REF!,#REF!</definedName>
    <definedName name="T9?unit?ТРУБ">#REF!,#REF!,#REF!,#REF!,#REF!,#REF!</definedName>
    <definedName name="T9?unit?ТТУТ">'[24]9'!$K$7:$K$56,'[24]9'!$O$7:$P$56</definedName>
    <definedName name="T9_Copy1" localSheetId="24">#REF!</definedName>
    <definedName name="T9_Copy1" localSheetId="19">#REF!</definedName>
    <definedName name="T9_Copy1" localSheetId="6">#REF!</definedName>
    <definedName name="T9_Copy1" localSheetId="25">#REF!</definedName>
    <definedName name="T9_Copy1" localSheetId="18">#REF!</definedName>
    <definedName name="T9_Copy1" localSheetId="10">#REF!</definedName>
    <definedName name="T9_Copy1" localSheetId="26">#REF!</definedName>
    <definedName name="T9_Copy1" localSheetId="17">#REF!</definedName>
    <definedName name="T9_Copy1">#REF!</definedName>
    <definedName name="T9_Copy2" localSheetId="24">#REF!</definedName>
    <definedName name="T9_Copy2" localSheetId="19">#REF!</definedName>
    <definedName name="T9_Copy2" localSheetId="6">#REF!</definedName>
    <definedName name="T9_Copy2" localSheetId="25">#REF!</definedName>
    <definedName name="T9_Copy2" localSheetId="18">#REF!</definedName>
    <definedName name="T9_Copy2" localSheetId="10">#REF!</definedName>
    <definedName name="T9_Copy2" localSheetId="26">#REF!</definedName>
    <definedName name="T9_Copy2" localSheetId="17">#REF!</definedName>
    <definedName name="T9_Copy2">#REF!</definedName>
    <definedName name="T9_Copy3" localSheetId="24">#REF!</definedName>
    <definedName name="T9_Copy3" localSheetId="19">#REF!</definedName>
    <definedName name="T9_Copy3" localSheetId="6">#REF!</definedName>
    <definedName name="T9_Copy3" localSheetId="25">#REF!</definedName>
    <definedName name="T9_Copy3" localSheetId="18">#REF!</definedName>
    <definedName name="T9_Copy3" localSheetId="10">#REF!</definedName>
    <definedName name="T9_Copy3" localSheetId="26">#REF!</definedName>
    <definedName name="T9_Copy3" localSheetId="17">#REF!</definedName>
    <definedName name="T9_Copy3">#REF!</definedName>
    <definedName name="T9_Copy4" localSheetId="24">#REF!</definedName>
    <definedName name="T9_Copy4" localSheetId="19">#REF!</definedName>
    <definedName name="T9_Copy4" localSheetId="6">#REF!</definedName>
    <definedName name="T9_Copy4" localSheetId="25">#REF!</definedName>
    <definedName name="T9_Copy4" localSheetId="18">#REF!</definedName>
    <definedName name="T9_Copy4" localSheetId="10">#REF!</definedName>
    <definedName name="T9_Copy4" localSheetId="26">#REF!</definedName>
    <definedName name="T9_Copy4" localSheetId="17">#REF!</definedName>
    <definedName name="T9_Copy4">#REF!</definedName>
    <definedName name="T9_Copy5" localSheetId="24">#REF!</definedName>
    <definedName name="T9_Copy5" localSheetId="19">#REF!</definedName>
    <definedName name="T9_Copy5" localSheetId="6">#REF!</definedName>
    <definedName name="T9_Copy5" localSheetId="25">#REF!</definedName>
    <definedName name="T9_Copy5" localSheetId="18">#REF!</definedName>
    <definedName name="T9_Copy5" localSheetId="10">#REF!</definedName>
    <definedName name="T9_Copy5" localSheetId="26">#REF!</definedName>
    <definedName name="T9_Copy5" localSheetId="17">#REF!</definedName>
    <definedName name="T9_Copy5">#REF!</definedName>
    <definedName name="T9_Copy6" localSheetId="24">'[24]9'!#REF!</definedName>
    <definedName name="T9_Copy6" localSheetId="19">'[24]9'!#REF!</definedName>
    <definedName name="T9_Copy6" localSheetId="6">'[24]9'!#REF!</definedName>
    <definedName name="T9_Copy6" localSheetId="25">'[24]9'!#REF!</definedName>
    <definedName name="T9_Copy6" localSheetId="18">'[24]9'!#REF!</definedName>
    <definedName name="T9_Copy6" localSheetId="10">'[24]9'!#REF!</definedName>
    <definedName name="T9_Copy6" localSheetId="26">'[24]9'!#REF!</definedName>
    <definedName name="T9_Copy6" localSheetId="17">'[24]9'!#REF!</definedName>
    <definedName name="T9_Copy6">'[24]9'!#REF!</definedName>
    <definedName name="T9_Name1" localSheetId="24">#REF!</definedName>
    <definedName name="T9_Name1" localSheetId="19">#REF!</definedName>
    <definedName name="T9_Name1" localSheetId="6">#REF!</definedName>
    <definedName name="T9_Name1" localSheetId="25">#REF!</definedName>
    <definedName name="T9_Name1" localSheetId="18">#REF!</definedName>
    <definedName name="T9_Name1" localSheetId="10">#REF!</definedName>
    <definedName name="T9_Name1" localSheetId="26">#REF!</definedName>
    <definedName name="T9_Name1" localSheetId="17">#REF!</definedName>
    <definedName name="T9_Name1">#REF!</definedName>
    <definedName name="T9_Name2" localSheetId="24">#REF!</definedName>
    <definedName name="T9_Name2" localSheetId="19">#REF!</definedName>
    <definedName name="T9_Name2" localSheetId="6">#REF!</definedName>
    <definedName name="T9_Name2" localSheetId="25">#REF!</definedName>
    <definedName name="T9_Name2" localSheetId="18">#REF!</definedName>
    <definedName name="T9_Name2" localSheetId="10">#REF!</definedName>
    <definedName name="T9_Name2" localSheetId="26">#REF!</definedName>
    <definedName name="T9_Name2" localSheetId="17">#REF!</definedName>
    <definedName name="T9_Name2">#REF!</definedName>
    <definedName name="T9_Name3" localSheetId="24">#REF!</definedName>
    <definedName name="T9_Name3" localSheetId="19">#REF!</definedName>
    <definedName name="T9_Name3" localSheetId="6">#REF!</definedName>
    <definedName name="T9_Name3" localSheetId="25">#REF!</definedName>
    <definedName name="T9_Name3" localSheetId="18">#REF!</definedName>
    <definedName name="T9_Name3" localSheetId="10">#REF!</definedName>
    <definedName name="T9_Name3" localSheetId="26">#REF!</definedName>
    <definedName name="T9_Name3" localSheetId="17">#REF!</definedName>
    <definedName name="T9_Name3">#REF!</definedName>
    <definedName name="T9_Name4" localSheetId="24">#REF!</definedName>
    <definedName name="T9_Name4" localSheetId="19">#REF!</definedName>
    <definedName name="T9_Name4" localSheetId="6">#REF!</definedName>
    <definedName name="T9_Name4" localSheetId="25">#REF!</definedName>
    <definedName name="T9_Name4" localSheetId="18">#REF!</definedName>
    <definedName name="T9_Name4" localSheetId="10">#REF!</definedName>
    <definedName name="T9_Name4" localSheetId="26">#REF!</definedName>
    <definedName name="T9_Name4" localSheetId="17">#REF!</definedName>
    <definedName name="T9_Name4">#REF!</definedName>
    <definedName name="T9_Name5" localSheetId="24">#REF!</definedName>
    <definedName name="T9_Name5" localSheetId="19">#REF!</definedName>
    <definedName name="T9_Name5" localSheetId="6">#REF!</definedName>
    <definedName name="T9_Name5" localSheetId="25">#REF!</definedName>
    <definedName name="T9_Name5" localSheetId="18">#REF!</definedName>
    <definedName name="T9_Name5" localSheetId="10">#REF!</definedName>
    <definedName name="T9_Name5" localSheetId="26">#REF!</definedName>
    <definedName name="T9_Name5" localSheetId="17">#REF!</definedName>
    <definedName name="T9_Name5">#REF!</definedName>
    <definedName name="T9_Name6" localSheetId="24">'[24]9'!#REF!</definedName>
    <definedName name="T9_Name6" localSheetId="19">'[24]9'!#REF!</definedName>
    <definedName name="T9_Name6" localSheetId="6">'[24]9'!#REF!</definedName>
    <definedName name="T9_Name6" localSheetId="25">'[24]9'!#REF!</definedName>
    <definedName name="T9_Name6" localSheetId="18">'[24]9'!#REF!</definedName>
    <definedName name="T9_Name6" localSheetId="10">'[24]9'!#REF!</definedName>
    <definedName name="T9_Name6" localSheetId="26">'[24]9'!#REF!</definedName>
    <definedName name="T9_Name6" localSheetId="17">'[24]9'!#REF!</definedName>
    <definedName name="T9_Name6">'[24]9'!#REF!</definedName>
    <definedName name="T9_Protect" localSheetId="24">#REF!,#REF!,#REF!,#REF!,#REF!,#REF!,#REF!,#REF!,#REF!,#REF!</definedName>
    <definedName name="T9_Protect" localSheetId="19">#REF!,#REF!,#REF!,#REF!,#REF!,#REF!,#REF!,#REF!,#REF!,#REF!</definedName>
    <definedName name="T9_Protect" localSheetId="6">#REF!,#REF!,#REF!,#REF!,#REF!,#REF!,#REF!,#REF!,#REF!,#REF!</definedName>
    <definedName name="T9_Protect" localSheetId="25">#REF!,#REF!,#REF!,#REF!,#REF!,#REF!,#REF!,#REF!,#REF!,#REF!</definedName>
    <definedName name="T9_Protect" localSheetId="18">#REF!,#REF!,#REF!,#REF!,#REF!,#REF!,#REF!,#REF!,#REF!,#REF!</definedName>
    <definedName name="T9_Protect" localSheetId="26">#REF!,#REF!,#REF!,#REF!,#REF!,#REF!,#REF!,#REF!,#REF!,#REF!</definedName>
    <definedName name="T9_Protect" localSheetId="17">#REF!,#REF!,#REF!,#REF!,#REF!,#REF!,#REF!,#REF!,#REF!,#REF!</definedName>
    <definedName name="T9_Protect">#REF!,#REF!,#REF!,#REF!,#REF!,#REF!,#REF!,#REF!,#REF!,#REF!</definedName>
    <definedName name="Table" localSheetId="24">#REF!</definedName>
    <definedName name="Table" localSheetId="19">#REF!</definedName>
    <definedName name="Table" localSheetId="6">#REF!</definedName>
    <definedName name="Table" localSheetId="25">#REF!</definedName>
    <definedName name="Table" localSheetId="18">#REF!</definedName>
    <definedName name="Table" localSheetId="26">#REF!</definedName>
    <definedName name="Table" localSheetId="17">#REF!</definedName>
    <definedName name="Table">#REF!</definedName>
    <definedName name="tar_prov_1" localSheetId="24">#REF!,#REF!,#REF!,#REF!,#REF!,#REF!,#REF!,#REF!,#REF!,#REF!,#REF!,#REF!</definedName>
    <definedName name="tar_prov_1" localSheetId="19">#REF!,#REF!,#REF!,#REF!,#REF!,#REF!,#REF!,#REF!,#REF!,#REF!,#REF!,#REF!</definedName>
    <definedName name="tar_prov_1" localSheetId="6">#REF!,#REF!,#REF!,#REF!,#REF!,#REF!,#REF!,#REF!,#REF!,#REF!,#REF!,#REF!</definedName>
    <definedName name="tar_prov_1" localSheetId="25">#REF!,#REF!,#REF!,#REF!,#REF!,#REF!,#REF!,#REF!,#REF!,#REF!,#REF!,#REF!</definedName>
    <definedName name="tar_prov_1" localSheetId="18">#REF!,#REF!,#REF!,#REF!,#REF!,#REF!,#REF!,#REF!,#REF!,#REF!,#REF!,#REF!</definedName>
    <definedName name="tar_prov_1" localSheetId="26">#REF!,#REF!,#REF!,#REF!,#REF!,#REF!,#REF!,#REF!,#REF!,#REF!,#REF!,#REF!</definedName>
    <definedName name="tar_prov_1" localSheetId="17">#REF!,#REF!,#REF!,#REF!,#REF!,#REF!,#REF!,#REF!,#REF!,#REF!,#REF!,#REF!</definedName>
    <definedName name="tar_prov_1">#REF!,#REF!,#REF!,#REF!,#REF!,#REF!,#REF!,#REF!,#REF!,#REF!,#REF!,#REF!</definedName>
    <definedName name="tar_prov_1_1" localSheetId="24">#REF!,#REF!,#REF!,#REF!,#REF!,#REF!,#REF!,#REF!,#REF!,#REF!,#REF!,#REF!</definedName>
    <definedName name="tar_prov_1_1" localSheetId="19">#REF!,#REF!,#REF!,#REF!,#REF!,#REF!,#REF!,#REF!,#REF!,#REF!,#REF!,#REF!</definedName>
    <definedName name="tar_prov_1_1" localSheetId="6">#REF!,#REF!,#REF!,#REF!,#REF!,#REF!,#REF!,#REF!,#REF!,#REF!,#REF!,#REF!</definedName>
    <definedName name="tar_prov_1_1" localSheetId="25">#REF!,#REF!,#REF!,#REF!,#REF!,#REF!,#REF!,#REF!,#REF!,#REF!,#REF!,#REF!</definedName>
    <definedName name="tar_prov_1_1" localSheetId="18">#REF!,#REF!,#REF!,#REF!,#REF!,#REF!,#REF!,#REF!,#REF!,#REF!,#REF!,#REF!</definedName>
    <definedName name="tar_prov_1_1" localSheetId="26">#REF!,#REF!,#REF!,#REF!,#REF!,#REF!,#REF!,#REF!,#REF!,#REF!,#REF!,#REF!</definedName>
    <definedName name="tar_prov_1_1" localSheetId="17">#REF!,#REF!,#REF!,#REF!,#REF!,#REF!,#REF!,#REF!,#REF!,#REF!,#REF!,#REF!</definedName>
    <definedName name="tar_prov_1_1">#REF!,#REF!,#REF!,#REF!,#REF!,#REF!,#REF!,#REF!,#REF!,#REF!,#REF!,#REF!</definedName>
    <definedName name="tar_prov_1_2" localSheetId="24">#REF!,#REF!,#REF!,#REF!,#REF!,#REF!,#REF!,#REF!,#REF!,#REF!,#REF!,#REF!</definedName>
    <definedName name="tar_prov_1_2" localSheetId="19">#REF!,#REF!,#REF!,#REF!,#REF!,#REF!,#REF!,#REF!,#REF!,#REF!,#REF!,#REF!</definedName>
    <definedName name="tar_prov_1_2" localSheetId="6">#REF!,#REF!,#REF!,#REF!,#REF!,#REF!,#REF!,#REF!,#REF!,#REF!,#REF!,#REF!</definedName>
    <definedName name="tar_prov_1_2" localSheetId="25">#REF!,#REF!,#REF!,#REF!,#REF!,#REF!,#REF!,#REF!,#REF!,#REF!,#REF!,#REF!</definedName>
    <definedName name="tar_prov_1_2" localSheetId="18">#REF!,#REF!,#REF!,#REF!,#REF!,#REF!,#REF!,#REF!,#REF!,#REF!,#REF!,#REF!</definedName>
    <definedName name="tar_prov_1_2" localSheetId="26">#REF!,#REF!,#REF!,#REF!,#REF!,#REF!,#REF!,#REF!,#REF!,#REF!,#REF!,#REF!</definedName>
    <definedName name="tar_prov_1_2" localSheetId="17">#REF!,#REF!,#REF!,#REF!,#REF!,#REF!,#REF!,#REF!,#REF!,#REF!,#REF!,#REF!</definedName>
    <definedName name="tar_prov_1_2">#REF!,#REF!,#REF!,#REF!,#REF!,#REF!,#REF!,#REF!,#REF!,#REF!,#REF!,#REF!</definedName>
    <definedName name="tar_prov_2" localSheetId="24">#REF!,#REF!,#REF!,#REF!,#REF!,#REF!,#REF!,#REF!,#REF!,#REF!,#REF!,#REF!</definedName>
    <definedName name="tar_prov_2" localSheetId="19">#REF!,#REF!,#REF!,#REF!,#REF!,#REF!,#REF!,#REF!,#REF!,#REF!,#REF!,#REF!</definedName>
    <definedName name="tar_prov_2" localSheetId="6">#REF!,#REF!,#REF!,#REF!,#REF!,#REF!,#REF!,#REF!,#REF!,#REF!,#REF!,#REF!</definedName>
    <definedName name="tar_prov_2" localSheetId="25">#REF!,#REF!,#REF!,#REF!,#REF!,#REF!,#REF!,#REF!,#REF!,#REF!,#REF!,#REF!</definedName>
    <definedName name="tar_prov_2" localSheetId="18">#REF!,#REF!,#REF!,#REF!,#REF!,#REF!,#REF!,#REF!,#REF!,#REF!,#REF!,#REF!</definedName>
    <definedName name="tar_prov_2" localSheetId="26">#REF!,#REF!,#REF!,#REF!,#REF!,#REF!,#REF!,#REF!,#REF!,#REF!,#REF!,#REF!</definedName>
    <definedName name="tar_prov_2" localSheetId="17">#REF!,#REF!,#REF!,#REF!,#REF!,#REF!,#REF!,#REF!,#REF!,#REF!,#REF!,#REF!</definedName>
    <definedName name="tar_prov_2">#REF!,#REF!,#REF!,#REF!,#REF!,#REF!,#REF!,#REF!,#REF!,#REF!,#REF!,#REF!</definedName>
    <definedName name="tar_prov_2_1" localSheetId="24">#REF!,#REF!,#REF!,#REF!,#REF!,#REF!,#REF!,#REF!,#REF!,#REF!,#REF!,#REF!</definedName>
    <definedName name="tar_prov_2_1" localSheetId="19">#REF!,#REF!,#REF!,#REF!,#REF!,#REF!,#REF!,#REF!,#REF!,#REF!,#REF!,#REF!</definedName>
    <definedName name="tar_prov_2_1" localSheetId="6">#REF!,#REF!,#REF!,#REF!,#REF!,#REF!,#REF!,#REF!,#REF!,#REF!,#REF!,#REF!</definedName>
    <definedName name="tar_prov_2_1" localSheetId="25">#REF!,#REF!,#REF!,#REF!,#REF!,#REF!,#REF!,#REF!,#REF!,#REF!,#REF!,#REF!</definedName>
    <definedName name="tar_prov_2_1" localSheetId="18">#REF!,#REF!,#REF!,#REF!,#REF!,#REF!,#REF!,#REF!,#REF!,#REF!,#REF!,#REF!</definedName>
    <definedName name="tar_prov_2_1" localSheetId="26">#REF!,#REF!,#REF!,#REF!,#REF!,#REF!,#REF!,#REF!,#REF!,#REF!,#REF!,#REF!</definedName>
    <definedName name="tar_prov_2_1" localSheetId="17">#REF!,#REF!,#REF!,#REF!,#REF!,#REF!,#REF!,#REF!,#REF!,#REF!,#REF!,#REF!</definedName>
    <definedName name="tar_prov_2_1">#REF!,#REF!,#REF!,#REF!,#REF!,#REF!,#REF!,#REF!,#REF!,#REF!,#REF!,#REF!</definedName>
    <definedName name="tar_prov_2_2" localSheetId="24">#REF!,#REF!,#REF!,#REF!,#REF!,#REF!,#REF!,#REF!,#REF!,#REF!,#REF!,#REF!</definedName>
    <definedName name="tar_prov_2_2" localSheetId="19">#REF!,#REF!,#REF!,#REF!,#REF!,#REF!,#REF!,#REF!,#REF!,#REF!,#REF!,#REF!</definedName>
    <definedName name="tar_prov_2_2" localSheetId="6">#REF!,#REF!,#REF!,#REF!,#REF!,#REF!,#REF!,#REF!,#REF!,#REF!,#REF!,#REF!</definedName>
    <definedName name="tar_prov_2_2" localSheetId="25">#REF!,#REF!,#REF!,#REF!,#REF!,#REF!,#REF!,#REF!,#REF!,#REF!,#REF!,#REF!</definedName>
    <definedName name="tar_prov_2_2" localSheetId="18">#REF!,#REF!,#REF!,#REF!,#REF!,#REF!,#REF!,#REF!,#REF!,#REF!,#REF!,#REF!</definedName>
    <definedName name="tar_prov_2_2" localSheetId="26">#REF!,#REF!,#REF!,#REF!,#REF!,#REF!,#REF!,#REF!,#REF!,#REF!,#REF!,#REF!</definedName>
    <definedName name="tar_prov_2_2" localSheetId="17">#REF!,#REF!,#REF!,#REF!,#REF!,#REF!,#REF!,#REF!,#REF!,#REF!,#REF!,#REF!</definedName>
    <definedName name="tar_prov_2_2">#REF!,#REF!,#REF!,#REF!,#REF!,#REF!,#REF!,#REF!,#REF!,#REF!,#REF!,#REF!</definedName>
    <definedName name="tar_prov_2_3" localSheetId="24">#REF!,#REF!,#REF!,#REF!,#REF!,#REF!,#REF!,#REF!,#REF!,#REF!,#REF!,#REF!</definedName>
    <definedName name="tar_prov_2_3" localSheetId="19">#REF!,#REF!,#REF!,#REF!,#REF!,#REF!,#REF!,#REF!,#REF!,#REF!,#REF!,#REF!</definedName>
    <definedName name="tar_prov_2_3" localSheetId="6">#REF!,#REF!,#REF!,#REF!,#REF!,#REF!,#REF!,#REF!,#REF!,#REF!,#REF!,#REF!</definedName>
    <definedName name="tar_prov_2_3" localSheetId="25">#REF!,#REF!,#REF!,#REF!,#REF!,#REF!,#REF!,#REF!,#REF!,#REF!,#REF!,#REF!</definedName>
    <definedName name="tar_prov_2_3" localSheetId="18">#REF!,#REF!,#REF!,#REF!,#REF!,#REF!,#REF!,#REF!,#REF!,#REF!,#REF!,#REF!</definedName>
    <definedName name="tar_prov_2_3" localSheetId="26">#REF!,#REF!,#REF!,#REF!,#REF!,#REF!,#REF!,#REF!,#REF!,#REF!,#REF!,#REF!</definedName>
    <definedName name="tar_prov_2_3" localSheetId="17">#REF!,#REF!,#REF!,#REF!,#REF!,#REF!,#REF!,#REF!,#REF!,#REF!,#REF!,#REF!</definedName>
    <definedName name="tar_prov_2_3">#REF!,#REF!,#REF!,#REF!,#REF!,#REF!,#REF!,#REF!,#REF!,#REF!,#REF!,#REF!</definedName>
    <definedName name="TARIFF_SETUP_METHOD_CODE">[12]TECHSHEET!$E$44</definedName>
    <definedName name="TARIFF_SETUP_METHOD_RANGE">[42]TEHSHEET!$F$1:$F$2</definedName>
    <definedName name="TEMP" localSheetId="24">#REF!,#REF!</definedName>
    <definedName name="TEMP" localSheetId="19">#REF!,#REF!</definedName>
    <definedName name="TEMP" localSheetId="6">#REF!,#REF!</definedName>
    <definedName name="TEMP" localSheetId="25">#REF!,#REF!</definedName>
    <definedName name="TEMP" localSheetId="18">#REF!,#REF!</definedName>
    <definedName name="TEMP" localSheetId="26">#REF!,#REF!</definedName>
    <definedName name="TEMP" localSheetId="17">#REF!,#REF!</definedName>
    <definedName name="TEMP">#REF!,#REF!</definedName>
    <definedName name="TEMPLATE_CLAIM">[12]TECHSHEET!$E$34</definedName>
    <definedName name="TEMPLATE_SPHERE">[12]TECHSHEET!$E$6</definedName>
    <definedName name="TempVolume" localSheetId="24">#REF!</definedName>
    <definedName name="TempVolume" localSheetId="19">#REF!</definedName>
    <definedName name="TempVolume" localSheetId="6">#REF!</definedName>
    <definedName name="TempVolume" localSheetId="25">#REF!</definedName>
    <definedName name="TempVolume" localSheetId="18">#REF!</definedName>
    <definedName name="TempVolume" localSheetId="26">#REF!</definedName>
    <definedName name="TempVolume" localSheetId="17">#REF!</definedName>
    <definedName name="TempVolume">#REF!</definedName>
    <definedName name="teplo_101_1" localSheetId="24">#REF!,#REF!,#REF!,#REF!,#REF!,#REF!,#REF!,#REF!</definedName>
    <definedName name="teplo_101_1" localSheetId="19">#REF!,#REF!,#REF!,#REF!,#REF!,#REF!,#REF!,#REF!</definedName>
    <definedName name="teplo_101_1" localSheetId="6">#REF!,#REF!,#REF!,#REF!,#REF!,#REF!,#REF!,#REF!</definedName>
    <definedName name="teplo_101_1" localSheetId="25">#REF!,#REF!,#REF!,#REF!,#REF!,#REF!,#REF!,#REF!</definedName>
    <definedName name="teplo_101_1" localSheetId="18">#REF!,#REF!,#REF!,#REF!,#REF!,#REF!,#REF!,#REF!</definedName>
    <definedName name="teplo_101_1" localSheetId="26">#REF!,#REF!,#REF!,#REF!,#REF!,#REF!,#REF!,#REF!</definedName>
    <definedName name="teplo_101_1" localSheetId="17">#REF!,#REF!,#REF!,#REF!,#REF!,#REF!,#REF!,#REF!</definedName>
    <definedName name="teplo_101_1">#REF!,#REF!,#REF!,#REF!,#REF!,#REF!,#REF!,#REF!</definedName>
    <definedName name="teplo_101_2" localSheetId="24">#REF!,#REF!,#REF!,#REF!,#REF!,#REF!,#REF!,#REF!</definedName>
    <definedName name="teplo_101_2" localSheetId="19">#REF!,#REF!,#REF!,#REF!,#REF!,#REF!,#REF!,#REF!</definedName>
    <definedName name="teplo_101_2" localSheetId="6">#REF!,#REF!,#REF!,#REF!,#REF!,#REF!,#REF!,#REF!</definedName>
    <definedName name="teplo_101_2" localSheetId="25">#REF!,#REF!,#REF!,#REF!,#REF!,#REF!,#REF!,#REF!</definedName>
    <definedName name="teplo_101_2" localSheetId="18">#REF!,#REF!,#REF!,#REF!,#REF!,#REF!,#REF!,#REF!</definedName>
    <definedName name="teplo_101_2" localSheetId="26">#REF!,#REF!,#REF!,#REF!,#REF!,#REF!,#REF!,#REF!</definedName>
    <definedName name="teplo_101_2" localSheetId="17">#REF!,#REF!,#REF!,#REF!,#REF!,#REF!,#REF!,#REF!</definedName>
    <definedName name="teplo_101_2">#REF!,#REF!,#REF!,#REF!,#REF!,#REF!,#REF!,#REF!</definedName>
    <definedName name="teplo_101_3" localSheetId="24">#REF!,#REF!,#REF!,#REF!,#REF!,#REF!,#REF!,#REF!</definedName>
    <definedName name="teplo_101_3" localSheetId="19">#REF!,#REF!,#REF!,#REF!,#REF!,#REF!,#REF!,#REF!</definedName>
    <definedName name="teplo_101_3" localSheetId="6">#REF!,#REF!,#REF!,#REF!,#REF!,#REF!,#REF!,#REF!</definedName>
    <definedName name="teplo_101_3" localSheetId="25">#REF!,#REF!,#REF!,#REF!,#REF!,#REF!,#REF!,#REF!</definedName>
    <definedName name="teplo_101_3" localSheetId="18">#REF!,#REF!,#REF!,#REF!,#REF!,#REF!,#REF!,#REF!</definedName>
    <definedName name="teplo_101_3" localSheetId="26">#REF!,#REF!,#REF!,#REF!,#REF!,#REF!,#REF!,#REF!</definedName>
    <definedName name="teplo_101_3" localSheetId="17">#REF!,#REF!,#REF!,#REF!,#REF!,#REF!,#REF!,#REF!</definedName>
    <definedName name="teplo_101_3">#REF!,#REF!,#REF!,#REF!,#REF!,#REF!,#REF!,#REF!</definedName>
    <definedName name="teplo_101_4" localSheetId="24">#REF!,#REF!,#REF!,#REF!,#REF!,#REF!,#REF!,#REF!</definedName>
    <definedName name="teplo_101_4" localSheetId="19">#REF!,#REF!,#REF!,#REF!,#REF!,#REF!,#REF!,#REF!</definedName>
    <definedName name="teplo_101_4" localSheetId="6">#REF!,#REF!,#REF!,#REF!,#REF!,#REF!,#REF!,#REF!</definedName>
    <definedName name="teplo_101_4" localSheetId="25">#REF!,#REF!,#REF!,#REF!,#REF!,#REF!,#REF!,#REF!</definedName>
    <definedName name="teplo_101_4" localSheetId="18">#REF!,#REF!,#REF!,#REF!,#REF!,#REF!,#REF!,#REF!</definedName>
    <definedName name="teplo_101_4" localSheetId="26">#REF!,#REF!,#REF!,#REF!,#REF!,#REF!,#REF!,#REF!</definedName>
    <definedName name="teplo_101_4" localSheetId="17">#REF!,#REF!,#REF!,#REF!,#REF!,#REF!,#REF!,#REF!</definedName>
    <definedName name="teplo_101_4">#REF!,#REF!,#REF!,#REF!,#REF!,#REF!,#REF!,#REF!</definedName>
    <definedName name="teplo_101_5" localSheetId="24">#REF!,#REF!,#REF!,#REF!,#REF!,#REF!,#REF!,#REF!</definedName>
    <definedName name="teplo_101_5" localSheetId="19">#REF!,#REF!,#REF!,#REF!,#REF!,#REF!,#REF!,#REF!</definedName>
    <definedName name="teplo_101_5" localSheetId="6">#REF!,#REF!,#REF!,#REF!,#REF!,#REF!,#REF!,#REF!</definedName>
    <definedName name="teplo_101_5" localSheetId="25">#REF!,#REF!,#REF!,#REF!,#REF!,#REF!,#REF!,#REF!</definedName>
    <definedName name="teplo_101_5" localSheetId="18">#REF!,#REF!,#REF!,#REF!,#REF!,#REF!,#REF!,#REF!</definedName>
    <definedName name="teplo_101_5" localSheetId="26">#REF!,#REF!,#REF!,#REF!,#REF!,#REF!,#REF!,#REF!</definedName>
    <definedName name="teplo_101_5" localSheetId="17">#REF!,#REF!,#REF!,#REF!,#REF!,#REF!,#REF!,#REF!</definedName>
    <definedName name="teplo_101_5">#REF!,#REF!,#REF!,#REF!,#REF!,#REF!,#REF!,#REF!</definedName>
    <definedName name="teplo_101_6" localSheetId="24">#REF!,#REF!,#REF!,#REF!,#REF!,#REF!,#REF!,#REF!</definedName>
    <definedName name="teplo_101_6" localSheetId="19">#REF!,#REF!,#REF!,#REF!,#REF!,#REF!,#REF!,#REF!</definedName>
    <definedName name="teplo_101_6" localSheetId="6">#REF!,#REF!,#REF!,#REF!,#REF!,#REF!,#REF!,#REF!</definedName>
    <definedName name="teplo_101_6" localSheetId="25">#REF!,#REF!,#REF!,#REF!,#REF!,#REF!,#REF!,#REF!</definedName>
    <definedName name="teplo_101_6" localSheetId="18">#REF!,#REF!,#REF!,#REF!,#REF!,#REF!,#REF!,#REF!</definedName>
    <definedName name="teplo_101_6" localSheetId="26">#REF!,#REF!,#REF!,#REF!,#REF!,#REF!,#REF!,#REF!</definedName>
    <definedName name="teplo_101_6" localSheetId="17">#REF!,#REF!,#REF!,#REF!,#REF!,#REF!,#REF!,#REF!</definedName>
    <definedName name="teplo_101_6">#REF!,#REF!,#REF!,#REF!,#REF!,#REF!,#REF!,#REF!</definedName>
    <definedName name="teplo_102_1" localSheetId="24">#REF!,#REF!,#REF!,#REF!,#REF!,#REF!</definedName>
    <definedName name="teplo_102_1" localSheetId="19">#REF!,#REF!,#REF!,#REF!,#REF!,#REF!</definedName>
    <definedName name="teplo_102_1" localSheetId="6">#REF!,#REF!,#REF!,#REF!,#REF!,#REF!</definedName>
    <definedName name="teplo_102_1" localSheetId="25">#REF!,#REF!,#REF!,#REF!,#REF!,#REF!</definedName>
    <definedName name="teplo_102_1" localSheetId="18">#REF!,#REF!,#REF!,#REF!,#REF!,#REF!</definedName>
    <definedName name="teplo_102_1" localSheetId="26">#REF!,#REF!,#REF!,#REF!,#REF!,#REF!</definedName>
    <definedName name="teplo_102_1" localSheetId="17">#REF!,#REF!,#REF!,#REF!,#REF!,#REF!</definedName>
    <definedName name="teplo_102_1">#REF!,#REF!,#REF!,#REF!,#REF!,#REF!</definedName>
    <definedName name="teplo_102_2" localSheetId="24">#REF!,#REF!,#REF!,#REF!,#REF!,#REF!</definedName>
    <definedName name="teplo_102_2" localSheetId="19">#REF!,#REF!,#REF!,#REF!,#REF!,#REF!</definedName>
    <definedName name="teplo_102_2" localSheetId="6">#REF!,#REF!,#REF!,#REF!,#REF!,#REF!</definedName>
    <definedName name="teplo_102_2" localSheetId="25">#REF!,#REF!,#REF!,#REF!,#REF!,#REF!</definedName>
    <definedName name="teplo_102_2" localSheetId="18">#REF!,#REF!,#REF!,#REF!,#REF!,#REF!</definedName>
    <definedName name="teplo_102_2" localSheetId="26">#REF!,#REF!,#REF!,#REF!,#REF!,#REF!</definedName>
    <definedName name="teplo_102_2" localSheetId="17">#REF!,#REF!,#REF!,#REF!,#REF!,#REF!</definedName>
    <definedName name="teplo_102_2">#REF!,#REF!,#REF!,#REF!,#REF!,#REF!</definedName>
    <definedName name="teplo_102_3" localSheetId="24">#REF!,#REF!,#REF!,#REF!,#REF!,#REF!</definedName>
    <definedName name="teplo_102_3" localSheetId="19">#REF!,#REF!,#REF!,#REF!,#REF!,#REF!</definedName>
    <definedName name="teplo_102_3" localSheetId="6">#REF!,#REF!,#REF!,#REF!,#REF!,#REF!</definedName>
    <definedName name="teplo_102_3" localSheetId="25">#REF!,#REF!,#REF!,#REF!,#REF!,#REF!</definedName>
    <definedName name="teplo_102_3" localSheetId="18">#REF!,#REF!,#REF!,#REF!,#REF!,#REF!</definedName>
    <definedName name="teplo_102_3" localSheetId="26">#REF!,#REF!,#REF!,#REF!,#REF!,#REF!</definedName>
    <definedName name="teplo_102_3" localSheetId="17">#REF!,#REF!,#REF!,#REF!,#REF!,#REF!</definedName>
    <definedName name="teplo_102_3">#REF!,#REF!,#REF!,#REF!,#REF!,#REF!</definedName>
    <definedName name="teplo_102_4" localSheetId="24">#REF!,#REF!,#REF!,#REF!,#REF!,#REF!</definedName>
    <definedName name="teplo_102_4" localSheetId="19">#REF!,#REF!,#REF!,#REF!,#REF!,#REF!</definedName>
    <definedName name="teplo_102_4" localSheetId="6">#REF!,#REF!,#REF!,#REF!,#REF!,#REF!</definedName>
    <definedName name="teplo_102_4" localSheetId="25">#REF!,#REF!,#REF!,#REF!,#REF!,#REF!</definedName>
    <definedName name="teplo_102_4" localSheetId="18">#REF!,#REF!,#REF!,#REF!,#REF!,#REF!</definedName>
    <definedName name="teplo_102_4" localSheetId="26">#REF!,#REF!,#REF!,#REF!,#REF!,#REF!</definedName>
    <definedName name="teplo_102_4" localSheetId="17">#REF!,#REF!,#REF!,#REF!,#REF!,#REF!</definedName>
    <definedName name="teplo_102_4">#REF!,#REF!,#REF!,#REF!,#REF!,#REF!</definedName>
    <definedName name="teplo_102_5" localSheetId="24">#REF!,#REF!,#REF!,#REF!,#REF!,#REF!</definedName>
    <definedName name="teplo_102_5" localSheetId="19">#REF!,#REF!,#REF!,#REF!,#REF!,#REF!</definedName>
    <definedName name="teplo_102_5" localSheetId="6">#REF!,#REF!,#REF!,#REF!,#REF!,#REF!</definedName>
    <definedName name="teplo_102_5" localSheetId="25">#REF!,#REF!,#REF!,#REF!,#REF!,#REF!</definedName>
    <definedName name="teplo_102_5" localSheetId="18">#REF!,#REF!,#REF!,#REF!,#REF!,#REF!</definedName>
    <definedName name="teplo_102_5" localSheetId="26">#REF!,#REF!,#REF!,#REF!,#REF!,#REF!</definedName>
    <definedName name="teplo_102_5" localSheetId="17">#REF!,#REF!,#REF!,#REF!,#REF!,#REF!</definedName>
    <definedName name="teplo_102_5">#REF!,#REF!,#REF!,#REF!,#REF!,#REF!</definedName>
    <definedName name="teplo_102_6" localSheetId="24">#REF!,#REF!,#REF!,#REF!,#REF!,#REF!</definedName>
    <definedName name="teplo_102_6" localSheetId="19">#REF!,#REF!,#REF!,#REF!,#REF!,#REF!</definedName>
    <definedName name="teplo_102_6" localSheetId="6">#REF!,#REF!,#REF!,#REF!,#REF!,#REF!</definedName>
    <definedName name="teplo_102_6" localSheetId="25">#REF!,#REF!,#REF!,#REF!,#REF!,#REF!</definedName>
    <definedName name="teplo_102_6" localSheetId="18">#REF!,#REF!,#REF!,#REF!,#REF!,#REF!</definedName>
    <definedName name="teplo_102_6" localSheetId="26">#REF!,#REF!,#REF!,#REF!,#REF!,#REF!</definedName>
    <definedName name="teplo_102_6" localSheetId="17">#REF!,#REF!,#REF!,#REF!,#REF!,#REF!</definedName>
    <definedName name="teplo_102_6">#REF!,#REF!,#REF!,#REF!,#REF!,#REF!</definedName>
    <definedName name="teplo_103_1" localSheetId="24">#REF!,#REF!,#REF!,#REF!,#REF!,#REF!</definedName>
    <definedName name="teplo_103_1" localSheetId="19">#REF!,#REF!,#REF!,#REF!,#REF!,#REF!</definedName>
    <definedName name="teplo_103_1" localSheetId="6">#REF!,#REF!,#REF!,#REF!,#REF!,#REF!</definedName>
    <definedName name="teplo_103_1" localSheetId="25">#REF!,#REF!,#REF!,#REF!,#REF!,#REF!</definedName>
    <definedName name="teplo_103_1" localSheetId="18">#REF!,#REF!,#REF!,#REF!,#REF!,#REF!</definedName>
    <definedName name="teplo_103_1" localSheetId="26">#REF!,#REF!,#REF!,#REF!,#REF!,#REF!</definedName>
    <definedName name="teplo_103_1" localSheetId="17">#REF!,#REF!,#REF!,#REF!,#REF!,#REF!</definedName>
    <definedName name="teplo_103_1">#REF!,#REF!,#REF!,#REF!,#REF!,#REF!</definedName>
    <definedName name="teplo_103_2" localSheetId="24">#REF!,#REF!,#REF!,#REF!,#REF!,#REF!</definedName>
    <definedName name="teplo_103_2" localSheetId="19">#REF!,#REF!,#REF!,#REF!,#REF!,#REF!</definedName>
    <definedName name="teplo_103_2" localSheetId="6">#REF!,#REF!,#REF!,#REF!,#REF!,#REF!</definedName>
    <definedName name="teplo_103_2" localSheetId="25">#REF!,#REF!,#REF!,#REF!,#REF!,#REF!</definedName>
    <definedName name="teplo_103_2" localSheetId="18">#REF!,#REF!,#REF!,#REF!,#REF!,#REF!</definedName>
    <definedName name="teplo_103_2" localSheetId="26">#REF!,#REF!,#REF!,#REF!,#REF!,#REF!</definedName>
    <definedName name="teplo_103_2" localSheetId="17">#REF!,#REF!,#REF!,#REF!,#REF!,#REF!</definedName>
    <definedName name="teplo_103_2">#REF!,#REF!,#REF!,#REF!,#REF!,#REF!</definedName>
    <definedName name="teplo_103_3" localSheetId="24">#REF!,#REF!,#REF!,#REF!,#REF!,#REF!,#REF!</definedName>
    <definedName name="teplo_103_3" localSheetId="19">#REF!,#REF!,#REF!,#REF!,#REF!,#REF!,#REF!</definedName>
    <definedName name="teplo_103_3" localSheetId="6">#REF!,#REF!,#REF!,#REF!,#REF!,#REF!,#REF!</definedName>
    <definedName name="teplo_103_3" localSheetId="25">#REF!,#REF!,#REF!,#REF!,#REF!,#REF!,#REF!</definedName>
    <definedName name="teplo_103_3" localSheetId="18">#REF!,#REF!,#REF!,#REF!,#REF!,#REF!,#REF!</definedName>
    <definedName name="teplo_103_3" localSheetId="26">#REF!,#REF!,#REF!,#REF!,#REF!,#REF!,#REF!</definedName>
    <definedName name="teplo_103_3" localSheetId="17">#REF!,#REF!,#REF!,#REF!,#REF!,#REF!,#REF!</definedName>
    <definedName name="teplo_103_3">#REF!,#REF!,#REF!,#REF!,#REF!,#REF!,#REF!</definedName>
    <definedName name="teplo_103_4" localSheetId="24">#REF!,#REF!,#REF!,#REF!,#REF!,#REF!</definedName>
    <definedName name="teplo_103_4" localSheetId="19">#REF!,#REF!,#REF!,#REF!,#REF!,#REF!</definedName>
    <definedName name="teplo_103_4" localSheetId="6">#REF!,#REF!,#REF!,#REF!,#REF!,#REF!</definedName>
    <definedName name="teplo_103_4" localSheetId="25">#REF!,#REF!,#REF!,#REF!,#REF!,#REF!</definedName>
    <definedName name="teplo_103_4" localSheetId="18">#REF!,#REF!,#REF!,#REF!,#REF!,#REF!</definedName>
    <definedName name="teplo_103_4" localSheetId="26">#REF!,#REF!,#REF!,#REF!,#REF!,#REF!</definedName>
    <definedName name="teplo_103_4" localSheetId="17">#REF!,#REF!,#REF!,#REF!,#REF!,#REF!</definedName>
    <definedName name="teplo_103_4">#REF!,#REF!,#REF!,#REF!,#REF!,#REF!</definedName>
    <definedName name="teplo_103_5" localSheetId="24">#REF!,#REF!,#REF!,#REF!,#REF!,#REF!</definedName>
    <definedName name="teplo_103_5" localSheetId="19">#REF!,#REF!,#REF!,#REF!,#REF!,#REF!</definedName>
    <definedName name="teplo_103_5" localSheetId="6">#REF!,#REF!,#REF!,#REF!,#REF!,#REF!</definedName>
    <definedName name="teplo_103_5" localSheetId="25">#REF!,#REF!,#REF!,#REF!,#REF!,#REF!</definedName>
    <definedName name="teplo_103_5" localSheetId="18">#REF!,#REF!,#REF!,#REF!,#REF!,#REF!</definedName>
    <definedName name="teplo_103_5" localSheetId="26">#REF!,#REF!,#REF!,#REF!,#REF!,#REF!</definedName>
    <definedName name="teplo_103_5" localSheetId="17">#REF!,#REF!,#REF!,#REF!,#REF!,#REF!</definedName>
    <definedName name="teplo_103_5">#REF!,#REF!,#REF!,#REF!,#REF!,#REF!</definedName>
    <definedName name="teplo_103_6" localSheetId="24">#REF!,#REF!,#REF!,#REF!,#REF!,#REF!</definedName>
    <definedName name="teplo_103_6" localSheetId="19">#REF!,#REF!,#REF!,#REF!,#REF!,#REF!</definedName>
    <definedName name="teplo_103_6" localSheetId="6">#REF!,#REF!,#REF!,#REF!,#REF!,#REF!</definedName>
    <definedName name="teplo_103_6" localSheetId="25">#REF!,#REF!,#REF!,#REF!,#REF!,#REF!</definedName>
    <definedName name="teplo_103_6" localSheetId="18">#REF!,#REF!,#REF!,#REF!,#REF!,#REF!</definedName>
    <definedName name="teplo_103_6" localSheetId="26">#REF!,#REF!,#REF!,#REF!,#REF!,#REF!</definedName>
    <definedName name="teplo_103_6" localSheetId="17">#REF!,#REF!,#REF!,#REF!,#REF!,#REF!</definedName>
    <definedName name="teplo_103_6">#REF!,#REF!,#REF!,#REF!,#REF!,#REF!</definedName>
    <definedName name="teplo_105_1" localSheetId="24">#REF!,#REF!,#REF!,#REF!,#REF!,#REF!</definedName>
    <definedName name="teplo_105_1" localSheetId="19">#REF!,#REF!,#REF!,#REF!,#REF!,#REF!</definedName>
    <definedName name="teplo_105_1" localSheetId="6">#REF!,#REF!,#REF!,#REF!,#REF!,#REF!</definedName>
    <definedName name="teplo_105_1" localSheetId="25">#REF!,#REF!,#REF!,#REF!,#REF!,#REF!</definedName>
    <definedName name="teplo_105_1" localSheetId="18">#REF!,#REF!,#REF!,#REF!,#REF!,#REF!</definedName>
    <definedName name="teplo_105_1" localSheetId="26">#REF!,#REF!,#REF!,#REF!,#REF!,#REF!</definedName>
    <definedName name="teplo_105_1" localSheetId="17">#REF!,#REF!,#REF!,#REF!,#REF!,#REF!</definedName>
    <definedName name="teplo_105_1">#REF!,#REF!,#REF!,#REF!,#REF!,#REF!</definedName>
    <definedName name="teplo_105_2" localSheetId="24">#REF!,#REF!,#REF!,#REF!,#REF!,#REF!</definedName>
    <definedName name="teplo_105_2" localSheetId="19">#REF!,#REF!,#REF!,#REF!,#REF!,#REF!</definedName>
    <definedName name="teplo_105_2" localSheetId="6">#REF!,#REF!,#REF!,#REF!,#REF!,#REF!</definedName>
    <definedName name="teplo_105_2" localSheetId="25">#REF!,#REF!,#REF!,#REF!,#REF!,#REF!</definedName>
    <definedName name="teplo_105_2" localSheetId="18">#REF!,#REF!,#REF!,#REF!,#REF!,#REF!</definedName>
    <definedName name="teplo_105_2" localSheetId="26">#REF!,#REF!,#REF!,#REF!,#REF!,#REF!</definedName>
    <definedName name="teplo_105_2" localSheetId="17">#REF!,#REF!,#REF!,#REF!,#REF!,#REF!</definedName>
    <definedName name="teplo_105_2">#REF!,#REF!,#REF!,#REF!,#REF!,#REF!</definedName>
    <definedName name="teplo_105_3" localSheetId="24">#REF!,#REF!,#REF!,#REF!,#REF!,#REF!</definedName>
    <definedName name="teplo_105_3" localSheetId="19">#REF!,#REF!,#REF!,#REF!,#REF!,#REF!</definedName>
    <definedName name="teplo_105_3" localSheetId="6">#REF!,#REF!,#REF!,#REF!,#REF!,#REF!</definedName>
    <definedName name="teplo_105_3" localSheetId="25">#REF!,#REF!,#REF!,#REF!,#REF!,#REF!</definedName>
    <definedName name="teplo_105_3" localSheetId="18">#REF!,#REF!,#REF!,#REF!,#REF!,#REF!</definedName>
    <definedName name="teplo_105_3" localSheetId="26">#REF!,#REF!,#REF!,#REF!,#REF!,#REF!</definedName>
    <definedName name="teplo_105_3" localSheetId="17">#REF!,#REF!,#REF!,#REF!,#REF!,#REF!</definedName>
    <definedName name="teplo_105_3">#REF!,#REF!,#REF!,#REF!,#REF!,#REF!</definedName>
    <definedName name="teplo_105_4" localSheetId="24">#REF!,#REF!,#REF!,#REF!,#REF!,#REF!,#REF!</definedName>
    <definedName name="teplo_105_4" localSheetId="19">#REF!,#REF!,#REF!,#REF!,#REF!,#REF!,#REF!</definedName>
    <definedName name="teplo_105_4" localSheetId="6">#REF!,#REF!,#REF!,#REF!,#REF!,#REF!,#REF!</definedName>
    <definedName name="teplo_105_4" localSheetId="25">#REF!,#REF!,#REF!,#REF!,#REF!,#REF!,#REF!</definedName>
    <definedName name="teplo_105_4" localSheetId="18">#REF!,#REF!,#REF!,#REF!,#REF!,#REF!,#REF!</definedName>
    <definedName name="teplo_105_4" localSheetId="26">#REF!,#REF!,#REF!,#REF!,#REF!,#REF!,#REF!</definedName>
    <definedName name="teplo_105_4" localSheetId="17">#REF!,#REF!,#REF!,#REF!,#REF!,#REF!,#REF!</definedName>
    <definedName name="teplo_105_4">#REF!,#REF!,#REF!,#REF!,#REF!,#REF!,#REF!</definedName>
    <definedName name="teplo_105_5" localSheetId="24">#REF!,#REF!,#REF!,#REF!,#REF!,#REF!</definedName>
    <definedName name="teplo_105_5" localSheetId="19">#REF!,#REF!,#REF!,#REF!,#REF!,#REF!</definedName>
    <definedName name="teplo_105_5" localSheetId="6">#REF!,#REF!,#REF!,#REF!,#REF!,#REF!</definedName>
    <definedName name="teplo_105_5" localSheetId="25">#REF!,#REF!,#REF!,#REF!,#REF!,#REF!</definedName>
    <definedName name="teplo_105_5" localSheetId="18">#REF!,#REF!,#REF!,#REF!,#REF!,#REF!</definedName>
    <definedName name="teplo_105_5" localSheetId="26">#REF!,#REF!,#REF!,#REF!,#REF!,#REF!</definedName>
    <definedName name="teplo_105_5" localSheetId="17">#REF!,#REF!,#REF!,#REF!,#REF!,#REF!</definedName>
    <definedName name="teplo_105_5">#REF!,#REF!,#REF!,#REF!,#REF!,#REF!</definedName>
    <definedName name="teplo_105_6" localSheetId="24">#REF!,#REF!,#REF!,#REF!,#REF!,#REF!</definedName>
    <definedName name="teplo_105_6" localSheetId="19">#REF!,#REF!,#REF!,#REF!,#REF!,#REF!</definedName>
    <definedName name="teplo_105_6" localSheetId="6">#REF!,#REF!,#REF!,#REF!,#REF!,#REF!</definedName>
    <definedName name="teplo_105_6" localSheetId="25">#REF!,#REF!,#REF!,#REF!,#REF!,#REF!</definedName>
    <definedName name="teplo_105_6" localSheetId="18">#REF!,#REF!,#REF!,#REF!,#REF!,#REF!</definedName>
    <definedName name="teplo_105_6" localSheetId="26">#REF!,#REF!,#REF!,#REF!,#REF!,#REF!</definedName>
    <definedName name="teplo_105_6" localSheetId="17">#REF!,#REF!,#REF!,#REF!,#REF!,#REF!</definedName>
    <definedName name="teplo_105_6">#REF!,#REF!,#REF!,#REF!,#REF!,#REF!</definedName>
    <definedName name="teplo_106_1" localSheetId="24">#REF!,#REF!,#REF!,#REF!,#REF!,#REF!</definedName>
    <definedName name="teplo_106_1" localSheetId="19">#REF!,#REF!,#REF!,#REF!,#REF!,#REF!</definedName>
    <definedName name="teplo_106_1" localSheetId="6">#REF!,#REF!,#REF!,#REF!,#REF!,#REF!</definedName>
    <definedName name="teplo_106_1" localSheetId="25">#REF!,#REF!,#REF!,#REF!,#REF!,#REF!</definedName>
    <definedName name="teplo_106_1" localSheetId="18">#REF!,#REF!,#REF!,#REF!,#REF!,#REF!</definedName>
    <definedName name="teplo_106_1" localSheetId="26">#REF!,#REF!,#REF!,#REF!,#REF!,#REF!</definedName>
    <definedName name="teplo_106_1" localSheetId="17">#REF!,#REF!,#REF!,#REF!,#REF!,#REF!</definedName>
    <definedName name="teplo_106_1">#REF!,#REF!,#REF!,#REF!,#REF!,#REF!</definedName>
    <definedName name="teplo_106_2" localSheetId="24">#REF!,#REF!,#REF!,#REF!,#REF!,#REF!</definedName>
    <definedName name="teplo_106_2" localSheetId="19">#REF!,#REF!,#REF!,#REF!,#REF!,#REF!</definedName>
    <definedName name="teplo_106_2" localSheetId="6">#REF!,#REF!,#REF!,#REF!,#REF!,#REF!</definedName>
    <definedName name="teplo_106_2" localSheetId="25">#REF!,#REF!,#REF!,#REF!,#REF!,#REF!</definedName>
    <definedName name="teplo_106_2" localSheetId="18">#REF!,#REF!,#REF!,#REF!,#REF!,#REF!</definedName>
    <definedName name="teplo_106_2" localSheetId="26">#REF!,#REF!,#REF!,#REF!,#REF!,#REF!</definedName>
    <definedName name="teplo_106_2" localSheetId="17">#REF!,#REF!,#REF!,#REF!,#REF!,#REF!</definedName>
    <definedName name="teplo_106_2">#REF!,#REF!,#REF!,#REF!,#REF!,#REF!</definedName>
    <definedName name="teplo_106_3" localSheetId="24">#REF!,#REF!,#REF!,#REF!,#REF!,#REF!</definedName>
    <definedName name="teplo_106_3" localSheetId="19">#REF!,#REF!,#REF!,#REF!,#REF!,#REF!</definedName>
    <definedName name="teplo_106_3" localSheetId="6">#REF!,#REF!,#REF!,#REF!,#REF!,#REF!</definedName>
    <definedName name="teplo_106_3" localSheetId="25">#REF!,#REF!,#REF!,#REF!,#REF!,#REF!</definedName>
    <definedName name="teplo_106_3" localSheetId="18">#REF!,#REF!,#REF!,#REF!,#REF!,#REF!</definedName>
    <definedName name="teplo_106_3" localSheetId="26">#REF!,#REF!,#REF!,#REF!,#REF!,#REF!</definedName>
    <definedName name="teplo_106_3" localSheetId="17">#REF!,#REF!,#REF!,#REF!,#REF!,#REF!</definedName>
    <definedName name="teplo_106_3">#REF!,#REF!,#REF!,#REF!,#REF!,#REF!</definedName>
    <definedName name="teplo_106_4" localSheetId="24">#REF!,#REF!,#REF!,#REF!,#REF!,#REF!</definedName>
    <definedName name="teplo_106_4" localSheetId="19">#REF!,#REF!,#REF!,#REF!,#REF!,#REF!</definedName>
    <definedName name="teplo_106_4" localSheetId="6">#REF!,#REF!,#REF!,#REF!,#REF!,#REF!</definedName>
    <definedName name="teplo_106_4" localSheetId="25">#REF!,#REF!,#REF!,#REF!,#REF!,#REF!</definedName>
    <definedName name="teplo_106_4" localSheetId="18">#REF!,#REF!,#REF!,#REF!,#REF!,#REF!</definedName>
    <definedName name="teplo_106_4" localSheetId="26">#REF!,#REF!,#REF!,#REF!,#REF!,#REF!</definedName>
    <definedName name="teplo_106_4" localSheetId="17">#REF!,#REF!,#REF!,#REF!,#REF!,#REF!</definedName>
    <definedName name="teplo_106_4">#REF!,#REF!,#REF!,#REF!,#REF!,#REF!</definedName>
    <definedName name="teplo_106_5" localSheetId="24">#REF!,#REF!,#REF!,#REF!,#REF!,#REF!</definedName>
    <definedName name="teplo_106_5" localSheetId="19">#REF!,#REF!,#REF!,#REF!,#REF!,#REF!</definedName>
    <definedName name="teplo_106_5" localSheetId="6">#REF!,#REF!,#REF!,#REF!,#REF!,#REF!</definedName>
    <definedName name="teplo_106_5" localSheetId="25">#REF!,#REF!,#REF!,#REF!,#REF!,#REF!</definedName>
    <definedName name="teplo_106_5" localSheetId="18">#REF!,#REF!,#REF!,#REF!,#REF!,#REF!</definedName>
    <definedName name="teplo_106_5" localSheetId="26">#REF!,#REF!,#REF!,#REF!,#REF!,#REF!</definedName>
    <definedName name="teplo_106_5" localSheetId="17">#REF!,#REF!,#REF!,#REF!,#REF!,#REF!</definedName>
    <definedName name="teplo_106_5">#REF!,#REF!,#REF!,#REF!,#REF!,#REF!</definedName>
    <definedName name="teplo_106_6" localSheetId="24">#REF!,#REF!,#REF!,#REF!,#REF!,#REF!</definedName>
    <definedName name="teplo_106_6" localSheetId="19">#REF!,#REF!,#REF!,#REF!,#REF!,#REF!</definedName>
    <definedName name="teplo_106_6" localSheetId="6">#REF!,#REF!,#REF!,#REF!,#REF!,#REF!</definedName>
    <definedName name="teplo_106_6" localSheetId="25">#REF!,#REF!,#REF!,#REF!,#REF!,#REF!</definedName>
    <definedName name="teplo_106_6" localSheetId="18">#REF!,#REF!,#REF!,#REF!,#REF!,#REF!</definedName>
    <definedName name="teplo_106_6" localSheetId="26">#REF!,#REF!,#REF!,#REF!,#REF!,#REF!</definedName>
    <definedName name="teplo_106_6" localSheetId="17">#REF!,#REF!,#REF!,#REF!,#REF!,#REF!</definedName>
    <definedName name="teplo_106_6">#REF!,#REF!,#REF!,#REF!,#REF!,#REF!</definedName>
    <definedName name="teplo_107_1" localSheetId="24">#REF!,#REF!,#REF!,#REF!,#REF!,#REF!</definedName>
    <definedName name="teplo_107_1" localSheetId="19">#REF!,#REF!,#REF!,#REF!,#REF!,#REF!</definedName>
    <definedName name="teplo_107_1" localSheetId="6">#REF!,#REF!,#REF!,#REF!,#REF!,#REF!</definedName>
    <definedName name="teplo_107_1" localSheetId="25">#REF!,#REF!,#REF!,#REF!,#REF!,#REF!</definedName>
    <definedName name="teplo_107_1" localSheetId="18">#REF!,#REF!,#REF!,#REF!,#REF!,#REF!</definedName>
    <definedName name="teplo_107_1" localSheetId="26">#REF!,#REF!,#REF!,#REF!,#REF!,#REF!</definedName>
    <definedName name="teplo_107_1" localSheetId="17">#REF!,#REF!,#REF!,#REF!,#REF!,#REF!</definedName>
    <definedName name="teplo_107_1">#REF!,#REF!,#REF!,#REF!,#REF!,#REF!</definedName>
    <definedName name="teplo_107_2" localSheetId="24">#REF!,#REF!,#REF!,#REF!,#REF!,#REF!</definedName>
    <definedName name="teplo_107_2" localSheetId="19">#REF!,#REF!,#REF!,#REF!,#REF!,#REF!</definedName>
    <definedName name="teplo_107_2" localSheetId="6">#REF!,#REF!,#REF!,#REF!,#REF!,#REF!</definedName>
    <definedName name="teplo_107_2" localSheetId="25">#REF!,#REF!,#REF!,#REF!,#REF!,#REF!</definedName>
    <definedName name="teplo_107_2" localSheetId="18">#REF!,#REF!,#REF!,#REF!,#REF!,#REF!</definedName>
    <definedName name="teplo_107_2" localSheetId="26">#REF!,#REF!,#REF!,#REF!,#REF!,#REF!</definedName>
    <definedName name="teplo_107_2" localSheetId="17">#REF!,#REF!,#REF!,#REF!,#REF!,#REF!</definedName>
    <definedName name="teplo_107_2">#REF!,#REF!,#REF!,#REF!,#REF!,#REF!</definedName>
    <definedName name="teplo_107_3" localSheetId="24">#REF!,#REF!,#REF!,#REF!,#REF!,#REF!</definedName>
    <definedName name="teplo_107_3" localSheetId="19">#REF!,#REF!,#REF!,#REF!,#REF!,#REF!</definedName>
    <definedName name="teplo_107_3" localSheetId="6">#REF!,#REF!,#REF!,#REF!,#REF!,#REF!</definedName>
    <definedName name="teplo_107_3" localSheetId="25">#REF!,#REF!,#REF!,#REF!,#REF!,#REF!</definedName>
    <definedName name="teplo_107_3" localSheetId="18">#REF!,#REF!,#REF!,#REF!,#REF!,#REF!</definedName>
    <definedName name="teplo_107_3" localSheetId="26">#REF!,#REF!,#REF!,#REF!,#REF!,#REF!</definedName>
    <definedName name="teplo_107_3" localSheetId="17">#REF!,#REF!,#REF!,#REF!,#REF!,#REF!</definedName>
    <definedName name="teplo_107_3">#REF!,#REF!,#REF!,#REF!,#REF!,#REF!</definedName>
    <definedName name="teplo_107_4" localSheetId="24">#REF!,#REF!,#REF!,#REF!,#REF!,#REF!,#REF!</definedName>
    <definedName name="teplo_107_4" localSheetId="19">#REF!,#REF!,#REF!,#REF!,#REF!,#REF!,#REF!</definedName>
    <definedName name="teplo_107_4" localSheetId="6">#REF!,#REF!,#REF!,#REF!,#REF!,#REF!,#REF!</definedName>
    <definedName name="teplo_107_4" localSheetId="25">#REF!,#REF!,#REF!,#REF!,#REF!,#REF!,#REF!</definedName>
    <definedName name="teplo_107_4" localSheetId="18">#REF!,#REF!,#REF!,#REF!,#REF!,#REF!,#REF!</definedName>
    <definedName name="teplo_107_4" localSheetId="26">#REF!,#REF!,#REF!,#REF!,#REF!,#REF!,#REF!</definedName>
    <definedName name="teplo_107_4" localSheetId="17">#REF!,#REF!,#REF!,#REF!,#REF!,#REF!,#REF!</definedName>
    <definedName name="teplo_107_4">#REF!,#REF!,#REF!,#REF!,#REF!,#REF!,#REF!</definedName>
    <definedName name="teplo_107_5" localSheetId="24">#REF!,#REF!,#REF!,#REF!,#REF!,#REF!</definedName>
    <definedName name="teplo_107_5" localSheetId="19">#REF!,#REF!,#REF!,#REF!,#REF!,#REF!</definedName>
    <definedName name="teplo_107_5" localSheetId="6">#REF!,#REF!,#REF!,#REF!,#REF!,#REF!</definedName>
    <definedName name="teplo_107_5" localSheetId="25">#REF!,#REF!,#REF!,#REF!,#REF!,#REF!</definedName>
    <definedName name="teplo_107_5" localSheetId="18">#REF!,#REF!,#REF!,#REF!,#REF!,#REF!</definedName>
    <definedName name="teplo_107_5" localSheetId="26">#REF!,#REF!,#REF!,#REF!,#REF!,#REF!</definedName>
    <definedName name="teplo_107_5" localSheetId="17">#REF!,#REF!,#REF!,#REF!,#REF!,#REF!</definedName>
    <definedName name="teplo_107_5">#REF!,#REF!,#REF!,#REF!,#REF!,#REF!</definedName>
    <definedName name="teplo_107_6" localSheetId="24">#REF!,#REF!,#REF!,#REF!,#REF!,#REF!</definedName>
    <definedName name="teplo_107_6" localSheetId="19">#REF!,#REF!,#REF!,#REF!,#REF!,#REF!</definedName>
    <definedName name="teplo_107_6" localSheetId="6">#REF!,#REF!,#REF!,#REF!,#REF!,#REF!</definedName>
    <definedName name="teplo_107_6" localSheetId="25">#REF!,#REF!,#REF!,#REF!,#REF!,#REF!</definedName>
    <definedName name="teplo_107_6" localSheetId="18">#REF!,#REF!,#REF!,#REF!,#REF!,#REF!</definedName>
    <definedName name="teplo_107_6" localSheetId="26">#REF!,#REF!,#REF!,#REF!,#REF!,#REF!</definedName>
    <definedName name="teplo_107_6" localSheetId="17">#REF!,#REF!,#REF!,#REF!,#REF!,#REF!</definedName>
    <definedName name="teplo_107_6">#REF!,#REF!,#REF!,#REF!,#REF!,#REF!</definedName>
    <definedName name="teplonositel_list">[9]TEHSHEET!$J$2:$J$3</definedName>
    <definedName name="TES" localSheetId="24">#REF!</definedName>
    <definedName name="TES" localSheetId="19">#REF!</definedName>
    <definedName name="TES" localSheetId="6">#REF!</definedName>
    <definedName name="TES" localSheetId="25">#REF!</definedName>
    <definedName name="TES" localSheetId="18">#REF!</definedName>
    <definedName name="TES" localSheetId="26">#REF!</definedName>
    <definedName name="TES" localSheetId="17">#REF!</definedName>
    <definedName name="TES">#REF!</definedName>
    <definedName name="TES_DATA" localSheetId="24">#REF!</definedName>
    <definedName name="TES_DATA" localSheetId="19">#REF!</definedName>
    <definedName name="TES_DATA" localSheetId="6">#REF!</definedName>
    <definedName name="TES_DATA" localSheetId="25">#REF!</definedName>
    <definedName name="TES_DATA" localSheetId="18">#REF!</definedName>
    <definedName name="TES_DATA" localSheetId="26">#REF!</definedName>
    <definedName name="TES_DATA" localSheetId="17">#REF!</definedName>
    <definedName name="TES_DATA">#REF!</definedName>
    <definedName name="TES_LIST" localSheetId="24">#REF!</definedName>
    <definedName name="TES_LIST" localSheetId="19">#REF!</definedName>
    <definedName name="TES_LIST" localSheetId="6">#REF!</definedName>
    <definedName name="TES_LIST" localSheetId="25">#REF!</definedName>
    <definedName name="TES_LIST" localSheetId="18">#REF!</definedName>
    <definedName name="TES_LIST" localSheetId="26">#REF!</definedName>
    <definedName name="TES_LIST" localSheetId="17">#REF!</definedName>
    <definedName name="TES_LIST">#REF!</definedName>
    <definedName name="TESList">[10]Лист!$A$220</definedName>
    <definedName name="tip_electrodvigatel_list">[9]TEHSHEET!$U$2:$U$3</definedName>
    <definedName name="tip_nasos_list">[9]TEHSHEET!$L$2:$L$4</definedName>
    <definedName name="tip_prokladki_detail">[9]TEHSHEET!$X$2:$X$7</definedName>
    <definedName name="tip_prokladki_osn">[9]TEHSHEET!$W$2:$W$4</definedName>
    <definedName name="Toplivo">[23]Справочники!$A$48:$A$56</definedName>
    <definedName name="tp_list">'[9]Тепловые пункты'!$E$9:$E$9</definedName>
    <definedName name="TP2.1?Data">[24]P2.1!$F$7:$H$26,[24]P2.1!$H$27,[24]P2.1!$F$28:$H$37,[24]P2.1!$H$38:$H$39,[24]P2.1!$F$40:$H$43,[24]P2.1!$H$44</definedName>
    <definedName name="TP2.1?L5">[24]P2.1!$F$40:$F$43,[24]P2.1!$F$7:$F$26,[24]P2.1!$F$28:$F$37</definedName>
    <definedName name="TP2.1?L6">[24]P2.1!$G$7:$G$26,[24]P2.1!$G$40:$G$43,[24]P2.1!$G$28:$G$37</definedName>
    <definedName name="TP2.1?unit?КМ">[24]P2.1!$G$40:$G$43,[24]P2.1!$G$28:$G$37,[24]P2.1!$G$7:$G$26</definedName>
    <definedName name="TP2.1?unit?УЕ.100КМ">[24]P2.1!$F$28:$F$37,[24]P2.1!$F$40:$F$43,[24]P2.1!$F$7:$F$26</definedName>
    <definedName name="TP2.2?Data">[24]P2.2!$F$7:$H$47,[24]P2.2!$H$48:$H$51</definedName>
    <definedName name="TRANSMISSION_TARIFF">'[43]Инструкция по заполнению'!$E$7</definedName>
    <definedName name="tre">#N/A</definedName>
    <definedName name="TTT" localSheetId="24">#REF!</definedName>
    <definedName name="TTT" localSheetId="19">#REF!</definedName>
    <definedName name="TTT" localSheetId="6">#REF!</definedName>
    <definedName name="TTT" localSheetId="25">#REF!</definedName>
    <definedName name="TTT" localSheetId="18">#REF!</definedName>
    <definedName name="TTT" localSheetId="26">#REF!</definedName>
    <definedName name="TTT" localSheetId="17">#REF!</definedName>
    <definedName name="TTT">#REF!</definedName>
    <definedName name="types_of_tariff">[22]TEHSHEET!$C$2:$C$3</definedName>
    <definedName name="tyui">#N/A</definedName>
    <definedName name="tyuj">#N/A</definedName>
    <definedName name="uilt" localSheetId="6" hidden="1">{#N/A,#N/A,TRUE,"Лист1";#N/A,#N/A,TRUE,"Лист2";#N/A,#N/A,TRUE,"Лист3"}</definedName>
    <definedName name="uilt" hidden="1">{#N/A,#N/A,TRUE,"Лист1";#N/A,#N/A,TRUE,"Лист2";#N/A,#N/A,TRUE,"Лист3"}</definedName>
    <definedName name="UnCheck_List06_7">[19]СЦТ!$E$195:$E$201</definedName>
    <definedName name="Unit" localSheetId="24">#REF!</definedName>
    <definedName name="Unit" localSheetId="19">#REF!</definedName>
    <definedName name="Unit" localSheetId="6">#REF!</definedName>
    <definedName name="Unit" localSheetId="25">#REF!</definedName>
    <definedName name="Unit" localSheetId="18">#REF!</definedName>
    <definedName name="Unit" localSheetId="26">#REF!</definedName>
    <definedName name="Unit" localSheetId="17">#REF!</definedName>
    <definedName name="Unit">#REF!</definedName>
    <definedName name="units_tariff">[22]TEHSHEET!$G$2:$G$3</definedName>
    <definedName name="VB">#N/A</definedName>
    <definedName name="vbn">#N/A</definedName>
    <definedName name="vbnj">#N/A</definedName>
    <definedName name="vcg">#N/A</definedName>
    <definedName name="vdet" localSheetId="24">#REF!</definedName>
    <definedName name="vdet" localSheetId="19">#REF!</definedName>
    <definedName name="vdet" localSheetId="6">#REF!</definedName>
    <definedName name="vdet" localSheetId="25">#REF!</definedName>
    <definedName name="vdet" localSheetId="18">#REF!</definedName>
    <definedName name="vdet" localSheetId="26">#REF!</definedName>
    <definedName name="vdet" localSheetId="17">#REF!</definedName>
    <definedName name="vdet">#REF!</definedName>
    <definedName name="vdet_list">[9]TEHSHEET!$G$2:$G$5</definedName>
    <definedName name="VDOC" localSheetId="24">#REF!</definedName>
    <definedName name="VDOC" localSheetId="19">#REF!</definedName>
    <definedName name="VDOC" localSheetId="6">#REF!</definedName>
    <definedName name="VDOC" localSheetId="25">#REF!</definedName>
    <definedName name="VDOC" localSheetId="18">#REF!</definedName>
    <definedName name="VDOC" localSheetId="26">#REF!</definedName>
    <definedName name="VDOC" localSheetId="17">#REF!</definedName>
    <definedName name="VDOC">#REF!</definedName>
    <definedName name="version">[9]Инструкция!$B$3</definedName>
    <definedName name="VID_TOPL">[8]TECHSHEET!$D$1:$D$7</definedName>
    <definedName name="vid_uslugi_list">[9]TEHSHEET!$I$2:$I$4</definedName>
    <definedName name="vidd" localSheetId="24">#REF!</definedName>
    <definedName name="vidd" localSheetId="19">#REF!</definedName>
    <definedName name="vidd" localSheetId="6">#REF!</definedName>
    <definedName name="vidd" localSheetId="25">#REF!</definedName>
    <definedName name="vidd" localSheetId="18">#REF!</definedName>
    <definedName name="vidd" localSheetId="26">#REF!</definedName>
    <definedName name="vidd" localSheetId="17">#REF!</definedName>
    <definedName name="vidd">#REF!</definedName>
    <definedName name="vidd_02" localSheetId="24">#REF!</definedName>
    <definedName name="vidd_02" localSheetId="19">#REF!</definedName>
    <definedName name="vidd_02" localSheetId="6">#REF!</definedName>
    <definedName name="vidd_02" localSheetId="25">#REF!</definedName>
    <definedName name="vidd_02" localSheetId="18">#REF!</definedName>
    <definedName name="vidd_02" localSheetId="26">#REF!</definedName>
    <definedName name="vidd_02" localSheetId="17">#REF!</definedName>
    <definedName name="vidd_02">#REF!</definedName>
    <definedName name="vidd_03" localSheetId="24">#REF!</definedName>
    <definedName name="vidd_03" localSheetId="19">#REF!</definedName>
    <definedName name="vidd_03" localSheetId="6">#REF!</definedName>
    <definedName name="vidd_03" localSheetId="25">#REF!</definedName>
    <definedName name="vidd_03" localSheetId="18">#REF!</definedName>
    <definedName name="vidd_03" localSheetId="26">#REF!</definedName>
    <definedName name="vidd_03" localSheetId="17">#REF!</definedName>
    <definedName name="vidd_03">#REF!</definedName>
    <definedName name="we">#N/A</definedName>
    <definedName name="wetr">#N/A</definedName>
    <definedName name="wew">#N/A</definedName>
    <definedName name="wqe">#N/A</definedName>
    <definedName name="wqer" localSheetId="24">#REF!</definedName>
    <definedName name="wqer" localSheetId="19">#REF!</definedName>
    <definedName name="wqer" localSheetId="6">#REF!</definedName>
    <definedName name="wqer" localSheetId="25">#REF!</definedName>
    <definedName name="wqer" localSheetId="18">#REF!</definedName>
    <definedName name="wqer" localSheetId="26">#REF!</definedName>
    <definedName name="wqer" localSheetId="17">#REF!</definedName>
    <definedName name="wqer">#REF!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t">#N/A</definedName>
    <definedName name="xcv">#N/A</definedName>
    <definedName name="xcvgb">#N/A</definedName>
    <definedName name="y">#N/A</definedName>
    <definedName name="ya_1" localSheetId="24">[17]Производственные!#REF!</definedName>
    <definedName name="ya_1" localSheetId="19">[17]Производственные!#REF!</definedName>
    <definedName name="ya_1" localSheetId="6">[17]Производственные!#REF!</definedName>
    <definedName name="ya_1" localSheetId="25">[17]Производственные!#REF!</definedName>
    <definedName name="ya_1" localSheetId="18">[17]Производственные!#REF!</definedName>
    <definedName name="ya_1" localSheetId="10">[17]Производственные!#REF!</definedName>
    <definedName name="ya_1" localSheetId="26">[17]Производственные!#REF!</definedName>
    <definedName name="ya_1" localSheetId="17">[17]Производственные!#REF!</definedName>
    <definedName name="ya_1">[17]Производственные!#REF!</definedName>
    <definedName name="ya_10" localSheetId="24">[17]П1.12!#REF!</definedName>
    <definedName name="ya_10" localSheetId="19">[17]П1.12!#REF!</definedName>
    <definedName name="ya_10" localSheetId="6">[17]П1.12!#REF!</definedName>
    <definedName name="ya_10" localSheetId="25">[17]П1.12!#REF!</definedName>
    <definedName name="ya_10" localSheetId="18">[17]П1.12!#REF!</definedName>
    <definedName name="ya_10" localSheetId="10">[17]П1.12!#REF!</definedName>
    <definedName name="ya_10" localSheetId="26">[17]П1.12!#REF!</definedName>
    <definedName name="ya_10" localSheetId="17">[17]П1.12!#REF!</definedName>
    <definedName name="ya_10">[17]П1.12!#REF!</definedName>
    <definedName name="ya_2" localSheetId="24">[17]Производственные!#REF!</definedName>
    <definedName name="ya_2" localSheetId="19">[17]Производственные!#REF!</definedName>
    <definedName name="ya_2" localSheetId="6">[17]Производственные!#REF!</definedName>
    <definedName name="ya_2" localSheetId="25">[17]Производственные!#REF!</definedName>
    <definedName name="ya_2" localSheetId="18">[17]Производственные!#REF!</definedName>
    <definedName name="ya_2" localSheetId="10">[17]Производственные!#REF!</definedName>
    <definedName name="ya_2" localSheetId="26">[17]Производственные!#REF!</definedName>
    <definedName name="ya_2" localSheetId="17">[17]Производственные!#REF!</definedName>
    <definedName name="ya_2">[17]Производственные!#REF!</definedName>
    <definedName name="ya_3" localSheetId="24">[17]П1.9!#REF!</definedName>
    <definedName name="ya_3" localSheetId="19">[17]П1.9!#REF!</definedName>
    <definedName name="ya_3" localSheetId="6">[17]П1.9!#REF!</definedName>
    <definedName name="ya_3" localSheetId="25">[17]П1.9!#REF!</definedName>
    <definedName name="ya_3" localSheetId="18">[17]П1.9!#REF!</definedName>
    <definedName name="ya_3" localSheetId="10">[17]П1.9!#REF!</definedName>
    <definedName name="ya_3" localSheetId="26">[17]П1.9!#REF!</definedName>
    <definedName name="ya_3" localSheetId="17">[17]П1.9!#REF!</definedName>
    <definedName name="ya_3">[17]П1.9!#REF!</definedName>
    <definedName name="ya_4" localSheetId="24">[17]П1.9!#REF!</definedName>
    <definedName name="ya_4" localSheetId="19">[17]П1.9!#REF!</definedName>
    <definedName name="ya_4" localSheetId="6">[17]П1.9!#REF!</definedName>
    <definedName name="ya_4" localSheetId="25">[17]П1.9!#REF!</definedName>
    <definedName name="ya_4" localSheetId="18">[17]П1.9!#REF!</definedName>
    <definedName name="ya_4" localSheetId="10">[17]П1.9!#REF!</definedName>
    <definedName name="ya_4" localSheetId="26">[17]П1.9!#REF!</definedName>
    <definedName name="ya_4" localSheetId="17">[17]П1.9!#REF!</definedName>
    <definedName name="ya_4">[17]П1.9!#REF!</definedName>
    <definedName name="ya_5" localSheetId="24">[17]Топливо!#REF!</definedName>
    <definedName name="ya_5" localSheetId="19">[17]Топливо!#REF!</definedName>
    <definedName name="ya_5" localSheetId="6">[17]Топливо!#REF!</definedName>
    <definedName name="ya_5" localSheetId="25">[17]Топливо!#REF!</definedName>
    <definedName name="ya_5" localSheetId="18">[17]Топливо!#REF!</definedName>
    <definedName name="ya_5" localSheetId="10">[17]Топливо!#REF!</definedName>
    <definedName name="ya_5" localSheetId="26">[17]Топливо!#REF!</definedName>
    <definedName name="ya_5" localSheetId="17">[17]Топливо!#REF!</definedName>
    <definedName name="ya_5">[17]Топливо!#REF!</definedName>
    <definedName name="ya_6" localSheetId="24">[17]Топливо!#REF!</definedName>
    <definedName name="ya_6" localSheetId="19">[17]Топливо!#REF!</definedName>
    <definedName name="ya_6" localSheetId="6">[17]Топливо!#REF!</definedName>
    <definedName name="ya_6" localSheetId="25">[17]Топливо!#REF!</definedName>
    <definedName name="ya_6" localSheetId="18">[17]Топливо!#REF!</definedName>
    <definedName name="ya_6" localSheetId="10">[17]Топливо!#REF!</definedName>
    <definedName name="ya_6" localSheetId="26">[17]Топливо!#REF!</definedName>
    <definedName name="ya_6" localSheetId="17">[17]Топливо!#REF!</definedName>
    <definedName name="ya_6">[17]Топливо!#REF!</definedName>
    <definedName name="ya_7" localSheetId="24">[17]П1.10!#REF!</definedName>
    <definedName name="ya_7" localSheetId="19">[17]П1.10!#REF!</definedName>
    <definedName name="ya_7" localSheetId="6">[17]П1.10!#REF!</definedName>
    <definedName name="ya_7" localSheetId="25">[17]П1.10!#REF!</definedName>
    <definedName name="ya_7" localSheetId="18">[17]П1.10!#REF!</definedName>
    <definedName name="ya_7" localSheetId="10">[17]П1.10!#REF!</definedName>
    <definedName name="ya_7" localSheetId="26">[17]П1.10!#REF!</definedName>
    <definedName name="ya_7" localSheetId="17">[17]П1.10!#REF!</definedName>
    <definedName name="ya_7">[17]П1.10!#REF!</definedName>
    <definedName name="ya_8" localSheetId="24">[17]П1.10!#REF!</definedName>
    <definedName name="ya_8" localSheetId="19">[17]П1.10!#REF!</definedName>
    <definedName name="ya_8" localSheetId="6">[17]П1.10!#REF!</definedName>
    <definedName name="ya_8" localSheetId="25">[17]П1.10!#REF!</definedName>
    <definedName name="ya_8" localSheetId="18">[17]П1.10!#REF!</definedName>
    <definedName name="ya_8" localSheetId="10">[17]П1.10!#REF!</definedName>
    <definedName name="ya_8" localSheetId="26">[17]П1.10!#REF!</definedName>
    <definedName name="ya_8" localSheetId="17">[17]П1.10!#REF!</definedName>
    <definedName name="ya_8">[17]П1.10!#REF!</definedName>
    <definedName name="ya_9" localSheetId="24">[17]П1.12!#REF!</definedName>
    <definedName name="ya_9" localSheetId="19">[17]П1.12!#REF!</definedName>
    <definedName name="ya_9" localSheetId="6">[17]П1.12!#REF!</definedName>
    <definedName name="ya_9" localSheetId="25">[17]П1.12!#REF!</definedName>
    <definedName name="ya_9" localSheetId="18">[17]П1.12!#REF!</definedName>
    <definedName name="ya_9" localSheetId="10">[17]П1.12!#REF!</definedName>
    <definedName name="ya_9" localSheetId="26">[17]П1.12!#REF!</definedName>
    <definedName name="ya_9" localSheetId="17">[17]П1.12!#REF!</definedName>
    <definedName name="ya_9">[17]П1.12!#REF!</definedName>
    <definedName name="YEAR" localSheetId="24">#REF!</definedName>
    <definedName name="YEAR" localSheetId="19">#REF!</definedName>
    <definedName name="YEAR" localSheetId="6">#REF!</definedName>
    <definedName name="YEAR" localSheetId="25">#REF!</definedName>
    <definedName name="YEAR" localSheetId="18">#REF!</definedName>
    <definedName name="YEAR" localSheetId="26">#REF!</definedName>
    <definedName name="YEAR" localSheetId="17">#REF!</definedName>
    <definedName name="YEAR">#REF!</definedName>
    <definedName name="year_02" localSheetId="24">#REF!</definedName>
    <definedName name="year_02" localSheetId="19">#REF!</definedName>
    <definedName name="year_02" localSheetId="6">#REF!</definedName>
    <definedName name="year_02" localSheetId="25">#REF!</definedName>
    <definedName name="year_02" localSheetId="18">#REF!</definedName>
    <definedName name="year_02" localSheetId="26">#REF!</definedName>
    <definedName name="year_02" localSheetId="17">#REF!</definedName>
    <definedName name="year_02">#REF!</definedName>
    <definedName name="year_03" localSheetId="24">#REF!</definedName>
    <definedName name="year_03" localSheetId="19">#REF!</definedName>
    <definedName name="year_03" localSheetId="6">#REF!</definedName>
    <definedName name="year_03" localSheetId="25">#REF!</definedName>
    <definedName name="year_03" localSheetId="18">#REF!</definedName>
    <definedName name="year_03" localSheetId="26">#REF!</definedName>
    <definedName name="year_03" localSheetId="17">#REF!</definedName>
    <definedName name="year_03">#REF!</definedName>
    <definedName name="YES_NO">[8]TECHSHEET!$B$1:$B$2</definedName>
    <definedName name="YesNo">[22]TEHSHEET!$E$2:$E$3</definedName>
    <definedName name="yperi" localSheetId="24">#REF!</definedName>
    <definedName name="yperi" localSheetId="19">#REF!</definedName>
    <definedName name="yperi" localSheetId="6">#REF!</definedName>
    <definedName name="yperi" localSheetId="25">#REF!</definedName>
    <definedName name="yperi" localSheetId="18">#REF!</definedName>
    <definedName name="yperi" localSheetId="26">#REF!</definedName>
    <definedName name="yperi" localSheetId="17">#REF!</definedName>
    <definedName name="yperi">#REF!</definedName>
    <definedName name="yperi_02" localSheetId="24">#REF!</definedName>
    <definedName name="yperi_02" localSheetId="19">#REF!</definedName>
    <definedName name="yperi_02" localSheetId="6">#REF!</definedName>
    <definedName name="yperi_02" localSheetId="25">#REF!</definedName>
    <definedName name="yperi_02" localSheetId="18">#REF!</definedName>
    <definedName name="yperi_02" localSheetId="26">#REF!</definedName>
    <definedName name="yperi_02" localSheetId="17">#REF!</definedName>
    <definedName name="yperi_02">#REF!</definedName>
    <definedName name="yperi_03" localSheetId="24">#REF!</definedName>
    <definedName name="yperi_03" localSheetId="19">#REF!</definedName>
    <definedName name="yperi_03" localSheetId="6">#REF!</definedName>
    <definedName name="yperi_03" localSheetId="25">#REF!</definedName>
    <definedName name="yperi_03" localSheetId="18">#REF!</definedName>
    <definedName name="yperi_03" localSheetId="26">#REF!</definedName>
    <definedName name="yperi_03" localSheetId="17">#REF!</definedName>
    <definedName name="yperi_03">#REF!</definedName>
    <definedName name="yuoi">#N/A</definedName>
    <definedName name="ZERO" localSheetId="24">#REF!</definedName>
    <definedName name="ZERO" localSheetId="19">#REF!</definedName>
    <definedName name="ZERO" localSheetId="6">#REF!</definedName>
    <definedName name="ZERO" localSheetId="25">#REF!</definedName>
    <definedName name="ZERO" localSheetId="18">#REF!</definedName>
    <definedName name="ZERO" localSheetId="26">#REF!</definedName>
    <definedName name="ZERO" localSheetId="17">#REF!</definedName>
    <definedName name="ZERO">#REF!</definedName>
    <definedName name="zx">#N/A</definedName>
    <definedName name="zxc">#N/A</definedName>
    <definedName name="zxf">#N/A</definedName>
    <definedName name="а1" localSheetId="6">P1_T19.2?Data,P2_T19.2?Data</definedName>
    <definedName name="А1">'ИП-2'!#REF!</definedName>
    <definedName name="а10" localSheetId="6">P1_T21.2.2?Data,P2_T21.2.2?Data</definedName>
    <definedName name="а10">P1_T21.2.2?Data,P2_T21.2.2?Data</definedName>
    <definedName name="ааа" localSheetId="24">#REF!</definedName>
    <definedName name="ааа" localSheetId="19">#REF!</definedName>
    <definedName name="ааа" localSheetId="6">#REF!</definedName>
    <definedName name="ааа" localSheetId="25">#REF!</definedName>
    <definedName name="ааа" localSheetId="18">#REF!</definedName>
    <definedName name="ааа" localSheetId="26">#REF!</definedName>
    <definedName name="ааа" localSheetId="17">#REF!</definedName>
    <definedName name="ааа">#REF!</definedName>
    <definedName name="АААААААА">#N/A</definedName>
    <definedName name="абон.пл">#N/A</definedName>
    <definedName name="Абоненты_бюджет_прочие_жилищ" localSheetId="24">#REF!</definedName>
    <definedName name="Абоненты_бюджет_прочие_жилищ" localSheetId="19">#REF!</definedName>
    <definedName name="Абоненты_бюджет_прочие_жилищ" localSheetId="6">#REF!</definedName>
    <definedName name="Абоненты_бюджет_прочие_жилищ" localSheetId="25">#REF!</definedName>
    <definedName name="Абоненты_бюджет_прочие_жилищ" localSheetId="18">#REF!</definedName>
    <definedName name="Абоненты_бюджет_прочие_жилищ" localSheetId="26">#REF!</definedName>
    <definedName name="Абоненты_бюджет_прочие_жилищ" localSheetId="17">#REF!</definedName>
    <definedName name="Абоненты_бюджет_прочие_жилищ">#REF!</definedName>
    <definedName name="авв">[44]Содержание!$5:$5</definedName>
    <definedName name="авпа" localSheetId="24">#REF!</definedName>
    <definedName name="авпа" localSheetId="19">#REF!</definedName>
    <definedName name="авпа" localSheetId="6">#REF!</definedName>
    <definedName name="авпа" localSheetId="25">#REF!</definedName>
    <definedName name="авпа" localSheetId="18">#REF!</definedName>
    <definedName name="авпа" localSheetId="26">#REF!</definedName>
    <definedName name="авпа" localSheetId="17">#REF!</definedName>
    <definedName name="авпа">#REF!</definedName>
    <definedName name="авт">#N/A</definedName>
    <definedName name="автономность">[6]Разработка!$I$16:$I$18</definedName>
    <definedName name="аддпоащраои" localSheetId="24">#REF!</definedName>
    <definedName name="аддпоащраои" localSheetId="19">#REF!</definedName>
    <definedName name="аддпоащраои" localSheetId="6">#REF!</definedName>
    <definedName name="аддпоащраои" localSheetId="25">#REF!</definedName>
    <definedName name="аддпоащраои" localSheetId="18">#REF!</definedName>
    <definedName name="аддпоащраои" localSheetId="26">#REF!</definedName>
    <definedName name="аддпоащраои" localSheetId="17">#REF!</definedName>
    <definedName name="аддпоащраои">#REF!</definedName>
    <definedName name="Амортиз" localSheetId="24">#REF!</definedName>
    <definedName name="Амортиз" localSheetId="19">#REF!</definedName>
    <definedName name="Амортиз" localSheetId="6">#REF!</definedName>
    <definedName name="Амортиз" localSheetId="25">#REF!</definedName>
    <definedName name="Амортиз" localSheetId="18">#REF!</definedName>
    <definedName name="Амортиз" localSheetId="26">#REF!</definedName>
    <definedName name="Амортиз" localSheetId="17">#REF!</definedName>
    <definedName name="Амортиз">#REF!</definedName>
    <definedName name="ан">#N/A</definedName>
    <definedName name="анализ">#N/A</definedName>
    <definedName name="анры1" localSheetId="24">'[24]11'!$F$49:$Q$49,'[24]11'!$F$50:$Q$50,'[24]11'!$F$51:$Q$51,'[24]11'!$F$52:$Q$52,'[24]11'!$F$53:$Q$53,'[24]11'!$F$54:$Q$54,'[24]11'!$F$56:$Q$56,'[24]11'!#REF!,'[24]11'!#REF!,'[24]11'!$F$81:$Q$81,'[24]11'!$F$9:$Q$11,[0]!P1_T11?Data</definedName>
    <definedName name="анры1" localSheetId="19">'[24]11'!$F$49:$Q$49,'[24]11'!$F$50:$Q$50,'[24]11'!$F$51:$Q$51,'[24]11'!$F$52:$Q$52,'[24]11'!$F$53:$Q$53,'[24]11'!$F$54:$Q$54,'[24]11'!$F$56:$Q$56,'[24]11'!#REF!,'[24]11'!#REF!,'[24]11'!$F$81:$Q$81,'[24]11'!$F$9:$Q$11,[0]!P1_T11?Data</definedName>
    <definedName name="анры1" localSheetId="6">'[24]11'!$F$49:$Q$49,'[24]11'!$F$50:$Q$50,'[24]11'!$F$51:$Q$51,'[24]11'!$F$52:$Q$52,'[24]11'!$F$53:$Q$53,'[24]11'!$F$54:$Q$54,'[24]11'!$F$56:$Q$56,'[24]11'!#REF!,'[24]11'!#REF!,'[24]11'!$F$81:$Q$81,'[24]11'!$F$9:$Q$11,[0]!P1_T11?Data</definedName>
    <definedName name="анры1" localSheetId="25">'[24]11'!$F$49:$Q$49,'[24]11'!$F$50:$Q$50,'[24]11'!$F$51:$Q$51,'[24]11'!$F$52:$Q$52,'[24]11'!$F$53:$Q$53,'[24]11'!$F$54:$Q$54,'[24]11'!$F$56:$Q$56,'[24]11'!#REF!,'[24]11'!#REF!,'[24]11'!$F$81:$Q$81,'[24]11'!$F$9:$Q$11,[0]!P1_T11?Data</definedName>
    <definedName name="анры1" localSheetId="18">'[24]11'!$F$49:$Q$49,'[24]11'!$F$50:$Q$50,'[24]11'!$F$51:$Q$51,'[24]11'!$F$52:$Q$52,'[24]11'!$F$53:$Q$53,'[24]11'!$F$54:$Q$54,'[24]11'!$F$56:$Q$56,'[24]11'!#REF!,'[24]11'!#REF!,'[24]11'!$F$81:$Q$81,'[24]11'!$F$9:$Q$11,[0]!P1_T11?Data</definedName>
    <definedName name="анры1" localSheetId="26">'[24]11'!$F$49:$Q$49,'[24]11'!$F$50:$Q$50,'[24]11'!$F$51:$Q$51,'[24]11'!$F$52:$Q$52,'[24]11'!$F$53:$Q$53,'[24]11'!$F$54:$Q$54,'[24]11'!$F$56:$Q$56,'[24]11'!#REF!,'[24]11'!#REF!,'[24]11'!$F$81:$Q$81,'[24]11'!$F$9:$Q$11,[0]!P1_T11?Data</definedName>
    <definedName name="анры1" localSheetId="17">'[24]11'!$F$49:$Q$49,'[24]11'!$F$50:$Q$50,'[24]11'!$F$51:$Q$51,'[24]11'!$F$52:$Q$52,'[24]11'!$F$53:$Q$53,'[24]11'!$F$54:$Q$54,'[24]11'!$F$56:$Q$56,'[24]11'!#REF!,'[24]11'!#REF!,'[24]11'!$F$81:$Q$81,'[24]11'!$F$9:$Q$11,[0]!P1_T11?Data</definedName>
    <definedName name="анры1">'[24]11'!$F$49:$Q$49,'[24]11'!$F$50:$Q$50,'[24]11'!$F$51:$Q$51,'[24]11'!$F$52:$Q$52,'[24]11'!$F$53:$Q$53,'[24]11'!$F$54:$Q$54,'[24]11'!$F$56:$Q$56,'[24]11'!#REF!,'[24]11'!#REF!,'[24]11'!$F$81:$Q$81,'[24]11'!$F$9:$Q$11,[0]!P1_T11?Data</definedName>
    <definedName name="аоо" localSheetId="24">#REF!</definedName>
    <definedName name="аоо" localSheetId="19">#REF!</definedName>
    <definedName name="аоо" localSheetId="6">#REF!</definedName>
    <definedName name="аоо" localSheetId="25">#REF!</definedName>
    <definedName name="аоо" localSheetId="18">#REF!</definedName>
    <definedName name="аоо" localSheetId="26">#REF!</definedName>
    <definedName name="аоо" localSheetId="17">#REF!</definedName>
    <definedName name="аоо">#REF!</definedName>
    <definedName name="ап">#N/A</definedName>
    <definedName name="апп12" localSheetId="24">#REF!,#REF!,#REF!,#REF!,#REF!,#REF!</definedName>
    <definedName name="апп12" localSheetId="19">#REF!,#REF!,#REF!,#REF!,#REF!,#REF!</definedName>
    <definedName name="апп12" localSheetId="6">#REF!,#REF!,#REF!,#REF!,#REF!,#REF!</definedName>
    <definedName name="апп12" localSheetId="25">#REF!,#REF!,#REF!,#REF!,#REF!,#REF!</definedName>
    <definedName name="апп12" localSheetId="18">#REF!,#REF!,#REF!,#REF!,#REF!,#REF!</definedName>
    <definedName name="апп12" localSheetId="26">#REF!,#REF!,#REF!,#REF!,#REF!,#REF!</definedName>
    <definedName name="апп12" localSheetId="17">#REF!,#REF!,#REF!,#REF!,#REF!,#REF!</definedName>
    <definedName name="апп12">#REF!,#REF!,#REF!,#REF!,#REF!,#REF!</definedName>
    <definedName name="апр">#N/A</definedName>
    <definedName name="апрво" localSheetId="24">'[45]2'!$M$137:$Y$149,'[45]2'!$M$153:$Y$165,'[45]2'!$M$169:$Y$181,P1_T2?axis?R?ДЕТ</definedName>
    <definedName name="апрво" localSheetId="19">'[45]2'!$M$137:$Y$149,'[45]2'!$M$153:$Y$165,'[45]2'!$M$169:$Y$181,P1_T2?axis?R?ДЕТ</definedName>
    <definedName name="апрво" localSheetId="6">'[45]2'!$M$137:$Y$149,'[45]2'!$M$153:$Y$165,'[45]2'!$M$169:$Y$181,P1_T2?axis?R?ДЕТ</definedName>
    <definedName name="апрво" localSheetId="25">'[45]2'!$M$137:$Y$149,'[45]2'!$M$153:$Y$165,'[45]2'!$M$169:$Y$181,P1_T2?axis?R?ДЕТ</definedName>
    <definedName name="апрво" localSheetId="18">'[45]2'!$M$137:$Y$149,'[45]2'!$M$153:$Y$165,'[45]2'!$M$169:$Y$181,P1_T2?axis?R?ДЕТ</definedName>
    <definedName name="апрво" localSheetId="26">'[45]2'!$M$137:$Y$149,'[45]2'!$M$153:$Y$165,'[45]2'!$M$169:$Y$181,P1_T2?axis?R?ДЕТ</definedName>
    <definedName name="апрво" localSheetId="17">'[45]2'!$M$137:$Y$149,'[45]2'!$M$153:$Y$165,'[45]2'!$M$169:$Y$181,P1_T2?axis?R?ДЕТ</definedName>
    <definedName name="апрво">'[45]2'!$M$137:$Y$149,'[45]2'!$M$153:$Y$165,'[45]2'!$M$169:$Y$181,P1_T2?axis?R?ДЕТ</definedName>
    <definedName name="апы15" localSheetId="24">'[24]9'!$D$10:$P$16,'[24]9'!$L$18:$P$18,'[24]9'!$L$20:$P$20,'[24]9'!$D$22:$P$22,'[24]9'!$D$24:$P$27,'[24]9'!#REF!,'[24]9'!$D$30:$P$30,'[24]9'!$L$33:$P$33,'[24]9'!$L$35:$P$35,'[24]9'!#REF!,'[24]9'!#REF!,'[24]9'!$D$8:$P$8</definedName>
    <definedName name="апы15" localSheetId="19">'[24]9'!$D$10:$P$16,'[24]9'!$L$18:$P$18,'[24]9'!$L$20:$P$20,'[24]9'!$D$22:$P$22,'[24]9'!$D$24:$P$27,'[24]9'!#REF!,'[24]9'!$D$30:$P$30,'[24]9'!$L$33:$P$33,'[24]9'!$L$35:$P$35,'[24]9'!#REF!,'[24]9'!#REF!,'[24]9'!$D$8:$P$8</definedName>
    <definedName name="апы15" localSheetId="25">'[24]9'!$D$10:$P$16,'[24]9'!$L$18:$P$18,'[24]9'!$L$20:$P$20,'[24]9'!$D$22:$P$22,'[24]9'!$D$24:$P$27,'[24]9'!#REF!,'[24]9'!$D$30:$P$30,'[24]9'!$L$33:$P$33,'[24]9'!$L$35:$P$35,'[24]9'!#REF!,'[24]9'!#REF!,'[24]9'!$D$8:$P$8</definedName>
    <definedName name="апы15" localSheetId="18">'[24]9'!$D$10:$P$16,'[24]9'!$L$18:$P$18,'[24]9'!$L$20:$P$20,'[24]9'!$D$22:$P$22,'[24]9'!$D$24:$P$27,'[24]9'!#REF!,'[24]9'!$D$30:$P$30,'[24]9'!$L$33:$P$33,'[24]9'!$L$35:$P$35,'[24]9'!#REF!,'[24]9'!#REF!,'[24]9'!$D$8:$P$8</definedName>
    <definedName name="апы15" localSheetId="26">'[24]9'!$D$10:$P$16,'[24]9'!$L$18:$P$18,'[24]9'!$L$20:$P$20,'[24]9'!$D$22:$P$22,'[24]9'!$D$24:$P$27,'[24]9'!#REF!,'[24]9'!$D$30:$P$30,'[24]9'!$L$33:$P$33,'[24]9'!$L$35:$P$35,'[24]9'!#REF!,'[24]9'!#REF!,'[24]9'!$D$8:$P$8</definedName>
    <definedName name="апы15" localSheetId="17">'[24]9'!$D$10:$P$16,'[24]9'!$L$18:$P$18,'[24]9'!$L$20:$P$20,'[24]9'!$D$22:$P$22,'[24]9'!$D$24:$P$27,'[24]9'!#REF!,'[24]9'!$D$30:$P$30,'[24]9'!$L$33:$P$33,'[24]9'!$L$35:$P$35,'[24]9'!#REF!,'[24]9'!#REF!,'[24]9'!$D$8:$P$8</definedName>
    <definedName name="апы15">'[24]9'!$D$10:$P$16,'[24]9'!$L$18:$P$18,'[24]9'!$L$20:$P$20,'[24]9'!$D$22:$P$22,'[24]9'!$D$24:$P$27,'[24]9'!#REF!,'[24]9'!$D$30:$P$30,'[24]9'!$L$33:$P$33,'[24]9'!$L$35:$P$35,'[24]9'!#REF!,'[24]9'!#REF!,'[24]9'!$D$8:$P$8</definedName>
    <definedName name="ар4р5" localSheetId="6" hidden="1">{#N/A,#N/A,TRUE,"Лист1";#N/A,#N/A,TRUE,"Лист2";#N/A,#N/A,TRUE,"Лист3"}</definedName>
    <definedName name="ар4р5" hidden="1">{#N/A,#N/A,TRUE,"Лист1";#N/A,#N/A,TRUE,"Лист2";#N/A,#N/A,TRUE,"Лист3"}</definedName>
    <definedName name="_xlnm.Database" localSheetId="24">#REF!</definedName>
    <definedName name="_xlnm.Database" localSheetId="19">#REF!</definedName>
    <definedName name="_xlnm.Database" localSheetId="6">#REF!</definedName>
    <definedName name="_xlnm.Database" localSheetId="25">#REF!</definedName>
    <definedName name="_xlnm.Database" localSheetId="18">#REF!</definedName>
    <definedName name="_xlnm.Database" localSheetId="26">#REF!</definedName>
    <definedName name="_xlnm.Database" localSheetId="17">#REF!</definedName>
    <definedName name="_xlnm.Database">#REF!</definedName>
    <definedName name="База_данных2" localSheetId="24">#REF!</definedName>
    <definedName name="База_данных2" localSheetId="19">#REF!</definedName>
    <definedName name="База_данных2" localSheetId="6">#REF!</definedName>
    <definedName name="База_данных2" localSheetId="25">#REF!</definedName>
    <definedName name="База_данных2" localSheetId="18">#REF!</definedName>
    <definedName name="База_данных2" localSheetId="26">#REF!</definedName>
    <definedName name="База_данных2" localSheetId="17">#REF!</definedName>
    <definedName name="База_данных2">#REF!</definedName>
    <definedName name="Базовые">'[46]Производство электроэнергии'!$A$95</definedName>
    <definedName name="Базовый">[23]Заголовок!$B$9</definedName>
    <definedName name="БазовыйПериод">[24]Заголовок!$B$15</definedName>
    <definedName name="Березовский">[47]Справочники!$A$19:$A$21</definedName>
    <definedName name="БО" localSheetId="24">#REF!</definedName>
    <definedName name="БО" localSheetId="19">#REF!</definedName>
    <definedName name="БО" localSheetId="6">#REF!</definedName>
    <definedName name="БО" localSheetId="25">#REF!</definedName>
    <definedName name="БО" localSheetId="18">#REF!</definedName>
    <definedName name="БО" localSheetId="26">#REF!</definedName>
    <definedName name="БО" localSheetId="17">#REF!</definedName>
    <definedName name="БО">#REF!</definedName>
    <definedName name="БО1" localSheetId="24">#REF!</definedName>
    <definedName name="БО1" localSheetId="19">#REF!</definedName>
    <definedName name="БО1" localSheetId="6">#REF!</definedName>
    <definedName name="БО1" localSheetId="25">#REF!</definedName>
    <definedName name="БО1" localSheetId="18">#REF!</definedName>
    <definedName name="БО1" localSheetId="26">#REF!</definedName>
    <definedName name="БО1" localSheetId="17">#REF!</definedName>
    <definedName name="БО1">#REF!</definedName>
    <definedName name="БО2" localSheetId="24">#REF!</definedName>
    <definedName name="БО2" localSheetId="19">#REF!</definedName>
    <definedName name="БО2" localSheetId="6">#REF!</definedName>
    <definedName name="БО2" localSheetId="25">#REF!</definedName>
    <definedName name="БО2" localSheetId="18">#REF!</definedName>
    <definedName name="БО2" localSheetId="26">#REF!</definedName>
    <definedName name="БО2" localSheetId="17">#REF!</definedName>
    <definedName name="БО2">#REF!</definedName>
    <definedName name="БС">[48]Справочники!$A$4:$A$6</definedName>
    <definedName name="Бюджетные_организации" localSheetId="24">#REF!</definedName>
    <definedName name="Бюджетные_организации" localSheetId="19">#REF!</definedName>
    <definedName name="Бюджетные_организации" localSheetId="6">#REF!</definedName>
    <definedName name="Бюджетные_организации" localSheetId="25">#REF!</definedName>
    <definedName name="Бюджетные_организации" localSheetId="18">#REF!</definedName>
    <definedName name="Бюджетные_организации" localSheetId="26">#REF!</definedName>
    <definedName name="Бюджетные_организации" localSheetId="17">#REF!</definedName>
    <definedName name="Бюджетные_организации">#REF!</definedName>
    <definedName name="Бюджетные_электроэнергии">'[46]Производство электроэнергии'!$A$111</definedName>
    <definedName name="в">#N/A</definedName>
    <definedName name="в23ё" localSheetId="6">'ИНВЕСТ '!в23ё</definedName>
    <definedName name="в23ё">[0]!в23ё</definedName>
    <definedName name="Валюта" localSheetId="24">#REF!</definedName>
    <definedName name="Валюта" localSheetId="19">#REF!</definedName>
    <definedName name="Валюта" localSheetId="6">#REF!</definedName>
    <definedName name="Валюта" localSheetId="25">#REF!</definedName>
    <definedName name="Валюта" localSheetId="18">#REF!</definedName>
    <definedName name="Валюта" localSheetId="26">#REF!</definedName>
    <definedName name="Валюта" localSheetId="17">#REF!</definedName>
    <definedName name="Валюта">#REF!</definedName>
    <definedName name="валюта1" localSheetId="24">#REF!</definedName>
    <definedName name="валюта1" localSheetId="19">#REF!</definedName>
    <definedName name="валюта1" localSheetId="6">#REF!</definedName>
    <definedName name="валюта1" localSheetId="25">#REF!</definedName>
    <definedName name="валюта1" localSheetId="18">#REF!</definedName>
    <definedName name="валюта1" localSheetId="26">#REF!</definedName>
    <definedName name="валюта1" localSheetId="17">#REF!</definedName>
    <definedName name="валюта1">#REF!</definedName>
    <definedName name="вап">#N/A</definedName>
    <definedName name="вар4" localSheetId="24">'[24]9'!$D$24:$P$27,'[24]9'!#REF!</definedName>
    <definedName name="вар4" localSheetId="19">'[24]9'!$D$24:$P$27,'[24]9'!#REF!</definedName>
    <definedName name="вар4" localSheetId="6">'[24]9'!$D$24:$P$27,'[24]9'!#REF!</definedName>
    <definedName name="вар4" localSheetId="25">'[24]9'!$D$24:$P$27,'[24]9'!#REF!</definedName>
    <definedName name="вар4" localSheetId="18">'[24]9'!$D$24:$P$27,'[24]9'!#REF!</definedName>
    <definedName name="вар4" localSheetId="26">'[24]9'!$D$24:$P$27,'[24]9'!#REF!</definedName>
    <definedName name="вар4" localSheetId="17">'[24]9'!$D$24:$P$27,'[24]9'!#REF!</definedName>
    <definedName name="вар4">'[24]9'!$D$24:$P$27,'[24]9'!#REF!</definedName>
    <definedName name="вв" localSheetId="6">'ИНВЕСТ '!вв</definedName>
    <definedName name="вв">[0]!вв</definedName>
    <definedName name="Вид_деятельности">[6]Разработка!$A$10:$A$13</definedName>
    <definedName name="вид_угля">[6]Разработка!$D$111:$D$114</definedName>
    <definedName name="ВидАктива" localSheetId="24">#REF!</definedName>
    <definedName name="ВидАктива" localSheetId="19">#REF!</definedName>
    <definedName name="ВидАктива" localSheetId="6">#REF!</definedName>
    <definedName name="ВидАктива" localSheetId="25">#REF!</definedName>
    <definedName name="ВидАктива" localSheetId="18">#REF!</definedName>
    <definedName name="ВидАктива" localSheetId="26">#REF!</definedName>
    <definedName name="ВидАктива" localSheetId="17">#REF!</definedName>
    <definedName name="ВидАктива">#REF!</definedName>
    <definedName name="виды_деят">[6]Разработка!$G$34:$G$35</definedName>
    <definedName name="виды_доходов_расходов" localSheetId="24">#REF!</definedName>
    <definedName name="виды_доходов_расходов" localSheetId="19">#REF!</definedName>
    <definedName name="виды_доходов_расходов" localSheetId="6">#REF!</definedName>
    <definedName name="виды_доходов_расходов" localSheetId="25">#REF!</definedName>
    <definedName name="виды_доходов_расходов" localSheetId="18">#REF!</definedName>
    <definedName name="виды_доходов_расходов" localSheetId="26">#REF!</definedName>
    <definedName name="виды_доходов_расходов" localSheetId="17">#REF!</definedName>
    <definedName name="виды_доходов_расходов">#REF!</definedName>
    <definedName name="ВидыЗалога">[49]списки!$B$333:$B$346</definedName>
    <definedName name="ВО" localSheetId="24">'[24]11'!$F$49:$Q$49,'[24]11'!$F$50:$Q$50,'[24]11'!$F$51:$Q$51,'[24]11'!$F$52:$Q$52,'[24]11'!$F$53:$Q$53,'[24]11'!$F$54:$Q$54,'[24]11'!$F$56:$Q$56,'[24]11'!#REF!,'[24]11'!#REF!,'[24]11'!$F$81:$Q$81,'[24]11'!$F$9:$Q$11,[0]!P1_T11?Data</definedName>
    <definedName name="ВО" localSheetId="19">'[24]11'!$F$49:$Q$49,'[24]11'!$F$50:$Q$50,'[24]11'!$F$51:$Q$51,'[24]11'!$F$52:$Q$52,'[24]11'!$F$53:$Q$53,'[24]11'!$F$54:$Q$54,'[24]11'!$F$56:$Q$56,'[24]11'!#REF!,'[24]11'!#REF!,'[24]11'!$F$81:$Q$81,'[24]11'!$F$9:$Q$11,[0]!P1_T11?Data</definedName>
    <definedName name="ВО" localSheetId="6">'[24]11'!$F$49:$Q$49,'[24]11'!$F$50:$Q$50,'[24]11'!$F$51:$Q$51,'[24]11'!$F$52:$Q$52,'[24]11'!$F$53:$Q$53,'[24]11'!$F$54:$Q$54,'[24]11'!$F$56:$Q$56,'[24]11'!#REF!,'[24]11'!#REF!,'[24]11'!$F$81:$Q$81,'[24]11'!$F$9:$Q$11,[0]!P1_T11?Data</definedName>
    <definedName name="ВО" localSheetId="25">'[24]11'!$F$49:$Q$49,'[24]11'!$F$50:$Q$50,'[24]11'!$F$51:$Q$51,'[24]11'!$F$52:$Q$52,'[24]11'!$F$53:$Q$53,'[24]11'!$F$54:$Q$54,'[24]11'!$F$56:$Q$56,'[24]11'!#REF!,'[24]11'!#REF!,'[24]11'!$F$81:$Q$81,'[24]11'!$F$9:$Q$11,[0]!P1_T11?Data</definedName>
    <definedName name="ВО" localSheetId="18">'[24]11'!$F$49:$Q$49,'[24]11'!$F$50:$Q$50,'[24]11'!$F$51:$Q$51,'[24]11'!$F$52:$Q$52,'[24]11'!$F$53:$Q$53,'[24]11'!$F$54:$Q$54,'[24]11'!$F$56:$Q$56,'[24]11'!#REF!,'[24]11'!#REF!,'[24]11'!$F$81:$Q$81,'[24]11'!$F$9:$Q$11,[0]!P1_T11?Data</definedName>
    <definedName name="ВО" localSheetId="26">'[24]11'!$F$49:$Q$49,'[24]11'!$F$50:$Q$50,'[24]11'!$F$51:$Q$51,'[24]11'!$F$52:$Q$52,'[24]11'!$F$53:$Q$53,'[24]11'!$F$54:$Q$54,'[24]11'!$F$56:$Q$56,'[24]11'!#REF!,'[24]11'!#REF!,'[24]11'!$F$81:$Q$81,'[24]11'!$F$9:$Q$11,[0]!P1_T11?Data</definedName>
    <definedName name="ВО" localSheetId="17">'[24]11'!$F$49:$Q$49,'[24]11'!$F$50:$Q$50,'[24]11'!$F$51:$Q$51,'[24]11'!$F$52:$Q$52,'[24]11'!$F$53:$Q$53,'[24]11'!$F$54:$Q$54,'[24]11'!$F$56:$Q$56,'[24]11'!#REF!,'[24]11'!#REF!,'[24]11'!$F$81:$Q$81,'[24]11'!$F$9:$Q$11,[0]!P1_T11?Data</definedName>
    <definedName name="ВО">'[24]11'!$F$49:$Q$49,'[24]11'!$F$50:$Q$50,'[24]11'!$F$51:$Q$51,'[24]11'!$F$52:$Q$52,'[24]11'!$F$53:$Q$53,'[24]11'!$F$54:$Q$54,'[24]11'!$F$56:$Q$56,'[24]11'!#REF!,'[24]11'!#REF!,'[24]11'!$F$81:$Q$81,'[24]11'!$F$9:$Q$11,[0]!P1_T11?Data</definedName>
    <definedName name="Водоотведение">'[6]Общие данные'!$B$120</definedName>
    <definedName name="водоснабжение">'[6]Общие данные'!$B$106</definedName>
    <definedName name="вр4" localSheetId="24">#REF!,#REF!</definedName>
    <definedName name="вр4" localSheetId="19">#REF!,#REF!</definedName>
    <definedName name="вр4" localSheetId="6">#REF!,#REF!</definedName>
    <definedName name="вр4" localSheetId="25">#REF!,#REF!</definedName>
    <definedName name="вр4" localSheetId="18">#REF!,#REF!</definedName>
    <definedName name="вр4" localSheetId="26">#REF!,#REF!</definedName>
    <definedName name="вр4" localSheetId="17">#REF!,#REF!</definedName>
    <definedName name="вр4">#REF!,#REF!</definedName>
    <definedName name="ВТОП" localSheetId="24">#REF!</definedName>
    <definedName name="ВТОП" localSheetId="19">#REF!</definedName>
    <definedName name="ВТОП" localSheetId="6">#REF!</definedName>
    <definedName name="ВТОП" localSheetId="25">#REF!</definedName>
    <definedName name="ВТОП" localSheetId="18">#REF!</definedName>
    <definedName name="ВТОП" localSheetId="26">#REF!</definedName>
    <definedName name="ВТОП" localSheetId="17">#REF!</definedName>
    <definedName name="ВТОП">#REF!</definedName>
    <definedName name="второй" localSheetId="24">#REF!</definedName>
    <definedName name="второй" localSheetId="19">#REF!</definedName>
    <definedName name="второй" localSheetId="6">#REF!</definedName>
    <definedName name="второй" localSheetId="25">#REF!</definedName>
    <definedName name="второй" localSheetId="18">#REF!</definedName>
    <definedName name="второй" localSheetId="26">#REF!</definedName>
    <definedName name="второй" localSheetId="17">#REF!</definedName>
    <definedName name="второй">#REF!</definedName>
    <definedName name="вуув" localSheetId="6" hidden="1">{#N/A,#N/A,TRUE,"Лист1";#N/A,#N/A,TRUE,"Лист2";#N/A,#N/A,TRUE,"Лист3"}</definedName>
    <definedName name="вуув" hidden="1">{#N/A,#N/A,TRUE,"Лист1";#N/A,#N/A,TRUE,"Лист2";#N/A,#N/A,TRUE,"Лист3"}</definedName>
    <definedName name="выбрана_ЕТО">[6]Разработка!$D$40:$D$41</definedName>
    <definedName name="выпадающие_статьи">[6]Разработка!$G$37:$G$41</definedName>
    <definedName name="г" localSheetId="24">'[24]11'!#REF!,'[24]11'!$A$41:$Q$41</definedName>
    <definedName name="г" localSheetId="19">'[24]11'!#REF!,'[24]11'!$A$41:$Q$41</definedName>
    <definedName name="г" localSheetId="6">'[24]11'!#REF!,'[24]11'!$A$41:$Q$41</definedName>
    <definedName name="г" localSheetId="25">'[24]11'!#REF!,'[24]11'!$A$41:$Q$41</definedName>
    <definedName name="г" localSheetId="18">'[24]11'!#REF!,'[24]11'!$A$41:$Q$41</definedName>
    <definedName name="г" localSheetId="10">'[24]11'!#REF!,'[24]11'!$A$41:$Q$41</definedName>
    <definedName name="г" localSheetId="26">'[24]11'!#REF!,'[24]11'!$A$41:$Q$41</definedName>
    <definedName name="г" localSheetId="17">'[24]11'!#REF!,'[24]11'!$A$41:$Q$41</definedName>
    <definedName name="г">'[24]11'!#REF!,'[24]11'!$A$41:$Q$41</definedName>
    <definedName name="гв_газ">'[6]Общие данные'!$B$49</definedName>
    <definedName name="гв_диз_т">'[6]Общие данные'!$D$49</definedName>
    <definedName name="гв_мазут">'[6]Общие данные'!$C$49</definedName>
    <definedName name="гв_прочее">'[6]Общие данные'!$G$49</definedName>
    <definedName name="гв_уголь">'[6]Общие данные'!$E$49</definedName>
    <definedName name="горячая_вода">'[6]Общие данные'!$B$38</definedName>
    <definedName name="грприрцфв00ав98" localSheetId="6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ыЗапасов" localSheetId="24">#REF!</definedName>
    <definedName name="ГруппыЗапасов" localSheetId="19">#REF!</definedName>
    <definedName name="ГруппыЗапасов" localSheetId="6">#REF!</definedName>
    <definedName name="ГруппыЗапасов" localSheetId="25">#REF!</definedName>
    <definedName name="ГруппыЗапасов" localSheetId="18">#REF!</definedName>
    <definedName name="ГруппыЗапасов" localSheetId="26">#REF!</definedName>
    <definedName name="ГруппыЗапасов" localSheetId="17">#REF!</definedName>
    <definedName name="ГруппыЗапасов">#REF!</definedName>
    <definedName name="ГруппыОС" localSheetId="24">#REF!</definedName>
    <definedName name="ГруппыОС" localSheetId="19">#REF!</definedName>
    <definedName name="ГруппыОС" localSheetId="6">#REF!</definedName>
    <definedName name="ГруппыОС" localSheetId="25">#REF!</definedName>
    <definedName name="ГруппыОС" localSheetId="18">#REF!</definedName>
    <definedName name="ГруппыОС" localSheetId="26">#REF!</definedName>
    <definedName name="ГруппыОС" localSheetId="17">#REF!</definedName>
    <definedName name="ГруппыОС">#REF!</definedName>
    <definedName name="ГруппыОСиТМЦ" localSheetId="24">#REF!</definedName>
    <definedName name="ГруппыОСиТМЦ" localSheetId="19">#REF!</definedName>
    <definedName name="ГруппыОСиТМЦ" localSheetId="6">#REF!</definedName>
    <definedName name="ГруппыОСиТМЦ" localSheetId="25">#REF!</definedName>
    <definedName name="ГруппыОСиТМЦ" localSheetId="18">#REF!</definedName>
    <definedName name="ГруппыОСиТМЦ" localSheetId="26">#REF!</definedName>
    <definedName name="ГруппыОСиТМЦ" localSheetId="17">#REF!</definedName>
    <definedName name="ГруппыОСиТМЦ">#REF!</definedName>
    <definedName name="ГруппыОСиТМЦ1" localSheetId="24">#REF!</definedName>
    <definedName name="ГруппыОСиТМЦ1" localSheetId="19">#REF!</definedName>
    <definedName name="ГруппыОСиТМЦ1" localSheetId="6">#REF!</definedName>
    <definedName name="ГруппыОСиТМЦ1" localSheetId="25">#REF!</definedName>
    <definedName name="ГруппыОСиТМЦ1" localSheetId="18">#REF!</definedName>
    <definedName name="ГруппыОСиТМЦ1" localSheetId="26">#REF!</definedName>
    <definedName name="ГруппыОСиТМЦ1" localSheetId="17">#REF!</definedName>
    <definedName name="ГруппыОСиТМЦ1">#REF!</definedName>
    <definedName name="грфинцкавг98Х" localSheetId="6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 localSheetId="24">#REF!</definedName>
    <definedName name="д" localSheetId="19">#REF!</definedName>
    <definedName name="д" localSheetId="6">#REF!</definedName>
    <definedName name="д" localSheetId="25">#REF!</definedName>
    <definedName name="д" localSheetId="18">#REF!</definedName>
    <definedName name="д" localSheetId="26">#REF!</definedName>
    <definedName name="д" localSheetId="17">#REF!</definedName>
    <definedName name="д">#REF!</definedName>
    <definedName name="Д25" localSheetId="24">#REF!</definedName>
    <definedName name="Д25" localSheetId="19">#REF!</definedName>
    <definedName name="Д25" localSheetId="6">#REF!</definedName>
    <definedName name="Д25" localSheetId="25">#REF!</definedName>
    <definedName name="Д25" localSheetId="18">#REF!</definedName>
    <definedName name="Д25" localSheetId="26">#REF!</definedName>
    <definedName name="Д25" localSheetId="17">#REF!</definedName>
    <definedName name="Д25">#REF!</definedName>
    <definedName name="да_нет">[6]Разработка!$D$3:$D$4</definedName>
    <definedName name="дд">#N/A</definedName>
    <definedName name="Детали_28" localSheetId="24">#REF!</definedName>
    <definedName name="Детали_28" localSheetId="19">#REF!</definedName>
    <definedName name="Детали_28" localSheetId="6">#REF!</definedName>
    <definedName name="Детали_28" localSheetId="25">#REF!</definedName>
    <definedName name="Детали_28" localSheetId="18">#REF!</definedName>
    <definedName name="Детали_28" localSheetId="10">#REF!</definedName>
    <definedName name="Детали_28" localSheetId="26">#REF!</definedName>
    <definedName name="Детали_28" localSheetId="17">#REF!</definedName>
    <definedName name="Детали_28">#REF!</definedName>
    <definedName name="Детали_28_3" localSheetId="24">#REF!</definedName>
    <definedName name="Детали_28_3" localSheetId="19">#REF!</definedName>
    <definedName name="Детали_28_3" localSheetId="6">#REF!</definedName>
    <definedName name="Детали_28_3" localSheetId="25">#REF!</definedName>
    <definedName name="Детали_28_3" localSheetId="18">#REF!</definedName>
    <definedName name="Детали_28_3" localSheetId="10">#REF!</definedName>
    <definedName name="Детали_28_3" localSheetId="26">#REF!</definedName>
    <definedName name="Детали_28_3" localSheetId="17">#REF!</definedName>
    <definedName name="Детали_28_3">#REF!</definedName>
    <definedName name="дифференциация_ТП">[6]Разработка!$H$1:$H$2</definedName>
    <definedName name="дл">#N/A</definedName>
    <definedName name="доля2017">'[50]Баланс э-э (мощ-ти)'!$C$47</definedName>
    <definedName name="ДРУГОЕ">[51]Справочники!$A$26:$A$28</definedName>
    <definedName name="еасуз">[6]Разработка!$H$27:$H$28</definedName>
    <definedName name="ек" localSheetId="6">'ИНВЕСТ '!ек</definedName>
    <definedName name="ек">[0]!ек</definedName>
    <definedName name="енк">#N/A</definedName>
    <definedName name="жд_услуги">[52]Классификатор1!$A$4:$A$10</definedName>
    <definedName name="Жилищные_население" localSheetId="24">#REF!</definedName>
    <definedName name="Жилищные_население" localSheetId="19">#REF!</definedName>
    <definedName name="Жилищные_население" localSheetId="6">#REF!</definedName>
    <definedName name="Жилищные_население" localSheetId="25">#REF!</definedName>
    <definedName name="Жилищные_население" localSheetId="18">#REF!</definedName>
    <definedName name="Жилищные_население" localSheetId="26">#REF!</definedName>
    <definedName name="Жилищные_население" localSheetId="17">#REF!</definedName>
    <definedName name="Жилищные_население">#REF!</definedName>
    <definedName name="ЖО" localSheetId="24">#REF!</definedName>
    <definedName name="ЖО" localSheetId="19">#REF!</definedName>
    <definedName name="ЖО" localSheetId="6">#REF!</definedName>
    <definedName name="ЖО" localSheetId="25">#REF!</definedName>
    <definedName name="ЖО" localSheetId="18">#REF!</definedName>
    <definedName name="ЖО" localSheetId="26">#REF!</definedName>
    <definedName name="ЖО" localSheetId="17">#REF!</definedName>
    <definedName name="ЖО">#REF!</definedName>
    <definedName name="ЖО1" localSheetId="24">#REF!</definedName>
    <definedName name="ЖО1" localSheetId="19">#REF!</definedName>
    <definedName name="ЖО1" localSheetId="6">#REF!</definedName>
    <definedName name="ЖО1" localSheetId="25">#REF!</definedName>
    <definedName name="ЖО1" localSheetId="18">#REF!</definedName>
    <definedName name="ЖО1" localSheetId="26">#REF!</definedName>
    <definedName name="ЖО1" localSheetId="17">#REF!</definedName>
    <definedName name="ЖО1">#REF!</definedName>
    <definedName name="ЖО2" localSheetId="24">#REF!</definedName>
    <definedName name="ЖО2" localSheetId="19">#REF!</definedName>
    <definedName name="ЖО2" localSheetId="6">#REF!</definedName>
    <definedName name="ЖО2" localSheetId="25">#REF!</definedName>
    <definedName name="ЖО2" localSheetId="18">#REF!</definedName>
    <definedName name="ЖО2" localSheetId="26">#REF!</definedName>
    <definedName name="ЖО2" localSheetId="17">#REF!</definedName>
    <definedName name="ЖО2">#REF!</definedName>
    <definedName name="з">#N/A</definedName>
    <definedName name="_xlnm.Print_Titles" localSheetId="6">'ИНВЕСТ '!$A:$C,'ИНВЕСТ '!$9:$10</definedName>
    <definedName name="_xlnm.Print_Titles" localSheetId="1">'ИП-2'!$B:$F</definedName>
    <definedName name="_xlnm.Print_Titles" localSheetId="10">Тариф_Ингарь!$2:$2</definedName>
    <definedName name="_xlnm.Print_Titles" localSheetId="26">Тариф_Новое!$2:$2</definedName>
    <definedName name="_xlnm.Print_Titles" localSheetId="17">Тариф_Толп!$2:$2</definedName>
    <definedName name="_xlnm.Print_Titles">[53]Содержание!$5:$5</definedName>
    <definedName name="задолженность" localSheetId="24">'[54]РСД ИА '!#REF!</definedName>
    <definedName name="задолженность" localSheetId="19">'[54]РСД ИА '!#REF!</definedName>
    <definedName name="задолженность" localSheetId="6">'[54]РСД ИА '!#REF!</definedName>
    <definedName name="задолженность" localSheetId="25">'[54]РСД ИА '!#REF!</definedName>
    <definedName name="задолженность" localSheetId="18">'[54]РСД ИА '!#REF!</definedName>
    <definedName name="задолженность" localSheetId="26">'[54]РСД ИА '!#REF!</definedName>
    <definedName name="задолженность" localSheetId="17">'[54]РСД ИА '!#REF!</definedName>
    <definedName name="задолженность">'[54]РСД ИА '!#REF!</definedName>
    <definedName name="Закончившийся">[23]Заголовок!$B$10</definedName>
    <definedName name="ЗП1">[55]Лист13!$A$2</definedName>
    <definedName name="ЗП2">[55]Лист13!$B$2</definedName>
    <definedName name="ЗП3">[55]Лист13!$C$2</definedName>
    <definedName name="ЗП4">[55]Лист13!$D$2</definedName>
    <definedName name="зщшенр">#N/A</definedName>
    <definedName name="имим">#N/A</definedName>
    <definedName name="имтс">#N/A</definedName>
    <definedName name="имя_котельной1" localSheetId="24">#REF!</definedName>
    <definedName name="имя_котельной1" localSheetId="19">#REF!</definedName>
    <definedName name="имя_котельной1" localSheetId="6">#REF!</definedName>
    <definedName name="имя_котельной1" localSheetId="25">#REF!</definedName>
    <definedName name="имя_котельной1" localSheetId="18">#REF!</definedName>
    <definedName name="имя_котельной1" localSheetId="26">#REF!</definedName>
    <definedName name="имя_котельной1" localSheetId="17">#REF!</definedName>
    <definedName name="имя_котельной1">#REF!</definedName>
    <definedName name="имя_котельной2" localSheetId="24">#REF!</definedName>
    <definedName name="имя_котельной2" localSheetId="19">#REF!</definedName>
    <definedName name="имя_котельной2" localSheetId="6">#REF!</definedName>
    <definedName name="имя_котельной2" localSheetId="25">#REF!</definedName>
    <definedName name="имя_котельной2" localSheetId="18">#REF!</definedName>
    <definedName name="имя_котельной2" localSheetId="26">#REF!</definedName>
    <definedName name="имя_котельной2" localSheetId="17">#REF!</definedName>
    <definedName name="имя_котельной2">#REF!</definedName>
    <definedName name="имя_котельной3" localSheetId="24">#REF!</definedName>
    <definedName name="имя_котельной3" localSheetId="19">#REF!</definedName>
    <definedName name="имя_котельной3" localSheetId="6">#REF!</definedName>
    <definedName name="имя_котельной3" localSheetId="25">#REF!</definedName>
    <definedName name="имя_котельной3" localSheetId="18">#REF!</definedName>
    <definedName name="имя_котельной3" localSheetId="26">#REF!</definedName>
    <definedName name="имя_котельной3" localSheetId="17">#REF!</definedName>
    <definedName name="имя_котельной3">#REF!</definedName>
    <definedName name="имя_котельной4" localSheetId="24">#REF!</definedName>
    <definedName name="имя_котельной4" localSheetId="19">#REF!</definedName>
    <definedName name="имя_котельной4" localSheetId="6">#REF!</definedName>
    <definedName name="имя_котельной4" localSheetId="25">#REF!</definedName>
    <definedName name="имя_котельной4" localSheetId="18">#REF!</definedName>
    <definedName name="имя_котельной4" localSheetId="26">#REF!</definedName>
    <definedName name="имя_котельной4" localSheetId="17">#REF!</definedName>
    <definedName name="имя_котельной4">#REF!</definedName>
    <definedName name="инвест">[6]Разработка!$E$2:$E$3</definedName>
    <definedName name="Инвестиции">[6]Разработка!$D$33:$D$35</definedName>
    <definedName name="индцкавг98" localSheetId="6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" localSheetId="6">'ИНВЕСТ '!й</definedName>
    <definedName name="й">[0]!й</definedName>
    <definedName name="йй" localSheetId="6">'ИНВЕСТ '!йй</definedName>
    <definedName name="йй">[0]!йй</definedName>
    <definedName name="йцу" localSheetId="24">#REF!</definedName>
    <definedName name="йцу" localSheetId="19">#REF!</definedName>
    <definedName name="йцу" localSheetId="6">#REF!</definedName>
    <definedName name="йцу" localSheetId="25">#REF!</definedName>
    <definedName name="йцу" localSheetId="18">#REF!</definedName>
    <definedName name="йцу" localSheetId="26">#REF!</definedName>
    <definedName name="йцу" localSheetId="17">#REF!</definedName>
    <definedName name="йцу">#REF!</definedName>
    <definedName name="к" localSheetId="24">#REF!</definedName>
    <definedName name="к" localSheetId="19">#REF!</definedName>
    <definedName name="к" localSheetId="6">#REF!</definedName>
    <definedName name="к" localSheetId="25">#REF!</definedName>
    <definedName name="к" localSheetId="18">#REF!</definedName>
    <definedName name="к" localSheetId="26">#REF!</definedName>
    <definedName name="к" localSheetId="17">#REF!</definedName>
    <definedName name="к">#REF!</definedName>
    <definedName name="Калькуляция" localSheetId="24">#REF!</definedName>
    <definedName name="Калькуляция" localSheetId="19">#REF!</definedName>
    <definedName name="Калькуляция" localSheetId="6">#REF!</definedName>
    <definedName name="Калькуляция" localSheetId="25">#REF!</definedName>
    <definedName name="Калькуляция" localSheetId="18">#REF!</definedName>
    <definedName name="Калькуляция" localSheetId="26">#REF!</definedName>
    <definedName name="Калькуляция" localSheetId="17">#REF!</definedName>
    <definedName name="Калькуляция">#REF!</definedName>
    <definedName name="калькуляшка" localSheetId="24">#REF!</definedName>
    <definedName name="калькуляшка" localSheetId="19">#REF!</definedName>
    <definedName name="калькуляшка" localSheetId="6">#REF!</definedName>
    <definedName name="калькуляшка" localSheetId="25">#REF!</definedName>
    <definedName name="калькуляшка" localSheetId="18">#REF!</definedName>
    <definedName name="калькуляшка" localSheetId="26">#REF!</definedName>
    <definedName name="калькуляшка" localSheetId="17">#REF!</definedName>
    <definedName name="калькуляшка">#REF!</definedName>
    <definedName name="КБ_неком_отпуск">'[56]Некоммерческий отпуск'!$L$5:$L$65536</definedName>
    <definedName name="кв1__2" localSheetId="24">#REF!</definedName>
    <definedName name="кв1__2" localSheetId="19">#REF!</definedName>
    <definedName name="кв1__2" localSheetId="6">#REF!</definedName>
    <definedName name="кв1__2" localSheetId="25">#REF!</definedName>
    <definedName name="кв1__2" localSheetId="18">#REF!</definedName>
    <definedName name="кв1__2" localSheetId="26">#REF!</definedName>
    <definedName name="кв1__2" localSheetId="17">#REF!</definedName>
    <definedName name="кв1__2">#REF!</definedName>
    <definedName name="кв1_1" localSheetId="24">#REF!</definedName>
    <definedName name="кв1_1" localSheetId="19">#REF!</definedName>
    <definedName name="кв1_1" localSheetId="6">#REF!</definedName>
    <definedName name="кв1_1" localSheetId="25">#REF!</definedName>
    <definedName name="кв1_1" localSheetId="18">#REF!</definedName>
    <definedName name="кв1_1" localSheetId="26">#REF!</definedName>
    <definedName name="кв1_1" localSheetId="17">#REF!</definedName>
    <definedName name="кв1_1">#REF!</definedName>
    <definedName name="кв1_2" localSheetId="24">#REF!</definedName>
    <definedName name="кв1_2" localSheetId="19">#REF!</definedName>
    <definedName name="кв1_2" localSheetId="6">#REF!</definedName>
    <definedName name="кв1_2" localSheetId="25">#REF!</definedName>
    <definedName name="кв1_2" localSheetId="18">#REF!</definedName>
    <definedName name="кв1_2" localSheetId="26">#REF!</definedName>
    <definedName name="кв1_2" localSheetId="17">#REF!</definedName>
    <definedName name="кв1_2">#REF!</definedName>
    <definedName name="кв2_1" localSheetId="24">#REF!</definedName>
    <definedName name="кв2_1" localSheetId="19">#REF!</definedName>
    <definedName name="кв2_1" localSheetId="6">#REF!</definedName>
    <definedName name="кв2_1" localSheetId="25">#REF!</definedName>
    <definedName name="кв2_1" localSheetId="18">#REF!</definedName>
    <definedName name="кв2_1" localSheetId="26">#REF!</definedName>
    <definedName name="кв2_1" localSheetId="17">#REF!</definedName>
    <definedName name="кв2_1">#REF!</definedName>
    <definedName name="кв2_2" localSheetId="24">#REF!</definedName>
    <definedName name="кв2_2" localSheetId="19">#REF!</definedName>
    <definedName name="кв2_2" localSheetId="6">#REF!</definedName>
    <definedName name="кв2_2" localSheetId="25">#REF!</definedName>
    <definedName name="кв2_2" localSheetId="18">#REF!</definedName>
    <definedName name="кв2_2" localSheetId="26">#REF!</definedName>
    <definedName name="кв2_2" localSheetId="17">#REF!</definedName>
    <definedName name="кв2_2">#REF!</definedName>
    <definedName name="кв3_1" localSheetId="24">#REF!</definedName>
    <definedName name="кв3_1" localSheetId="19">#REF!</definedName>
    <definedName name="кв3_1" localSheetId="6">#REF!</definedName>
    <definedName name="кв3_1" localSheetId="25">#REF!</definedName>
    <definedName name="кв3_1" localSheetId="18">#REF!</definedName>
    <definedName name="кв3_1" localSheetId="26">#REF!</definedName>
    <definedName name="кв3_1" localSheetId="17">#REF!</definedName>
    <definedName name="кв3_1">#REF!</definedName>
    <definedName name="кв3_2" localSheetId="24">#REF!</definedName>
    <definedName name="кв3_2" localSheetId="19">#REF!</definedName>
    <definedName name="кв3_2" localSheetId="6">#REF!</definedName>
    <definedName name="кв3_2" localSheetId="25">#REF!</definedName>
    <definedName name="кв3_2" localSheetId="18">#REF!</definedName>
    <definedName name="кв3_2" localSheetId="26">#REF!</definedName>
    <definedName name="кв3_2" localSheetId="17">#REF!</definedName>
    <definedName name="кв3_2">#REF!</definedName>
    <definedName name="кв4_1" localSheetId="24">#REF!</definedName>
    <definedName name="кв4_1" localSheetId="19">#REF!</definedName>
    <definedName name="кв4_1" localSheetId="6">#REF!</definedName>
    <definedName name="кв4_1" localSheetId="25">#REF!</definedName>
    <definedName name="кв4_1" localSheetId="18">#REF!</definedName>
    <definedName name="кв4_1" localSheetId="26">#REF!</definedName>
    <definedName name="кв4_1" localSheetId="17">#REF!</definedName>
    <definedName name="кв4_1">#REF!</definedName>
    <definedName name="кв4_2" localSheetId="24">#REF!</definedName>
    <definedName name="кв4_2" localSheetId="19">#REF!</definedName>
    <definedName name="кв4_2" localSheetId="6">#REF!</definedName>
    <definedName name="кв4_2" localSheetId="25">#REF!</definedName>
    <definedName name="кв4_2" localSheetId="18">#REF!</definedName>
    <definedName name="кв4_2" localSheetId="26">#REF!</definedName>
    <definedName name="кв4_2" localSheetId="17">#REF!</definedName>
    <definedName name="кв4_2">#REF!</definedName>
    <definedName name="ке" localSheetId="6">'ИНВЕСТ '!ке</definedName>
    <definedName name="ке">[0]!ке</definedName>
    <definedName name="кегн54">#N/A</definedName>
    <definedName name="кеп">#N/A</definedName>
    <definedName name="кеппппппппппп" localSheetId="6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к">#N/A</definedName>
    <definedName name="КО_неком_отпуск">'[56]Некоммерческий отпуск'!$K$5:$K$65536</definedName>
    <definedName name="кост" localSheetId="24">#REF!</definedName>
    <definedName name="кост" localSheetId="19">#REF!</definedName>
    <definedName name="кост" localSheetId="6">#REF!</definedName>
    <definedName name="кост" localSheetId="25">#REF!</definedName>
    <definedName name="кост" localSheetId="18">#REF!</definedName>
    <definedName name="кост" localSheetId="26">#REF!</definedName>
    <definedName name="кост" localSheetId="17">#REF!</definedName>
    <definedName name="кост">#REF!</definedName>
    <definedName name="кредит" localSheetId="24">#REF!</definedName>
    <definedName name="кредит" localSheetId="19">#REF!</definedName>
    <definedName name="кредит" localSheetId="6">#REF!</definedName>
    <definedName name="кредит" localSheetId="25">#REF!</definedName>
    <definedName name="кредит" localSheetId="18">#REF!</definedName>
    <definedName name="кредит" localSheetId="26">#REF!</definedName>
    <definedName name="кредит" localSheetId="17">#REF!</definedName>
    <definedName name="кредит">#REF!</definedName>
    <definedName name="л" localSheetId="24">'[24]11'!$F$49:$Q$49,'[24]11'!$F$50:$Q$50,'[24]11'!$F$51:$Q$51,'[24]11'!$F$52:$Q$52,'[24]11'!$F$53:$Q$53,'[24]11'!$F$54:$Q$54,'[24]11'!$F$56:$Q$56,'[24]11'!#REF!,'[24]11'!#REF!,'[24]11'!$F$81:$Q$81,'[24]11'!$F$9:$Q$11,[0]!P1_T11?Data</definedName>
    <definedName name="л" localSheetId="19">'[24]11'!$F$49:$Q$49,'[24]11'!$F$50:$Q$50,'[24]11'!$F$51:$Q$51,'[24]11'!$F$52:$Q$52,'[24]11'!$F$53:$Q$53,'[24]11'!$F$54:$Q$54,'[24]11'!$F$56:$Q$56,'[24]11'!#REF!,'[24]11'!#REF!,'[24]11'!$F$81:$Q$81,'[24]11'!$F$9:$Q$11,[0]!P1_T11?Data</definedName>
    <definedName name="л" localSheetId="6">'[24]11'!$F$49:$Q$49,'[24]11'!$F$50:$Q$50,'[24]11'!$F$51:$Q$51,'[24]11'!$F$52:$Q$52,'[24]11'!$F$53:$Q$53,'[24]11'!$F$54:$Q$54,'[24]11'!$F$56:$Q$56,'[24]11'!#REF!,'[24]11'!#REF!,'[24]11'!$F$81:$Q$81,'[24]11'!$F$9:$Q$11,[0]!P1_T11?Data</definedName>
    <definedName name="л" localSheetId="25">'[24]11'!$F$49:$Q$49,'[24]11'!$F$50:$Q$50,'[24]11'!$F$51:$Q$51,'[24]11'!$F$52:$Q$52,'[24]11'!$F$53:$Q$53,'[24]11'!$F$54:$Q$54,'[24]11'!$F$56:$Q$56,'[24]11'!#REF!,'[24]11'!#REF!,'[24]11'!$F$81:$Q$81,'[24]11'!$F$9:$Q$11,[0]!P1_T11?Data</definedName>
    <definedName name="л" localSheetId="18">'[24]11'!$F$49:$Q$49,'[24]11'!$F$50:$Q$50,'[24]11'!$F$51:$Q$51,'[24]11'!$F$52:$Q$52,'[24]11'!$F$53:$Q$53,'[24]11'!$F$54:$Q$54,'[24]11'!$F$56:$Q$56,'[24]11'!#REF!,'[24]11'!#REF!,'[24]11'!$F$81:$Q$81,'[24]11'!$F$9:$Q$11,[0]!P1_T11?Data</definedName>
    <definedName name="л" localSheetId="10">'[24]11'!$F$49:$Q$49,'[24]11'!$F$50:$Q$50,'[24]11'!$F$51:$Q$51,'[24]11'!$F$52:$Q$52,'[24]11'!$F$53:$Q$53,'[24]11'!$F$54:$Q$54,'[24]11'!$F$56:$Q$56,'[24]11'!#REF!,'[24]11'!#REF!,'[24]11'!$F$81:$Q$81,'[24]11'!$F$9:$Q$11,[0]!P1_T11?Data</definedName>
    <definedName name="л" localSheetId="26">'[24]11'!$F$49:$Q$49,'[24]11'!$F$50:$Q$50,'[24]11'!$F$51:$Q$51,'[24]11'!$F$52:$Q$52,'[24]11'!$F$53:$Q$53,'[24]11'!$F$54:$Q$54,'[24]11'!$F$56:$Q$56,'[24]11'!#REF!,'[24]11'!#REF!,'[24]11'!$F$81:$Q$81,'[24]11'!$F$9:$Q$11,[0]!P1_T11?Data</definedName>
    <definedName name="л" localSheetId="17">'[24]11'!$F$49:$Q$49,'[24]11'!$F$50:$Q$50,'[24]11'!$F$51:$Q$51,'[24]11'!$F$52:$Q$52,'[24]11'!$F$53:$Q$53,'[24]11'!$F$54:$Q$54,'[24]11'!$F$56:$Q$56,'[24]11'!#REF!,'[24]11'!#REF!,'[24]11'!$F$81:$Q$81,'[24]11'!$F$9:$Q$11,[0]!P1_T11?Data</definedName>
    <definedName name="л">'[24]11'!$F$49:$Q$49,'[24]11'!$F$50:$Q$50,'[24]11'!$F$51:$Q$51,'[24]11'!$F$52:$Q$52,'[24]11'!$F$53:$Q$53,'[24]11'!$F$54:$Q$54,'[24]11'!$F$56:$Q$56,'[24]11'!#REF!,'[24]11'!#REF!,'[24]11'!$F$81:$Q$81,'[24]11'!$F$9:$Q$11,[0]!P1_T11?Data</definedName>
    <definedName name="Лизинг1" localSheetId="24">#REF!</definedName>
    <definedName name="Лизинг1" localSheetId="19">#REF!</definedName>
    <definedName name="Лизинг1" localSheetId="6">#REF!</definedName>
    <definedName name="Лизинг1" localSheetId="25">#REF!</definedName>
    <definedName name="Лизинг1" localSheetId="18">#REF!</definedName>
    <definedName name="Лизинг1" localSheetId="26">#REF!</definedName>
    <definedName name="Лизинг1" localSheetId="17">#REF!</definedName>
    <definedName name="Лизинг1">#REF!</definedName>
    <definedName name="Лизинг2" localSheetId="24">[49]списки!#REF!</definedName>
    <definedName name="Лизинг2" localSheetId="19">[49]списки!#REF!</definedName>
    <definedName name="Лизинг2" localSheetId="6">[49]списки!#REF!</definedName>
    <definedName name="Лизинг2" localSheetId="25">[49]списки!#REF!</definedName>
    <definedName name="Лизинг2" localSheetId="18">[49]списки!#REF!</definedName>
    <definedName name="Лизинг2" localSheetId="26">[49]списки!#REF!</definedName>
    <definedName name="Лизинг2" localSheetId="17">[49]списки!#REF!</definedName>
    <definedName name="Лизинг2">[49]списки!#REF!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#N/A</definedName>
    <definedName name="м" localSheetId="24">#REF!</definedName>
    <definedName name="м" localSheetId="19">#REF!</definedName>
    <definedName name="м" localSheetId="6">#REF!</definedName>
    <definedName name="м" localSheetId="25">#REF!</definedName>
    <definedName name="м" localSheetId="18">#REF!</definedName>
    <definedName name="м" localSheetId="26">#REF!</definedName>
    <definedName name="м" localSheetId="17">#REF!</definedName>
    <definedName name="м">#REF!</definedName>
    <definedName name="М1">[57]Списки!$E$2</definedName>
    <definedName name="М2">[57]Списки!$E$3</definedName>
    <definedName name="материалы" localSheetId="24">#REF!</definedName>
    <definedName name="материалы" localSheetId="19">#REF!</definedName>
    <definedName name="материалы" localSheetId="6">#REF!</definedName>
    <definedName name="материалы" localSheetId="25">#REF!</definedName>
    <definedName name="материалы" localSheetId="18">#REF!</definedName>
    <definedName name="материалы" localSheetId="26">#REF!</definedName>
    <definedName name="материалы" localSheetId="17">#REF!</definedName>
    <definedName name="материалы">#REF!</definedName>
    <definedName name="мес">#N/A</definedName>
    <definedName name="метод_рег_">[6]Разработка!$A$24:$A$27</definedName>
    <definedName name="мммм">#N/A</definedName>
    <definedName name="МР" localSheetId="24">#REF!</definedName>
    <definedName name="МР" localSheetId="19">#REF!</definedName>
    <definedName name="МР" localSheetId="6">#REF!</definedName>
    <definedName name="МР" localSheetId="25">#REF!</definedName>
    <definedName name="МР" localSheetId="18">#REF!</definedName>
    <definedName name="МР" localSheetId="26">#REF!</definedName>
    <definedName name="МР" localSheetId="17">#REF!</definedName>
    <definedName name="МР">#REF!</definedName>
    <definedName name="мым" localSheetId="6">'ИНВЕСТ '!мым</definedName>
    <definedName name="мым">[0]!мым</definedName>
    <definedName name="НаБалансе">[49]списки!$B$33:$B$34</definedName>
    <definedName name="Нав_ПотрЭЭ" localSheetId="24">[10]навигация!#REF!</definedName>
    <definedName name="Нав_ПотрЭЭ" localSheetId="19">[10]навигация!#REF!</definedName>
    <definedName name="Нав_ПотрЭЭ" localSheetId="6">[10]навигация!#REF!</definedName>
    <definedName name="Нав_ПотрЭЭ" localSheetId="25">[10]навигация!#REF!</definedName>
    <definedName name="Нав_ПотрЭЭ" localSheetId="18">[10]навигация!#REF!</definedName>
    <definedName name="Нав_ПотрЭЭ" localSheetId="26">[10]навигация!#REF!</definedName>
    <definedName name="Нав_ПотрЭЭ" localSheetId="17">[10]навигация!#REF!</definedName>
    <definedName name="Нав_ПотрЭЭ">[10]навигация!#REF!</definedName>
    <definedName name="Нав_Финансы2" localSheetId="24">[10]навигация!#REF!</definedName>
    <definedName name="Нав_Финансы2" localSheetId="19">[10]навигация!#REF!</definedName>
    <definedName name="Нав_Финансы2" localSheetId="6">[10]навигация!#REF!</definedName>
    <definedName name="Нав_Финансы2" localSheetId="25">[10]навигация!#REF!</definedName>
    <definedName name="Нав_Финансы2" localSheetId="18">[10]навигация!#REF!</definedName>
    <definedName name="Нав_Финансы2" localSheetId="26">[10]навигация!#REF!</definedName>
    <definedName name="Нав_Финансы2" localSheetId="17">[10]навигация!#REF!</definedName>
    <definedName name="Нав_Финансы2">[10]навигация!#REF!</definedName>
    <definedName name="назв_пр">[58]Списки!$B$53:$B$58</definedName>
    <definedName name="Наименование">[49]списки!$B$202:$B$203</definedName>
    <definedName name="Наименования" localSheetId="24">#REF!</definedName>
    <definedName name="Наименования" localSheetId="19">#REF!</definedName>
    <definedName name="Наименования" localSheetId="6">#REF!</definedName>
    <definedName name="Наименования" localSheetId="25">#REF!</definedName>
    <definedName name="Наименования" localSheetId="18">#REF!</definedName>
    <definedName name="Наименования" localSheetId="26">#REF!</definedName>
    <definedName name="Наименования" localSheetId="17">#REF!</definedName>
    <definedName name="Наименования">#REF!</definedName>
    <definedName name="Наличие" localSheetId="24">#REF!</definedName>
    <definedName name="Наличие" localSheetId="19">#REF!</definedName>
    <definedName name="Наличие" localSheetId="6">#REF!</definedName>
    <definedName name="Наличие" localSheetId="25">#REF!</definedName>
    <definedName name="Наличие" localSheetId="18">#REF!</definedName>
    <definedName name="Наличие" localSheetId="26">#REF!</definedName>
    <definedName name="Наличие" localSheetId="17">#REF!</definedName>
    <definedName name="Наличие">#REF!</definedName>
    <definedName name="налог_транспортный">[6]Разработка!$E$139:$E$141</definedName>
    <definedName name="налоги_регулятор" localSheetId="24">[6]Налоги!#REF!</definedName>
    <definedName name="налоги_регулятор" localSheetId="19">[6]Налоги!#REF!</definedName>
    <definedName name="налоги_регулятор" localSheetId="6">[6]Налоги!#REF!</definedName>
    <definedName name="налоги_регулятор" localSheetId="25">[6]Налоги!#REF!</definedName>
    <definedName name="налоги_регулятор" localSheetId="18">[6]Налоги!#REF!</definedName>
    <definedName name="налоги_регулятор" localSheetId="26">[6]Налоги!#REF!</definedName>
    <definedName name="налоги_регулятор" localSheetId="17">[6]Налоги!#REF!</definedName>
    <definedName name="налоги_регулятор">[6]Налоги!#REF!</definedName>
    <definedName name="Население">'[46]Производство электроэнергии'!$A$124</definedName>
    <definedName name="НАШИ_должности6">[6]Разработка!$E$5:$E$10</definedName>
    <definedName name="нг53">#N/A</definedName>
    <definedName name="НДС" localSheetId="24">#REF!</definedName>
    <definedName name="НДС" localSheetId="19">#REF!</definedName>
    <definedName name="НДС" localSheetId="6">#REF!</definedName>
    <definedName name="НДС" localSheetId="25">#REF!</definedName>
    <definedName name="НДС" localSheetId="18">#REF!</definedName>
    <definedName name="НДС" localSheetId="26">#REF!</definedName>
    <definedName name="НДС" localSheetId="17">#REF!</definedName>
    <definedName name="НДС">#REF!</definedName>
    <definedName name="нег756">#N/A</definedName>
    <definedName name="Несколько_видов_деятельности">'[6]Общие данные'!$B$64</definedName>
    <definedName name="Нигр">#N/A</definedName>
    <definedName name="ннн" localSheetId="24">#REF!</definedName>
    <definedName name="ннн" localSheetId="19">#REF!</definedName>
    <definedName name="ннн" localSheetId="6">#REF!</definedName>
    <definedName name="ннн" localSheetId="25">#REF!</definedName>
    <definedName name="ннн" localSheetId="18">#REF!</definedName>
    <definedName name="ннн" localSheetId="26">#REF!</definedName>
    <definedName name="ннн" localSheetId="17">#REF!</definedName>
    <definedName name="ннн">#REF!</definedName>
    <definedName name="новая">#N/A</definedName>
    <definedName name="нр" localSheetId="24">#REF!</definedName>
    <definedName name="нр" localSheetId="19">#REF!</definedName>
    <definedName name="нр" localSheetId="6">#REF!</definedName>
    <definedName name="нр" localSheetId="25">#REF!</definedName>
    <definedName name="нр" localSheetId="18">#REF!</definedName>
    <definedName name="нр" localSheetId="26">#REF!</definedName>
    <definedName name="нр" localSheetId="17">#REF!</definedName>
    <definedName name="нр">#REF!</definedName>
    <definedName name="НСРФ" localSheetId="24">#REF!</definedName>
    <definedName name="НСРФ" localSheetId="19">#REF!</definedName>
    <definedName name="НСРФ" localSheetId="6">#REF!</definedName>
    <definedName name="НСРФ" localSheetId="25">#REF!</definedName>
    <definedName name="НСРФ" localSheetId="18">#REF!</definedName>
    <definedName name="НСРФ" localSheetId="26">#REF!</definedName>
    <definedName name="НСРФ" localSheetId="17">#REF!</definedName>
    <definedName name="НСРФ">#REF!</definedName>
    <definedName name="НСРФ2" localSheetId="24">#REF!</definedName>
    <definedName name="НСРФ2" localSheetId="19">#REF!</definedName>
    <definedName name="НСРФ2" localSheetId="6">#REF!</definedName>
    <definedName name="НСРФ2" localSheetId="25">#REF!</definedName>
    <definedName name="НСРФ2" localSheetId="18">#REF!</definedName>
    <definedName name="НСРФ2" localSheetId="26">#REF!</definedName>
    <definedName name="НСРФ2" localSheetId="17">#REF!</definedName>
    <definedName name="НСРФ2">#REF!</definedName>
    <definedName name="нур">[6]Разработка!$D$21:$D$22</definedName>
    <definedName name="о">#N/A</definedName>
    <definedName name="Обеспечение" localSheetId="24">#REF!</definedName>
    <definedName name="Обеспечение" localSheetId="19">#REF!</definedName>
    <definedName name="Обеспечение" localSheetId="6">#REF!</definedName>
    <definedName name="Обеспечение" localSheetId="25">#REF!</definedName>
    <definedName name="Обеспечение" localSheetId="18">#REF!</definedName>
    <definedName name="Обеспечение" localSheetId="26">#REF!</definedName>
    <definedName name="Обеспечение" localSheetId="17">#REF!</definedName>
    <definedName name="Обеспечение">#REF!</definedName>
    <definedName name="_xlnm.Print_Area" localSheetId="6">'ИНВЕСТ '!$A$1:$BG$81</definedName>
    <definedName name="_xlnm.Print_Area" localSheetId="0">'ИП-1'!$A$1:$B$26</definedName>
    <definedName name="_xlnm.Print_Area" localSheetId="1">'ИП-2'!$B$1:$AM$126</definedName>
    <definedName name="_xlnm.Print_Area" localSheetId="2">'ИП-3'!$A$2:$J$162</definedName>
    <definedName name="_xlnm.Print_Area" localSheetId="3">'ИП-4'!$A$1:$AV$58</definedName>
    <definedName name="_xlnm.Print_Area" localSheetId="4">'ИП-5'!$A$1:$Y$189</definedName>
    <definedName name="_xlnm.Print_Area" localSheetId="13">Прил_6.1!$A$1:$U$87</definedName>
    <definedName name="_xlnm.Print_Area" localSheetId="20">Прил_6.2!$A$1:$R$87</definedName>
    <definedName name="_xlnm.Print_Area" localSheetId="27">Прил_6.3!$A$1:$R$87</definedName>
    <definedName name="_xlnm.Print_Area" localSheetId="15">Прил_8.1!$A$1:$F$45</definedName>
    <definedName name="_xlnm.Print_Area" localSheetId="22">Прил_8.2!$A$1:$F$45</definedName>
    <definedName name="_xlnm.Print_Area" localSheetId="29">Прил_8.3!$A$1:$F$45</definedName>
    <definedName name="_xlnm.Print_Area" localSheetId="16">Прил_9.1!$A$1:$R$37</definedName>
    <definedName name="_xlnm.Print_Area" localSheetId="23">Прил_9.2!$A$1:$AC$36</definedName>
    <definedName name="_xlnm.Print_Area" localSheetId="30">Прил_9.3!$A$1:$T$38</definedName>
    <definedName name="_xlnm.Print_Area" localSheetId="10">Тариф_Ингарь!$A$1:$AW$118</definedName>
    <definedName name="_xlnm.Print_Area" localSheetId="26">Тариф_Новое!$A$1:$AV$114</definedName>
    <definedName name="_xlnm.Print_Area" localSheetId="17">Тариф_Толп!$A$1:$AV$114</definedName>
    <definedName name="объем_газа">'[6]Расходы на топливо'!$D$8</definedName>
    <definedName name="объем_ээк_план">'[6]Расходы на электроэнергию'!$J$59</definedName>
    <definedName name="объем_ээк_регулятор">'[6]Расходы на электроэнергию'!$S$59</definedName>
    <definedName name="Оглавление">[59]Содержание!$5:$5</definedName>
    <definedName name="ооо">#N/A</definedName>
    <definedName name="ОП" localSheetId="24">#REF!</definedName>
    <definedName name="ОП" localSheetId="19">#REF!</definedName>
    <definedName name="ОП" localSheetId="6">#REF!</definedName>
    <definedName name="ОП" localSheetId="25">#REF!</definedName>
    <definedName name="ОП" localSheetId="18">#REF!</definedName>
    <definedName name="ОП" localSheetId="26">#REF!</definedName>
    <definedName name="ОП" localSheetId="17">#REF!</definedName>
    <definedName name="ОП">#REF!</definedName>
    <definedName name="оп_газ">'[6]Общие данные'!$B$54</definedName>
    <definedName name="оп_диз_т">'[6]Общие данные'!$D$54</definedName>
    <definedName name="оп_мазут">'[6]Общие данные'!$C$54</definedName>
    <definedName name="оп_прочее">'[6]Общие данные'!$G$54</definedName>
    <definedName name="оп_уголь">'[6]Общие данные'!$E$54</definedName>
    <definedName name="ОП1" localSheetId="24">#REF!</definedName>
    <definedName name="ОП1" localSheetId="19">#REF!</definedName>
    <definedName name="ОП1" localSheetId="6">#REF!</definedName>
    <definedName name="ОП1" localSheetId="25">#REF!</definedName>
    <definedName name="ОП1" localSheetId="18">#REF!</definedName>
    <definedName name="ОП1" localSheetId="26">#REF!</definedName>
    <definedName name="ОП1" localSheetId="17">#REF!</definedName>
    <definedName name="ОП1">#REF!</definedName>
    <definedName name="ОП2" localSheetId="24">#REF!</definedName>
    <definedName name="ОП2" localSheetId="19">#REF!</definedName>
    <definedName name="ОП2" localSheetId="6">#REF!</definedName>
    <definedName name="ОП2" localSheetId="25">#REF!</definedName>
    <definedName name="ОП2" localSheetId="18">#REF!</definedName>
    <definedName name="ОП2" localSheetId="26">#REF!</definedName>
    <definedName name="ОП2" localSheetId="17">#REF!</definedName>
    <definedName name="ОП2">#REF!</definedName>
    <definedName name="ОптРынок">'[10]Производство электроэнергии'!$A$23</definedName>
    <definedName name="ОРГ" localSheetId="24">#REF!</definedName>
    <definedName name="ОРГ" localSheetId="19">#REF!</definedName>
    <definedName name="ОРГ" localSheetId="6">#REF!</definedName>
    <definedName name="ОРГ" localSheetId="25">#REF!</definedName>
    <definedName name="ОРГ" localSheetId="18">#REF!</definedName>
    <definedName name="ОРГ" localSheetId="26">#REF!</definedName>
    <definedName name="ОРГ" localSheetId="17">#REF!</definedName>
    <definedName name="ОРГ">#REF!</definedName>
    <definedName name="Организации_перепродавцы" localSheetId="24">#REF!</definedName>
    <definedName name="Организации_перепродавцы" localSheetId="19">#REF!</definedName>
    <definedName name="Организации_перепродавцы" localSheetId="6">#REF!</definedName>
    <definedName name="Организации_перепродавцы" localSheetId="25">#REF!</definedName>
    <definedName name="Организации_перепродавцы" localSheetId="18">#REF!</definedName>
    <definedName name="Организации_перепродавцы" localSheetId="26">#REF!</definedName>
    <definedName name="Организации_перепродавцы" localSheetId="17">#REF!</definedName>
    <definedName name="Организации_перепродавцы">#REF!</definedName>
    <definedName name="ОРГАНИЗАЦИЯ" localSheetId="24">#REF!</definedName>
    <definedName name="ОРГАНИЗАЦИЯ" localSheetId="19">#REF!</definedName>
    <definedName name="ОРГАНИЗАЦИЯ" localSheetId="6">#REF!</definedName>
    <definedName name="ОРГАНИЗАЦИЯ" localSheetId="25">#REF!</definedName>
    <definedName name="ОРГАНИЗАЦИЯ" localSheetId="18">#REF!</definedName>
    <definedName name="ОРГАНИЗАЦИЯ" localSheetId="26">#REF!</definedName>
    <definedName name="ОРГАНИЗАЦИЯ" localSheetId="17">#REF!</definedName>
    <definedName name="ОРГАНИЗАЦИЯ">#REF!</definedName>
    <definedName name="ОС17" localSheetId="24">'[24]11'!$F$49:$Q$49,'[24]11'!$F$50:$Q$50,'[24]11'!$F$51:$Q$51,'[24]11'!$F$52:$Q$52,'[24]11'!$F$53:$Q$53,'[24]11'!$F$54:$Q$54,'[24]11'!$F$56:$Q$56,'[24]11'!#REF!,'[24]11'!#REF!,'[24]11'!$F$81:$Q$81,'[24]11'!$F$9:$Q$11,[0]!P1_T11?Data</definedName>
    <definedName name="ОС17" localSheetId="19">'[24]11'!$F$49:$Q$49,'[24]11'!$F$50:$Q$50,'[24]11'!$F$51:$Q$51,'[24]11'!$F$52:$Q$52,'[24]11'!$F$53:$Q$53,'[24]11'!$F$54:$Q$54,'[24]11'!$F$56:$Q$56,'[24]11'!#REF!,'[24]11'!#REF!,'[24]11'!$F$81:$Q$81,'[24]11'!$F$9:$Q$11,[0]!P1_T11?Data</definedName>
    <definedName name="ОС17" localSheetId="6">'[24]11'!$F$49:$Q$49,'[24]11'!$F$50:$Q$50,'[24]11'!$F$51:$Q$51,'[24]11'!$F$52:$Q$52,'[24]11'!$F$53:$Q$53,'[24]11'!$F$54:$Q$54,'[24]11'!$F$56:$Q$56,'[24]11'!#REF!,'[24]11'!#REF!,'[24]11'!$F$81:$Q$81,'[24]11'!$F$9:$Q$11,[0]!P1_T11?Data</definedName>
    <definedName name="ОС17" localSheetId="25">'[24]11'!$F$49:$Q$49,'[24]11'!$F$50:$Q$50,'[24]11'!$F$51:$Q$51,'[24]11'!$F$52:$Q$52,'[24]11'!$F$53:$Q$53,'[24]11'!$F$54:$Q$54,'[24]11'!$F$56:$Q$56,'[24]11'!#REF!,'[24]11'!#REF!,'[24]11'!$F$81:$Q$81,'[24]11'!$F$9:$Q$11,[0]!P1_T11?Data</definedName>
    <definedName name="ОС17" localSheetId="18">'[24]11'!$F$49:$Q$49,'[24]11'!$F$50:$Q$50,'[24]11'!$F$51:$Q$51,'[24]11'!$F$52:$Q$52,'[24]11'!$F$53:$Q$53,'[24]11'!$F$54:$Q$54,'[24]11'!$F$56:$Q$56,'[24]11'!#REF!,'[24]11'!#REF!,'[24]11'!$F$81:$Q$81,'[24]11'!$F$9:$Q$11,[0]!P1_T11?Data</definedName>
    <definedName name="ОС17" localSheetId="26">'[24]11'!$F$49:$Q$49,'[24]11'!$F$50:$Q$50,'[24]11'!$F$51:$Q$51,'[24]11'!$F$52:$Q$52,'[24]11'!$F$53:$Q$53,'[24]11'!$F$54:$Q$54,'[24]11'!$F$56:$Q$56,'[24]11'!#REF!,'[24]11'!#REF!,'[24]11'!$F$81:$Q$81,'[24]11'!$F$9:$Q$11,[0]!P1_T11?Data</definedName>
    <definedName name="ОС17" localSheetId="17">'[24]11'!$F$49:$Q$49,'[24]11'!$F$50:$Q$50,'[24]11'!$F$51:$Q$51,'[24]11'!$F$52:$Q$52,'[24]11'!$F$53:$Q$53,'[24]11'!$F$54:$Q$54,'[24]11'!$F$56:$Q$56,'[24]11'!#REF!,'[24]11'!#REF!,'[24]11'!$F$81:$Q$81,'[24]11'!$F$9:$Q$11,[0]!P1_T11?Data</definedName>
    <definedName name="ОС17">'[24]11'!$F$49:$Q$49,'[24]11'!$F$50:$Q$50,'[24]11'!$F$51:$Q$51,'[24]11'!$F$52:$Q$52,'[24]11'!$F$53:$Q$53,'[24]11'!$F$54:$Q$54,'[24]11'!$F$56:$Q$56,'[24]11'!#REF!,'[24]11'!#REF!,'[24]11'!$F$81:$Q$81,'[24]11'!$F$9:$Q$11,[0]!P1_T11?Data</definedName>
    <definedName name="острый_и_редуцированный_пар">'[6]Общие данные'!$B$43</definedName>
    <definedName name="ОтпускЭлектроэнергииИтогоБаз">'[60]6'!$C$15</definedName>
    <definedName name="ОтпускЭлектроэнергииИтогоРег">'[61]6'!$C$44</definedName>
    <definedName name="п1_газ">'[6]Общие данные'!$B$50</definedName>
    <definedName name="п1_диз_т">'[6]Общие данные'!$D$50</definedName>
    <definedName name="п1_мазут">'[6]Общие данные'!$C$50</definedName>
    <definedName name="п1_прочее">'[6]Общие данные'!$G$50</definedName>
    <definedName name="п1_уголь">'[6]Общие данные'!$E$50</definedName>
    <definedName name="п2_газ">'[6]Общие данные'!$B$51</definedName>
    <definedName name="п2_диз_т">'[6]Общие данные'!$D$51</definedName>
    <definedName name="п2_мазут">'[6]Общие данные'!$C$51</definedName>
    <definedName name="п2_прочее">'[6]Общие данные'!$G$51</definedName>
    <definedName name="п2_уголь">'[6]Общие данные'!$E$51</definedName>
    <definedName name="п3_газ">'[6]Общие данные'!$B$52</definedName>
    <definedName name="п3_диз_т">'[6]Общие данные'!$D$52</definedName>
    <definedName name="п3_мазут">'[6]Общие данные'!$C$52</definedName>
    <definedName name="п3_прочее">'[6]Общие данные'!$G$52</definedName>
    <definedName name="п3_уголь">'[6]Общие данные'!$E$52</definedName>
    <definedName name="п4_газ">'[6]Общие данные'!$B$53</definedName>
    <definedName name="п4_диз_т">'[6]Общие данные'!$D$53</definedName>
    <definedName name="п4_мазут">'[6]Общие данные'!$C$53</definedName>
    <definedName name="п4_прочее">'[6]Общие данные'!$G$53</definedName>
    <definedName name="п4_уголь">'[6]Общие данные'!$E$53</definedName>
    <definedName name="ПА" localSheetId="24">#REF!</definedName>
    <definedName name="ПА" localSheetId="19">#REF!</definedName>
    <definedName name="ПА" localSheetId="6">#REF!</definedName>
    <definedName name="ПА" localSheetId="25">#REF!</definedName>
    <definedName name="ПА" localSheetId="18">#REF!</definedName>
    <definedName name="ПА" localSheetId="26">#REF!</definedName>
    <definedName name="ПА" localSheetId="17">#REF!</definedName>
    <definedName name="ПА">#REF!</definedName>
    <definedName name="ПА1" localSheetId="24">#REF!</definedName>
    <definedName name="ПА1" localSheetId="19">#REF!</definedName>
    <definedName name="ПА1" localSheetId="6">#REF!</definedName>
    <definedName name="ПА1" localSheetId="25">#REF!</definedName>
    <definedName name="ПА1" localSheetId="18">#REF!</definedName>
    <definedName name="ПА1" localSheetId="26">#REF!</definedName>
    <definedName name="ПА1" localSheetId="17">#REF!</definedName>
    <definedName name="ПА1">#REF!</definedName>
    <definedName name="ПА2" localSheetId="24">#REF!</definedName>
    <definedName name="ПА2" localSheetId="19">#REF!</definedName>
    <definedName name="ПА2" localSheetId="6">#REF!</definedName>
    <definedName name="ПА2" localSheetId="25">#REF!</definedName>
    <definedName name="ПА2" localSheetId="18">#REF!</definedName>
    <definedName name="ПА2" localSheetId="26">#REF!</definedName>
    <definedName name="ПА2" localSheetId="17">#REF!</definedName>
    <definedName name="ПА2">#REF!</definedName>
    <definedName name="папка">#N/A</definedName>
    <definedName name="пар">[62]KARTA!$A$1:$AJ$1211</definedName>
    <definedName name="пар__свыше_13_0">'[6]Общие данные'!$B$42</definedName>
    <definedName name="пар_от_1_2_до_2_5_">'[6]Общие данные'!$B$39</definedName>
    <definedName name="пар_от_2_5_до_7_0">'[6]Общие данные'!$B$40</definedName>
    <definedName name="пар_от_7_0_до_13_0">'[6]Общие данные'!$B$41</definedName>
    <definedName name="Пароль">[6]Разработка!$D$13:$D$14</definedName>
    <definedName name="пвапрварпврпв">#N/A</definedName>
    <definedName name="первый" localSheetId="24">#REF!</definedName>
    <definedName name="первый" localSheetId="19">#REF!</definedName>
    <definedName name="первый" localSheetId="6">#REF!</definedName>
    <definedName name="первый" localSheetId="25">#REF!</definedName>
    <definedName name="первый" localSheetId="18">#REF!</definedName>
    <definedName name="первый" localSheetId="26">#REF!</definedName>
    <definedName name="первый" localSheetId="17">#REF!</definedName>
    <definedName name="первый">#REF!</definedName>
    <definedName name="Период_19_2" localSheetId="24">#REF!</definedName>
    <definedName name="Период_19_2" localSheetId="19">#REF!</definedName>
    <definedName name="Период_19_2" localSheetId="6">#REF!</definedName>
    <definedName name="Период_19_2" localSheetId="25">#REF!</definedName>
    <definedName name="Период_19_2" localSheetId="18">#REF!</definedName>
    <definedName name="Период_19_2" localSheetId="10">#REF!</definedName>
    <definedName name="Период_19_2" localSheetId="26">#REF!</definedName>
    <definedName name="Период_19_2" localSheetId="17">#REF!</definedName>
    <definedName name="Период_19_2">#REF!</definedName>
    <definedName name="период_долгосрочки">[6]Разработка!$J$1:$J$9</definedName>
    <definedName name="период_пдв">[6]Разработка!$E$148:$E$151</definedName>
    <definedName name="ПериодРегулирования">[24]Заголовок!$B$14</definedName>
    <definedName name="периоды">[63]Периоды!$A$4:$A$9</definedName>
    <definedName name="Периоды_19_1_1" localSheetId="24">#REF!</definedName>
    <definedName name="Периоды_19_1_1" localSheetId="19">#REF!</definedName>
    <definedName name="Периоды_19_1_1" localSheetId="6">#REF!</definedName>
    <definedName name="Периоды_19_1_1" localSheetId="25">#REF!</definedName>
    <definedName name="Периоды_19_1_1" localSheetId="18">#REF!</definedName>
    <definedName name="Периоды_19_1_1" localSheetId="10">#REF!</definedName>
    <definedName name="Периоды_19_1_1" localSheetId="26">#REF!</definedName>
    <definedName name="Периоды_19_1_1" localSheetId="17">#REF!</definedName>
    <definedName name="Периоды_19_1_1">#REF!</definedName>
    <definedName name="план">#N/A</definedName>
    <definedName name="по_конкурсу">[6]Разработка!$D$235:$D$237</definedName>
    <definedName name="ПО1" localSheetId="6">'[24]18.1'!$G$8:$G$50,'[24]18.1'!$D$8:$D$50,'[24]18.1'!$Y$8:$Y$50,P1_T18.1?axis?ПРД?РЕГ</definedName>
    <definedName name="ПО1">'[24]18.1'!$G$8:$G$50,'[24]18.1'!$D$8:$D$50,'[24]18.1'!$Y$8:$Y$50,P1_T18.1?axis?ПРД?РЕГ</definedName>
    <definedName name="по10" localSheetId="6">P1_T19.1.1?Data,P2_T19.1.1?Data</definedName>
    <definedName name="по10">P1_T19.1.1?Data,P2_T19.1.1?Data</definedName>
    <definedName name="покупок">[64]Содержание!$5:$5</definedName>
    <definedName name="ПоследнийГод">[65]Заголовок!$B$16</definedName>
    <definedName name="потери">[6]Разработка!$D$19:$D$20</definedName>
    <definedName name="ппп" localSheetId="6">'[24]27'!$AV$13:$AZ$13,'[24]27'!$AP$13:$AT$13,'[24]27'!$AJ$13:$AN$13,'[24]27'!$AD$13:$AH$13,'[24]27'!$X$13:$AB$13,P1_T27?L3.2</definedName>
    <definedName name="ппп">'[24]27'!$AV$13:$AZ$13,'[24]27'!$AP$13:$AT$13,'[24]27'!$AJ$13:$AN$13,'[24]27'!$AD$13:$AH$13,'[24]27'!$X$13:$AB$13,P1_T27?L3.2</definedName>
    <definedName name="пр" localSheetId="24">#REF!</definedName>
    <definedName name="пр" localSheetId="19">#REF!</definedName>
    <definedName name="пр" localSheetId="6">#REF!</definedName>
    <definedName name="пр" localSheetId="25">#REF!</definedName>
    <definedName name="пр" localSheetId="18">#REF!</definedName>
    <definedName name="пр" localSheetId="26">#REF!</definedName>
    <definedName name="пр" localSheetId="17">#REF!</definedName>
    <definedName name="пр">#REF!</definedName>
    <definedName name="право_пользования">[6]Разработка!$D$23:$D$28</definedName>
    <definedName name="прео">#N/A</definedName>
    <definedName name="прибыль3" localSheetId="6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казы">[6]Разработка!$K$1:$K$9</definedName>
    <definedName name="прло">#N/A</definedName>
    <definedName name="про" localSheetId="24">#REF!</definedName>
    <definedName name="про" localSheetId="19">#REF!</definedName>
    <definedName name="про" localSheetId="6">#REF!</definedName>
    <definedName name="про" localSheetId="25">#REF!</definedName>
    <definedName name="про" localSheetId="18">#REF!</definedName>
    <definedName name="про" localSheetId="26">#REF!</definedName>
    <definedName name="про" localSheetId="17">#REF!</definedName>
    <definedName name="про">#REF!</definedName>
    <definedName name="про1" localSheetId="24">#REF!</definedName>
    <definedName name="про1" localSheetId="19">#REF!</definedName>
    <definedName name="про1" localSheetId="6">#REF!</definedName>
    <definedName name="про1" localSheetId="25">#REF!</definedName>
    <definedName name="про1" localSheetId="18">#REF!</definedName>
    <definedName name="про1" localSheetId="26">#REF!</definedName>
    <definedName name="про1" localSheetId="17">#REF!</definedName>
    <definedName name="про1">#REF!</definedName>
    <definedName name="про2" localSheetId="24">#REF!</definedName>
    <definedName name="про2" localSheetId="19">#REF!</definedName>
    <definedName name="про2" localSheetId="6">#REF!</definedName>
    <definedName name="про2" localSheetId="25">#REF!</definedName>
    <definedName name="про2" localSheetId="18">#REF!</definedName>
    <definedName name="про2" localSheetId="26">#REF!</definedName>
    <definedName name="про2" localSheetId="17">#REF!</definedName>
    <definedName name="про2">#REF!</definedName>
    <definedName name="про3" localSheetId="24">#REF!</definedName>
    <definedName name="про3" localSheetId="19">#REF!</definedName>
    <definedName name="про3" localSheetId="6">#REF!</definedName>
    <definedName name="про3" localSheetId="25">#REF!</definedName>
    <definedName name="про3" localSheetId="18">#REF!</definedName>
    <definedName name="про3" localSheetId="26">#REF!</definedName>
    <definedName name="про3" localSheetId="17">#REF!</definedName>
    <definedName name="про3">#REF!</definedName>
    <definedName name="про4" localSheetId="24">#REF!</definedName>
    <definedName name="про4" localSheetId="19">#REF!</definedName>
    <definedName name="про4" localSheetId="6">#REF!</definedName>
    <definedName name="про4" localSheetId="25">#REF!</definedName>
    <definedName name="про4" localSheetId="18">#REF!</definedName>
    <definedName name="про4" localSheetId="26">#REF!</definedName>
    <definedName name="про4" localSheetId="17">#REF!</definedName>
    <definedName name="про4">#REF!</definedName>
    <definedName name="про5" localSheetId="24">#REF!</definedName>
    <definedName name="про5" localSheetId="19">#REF!</definedName>
    <definedName name="про5" localSheetId="6">#REF!</definedName>
    <definedName name="про5" localSheetId="25">#REF!</definedName>
    <definedName name="про5" localSheetId="18">#REF!</definedName>
    <definedName name="про5" localSheetId="26">#REF!</definedName>
    <definedName name="про5" localSheetId="17">#REF!</definedName>
    <definedName name="про5">#REF!</definedName>
    <definedName name="про6" localSheetId="24">#REF!</definedName>
    <definedName name="про6" localSheetId="19">#REF!</definedName>
    <definedName name="про6" localSheetId="6">#REF!</definedName>
    <definedName name="про6" localSheetId="25">#REF!</definedName>
    <definedName name="про6" localSheetId="18">#REF!</definedName>
    <definedName name="про6" localSheetId="26">#REF!</definedName>
    <definedName name="про6" localSheetId="17">#REF!</definedName>
    <definedName name="про6">#REF!</definedName>
    <definedName name="про7" localSheetId="24">#REF!</definedName>
    <definedName name="про7" localSheetId="19">#REF!</definedName>
    <definedName name="про7" localSheetId="6">#REF!</definedName>
    <definedName name="про7" localSheetId="25">#REF!</definedName>
    <definedName name="про7" localSheetId="18">#REF!</definedName>
    <definedName name="про7" localSheetId="26">#REF!</definedName>
    <definedName name="про7" localSheetId="17">#REF!</definedName>
    <definedName name="про7">#REF!</definedName>
    <definedName name="прол">#N/A</definedName>
    <definedName name="пром.">#N/A</definedName>
    <definedName name="просо" localSheetId="24">'[45]0'!$D$82:$M$84,'[45]0'!$D$86:$M$88,'[45]0'!$D$67:$M$68,'%_Нов'!P1_T0?unit?ТРУБ</definedName>
    <definedName name="просо" localSheetId="19">'[45]0'!$D$82:$M$84,'[45]0'!$D$86:$M$88,'[45]0'!$D$67:$M$68,'%_Толп'!P1_T0?unit?ТРУБ</definedName>
    <definedName name="просо" localSheetId="6">'[45]0'!$D$82:$M$84,'[45]0'!$D$86:$M$88,'[45]0'!$D$67:$M$68,'ИНВЕСТ '!P1_T0?unit?ТРУБ</definedName>
    <definedName name="просо" localSheetId="25">'[45]0'!$D$82:$M$84,'[45]0'!$D$86:$M$88,'[45]0'!$D$67:$M$68,ИП_Новое!P1_T0?unit?ТРУБ</definedName>
    <definedName name="просо" localSheetId="18">'[45]0'!$D$82:$M$84,'[45]0'!$D$86:$M$88,'[45]0'!$D$67:$M$68,ИП_Толп!P1_T0?unit?ТРУБ</definedName>
    <definedName name="просо" localSheetId="26">'[45]0'!$D$82:$M$84,'[45]0'!$D$86:$M$88,'[45]0'!$D$67:$M$68,Тариф_Новое!P1_T0?unit?ТРУБ</definedName>
    <definedName name="просо" localSheetId="17">'[45]0'!$D$82:$M$84,'[45]0'!$D$86:$M$88,'[45]0'!$D$67:$M$68,Тариф_Толп!P1_T0?unit?ТРУБ</definedName>
    <definedName name="просо">'[45]0'!$D$82:$M$84,'[45]0'!$D$86:$M$88,'[45]0'!$D$67:$M$68,P1_T0?unit?ТРУБ</definedName>
    <definedName name="ПроцентныеСтавки" localSheetId="24">#REF!</definedName>
    <definedName name="ПроцентныеСтавки" localSheetId="19">#REF!</definedName>
    <definedName name="ПроцентныеСтавки" localSheetId="6">#REF!</definedName>
    <definedName name="ПроцентныеСтавки" localSheetId="25">#REF!</definedName>
    <definedName name="ПроцентныеСтавки" localSheetId="18">#REF!</definedName>
    <definedName name="ПроцентныеСтавки" localSheetId="26">#REF!</definedName>
    <definedName name="ПроцентныеСтавки" localSheetId="17">#REF!</definedName>
    <definedName name="ПроцентныеСтавки">#REF!</definedName>
    <definedName name="Проценты_д" localSheetId="24">#REF!</definedName>
    <definedName name="Проценты_д" localSheetId="19">#REF!</definedName>
    <definedName name="Проценты_д" localSheetId="6">#REF!</definedName>
    <definedName name="Проценты_д" localSheetId="25">#REF!</definedName>
    <definedName name="Проценты_д" localSheetId="18">#REF!</definedName>
    <definedName name="Проценты_д" localSheetId="26">#REF!</definedName>
    <definedName name="Проценты_д" localSheetId="17">#REF!</definedName>
    <definedName name="Проценты_д">#REF!</definedName>
    <definedName name="Проценты_к" localSheetId="24">[49]списки!#REF!</definedName>
    <definedName name="Проценты_к" localSheetId="19">[49]списки!#REF!</definedName>
    <definedName name="Проценты_к" localSheetId="6">[49]списки!#REF!</definedName>
    <definedName name="Проценты_к" localSheetId="25">[49]списки!#REF!</definedName>
    <definedName name="Проценты_к" localSheetId="18">[49]списки!#REF!</definedName>
    <definedName name="Проценты_к" localSheetId="26">[49]списки!#REF!</definedName>
    <definedName name="Проценты_к" localSheetId="17">[49]списки!#REF!</definedName>
    <definedName name="Проценты_к">[49]списки!#REF!</definedName>
    <definedName name="проч">#N/A</definedName>
    <definedName name="проч.расх">#N/A</definedName>
    <definedName name="прочее_топливо">[6]Разработка!$D$102:$D$106</definedName>
    <definedName name="Прочие_абоненты" localSheetId="24">#REF!</definedName>
    <definedName name="Прочие_абоненты" localSheetId="19">#REF!</definedName>
    <definedName name="Прочие_абоненты" localSheetId="6">#REF!</definedName>
    <definedName name="Прочие_абоненты" localSheetId="25">#REF!</definedName>
    <definedName name="Прочие_абоненты" localSheetId="18">#REF!</definedName>
    <definedName name="Прочие_абоненты" localSheetId="26">#REF!</definedName>
    <definedName name="Прочие_абоненты" localSheetId="17">#REF!</definedName>
    <definedName name="Прочие_абоненты">#REF!</definedName>
    <definedName name="Прочие_электроэнергии">'[46]Производство электроэнергии'!$A$132</definedName>
    <definedName name="ПрочиеАктивы" localSheetId="24">#REF!</definedName>
    <definedName name="ПрочиеАктивы" localSheetId="19">#REF!</definedName>
    <definedName name="ПрочиеАктивы" localSheetId="6">#REF!</definedName>
    <definedName name="ПрочиеАктивы" localSheetId="25">#REF!</definedName>
    <definedName name="ПрочиеАктивы" localSheetId="18">#REF!</definedName>
    <definedName name="ПрочиеАктивы" localSheetId="26">#REF!</definedName>
    <definedName name="ПрочиеАктивы" localSheetId="17">#REF!</definedName>
    <definedName name="ПрочиеАктивы">#REF!</definedName>
    <definedName name="ПЭ">[51]Справочники!$A$10:$A$12</definedName>
    <definedName name="равш">#N/A</definedName>
    <definedName name="Районы">[6]Разработка!$A$29:$A$101</definedName>
    <definedName name="распределение_затрат">[6]Разработка!$E$110:$E$119</definedName>
    <definedName name="расх">#N/A</definedName>
    <definedName name="РасходыБуд" localSheetId="24">#REF!</definedName>
    <definedName name="РасходыБуд" localSheetId="19">#REF!</definedName>
    <definedName name="РасходыБуд" localSheetId="6">#REF!</definedName>
    <definedName name="РасходыБуд" localSheetId="25">#REF!</definedName>
    <definedName name="РасходыБуд" localSheetId="18">#REF!</definedName>
    <definedName name="РасходыБуд" localSheetId="26">#REF!</definedName>
    <definedName name="РасходыБуд" localSheetId="17">#REF!</definedName>
    <definedName name="РасходыБуд">#REF!</definedName>
    <definedName name="РГК">[51]Справочники!$A$4:$A$4</definedName>
    <definedName name="РГРЭС">#N/A</definedName>
    <definedName name="Регулируемый">[25]Заголовок!$B$8</definedName>
    <definedName name="резервное_топливо">[6]Разработка!$E$206:$E$214</definedName>
    <definedName name="рем">#N/A</definedName>
    <definedName name="рис1" localSheetId="6" hidden="1">{#N/A,#N/A,TRUE,"Лист1";#N/A,#N/A,TRUE,"Лист2";#N/A,#N/A,TRUE,"Лист3"}</definedName>
    <definedName name="рис1" hidden="1">{#N/A,#N/A,TRUE,"Лист1";#N/A,#N/A,TRUE,"Лист2";#N/A,#N/A,TRUE,"Лист3"}</definedName>
    <definedName name="роп">#N/A</definedName>
    <definedName name="ророро">#N/A</definedName>
    <definedName name="рппп" localSheetId="24">'[24]11'!#REF!,'[24]11'!$A$41:$Q$41</definedName>
    <definedName name="рппп" localSheetId="19">'[24]11'!#REF!,'[24]11'!$A$41:$Q$41</definedName>
    <definedName name="рппп" localSheetId="6">'[24]11'!#REF!,'[24]11'!$A$41:$Q$41</definedName>
    <definedName name="рппп" localSheetId="25">'[24]11'!#REF!,'[24]11'!$A$41:$Q$41</definedName>
    <definedName name="рппп" localSheetId="18">'[24]11'!#REF!,'[24]11'!$A$41:$Q$41</definedName>
    <definedName name="рппп" localSheetId="26">'[24]11'!#REF!,'[24]11'!$A$41:$Q$41</definedName>
    <definedName name="рппп" localSheetId="17">'[24]11'!#REF!,'[24]11'!$A$41:$Q$41</definedName>
    <definedName name="рппп">'[24]11'!#REF!,'[24]11'!$A$41:$Q$41</definedName>
    <definedName name="ррр" localSheetId="24">#REF!</definedName>
    <definedName name="ррр" localSheetId="19">#REF!</definedName>
    <definedName name="ррр" localSheetId="6">#REF!</definedName>
    <definedName name="ррр" localSheetId="25">#REF!</definedName>
    <definedName name="ррр" localSheetId="18">#REF!</definedName>
    <definedName name="ррр" localSheetId="26">#REF!</definedName>
    <definedName name="ррр" localSheetId="17">#REF!</definedName>
    <definedName name="ррр">#REF!</definedName>
    <definedName name="с" localSheetId="6">'ИНВЕСТ '!с</definedName>
    <definedName name="с">[0]!с</definedName>
    <definedName name="Сбыт_19_2" localSheetId="24">#REF!</definedName>
    <definedName name="Сбыт_19_2" localSheetId="19">#REF!</definedName>
    <definedName name="Сбыт_19_2" localSheetId="6">#REF!</definedName>
    <definedName name="Сбыт_19_2" localSheetId="25">#REF!</definedName>
    <definedName name="Сбыт_19_2" localSheetId="18">#REF!</definedName>
    <definedName name="Сбыт_19_2" localSheetId="10">#REF!</definedName>
    <definedName name="Сбыт_19_2" localSheetId="26">#REF!</definedName>
    <definedName name="Сбыт_19_2" localSheetId="17">#REF!</definedName>
    <definedName name="Сбыт_19_2">#REF!</definedName>
    <definedName name="Связанные">'[66]связанные стороны и прочие'!$B$5:$B$1483</definedName>
    <definedName name="сель">#N/A</definedName>
    <definedName name="сельск.хоз">#N/A</definedName>
    <definedName name="сети">[6]Разработка!$D$23:$D$29</definedName>
    <definedName name="система_налогообложения">[6]Разработка!$A$1:$A$5</definedName>
    <definedName name="система_теплоснабжения">[6]Разработка!$H$4:$H$5</definedName>
    <definedName name="сколькотрубная">[6]Разработка!$C$10:$C$13</definedName>
    <definedName name="собственное_покупное">[6]Разработка!$D$148:$D$150</definedName>
    <definedName name="Содержание" localSheetId="24">#REF!</definedName>
    <definedName name="Содержание" localSheetId="19">#REF!</definedName>
    <definedName name="Содержание" localSheetId="6">#REF!</definedName>
    <definedName name="Содержание" localSheetId="25">#REF!</definedName>
    <definedName name="Содержание" localSheetId="18">#REF!</definedName>
    <definedName name="Содержание" localSheetId="26">#REF!</definedName>
    <definedName name="Содержание" localSheetId="17">#REF!</definedName>
    <definedName name="Содержание">#REF!</definedName>
    <definedName name="Список">[67]ТПИР!$B$2:$B$5</definedName>
    <definedName name="Список_ВидыКонтрагентов">[54]Параметры!$W$5:$W$6</definedName>
    <definedName name="Список_Контрагенты">[54]Параметры!$E$5:$E$276</definedName>
    <definedName name="списоккомпаний">[57]Списки!$G$412:$G$1294</definedName>
    <definedName name="СписокОС">[49]списки!$B$2:$B$11</definedName>
    <definedName name="СписокСЦТ" localSheetId="24">#REF!</definedName>
    <definedName name="СписокСЦТ" localSheetId="19">#REF!</definedName>
    <definedName name="СписокСЦТ" localSheetId="6">#REF!</definedName>
    <definedName name="СписокСЦТ" localSheetId="25">#REF!</definedName>
    <definedName name="СписокСЦТ" localSheetId="18">#REF!</definedName>
    <definedName name="СписокСЦТ" localSheetId="10">#REF!</definedName>
    <definedName name="СписокСЦТ" localSheetId="26">#REF!</definedName>
    <definedName name="СписокСЦТ" localSheetId="17">#REF!</definedName>
    <definedName name="СписокСЦТ">#REF!</definedName>
    <definedName name="способ_определения">[6]Разработка!$H$7:$H$8</definedName>
    <definedName name="сс" localSheetId="6">'ИНВЕСТ '!сс</definedName>
    <definedName name="сс">[0]!сс</definedName>
    <definedName name="сссс" localSheetId="6">'ИНВЕСТ '!сссс</definedName>
    <definedName name="сссс">[0]!сссс</definedName>
    <definedName name="ссы" localSheetId="6">'ИНВЕСТ '!ссы</definedName>
    <definedName name="ссы">[0]!ссы</definedName>
    <definedName name="ссы2" localSheetId="6">'ИНВЕСТ '!ссы2</definedName>
    <definedName name="ссы2">[0]!ссы2</definedName>
    <definedName name="статьи_бюджета">[58]Списки!$B$61:$B$70</definedName>
    <definedName name="Столбцы_28_3" localSheetId="24">#REF!</definedName>
    <definedName name="Столбцы_28_3" localSheetId="19">#REF!</definedName>
    <definedName name="Столбцы_28_3" localSheetId="6">#REF!</definedName>
    <definedName name="Столбцы_28_3" localSheetId="25">#REF!</definedName>
    <definedName name="Столбцы_28_3" localSheetId="18">#REF!</definedName>
    <definedName name="Столбцы_28_3" localSheetId="10">#REF!</definedName>
    <definedName name="Столбцы_28_3" localSheetId="26">#REF!</definedName>
    <definedName name="Столбцы_28_3" localSheetId="17">#REF!</definedName>
    <definedName name="Столбцы_28_3">#REF!</definedName>
    <definedName name="строкаЗаймы" localSheetId="24">#REF!</definedName>
    <definedName name="строкаЗаймы" localSheetId="19">#REF!</definedName>
    <definedName name="строкаЗаймы" localSheetId="6">#REF!</definedName>
    <definedName name="строкаЗаймы" localSheetId="25">#REF!</definedName>
    <definedName name="строкаЗаймы" localSheetId="18">#REF!</definedName>
    <definedName name="строкаЗаймы" localSheetId="26">#REF!</definedName>
    <definedName name="строкаЗаймы" localSheetId="17">#REF!</definedName>
    <definedName name="строкаЗаймы">#REF!</definedName>
    <definedName name="Строки_ДЗ" localSheetId="24">#REF!</definedName>
    <definedName name="Строки_ДЗ" localSheetId="19">#REF!</definedName>
    <definedName name="Строки_ДЗ" localSheetId="6">#REF!</definedName>
    <definedName name="Строки_ДЗ" localSheetId="25">#REF!</definedName>
    <definedName name="Строки_ДЗ" localSheetId="18">#REF!</definedName>
    <definedName name="Строки_ДЗ" localSheetId="26">#REF!</definedName>
    <definedName name="Строки_ДЗ" localSheetId="17">#REF!</definedName>
    <definedName name="Строки_ДЗ">#REF!</definedName>
    <definedName name="СтрокиВложений" localSheetId="24">#REF!</definedName>
    <definedName name="СтрокиВложений" localSheetId="19">#REF!</definedName>
    <definedName name="СтрокиВложений" localSheetId="6">#REF!</definedName>
    <definedName name="СтрокиВложений" localSheetId="25">#REF!</definedName>
    <definedName name="СтрокиВложений" localSheetId="18">#REF!</definedName>
    <definedName name="СтрокиВложений" localSheetId="26">#REF!</definedName>
    <definedName name="СтрокиВложений" localSheetId="17">#REF!</definedName>
    <definedName name="СтрокиВложений">#REF!</definedName>
    <definedName name="строкиД" localSheetId="24">#REF!</definedName>
    <definedName name="строкиД" localSheetId="19">#REF!</definedName>
    <definedName name="строкиД" localSheetId="6">#REF!</definedName>
    <definedName name="строкиД" localSheetId="25">#REF!</definedName>
    <definedName name="строкиД" localSheetId="18">#REF!</definedName>
    <definedName name="строкиД" localSheetId="26">#REF!</definedName>
    <definedName name="строкиД" localSheetId="17">#REF!</definedName>
    <definedName name="строкиД">#REF!</definedName>
    <definedName name="СтрокиДЗ" localSheetId="24">#REF!</definedName>
    <definedName name="СтрокиДЗ" localSheetId="19">#REF!</definedName>
    <definedName name="СтрокиДЗ" localSheetId="6">#REF!</definedName>
    <definedName name="СтрокиДЗ" localSheetId="25">#REF!</definedName>
    <definedName name="СтрокиДЗ" localSheetId="18">#REF!</definedName>
    <definedName name="СтрокиДЗ" localSheetId="26">#REF!</definedName>
    <definedName name="СтрокиДЗ" localSheetId="17">#REF!</definedName>
    <definedName name="СтрокиДЗ">#REF!</definedName>
    <definedName name="СтрокиЗаймы" localSheetId="24">#REF!</definedName>
    <definedName name="СтрокиЗаймы" localSheetId="19">#REF!</definedName>
    <definedName name="СтрокиЗаймы" localSheetId="6">#REF!</definedName>
    <definedName name="СтрокиЗаймы" localSheetId="25">#REF!</definedName>
    <definedName name="СтрокиЗаймы" localSheetId="18">#REF!</definedName>
    <definedName name="СтрокиЗаймы" localSheetId="26">#REF!</definedName>
    <definedName name="СтрокиЗаймы" localSheetId="17">#REF!</definedName>
    <definedName name="СтрокиЗаймы">#REF!</definedName>
    <definedName name="СтрокиЗапасы" localSheetId="24">#REF!</definedName>
    <definedName name="СтрокиЗапасы" localSheetId="19">#REF!</definedName>
    <definedName name="СтрокиЗапасы" localSheetId="6">#REF!</definedName>
    <definedName name="СтрокиЗапасы" localSheetId="25">#REF!</definedName>
    <definedName name="СтрокиЗапасы" localSheetId="18">#REF!</definedName>
    <definedName name="СтрокиЗапасы" localSheetId="26">#REF!</definedName>
    <definedName name="СтрокиЗапасы" localSheetId="17">#REF!</definedName>
    <definedName name="СтрокиЗапасы">#REF!</definedName>
    <definedName name="строкиИвестиции" localSheetId="24">#REF!</definedName>
    <definedName name="строкиИвестиции" localSheetId="19">#REF!</definedName>
    <definedName name="строкиИвестиции" localSheetId="6">#REF!</definedName>
    <definedName name="строкиИвестиции" localSheetId="25">#REF!</definedName>
    <definedName name="строкиИвестиции" localSheetId="18">#REF!</definedName>
    <definedName name="строкиИвестиции" localSheetId="26">#REF!</definedName>
    <definedName name="строкиИвестиции" localSheetId="17">#REF!</definedName>
    <definedName name="строкиИвестиции">#REF!</definedName>
    <definedName name="СтрокиИнвестиции" localSheetId="24">#REF!</definedName>
    <definedName name="СтрокиИнвестиции" localSheetId="19">#REF!</definedName>
    <definedName name="СтрокиИнвестиции" localSheetId="6">#REF!</definedName>
    <definedName name="СтрокиИнвестиции" localSheetId="25">#REF!</definedName>
    <definedName name="СтрокиИнвестиции" localSheetId="18">#REF!</definedName>
    <definedName name="СтрокиИнвестиции" localSheetId="26">#REF!</definedName>
    <definedName name="СтрокиИнвестиции" localSheetId="17">#REF!</definedName>
    <definedName name="СтрокиИнвестиции">#REF!</definedName>
    <definedName name="СтрокиК" localSheetId="24">#REF!</definedName>
    <definedName name="СтрокиК" localSheetId="19">#REF!</definedName>
    <definedName name="СтрокиК" localSheetId="6">#REF!</definedName>
    <definedName name="СтрокиК" localSheetId="25">#REF!</definedName>
    <definedName name="СтрокиК" localSheetId="18">#REF!</definedName>
    <definedName name="СтрокиК" localSheetId="26">#REF!</definedName>
    <definedName name="СтрокиК" localSheetId="17">#REF!</definedName>
    <definedName name="СтрокиК">#REF!</definedName>
    <definedName name="СтрокиКр" localSheetId="24">#REF!</definedName>
    <definedName name="СтрокиКр" localSheetId="19">#REF!</definedName>
    <definedName name="СтрокиКр" localSheetId="6">#REF!</definedName>
    <definedName name="СтрокиКр" localSheetId="25">#REF!</definedName>
    <definedName name="СтрокиКр" localSheetId="18">#REF!</definedName>
    <definedName name="СтрокиКр" localSheetId="26">#REF!</definedName>
    <definedName name="СтрокиКр" localSheetId="17">#REF!</definedName>
    <definedName name="СтрокиКр">#REF!</definedName>
    <definedName name="СтрокиКредиты" localSheetId="24">#REF!</definedName>
    <definedName name="СтрокиКредиты" localSheetId="19">#REF!</definedName>
    <definedName name="СтрокиКредиты" localSheetId="6">#REF!</definedName>
    <definedName name="СтрокиКредиты" localSheetId="25">#REF!</definedName>
    <definedName name="СтрокиКредиты" localSheetId="18">#REF!</definedName>
    <definedName name="СтрокиКредиты" localSheetId="26">#REF!</definedName>
    <definedName name="СтрокиКредиты" localSheetId="17">#REF!</definedName>
    <definedName name="СтрокиКредиты">#REF!</definedName>
    <definedName name="СтрокиОС" localSheetId="24">#REF!</definedName>
    <definedName name="СтрокиОС" localSheetId="19">#REF!</definedName>
    <definedName name="СтрокиОС" localSheetId="6">#REF!</definedName>
    <definedName name="СтрокиОС" localSheetId="25">#REF!</definedName>
    <definedName name="СтрокиОС" localSheetId="18">#REF!</definedName>
    <definedName name="СтрокиОС" localSheetId="26">#REF!</definedName>
    <definedName name="СтрокиОС" localSheetId="17">#REF!</definedName>
    <definedName name="СтрокиОС">#REF!</definedName>
    <definedName name="СтрокиПрочАкт" localSheetId="24">#REF!</definedName>
    <definedName name="СтрокиПрочАкт" localSheetId="19">#REF!</definedName>
    <definedName name="СтрокиПрочАкт" localSheetId="6">#REF!</definedName>
    <definedName name="СтрокиПрочАкт" localSheetId="25">#REF!</definedName>
    <definedName name="СтрокиПрочАкт" localSheetId="18">#REF!</definedName>
    <definedName name="СтрокиПрочАкт" localSheetId="26">#REF!</definedName>
    <definedName name="СтрокиПрочАкт" localSheetId="17">#REF!</definedName>
    <definedName name="СтрокиПрочАкт">#REF!</definedName>
    <definedName name="СтрокиПрочиеАктивы" localSheetId="24">#REF!</definedName>
    <definedName name="СтрокиПрочиеАктивы" localSheetId="19">#REF!</definedName>
    <definedName name="СтрокиПрочиеАктивы" localSheetId="6">#REF!</definedName>
    <definedName name="СтрокиПрочиеАктивы" localSheetId="25">#REF!</definedName>
    <definedName name="СтрокиПрочиеАктивы" localSheetId="18">#REF!</definedName>
    <definedName name="СтрокиПрочиеАктивы" localSheetId="26">#REF!</definedName>
    <definedName name="СтрокиПрочиеАктивы" localSheetId="17">#REF!</definedName>
    <definedName name="СтрокиПрочиеАктивы">#REF!</definedName>
    <definedName name="СтрокиПрочиеОбяз" localSheetId="24">#REF!</definedName>
    <definedName name="СтрокиПрочиеОбяз" localSheetId="19">#REF!</definedName>
    <definedName name="СтрокиПрочиеОбяз" localSheetId="6">#REF!</definedName>
    <definedName name="СтрокиПрочиеОбяз" localSheetId="25">#REF!</definedName>
    <definedName name="СтрокиПрочиеОбяз" localSheetId="18">#REF!</definedName>
    <definedName name="СтрокиПрочиеОбяз" localSheetId="26">#REF!</definedName>
    <definedName name="СтрокиПрочиеОбяз" localSheetId="17">#REF!</definedName>
    <definedName name="СтрокиПрочиеОбяз">#REF!</definedName>
    <definedName name="СтрокиФВ" localSheetId="24">#REF!</definedName>
    <definedName name="СтрокиФВ" localSheetId="19">#REF!</definedName>
    <definedName name="СтрокиФВ" localSheetId="6">#REF!</definedName>
    <definedName name="СтрокиФВ" localSheetId="25">#REF!</definedName>
    <definedName name="СтрокиФВ" localSheetId="18">#REF!</definedName>
    <definedName name="СтрокиФВ" localSheetId="26">#REF!</definedName>
    <definedName name="СтрокиФВ" localSheetId="17">#REF!</definedName>
    <definedName name="СтрокиФВ">#REF!</definedName>
    <definedName name="Сумма_неком_отпуск_апр">'[56]Некоммерческий отпуск'!$F$5:$F$65536</definedName>
    <definedName name="Сумма_неком_отпуск_июнь">'[56]Некоммерческий отпуск'!$H$5:$H$65536</definedName>
    <definedName name="Сумма_неком_отпуск_май">'[56]Некоммерческий отпуск'!$G$5:$G$65536</definedName>
    <definedName name="Суть" localSheetId="24">#REF!</definedName>
    <definedName name="Суть" localSheetId="19">#REF!</definedName>
    <definedName name="Суть" localSheetId="6">#REF!</definedName>
    <definedName name="Суть" localSheetId="25">#REF!</definedName>
    <definedName name="Суть" localSheetId="18">#REF!</definedName>
    <definedName name="Суть" localSheetId="26">#REF!</definedName>
    <definedName name="Суть" localSheetId="17">#REF!</definedName>
    <definedName name="Суть">#REF!</definedName>
    <definedName name="Суть1" localSheetId="24">#REF!</definedName>
    <definedName name="Суть1" localSheetId="19">#REF!</definedName>
    <definedName name="Суть1" localSheetId="6">#REF!</definedName>
    <definedName name="Суть1" localSheetId="25">#REF!</definedName>
    <definedName name="Суть1" localSheetId="18">#REF!</definedName>
    <definedName name="Суть1" localSheetId="26">#REF!</definedName>
    <definedName name="Суть1" localSheetId="17">#REF!</definedName>
    <definedName name="Суть1">#REF!</definedName>
    <definedName name="СЦТ_19_2" localSheetId="24">#REF!</definedName>
    <definedName name="СЦТ_19_2" localSheetId="19">#REF!</definedName>
    <definedName name="СЦТ_19_2" localSheetId="6">#REF!</definedName>
    <definedName name="СЦТ_19_2" localSheetId="25">#REF!</definedName>
    <definedName name="СЦТ_19_2" localSheetId="18">#REF!</definedName>
    <definedName name="СЦТ_19_2" localSheetId="10">#REF!</definedName>
    <definedName name="СЦТ_19_2" localSheetId="26">#REF!</definedName>
    <definedName name="СЦТ_19_2" localSheetId="17">#REF!</definedName>
    <definedName name="СЦТ_19_2">#REF!</definedName>
    <definedName name="СЦТ_Copy" localSheetId="24">#REF!</definedName>
    <definedName name="СЦТ_Copy" localSheetId="19">#REF!</definedName>
    <definedName name="СЦТ_Copy" localSheetId="6">#REF!</definedName>
    <definedName name="СЦТ_Copy" localSheetId="25">#REF!</definedName>
    <definedName name="СЦТ_Copy" localSheetId="18">#REF!</definedName>
    <definedName name="СЦТ_Copy" localSheetId="10">#REF!</definedName>
    <definedName name="СЦТ_Copy" localSheetId="26">#REF!</definedName>
    <definedName name="СЦТ_Copy" localSheetId="17">#REF!</definedName>
    <definedName name="СЦТ_Copy">#REF!</definedName>
    <definedName name="СЦТ_Name" localSheetId="24">#REF!</definedName>
    <definedName name="СЦТ_Name" localSheetId="19">#REF!</definedName>
    <definedName name="СЦТ_Name" localSheetId="6">#REF!</definedName>
    <definedName name="СЦТ_Name" localSheetId="25">#REF!</definedName>
    <definedName name="СЦТ_Name" localSheetId="18">#REF!</definedName>
    <definedName name="СЦТ_Name" localSheetId="10">#REF!</definedName>
    <definedName name="СЦТ_Name" localSheetId="26">#REF!</definedName>
    <definedName name="СЦТ_Name" localSheetId="17">#REF!</definedName>
    <definedName name="СЦТ_Name">#REF!</definedName>
    <definedName name="т1">#N/A</definedName>
    <definedName name="т11всего_1" localSheetId="24">#REF!</definedName>
    <definedName name="т11всего_1" localSheetId="19">#REF!</definedName>
    <definedName name="т11всего_1" localSheetId="6">#REF!</definedName>
    <definedName name="т11всего_1" localSheetId="25">#REF!</definedName>
    <definedName name="т11всего_1" localSheetId="18">#REF!</definedName>
    <definedName name="т11всего_1" localSheetId="26">#REF!</definedName>
    <definedName name="т11всего_1" localSheetId="17">#REF!</definedName>
    <definedName name="т11всего_1">#REF!</definedName>
    <definedName name="т11всего_2" localSheetId="24">#REF!</definedName>
    <definedName name="т11всего_2" localSheetId="19">#REF!</definedName>
    <definedName name="т11всего_2" localSheetId="6">#REF!</definedName>
    <definedName name="т11всего_2" localSheetId="25">#REF!</definedName>
    <definedName name="т11всего_2" localSheetId="18">#REF!</definedName>
    <definedName name="т11всего_2" localSheetId="26">#REF!</definedName>
    <definedName name="т11всего_2" localSheetId="17">#REF!</definedName>
    <definedName name="т11всего_2">#REF!</definedName>
    <definedName name="т12п1_1" localSheetId="24">#REF!</definedName>
    <definedName name="т12п1_1" localSheetId="19">#REF!</definedName>
    <definedName name="т12п1_1" localSheetId="6">#REF!</definedName>
    <definedName name="т12п1_1" localSheetId="25">#REF!</definedName>
    <definedName name="т12п1_1" localSheetId="18">#REF!</definedName>
    <definedName name="т12п1_1" localSheetId="26">#REF!</definedName>
    <definedName name="т12п1_1" localSheetId="17">#REF!</definedName>
    <definedName name="т12п1_1">#REF!</definedName>
    <definedName name="т12п1_2" localSheetId="24">#REF!</definedName>
    <definedName name="т12п1_2" localSheetId="19">#REF!</definedName>
    <definedName name="т12п1_2" localSheetId="6">#REF!</definedName>
    <definedName name="т12п1_2" localSheetId="25">#REF!</definedName>
    <definedName name="т12п1_2" localSheetId="18">#REF!</definedName>
    <definedName name="т12п1_2" localSheetId="26">#REF!</definedName>
    <definedName name="т12п1_2" localSheetId="17">#REF!</definedName>
    <definedName name="т12п1_2">#REF!</definedName>
    <definedName name="т12п2_1" localSheetId="24">#REF!</definedName>
    <definedName name="т12п2_1" localSheetId="19">#REF!</definedName>
    <definedName name="т12п2_1" localSheetId="6">#REF!</definedName>
    <definedName name="т12п2_1" localSheetId="25">#REF!</definedName>
    <definedName name="т12п2_1" localSheetId="18">#REF!</definedName>
    <definedName name="т12п2_1" localSheetId="26">#REF!</definedName>
    <definedName name="т12п2_1" localSheetId="17">#REF!</definedName>
    <definedName name="т12п2_1">#REF!</definedName>
    <definedName name="т12п2_2" localSheetId="24">#REF!</definedName>
    <definedName name="т12п2_2" localSheetId="19">#REF!</definedName>
    <definedName name="т12п2_2" localSheetId="6">#REF!</definedName>
    <definedName name="т12п2_2" localSheetId="25">#REF!</definedName>
    <definedName name="т12п2_2" localSheetId="18">#REF!</definedName>
    <definedName name="т12п2_2" localSheetId="26">#REF!</definedName>
    <definedName name="т12п2_2" localSheetId="17">#REF!</definedName>
    <definedName name="т12п2_2">#REF!</definedName>
    <definedName name="т1п15" localSheetId="24">#REF!</definedName>
    <definedName name="т1п15" localSheetId="19">#REF!</definedName>
    <definedName name="т1п15" localSheetId="6">#REF!</definedName>
    <definedName name="т1п15" localSheetId="25">#REF!</definedName>
    <definedName name="т1п15" localSheetId="18">#REF!</definedName>
    <definedName name="т1п15" localSheetId="26">#REF!</definedName>
    <definedName name="т1п15" localSheetId="17">#REF!</definedName>
    <definedName name="т1п15">#REF!</definedName>
    <definedName name="т2п11" localSheetId="24">#REF!</definedName>
    <definedName name="т2п11" localSheetId="19">#REF!</definedName>
    <definedName name="т2п11" localSheetId="6">#REF!</definedName>
    <definedName name="т2п11" localSheetId="25">#REF!</definedName>
    <definedName name="т2п11" localSheetId="18">#REF!</definedName>
    <definedName name="т2п11" localSheetId="26">#REF!</definedName>
    <definedName name="т2п11" localSheetId="17">#REF!</definedName>
    <definedName name="т2п11">#REF!</definedName>
    <definedName name="т2п12" localSheetId="24">#REF!</definedName>
    <definedName name="т2п12" localSheetId="19">#REF!</definedName>
    <definedName name="т2п12" localSheetId="6">#REF!</definedName>
    <definedName name="т2п12" localSheetId="25">#REF!</definedName>
    <definedName name="т2п12" localSheetId="18">#REF!</definedName>
    <definedName name="т2п12" localSheetId="26">#REF!</definedName>
    <definedName name="т2п12" localSheetId="17">#REF!</definedName>
    <definedName name="т2п12">#REF!</definedName>
    <definedName name="т2п13" localSheetId="24">#REF!</definedName>
    <definedName name="т2п13" localSheetId="19">#REF!</definedName>
    <definedName name="т2п13" localSheetId="6">#REF!</definedName>
    <definedName name="т2п13" localSheetId="25">#REF!</definedName>
    <definedName name="т2п13" localSheetId="18">#REF!</definedName>
    <definedName name="т2п13" localSheetId="26">#REF!</definedName>
    <definedName name="т2п13" localSheetId="17">#REF!</definedName>
    <definedName name="т2п13">#REF!</definedName>
    <definedName name="т3итого">[10]Т3!$B$34</definedName>
    <definedName name="т3п3" localSheetId="24">[10]Т3!#REF!</definedName>
    <definedName name="т3п3" localSheetId="19">[10]Т3!#REF!</definedName>
    <definedName name="т3п3" localSheetId="6">[10]Т3!#REF!</definedName>
    <definedName name="т3п3" localSheetId="25">[10]Т3!#REF!</definedName>
    <definedName name="т3п3" localSheetId="18">[10]Т3!#REF!</definedName>
    <definedName name="т3п3" localSheetId="26">[10]Т3!#REF!</definedName>
    <definedName name="т3п3" localSheetId="17">[10]Т3!#REF!</definedName>
    <definedName name="т3п3">[10]Т3!#REF!</definedName>
    <definedName name="т6п5_1" localSheetId="24">#REF!</definedName>
    <definedName name="т6п5_1" localSheetId="19">#REF!</definedName>
    <definedName name="т6п5_1" localSheetId="6">#REF!</definedName>
    <definedName name="т6п5_1" localSheetId="25">#REF!</definedName>
    <definedName name="т6п5_1" localSheetId="18">#REF!</definedName>
    <definedName name="т6п5_1" localSheetId="26">#REF!</definedName>
    <definedName name="т6п5_1" localSheetId="17">#REF!</definedName>
    <definedName name="т6п5_1">#REF!</definedName>
    <definedName name="т6п5_2" localSheetId="24">#REF!</definedName>
    <definedName name="т6п5_2" localSheetId="19">#REF!</definedName>
    <definedName name="т6п5_2" localSheetId="6">#REF!</definedName>
    <definedName name="т6п5_2" localSheetId="25">#REF!</definedName>
    <definedName name="т6п5_2" localSheetId="18">#REF!</definedName>
    <definedName name="т6п5_2" localSheetId="26">#REF!</definedName>
    <definedName name="т6п5_2" localSheetId="17">#REF!</definedName>
    <definedName name="т6п5_2">#REF!</definedName>
    <definedName name="т7п4_1" localSheetId="24">#REF!</definedName>
    <definedName name="т7п4_1" localSheetId="19">#REF!</definedName>
    <definedName name="т7п4_1" localSheetId="6">#REF!</definedName>
    <definedName name="т7п4_1" localSheetId="25">#REF!</definedName>
    <definedName name="т7п4_1" localSheetId="18">#REF!</definedName>
    <definedName name="т7п4_1" localSheetId="26">#REF!</definedName>
    <definedName name="т7п4_1" localSheetId="17">#REF!</definedName>
    <definedName name="т7п4_1">#REF!</definedName>
    <definedName name="т7п4_2" localSheetId="24">#REF!</definedName>
    <definedName name="т7п4_2" localSheetId="19">#REF!</definedName>
    <definedName name="т7п4_2" localSheetId="6">#REF!</definedName>
    <definedName name="т7п4_2" localSheetId="25">#REF!</definedName>
    <definedName name="т7п4_2" localSheetId="18">#REF!</definedName>
    <definedName name="т7п4_2" localSheetId="26">#REF!</definedName>
    <definedName name="т7п4_2" localSheetId="17">#REF!</definedName>
    <definedName name="т7п4_2">#REF!</definedName>
    <definedName name="т7п5_1" localSheetId="24">#REF!</definedName>
    <definedName name="т7п5_1" localSheetId="19">#REF!</definedName>
    <definedName name="т7п5_1" localSheetId="6">#REF!</definedName>
    <definedName name="т7п5_1" localSheetId="25">#REF!</definedName>
    <definedName name="т7п5_1" localSheetId="18">#REF!</definedName>
    <definedName name="т7п5_1" localSheetId="26">#REF!</definedName>
    <definedName name="т7п5_1" localSheetId="17">#REF!</definedName>
    <definedName name="т7п5_1">#REF!</definedName>
    <definedName name="т7п5_2" localSheetId="24">#REF!</definedName>
    <definedName name="т7п5_2" localSheetId="19">#REF!</definedName>
    <definedName name="т7п5_2" localSheetId="6">#REF!</definedName>
    <definedName name="т7п5_2" localSheetId="25">#REF!</definedName>
    <definedName name="т7п5_2" localSheetId="18">#REF!</definedName>
    <definedName name="т7п5_2" localSheetId="26">#REF!</definedName>
    <definedName name="т7п5_2" localSheetId="17">#REF!</definedName>
    <definedName name="т7п5_2">#REF!</definedName>
    <definedName name="т7п6_1" localSheetId="24">#REF!</definedName>
    <definedName name="т7п6_1" localSheetId="19">#REF!</definedName>
    <definedName name="т7п6_1" localSheetId="6">#REF!</definedName>
    <definedName name="т7п6_1" localSheetId="25">#REF!</definedName>
    <definedName name="т7п6_1" localSheetId="18">#REF!</definedName>
    <definedName name="т7п6_1" localSheetId="26">#REF!</definedName>
    <definedName name="т7п6_1" localSheetId="17">#REF!</definedName>
    <definedName name="т7п6_1">#REF!</definedName>
    <definedName name="т7п6_2" localSheetId="24">#REF!</definedName>
    <definedName name="т7п6_2" localSheetId="19">#REF!</definedName>
    <definedName name="т7п6_2" localSheetId="6">#REF!</definedName>
    <definedName name="т7п6_2" localSheetId="25">#REF!</definedName>
    <definedName name="т7п6_2" localSheetId="18">#REF!</definedName>
    <definedName name="т7п6_2" localSheetId="26">#REF!</definedName>
    <definedName name="т7п6_2" localSheetId="17">#REF!</definedName>
    <definedName name="т7п6_2">#REF!</definedName>
    <definedName name="Т8" localSheetId="24">#REF!,#REF!,#REF!,#REF!,#REF!,#REF!</definedName>
    <definedName name="Т8" localSheetId="19">#REF!,#REF!,#REF!,#REF!,#REF!,#REF!</definedName>
    <definedName name="Т8" localSheetId="6">#REF!,#REF!,#REF!,#REF!,#REF!,#REF!</definedName>
    <definedName name="Т8" localSheetId="25">#REF!,#REF!,#REF!,#REF!,#REF!,#REF!</definedName>
    <definedName name="Т8" localSheetId="18">#REF!,#REF!,#REF!,#REF!,#REF!,#REF!</definedName>
    <definedName name="Т8" localSheetId="10">#REF!,#REF!,#REF!,#REF!,#REF!,#REF!</definedName>
    <definedName name="Т8" localSheetId="26">#REF!,#REF!,#REF!,#REF!,#REF!,#REF!</definedName>
    <definedName name="Т8" localSheetId="17">#REF!,#REF!,#REF!,#REF!,#REF!,#REF!</definedName>
    <definedName name="Т8">#REF!,#REF!,#REF!,#REF!,#REF!,#REF!</definedName>
    <definedName name="т8п1" localSheetId="24">#REF!</definedName>
    <definedName name="т8п1" localSheetId="19">#REF!</definedName>
    <definedName name="т8п1" localSheetId="6">#REF!</definedName>
    <definedName name="т8п1" localSheetId="25">#REF!</definedName>
    <definedName name="т8п1" localSheetId="18">#REF!</definedName>
    <definedName name="т8п1" localSheetId="26">#REF!</definedName>
    <definedName name="т8п1" localSheetId="17">#REF!</definedName>
    <definedName name="т8п1">#REF!</definedName>
    <definedName name="Т9?Л" localSheetId="24">'[24]9'!$D$24:$P$27,'[24]9'!#REF!</definedName>
    <definedName name="Т9?Л" localSheetId="19">'[24]9'!$D$24:$P$27,'[24]9'!#REF!</definedName>
    <definedName name="Т9?Л" localSheetId="6">'[24]9'!$D$24:$P$27,'[24]9'!#REF!</definedName>
    <definedName name="Т9?Л" localSheetId="25">'[24]9'!$D$24:$P$27,'[24]9'!#REF!</definedName>
    <definedName name="Т9?Л" localSheetId="18">'[24]9'!$D$24:$P$27,'[24]9'!#REF!</definedName>
    <definedName name="Т9?Л" localSheetId="10">'[24]9'!$D$24:$P$27,'[24]9'!#REF!</definedName>
    <definedName name="Т9?Л" localSheetId="26">'[24]9'!$D$24:$P$27,'[24]9'!#REF!</definedName>
    <definedName name="Т9?Л" localSheetId="17">'[24]9'!$D$24:$P$27,'[24]9'!#REF!</definedName>
    <definedName name="Т9?Л">'[24]9'!$D$24:$P$27,'[24]9'!#REF!</definedName>
    <definedName name="Таблица_ВидыКонтрагентов">[54]Параметры!$W$5:$X$6</definedName>
    <definedName name="Таблица_К">[63]Периоды!$A$4:$B$9</definedName>
    <definedName name="Таблица_Контрагенты">[54]Параметры!$E$5:$F$276</definedName>
    <definedName name="ТарифПокупкиСтавкаЗаМощность" localSheetId="24">#REF!</definedName>
    <definedName name="ТарифПокупкиСтавкаЗаМощность" localSheetId="19">#REF!</definedName>
    <definedName name="ТарифПокупкиСтавкаЗаМощность" localSheetId="6">#REF!</definedName>
    <definedName name="ТарифПокупкиСтавкаЗаМощность" localSheetId="25">#REF!</definedName>
    <definedName name="ТарифПокупкиСтавкаЗаМощность" localSheetId="18">#REF!</definedName>
    <definedName name="ТарифПокупкиСтавкаЗаМощность" localSheetId="10">#REF!</definedName>
    <definedName name="ТарифПокупкиСтавкаЗаМощность" localSheetId="26">#REF!</definedName>
    <definedName name="ТарифПокупкиСтавкаЗаМощность" localSheetId="17">#REF!</definedName>
    <definedName name="ТарифПокупкиСтавкаЗаМощность">#REF!</definedName>
    <definedName name="ТарифПокупкиСтавкаЗаМощность2_4" localSheetId="24">#REF!</definedName>
    <definedName name="ТарифПокупкиСтавкаЗаМощность2_4" localSheetId="19">#REF!</definedName>
    <definedName name="ТарифПокупкиСтавкаЗаМощность2_4" localSheetId="6">#REF!</definedName>
    <definedName name="ТарифПокупкиСтавкаЗаМощность2_4" localSheetId="25">#REF!</definedName>
    <definedName name="ТарифПокупкиСтавкаЗаМощность2_4" localSheetId="18">#REF!</definedName>
    <definedName name="ТарифПокупкиСтавкаЗаМощность2_4" localSheetId="10">#REF!</definedName>
    <definedName name="ТарифПокупкиСтавкаЗаМощность2_4" localSheetId="26">#REF!</definedName>
    <definedName name="ТарифПокупкиСтавкаЗаМощность2_4" localSheetId="17">#REF!</definedName>
    <definedName name="ТарифПокупкиСтавкаЗаМощность2_4">#REF!</definedName>
    <definedName name="ТарифПокупкиСтавкаЗаЭнергию" localSheetId="24">#REF!</definedName>
    <definedName name="ТарифПокупкиСтавкаЗаЭнергию" localSheetId="19">#REF!</definedName>
    <definedName name="ТарифПокупкиСтавкаЗаЭнергию" localSheetId="6">#REF!</definedName>
    <definedName name="ТарифПокупкиСтавкаЗаЭнергию" localSheetId="25">#REF!</definedName>
    <definedName name="ТарифПокупкиСтавкаЗаЭнергию" localSheetId="18">#REF!</definedName>
    <definedName name="ТарифПокупкиСтавкаЗаЭнергию" localSheetId="10">#REF!</definedName>
    <definedName name="ТарифПокупкиСтавкаЗаЭнергию" localSheetId="26">#REF!</definedName>
    <definedName name="ТарифПокупкиСтавкаЗаЭнергию" localSheetId="17">#REF!</definedName>
    <definedName name="ТарифПокупкиСтавкаЗаЭнергию">#REF!</definedName>
    <definedName name="ТарифПокупкиСтавкаЗаЭнергию2_4" localSheetId="24">#REF!</definedName>
    <definedName name="ТарифПокупкиСтавкаЗаЭнергию2_4" localSheetId="19">#REF!</definedName>
    <definedName name="ТарифПокупкиСтавкаЗаЭнергию2_4" localSheetId="6">#REF!</definedName>
    <definedName name="ТарифПокупкиСтавкаЗаЭнергию2_4" localSheetId="25">#REF!</definedName>
    <definedName name="ТарифПокупкиСтавкаЗаЭнергию2_4" localSheetId="18">#REF!</definedName>
    <definedName name="ТарифПокупкиСтавкаЗаЭнергию2_4" localSheetId="10">#REF!</definedName>
    <definedName name="ТарифПокупкиСтавкаЗаЭнергию2_4" localSheetId="26">#REF!</definedName>
    <definedName name="ТарифПокупкиСтавкаЗаЭнергию2_4" localSheetId="17">#REF!</definedName>
    <definedName name="ТарифПокупкиСтавкаЗаЭнергию2_4">#REF!</definedName>
    <definedName name="тгк">[58]Списки!$B$6:$B$12</definedName>
    <definedName name="ТекущаяИнстация">[49]списки!$B$171:$B$177</definedName>
    <definedName name="тепло111" localSheetId="24">'[24]11'!#REF!,'[24]11'!$A$41:$Q$41</definedName>
    <definedName name="тепло111" localSheetId="19">'[24]11'!#REF!,'[24]11'!$A$41:$Q$41</definedName>
    <definedName name="тепло111" localSheetId="6">'[24]11'!#REF!,'[24]11'!$A$41:$Q$41</definedName>
    <definedName name="тепло111" localSheetId="25">'[24]11'!#REF!,'[24]11'!$A$41:$Q$41</definedName>
    <definedName name="тепло111" localSheetId="18">'[24]11'!#REF!,'[24]11'!$A$41:$Q$41</definedName>
    <definedName name="тепло111" localSheetId="10">'[24]11'!#REF!,'[24]11'!$A$41:$Q$41</definedName>
    <definedName name="тепло111" localSheetId="26">'[24]11'!#REF!,'[24]11'!$A$41:$Q$41</definedName>
    <definedName name="тепло111" localSheetId="17">'[24]11'!#REF!,'[24]11'!$A$41:$Q$41</definedName>
    <definedName name="тепло111">'[24]11'!#REF!,'[24]11'!$A$41:$Q$41</definedName>
    <definedName name="теплоснабжение">'[6]Общие данные'!$B$67</definedName>
    <definedName name="тер_ед">[6]Разработка!$A$103:$A$104</definedName>
    <definedName name="тип_дог">[58]Списки!$B$19:$B$25</definedName>
    <definedName name="тип_ТИ">[6]Разработка!$J$16:$J$26</definedName>
    <definedName name="ТипА" localSheetId="24">[49]списки!#REF!</definedName>
    <definedName name="ТипА" localSheetId="19">[49]списки!#REF!</definedName>
    <definedName name="ТипА" localSheetId="6">[49]списки!#REF!</definedName>
    <definedName name="ТипА" localSheetId="25">[49]списки!#REF!</definedName>
    <definedName name="ТипА" localSheetId="18">[49]списки!#REF!</definedName>
    <definedName name="ТипА" localSheetId="26">[49]списки!#REF!</definedName>
    <definedName name="ТипА" localSheetId="17">[49]списки!#REF!</definedName>
    <definedName name="ТипА">[49]списки!#REF!</definedName>
    <definedName name="ТипКонтрагента" localSheetId="24">[49]списки!#REF!</definedName>
    <definedName name="ТипКонтрагента" localSheetId="19">[49]списки!#REF!</definedName>
    <definedName name="ТипКонтрагента" localSheetId="6">[49]списки!#REF!</definedName>
    <definedName name="ТипКонтрагента" localSheetId="25">[49]списки!#REF!</definedName>
    <definedName name="ТипКонтрагента" localSheetId="18">[49]списки!#REF!</definedName>
    <definedName name="ТипКонтрагента" localSheetId="26">[49]списки!#REF!</definedName>
    <definedName name="ТипКонтрагента" localSheetId="17">[49]списки!#REF!</definedName>
    <definedName name="ТипКонтрагента">[49]списки!#REF!</definedName>
    <definedName name="тов">#N/A</definedName>
    <definedName name="топливо">[6]Разработка!$D$206:$D$215</definedName>
    <definedName name="тп" localSheetId="6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24">#REF!</definedName>
    <definedName name="третий" localSheetId="19">#REF!</definedName>
    <definedName name="третий" localSheetId="6">#REF!</definedName>
    <definedName name="третий" localSheetId="25">#REF!</definedName>
    <definedName name="третий" localSheetId="18">#REF!</definedName>
    <definedName name="третий" localSheetId="26">#REF!</definedName>
    <definedName name="третий" localSheetId="17">#REF!</definedName>
    <definedName name="третий">#REF!</definedName>
    <definedName name="три">#N/A</definedName>
    <definedName name="тт">#N/A</definedName>
    <definedName name="ттт" localSheetId="24">#REF!</definedName>
    <definedName name="ттт" localSheetId="19">#REF!</definedName>
    <definedName name="ттт" localSheetId="6">#REF!</definedName>
    <definedName name="ттт" localSheetId="25">#REF!</definedName>
    <definedName name="ттт" localSheetId="18">#REF!</definedName>
    <definedName name="ттт" localSheetId="26">#REF!</definedName>
    <definedName name="ттт" localSheetId="17">#REF!</definedName>
    <definedName name="ттт">#REF!</definedName>
    <definedName name="тьнол">#N/A</definedName>
    <definedName name="ТЭЦ1">#N/A</definedName>
    <definedName name="у" localSheetId="6">'ИНВЕСТ '!у</definedName>
    <definedName name="у">[0]!у</definedName>
    <definedName name="УГОЛЬ">[51]Справочники!$A$19:$A$21</definedName>
    <definedName name="ук">#N/A</definedName>
    <definedName name="укеееукеееееееееееееее" localSheetId="6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ива" localSheetId="6" hidden="1">{#N/A,#N/A,TRUE,"Лист1";#N/A,#N/A,TRUE,"Лист2";#N/A,#N/A,TRUE,"Лист3"}</definedName>
    <definedName name="укеива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пу" localSheetId="6" hidden="1">{#N/A,#N/A,TRUE,"Лист1";#N/A,#N/A,TRUE,"Лист2";#N/A,#N/A,TRUE,"Лист3"}</definedName>
    <definedName name="укукпу" hidden="1">{#N/A,#N/A,TRUE,"Лист1";#N/A,#N/A,TRUE,"Лист2";#N/A,#N/A,TRUE,"Лист3"}</definedName>
    <definedName name="УФ">#N/A</definedName>
    <definedName name="ФИО">[6]Разработка!$E$12:$E$17</definedName>
    <definedName name="ФИО10">[6]Разработка!$E$12:$E$20</definedName>
    <definedName name="ФИО7">[6]Разработка!$E$12:$E$18</definedName>
    <definedName name="форма_56" localSheetId="24">#REF!</definedName>
    <definedName name="форма_56" localSheetId="19">#REF!</definedName>
    <definedName name="форма_56" localSheetId="6">#REF!</definedName>
    <definedName name="форма_56" localSheetId="25">#REF!</definedName>
    <definedName name="форма_56" localSheetId="18">#REF!</definedName>
    <definedName name="форма_56" localSheetId="26">#REF!</definedName>
    <definedName name="форма_56" localSheetId="17">#REF!</definedName>
    <definedName name="форма_56">#REF!</definedName>
    <definedName name="форма1_110_3">[68]Форма1!$D$5</definedName>
    <definedName name="форма1_120_3">[68]Форма1!$D$9</definedName>
    <definedName name="форма1_120_4">[69]Форма1!$D$9</definedName>
    <definedName name="форма1_125_2">[68]Форма1!$D$13</definedName>
    <definedName name="форма1_130_3">[68]Форма1!$D$12</definedName>
    <definedName name="форма1_135_3">[68]Форма1!$D$13</definedName>
    <definedName name="форма1_135_9">[69]Форма1!$D$13</definedName>
    <definedName name="форма1_140_3">[68]Форма1!$D$16</definedName>
    <definedName name="форма1_150_3">[68]Форма1!$D$22</definedName>
    <definedName name="форма1_210_3">[68]Форма1!$D$26</definedName>
    <definedName name="форма1_230_3">[68]Форма1!$D$35</definedName>
    <definedName name="форма1_240_3">[68]Форма1!$D$41</definedName>
    <definedName name="форма1_250_3">[68]Форма1!$D$48</definedName>
    <definedName name="форма1_260_3">[68]Форма1!$D$52</definedName>
    <definedName name="форма1_270_3">[68]Форма1!$D$57</definedName>
    <definedName name="форма1_450_3">[68]Форма1!$D$70</definedName>
    <definedName name="форма1_510_3">[68]Форма1!$D$77</definedName>
    <definedName name="форма1_610_3">[68]Форма1!$D$83</definedName>
    <definedName name="форма1_620_3">[68]Форма1!$D$86</definedName>
    <definedName name="форма1_650_3">[68]Форма1!$D$97</definedName>
    <definedName name="форма1_660_3">[68]Форма1!$D$98</definedName>
    <definedName name="форма3_150_3">[68]Форма3!$D$57</definedName>
    <definedName name="форма7_333_1">[68]Форма1!$D$48</definedName>
    <definedName name="форма7_333_3">[68]Форма1!$D$52</definedName>
    <definedName name="фыв" localSheetId="24">#REF!</definedName>
    <definedName name="фыв" localSheetId="19">#REF!</definedName>
    <definedName name="фыв" localSheetId="6">#REF!</definedName>
    <definedName name="фыв" localSheetId="25">#REF!</definedName>
    <definedName name="фыв" localSheetId="18">#REF!</definedName>
    <definedName name="фыв" localSheetId="26">#REF!</definedName>
    <definedName name="фыв" localSheetId="17">#REF!</definedName>
    <definedName name="фыв">#REF!</definedName>
    <definedName name="х">#N/A</definedName>
    <definedName name="ц" localSheetId="6">'ИНВЕСТ '!ц</definedName>
    <definedName name="ц">[0]!ц</definedName>
    <definedName name="ЦелевоеФ">[49]списки!$B$26:$B$29</definedName>
    <definedName name="цель_кредита">[6]Разработка!$D$175:$D$177</definedName>
    <definedName name="ЦТПшка">[6]Разработка!$E$107:$E$108</definedName>
    <definedName name="цу" localSheetId="6">'ИНВЕСТ '!цу</definedName>
    <definedName name="цу">[0]!цу</definedName>
    <definedName name="цуа">#N/A</definedName>
    <definedName name="честн">#N/A</definedName>
    <definedName name="четвертый" localSheetId="24">#REF!</definedName>
    <definedName name="четвертый" localSheetId="19">#REF!</definedName>
    <definedName name="четвертый" localSheetId="6">#REF!</definedName>
    <definedName name="четвертый" localSheetId="25">#REF!</definedName>
    <definedName name="четвертый" localSheetId="18">#REF!</definedName>
    <definedName name="четвертый" localSheetId="26">#REF!</definedName>
    <definedName name="четвертый" localSheetId="17">#REF!</definedName>
    <definedName name="четвертый">#REF!</definedName>
    <definedName name="ш" localSheetId="24">#REF!</definedName>
    <definedName name="ш" localSheetId="19">#REF!</definedName>
    <definedName name="ш" localSheetId="6">#REF!</definedName>
    <definedName name="ш" localSheetId="25">#REF!</definedName>
    <definedName name="ш" localSheetId="18">#REF!</definedName>
    <definedName name="ш" localSheetId="26">#REF!</definedName>
    <definedName name="ш" localSheetId="17">#REF!</definedName>
    <definedName name="ш">#REF!</definedName>
    <definedName name="щ">#N/A</definedName>
    <definedName name="щз">#N/A</definedName>
    <definedName name="щш">#N/A</definedName>
    <definedName name="ъъ">#N/A</definedName>
    <definedName name="ы">#N/A</definedName>
    <definedName name="ыв" localSheetId="6">'ИНВЕСТ '!ыв</definedName>
    <definedName name="ыв">[0]!ыв</definedName>
    <definedName name="ыва">#N/A</definedName>
    <definedName name="ывы">#N/A</definedName>
    <definedName name="ыуаы" localSheetId="6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 localSheetId="6">'ИНВЕСТ '!ыыыы</definedName>
    <definedName name="ыыыы">[0]!ыыыы</definedName>
    <definedName name="этб">#N/A</definedName>
    <definedName name="юб">#N/A</definedName>
    <definedName name="я" localSheetId="24">'[24]11'!$F$49:$Q$49,'[24]11'!$F$50:$Q$50,'[24]11'!$F$51:$Q$51,'[24]11'!$F$52:$Q$52,'[24]11'!$F$53:$Q$53,'[24]11'!$F$54:$Q$54,'[24]11'!$F$56:$Q$56,'[24]11'!#REF!,'[24]11'!#REF!,'[24]11'!$F$81:$Q$81,'[24]11'!$F$9:$Q$11,[0]!P1_T11?Data</definedName>
    <definedName name="я" localSheetId="19">'[24]11'!$F$49:$Q$49,'[24]11'!$F$50:$Q$50,'[24]11'!$F$51:$Q$51,'[24]11'!$F$52:$Q$52,'[24]11'!$F$53:$Q$53,'[24]11'!$F$54:$Q$54,'[24]11'!$F$56:$Q$56,'[24]11'!#REF!,'[24]11'!#REF!,'[24]11'!$F$81:$Q$81,'[24]11'!$F$9:$Q$11,[0]!P1_T11?Data</definedName>
    <definedName name="я" localSheetId="6">'[24]11'!$F$49:$Q$49,'[24]11'!$F$50:$Q$50,'[24]11'!$F$51:$Q$51,'[24]11'!$F$52:$Q$52,'[24]11'!$F$53:$Q$53,'[24]11'!$F$54:$Q$54,'[24]11'!$F$56:$Q$56,'[24]11'!#REF!,'[24]11'!#REF!,'[24]11'!$F$81:$Q$81,'[24]11'!$F$9:$Q$11,P1_T11?Data</definedName>
    <definedName name="я" localSheetId="25">'[24]11'!$F$49:$Q$49,'[24]11'!$F$50:$Q$50,'[24]11'!$F$51:$Q$51,'[24]11'!$F$52:$Q$52,'[24]11'!$F$53:$Q$53,'[24]11'!$F$54:$Q$54,'[24]11'!$F$56:$Q$56,'[24]11'!#REF!,'[24]11'!#REF!,'[24]11'!$F$81:$Q$81,'[24]11'!$F$9:$Q$11,[0]!P1_T11?Data</definedName>
    <definedName name="я" localSheetId="18">'[24]11'!$F$49:$Q$49,'[24]11'!$F$50:$Q$50,'[24]11'!$F$51:$Q$51,'[24]11'!$F$52:$Q$52,'[24]11'!$F$53:$Q$53,'[24]11'!$F$54:$Q$54,'[24]11'!$F$56:$Q$56,'[24]11'!#REF!,'[24]11'!#REF!,'[24]11'!$F$81:$Q$81,'[24]11'!$F$9:$Q$11,[0]!P1_T11?Data</definedName>
    <definedName name="я" localSheetId="26">'[24]11'!$F$49:$Q$49,'[24]11'!$F$50:$Q$50,'[24]11'!$F$51:$Q$51,'[24]11'!$F$52:$Q$52,'[24]11'!$F$53:$Q$53,'[24]11'!$F$54:$Q$54,'[24]11'!$F$56:$Q$56,'[24]11'!#REF!,'[24]11'!#REF!,'[24]11'!$F$81:$Q$81,'[24]11'!$F$9:$Q$11,[0]!P1_T11?Data</definedName>
    <definedName name="я" localSheetId="17">'[24]11'!$F$49:$Q$49,'[24]11'!$F$50:$Q$50,'[24]11'!$F$51:$Q$51,'[24]11'!$F$52:$Q$52,'[24]11'!$F$53:$Q$53,'[24]11'!$F$54:$Q$54,'[24]11'!$F$56:$Q$56,'[24]11'!#REF!,'[24]11'!#REF!,'[24]11'!$F$81:$Q$81,'[24]11'!$F$9:$Q$11,[0]!P1_T11?Data</definedName>
    <definedName name="я">'[24]11'!$F$49:$Q$49,'[24]11'!$F$50:$Q$50,'[24]11'!$F$51:$Q$51,'[24]11'!$F$52:$Q$52,'[24]11'!$F$53:$Q$53,'[24]11'!$F$54:$Q$54,'[24]11'!$F$56:$Q$56,'[24]11'!#REF!,'[24]11'!#REF!,'[24]11'!$F$81:$Q$81,'[24]11'!$F$9:$Q$11,P1_T11?Data</definedName>
    <definedName name="я1">#N/A</definedName>
    <definedName name="январь" localSheetId="24">'[6]Расходы на электроэнергию'!#REF!</definedName>
    <definedName name="январь" localSheetId="19">'[6]Расходы на электроэнергию'!#REF!</definedName>
    <definedName name="январь" localSheetId="6">'[6]Расходы на электроэнергию'!#REF!</definedName>
    <definedName name="январь" localSheetId="25">'[6]Расходы на электроэнергию'!#REF!</definedName>
    <definedName name="январь" localSheetId="18">'[6]Расходы на электроэнергию'!#REF!</definedName>
    <definedName name="январь" localSheetId="26">'[6]Расходы на электроэнергию'!#REF!</definedName>
    <definedName name="январь" localSheetId="17">'[6]Расходы на электроэнергию'!#REF!</definedName>
    <definedName name="январь">'[6]Расходы на электроэнергию'!#REF!</definedName>
  </definedNames>
  <calcPr calcId="144525"/>
</workbook>
</file>

<file path=xl/calcChain.xml><?xml version="1.0" encoding="utf-8"?>
<calcChain xmlns="http://schemas.openxmlformats.org/spreadsheetml/2006/main">
  <c r="Y98" i="28" l="1"/>
  <c r="AK106" i="13" l="1"/>
  <c r="Y180" i="28" l="1"/>
  <c r="H179" i="28"/>
  <c r="I179" i="28" s="1"/>
  <c r="J179" i="28" s="1"/>
  <c r="M179" i="28" s="1"/>
  <c r="N179" i="28" s="1"/>
  <c r="O179" i="28" s="1"/>
  <c r="P179" i="28" s="1"/>
  <c r="Q179" i="28" s="1"/>
  <c r="R179" i="28" s="1"/>
  <c r="S179" i="28" s="1"/>
  <c r="T179" i="28" s="1"/>
  <c r="W179" i="28" s="1"/>
  <c r="X179" i="28" s="1"/>
  <c r="Y160" i="28"/>
  <c r="H159" i="28"/>
  <c r="I159" i="28" s="1"/>
  <c r="J159" i="28" s="1"/>
  <c r="M159" i="28" s="1"/>
  <c r="N159" i="28" s="1"/>
  <c r="O159" i="28" s="1"/>
  <c r="P159" i="28" s="1"/>
  <c r="Q159" i="28" s="1"/>
  <c r="R159" i="28" s="1"/>
  <c r="S159" i="28" s="1"/>
  <c r="T159" i="28" s="1"/>
  <c r="W159" i="28" s="1"/>
  <c r="X159" i="28" s="1"/>
  <c r="Y140" i="28"/>
  <c r="H139" i="28"/>
  <c r="I139" i="28" s="1"/>
  <c r="J139" i="28" s="1"/>
  <c r="M139" i="28" s="1"/>
  <c r="N139" i="28" s="1"/>
  <c r="O139" i="28" s="1"/>
  <c r="P139" i="28" s="1"/>
  <c r="Q139" i="28" s="1"/>
  <c r="R139" i="28" s="1"/>
  <c r="S139" i="28" s="1"/>
  <c r="T139" i="28" s="1"/>
  <c r="W139" i="28" s="1"/>
  <c r="X139" i="28" s="1"/>
  <c r="Y118" i="28"/>
  <c r="H117" i="28"/>
  <c r="I117" i="28" s="1"/>
  <c r="J117" i="28" s="1"/>
  <c r="M117" i="28" s="1"/>
  <c r="N117" i="28" s="1"/>
  <c r="O117" i="28" s="1"/>
  <c r="P117" i="28" s="1"/>
  <c r="Q117" i="28" s="1"/>
  <c r="R117" i="28" s="1"/>
  <c r="S117" i="28" s="1"/>
  <c r="T117" i="28" s="1"/>
  <c r="W117" i="28" s="1"/>
  <c r="X117" i="28" s="1"/>
  <c r="Y97" i="28"/>
  <c r="H96" i="28"/>
  <c r="I96" i="28" s="1"/>
  <c r="J96" i="28" s="1"/>
  <c r="M96" i="28" s="1"/>
  <c r="N96" i="28" s="1"/>
  <c r="O96" i="28" s="1"/>
  <c r="P96" i="28" s="1"/>
  <c r="Q96" i="28" s="1"/>
  <c r="R96" i="28" s="1"/>
  <c r="S96" i="28" s="1"/>
  <c r="T96" i="28" s="1"/>
  <c r="W96" i="28" s="1"/>
  <c r="X96" i="28" s="1"/>
  <c r="Y77" i="28"/>
  <c r="H76" i="28"/>
  <c r="I76" i="28" s="1"/>
  <c r="J76" i="28" s="1"/>
  <c r="M76" i="28" s="1"/>
  <c r="N76" i="28" s="1"/>
  <c r="O76" i="28" s="1"/>
  <c r="P76" i="28" s="1"/>
  <c r="Q76" i="28" s="1"/>
  <c r="R76" i="28" s="1"/>
  <c r="S76" i="28" s="1"/>
  <c r="T76" i="28" s="1"/>
  <c r="W76" i="28" s="1"/>
  <c r="X76" i="28" s="1"/>
  <c r="Y78" i="28"/>
  <c r="Y59" i="28"/>
  <c r="H58" i="28"/>
  <c r="I58" i="28" s="1"/>
  <c r="J58" i="28" s="1"/>
  <c r="M58" i="28" s="1"/>
  <c r="N58" i="28" s="1"/>
  <c r="O58" i="28" s="1"/>
  <c r="P58" i="28" s="1"/>
  <c r="Q58" i="28" s="1"/>
  <c r="R58" i="28" s="1"/>
  <c r="S58" i="28" s="1"/>
  <c r="T58" i="28" s="1"/>
  <c r="W58" i="28" s="1"/>
  <c r="X58" i="28" s="1"/>
  <c r="Y60" i="28"/>
  <c r="Y61" i="28"/>
  <c r="Y62" i="28"/>
  <c r="Y63" i="28"/>
  <c r="Y64" i="28"/>
  <c r="Y65" i="28"/>
  <c r="Y41" i="28"/>
  <c r="H40" i="28"/>
  <c r="I40" i="28" s="1"/>
  <c r="J40" i="28" s="1"/>
  <c r="M40" i="28" s="1"/>
  <c r="N40" i="28" s="1"/>
  <c r="O40" i="28" s="1"/>
  <c r="P40" i="28" s="1"/>
  <c r="Q40" i="28" s="1"/>
  <c r="R40" i="28" s="1"/>
  <c r="S40" i="28" s="1"/>
  <c r="T40" i="28" s="1"/>
  <c r="W40" i="28" s="1"/>
  <c r="X40" i="28" s="1"/>
  <c r="AP52" i="26"/>
  <c r="AH52" i="26" s="1"/>
  <c r="AV52" i="26" s="1"/>
  <c r="AO52" i="26"/>
  <c r="AG52" i="26" s="1"/>
  <c r="AU52" i="26" s="1"/>
  <c r="AN52" i="26"/>
  <c r="AF52" i="26" s="1"/>
  <c r="AT52" i="26" s="1"/>
  <c r="AM52" i="26"/>
  <c r="AE52" i="26" s="1"/>
  <c r="AS52" i="26" s="1"/>
  <c r="AL52" i="26"/>
  <c r="AD52" i="26" s="1"/>
  <c r="AR52" i="26" s="1"/>
  <c r="AP33" i="26"/>
  <c r="AH33" i="26" s="1"/>
  <c r="AV33" i="26" s="1"/>
  <c r="AO33" i="26"/>
  <c r="AG33" i="26" s="1"/>
  <c r="AU33" i="26" s="1"/>
  <c r="AN33" i="26"/>
  <c r="AF33" i="26" s="1"/>
  <c r="AT33" i="26" s="1"/>
  <c r="AM33" i="26"/>
  <c r="AE33" i="26" s="1"/>
  <c r="AS33" i="26" s="1"/>
  <c r="AL33" i="26"/>
  <c r="AD33" i="26" s="1"/>
  <c r="AR33" i="26" s="1"/>
  <c r="B35" i="26"/>
  <c r="X35" i="26"/>
  <c r="Y35" i="26"/>
  <c r="Z35" i="26"/>
  <c r="AA35" i="26"/>
  <c r="AB35" i="26"/>
  <c r="AD35" i="26"/>
  <c r="AE35" i="26"/>
  <c r="AF35" i="26"/>
  <c r="AG35" i="26"/>
  <c r="AH35" i="26"/>
  <c r="AL35" i="26"/>
  <c r="AM35" i="26"/>
  <c r="AN35" i="26"/>
  <c r="AO35" i="26"/>
  <c r="AP35" i="26"/>
  <c r="AR35" i="26"/>
  <c r="AS35" i="26"/>
  <c r="AT35" i="26"/>
  <c r="AU35" i="26"/>
  <c r="AV35" i="26"/>
  <c r="B36" i="26"/>
  <c r="X36" i="26"/>
  <c r="Y36" i="26"/>
  <c r="Z36" i="26"/>
  <c r="AA36" i="26"/>
  <c r="AB36" i="26"/>
  <c r="AD36" i="26"/>
  <c r="AE36" i="26"/>
  <c r="AF36" i="26"/>
  <c r="AG36" i="26"/>
  <c r="AH36" i="26"/>
  <c r="AL36" i="26"/>
  <c r="AM36" i="26"/>
  <c r="AN36" i="26"/>
  <c r="AO36" i="26"/>
  <c r="AP36" i="26"/>
  <c r="AR36" i="26"/>
  <c r="AS36" i="26"/>
  <c r="AT36" i="26"/>
  <c r="AU36" i="26"/>
  <c r="AV36" i="26"/>
  <c r="B37" i="26"/>
  <c r="X37" i="26"/>
  <c r="Y37" i="26"/>
  <c r="Z37" i="26"/>
  <c r="AA37" i="26"/>
  <c r="AB37" i="26"/>
  <c r="AD37" i="26"/>
  <c r="AE37" i="26"/>
  <c r="AF37" i="26"/>
  <c r="AG37" i="26"/>
  <c r="AH37" i="26"/>
  <c r="AL37" i="26"/>
  <c r="AM37" i="26"/>
  <c r="AN37" i="26"/>
  <c r="AO37" i="26"/>
  <c r="AP37" i="26"/>
  <c r="AR37" i="26"/>
  <c r="AS37" i="26"/>
  <c r="AT37" i="26"/>
  <c r="AU37" i="26"/>
  <c r="AV37" i="26"/>
  <c r="B38" i="26"/>
  <c r="X38" i="26"/>
  <c r="Y38" i="26"/>
  <c r="Z38" i="26"/>
  <c r="AA38" i="26"/>
  <c r="AB38" i="26"/>
  <c r="AD38" i="26"/>
  <c r="AE38" i="26"/>
  <c r="AF38" i="26"/>
  <c r="AG38" i="26"/>
  <c r="AH38" i="26"/>
  <c r="AL38" i="26"/>
  <c r="AM38" i="26"/>
  <c r="AN38" i="26"/>
  <c r="AO38" i="26"/>
  <c r="AP38" i="26"/>
  <c r="AR38" i="26"/>
  <c r="AS38" i="26"/>
  <c r="AT38" i="26"/>
  <c r="AU38" i="26"/>
  <c r="AV38" i="26"/>
  <c r="B39" i="26"/>
  <c r="X39" i="26"/>
  <c r="Y39" i="26"/>
  <c r="Z39" i="26"/>
  <c r="AA39" i="26"/>
  <c r="AB39" i="26"/>
  <c r="AD39" i="26"/>
  <c r="AE39" i="26"/>
  <c r="AF39" i="26"/>
  <c r="AG39" i="26"/>
  <c r="AH39" i="26"/>
  <c r="AL39" i="26"/>
  <c r="AM39" i="26"/>
  <c r="AN39" i="26"/>
  <c r="AO39" i="26"/>
  <c r="AP39" i="26"/>
  <c r="AR39" i="26"/>
  <c r="AS39" i="26"/>
  <c r="AT39" i="26"/>
  <c r="AU39" i="26"/>
  <c r="AV39" i="26"/>
  <c r="B40" i="26"/>
  <c r="X40" i="26"/>
  <c r="Y40" i="26"/>
  <c r="Z40" i="26"/>
  <c r="AA40" i="26"/>
  <c r="AB40" i="26"/>
  <c r="AD40" i="26"/>
  <c r="AE40" i="26"/>
  <c r="AF40" i="26"/>
  <c r="AG40" i="26"/>
  <c r="AH40" i="26"/>
  <c r="AL40" i="26"/>
  <c r="AM40" i="26"/>
  <c r="AN40" i="26"/>
  <c r="AO40" i="26"/>
  <c r="AP40" i="26"/>
  <c r="AR40" i="26"/>
  <c r="AS40" i="26"/>
  <c r="AT40" i="26"/>
  <c r="AU40" i="26"/>
  <c r="AV40" i="26"/>
  <c r="B41" i="26"/>
  <c r="X41" i="26"/>
  <c r="Y41" i="26"/>
  <c r="Z41" i="26"/>
  <c r="AA41" i="26"/>
  <c r="AB41" i="26"/>
  <c r="AD41" i="26"/>
  <c r="AE41" i="26"/>
  <c r="AF41" i="26"/>
  <c r="AG41" i="26"/>
  <c r="AH41" i="26"/>
  <c r="AL41" i="26"/>
  <c r="AM41" i="26"/>
  <c r="AN41" i="26"/>
  <c r="AO41" i="26"/>
  <c r="AP41" i="26"/>
  <c r="AR41" i="26"/>
  <c r="AS41" i="26"/>
  <c r="AT41" i="26"/>
  <c r="AU41" i="26"/>
  <c r="AV41" i="26"/>
  <c r="X20" i="26"/>
  <c r="X21" i="26"/>
  <c r="X22" i="26"/>
  <c r="X23" i="26"/>
  <c r="X24" i="26"/>
  <c r="X42" i="26"/>
  <c r="X43" i="26"/>
  <c r="X54" i="26"/>
  <c r="X55" i="26"/>
  <c r="X56" i="26"/>
  <c r="X57" i="26"/>
  <c r="J156" i="27"/>
  <c r="I156" i="27"/>
  <c r="H156" i="27"/>
  <c r="G156" i="27"/>
  <c r="E156" i="27"/>
  <c r="D156" i="27"/>
  <c r="C156" i="27"/>
  <c r="B156" i="27"/>
  <c r="A156" i="27"/>
  <c r="G155" i="27"/>
  <c r="H155" i="27" s="1"/>
  <c r="I155" i="27" s="1"/>
  <c r="J126" i="27"/>
  <c r="I126" i="27"/>
  <c r="H126" i="27"/>
  <c r="G126" i="27"/>
  <c r="E126" i="27"/>
  <c r="D126" i="27"/>
  <c r="C126" i="27"/>
  <c r="B126" i="27"/>
  <c r="A126" i="27"/>
  <c r="G125" i="27"/>
  <c r="H125" i="27" s="1"/>
  <c r="I125" i="27" s="1"/>
  <c r="J96" i="27"/>
  <c r="I96" i="27"/>
  <c r="H96" i="27"/>
  <c r="G96" i="27"/>
  <c r="E96" i="27"/>
  <c r="D96" i="27"/>
  <c r="C96" i="27"/>
  <c r="B96" i="27"/>
  <c r="A96" i="27"/>
  <c r="G95" i="27"/>
  <c r="H95" i="27" s="1"/>
  <c r="I95" i="27" s="1"/>
  <c r="D97" i="27"/>
  <c r="J70" i="27"/>
  <c r="I70" i="27"/>
  <c r="H70" i="27"/>
  <c r="G70" i="27"/>
  <c r="E70" i="27"/>
  <c r="D70" i="27"/>
  <c r="C70" i="27"/>
  <c r="B70" i="27"/>
  <c r="A70" i="27"/>
  <c r="G69" i="27"/>
  <c r="H69" i="27" s="1"/>
  <c r="I69" i="27" s="1"/>
  <c r="J42" i="27"/>
  <c r="I42" i="27"/>
  <c r="H42" i="27"/>
  <c r="G42" i="27"/>
  <c r="E42" i="27"/>
  <c r="D42" i="27"/>
  <c r="C42" i="27"/>
  <c r="B42" i="27"/>
  <c r="A42" i="27"/>
  <c r="G41" i="27"/>
  <c r="H41" i="27" s="1"/>
  <c r="I41" i="27" s="1"/>
  <c r="O104" i="13"/>
  <c r="M104" i="13"/>
  <c r="L104" i="13"/>
  <c r="P103" i="13"/>
  <c r="O85" i="13"/>
  <c r="M85" i="13"/>
  <c r="L85" i="13"/>
  <c r="P84" i="13"/>
  <c r="O66" i="13"/>
  <c r="M66" i="13"/>
  <c r="L66" i="13"/>
  <c r="P65" i="13"/>
  <c r="O45" i="13"/>
  <c r="M45" i="13"/>
  <c r="L45" i="13"/>
  <c r="P44" i="13"/>
  <c r="Y100" i="28" l="1"/>
  <c r="Y99" i="28"/>
  <c r="Y85" i="28"/>
  <c r="Y84" i="28"/>
  <c r="Y83" i="28"/>
  <c r="Y82" i="28"/>
  <c r="Y81" i="28"/>
  <c r="Y80" i="28"/>
  <c r="Y79" i="28"/>
  <c r="Y47" i="28"/>
  <c r="Y46" i="28"/>
  <c r="Y45" i="28"/>
  <c r="Y44" i="28"/>
  <c r="Y43" i="28"/>
  <c r="Y42" i="28"/>
  <c r="Y29" i="28"/>
  <c r="Y28" i="28"/>
  <c r="F30" i="27"/>
  <c r="I30" i="27"/>
  <c r="J30" i="27"/>
  <c r="G30" i="27" l="1"/>
  <c r="H30" i="27" l="1"/>
  <c r="O18" i="26" l="1"/>
  <c r="Q18" i="26" l="1"/>
  <c r="R18" i="26"/>
  <c r="S18" i="26"/>
  <c r="T18" i="26"/>
  <c r="P18" i="26"/>
  <c r="G20" i="27"/>
  <c r="D85" i="27" l="1"/>
  <c r="D83" i="27"/>
  <c r="D81" i="27"/>
  <c r="D79" i="27"/>
  <c r="D77" i="27"/>
  <c r="D75" i="27"/>
  <c r="D73" i="27"/>
  <c r="D71" i="27"/>
  <c r="D59" i="27"/>
  <c r="D57" i="27"/>
  <c r="D55" i="27"/>
  <c r="D53" i="27"/>
  <c r="D51" i="27"/>
  <c r="D49" i="27"/>
  <c r="D47" i="27"/>
  <c r="D45" i="27"/>
  <c r="B21" i="26" l="1"/>
  <c r="B22" i="26"/>
  <c r="B23" i="26"/>
  <c r="B24" i="26"/>
  <c r="B42" i="26"/>
  <c r="B43" i="26"/>
  <c r="B54" i="26"/>
  <c r="B55" i="26"/>
  <c r="B56" i="26"/>
  <c r="B57" i="26"/>
  <c r="B20" i="26"/>
  <c r="Y21" i="26" l="1"/>
  <c r="Z21" i="26"/>
  <c r="AA21" i="26"/>
  <c r="AB21" i="26"/>
  <c r="Y22" i="26"/>
  <c r="Z22" i="26"/>
  <c r="AA22" i="26"/>
  <c r="AB22" i="26"/>
  <c r="Y23" i="26"/>
  <c r="Z23" i="26"/>
  <c r="AA23" i="26"/>
  <c r="AB23" i="26"/>
  <c r="Y24" i="26"/>
  <c r="Z24" i="26"/>
  <c r="AA24" i="26"/>
  <c r="AB24" i="26"/>
  <c r="Y42" i="26"/>
  <c r="Z42" i="26"/>
  <c r="AA42" i="26"/>
  <c r="AB42" i="26"/>
  <c r="Y43" i="26"/>
  <c r="Z43" i="26"/>
  <c r="AA43" i="26"/>
  <c r="AB43" i="26"/>
  <c r="Y54" i="26"/>
  <c r="Z54" i="26"/>
  <c r="AA54" i="26"/>
  <c r="AB54" i="26"/>
  <c r="Y55" i="26"/>
  <c r="Z55" i="26"/>
  <c r="AA55" i="26"/>
  <c r="AB55" i="26"/>
  <c r="Y56" i="26"/>
  <c r="Z56" i="26"/>
  <c r="AA56" i="26"/>
  <c r="AB56" i="26"/>
  <c r="Y57" i="26"/>
  <c r="Z57" i="26"/>
  <c r="AA57" i="26"/>
  <c r="AB57" i="26"/>
  <c r="Y20" i="26"/>
  <c r="Z20" i="26"/>
  <c r="AA20" i="26"/>
  <c r="AB20" i="26"/>
  <c r="AD21" i="26"/>
  <c r="AE21" i="26"/>
  <c r="AF21" i="26"/>
  <c r="AG21" i="26"/>
  <c r="AH21" i="26"/>
  <c r="AD22" i="26"/>
  <c r="AE22" i="26"/>
  <c r="AF22" i="26"/>
  <c r="AG22" i="26"/>
  <c r="AH22" i="26"/>
  <c r="AD23" i="26"/>
  <c r="AE23" i="26"/>
  <c r="AF23" i="26"/>
  <c r="AG23" i="26"/>
  <c r="AH23" i="26"/>
  <c r="AD24" i="26"/>
  <c r="AE24" i="26"/>
  <c r="AF24" i="26"/>
  <c r="AG24" i="26"/>
  <c r="AH24" i="26"/>
  <c r="AD42" i="26"/>
  <c r="AE42" i="26"/>
  <c r="AF42" i="26"/>
  <c r="AG42" i="26"/>
  <c r="AH42" i="26"/>
  <c r="AD43" i="26"/>
  <c r="AE43" i="26"/>
  <c r="AF43" i="26"/>
  <c r="AG43" i="26"/>
  <c r="AH43" i="26"/>
  <c r="AD54" i="26"/>
  <c r="AE54" i="26"/>
  <c r="AF54" i="26"/>
  <c r="AG54" i="26"/>
  <c r="AH54" i="26"/>
  <c r="AD55" i="26"/>
  <c r="AE55" i="26"/>
  <c r="AF55" i="26"/>
  <c r="AG55" i="26"/>
  <c r="AH55" i="26"/>
  <c r="AD56" i="26"/>
  <c r="AE56" i="26"/>
  <c r="AF56" i="26"/>
  <c r="AG56" i="26"/>
  <c r="AH56" i="26"/>
  <c r="AD57" i="26"/>
  <c r="AE57" i="26"/>
  <c r="AF57" i="26"/>
  <c r="AG57" i="26"/>
  <c r="AH57" i="26"/>
  <c r="AD20" i="26"/>
  <c r="AE20" i="26"/>
  <c r="AF20" i="26"/>
  <c r="AG20" i="26"/>
  <c r="AH20" i="26"/>
  <c r="D105" i="27"/>
  <c r="AR22" i="26"/>
  <c r="F105" i="27" s="1"/>
  <c r="AS22" i="26"/>
  <c r="G105" i="27" s="1"/>
  <c r="AT22" i="26"/>
  <c r="H105" i="27" s="1"/>
  <c r="AU22" i="26"/>
  <c r="I105" i="27" s="1"/>
  <c r="AV22" i="26"/>
  <c r="J105" i="27" s="1"/>
  <c r="D107" i="27"/>
  <c r="AR23" i="26"/>
  <c r="F107" i="27" s="1"/>
  <c r="AS23" i="26"/>
  <c r="G107" i="27" s="1"/>
  <c r="AT23" i="26"/>
  <c r="H107" i="27" s="1"/>
  <c r="AU23" i="26"/>
  <c r="I107" i="27" s="1"/>
  <c r="AV23" i="26"/>
  <c r="J107" i="27" s="1"/>
  <c r="D109" i="27"/>
  <c r="AR24" i="26"/>
  <c r="F109" i="27" s="1"/>
  <c r="AS24" i="26"/>
  <c r="G109" i="27" s="1"/>
  <c r="AT24" i="26"/>
  <c r="H109" i="27" s="1"/>
  <c r="AU24" i="26"/>
  <c r="I109" i="27" s="1"/>
  <c r="AV24" i="26"/>
  <c r="J109" i="27" s="1"/>
  <c r="D111" i="27"/>
  <c r="F111" i="27"/>
  <c r="G111" i="27"/>
  <c r="H111" i="27"/>
  <c r="I111" i="27"/>
  <c r="J111" i="27"/>
  <c r="D113" i="27"/>
  <c r="F113" i="27"/>
  <c r="G113" i="27"/>
  <c r="H113" i="27"/>
  <c r="I113" i="27"/>
  <c r="J113" i="27"/>
  <c r="D115" i="27"/>
  <c r="F115" i="27"/>
  <c r="G115" i="27"/>
  <c r="H115" i="27"/>
  <c r="I115" i="27"/>
  <c r="J115" i="27"/>
  <c r="D127" i="27"/>
  <c r="F127" i="27"/>
  <c r="G127" i="27"/>
  <c r="H127" i="27"/>
  <c r="I127" i="27"/>
  <c r="J127" i="27"/>
  <c r="D129" i="27"/>
  <c r="F129" i="27"/>
  <c r="G129" i="27"/>
  <c r="H129" i="27"/>
  <c r="I129" i="27"/>
  <c r="J129" i="27"/>
  <c r="D131" i="27"/>
  <c r="F131" i="27"/>
  <c r="G131" i="27"/>
  <c r="H131" i="27"/>
  <c r="I131" i="27"/>
  <c r="J131" i="27"/>
  <c r="D133" i="27"/>
  <c r="F133" i="27"/>
  <c r="G133" i="27"/>
  <c r="H133" i="27"/>
  <c r="I133" i="27"/>
  <c r="J133" i="27"/>
  <c r="D135" i="27"/>
  <c r="AR42" i="26"/>
  <c r="F135" i="27" s="1"/>
  <c r="AS42" i="26"/>
  <c r="G135" i="27" s="1"/>
  <c r="AT42" i="26"/>
  <c r="H135" i="27" s="1"/>
  <c r="AU42" i="26"/>
  <c r="I135" i="27" s="1"/>
  <c r="AV42" i="26"/>
  <c r="J135" i="27" s="1"/>
  <c r="D137" i="27"/>
  <c r="AR43" i="26"/>
  <c r="F137" i="27" s="1"/>
  <c r="AS43" i="26"/>
  <c r="G137" i="27" s="1"/>
  <c r="AT43" i="26"/>
  <c r="H137" i="27" s="1"/>
  <c r="AU43" i="26"/>
  <c r="I137" i="27" s="1"/>
  <c r="AV43" i="26"/>
  <c r="J137" i="27" s="1"/>
  <c r="D139" i="27"/>
  <c r="AR54" i="26"/>
  <c r="F139" i="27" s="1"/>
  <c r="AS54" i="26"/>
  <c r="G139" i="27" s="1"/>
  <c r="AT54" i="26"/>
  <c r="H139" i="27" s="1"/>
  <c r="AU54" i="26"/>
  <c r="I139" i="27" s="1"/>
  <c r="AV54" i="26"/>
  <c r="J139" i="27" s="1"/>
  <c r="AR55" i="26"/>
  <c r="F141" i="27" s="1"/>
  <c r="AS55" i="26"/>
  <c r="G141" i="27" s="1"/>
  <c r="AT55" i="26"/>
  <c r="H141" i="27" s="1"/>
  <c r="AU55" i="26"/>
  <c r="I141" i="27" s="1"/>
  <c r="AV55" i="26"/>
  <c r="J141" i="27" s="1"/>
  <c r="D143" i="27"/>
  <c r="AR56" i="26"/>
  <c r="F143" i="27" s="1"/>
  <c r="AS56" i="26"/>
  <c r="G143" i="27" s="1"/>
  <c r="AT56" i="26"/>
  <c r="H143" i="27" s="1"/>
  <c r="AU56" i="26"/>
  <c r="I143" i="27" s="1"/>
  <c r="AV56" i="26"/>
  <c r="J143" i="27" s="1"/>
  <c r="D145" i="27"/>
  <c r="AR57" i="26"/>
  <c r="F145" i="27" s="1"/>
  <c r="AS57" i="26"/>
  <c r="G145" i="27" s="1"/>
  <c r="AT57" i="26"/>
  <c r="H145" i="27" s="1"/>
  <c r="AU57" i="26"/>
  <c r="I145" i="27" s="1"/>
  <c r="AV57" i="26"/>
  <c r="J145" i="27" s="1"/>
  <c r="AR21" i="26"/>
  <c r="F103" i="27" s="1"/>
  <c r="AS21" i="26"/>
  <c r="G103" i="27" s="1"/>
  <c r="AT21" i="26"/>
  <c r="H103" i="27" s="1"/>
  <c r="AU21" i="26"/>
  <c r="I103" i="27" s="1"/>
  <c r="AV21" i="26"/>
  <c r="J103" i="27" s="1"/>
  <c r="D103" i="27"/>
  <c r="AL22" i="26"/>
  <c r="F45" i="27" s="1"/>
  <c r="F46" i="27" s="1"/>
  <c r="AM22" i="26"/>
  <c r="G45" i="27" s="1"/>
  <c r="G46" i="27" s="1"/>
  <c r="AN22" i="26"/>
  <c r="H45" i="27" s="1"/>
  <c r="H46" i="27" s="1"/>
  <c r="AO22" i="26"/>
  <c r="I45" i="27" s="1"/>
  <c r="I46" i="27" s="1"/>
  <c r="AP22" i="26"/>
  <c r="J45" i="27" s="1"/>
  <c r="J46" i="27" s="1"/>
  <c r="AL23" i="26"/>
  <c r="F47" i="27" s="1"/>
  <c r="F48" i="27" s="1"/>
  <c r="AM23" i="26"/>
  <c r="G47" i="27" s="1"/>
  <c r="G48" i="27" s="1"/>
  <c r="AN23" i="26"/>
  <c r="H47" i="27" s="1"/>
  <c r="H48" i="27" s="1"/>
  <c r="AO23" i="26"/>
  <c r="I47" i="27" s="1"/>
  <c r="I48" i="27" s="1"/>
  <c r="AP23" i="26"/>
  <c r="J47" i="27" s="1"/>
  <c r="J48" i="27" s="1"/>
  <c r="AL24" i="26"/>
  <c r="F49" i="27" s="1"/>
  <c r="F50" i="27" s="1"/>
  <c r="AM24" i="26"/>
  <c r="G49" i="27" s="1"/>
  <c r="G50" i="27" s="1"/>
  <c r="AN24" i="26"/>
  <c r="H49" i="27" s="1"/>
  <c r="H50" i="27" s="1"/>
  <c r="AO24" i="26"/>
  <c r="I49" i="27" s="1"/>
  <c r="I50" i="27" s="1"/>
  <c r="AP24" i="26"/>
  <c r="J49" i="27" s="1"/>
  <c r="J50" i="27" s="1"/>
  <c r="F51" i="27"/>
  <c r="F52" i="27" s="1"/>
  <c r="G51" i="27"/>
  <c r="G52" i="27" s="1"/>
  <c r="H51" i="27"/>
  <c r="H52" i="27" s="1"/>
  <c r="I51" i="27"/>
  <c r="I52" i="27" s="1"/>
  <c r="J51" i="27"/>
  <c r="J52" i="27" s="1"/>
  <c r="F53" i="27"/>
  <c r="F54" i="27" s="1"/>
  <c r="G53" i="27"/>
  <c r="G54" i="27" s="1"/>
  <c r="H53" i="27"/>
  <c r="H54" i="27" s="1"/>
  <c r="I53" i="27"/>
  <c r="I54" i="27" s="1"/>
  <c r="J53" i="27"/>
  <c r="J54" i="27" s="1"/>
  <c r="F55" i="27"/>
  <c r="F56" i="27" s="1"/>
  <c r="G55" i="27"/>
  <c r="G56" i="27" s="1"/>
  <c r="H55" i="27"/>
  <c r="H56" i="27" s="1"/>
  <c r="I55" i="27"/>
  <c r="I56" i="27" s="1"/>
  <c r="J55" i="27"/>
  <c r="J56" i="27" s="1"/>
  <c r="F57" i="27"/>
  <c r="F58" i="27" s="1"/>
  <c r="G57" i="27"/>
  <c r="G58" i="27" s="1"/>
  <c r="H57" i="27"/>
  <c r="H58" i="27" s="1"/>
  <c r="I57" i="27"/>
  <c r="I58" i="27" s="1"/>
  <c r="J57" i="27"/>
  <c r="J58" i="27" s="1"/>
  <c r="F59" i="27"/>
  <c r="F60" i="27" s="1"/>
  <c r="G59" i="27"/>
  <c r="G60" i="27" s="1"/>
  <c r="H59" i="27"/>
  <c r="H60" i="27" s="1"/>
  <c r="I59" i="27"/>
  <c r="I60" i="27" s="1"/>
  <c r="J59" i="27"/>
  <c r="J60" i="27" s="1"/>
  <c r="F71" i="27"/>
  <c r="F72" i="27" s="1"/>
  <c r="G71" i="27"/>
  <c r="G72" i="27" s="1"/>
  <c r="H71" i="27"/>
  <c r="H72" i="27" s="1"/>
  <c r="I71" i="27"/>
  <c r="I72" i="27" s="1"/>
  <c r="J71" i="27"/>
  <c r="J72" i="27" s="1"/>
  <c r="F73" i="27"/>
  <c r="F74" i="27" s="1"/>
  <c r="G73" i="27"/>
  <c r="G74" i="27" s="1"/>
  <c r="H73" i="27"/>
  <c r="H74" i="27" s="1"/>
  <c r="I73" i="27"/>
  <c r="I74" i="27" s="1"/>
  <c r="J73" i="27"/>
  <c r="J74" i="27" s="1"/>
  <c r="AL42" i="26"/>
  <c r="F75" i="27" s="1"/>
  <c r="F76" i="27" s="1"/>
  <c r="AM42" i="26"/>
  <c r="G75" i="27" s="1"/>
  <c r="G76" i="27" s="1"/>
  <c r="AN42" i="26"/>
  <c r="H75" i="27" s="1"/>
  <c r="H76" i="27" s="1"/>
  <c r="AO42" i="26"/>
  <c r="I75" i="27" s="1"/>
  <c r="I76" i="27" s="1"/>
  <c r="AP42" i="26"/>
  <c r="J75" i="27" s="1"/>
  <c r="J76" i="27" s="1"/>
  <c r="AL43" i="26"/>
  <c r="F77" i="27" s="1"/>
  <c r="F78" i="27" s="1"/>
  <c r="AM43" i="26"/>
  <c r="G77" i="27" s="1"/>
  <c r="G78" i="27" s="1"/>
  <c r="AN43" i="26"/>
  <c r="H77" i="27" s="1"/>
  <c r="H78" i="27" s="1"/>
  <c r="AO43" i="26"/>
  <c r="I77" i="27" s="1"/>
  <c r="I78" i="27" s="1"/>
  <c r="AP43" i="26"/>
  <c r="J77" i="27" s="1"/>
  <c r="J78" i="27" s="1"/>
  <c r="AL54" i="26"/>
  <c r="F79" i="27" s="1"/>
  <c r="F80" i="27" s="1"/>
  <c r="AM54" i="26"/>
  <c r="G79" i="27" s="1"/>
  <c r="G80" i="27" s="1"/>
  <c r="AN54" i="26"/>
  <c r="H79" i="27" s="1"/>
  <c r="H80" i="27" s="1"/>
  <c r="AO54" i="26"/>
  <c r="I79" i="27" s="1"/>
  <c r="I80" i="27" s="1"/>
  <c r="AP54" i="26"/>
  <c r="J79" i="27" s="1"/>
  <c r="J80" i="27" s="1"/>
  <c r="AL55" i="26"/>
  <c r="F81" i="27" s="1"/>
  <c r="F82" i="27" s="1"/>
  <c r="AM55" i="26"/>
  <c r="G81" i="27" s="1"/>
  <c r="G82" i="27" s="1"/>
  <c r="AN55" i="26"/>
  <c r="H81" i="27" s="1"/>
  <c r="H82" i="27" s="1"/>
  <c r="AO55" i="26"/>
  <c r="I81" i="27" s="1"/>
  <c r="I82" i="27" s="1"/>
  <c r="AP55" i="26"/>
  <c r="J81" i="27" s="1"/>
  <c r="J82" i="27" s="1"/>
  <c r="AL56" i="26"/>
  <c r="F83" i="27" s="1"/>
  <c r="F84" i="27" s="1"/>
  <c r="AM56" i="26"/>
  <c r="G83" i="27" s="1"/>
  <c r="G84" i="27" s="1"/>
  <c r="AN56" i="26"/>
  <c r="H83" i="27" s="1"/>
  <c r="H84" i="27" s="1"/>
  <c r="AO56" i="26"/>
  <c r="I83" i="27" s="1"/>
  <c r="I84" i="27" s="1"/>
  <c r="AP56" i="26"/>
  <c r="J83" i="27" s="1"/>
  <c r="J84" i="27" s="1"/>
  <c r="AL57" i="26"/>
  <c r="F85" i="27" s="1"/>
  <c r="F86" i="27" s="1"/>
  <c r="AM57" i="26"/>
  <c r="G85" i="27" s="1"/>
  <c r="G86" i="27" s="1"/>
  <c r="AN57" i="26"/>
  <c r="H85" i="27" s="1"/>
  <c r="H86" i="27" s="1"/>
  <c r="AO57" i="26"/>
  <c r="I85" i="27" s="1"/>
  <c r="I86" i="27" s="1"/>
  <c r="AP57" i="26"/>
  <c r="J85" i="27" s="1"/>
  <c r="J86" i="27" s="1"/>
  <c r="AL21" i="26"/>
  <c r="F43" i="27" s="1"/>
  <c r="AM21" i="26"/>
  <c r="G43" i="27" s="1"/>
  <c r="G44" i="27" s="1"/>
  <c r="AN21" i="26"/>
  <c r="H43" i="27" s="1"/>
  <c r="H44" i="27" s="1"/>
  <c r="AO21" i="26"/>
  <c r="I43" i="27" s="1"/>
  <c r="I44" i="27" s="1"/>
  <c r="AP21" i="26"/>
  <c r="J43" i="27" s="1"/>
  <c r="J44" i="27" s="1"/>
  <c r="AV20" i="26"/>
  <c r="J101" i="27" s="1"/>
  <c r="AU20" i="26"/>
  <c r="I101" i="27" s="1"/>
  <c r="AT20" i="26"/>
  <c r="H101" i="27" s="1"/>
  <c r="AS20" i="26"/>
  <c r="G101" i="27" s="1"/>
  <c r="AR20" i="26"/>
  <c r="F101" i="27" s="1"/>
  <c r="D101" i="27"/>
  <c r="AP20" i="26"/>
  <c r="J31" i="27" s="1"/>
  <c r="J32" i="27" s="1"/>
  <c r="AO20" i="26"/>
  <c r="I31" i="27" s="1"/>
  <c r="I32" i="27" s="1"/>
  <c r="AN20" i="26"/>
  <c r="H31" i="27" s="1"/>
  <c r="H32" i="27" s="1"/>
  <c r="AM20" i="26"/>
  <c r="G31" i="27" s="1"/>
  <c r="G32" i="27" s="1"/>
  <c r="AL20" i="26"/>
  <c r="F31" i="27" s="1"/>
  <c r="D141" i="27" l="1"/>
  <c r="B18" i="26" l="1"/>
  <c r="A19" i="26" l="1"/>
  <c r="A58" i="26" s="1"/>
  <c r="AO16" i="26"/>
  <c r="AG16" i="26" s="1"/>
  <c r="AU16" i="26" s="1"/>
  <c r="AU58" i="26"/>
  <c r="AV58" i="26" s="1"/>
  <c r="AB102" i="33" l="1"/>
  <c r="AA102" i="33"/>
  <c r="Z102" i="33"/>
  <c r="Y102" i="33"/>
  <c r="X102" i="33"/>
  <c r="W102" i="33"/>
  <c r="V102" i="33"/>
  <c r="E102" i="33"/>
  <c r="AB101" i="33"/>
  <c r="AB103" i="33" s="1"/>
  <c r="AA101" i="33"/>
  <c r="AA103" i="33" s="1"/>
  <c r="Z101" i="33"/>
  <c r="Z103" i="33" s="1"/>
  <c r="Y101" i="33"/>
  <c r="Y103" i="33" s="1"/>
  <c r="X101" i="33"/>
  <c r="X103" i="33" s="1"/>
  <c r="W101" i="33"/>
  <c r="W103" i="33" s="1"/>
  <c r="V101" i="33"/>
  <c r="V103" i="33" s="1"/>
  <c r="E101" i="33"/>
  <c r="E103" i="33" s="1"/>
  <c r="X100" i="33"/>
  <c r="AB99" i="33"/>
  <c r="AA99" i="33"/>
  <c r="Z99" i="33"/>
  <c r="Y99" i="33"/>
  <c r="X99" i="33"/>
  <c r="W99" i="33"/>
  <c r="V99" i="33"/>
  <c r="E99" i="33"/>
  <c r="AB98" i="33"/>
  <c r="AB100" i="33" s="1"/>
  <c r="AA98" i="33"/>
  <c r="AA100" i="33" s="1"/>
  <c r="Z98" i="33"/>
  <c r="Z100" i="33" s="1"/>
  <c r="Z105" i="33" s="1"/>
  <c r="Y98" i="33"/>
  <c r="Y100" i="33" s="1"/>
  <c r="X98" i="33"/>
  <c r="W98" i="33"/>
  <c r="W100" i="33" s="1"/>
  <c r="V98" i="33"/>
  <c r="V100" i="33" s="1"/>
  <c r="V105" i="33" s="1"/>
  <c r="E98" i="33"/>
  <c r="E100" i="33" s="1"/>
  <c r="AB93" i="33"/>
  <c r="AA93" i="33"/>
  <c r="Z93" i="33"/>
  <c r="Y93" i="33"/>
  <c r="X93" i="33"/>
  <c r="X96" i="33" s="1"/>
  <c r="W93" i="33"/>
  <c r="V93" i="33"/>
  <c r="V96" i="33" s="1"/>
  <c r="U93" i="33"/>
  <c r="T93" i="33"/>
  <c r="S93" i="33"/>
  <c r="R93" i="33"/>
  <c r="Q93" i="33"/>
  <c r="P93" i="33"/>
  <c r="O93" i="33"/>
  <c r="N93" i="33"/>
  <c r="M93" i="33"/>
  <c r="L93" i="33"/>
  <c r="K93" i="33"/>
  <c r="J93" i="33"/>
  <c r="I93" i="33"/>
  <c r="H93" i="33"/>
  <c r="G93" i="33"/>
  <c r="E93" i="33"/>
  <c r="E96" i="33" s="1"/>
  <c r="AB92" i="33"/>
  <c r="AA92" i="33"/>
  <c r="Z92" i="33"/>
  <c r="Y92" i="33"/>
  <c r="Y95" i="33" s="1"/>
  <c r="X92" i="33"/>
  <c r="X95" i="33" s="1"/>
  <c r="W92" i="33"/>
  <c r="V92" i="33"/>
  <c r="V95" i="33" s="1"/>
  <c r="U92" i="33"/>
  <c r="T92" i="33"/>
  <c r="S92" i="33"/>
  <c r="R92" i="33"/>
  <c r="Q92" i="33"/>
  <c r="P92" i="33"/>
  <c r="O92" i="33"/>
  <c r="N92" i="33"/>
  <c r="M92" i="33"/>
  <c r="L92" i="33"/>
  <c r="K92" i="33"/>
  <c r="J92" i="33"/>
  <c r="I92" i="33"/>
  <c r="H92" i="33"/>
  <c r="G92" i="33"/>
  <c r="E92" i="33"/>
  <c r="AB91" i="33"/>
  <c r="AA91" i="33"/>
  <c r="AA94" i="33" s="1"/>
  <c r="Z91" i="33"/>
  <c r="Y91" i="33"/>
  <c r="X91" i="33"/>
  <c r="W91" i="33"/>
  <c r="W94" i="33" s="1"/>
  <c r="V91" i="33"/>
  <c r="V94" i="33" s="1"/>
  <c r="E91" i="33"/>
  <c r="BG81" i="33"/>
  <c r="BG80" i="33"/>
  <c r="BG79" i="33"/>
  <c r="B79" i="33"/>
  <c r="BG78" i="33"/>
  <c r="AB77" i="33"/>
  <c r="AB76" i="33" s="1"/>
  <c r="AA77" i="33"/>
  <c r="AA76" i="33" s="1"/>
  <c r="Z77" i="33"/>
  <c r="Z76" i="33" s="1"/>
  <c r="Y77" i="33"/>
  <c r="Y76" i="33" s="1"/>
  <c r="X77" i="33"/>
  <c r="X76" i="33" s="1"/>
  <c r="W77" i="33"/>
  <c r="U77" i="33"/>
  <c r="U76" i="33" s="1"/>
  <c r="T77" i="33"/>
  <c r="T76" i="33" s="1"/>
  <c r="S77" i="33"/>
  <c r="S76" i="33" s="1"/>
  <c r="R77" i="33"/>
  <c r="R76" i="33" s="1"/>
  <c r="Q77" i="33"/>
  <c r="Q76" i="33" s="1"/>
  <c r="P77" i="33"/>
  <c r="P76" i="33" s="1"/>
  <c r="O77" i="33"/>
  <c r="O76" i="33" s="1"/>
  <c r="V76" i="33"/>
  <c r="N76" i="33"/>
  <c r="M76" i="33"/>
  <c r="L76" i="33"/>
  <c r="K76" i="33"/>
  <c r="J76" i="33"/>
  <c r="E76" i="33"/>
  <c r="I75" i="33"/>
  <c r="I83" i="33" s="1"/>
  <c r="H75" i="33"/>
  <c r="H83" i="33" s="1"/>
  <c r="I73" i="33"/>
  <c r="I82" i="33" s="1"/>
  <c r="H73" i="33"/>
  <c r="I72" i="33"/>
  <c r="H72" i="33"/>
  <c r="I71" i="33"/>
  <c r="H71" i="33"/>
  <c r="I70" i="33"/>
  <c r="H70" i="33"/>
  <c r="BG70" i="33" s="1"/>
  <c r="F51" i="33"/>
  <c r="F52" i="33" s="1"/>
  <c r="F53" i="33" s="1"/>
  <c r="F54" i="33" s="1"/>
  <c r="F55" i="33" s="1"/>
  <c r="F56" i="33" s="1"/>
  <c r="F57" i="33" s="1"/>
  <c r="F58" i="33" s="1"/>
  <c r="F59" i="33" s="1"/>
  <c r="F60" i="33" s="1"/>
  <c r="F61" i="33" s="1"/>
  <c r="F62" i="33" s="1"/>
  <c r="F63" i="33" s="1"/>
  <c r="F64" i="33" s="1"/>
  <c r="F65" i="33" s="1"/>
  <c r="F66" i="33" s="1"/>
  <c r="F67" i="33" s="1"/>
  <c r="F50" i="33"/>
  <c r="F49" i="33"/>
  <c r="F43" i="33"/>
  <c r="J42" i="33"/>
  <c r="J40" i="33"/>
  <c r="J39" i="33" s="1"/>
  <c r="J38" i="33" s="1"/>
  <c r="BG37" i="33"/>
  <c r="L37" i="33"/>
  <c r="E36" i="33"/>
  <c r="D36" i="33"/>
  <c r="D67" i="33" s="1"/>
  <c r="B36" i="33"/>
  <c r="B67" i="33" s="1"/>
  <c r="E35" i="33"/>
  <c r="S66" i="33" s="1"/>
  <c r="D35" i="33"/>
  <c r="D66" i="33" s="1"/>
  <c r="B35" i="33"/>
  <c r="B66" i="33" s="1"/>
  <c r="E34" i="33"/>
  <c r="L34" i="33" s="1"/>
  <c r="D34" i="33"/>
  <c r="D65" i="33" s="1"/>
  <c r="B34" i="33"/>
  <c r="B65" i="33" s="1"/>
  <c r="E33" i="33"/>
  <c r="S64" i="33" s="1"/>
  <c r="D33" i="33"/>
  <c r="D64" i="33" s="1"/>
  <c r="B33" i="33"/>
  <c r="B64" i="33" s="1"/>
  <c r="E32" i="33"/>
  <c r="L32" i="33" s="1"/>
  <c r="D32" i="33"/>
  <c r="D63" i="33" s="1"/>
  <c r="B32" i="33"/>
  <c r="B63" i="33" s="1"/>
  <c r="E31" i="33"/>
  <c r="S62" i="33" s="1"/>
  <c r="D31" i="33"/>
  <c r="D62" i="33" s="1"/>
  <c r="B31" i="33"/>
  <c r="B62" i="33" s="1"/>
  <c r="E30" i="33"/>
  <c r="L30" i="33" s="1"/>
  <c r="D30" i="33"/>
  <c r="D61" i="33" s="1"/>
  <c r="B30" i="33"/>
  <c r="B61" i="33" s="1"/>
  <c r="E29" i="33"/>
  <c r="S60" i="33" s="1"/>
  <c r="D29" i="33"/>
  <c r="D60" i="33" s="1"/>
  <c r="B29" i="33"/>
  <c r="B60" i="33" s="1"/>
  <c r="E28" i="33"/>
  <c r="S59" i="33" s="1"/>
  <c r="D28" i="33"/>
  <c r="D59" i="33" s="1"/>
  <c r="B28" i="33"/>
  <c r="B59" i="33" s="1"/>
  <c r="E27" i="33"/>
  <c r="S58" i="33" s="1"/>
  <c r="D27" i="33"/>
  <c r="D58" i="33" s="1"/>
  <c r="B27" i="33"/>
  <c r="B58" i="33" s="1"/>
  <c r="AB26" i="33"/>
  <c r="AB13" i="33" s="1"/>
  <c r="AA26" i="33"/>
  <c r="Z26" i="33"/>
  <c r="Z13" i="33" s="1"/>
  <c r="Y26" i="33"/>
  <c r="Y13" i="33" s="1"/>
  <c r="X26" i="33"/>
  <c r="W26" i="33"/>
  <c r="V26" i="33"/>
  <c r="V13" i="33" s="1"/>
  <c r="U26" i="33"/>
  <c r="U13" i="33" s="1"/>
  <c r="T26" i="33"/>
  <c r="T13" i="33" s="1"/>
  <c r="S26" i="33"/>
  <c r="R26" i="33"/>
  <c r="R13" i="33" s="1"/>
  <c r="Q26" i="33"/>
  <c r="Q13" i="33" s="1"/>
  <c r="P26" i="33"/>
  <c r="O26" i="33"/>
  <c r="N26" i="33"/>
  <c r="M26" i="33"/>
  <c r="M13" i="33" s="1"/>
  <c r="J26" i="33"/>
  <c r="E26" i="33"/>
  <c r="D26" i="33"/>
  <c r="D57" i="33" s="1"/>
  <c r="B26" i="33"/>
  <c r="B57" i="33" s="1"/>
  <c r="E25" i="33"/>
  <c r="L25" i="33" s="1"/>
  <c r="BG25" i="33" s="1"/>
  <c r="D25" i="33"/>
  <c r="D56" i="33" s="1"/>
  <c r="B25" i="33"/>
  <c r="B56" i="33" s="1"/>
  <c r="E24" i="33"/>
  <c r="S55" i="33" s="1"/>
  <c r="D24" i="33"/>
  <c r="D55" i="33" s="1"/>
  <c r="B24" i="33"/>
  <c r="B55" i="33" s="1"/>
  <c r="E23" i="33"/>
  <c r="R54" i="33" s="1"/>
  <c r="D23" i="33"/>
  <c r="D54" i="33" s="1"/>
  <c r="B23" i="33"/>
  <c r="B54" i="33" s="1"/>
  <c r="E22" i="33"/>
  <c r="D22" i="33"/>
  <c r="D53" i="33" s="1"/>
  <c r="B22" i="33"/>
  <c r="B53" i="33" s="1"/>
  <c r="E21" i="33"/>
  <c r="R52" i="33" s="1"/>
  <c r="D21" i="33"/>
  <c r="D52" i="33" s="1"/>
  <c r="B21" i="33"/>
  <c r="B52" i="33" s="1"/>
  <c r="E20" i="33"/>
  <c r="K20" i="33" s="1"/>
  <c r="BG20" i="33" s="1"/>
  <c r="D20" i="33"/>
  <c r="D51" i="33" s="1"/>
  <c r="B20" i="33"/>
  <c r="B51" i="33" s="1"/>
  <c r="E19" i="33"/>
  <c r="R50" i="33" s="1"/>
  <c r="D19" i="33"/>
  <c r="D50" i="33" s="1"/>
  <c r="B19" i="33"/>
  <c r="B50" i="33" s="1"/>
  <c r="AB18" i="33"/>
  <c r="AB12" i="33" s="1"/>
  <c r="AA18" i="33"/>
  <c r="AA12" i="33" s="1"/>
  <c r="Z18" i="33"/>
  <c r="Y18" i="33"/>
  <c r="X18" i="33"/>
  <c r="X12" i="33" s="1"/>
  <c r="W18" i="33"/>
  <c r="W12" i="33" s="1"/>
  <c r="V18" i="33"/>
  <c r="U18" i="33"/>
  <c r="U12" i="33" s="1"/>
  <c r="T18" i="33"/>
  <c r="S18" i="33"/>
  <c r="S12" i="33" s="1"/>
  <c r="R18" i="33"/>
  <c r="Q18" i="33"/>
  <c r="Q12" i="33" s="1"/>
  <c r="Q11" i="33" s="1"/>
  <c r="P18" i="33"/>
  <c r="P12" i="33" s="1"/>
  <c r="O18" i="33"/>
  <c r="O12" i="33" s="1"/>
  <c r="N18" i="33"/>
  <c r="M18" i="33"/>
  <c r="M12" i="33" s="1"/>
  <c r="J18" i="33"/>
  <c r="F18" i="33"/>
  <c r="E18" i="33"/>
  <c r="D18" i="33"/>
  <c r="D49" i="33" s="1"/>
  <c r="B18" i="33"/>
  <c r="B49" i="33" s="1"/>
  <c r="E17" i="33"/>
  <c r="R48" i="33" s="1"/>
  <c r="D17" i="33"/>
  <c r="D48" i="33" s="1"/>
  <c r="B17" i="33"/>
  <c r="B48" i="33" s="1"/>
  <c r="E16" i="33"/>
  <c r="R47" i="33" s="1"/>
  <c r="D16" i="33"/>
  <c r="D47" i="33" s="1"/>
  <c r="B16" i="33"/>
  <c r="B47" i="33" s="1"/>
  <c r="E15" i="33"/>
  <c r="D15" i="33"/>
  <c r="D46" i="33" s="1"/>
  <c r="B15" i="33"/>
  <c r="B46" i="33" s="1"/>
  <c r="E14" i="33"/>
  <c r="K14" i="33" s="1"/>
  <c r="BG14" i="33" s="1"/>
  <c r="D14" i="33"/>
  <c r="D45" i="33" s="1"/>
  <c r="B14" i="33"/>
  <c r="B45" i="33" s="1"/>
  <c r="AA13" i="33"/>
  <c r="X13" i="33"/>
  <c r="W13" i="33"/>
  <c r="S13" i="33"/>
  <c r="P13" i="33"/>
  <c r="O13" i="33"/>
  <c r="N13" i="33"/>
  <c r="H13" i="33"/>
  <c r="G13" i="33"/>
  <c r="G11" i="33" s="1"/>
  <c r="G89" i="33" s="1"/>
  <c r="E13" i="33"/>
  <c r="D13" i="33"/>
  <c r="D44" i="33" s="1"/>
  <c r="B13" i="33"/>
  <c r="B44" i="33" s="1"/>
  <c r="B71" i="33" s="1"/>
  <c r="B80" i="33" s="1"/>
  <c r="Z12" i="33"/>
  <c r="Y12" i="33"/>
  <c r="V12" i="33"/>
  <c r="T12" i="33"/>
  <c r="T11" i="33" s="1"/>
  <c r="R12" i="33"/>
  <c r="N12" i="33"/>
  <c r="E12" i="33"/>
  <c r="K12" i="33" s="1"/>
  <c r="D12" i="33"/>
  <c r="D43" i="33" s="1"/>
  <c r="B12" i="33"/>
  <c r="B43" i="33" s="1"/>
  <c r="J11" i="33"/>
  <c r="I11" i="33"/>
  <c r="H11" i="33"/>
  <c r="I10" i="33"/>
  <c r="J10" i="33" s="1"/>
  <c r="K10" i="33" s="1"/>
  <c r="L10" i="33" s="1"/>
  <c r="M10" i="33" s="1"/>
  <c r="N10" i="33" s="1"/>
  <c r="O10" i="33" s="1"/>
  <c r="P10" i="33" s="1"/>
  <c r="Q10" i="33" s="1"/>
  <c r="R10" i="33" s="1"/>
  <c r="S10" i="33" s="1"/>
  <c r="T10" i="33" s="1"/>
  <c r="U10" i="33" s="1"/>
  <c r="V10" i="33" s="1"/>
  <c r="W10" i="33" s="1"/>
  <c r="X10" i="33" s="1"/>
  <c r="Y10" i="33" s="1"/>
  <c r="Z10" i="33" s="1"/>
  <c r="AA10" i="33" s="1"/>
  <c r="AB10" i="33" s="1"/>
  <c r="AA11" i="33" l="1"/>
  <c r="BG83" i="33"/>
  <c r="X94" i="33"/>
  <c r="AB94" i="33"/>
  <c r="AA95" i="33"/>
  <c r="P11" i="33"/>
  <c r="X11" i="33"/>
  <c r="BG72" i="33"/>
  <c r="W96" i="33"/>
  <c r="BG71" i="33"/>
  <c r="AB96" i="33"/>
  <c r="Y105" i="33"/>
  <c r="N11" i="33"/>
  <c r="Y11" i="33"/>
  <c r="V11" i="33"/>
  <c r="M11" i="33"/>
  <c r="U11" i="33"/>
  <c r="R11" i="33"/>
  <c r="Z11" i="33"/>
  <c r="W95" i="33"/>
  <c r="Y96" i="33"/>
  <c r="X105" i="33"/>
  <c r="AB105" i="33"/>
  <c r="AA105" i="33"/>
  <c r="K21" i="33"/>
  <c r="BG21" i="33" s="1"/>
  <c r="I76" i="33"/>
  <c r="W105" i="33"/>
  <c r="O11" i="33"/>
  <c r="S11" i="33"/>
  <c r="W11" i="33"/>
  <c r="E11" i="33"/>
  <c r="J75" i="33" s="1"/>
  <c r="K23" i="33"/>
  <c r="BG23" i="33" s="1"/>
  <c r="R43" i="33"/>
  <c r="E105" i="33"/>
  <c r="BG12" i="33"/>
  <c r="AB11" i="33"/>
  <c r="R67" i="33"/>
  <c r="Q67" i="33"/>
  <c r="P67" i="33"/>
  <c r="O67" i="33"/>
  <c r="V67" i="33"/>
  <c r="N67" i="33"/>
  <c r="U67" i="33"/>
  <c r="M67" i="33"/>
  <c r="T67" i="33"/>
  <c r="L67" i="33"/>
  <c r="S63" i="33"/>
  <c r="Q45" i="33"/>
  <c r="P45" i="33"/>
  <c r="O45" i="33"/>
  <c r="N45" i="33"/>
  <c r="U45" i="33"/>
  <c r="M45" i="33"/>
  <c r="T45" i="33"/>
  <c r="L45" i="33"/>
  <c r="S45" i="33"/>
  <c r="K45" i="33"/>
  <c r="K17" i="33"/>
  <c r="R56" i="33"/>
  <c r="Q56" i="33"/>
  <c r="P56" i="33"/>
  <c r="O56" i="33"/>
  <c r="V56" i="33"/>
  <c r="N56" i="33"/>
  <c r="U56" i="33"/>
  <c r="M56" i="33"/>
  <c r="T56" i="33"/>
  <c r="L56" i="33"/>
  <c r="L28" i="33"/>
  <c r="L36" i="33"/>
  <c r="F44" i="33"/>
  <c r="R57" i="33"/>
  <c r="Q57" i="33"/>
  <c r="P57" i="33"/>
  <c r="O57" i="33"/>
  <c r="V57" i="33"/>
  <c r="N57" i="33"/>
  <c r="U57" i="33"/>
  <c r="M57" i="33"/>
  <c r="T57" i="33"/>
  <c r="L57" i="33"/>
  <c r="R61" i="33"/>
  <c r="Q61" i="33"/>
  <c r="P61" i="33"/>
  <c r="O61" i="33"/>
  <c r="V61" i="33"/>
  <c r="N61" i="33"/>
  <c r="U61" i="33"/>
  <c r="M61" i="33"/>
  <c r="T61" i="33"/>
  <c r="L61" i="33"/>
  <c r="Q44" i="33"/>
  <c r="P44" i="33"/>
  <c r="O44" i="33"/>
  <c r="N44" i="33"/>
  <c r="U44" i="33"/>
  <c r="M44" i="33"/>
  <c r="T44" i="33"/>
  <c r="L44" i="33"/>
  <c r="S44" i="33"/>
  <c r="K44" i="33"/>
  <c r="Q47" i="33"/>
  <c r="P47" i="33"/>
  <c r="O47" i="33"/>
  <c r="N47" i="33"/>
  <c r="U47" i="33"/>
  <c r="M47" i="33"/>
  <c r="T47" i="33"/>
  <c r="L47" i="33"/>
  <c r="S47" i="33"/>
  <c r="K47" i="33"/>
  <c r="Q53" i="33"/>
  <c r="P53" i="33"/>
  <c r="O53" i="33"/>
  <c r="N53" i="33"/>
  <c r="U53" i="33"/>
  <c r="M53" i="33"/>
  <c r="T53" i="33"/>
  <c r="L53" i="33"/>
  <c r="S53" i="33"/>
  <c r="K53" i="33"/>
  <c r="R44" i="33"/>
  <c r="S56" i="33"/>
  <c r="H82" i="33"/>
  <c r="L26" i="33"/>
  <c r="BG26" i="33" s="1"/>
  <c r="R63" i="33"/>
  <c r="Q63" i="33"/>
  <c r="P63" i="33"/>
  <c r="O63" i="33"/>
  <c r="V63" i="33"/>
  <c r="N63" i="33"/>
  <c r="U63" i="33"/>
  <c r="M63" i="33"/>
  <c r="T63" i="33"/>
  <c r="L63" i="33"/>
  <c r="Q50" i="33"/>
  <c r="P50" i="33"/>
  <c r="O50" i="33"/>
  <c r="N50" i="33"/>
  <c r="U50" i="33"/>
  <c r="M50" i="33"/>
  <c r="T50" i="33"/>
  <c r="L50" i="33"/>
  <c r="S50" i="33"/>
  <c r="K50" i="33"/>
  <c r="K22" i="33"/>
  <c r="BG22" i="33" s="1"/>
  <c r="BG77" i="33"/>
  <c r="W76" i="33"/>
  <c r="Q51" i="33"/>
  <c r="P51" i="33"/>
  <c r="O51" i="33"/>
  <c r="N51" i="33"/>
  <c r="U51" i="33"/>
  <c r="M51" i="33"/>
  <c r="T51" i="33"/>
  <c r="L51" i="33"/>
  <c r="S51" i="33"/>
  <c r="K51" i="33"/>
  <c r="R65" i="33"/>
  <c r="Q65" i="33"/>
  <c r="P65" i="33"/>
  <c r="O65" i="33"/>
  <c r="V65" i="33"/>
  <c r="N65" i="33"/>
  <c r="U65" i="33"/>
  <c r="M65" i="33"/>
  <c r="T65" i="33"/>
  <c r="L65" i="33"/>
  <c r="K16" i="33"/>
  <c r="V74" i="33" s="1"/>
  <c r="Q49" i="33"/>
  <c r="P49" i="33"/>
  <c r="O49" i="33"/>
  <c r="N49" i="33"/>
  <c r="U49" i="33"/>
  <c r="M49" i="33"/>
  <c r="T49" i="33"/>
  <c r="L49" i="33"/>
  <c r="S49" i="33"/>
  <c r="K49" i="33"/>
  <c r="K19" i="33"/>
  <c r="BG19" i="33" s="1"/>
  <c r="R55" i="33"/>
  <c r="Q55" i="33"/>
  <c r="P55" i="33"/>
  <c r="O55" i="33"/>
  <c r="V55" i="33"/>
  <c r="N55" i="33"/>
  <c r="U55" i="33"/>
  <c r="M55" i="33"/>
  <c r="T55" i="33"/>
  <c r="L55" i="33"/>
  <c r="R58" i="33"/>
  <c r="Q58" i="33"/>
  <c r="P58" i="33"/>
  <c r="O58" i="33"/>
  <c r="V58" i="33"/>
  <c r="N58" i="33"/>
  <c r="U58" i="33"/>
  <c r="M58" i="33"/>
  <c r="T58" i="33"/>
  <c r="L58" i="33"/>
  <c r="R60" i="33"/>
  <c r="Q60" i="33"/>
  <c r="P60" i="33"/>
  <c r="O60" i="33"/>
  <c r="V60" i="33"/>
  <c r="N60" i="33"/>
  <c r="U60" i="33"/>
  <c r="M60" i="33"/>
  <c r="T60" i="33"/>
  <c r="L60" i="33"/>
  <c r="R62" i="33"/>
  <c r="Q62" i="33"/>
  <c r="P62" i="33"/>
  <c r="O62" i="33"/>
  <c r="V62" i="33"/>
  <c r="N62" i="33"/>
  <c r="U62" i="33"/>
  <c r="M62" i="33"/>
  <c r="T62" i="33"/>
  <c r="L62" i="33"/>
  <c r="R64" i="33"/>
  <c r="Q64" i="33"/>
  <c r="P64" i="33"/>
  <c r="O64" i="33"/>
  <c r="V64" i="33"/>
  <c r="N64" i="33"/>
  <c r="U64" i="33"/>
  <c r="M64" i="33"/>
  <c r="T64" i="33"/>
  <c r="L64" i="33"/>
  <c r="R66" i="33"/>
  <c r="Q66" i="33"/>
  <c r="P66" i="33"/>
  <c r="O66" i="33"/>
  <c r="V66" i="33"/>
  <c r="N66" i="33"/>
  <c r="U66" i="33"/>
  <c r="M66" i="33"/>
  <c r="T66" i="33"/>
  <c r="L66" i="33"/>
  <c r="R45" i="33"/>
  <c r="R49" i="33"/>
  <c r="R53" i="33"/>
  <c r="S57" i="33"/>
  <c r="S61" i="33"/>
  <c r="S65" i="33"/>
  <c r="R59" i="33"/>
  <c r="Q59" i="33"/>
  <c r="P59" i="33"/>
  <c r="O59" i="33"/>
  <c r="V59" i="33"/>
  <c r="N59" i="33"/>
  <c r="U59" i="33"/>
  <c r="M59" i="33"/>
  <c r="T59" i="33"/>
  <c r="L59" i="33"/>
  <c r="R51" i="33"/>
  <c r="S67" i="33"/>
  <c r="Q43" i="33"/>
  <c r="L74" i="33"/>
  <c r="P43" i="33"/>
  <c r="O43" i="33"/>
  <c r="R74" i="33"/>
  <c r="J74" i="33"/>
  <c r="N43" i="33"/>
  <c r="U43" i="33"/>
  <c r="M43" i="33"/>
  <c r="T43" i="33"/>
  <c r="L43" i="33"/>
  <c r="S43" i="33"/>
  <c r="K43" i="33"/>
  <c r="K13" i="33"/>
  <c r="BG13" i="33" s="1"/>
  <c r="Q52" i="33"/>
  <c r="P52" i="33"/>
  <c r="O52" i="33"/>
  <c r="N52" i="33"/>
  <c r="U52" i="33"/>
  <c r="M52" i="33"/>
  <c r="T52" i="33"/>
  <c r="L52" i="33"/>
  <c r="S52" i="33"/>
  <c r="K52" i="33"/>
  <c r="L24" i="33"/>
  <c r="L27" i="33"/>
  <c r="L29" i="33"/>
  <c r="L31" i="33"/>
  <c r="L33" i="33"/>
  <c r="L35" i="33"/>
  <c r="Z94" i="33"/>
  <c r="Y94" i="33"/>
  <c r="Z96" i="33"/>
  <c r="Z95" i="33"/>
  <c r="AB95" i="33"/>
  <c r="AA96" i="33"/>
  <c r="Q46" i="33"/>
  <c r="P46" i="33"/>
  <c r="O46" i="33"/>
  <c r="N46" i="33"/>
  <c r="U46" i="33"/>
  <c r="M46" i="33"/>
  <c r="T46" i="33"/>
  <c r="L46" i="33"/>
  <c r="S46" i="33"/>
  <c r="K46" i="33"/>
  <c r="R46" i="33"/>
  <c r="K15" i="33"/>
  <c r="Q48" i="33"/>
  <c r="P48" i="33"/>
  <c r="O48" i="33"/>
  <c r="N48" i="33"/>
  <c r="U48" i="33"/>
  <c r="M48" i="33"/>
  <c r="T48" i="33"/>
  <c r="L48" i="33"/>
  <c r="S48" i="33"/>
  <c r="K48" i="33"/>
  <c r="K18" i="33"/>
  <c r="BG18" i="33" s="1"/>
  <c r="Q54" i="33"/>
  <c r="P54" i="33"/>
  <c r="O54" i="33"/>
  <c r="N54" i="33"/>
  <c r="U54" i="33"/>
  <c r="M54" i="33"/>
  <c r="T54" i="33"/>
  <c r="L54" i="33"/>
  <c r="S54" i="33"/>
  <c r="K54" i="33"/>
  <c r="Y74" i="33" l="1"/>
  <c r="J73" i="33"/>
  <c r="AF74" i="33"/>
  <c r="K74" i="33"/>
  <c r="M74" i="33"/>
  <c r="BG52" i="33"/>
  <c r="BH52" i="33" s="1"/>
  <c r="BG50" i="33"/>
  <c r="BH50" i="33" s="1"/>
  <c r="BH39" i="33"/>
  <c r="D11" i="33"/>
  <c r="O74" i="33"/>
  <c r="AG74" i="33"/>
  <c r="Z74" i="33"/>
  <c r="S74" i="33"/>
  <c r="T74" i="33"/>
  <c r="U74" i="33"/>
  <c r="BG66" i="33"/>
  <c r="BH66" i="33" s="1"/>
  <c r="P74" i="33"/>
  <c r="AH74" i="33"/>
  <c r="AB74" i="33"/>
  <c r="AC74" i="33"/>
  <c r="N74" i="33"/>
  <c r="W74" i="33"/>
  <c r="AA74" i="33"/>
  <c r="BG54" i="33"/>
  <c r="BH54" i="33" s="1"/>
  <c r="AE74" i="33"/>
  <c r="X74" i="33"/>
  <c r="Q74" i="33"/>
  <c r="BG46" i="33"/>
  <c r="BH46" i="33" s="1"/>
  <c r="BG60" i="33"/>
  <c r="BH60" i="33" s="1"/>
  <c r="K11" i="33"/>
  <c r="BG56" i="33"/>
  <c r="BH56" i="33" s="1"/>
  <c r="BG67" i="33"/>
  <c r="BH67" i="33" s="1"/>
  <c r="BG51" i="33"/>
  <c r="BH51" i="33" s="1"/>
  <c r="BG44" i="33"/>
  <c r="BH44" i="33" s="1"/>
  <c r="BG57" i="33"/>
  <c r="BH57" i="33" s="1"/>
  <c r="BG64" i="33"/>
  <c r="BH64" i="33" s="1"/>
  <c r="BG49" i="33"/>
  <c r="BH49" i="33" s="1"/>
  <c r="BG63" i="33"/>
  <c r="BH63" i="33" s="1"/>
  <c r="BG48" i="33"/>
  <c r="BH48" i="33" s="1"/>
  <c r="BG43" i="33"/>
  <c r="BH43" i="33" s="1"/>
  <c r="BG58" i="33"/>
  <c r="BH58" i="33" s="1"/>
  <c r="BG53" i="33"/>
  <c r="BH53" i="33" s="1"/>
  <c r="AD74" i="33"/>
  <c r="BG82" i="33"/>
  <c r="BG76" i="33" s="1"/>
  <c r="H76" i="33"/>
  <c r="F45" i="33"/>
  <c r="BG45" i="33"/>
  <c r="BH45" i="33" s="1"/>
  <c r="BG62" i="33"/>
  <c r="BH62" i="33" s="1"/>
  <c r="BG61" i="33"/>
  <c r="BH61" i="33" s="1"/>
  <c r="BG24" i="33"/>
  <c r="L11" i="33"/>
  <c r="BG59" i="33"/>
  <c r="BH59" i="33" s="1"/>
  <c r="BG55" i="33"/>
  <c r="BH55" i="33" s="1"/>
  <c r="BG65" i="33"/>
  <c r="BH65" i="33" s="1"/>
  <c r="BG47" i="33"/>
  <c r="BH47" i="33" s="1"/>
  <c r="BG74" i="33" l="1"/>
  <c r="AG75" i="33"/>
  <c r="P75" i="33"/>
  <c r="U73" i="33"/>
  <c r="T75" i="33"/>
  <c r="K75" i="33"/>
  <c r="X73" i="33"/>
  <c r="R75" i="33"/>
  <c r="Y75" i="33"/>
  <c r="AD73" i="33"/>
  <c r="M73" i="33"/>
  <c r="AC75" i="33"/>
  <c r="L75" i="33"/>
  <c r="AG73" i="33"/>
  <c r="X75" i="33"/>
  <c r="Q75" i="33"/>
  <c r="V73" i="33"/>
  <c r="AD75" i="33"/>
  <c r="U75" i="33"/>
  <c r="AH73" i="33"/>
  <c r="Y73" i="33"/>
  <c r="P73" i="33"/>
  <c r="AB75" i="33"/>
  <c r="AE73" i="33"/>
  <c r="N73" i="33"/>
  <c r="V75" i="33"/>
  <c r="M75" i="33"/>
  <c r="Z73" i="33"/>
  <c r="Q73" i="33"/>
  <c r="BG11" i="33"/>
  <c r="W73" i="33"/>
  <c r="AE75" i="33"/>
  <c r="N75" i="33"/>
  <c r="AA73" i="33"/>
  <c r="R73" i="33"/>
  <c r="AH75" i="33"/>
  <c r="S75" i="33"/>
  <c r="O73" i="33"/>
  <c r="W75" i="33"/>
  <c r="AB73" i="33"/>
  <c r="S73" i="33"/>
  <c r="Z75" i="33"/>
  <c r="L73" i="33"/>
  <c r="AF75" i="33"/>
  <c r="O75" i="33"/>
  <c r="T73" i="33"/>
  <c r="K73" i="33"/>
  <c r="AA75" i="33"/>
  <c r="AF73" i="33"/>
  <c r="AC73" i="33"/>
  <c r="F46" i="33"/>
  <c r="BG73" i="33" l="1"/>
  <c r="F47" i="33"/>
  <c r="BG75" i="33"/>
  <c r="F16" i="33" l="1"/>
  <c r="F48" i="33"/>
  <c r="BD41" i="33"/>
  <c r="W40" i="33"/>
  <c r="AG41" i="33"/>
  <c r="AW42" i="33"/>
  <c r="AK42" i="33"/>
  <c r="BD40" i="33"/>
  <c r="AQ41" i="33"/>
  <c r="AF41" i="33"/>
  <c r="AV42" i="33"/>
  <c r="X41" i="33"/>
  <c r="AN42" i="33"/>
  <c r="AB42" i="33"/>
  <c r="AU40" i="33"/>
  <c r="BE41" i="33"/>
  <c r="X40" i="33"/>
  <c r="AT40" i="33"/>
  <c r="AH42" i="33"/>
  <c r="AY40" i="33"/>
  <c r="S41" i="33"/>
  <c r="Z42" i="33"/>
  <c r="BC40" i="33"/>
  <c r="AP40" i="33"/>
  <c r="AZ41" i="33"/>
  <c r="K40" i="33"/>
  <c r="AC41" i="33"/>
  <c r="Y41" i="33"/>
  <c r="AO42" i="33"/>
  <c r="U40" i="33"/>
  <c r="R40" i="33"/>
  <c r="AB41" i="33"/>
  <c r="AY42" i="33"/>
  <c r="T41" i="33"/>
  <c r="P41" i="33"/>
  <c r="AF42" i="33"/>
  <c r="AI40" i="33"/>
  <c r="BA41" i="33"/>
  <c r="BB42" i="33"/>
  <c r="BE42" i="33"/>
  <c r="AG42" i="33"/>
  <c r="AX40" i="33"/>
  <c r="AS42" i="33"/>
  <c r="AK40" i="33"/>
  <c r="AX42" i="33"/>
  <c r="S42" i="33"/>
  <c r="AL40" i="33"/>
  <c r="AV41" i="33"/>
  <c r="AR41" i="33"/>
  <c r="AZ42" i="33"/>
  <c r="U41" i="33"/>
  <c r="AW41" i="33"/>
  <c r="AU41" i="33"/>
  <c r="AC40" i="33"/>
  <c r="AM41" i="33"/>
  <c r="BC42" i="33"/>
  <c r="AQ42" i="33"/>
  <c r="L41" i="33"/>
  <c r="T42" i="33"/>
  <c r="AM40" i="33"/>
  <c r="O40" i="33"/>
  <c r="AE40" i="33"/>
  <c r="Y42" i="33"/>
  <c r="N40" i="33"/>
  <c r="AK41" i="33"/>
  <c r="M41" i="33"/>
  <c r="AL41" i="33"/>
  <c r="BE40" i="33"/>
  <c r="BE39" i="33" s="1"/>
  <c r="BE38" i="33" s="1"/>
  <c r="W42" i="33"/>
  <c r="AH40" i="33"/>
  <c r="AD40" i="33"/>
  <c r="AN41" i="33"/>
  <c r="BD42" i="33"/>
  <c r="AD41" i="33"/>
  <c r="AG40" i="33"/>
  <c r="AG39" i="33" s="1"/>
  <c r="AG38" i="33" s="1"/>
  <c r="L42" i="33"/>
  <c r="Y40" i="33"/>
  <c r="AI41" i="33"/>
  <c r="AE41" i="33"/>
  <c r="AU42" i="33"/>
  <c r="BF40" i="33"/>
  <c r="X42" i="33"/>
  <c r="T40" i="33"/>
  <c r="AO40" i="33"/>
  <c r="M42" i="33"/>
  <c r="N41" i="33"/>
  <c r="AJ42" i="33"/>
  <c r="AS41" i="33"/>
  <c r="AP42" i="33"/>
  <c r="BA40" i="33"/>
  <c r="K42" i="33"/>
  <c r="O42" i="33"/>
  <c r="Z40" i="33"/>
  <c r="AJ41" i="33"/>
  <c r="K41" i="33"/>
  <c r="R42" i="33"/>
  <c r="P40" i="33"/>
  <c r="BB41" i="33"/>
  <c r="O41" i="33"/>
  <c r="Q40" i="33"/>
  <c r="AA41" i="33"/>
  <c r="AI42" i="33"/>
  <c r="BB40" i="33"/>
  <c r="AA42" i="33"/>
  <c r="AY41" i="33"/>
  <c r="AF40" i="33"/>
  <c r="AF39" i="33" s="1"/>
  <c r="AF38" i="33" s="1"/>
  <c r="S40" i="33"/>
  <c r="S39" i="33" s="1"/>
  <c r="S38" i="33" s="1"/>
  <c r="AR42" i="33"/>
  <c r="Q42" i="33"/>
  <c r="BA42" i="33"/>
  <c r="V41" i="33"/>
  <c r="AA40" i="33"/>
  <c r="AA39" i="33" s="1"/>
  <c r="AA38" i="33" s="1"/>
  <c r="AW40" i="33"/>
  <c r="AW39" i="33" s="1"/>
  <c r="AW38" i="33" s="1"/>
  <c r="AS40" i="33"/>
  <c r="BC41" i="33"/>
  <c r="V40" i="33"/>
  <c r="AC42" i="33"/>
  <c r="AV40" i="33"/>
  <c r="U42" i="33"/>
  <c r="AN40" i="33"/>
  <c r="AN39" i="33" s="1"/>
  <c r="AN38" i="33" s="1"/>
  <c r="AE42" i="33"/>
  <c r="AT41" i="33"/>
  <c r="M40" i="33"/>
  <c r="M39" i="33" s="1"/>
  <c r="M38" i="33" s="1"/>
  <c r="W41" i="33"/>
  <c r="AM42" i="33"/>
  <c r="BF41" i="33"/>
  <c r="AO41" i="33"/>
  <c r="Q41" i="33"/>
  <c r="BF42" i="33"/>
  <c r="P42" i="33"/>
  <c r="AQ40" i="33"/>
  <c r="AQ39" i="33" s="1"/>
  <c r="AQ38" i="33" s="1"/>
  <c r="BB39" i="33" l="1"/>
  <c r="BB38" i="33" s="1"/>
  <c r="AU39" i="33"/>
  <c r="AU38" i="33" s="1"/>
  <c r="T39" i="33"/>
  <c r="T38" i="33" s="1"/>
  <c r="AV39" i="33"/>
  <c r="AV38" i="33" s="1"/>
  <c r="AS39" i="33"/>
  <c r="AS38" i="33" s="1"/>
  <c r="BC39" i="33"/>
  <c r="BC38" i="33" s="1"/>
  <c r="BD39" i="33"/>
  <c r="BD38" i="33" s="1"/>
  <c r="AE39" i="33"/>
  <c r="AE38" i="33" s="1"/>
  <c r="AC39" i="33"/>
  <c r="AC38" i="33" s="1"/>
  <c r="U39" i="33"/>
  <c r="U38" i="33" s="1"/>
  <c r="Y39" i="33"/>
  <c r="Y38" i="33" s="1"/>
  <c r="O39" i="33"/>
  <c r="O38" i="33" s="1"/>
  <c r="AI39" i="33"/>
  <c r="AI38" i="33" s="1"/>
  <c r="Q39" i="33"/>
  <c r="Q38" i="33" s="1"/>
  <c r="AO39" i="33"/>
  <c r="AO38" i="33" s="1"/>
  <c r="AM39" i="33"/>
  <c r="AM38" i="33" s="1"/>
  <c r="AK39" i="33"/>
  <c r="AK38" i="33" s="1"/>
  <c r="AY39" i="33"/>
  <c r="AY38" i="33" s="1"/>
  <c r="W39" i="33"/>
  <c r="W38" i="33" s="1"/>
  <c r="BA39" i="33"/>
  <c r="BA38" i="33" s="1"/>
  <c r="K39" i="33"/>
  <c r="F17" i="33"/>
  <c r="AL42" i="33"/>
  <c r="AL39" i="33" s="1"/>
  <c r="AL38" i="33" s="1"/>
  <c r="AP41" i="33"/>
  <c r="AP39" i="33" s="1"/>
  <c r="AP38" i="33" s="1"/>
  <c r="AB40" i="33"/>
  <c r="AB39" i="33" s="1"/>
  <c r="AB38" i="33" s="1"/>
  <c r="AH41" i="33"/>
  <c r="AH39" i="33" s="1"/>
  <c r="AH38" i="33" s="1"/>
  <c r="V42" i="33"/>
  <c r="V39" i="33" s="1"/>
  <c r="V38" i="33" s="1"/>
  <c r="AZ40" i="33"/>
  <c r="AZ39" i="33" s="1"/>
  <c r="AZ38" i="33" s="1"/>
  <c r="AR40" i="33"/>
  <c r="AR39" i="33" s="1"/>
  <c r="AR38" i="33" s="1"/>
  <c r="R41" i="33"/>
  <c r="AX41" i="33"/>
  <c r="AX39" i="33" s="1"/>
  <c r="AX38" i="33" s="1"/>
  <c r="AJ40" i="33"/>
  <c r="AJ39" i="33" s="1"/>
  <c r="AJ38" i="33" s="1"/>
  <c r="N42" i="33"/>
  <c r="N39" i="33" s="1"/>
  <c r="N38" i="33" s="1"/>
  <c r="AD42" i="33"/>
  <c r="AD39" i="33" s="1"/>
  <c r="AD38" i="33" s="1"/>
  <c r="Z41" i="33"/>
  <c r="Z39" i="33" s="1"/>
  <c r="Z38" i="33" s="1"/>
  <c r="AT42" i="33"/>
  <c r="AT39" i="33" s="1"/>
  <c r="AT38" i="33" s="1"/>
  <c r="L40" i="33"/>
  <c r="L39" i="33" s="1"/>
  <c r="L38" i="33" s="1"/>
  <c r="P39" i="33"/>
  <c r="P38" i="33" s="1"/>
  <c r="BF39" i="33"/>
  <c r="BF38" i="33" s="1"/>
  <c r="X39" i="33"/>
  <c r="X38" i="33" s="1"/>
  <c r="E41" i="33" l="1"/>
  <c r="E42" i="33"/>
  <c r="BG40" i="33"/>
  <c r="BG42" i="33"/>
  <c r="K38" i="33"/>
  <c r="R39" i="33"/>
  <c r="R38" i="33" s="1"/>
  <c r="BG41" i="33"/>
  <c r="BH41" i="33" s="1"/>
  <c r="E40" i="33"/>
  <c r="E39" i="33" l="1"/>
  <c r="E38" i="33" s="1"/>
  <c r="BG38" i="33"/>
  <c r="BH38" i="33" s="1"/>
  <c r="BG39" i="33"/>
  <c r="AR58" i="26" l="1"/>
  <c r="AS58" i="26"/>
  <c r="AT58" i="26"/>
  <c r="H20" i="27"/>
  <c r="I20" i="27" s="1"/>
  <c r="P16" i="13" l="1"/>
  <c r="M17" i="13"/>
  <c r="O17" i="13"/>
  <c r="L17" i="13"/>
  <c r="B151" i="31" l="1"/>
  <c r="B152" i="31"/>
  <c r="B153" i="31"/>
  <c r="B154" i="31"/>
  <c r="B155" i="31"/>
  <c r="B156" i="31"/>
  <c r="B157" i="31"/>
  <c r="B158" i="31"/>
  <c r="B159" i="31"/>
  <c r="B160" i="31"/>
  <c r="B161" i="31"/>
  <c r="B150" i="31"/>
  <c r="AM16" i="26" l="1"/>
  <c r="AE16" i="26" s="1"/>
  <c r="AS16" i="26" s="1"/>
  <c r="A171" i="31"/>
  <c r="B171" i="31" s="1"/>
  <c r="C171" i="31" s="1"/>
  <c r="D171" i="31" s="1"/>
  <c r="E171" i="31" s="1"/>
  <c r="F171" i="31" s="1"/>
  <c r="G171" i="31" s="1"/>
  <c r="H171" i="31" s="1"/>
  <c r="I171" i="31" s="1"/>
  <c r="J171" i="31" s="1"/>
  <c r="K171" i="31" s="1"/>
  <c r="L171" i="31" s="1"/>
  <c r="M171" i="31" s="1"/>
  <c r="N171" i="31" s="1"/>
  <c r="N161" i="31"/>
  <c r="M161" i="31"/>
  <c r="M160" i="31"/>
  <c r="M159" i="31"/>
  <c r="M158" i="31"/>
  <c r="M157" i="31"/>
  <c r="M156" i="31"/>
  <c r="M155" i="31"/>
  <c r="M154" i="31"/>
  <c r="M153" i="31"/>
  <c r="M152" i="31"/>
  <c r="M151" i="31"/>
  <c r="M150" i="31"/>
  <c r="M149" i="31"/>
  <c r="G149" i="31"/>
  <c r="F149" i="31"/>
  <c r="M148" i="31"/>
  <c r="F148" i="31"/>
  <c r="M147" i="31"/>
  <c r="F147" i="31"/>
  <c r="F146" i="31"/>
  <c r="F145" i="31"/>
  <c r="F144" i="31"/>
  <c r="F143" i="31"/>
  <c r="F142" i="31"/>
  <c r="F141" i="31"/>
  <c r="F140" i="31"/>
  <c r="F139" i="31"/>
  <c r="F138" i="31"/>
  <c r="AB137" i="31"/>
  <c r="AA137" i="31"/>
  <c r="AA136" i="31"/>
  <c r="AA135" i="31"/>
  <c r="AA134" i="31"/>
  <c r="AA133" i="31"/>
  <c r="AA132" i="31"/>
  <c r="AA131" i="31"/>
  <c r="AA130" i="31"/>
  <c r="AA129" i="31"/>
  <c r="AA128" i="31"/>
  <c r="AA127" i="31"/>
  <c r="AA126" i="31"/>
  <c r="AB125" i="31"/>
  <c r="AA125" i="31"/>
  <c r="AA124" i="31"/>
  <c r="AA123" i="31"/>
  <c r="AA122" i="31"/>
  <c r="AA121" i="31"/>
  <c r="AA120" i="31"/>
  <c r="AA119" i="31"/>
  <c r="AA118" i="31"/>
  <c r="AA117" i="31"/>
  <c r="AA116" i="31"/>
  <c r="AA115" i="31"/>
  <c r="AA114" i="31"/>
  <c r="AB113" i="31"/>
  <c r="AA113" i="31"/>
  <c r="AA112" i="31"/>
  <c r="AA111" i="31"/>
  <c r="AA110" i="31"/>
  <c r="AA109" i="31"/>
  <c r="AA108" i="31"/>
  <c r="AA107" i="31"/>
  <c r="AA106" i="31"/>
  <c r="AA105" i="31"/>
  <c r="AA104" i="31"/>
  <c r="AA103" i="31"/>
  <c r="AA102" i="31"/>
  <c r="AB101" i="31"/>
  <c r="AA101" i="31"/>
  <c r="AA100" i="31"/>
  <c r="AA99" i="31"/>
  <c r="AA98" i="31"/>
  <c r="AA97" i="31"/>
  <c r="AA96" i="31"/>
  <c r="AA95" i="31"/>
  <c r="AA94" i="31"/>
  <c r="AA93" i="31"/>
  <c r="AA92" i="31"/>
  <c r="AA91" i="31"/>
  <c r="AA90" i="31"/>
  <c r="AB89" i="31"/>
  <c r="AA89" i="31"/>
  <c r="AA88" i="31"/>
  <c r="AA87" i="31"/>
  <c r="AA86" i="31"/>
  <c r="AA85" i="31"/>
  <c r="AA84" i="31"/>
  <c r="AA83" i="31"/>
  <c r="AA82" i="31"/>
  <c r="AA81" i="31"/>
  <c r="AA80" i="31"/>
  <c r="AA79" i="31"/>
  <c r="AA78" i="31"/>
  <c r="AB77" i="31"/>
  <c r="AA77" i="31"/>
  <c r="AA76" i="31"/>
  <c r="AA75" i="31"/>
  <c r="AA74" i="31"/>
  <c r="AA73" i="31"/>
  <c r="AA72" i="31"/>
  <c r="AA71" i="31"/>
  <c r="AA70" i="31"/>
  <c r="AA69" i="31"/>
  <c r="AA68" i="31"/>
  <c r="AA67" i="31"/>
  <c r="AA66" i="31"/>
  <c r="AB65" i="31"/>
  <c r="AA65" i="31"/>
  <c r="AA64" i="31"/>
  <c r="AA63" i="31"/>
  <c r="AA62" i="31"/>
  <c r="AA61" i="31"/>
  <c r="AA60" i="31"/>
  <c r="AA59" i="31"/>
  <c r="AA58" i="31"/>
  <c r="AA57" i="31"/>
  <c r="AA56" i="31"/>
  <c r="AA55" i="31"/>
  <c r="AA54" i="31"/>
  <c r="A18" i="31"/>
  <c r="A30" i="31" s="1"/>
  <c r="A42" i="31" s="1"/>
  <c r="A54" i="31" s="1"/>
  <c r="A66" i="31" s="1"/>
  <c r="A78" i="31" s="1"/>
  <c r="A90" i="31" s="1"/>
  <c r="A102" i="31" s="1"/>
  <c r="A114" i="31" s="1"/>
  <c r="A126" i="31" s="1"/>
  <c r="A138" i="31" s="1"/>
  <c r="A150" i="31" s="1"/>
  <c r="V6" i="31"/>
  <c r="V18" i="31" s="1"/>
  <c r="V30" i="31" s="1"/>
  <c r="V42" i="31" s="1"/>
  <c r="V54" i="31" s="1"/>
  <c r="V66" i="31" s="1"/>
  <c r="V78" i="31" s="1"/>
  <c r="V90" i="31" s="1"/>
  <c r="V102" i="31" s="1"/>
  <c r="V114" i="31" s="1"/>
  <c r="O6" i="31"/>
  <c r="O18" i="31" s="1"/>
  <c r="O30" i="31" s="1"/>
  <c r="O42" i="31" s="1"/>
  <c r="O54" i="31" s="1"/>
  <c r="O66" i="31" s="1"/>
  <c r="O78" i="31" s="1"/>
  <c r="O90" i="31" s="1"/>
  <c r="O102" i="31" s="1"/>
  <c r="O114" i="31" s="1"/>
  <c r="H6" i="31"/>
  <c r="H18" i="31" s="1"/>
  <c r="H30" i="31" s="1"/>
  <c r="H42" i="31" s="1"/>
  <c r="H54" i="31" s="1"/>
  <c r="H66" i="31" s="1"/>
  <c r="H78" i="31" s="1"/>
  <c r="H90" i="31" s="1"/>
  <c r="H102" i="31" s="1"/>
  <c r="H114" i="31" s="1"/>
  <c r="H126" i="31" s="1"/>
  <c r="H138" i="31" s="1"/>
  <c r="H150" i="31" s="1"/>
  <c r="L5" i="31"/>
  <c r="D4" i="31"/>
  <c r="K4" i="31" s="1"/>
  <c r="X3" i="31"/>
  <c r="Q3" i="31"/>
  <c r="S95" i="31" s="1"/>
  <c r="J3" i="31"/>
  <c r="J18" i="31" s="1"/>
  <c r="J19" i="31" s="1"/>
  <c r="D3" i="31"/>
  <c r="Y25" i="31" s="1"/>
  <c r="AA25" i="31" s="1"/>
  <c r="C3" i="31"/>
  <c r="N2" i="31"/>
  <c r="M1" i="31"/>
  <c r="N1" i="31" s="1"/>
  <c r="E1" i="31"/>
  <c r="V80" i="30"/>
  <c r="U80" i="30"/>
  <c r="D80" i="30"/>
  <c r="V79" i="30"/>
  <c r="V81" i="30" s="1"/>
  <c r="U79" i="30"/>
  <c r="D79" i="30"/>
  <c r="V77" i="30"/>
  <c r="U77" i="30"/>
  <c r="D77" i="30"/>
  <c r="V76" i="30"/>
  <c r="U76" i="30"/>
  <c r="D76" i="30"/>
  <c r="D78" i="30" s="1"/>
  <c r="V71" i="30"/>
  <c r="U71" i="30"/>
  <c r="T71" i="30"/>
  <c r="S71" i="30"/>
  <c r="R71" i="30"/>
  <c r="Q71" i="30"/>
  <c r="P71" i="30"/>
  <c r="O71" i="30"/>
  <c r="N71" i="30"/>
  <c r="M71" i="30"/>
  <c r="L71" i="30"/>
  <c r="K71" i="30"/>
  <c r="J71" i="30"/>
  <c r="I71" i="30"/>
  <c r="H71" i="30"/>
  <c r="G71" i="30"/>
  <c r="F71" i="30"/>
  <c r="D71" i="30"/>
  <c r="V70" i="30"/>
  <c r="V73" i="30" s="1"/>
  <c r="U70" i="30"/>
  <c r="T70" i="30"/>
  <c r="S70" i="30"/>
  <c r="R70" i="30"/>
  <c r="Q70" i="30"/>
  <c r="P70" i="30"/>
  <c r="O70" i="30"/>
  <c r="N70" i="30"/>
  <c r="M70" i="30"/>
  <c r="L70" i="30"/>
  <c r="K70" i="30"/>
  <c r="J70" i="30"/>
  <c r="I70" i="30"/>
  <c r="H70" i="30"/>
  <c r="G70" i="30"/>
  <c r="F70" i="30"/>
  <c r="D70" i="30"/>
  <c r="V69" i="30"/>
  <c r="U69" i="30"/>
  <c r="U72" i="30" s="1"/>
  <c r="D69" i="30"/>
  <c r="W59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U57" i="30"/>
  <c r="T57" i="30"/>
  <c r="T56" i="30" s="1"/>
  <c r="T54" i="30" s="1"/>
  <c r="S57" i="30"/>
  <c r="R57" i="30"/>
  <c r="Q57" i="30"/>
  <c r="Q56" i="30" s="1"/>
  <c r="Q54" i="30" s="1"/>
  <c r="P57" i="30"/>
  <c r="P56" i="30" s="1"/>
  <c r="P54" i="30" s="1"/>
  <c r="O57" i="30"/>
  <c r="N57" i="30"/>
  <c r="N56" i="30" s="1"/>
  <c r="N54" i="30" s="1"/>
  <c r="M57" i="30"/>
  <c r="M56" i="30" s="1"/>
  <c r="M54" i="30" s="1"/>
  <c r="L57" i="30"/>
  <c r="L56" i="30" s="1"/>
  <c r="L54" i="30" s="1"/>
  <c r="K57" i="30"/>
  <c r="K56" i="30" s="1"/>
  <c r="K54" i="30" s="1"/>
  <c r="J57" i="30"/>
  <c r="U56" i="30"/>
  <c r="U54" i="30" s="1"/>
  <c r="V55" i="30"/>
  <c r="T55" i="30"/>
  <c r="S55" i="30"/>
  <c r="R55" i="30"/>
  <c r="Q55" i="30"/>
  <c r="P55" i="30"/>
  <c r="O55" i="30"/>
  <c r="N55" i="30"/>
  <c r="V54" i="30"/>
  <c r="H53" i="30"/>
  <c r="H61" i="30" s="1"/>
  <c r="G53" i="30"/>
  <c r="W53" i="30" s="1"/>
  <c r="H51" i="30"/>
  <c r="H60" i="30" s="1"/>
  <c r="G51" i="30"/>
  <c r="W51" i="30" s="1"/>
  <c r="E47" i="30"/>
  <c r="D47" i="30"/>
  <c r="G46" i="30"/>
  <c r="G50" i="30" s="1"/>
  <c r="E46" i="30"/>
  <c r="D46" i="30"/>
  <c r="I45" i="30"/>
  <c r="I43" i="30" s="1"/>
  <c r="G45" i="30"/>
  <c r="E45" i="30"/>
  <c r="D45" i="30"/>
  <c r="I44" i="30"/>
  <c r="I42" i="30" s="1"/>
  <c r="G44" i="30"/>
  <c r="E44" i="30"/>
  <c r="D44" i="30"/>
  <c r="J39" i="30"/>
  <c r="W39" i="30" s="1"/>
  <c r="F39" i="30"/>
  <c r="N39" i="30" s="1"/>
  <c r="J38" i="30"/>
  <c r="W38" i="30" s="1"/>
  <c r="F38" i="30"/>
  <c r="N38" i="30" s="1"/>
  <c r="J37" i="30"/>
  <c r="W37" i="30" s="1"/>
  <c r="F37" i="30"/>
  <c r="N37" i="30" s="1"/>
  <c r="J36" i="30"/>
  <c r="W36" i="30" s="1"/>
  <c r="F36" i="30"/>
  <c r="N36" i="30" s="1"/>
  <c r="J35" i="30"/>
  <c r="F35" i="30"/>
  <c r="N35" i="30" s="1"/>
  <c r="J34" i="30"/>
  <c r="F34" i="30"/>
  <c r="N34" i="30" s="1"/>
  <c r="J33" i="30"/>
  <c r="F33" i="30"/>
  <c r="N33" i="30" s="1"/>
  <c r="V32" i="30"/>
  <c r="V14" i="30" s="1"/>
  <c r="U32" i="30"/>
  <c r="U14" i="30" s="1"/>
  <c r="T32" i="30"/>
  <c r="T14" i="30" s="1"/>
  <c r="S32" i="30"/>
  <c r="R32" i="30"/>
  <c r="R14" i="30" s="1"/>
  <c r="Q32" i="30"/>
  <c r="Q14" i="30" s="1"/>
  <c r="P32" i="30"/>
  <c r="P14" i="30" s="1"/>
  <c r="O32" i="30"/>
  <c r="M32" i="30"/>
  <c r="M14" i="30" s="1"/>
  <c r="L32" i="30"/>
  <c r="L14" i="30" s="1"/>
  <c r="K32" i="30"/>
  <c r="J32" i="30"/>
  <c r="I32" i="30"/>
  <c r="I14" i="30" s="1"/>
  <c r="I11" i="30" s="1"/>
  <c r="H32" i="30"/>
  <c r="H14" i="30" s="1"/>
  <c r="H11" i="30" s="1"/>
  <c r="G32" i="30"/>
  <c r="G14" i="30" s="1"/>
  <c r="D32" i="30"/>
  <c r="J31" i="30"/>
  <c r="F31" i="30"/>
  <c r="L31" i="30" s="1"/>
  <c r="B31" i="30"/>
  <c r="B39" i="30" s="1"/>
  <c r="J30" i="30"/>
  <c r="F30" i="30"/>
  <c r="L30" i="30" s="1"/>
  <c r="J29" i="30"/>
  <c r="W29" i="30" s="1"/>
  <c r="F29" i="30"/>
  <c r="L29" i="30" s="1"/>
  <c r="J28" i="30"/>
  <c r="F28" i="30"/>
  <c r="B28" i="30"/>
  <c r="B36" i="30" s="1"/>
  <c r="J27" i="30"/>
  <c r="W27" i="30" s="1"/>
  <c r="F27" i="30"/>
  <c r="L27" i="30" s="1"/>
  <c r="J26" i="30"/>
  <c r="F26" i="30"/>
  <c r="L26" i="30" s="1"/>
  <c r="J25" i="30"/>
  <c r="F25" i="30"/>
  <c r="K25" i="30" s="1"/>
  <c r="V24" i="30"/>
  <c r="V13" i="30" s="1"/>
  <c r="U24" i="30"/>
  <c r="U13" i="30" s="1"/>
  <c r="T24" i="30"/>
  <c r="T13" i="30" s="1"/>
  <c r="S24" i="30"/>
  <c r="S13" i="30" s="1"/>
  <c r="R24" i="30"/>
  <c r="R13" i="30" s="1"/>
  <c r="Q24" i="30"/>
  <c r="Q13" i="30" s="1"/>
  <c r="P24" i="30"/>
  <c r="P13" i="30" s="1"/>
  <c r="O24" i="30"/>
  <c r="O13" i="30" s="1"/>
  <c r="N24" i="30"/>
  <c r="N13" i="30" s="1"/>
  <c r="M24" i="30"/>
  <c r="M13" i="30" s="1"/>
  <c r="J24" i="30"/>
  <c r="I24" i="30"/>
  <c r="H24" i="30"/>
  <c r="G24" i="30"/>
  <c r="G13" i="30" s="1"/>
  <c r="D24" i="30"/>
  <c r="J23" i="30"/>
  <c r="W23" i="30" s="1"/>
  <c r="F23" i="30"/>
  <c r="J22" i="30"/>
  <c r="W22" i="30" s="1"/>
  <c r="F22" i="30"/>
  <c r="J21" i="30"/>
  <c r="F21" i="30"/>
  <c r="H21" i="30" s="1"/>
  <c r="J20" i="30"/>
  <c r="F20" i="30"/>
  <c r="H20" i="30" s="1"/>
  <c r="J19" i="30"/>
  <c r="F19" i="30"/>
  <c r="H19" i="30" s="1"/>
  <c r="J18" i="30"/>
  <c r="G18" i="30"/>
  <c r="J17" i="30"/>
  <c r="K49" i="30" s="1"/>
  <c r="F17" i="30"/>
  <c r="V16" i="30"/>
  <c r="V12" i="30" s="1"/>
  <c r="U16" i="30"/>
  <c r="U12" i="30" s="1"/>
  <c r="T16" i="30"/>
  <c r="T12" i="30" s="1"/>
  <c r="S16" i="30"/>
  <c r="S12" i="30" s="1"/>
  <c r="R16" i="30"/>
  <c r="R12" i="30" s="1"/>
  <c r="Q16" i="30"/>
  <c r="Q12" i="30" s="1"/>
  <c r="P16" i="30"/>
  <c r="P12" i="30" s="1"/>
  <c r="O16" i="30"/>
  <c r="O12" i="30" s="1"/>
  <c r="N16" i="30"/>
  <c r="N12" i="30" s="1"/>
  <c r="M16" i="30"/>
  <c r="M12" i="30" s="1"/>
  <c r="L16" i="30"/>
  <c r="L12" i="30" s="1"/>
  <c r="K16" i="30"/>
  <c r="J16" i="30"/>
  <c r="I16" i="30"/>
  <c r="D16" i="30"/>
  <c r="K15" i="30"/>
  <c r="N47" i="30" s="1"/>
  <c r="J15" i="30"/>
  <c r="B15" i="30"/>
  <c r="B47" i="30" s="1"/>
  <c r="S14" i="30"/>
  <c r="O14" i="30"/>
  <c r="K14" i="30"/>
  <c r="J14" i="30"/>
  <c r="Q46" i="30" s="1"/>
  <c r="B14" i="30"/>
  <c r="B46" i="30" s="1"/>
  <c r="K13" i="30"/>
  <c r="J13" i="30"/>
  <c r="P45" i="30" s="1"/>
  <c r="D13" i="30"/>
  <c r="B13" i="30"/>
  <c r="B45" i="30" s="1"/>
  <c r="B49" i="30" s="1"/>
  <c r="K12" i="30"/>
  <c r="J12" i="30"/>
  <c r="O44" i="30" s="1"/>
  <c r="D12" i="30"/>
  <c r="I52" i="30" s="1"/>
  <c r="W52" i="30" s="1"/>
  <c r="B12" i="30"/>
  <c r="B44" i="30" s="1"/>
  <c r="H10" i="30"/>
  <c r="I10" i="30" s="1"/>
  <c r="J10" i="30" s="1"/>
  <c r="K10" i="30" s="1"/>
  <c r="L10" i="30" s="1"/>
  <c r="M10" i="30" s="1"/>
  <c r="N10" i="30" s="1"/>
  <c r="O10" i="30" s="1"/>
  <c r="P10" i="30" s="1"/>
  <c r="Q10" i="30" s="1"/>
  <c r="R10" i="30" s="1"/>
  <c r="S10" i="30" s="1"/>
  <c r="T10" i="30" s="1"/>
  <c r="U10" i="30" s="1"/>
  <c r="V10" i="30" s="1"/>
  <c r="N149" i="29"/>
  <c r="Q149" i="29" s="1"/>
  <c r="T149" i="29" s="1"/>
  <c r="W149" i="29" s="1"/>
  <c r="Z149" i="29" s="1"/>
  <c r="AC149" i="29" s="1"/>
  <c r="AF149" i="29" s="1"/>
  <c r="AI149" i="29" s="1"/>
  <c r="AL149" i="29" s="1"/>
  <c r="AO149" i="29" s="1"/>
  <c r="AR149" i="29" s="1"/>
  <c r="AU149" i="29" s="1"/>
  <c r="M149" i="29"/>
  <c r="P149" i="29" s="1"/>
  <c r="S149" i="29" s="1"/>
  <c r="V149" i="29" s="1"/>
  <c r="Y149" i="29" s="1"/>
  <c r="AB149" i="29" s="1"/>
  <c r="AE149" i="29" s="1"/>
  <c r="AH149" i="29" s="1"/>
  <c r="AK149" i="29" s="1"/>
  <c r="AN149" i="29" s="1"/>
  <c r="AQ149" i="29" s="1"/>
  <c r="AT149" i="29" s="1"/>
  <c r="L149" i="29"/>
  <c r="O149" i="29" s="1"/>
  <c r="R149" i="29" s="1"/>
  <c r="U149" i="29" s="1"/>
  <c r="X149" i="29" s="1"/>
  <c r="AA149" i="29" s="1"/>
  <c r="AD149" i="29" s="1"/>
  <c r="AG149" i="29" s="1"/>
  <c r="AJ149" i="29" s="1"/>
  <c r="AM149" i="29" s="1"/>
  <c r="AP149" i="29" s="1"/>
  <c r="AS149" i="29" s="1"/>
  <c r="Q148" i="29"/>
  <c r="T148" i="29" s="1"/>
  <c r="W148" i="29" s="1"/>
  <c r="Z148" i="29" s="1"/>
  <c r="AC148" i="29" s="1"/>
  <c r="AF148" i="29" s="1"/>
  <c r="AI148" i="29" s="1"/>
  <c r="AL148" i="29" s="1"/>
  <c r="AO148" i="29" s="1"/>
  <c r="AR148" i="29" s="1"/>
  <c r="AU148" i="29" s="1"/>
  <c r="P148" i="29"/>
  <c r="S148" i="29" s="1"/>
  <c r="V148" i="29" s="1"/>
  <c r="Y148" i="29" s="1"/>
  <c r="AB148" i="29" s="1"/>
  <c r="AE148" i="29" s="1"/>
  <c r="AH148" i="29" s="1"/>
  <c r="AK148" i="29" s="1"/>
  <c r="AN148" i="29" s="1"/>
  <c r="AQ148" i="29" s="1"/>
  <c r="AT148" i="29" s="1"/>
  <c r="O148" i="29"/>
  <c r="R148" i="29" s="1"/>
  <c r="U148" i="29" s="1"/>
  <c r="X148" i="29" s="1"/>
  <c r="AA148" i="29" s="1"/>
  <c r="AD148" i="29" s="1"/>
  <c r="AG148" i="29" s="1"/>
  <c r="AJ148" i="29" s="1"/>
  <c r="AM148" i="29" s="1"/>
  <c r="AP148" i="29" s="1"/>
  <c r="AS148" i="29" s="1"/>
  <c r="Q147" i="29"/>
  <c r="T147" i="29" s="1"/>
  <c r="W147" i="29" s="1"/>
  <c r="Z147" i="29" s="1"/>
  <c r="AC147" i="29" s="1"/>
  <c r="AF147" i="29" s="1"/>
  <c r="AI147" i="29" s="1"/>
  <c r="AL147" i="29" s="1"/>
  <c r="AO147" i="29" s="1"/>
  <c r="AR147" i="29" s="1"/>
  <c r="AU147" i="29" s="1"/>
  <c r="P147" i="29"/>
  <c r="S147" i="29" s="1"/>
  <c r="V147" i="29" s="1"/>
  <c r="Y147" i="29" s="1"/>
  <c r="AB147" i="29" s="1"/>
  <c r="AE147" i="29" s="1"/>
  <c r="AH147" i="29" s="1"/>
  <c r="AK147" i="29" s="1"/>
  <c r="AN147" i="29" s="1"/>
  <c r="AQ147" i="29" s="1"/>
  <c r="AT147" i="29" s="1"/>
  <c r="O147" i="29"/>
  <c r="R147" i="29" s="1"/>
  <c r="U147" i="29" s="1"/>
  <c r="X147" i="29" s="1"/>
  <c r="AA147" i="29" s="1"/>
  <c r="AD147" i="29" s="1"/>
  <c r="AG147" i="29" s="1"/>
  <c r="AJ147" i="29" s="1"/>
  <c r="AM147" i="29" s="1"/>
  <c r="AP147" i="29" s="1"/>
  <c r="AS147" i="29" s="1"/>
  <c r="N145" i="29"/>
  <c r="M145" i="29"/>
  <c r="L145" i="29"/>
  <c r="K145" i="29"/>
  <c r="K58" i="29" s="1"/>
  <c r="J145" i="29"/>
  <c r="I145" i="29"/>
  <c r="H145" i="29"/>
  <c r="G145" i="29"/>
  <c r="F145" i="29"/>
  <c r="D140" i="29"/>
  <c r="I136" i="29"/>
  <c r="I137" i="29" s="1"/>
  <c r="L136" i="29" s="1"/>
  <c r="L137" i="29" s="1"/>
  <c r="O136" i="29" s="1"/>
  <c r="O137" i="29" s="1"/>
  <c r="R136" i="29" s="1"/>
  <c r="R137" i="29" s="1"/>
  <c r="U136" i="29" s="1"/>
  <c r="U137" i="29" s="1"/>
  <c r="X136" i="29" s="1"/>
  <c r="X137" i="29" s="1"/>
  <c r="AA136" i="29" s="1"/>
  <c r="AA137" i="29" s="1"/>
  <c r="AD136" i="29" s="1"/>
  <c r="AD137" i="29" s="1"/>
  <c r="AG136" i="29" s="1"/>
  <c r="AG137" i="29" s="1"/>
  <c r="AJ136" i="29" s="1"/>
  <c r="AJ137" i="29" s="1"/>
  <c r="AM136" i="29" s="1"/>
  <c r="AM137" i="29" s="1"/>
  <c r="AP136" i="29" s="1"/>
  <c r="AP137" i="29" s="1"/>
  <c r="AS136" i="29" s="1"/>
  <c r="AS137" i="29" s="1"/>
  <c r="I135" i="29"/>
  <c r="L135" i="29" s="1"/>
  <c r="O135" i="29" s="1"/>
  <c r="R135" i="29" s="1"/>
  <c r="U135" i="29" s="1"/>
  <c r="X135" i="29" s="1"/>
  <c r="AA135" i="29" s="1"/>
  <c r="AD135" i="29" s="1"/>
  <c r="AG135" i="29" s="1"/>
  <c r="AJ135" i="29" s="1"/>
  <c r="AM135" i="29" s="1"/>
  <c r="AP135" i="29" s="1"/>
  <c r="AS135" i="29" s="1"/>
  <c r="D134" i="29"/>
  <c r="F133" i="29"/>
  <c r="AP132" i="29"/>
  <c r="AM132" i="29"/>
  <c r="AJ132" i="29"/>
  <c r="AG132" i="29"/>
  <c r="AD132" i="29"/>
  <c r="AA132" i="29"/>
  <c r="X132" i="29"/>
  <c r="U132" i="29"/>
  <c r="R132" i="29"/>
  <c r="O132" i="29"/>
  <c r="L132" i="29"/>
  <c r="I132" i="29"/>
  <c r="F132" i="29"/>
  <c r="F134" i="29" s="1"/>
  <c r="D131" i="29"/>
  <c r="D129" i="29" s="1"/>
  <c r="O130" i="29"/>
  <c r="O133" i="29" s="1"/>
  <c r="I130" i="29"/>
  <c r="I133" i="29" s="1"/>
  <c r="F125" i="29"/>
  <c r="D125" i="29"/>
  <c r="I122" i="29"/>
  <c r="E117" i="29"/>
  <c r="E116" i="29"/>
  <c r="E115" i="29"/>
  <c r="AS110" i="29"/>
  <c r="AT110" i="29" s="1"/>
  <c r="AQ110" i="29"/>
  <c r="AQ108" i="29" s="1"/>
  <c r="AP110" i="29"/>
  <c r="AN110" i="29"/>
  <c r="AN108" i="29" s="1"/>
  <c r="AM110" i="29"/>
  <c r="AM108" i="29" s="1"/>
  <c r="AK110" i="29"/>
  <c r="AK108" i="29" s="1"/>
  <c r="AJ110" i="29"/>
  <c r="AH110" i="29"/>
  <c r="AH108" i="29" s="1"/>
  <c r="AG110" i="29"/>
  <c r="AG108" i="29" s="1"/>
  <c r="AE110" i="29"/>
  <c r="AE108" i="29" s="1"/>
  <c r="AD110" i="29"/>
  <c r="AB110" i="29"/>
  <c r="AB108" i="29" s="1"/>
  <c r="AA110" i="29"/>
  <c r="AA108" i="29" s="1"/>
  <c r="Y110" i="29"/>
  <c r="Y108" i="29" s="1"/>
  <c r="X110" i="29"/>
  <c r="X108" i="29" s="1"/>
  <c r="V110" i="29"/>
  <c r="V108" i="29" s="1"/>
  <c r="U110" i="29"/>
  <c r="U108" i="29" s="1"/>
  <c r="S110" i="29"/>
  <c r="S108" i="29" s="1"/>
  <c r="R110" i="29"/>
  <c r="R108" i="29" s="1"/>
  <c r="Q110" i="29"/>
  <c r="Q108" i="29" s="1"/>
  <c r="P110" i="29"/>
  <c r="P108" i="29" s="1"/>
  <c r="O110" i="29"/>
  <c r="O108" i="29" s="1"/>
  <c r="N110" i="29"/>
  <c r="N108" i="29" s="1"/>
  <c r="M110" i="29"/>
  <c r="M108" i="29" s="1"/>
  <c r="L110" i="29"/>
  <c r="L108" i="29" s="1"/>
  <c r="K110" i="29"/>
  <c r="K108" i="29" s="1"/>
  <c r="J110" i="29"/>
  <c r="J108" i="29" s="1"/>
  <c r="I110" i="29"/>
  <c r="I108" i="29" s="1"/>
  <c r="AV108" i="29"/>
  <c r="AU107" i="29"/>
  <c r="AT107" i="29"/>
  <c r="AR107" i="29"/>
  <c r="AQ107" i="29"/>
  <c r="AO107" i="29"/>
  <c r="AN107" i="29"/>
  <c r="AL107" i="29"/>
  <c r="AK107" i="29"/>
  <c r="AI107" i="29"/>
  <c r="AH107" i="29"/>
  <c r="AG107" i="29" s="1"/>
  <c r="AF107" i="29"/>
  <c r="AE107" i="29"/>
  <c r="AC107" i="29"/>
  <c r="AB107" i="29"/>
  <c r="Z107" i="29"/>
  <c r="Y107" i="29"/>
  <c r="W107" i="29"/>
  <c r="V107" i="29"/>
  <c r="U107" i="29"/>
  <c r="T107" i="29"/>
  <c r="S107" i="29"/>
  <c r="Q107" i="29"/>
  <c r="P107" i="29"/>
  <c r="N107" i="29"/>
  <c r="M107" i="29"/>
  <c r="L107" i="29" s="1"/>
  <c r="K107" i="29"/>
  <c r="J107" i="29"/>
  <c r="I107" i="29" s="1"/>
  <c r="E107" i="29"/>
  <c r="D107" i="29"/>
  <c r="D106" i="29"/>
  <c r="K101" i="29"/>
  <c r="N101" i="29" s="1"/>
  <c r="Q101" i="29" s="1"/>
  <c r="T101" i="29" s="1"/>
  <c r="W101" i="29" s="1"/>
  <c r="Z101" i="29" s="1"/>
  <c r="AC101" i="29" s="1"/>
  <c r="AF101" i="29" s="1"/>
  <c r="AI101" i="29" s="1"/>
  <c r="AL101" i="29" s="1"/>
  <c r="AO101" i="29" s="1"/>
  <c r="AR101" i="29" s="1"/>
  <c r="AU101" i="29" s="1"/>
  <c r="J101" i="29"/>
  <c r="M101" i="29" s="1"/>
  <c r="P101" i="29" s="1"/>
  <c r="S101" i="29" s="1"/>
  <c r="V101" i="29" s="1"/>
  <c r="Y101" i="29" s="1"/>
  <c r="AB101" i="29" s="1"/>
  <c r="AE101" i="29" s="1"/>
  <c r="AH101" i="29" s="1"/>
  <c r="AK101" i="29" s="1"/>
  <c r="AN101" i="29" s="1"/>
  <c r="AQ101" i="29" s="1"/>
  <c r="AT101" i="29" s="1"/>
  <c r="I101" i="29"/>
  <c r="L101" i="29" s="1"/>
  <c r="O101" i="29" s="1"/>
  <c r="R101" i="29" s="1"/>
  <c r="U101" i="29" s="1"/>
  <c r="X101" i="29" s="1"/>
  <c r="AA101" i="29" s="1"/>
  <c r="AD101" i="29" s="1"/>
  <c r="AG101" i="29" s="1"/>
  <c r="AJ101" i="29" s="1"/>
  <c r="AM101" i="29" s="1"/>
  <c r="AP101" i="29" s="1"/>
  <c r="AS101" i="29" s="1"/>
  <c r="E101" i="29"/>
  <c r="F100" i="29"/>
  <c r="AW99" i="29"/>
  <c r="AV99" i="29"/>
  <c r="D99" i="29"/>
  <c r="I98" i="29"/>
  <c r="L98" i="29" s="1"/>
  <c r="O98" i="29" s="1"/>
  <c r="AU97" i="29"/>
  <c r="AT97" i="29"/>
  <c r="AR97" i="29"/>
  <c r="AQ97" i="29"/>
  <c r="AO97" i="29"/>
  <c r="AN97" i="29"/>
  <c r="AL97" i="29"/>
  <c r="AK97" i="29"/>
  <c r="AI97" i="29"/>
  <c r="AH97" i="29"/>
  <c r="AF97" i="29"/>
  <c r="AE97" i="29"/>
  <c r="AC97" i="29"/>
  <c r="AB97" i="29"/>
  <c r="Z97" i="29"/>
  <c r="Y97" i="29"/>
  <c r="W97" i="29"/>
  <c r="V97" i="29"/>
  <c r="T97" i="29"/>
  <c r="S97" i="29"/>
  <c r="Q97" i="29"/>
  <c r="P97" i="29"/>
  <c r="N97" i="29"/>
  <c r="M97" i="29"/>
  <c r="K97" i="29"/>
  <c r="J97" i="29"/>
  <c r="F97" i="29"/>
  <c r="M96" i="29"/>
  <c r="P96" i="29" s="1"/>
  <c r="L96" i="29"/>
  <c r="O96" i="29" s="1"/>
  <c r="F93" i="29"/>
  <c r="I93" i="29" s="1"/>
  <c r="L93" i="29" s="1"/>
  <c r="O93" i="29" s="1"/>
  <c r="R93" i="29" s="1"/>
  <c r="U93" i="29" s="1"/>
  <c r="X93" i="29" s="1"/>
  <c r="AA93" i="29" s="1"/>
  <c r="AD93" i="29" s="1"/>
  <c r="AG93" i="29" s="1"/>
  <c r="AJ93" i="29" s="1"/>
  <c r="AM93" i="29" s="1"/>
  <c r="AP93" i="29" s="1"/>
  <c r="AS93" i="29" s="1"/>
  <c r="D93" i="29"/>
  <c r="E93" i="29" s="1"/>
  <c r="F92" i="29"/>
  <c r="F91" i="29"/>
  <c r="F90" i="29"/>
  <c r="E90" i="29"/>
  <c r="M89" i="29"/>
  <c r="P89" i="29" s="1"/>
  <c r="S89" i="29" s="1"/>
  <c r="V89" i="29" s="1"/>
  <c r="Y89" i="29" s="1"/>
  <c r="AB89" i="29" s="1"/>
  <c r="AE89" i="29" s="1"/>
  <c r="AH89" i="29" s="1"/>
  <c r="AK89" i="29" s="1"/>
  <c r="AN89" i="29" s="1"/>
  <c r="AQ89" i="29" s="1"/>
  <c r="AT89" i="29" s="1"/>
  <c r="L89" i="29"/>
  <c r="O89" i="29" s="1"/>
  <c r="R89" i="29" s="1"/>
  <c r="U89" i="29" s="1"/>
  <c r="X89" i="29" s="1"/>
  <c r="AA89" i="29" s="1"/>
  <c r="AD89" i="29" s="1"/>
  <c r="AG89" i="29" s="1"/>
  <c r="AJ89" i="29" s="1"/>
  <c r="AM89" i="29" s="1"/>
  <c r="AP89" i="29" s="1"/>
  <c r="AS89" i="29" s="1"/>
  <c r="K89" i="29"/>
  <c r="N89" i="29" s="1"/>
  <c r="Q89" i="29" s="1"/>
  <c r="T89" i="29" s="1"/>
  <c r="W89" i="29" s="1"/>
  <c r="Z89" i="29" s="1"/>
  <c r="AC89" i="29" s="1"/>
  <c r="AF89" i="29" s="1"/>
  <c r="AI89" i="29" s="1"/>
  <c r="AL89" i="29" s="1"/>
  <c r="AO89" i="29" s="1"/>
  <c r="AR89" i="29" s="1"/>
  <c r="AU89" i="29" s="1"/>
  <c r="D89" i="29"/>
  <c r="D79" i="29" s="1"/>
  <c r="D71" i="29" s="1"/>
  <c r="K88" i="29"/>
  <c r="N88" i="29" s="1"/>
  <c r="Q88" i="29" s="1"/>
  <c r="T88" i="29" s="1"/>
  <c r="W88" i="29" s="1"/>
  <c r="Z88" i="29" s="1"/>
  <c r="AC88" i="29" s="1"/>
  <c r="AF88" i="29" s="1"/>
  <c r="AI88" i="29" s="1"/>
  <c r="AL88" i="29" s="1"/>
  <c r="AO88" i="29" s="1"/>
  <c r="AR88" i="29" s="1"/>
  <c r="AU88" i="29" s="1"/>
  <c r="J88" i="29"/>
  <c r="M88" i="29" s="1"/>
  <c r="P88" i="29" s="1"/>
  <c r="S88" i="29" s="1"/>
  <c r="V88" i="29" s="1"/>
  <c r="Y88" i="29" s="1"/>
  <c r="AB88" i="29" s="1"/>
  <c r="AE88" i="29" s="1"/>
  <c r="AH88" i="29" s="1"/>
  <c r="AK88" i="29" s="1"/>
  <c r="AN88" i="29" s="1"/>
  <c r="AQ88" i="29" s="1"/>
  <c r="AT88" i="29" s="1"/>
  <c r="I88" i="29"/>
  <c r="L88" i="29" s="1"/>
  <c r="O88" i="29" s="1"/>
  <c r="R88" i="29" s="1"/>
  <c r="U88" i="29" s="1"/>
  <c r="X88" i="29" s="1"/>
  <c r="AA88" i="29" s="1"/>
  <c r="AD88" i="29" s="1"/>
  <c r="AG88" i="29" s="1"/>
  <c r="AJ88" i="29" s="1"/>
  <c r="AM88" i="29" s="1"/>
  <c r="AP88" i="29" s="1"/>
  <c r="AS88" i="29" s="1"/>
  <c r="E88" i="29"/>
  <c r="K87" i="29"/>
  <c r="N87" i="29" s="1"/>
  <c r="J87" i="29"/>
  <c r="I87" i="29"/>
  <c r="L87" i="29" s="1"/>
  <c r="K86" i="29"/>
  <c r="N86" i="29" s="1"/>
  <c r="Q86" i="29" s="1"/>
  <c r="T86" i="29" s="1"/>
  <c r="W86" i="29" s="1"/>
  <c r="Z86" i="29" s="1"/>
  <c r="AC86" i="29" s="1"/>
  <c r="AF86" i="29" s="1"/>
  <c r="AI86" i="29" s="1"/>
  <c r="AL86" i="29" s="1"/>
  <c r="AO86" i="29" s="1"/>
  <c r="AR86" i="29" s="1"/>
  <c r="AU86" i="29" s="1"/>
  <c r="J86" i="29"/>
  <c r="M86" i="29" s="1"/>
  <c r="P86" i="29" s="1"/>
  <c r="S86" i="29" s="1"/>
  <c r="V86" i="29" s="1"/>
  <c r="Y86" i="29" s="1"/>
  <c r="AB86" i="29" s="1"/>
  <c r="AE86" i="29" s="1"/>
  <c r="AH86" i="29" s="1"/>
  <c r="AK86" i="29" s="1"/>
  <c r="AN86" i="29" s="1"/>
  <c r="AQ86" i="29" s="1"/>
  <c r="AT86" i="29" s="1"/>
  <c r="F86" i="29"/>
  <c r="I86" i="29" s="1"/>
  <c r="L86" i="29" s="1"/>
  <c r="O86" i="29" s="1"/>
  <c r="R86" i="29" s="1"/>
  <c r="U86" i="29" s="1"/>
  <c r="X86" i="29" s="1"/>
  <c r="AA86" i="29" s="1"/>
  <c r="AD86" i="29" s="1"/>
  <c r="AG86" i="29" s="1"/>
  <c r="AJ86" i="29" s="1"/>
  <c r="AM86" i="29" s="1"/>
  <c r="AP86" i="29" s="1"/>
  <c r="AS86" i="29" s="1"/>
  <c r="K85" i="29"/>
  <c r="N85" i="29" s="1"/>
  <c r="Q85" i="29" s="1"/>
  <c r="T85" i="29" s="1"/>
  <c r="W85" i="29" s="1"/>
  <c r="Z85" i="29" s="1"/>
  <c r="AC85" i="29" s="1"/>
  <c r="AF85" i="29" s="1"/>
  <c r="AI85" i="29" s="1"/>
  <c r="AL85" i="29" s="1"/>
  <c r="AO85" i="29" s="1"/>
  <c r="AR85" i="29" s="1"/>
  <c r="AU85" i="29" s="1"/>
  <c r="J85" i="29"/>
  <c r="M85" i="29" s="1"/>
  <c r="P85" i="29" s="1"/>
  <c r="S85" i="29" s="1"/>
  <c r="V85" i="29" s="1"/>
  <c r="Y85" i="29" s="1"/>
  <c r="AB85" i="29" s="1"/>
  <c r="AE85" i="29" s="1"/>
  <c r="AH85" i="29" s="1"/>
  <c r="AK85" i="29" s="1"/>
  <c r="AN85" i="29" s="1"/>
  <c r="AQ85" i="29" s="1"/>
  <c r="AT85" i="29" s="1"/>
  <c r="F85" i="29"/>
  <c r="I85" i="29" s="1"/>
  <c r="L85" i="29" s="1"/>
  <c r="O85" i="29" s="1"/>
  <c r="R85" i="29" s="1"/>
  <c r="U85" i="29" s="1"/>
  <c r="X85" i="29" s="1"/>
  <c r="AA85" i="29" s="1"/>
  <c r="AD85" i="29" s="1"/>
  <c r="AG85" i="29" s="1"/>
  <c r="AJ85" i="29" s="1"/>
  <c r="AM85" i="29" s="1"/>
  <c r="AP85" i="29" s="1"/>
  <c r="AS85" i="29" s="1"/>
  <c r="K84" i="29"/>
  <c r="N84" i="29" s="1"/>
  <c r="Q84" i="29" s="1"/>
  <c r="T84" i="29" s="1"/>
  <c r="W84" i="29" s="1"/>
  <c r="Z84" i="29" s="1"/>
  <c r="AC84" i="29" s="1"/>
  <c r="AF84" i="29" s="1"/>
  <c r="AI84" i="29" s="1"/>
  <c r="AL84" i="29" s="1"/>
  <c r="AO84" i="29" s="1"/>
  <c r="AR84" i="29" s="1"/>
  <c r="AU84" i="29" s="1"/>
  <c r="J84" i="29"/>
  <c r="M84" i="29" s="1"/>
  <c r="P84" i="29" s="1"/>
  <c r="S84" i="29" s="1"/>
  <c r="V84" i="29" s="1"/>
  <c r="Y84" i="29" s="1"/>
  <c r="AB84" i="29" s="1"/>
  <c r="AE84" i="29" s="1"/>
  <c r="AH84" i="29" s="1"/>
  <c r="AK84" i="29" s="1"/>
  <c r="AN84" i="29" s="1"/>
  <c r="AQ84" i="29" s="1"/>
  <c r="AT84" i="29" s="1"/>
  <c r="F84" i="29"/>
  <c r="I84" i="29" s="1"/>
  <c r="L84" i="29" s="1"/>
  <c r="O84" i="29" s="1"/>
  <c r="R84" i="29" s="1"/>
  <c r="U84" i="29" s="1"/>
  <c r="X84" i="29" s="1"/>
  <c r="AA84" i="29" s="1"/>
  <c r="AD84" i="29" s="1"/>
  <c r="AG84" i="29" s="1"/>
  <c r="AJ84" i="29" s="1"/>
  <c r="AM84" i="29" s="1"/>
  <c r="AP84" i="29" s="1"/>
  <c r="AS84" i="29" s="1"/>
  <c r="K83" i="29"/>
  <c r="N83" i="29" s="1"/>
  <c r="Q83" i="29" s="1"/>
  <c r="T83" i="29" s="1"/>
  <c r="W83" i="29" s="1"/>
  <c r="Z83" i="29" s="1"/>
  <c r="AC83" i="29" s="1"/>
  <c r="AF83" i="29" s="1"/>
  <c r="AI83" i="29" s="1"/>
  <c r="AL83" i="29" s="1"/>
  <c r="AO83" i="29" s="1"/>
  <c r="AR83" i="29" s="1"/>
  <c r="AU83" i="29" s="1"/>
  <c r="J83" i="29"/>
  <c r="M83" i="29" s="1"/>
  <c r="P83" i="29" s="1"/>
  <c r="S83" i="29" s="1"/>
  <c r="V83" i="29" s="1"/>
  <c r="Y83" i="29" s="1"/>
  <c r="AB83" i="29" s="1"/>
  <c r="AE83" i="29" s="1"/>
  <c r="AH83" i="29" s="1"/>
  <c r="AK83" i="29" s="1"/>
  <c r="AN83" i="29" s="1"/>
  <c r="AQ83" i="29" s="1"/>
  <c r="AT83" i="29" s="1"/>
  <c r="F83" i="29"/>
  <c r="I83" i="29" s="1"/>
  <c r="L83" i="29" s="1"/>
  <c r="O83" i="29" s="1"/>
  <c r="R83" i="29" s="1"/>
  <c r="U83" i="29" s="1"/>
  <c r="X83" i="29" s="1"/>
  <c r="AA83" i="29" s="1"/>
  <c r="AD83" i="29" s="1"/>
  <c r="AG83" i="29" s="1"/>
  <c r="AJ83" i="29" s="1"/>
  <c r="AM83" i="29" s="1"/>
  <c r="AP83" i="29" s="1"/>
  <c r="AS83" i="29" s="1"/>
  <c r="I82" i="29"/>
  <c r="L82" i="29" s="1"/>
  <c r="O82" i="29" s="1"/>
  <c r="R82" i="29" s="1"/>
  <c r="U82" i="29" s="1"/>
  <c r="X82" i="29" s="1"/>
  <c r="AA82" i="29" s="1"/>
  <c r="AD82" i="29" s="1"/>
  <c r="AG82" i="29" s="1"/>
  <c r="AJ82" i="29" s="1"/>
  <c r="AM82" i="29" s="1"/>
  <c r="AP82" i="29" s="1"/>
  <c r="AS82" i="29" s="1"/>
  <c r="G82" i="29"/>
  <c r="J82" i="29" s="1"/>
  <c r="M82" i="29" s="1"/>
  <c r="P82" i="29" s="1"/>
  <c r="S82" i="29" s="1"/>
  <c r="V82" i="29" s="1"/>
  <c r="Y82" i="29" s="1"/>
  <c r="AB82" i="29" s="1"/>
  <c r="AE82" i="29" s="1"/>
  <c r="AH82" i="29" s="1"/>
  <c r="AK82" i="29" s="1"/>
  <c r="AN82" i="29" s="1"/>
  <c r="AQ82" i="29" s="1"/>
  <c r="AT82" i="29" s="1"/>
  <c r="E82" i="29"/>
  <c r="K81" i="29"/>
  <c r="N81" i="29" s="1"/>
  <c r="Q81" i="29" s="1"/>
  <c r="T81" i="29" s="1"/>
  <c r="W81" i="29" s="1"/>
  <c r="Z81" i="29" s="1"/>
  <c r="AC81" i="29" s="1"/>
  <c r="AF81" i="29" s="1"/>
  <c r="AI81" i="29" s="1"/>
  <c r="AL81" i="29" s="1"/>
  <c r="AO81" i="29" s="1"/>
  <c r="AR81" i="29" s="1"/>
  <c r="AU81" i="29" s="1"/>
  <c r="J81" i="29"/>
  <c r="M81" i="29" s="1"/>
  <c r="P81" i="29" s="1"/>
  <c r="S81" i="29" s="1"/>
  <c r="V81" i="29" s="1"/>
  <c r="Y81" i="29" s="1"/>
  <c r="AB81" i="29" s="1"/>
  <c r="AE81" i="29" s="1"/>
  <c r="AH81" i="29" s="1"/>
  <c r="AK81" i="29" s="1"/>
  <c r="AN81" i="29" s="1"/>
  <c r="AQ81" i="29" s="1"/>
  <c r="AT81" i="29" s="1"/>
  <c r="I81" i="29"/>
  <c r="E81" i="29"/>
  <c r="L80" i="29"/>
  <c r="O80" i="29" s="1"/>
  <c r="R80" i="29" s="1"/>
  <c r="U80" i="29" s="1"/>
  <c r="X80" i="29" s="1"/>
  <c r="AA80" i="29" s="1"/>
  <c r="AD80" i="29" s="1"/>
  <c r="AG80" i="29" s="1"/>
  <c r="AJ80" i="29" s="1"/>
  <c r="AM80" i="29" s="1"/>
  <c r="AP80" i="29" s="1"/>
  <c r="AS80" i="29" s="1"/>
  <c r="K80" i="29"/>
  <c r="N80" i="29" s="1"/>
  <c r="Q80" i="29" s="1"/>
  <c r="T80" i="29" s="1"/>
  <c r="W80" i="29" s="1"/>
  <c r="Z80" i="29" s="1"/>
  <c r="AC80" i="29" s="1"/>
  <c r="AF80" i="29" s="1"/>
  <c r="AI80" i="29" s="1"/>
  <c r="AL80" i="29" s="1"/>
  <c r="AO80" i="29" s="1"/>
  <c r="AR80" i="29" s="1"/>
  <c r="AU80" i="29" s="1"/>
  <c r="G80" i="29"/>
  <c r="G79" i="29" s="1"/>
  <c r="E80" i="29"/>
  <c r="F79" i="29"/>
  <c r="L78" i="29"/>
  <c r="O78" i="29" s="1"/>
  <c r="R78" i="29" s="1"/>
  <c r="U78" i="29" s="1"/>
  <c r="X78" i="29" s="1"/>
  <c r="AA78" i="29" s="1"/>
  <c r="AD78" i="29" s="1"/>
  <c r="AG78" i="29" s="1"/>
  <c r="AJ78" i="29" s="1"/>
  <c r="AM78" i="29" s="1"/>
  <c r="AP78" i="29" s="1"/>
  <c r="AS78" i="29" s="1"/>
  <c r="K78" i="29"/>
  <c r="N78" i="29" s="1"/>
  <c r="Q78" i="29" s="1"/>
  <c r="T78" i="29" s="1"/>
  <c r="W78" i="29" s="1"/>
  <c r="Z78" i="29" s="1"/>
  <c r="AC78" i="29" s="1"/>
  <c r="AF78" i="29" s="1"/>
  <c r="AI78" i="29" s="1"/>
  <c r="AL78" i="29" s="1"/>
  <c r="AO78" i="29" s="1"/>
  <c r="AR78" i="29" s="1"/>
  <c r="AU78" i="29" s="1"/>
  <c r="J78" i="29"/>
  <c r="M78" i="29" s="1"/>
  <c r="P78" i="29" s="1"/>
  <c r="S78" i="29" s="1"/>
  <c r="V78" i="29" s="1"/>
  <c r="Y78" i="29" s="1"/>
  <c r="AB78" i="29" s="1"/>
  <c r="AE78" i="29" s="1"/>
  <c r="AH78" i="29" s="1"/>
  <c r="AK78" i="29" s="1"/>
  <c r="AN78" i="29" s="1"/>
  <c r="AQ78" i="29" s="1"/>
  <c r="AT78" i="29" s="1"/>
  <c r="H78" i="29"/>
  <c r="G78" i="29"/>
  <c r="L77" i="29"/>
  <c r="O77" i="29" s="1"/>
  <c r="K77" i="29"/>
  <c r="G77" i="29"/>
  <c r="I76" i="29"/>
  <c r="I75" i="29"/>
  <c r="L75" i="29" s="1"/>
  <c r="E75" i="29"/>
  <c r="Q74" i="29"/>
  <c r="T74" i="29" s="1"/>
  <c r="W74" i="29" s="1"/>
  <c r="Z74" i="29" s="1"/>
  <c r="AC74" i="29" s="1"/>
  <c r="AF74" i="29" s="1"/>
  <c r="AI74" i="29" s="1"/>
  <c r="AL74" i="29" s="1"/>
  <c r="AO74" i="29" s="1"/>
  <c r="AR74" i="29" s="1"/>
  <c r="AU74" i="29" s="1"/>
  <c r="P74" i="29"/>
  <c r="S74" i="29" s="1"/>
  <c r="L74" i="29"/>
  <c r="K74" i="29"/>
  <c r="J74" i="29"/>
  <c r="I74" i="29"/>
  <c r="E74" i="29"/>
  <c r="I73" i="29"/>
  <c r="H73" i="29"/>
  <c r="K73" i="29" s="1"/>
  <c r="F72" i="29"/>
  <c r="E72" i="29"/>
  <c r="G70" i="29"/>
  <c r="H70" i="29" s="1"/>
  <c r="K69" i="29" s="1"/>
  <c r="K70" i="29" s="1"/>
  <c r="N69" i="29" s="1"/>
  <c r="N70" i="29" s="1"/>
  <c r="Q69" i="29" s="1"/>
  <c r="Q70" i="29" s="1"/>
  <c r="T69" i="29" s="1"/>
  <c r="T70" i="29" s="1"/>
  <c r="W69" i="29" s="1"/>
  <c r="W70" i="29" s="1"/>
  <c r="Z69" i="29" s="1"/>
  <c r="Z70" i="29" s="1"/>
  <c r="AC69" i="29" s="1"/>
  <c r="AC70" i="29" s="1"/>
  <c r="AF69" i="29" s="1"/>
  <c r="AF70" i="29" s="1"/>
  <c r="AI69" i="29" s="1"/>
  <c r="AI70" i="29" s="1"/>
  <c r="AL69" i="29" s="1"/>
  <c r="AL70" i="29" s="1"/>
  <c r="AO69" i="29" s="1"/>
  <c r="AO70" i="29" s="1"/>
  <c r="AR69" i="29" s="1"/>
  <c r="AR70" i="29" s="1"/>
  <c r="AU69" i="29" s="1"/>
  <c r="AU70" i="29" s="1"/>
  <c r="D70" i="29"/>
  <c r="E70" i="29" s="1"/>
  <c r="I69" i="29"/>
  <c r="I70" i="29" s="1"/>
  <c r="L69" i="29" s="1"/>
  <c r="L70" i="29" s="1"/>
  <c r="O69" i="29" s="1"/>
  <c r="O70" i="29" s="1"/>
  <c r="R69" i="29" s="1"/>
  <c r="R70" i="29" s="1"/>
  <c r="U69" i="29" s="1"/>
  <c r="U70" i="29" s="1"/>
  <c r="X69" i="29" s="1"/>
  <c r="X70" i="29" s="1"/>
  <c r="AA69" i="29" s="1"/>
  <c r="AA70" i="29" s="1"/>
  <c r="AD69" i="29" s="1"/>
  <c r="AD70" i="29" s="1"/>
  <c r="AG69" i="29" s="1"/>
  <c r="AG70" i="29" s="1"/>
  <c r="AJ69" i="29" s="1"/>
  <c r="AJ70" i="29" s="1"/>
  <c r="AM69" i="29" s="1"/>
  <c r="AM70" i="29" s="1"/>
  <c r="AP69" i="29" s="1"/>
  <c r="AP70" i="29" s="1"/>
  <c r="AS69" i="29" s="1"/>
  <c r="AS70" i="29" s="1"/>
  <c r="G69" i="29"/>
  <c r="H69" i="29" s="1"/>
  <c r="E69" i="29"/>
  <c r="J68" i="29"/>
  <c r="M68" i="29" s="1"/>
  <c r="P68" i="29" s="1"/>
  <c r="I68" i="29"/>
  <c r="L68" i="29" s="1"/>
  <c r="H68" i="29"/>
  <c r="K68" i="29" s="1"/>
  <c r="E68" i="29"/>
  <c r="F67" i="29"/>
  <c r="I66" i="29"/>
  <c r="L65" i="29" s="1"/>
  <c r="L66" i="29" s="1"/>
  <c r="O65" i="29" s="1"/>
  <c r="O66" i="29" s="1"/>
  <c r="R65" i="29" s="1"/>
  <c r="R66" i="29" s="1"/>
  <c r="U65" i="29" s="1"/>
  <c r="U66" i="29" s="1"/>
  <c r="X65" i="29" s="1"/>
  <c r="X66" i="29" s="1"/>
  <c r="AA65" i="29" s="1"/>
  <c r="AA66" i="29" s="1"/>
  <c r="AD65" i="29" s="1"/>
  <c r="AD66" i="29" s="1"/>
  <c r="AG65" i="29" s="1"/>
  <c r="AG66" i="29" s="1"/>
  <c r="AJ65" i="29" s="1"/>
  <c r="AJ66" i="29" s="1"/>
  <c r="AM65" i="29" s="1"/>
  <c r="AM66" i="29" s="1"/>
  <c r="AP65" i="29" s="1"/>
  <c r="AP66" i="29" s="1"/>
  <c r="AS65" i="29" s="1"/>
  <c r="AS66" i="29" s="1"/>
  <c r="G66" i="29"/>
  <c r="H66" i="29" s="1"/>
  <c r="D66" i="29"/>
  <c r="E66" i="29" s="1"/>
  <c r="J65" i="29"/>
  <c r="J66" i="29" s="1"/>
  <c r="M65" i="29" s="1"/>
  <c r="M66" i="29" s="1"/>
  <c r="P65" i="29" s="1"/>
  <c r="P66" i="29" s="1"/>
  <c r="S65" i="29" s="1"/>
  <c r="S66" i="29" s="1"/>
  <c r="V65" i="29" s="1"/>
  <c r="V66" i="29" s="1"/>
  <c r="Y65" i="29" s="1"/>
  <c r="Y66" i="29" s="1"/>
  <c r="AB65" i="29" s="1"/>
  <c r="AB66" i="29" s="1"/>
  <c r="AE65" i="29" s="1"/>
  <c r="AE66" i="29" s="1"/>
  <c r="AH65" i="29" s="1"/>
  <c r="AH66" i="29" s="1"/>
  <c r="AK65" i="29" s="1"/>
  <c r="AK66" i="29" s="1"/>
  <c r="AN65" i="29" s="1"/>
  <c r="AN66" i="29" s="1"/>
  <c r="AQ65" i="29" s="1"/>
  <c r="AQ66" i="29" s="1"/>
  <c r="AT65" i="29" s="1"/>
  <c r="AT66" i="29" s="1"/>
  <c r="G65" i="29"/>
  <c r="H65" i="29" s="1"/>
  <c r="E65" i="29"/>
  <c r="I64" i="29"/>
  <c r="L64" i="29" s="1"/>
  <c r="O64" i="29" s="1"/>
  <c r="G64" i="29"/>
  <c r="D64" i="29"/>
  <c r="E64" i="29" s="1"/>
  <c r="F63" i="29"/>
  <c r="C63" i="29"/>
  <c r="C67" i="29" s="1"/>
  <c r="H62" i="29"/>
  <c r="K61" i="29" s="1"/>
  <c r="K62" i="29" s="1"/>
  <c r="E62" i="29"/>
  <c r="J61" i="29"/>
  <c r="J62" i="29" s="1"/>
  <c r="M61" i="29" s="1"/>
  <c r="M62" i="29" s="1"/>
  <c r="P61" i="29" s="1"/>
  <c r="P62" i="29" s="1"/>
  <c r="S61" i="29" s="1"/>
  <c r="S62" i="29" s="1"/>
  <c r="V61" i="29" s="1"/>
  <c r="V62" i="29" s="1"/>
  <c r="Y61" i="29" s="1"/>
  <c r="Y62" i="29" s="1"/>
  <c r="AB61" i="29" s="1"/>
  <c r="AB62" i="29" s="1"/>
  <c r="AE61" i="29" s="1"/>
  <c r="AE62" i="29" s="1"/>
  <c r="AH61" i="29" s="1"/>
  <c r="AH62" i="29" s="1"/>
  <c r="AK61" i="29" s="1"/>
  <c r="AK62" i="29" s="1"/>
  <c r="AN61" i="29" s="1"/>
  <c r="AN62" i="29" s="1"/>
  <c r="AQ61" i="29" s="1"/>
  <c r="AQ62" i="29" s="1"/>
  <c r="AT61" i="29" s="1"/>
  <c r="AT62" i="29" s="1"/>
  <c r="I61" i="29"/>
  <c r="H61" i="29"/>
  <c r="E61" i="29"/>
  <c r="O60" i="29"/>
  <c r="N60" i="29"/>
  <c r="Q60" i="29" s="1"/>
  <c r="T60" i="29" s="1"/>
  <c r="K60" i="29"/>
  <c r="J60" i="29"/>
  <c r="M60" i="29" s="1"/>
  <c r="H60" i="29"/>
  <c r="D60" i="29"/>
  <c r="E60" i="29" s="1"/>
  <c r="F59" i="29"/>
  <c r="D59" i="29"/>
  <c r="I58" i="29"/>
  <c r="G58" i="29"/>
  <c r="J58" i="29" s="1"/>
  <c r="D58" i="29"/>
  <c r="E58" i="29" s="1"/>
  <c r="N57" i="29"/>
  <c r="Q57" i="29" s="1"/>
  <c r="T57" i="29" s="1"/>
  <c r="I57" i="29"/>
  <c r="L57" i="29" s="1"/>
  <c r="G57" i="29"/>
  <c r="J57" i="29" s="1"/>
  <c r="E57" i="29"/>
  <c r="H56" i="29"/>
  <c r="F56" i="29"/>
  <c r="F55" i="29"/>
  <c r="F52" i="29"/>
  <c r="D52" i="29"/>
  <c r="D53" i="29" s="1"/>
  <c r="AS51" i="29"/>
  <c r="AP51" i="29"/>
  <c r="AM51" i="29"/>
  <c r="AJ51" i="29"/>
  <c r="AG51" i="29"/>
  <c r="AD51" i="29"/>
  <c r="AA51" i="29"/>
  <c r="X51" i="29"/>
  <c r="U51" i="29"/>
  <c r="R51" i="29"/>
  <c r="O51" i="29"/>
  <c r="L51" i="29"/>
  <c r="I51" i="29"/>
  <c r="F50" i="29"/>
  <c r="C50" i="29"/>
  <c r="B50" i="29"/>
  <c r="Q49" i="29"/>
  <c r="F49" i="29"/>
  <c r="G49" i="29" s="1"/>
  <c r="D49" i="29"/>
  <c r="D45" i="29" s="1"/>
  <c r="C49" i="29"/>
  <c r="B49" i="29"/>
  <c r="D47" i="29"/>
  <c r="AS46" i="29"/>
  <c r="AT46" i="29" s="1"/>
  <c r="R46" i="29"/>
  <c r="S46" i="29" s="1"/>
  <c r="P46" i="29"/>
  <c r="M46" i="29"/>
  <c r="J46" i="29"/>
  <c r="G46" i="29"/>
  <c r="E46" i="29"/>
  <c r="D46" i="29"/>
  <c r="C44" i="29"/>
  <c r="B44" i="29"/>
  <c r="F43" i="29"/>
  <c r="F44" i="29" s="1"/>
  <c r="I43" i="29" s="1"/>
  <c r="I44" i="29" s="1"/>
  <c r="C43" i="29"/>
  <c r="B43" i="29"/>
  <c r="D41" i="29"/>
  <c r="L40" i="29"/>
  <c r="C40" i="29"/>
  <c r="C46" i="29" s="1"/>
  <c r="B40" i="29"/>
  <c r="B46" i="29" s="1"/>
  <c r="D39" i="29"/>
  <c r="S38" i="29"/>
  <c r="E38" i="29"/>
  <c r="S37" i="29"/>
  <c r="I37" i="29"/>
  <c r="I38" i="29" s="1"/>
  <c r="E37" i="29"/>
  <c r="AQ36" i="29"/>
  <c r="AN36" i="29"/>
  <c r="AK36" i="29"/>
  <c r="AH36" i="29"/>
  <c r="AE36" i="29"/>
  <c r="AB36" i="29"/>
  <c r="Y36" i="29"/>
  <c r="V36" i="29"/>
  <c r="S34" i="29"/>
  <c r="P34" i="29"/>
  <c r="L34" i="29"/>
  <c r="J34" i="29"/>
  <c r="M34" i="29" s="1"/>
  <c r="E34" i="29"/>
  <c r="K33" i="29"/>
  <c r="K31" i="29" s="1"/>
  <c r="H33" i="29"/>
  <c r="G33" i="29"/>
  <c r="F33" i="29"/>
  <c r="D31" i="29"/>
  <c r="N28" i="29"/>
  <c r="Q28" i="29" s="1"/>
  <c r="T28" i="29" s="1"/>
  <c r="W28" i="29" s="1"/>
  <c r="Z28" i="29" s="1"/>
  <c r="AC28" i="29" s="1"/>
  <c r="AF28" i="29" s="1"/>
  <c r="AI28" i="29" s="1"/>
  <c r="AL28" i="29" s="1"/>
  <c r="AO28" i="29" s="1"/>
  <c r="AR28" i="29" s="1"/>
  <c r="AU28" i="29" s="1"/>
  <c r="M28" i="29"/>
  <c r="P28" i="29" s="1"/>
  <c r="S28" i="29" s="1"/>
  <c r="V28" i="29" s="1"/>
  <c r="Y28" i="29" s="1"/>
  <c r="AB28" i="29" s="1"/>
  <c r="AE28" i="29" s="1"/>
  <c r="AH28" i="29" s="1"/>
  <c r="AK28" i="29" s="1"/>
  <c r="AN28" i="29" s="1"/>
  <c r="AQ28" i="29" s="1"/>
  <c r="AT28" i="29" s="1"/>
  <c r="L28" i="29"/>
  <c r="O28" i="29" s="1"/>
  <c r="R28" i="29" s="1"/>
  <c r="U28" i="29" s="1"/>
  <c r="X28" i="29" s="1"/>
  <c r="AA28" i="29" s="1"/>
  <c r="AD28" i="29" s="1"/>
  <c r="AG28" i="29" s="1"/>
  <c r="AJ28" i="29" s="1"/>
  <c r="AM28" i="29" s="1"/>
  <c r="AP28" i="29" s="1"/>
  <c r="AS28" i="29" s="1"/>
  <c r="E28" i="29"/>
  <c r="N27" i="29"/>
  <c r="N25" i="29" s="1"/>
  <c r="N26" i="29" s="1"/>
  <c r="M27" i="29"/>
  <c r="L27" i="29"/>
  <c r="O27" i="29" s="1"/>
  <c r="R27" i="29" s="1"/>
  <c r="U27" i="29" s="1"/>
  <c r="X27" i="29" s="1"/>
  <c r="AA27" i="29" s="1"/>
  <c r="AD27" i="29" s="1"/>
  <c r="AG27" i="29" s="1"/>
  <c r="AJ27" i="29" s="1"/>
  <c r="AM27" i="29" s="1"/>
  <c r="AP27" i="29" s="1"/>
  <c r="AS27" i="29" s="1"/>
  <c r="E27" i="29"/>
  <c r="I25" i="29"/>
  <c r="D25" i="29"/>
  <c r="AS24" i="29"/>
  <c r="AP24" i="29"/>
  <c r="AM24" i="29"/>
  <c r="AJ24" i="29"/>
  <c r="AG24" i="29"/>
  <c r="AD24" i="29"/>
  <c r="AA24" i="29"/>
  <c r="X24" i="29"/>
  <c r="U24" i="29"/>
  <c r="R24" i="29"/>
  <c r="O24" i="29"/>
  <c r="L24" i="29"/>
  <c r="I24" i="29"/>
  <c r="F24" i="29" s="1"/>
  <c r="AS23" i="29"/>
  <c r="AP23" i="29"/>
  <c r="AM23" i="29"/>
  <c r="AJ23" i="29"/>
  <c r="AG23" i="29"/>
  <c r="AD23" i="29"/>
  <c r="AA23" i="29"/>
  <c r="X23" i="29"/>
  <c r="U23" i="29"/>
  <c r="R23" i="29"/>
  <c r="O23" i="29"/>
  <c r="L23" i="29"/>
  <c r="I23" i="29"/>
  <c r="F23" i="29"/>
  <c r="D23" i="29"/>
  <c r="E23" i="29" s="1"/>
  <c r="Q22" i="29"/>
  <c r="T22" i="29" s="1"/>
  <c r="W22" i="29" s="1"/>
  <c r="Z22" i="29" s="1"/>
  <c r="AC22" i="29" s="1"/>
  <c r="AF22" i="29" s="1"/>
  <c r="AI22" i="29" s="1"/>
  <c r="AL22" i="29" s="1"/>
  <c r="AO22" i="29" s="1"/>
  <c r="AR22" i="29" s="1"/>
  <c r="AU22" i="29" s="1"/>
  <c r="P22" i="29"/>
  <c r="S22" i="29" s="1"/>
  <c r="V22" i="29" s="1"/>
  <c r="Y22" i="29" s="1"/>
  <c r="AB22" i="29" s="1"/>
  <c r="AE22" i="29" s="1"/>
  <c r="AH22" i="29" s="1"/>
  <c r="AK22" i="29" s="1"/>
  <c r="AN22" i="29" s="1"/>
  <c r="AQ22" i="29" s="1"/>
  <c r="AT22" i="29" s="1"/>
  <c r="O22" i="29"/>
  <c r="R22" i="29" s="1"/>
  <c r="U22" i="29" s="1"/>
  <c r="X22" i="29" s="1"/>
  <c r="AA22" i="29" s="1"/>
  <c r="AD22" i="29" s="1"/>
  <c r="AG22" i="29" s="1"/>
  <c r="AJ22" i="29" s="1"/>
  <c r="AM22" i="29" s="1"/>
  <c r="AP22" i="29" s="1"/>
  <c r="AS22" i="29" s="1"/>
  <c r="J22" i="29"/>
  <c r="K22" i="29" s="1"/>
  <c r="G22" i="29"/>
  <c r="H22" i="29" s="1"/>
  <c r="E22" i="29"/>
  <c r="Q21" i="29"/>
  <c r="T21" i="29" s="1"/>
  <c r="W21" i="29" s="1"/>
  <c r="Z21" i="29" s="1"/>
  <c r="AC21" i="29" s="1"/>
  <c r="AF21" i="29" s="1"/>
  <c r="AI21" i="29" s="1"/>
  <c r="AL21" i="29" s="1"/>
  <c r="AO21" i="29" s="1"/>
  <c r="AR21" i="29" s="1"/>
  <c r="AU21" i="29" s="1"/>
  <c r="P21" i="29"/>
  <c r="S21" i="29" s="1"/>
  <c r="V21" i="29" s="1"/>
  <c r="Y21" i="29" s="1"/>
  <c r="AB21" i="29" s="1"/>
  <c r="AE21" i="29" s="1"/>
  <c r="AH21" i="29" s="1"/>
  <c r="AK21" i="29" s="1"/>
  <c r="AN21" i="29" s="1"/>
  <c r="AQ21" i="29" s="1"/>
  <c r="AT21" i="29" s="1"/>
  <c r="O21" i="29"/>
  <c r="R21" i="29" s="1"/>
  <c r="U21" i="29" s="1"/>
  <c r="X21" i="29" s="1"/>
  <c r="AA21" i="29" s="1"/>
  <c r="AD21" i="29" s="1"/>
  <c r="AG21" i="29" s="1"/>
  <c r="AJ21" i="29" s="1"/>
  <c r="AM21" i="29" s="1"/>
  <c r="AP21" i="29" s="1"/>
  <c r="AS21" i="29" s="1"/>
  <c r="J21" i="29"/>
  <c r="K21" i="29" s="1"/>
  <c r="G21" i="29"/>
  <c r="H21" i="29" s="1"/>
  <c r="E21" i="29"/>
  <c r="Q20" i="29"/>
  <c r="T20" i="29" s="1"/>
  <c r="W20" i="29" s="1"/>
  <c r="Z20" i="29" s="1"/>
  <c r="AC20" i="29" s="1"/>
  <c r="AF20" i="29" s="1"/>
  <c r="AI20" i="29" s="1"/>
  <c r="AL20" i="29" s="1"/>
  <c r="AO20" i="29" s="1"/>
  <c r="AR20" i="29" s="1"/>
  <c r="AU20" i="29" s="1"/>
  <c r="P20" i="29"/>
  <c r="S20" i="29" s="1"/>
  <c r="V20" i="29" s="1"/>
  <c r="Y20" i="29" s="1"/>
  <c r="AB20" i="29" s="1"/>
  <c r="AE20" i="29" s="1"/>
  <c r="AH20" i="29" s="1"/>
  <c r="AK20" i="29" s="1"/>
  <c r="AN20" i="29" s="1"/>
  <c r="AQ20" i="29" s="1"/>
  <c r="AT20" i="29" s="1"/>
  <c r="O20" i="29"/>
  <c r="R20" i="29" s="1"/>
  <c r="U20" i="29" s="1"/>
  <c r="X20" i="29" s="1"/>
  <c r="AA20" i="29" s="1"/>
  <c r="AD20" i="29" s="1"/>
  <c r="AG20" i="29" s="1"/>
  <c r="AJ20" i="29" s="1"/>
  <c r="AM20" i="29" s="1"/>
  <c r="AP20" i="29" s="1"/>
  <c r="AS20" i="29" s="1"/>
  <c r="J20" i="29"/>
  <c r="K20" i="29" s="1"/>
  <c r="G20" i="29"/>
  <c r="H20" i="29" s="1"/>
  <c r="E20" i="29"/>
  <c r="E19" i="29"/>
  <c r="Q18" i="29"/>
  <c r="P18" i="29"/>
  <c r="S18" i="29" s="1"/>
  <c r="O18" i="29"/>
  <c r="K18" i="29"/>
  <c r="K25" i="29" s="1"/>
  <c r="J18" i="29"/>
  <c r="J25" i="29" s="1"/>
  <c r="F18" i="29"/>
  <c r="F25" i="29" s="1"/>
  <c r="F127" i="29" s="1"/>
  <c r="E18" i="29"/>
  <c r="AS17" i="29"/>
  <c r="AT17" i="29" s="1"/>
  <c r="O17" i="29"/>
  <c r="P17" i="29" s="1"/>
  <c r="N17" i="29"/>
  <c r="N16" i="29" s="1"/>
  <c r="N8" i="29" s="1"/>
  <c r="M17" i="29"/>
  <c r="M16" i="29" s="1"/>
  <c r="M8" i="29" s="1"/>
  <c r="D17" i="29"/>
  <c r="E17" i="29" s="1"/>
  <c r="L16" i="29"/>
  <c r="I16" i="29"/>
  <c r="I41" i="29" s="1"/>
  <c r="I42" i="29" s="1"/>
  <c r="D16" i="29"/>
  <c r="E16" i="29" s="1"/>
  <c r="AU15" i="29"/>
  <c r="AT15" i="29"/>
  <c r="AS15" i="29"/>
  <c r="AR15" i="29"/>
  <c r="AQ15" i="29"/>
  <c r="AP15" i="29"/>
  <c r="AO15" i="29"/>
  <c r="AN15" i="29"/>
  <c r="AM15" i="29"/>
  <c r="AL15" i="29"/>
  <c r="AK15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I15" i="29"/>
  <c r="D15" i="29"/>
  <c r="E15" i="29" s="1"/>
  <c r="AU14" i="29"/>
  <c r="AT14" i="29"/>
  <c r="AS14" i="29"/>
  <c r="AR14" i="29"/>
  <c r="AQ14" i="29"/>
  <c r="AP14" i="29"/>
  <c r="AO14" i="29"/>
  <c r="AN14" i="29"/>
  <c r="AM14" i="29"/>
  <c r="AL14" i="29"/>
  <c r="AK14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I14" i="29"/>
  <c r="E14" i="29"/>
  <c r="AU13" i="29"/>
  <c r="AT13" i="29"/>
  <c r="AS13" i="29"/>
  <c r="AR13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I13" i="29"/>
  <c r="D13" i="29"/>
  <c r="E13" i="29" s="1"/>
  <c r="AU12" i="29"/>
  <c r="AT12" i="29"/>
  <c r="AS12" i="29"/>
  <c r="AR12" i="29"/>
  <c r="AQ12" i="29"/>
  <c r="AP12" i="29"/>
  <c r="AO12" i="29"/>
  <c r="AN12" i="29"/>
  <c r="AM12" i="29"/>
  <c r="AL12" i="29"/>
  <c r="AK12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I12" i="29"/>
  <c r="E12" i="29"/>
  <c r="AU11" i="29"/>
  <c r="AT11" i="29"/>
  <c r="AS11" i="29"/>
  <c r="AR11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I11" i="29"/>
  <c r="E11" i="29"/>
  <c r="AU10" i="29"/>
  <c r="AT10" i="29"/>
  <c r="AS10" i="29"/>
  <c r="AR10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I10" i="29"/>
  <c r="E10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I9" i="29"/>
  <c r="E9" i="29"/>
  <c r="L8" i="29"/>
  <c r="I7" i="29"/>
  <c r="L7" i="29" s="1"/>
  <c r="E7" i="29"/>
  <c r="AC4" i="29"/>
  <c r="AF4" i="29" s="1"/>
  <c r="AI4" i="29" s="1"/>
  <c r="AL4" i="29" s="1"/>
  <c r="AO4" i="29" s="1"/>
  <c r="AR4" i="29" s="1"/>
  <c r="AU4" i="29" s="1"/>
  <c r="AB4" i="29"/>
  <c r="AE4" i="29" s="1"/>
  <c r="AH4" i="29" s="1"/>
  <c r="AK4" i="29" s="1"/>
  <c r="AN4" i="29" s="1"/>
  <c r="AQ4" i="29" s="1"/>
  <c r="AT4" i="29" s="1"/>
  <c r="AA4" i="29"/>
  <c r="AD4" i="29" s="1"/>
  <c r="AG4" i="29" s="1"/>
  <c r="AJ4" i="29" s="1"/>
  <c r="AM4" i="29" s="1"/>
  <c r="AP4" i="29" s="1"/>
  <c r="AS4" i="29" s="1"/>
  <c r="N4" i="29"/>
  <c r="Q4" i="29" s="1"/>
  <c r="T4" i="29" s="1"/>
  <c r="M4" i="29"/>
  <c r="P4" i="29" s="1"/>
  <c r="S4" i="29" s="1"/>
  <c r="L4" i="29"/>
  <c r="O4" i="29" s="1"/>
  <c r="R4" i="29" s="1"/>
  <c r="Y18" i="28"/>
  <c r="H17" i="28"/>
  <c r="I17" i="28" s="1"/>
  <c r="J17" i="28" s="1"/>
  <c r="M17" i="28" s="1"/>
  <c r="N17" i="28" s="1"/>
  <c r="O17" i="28" s="1"/>
  <c r="P17" i="28" s="1"/>
  <c r="Q17" i="28" s="1"/>
  <c r="R17" i="28" s="1"/>
  <c r="S17" i="28" s="1"/>
  <c r="T17" i="28" s="1"/>
  <c r="W17" i="28" s="1"/>
  <c r="X17" i="28" s="1"/>
  <c r="AL16" i="26"/>
  <c r="AD16" i="26" s="1"/>
  <c r="AR16" i="26" s="1"/>
  <c r="A12" i="28"/>
  <c r="A30" i="27"/>
  <c r="A24" i="27"/>
  <c r="J21" i="27"/>
  <c r="I21" i="27"/>
  <c r="H21" i="27"/>
  <c r="G21" i="27"/>
  <c r="E21" i="27"/>
  <c r="D21" i="27"/>
  <c r="C21" i="27"/>
  <c r="B21" i="27"/>
  <c r="A21" i="27"/>
  <c r="J56" i="30" l="1"/>
  <c r="J54" i="30" s="1"/>
  <c r="R56" i="30"/>
  <c r="R54" i="30" s="1"/>
  <c r="AD107" i="29"/>
  <c r="AJ107" i="29"/>
  <c r="AS107" i="29"/>
  <c r="I97" i="29"/>
  <c r="AP107" i="29"/>
  <c r="O11" i="30"/>
  <c r="D8" i="29"/>
  <c r="D35" i="29" s="1"/>
  <c r="D32" i="29" s="1"/>
  <c r="D29" i="29" s="1"/>
  <c r="M35" i="29"/>
  <c r="M36" i="29" s="1"/>
  <c r="R107" i="29"/>
  <c r="X107" i="29"/>
  <c r="P11" i="30"/>
  <c r="U81" i="30"/>
  <c r="AN16" i="26"/>
  <c r="AF16" i="26" s="1"/>
  <c r="AT16" i="26" s="1"/>
  <c r="U97" i="29"/>
  <c r="AG97" i="29"/>
  <c r="AD97" i="29"/>
  <c r="AS108" i="29"/>
  <c r="AS97" i="29"/>
  <c r="AI110" i="29"/>
  <c r="AI108" i="29" s="1"/>
  <c r="R97" i="29"/>
  <c r="AL110" i="29"/>
  <c r="AL108" i="29" s="1"/>
  <c r="AR110" i="29"/>
  <c r="AR108" i="29" s="1"/>
  <c r="R21" i="31"/>
  <c r="T21" i="31" s="1"/>
  <c r="Y29" i="31"/>
  <c r="AA29" i="31" s="1"/>
  <c r="K13" i="31"/>
  <c r="M13" i="31" s="1"/>
  <c r="K7" i="31"/>
  <c r="M7" i="31" s="1"/>
  <c r="K15" i="31"/>
  <c r="M15" i="31" s="1"/>
  <c r="R18" i="31"/>
  <c r="T18" i="31" s="1"/>
  <c r="Y21" i="31"/>
  <c r="AA21" i="31" s="1"/>
  <c r="K9" i="31"/>
  <c r="M9" i="31" s="1"/>
  <c r="AD17" i="31"/>
  <c r="AD29" i="31" s="1"/>
  <c r="AD41" i="31" s="1"/>
  <c r="AD53" i="31" s="1"/>
  <c r="AD65" i="31" s="1"/>
  <c r="AD77" i="31" s="1"/>
  <c r="AD89" i="31" s="1"/>
  <c r="AD101" i="31" s="1"/>
  <c r="AD113" i="31" s="1"/>
  <c r="AD125" i="31" s="1"/>
  <c r="AD137" i="31" s="1"/>
  <c r="AD149" i="31" s="1"/>
  <c r="AD161" i="31" s="1"/>
  <c r="R19" i="31"/>
  <c r="T19" i="31" s="1"/>
  <c r="R23" i="31"/>
  <c r="T23" i="31" s="1"/>
  <c r="R30" i="31"/>
  <c r="T30" i="31" s="1"/>
  <c r="K11" i="31"/>
  <c r="M11" i="31" s="1"/>
  <c r="Y19" i="31"/>
  <c r="AA19" i="31" s="1"/>
  <c r="K11" i="30"/>
  <c r="U42" i="30" s="1"/>
  <c r="S11" i="30"/>
  <c r="W25" i="30"/>
  <c r="W35" i="30"/>
  <c r="D74" i="30"/>
  <c r="U74" i="30"/>
  <c r="V78" i="30"/>
  <c r="V83" i="30" s="1"/>
  <c r="D81" i="30"/>
  <c r="D83" i="30" s="1"/>
  <c r="F15" i="30"/>
  <c r="V72" i="30"/>
  <c r="R11" i="30"/>
  <c r="S44" i="30"/>
  <c r="W55" i="30"/>
  <c r="U78" i="30"/>
  <c r="I41" i="30"/>
  <c r="I40" i="30" s="1"/>
  <c r="W57" i="30"/>
  <c r="W58" i="30"/>
  <c r="V74" i="30"/>
  <c r="V11" i="30"/>
  <c r="Q11" i="30"/>
  <c r="W31" i="30"/>
  <c r="W34" i="30"/>
  <c r="O56" i="30"/>
  <c r="O54" i="30" s="1"/>
  <c r="S56" i="30"/>
  <c r="S54" i="30" s="1"/>
  <c r="G61" i="30"/>
  <c r="W61" i="30" s="1"/>
  <c r="U73" i="30"/>
  <c r="F71" i="29"/>
  <c r="AP97" i="29"/>
  <c r="AM107" i="29"/>
  <c r="Z110" i="29"/>
  <c r="Z108" i="29" s="1"/>
  <c r="N58" i="29"/>
  <c r="Q58" i="29" s="1"/>
  <c r="T58" i="29" s="1"/>
  <c r="W58" i="29" s="1"/>
  <c r="Z58" i="29" s="1"/>
  <c r="AC58" i="29" s="1"/>
  <c r="AF58" i="29" s="1"/>
  <c r="AI58" i="29" s="1"/>
  <c r="AL58" i="29" s="1"/>
  <c r="AO58" i="29" s="1"/>
  <c r="AR58" i="29" s="1"/>
  <c r="AU58" i="29" s="1"/>
  <c r="AJ108" i="29"/>
  <c r="W110" i="29"/>
  <c r="W108" i="29" s="1"/>
  <c r="AC110" i="29"/>
  <c r="AC108" i="29" s="1"/>
  <c r="I127" i="29"/>
  <c r="X97" i="29"/>
  <c r="M98" i="29"/>
  <c r="T110" i="29"/>
  <c r="T108" i="29" s="1"/>
  <c r="AO110" i="29"/>
  <c r="AO108" i="29" s="1"/>
  <c r="G76" i="29"/>
  <c r="H76" i="29" s="1"/>
  <c r="H72" i="29" s="1"/>
  <c r="H99" i="29" s="1"/>
  <c r="H95" i="29" s="1"/>
  <c r="L58" i="29"/>
  <c r="O58" i="29" s="1"/>
  <c r="R58" i="29" s="1"/>
  <c r="U58" i="29" s="1"/>
  <c r="X58" i="29" s="1"/>
  <c r="AA58" i="29" s="1"/>
  <c r="AD58" i="29" s="1"/>
  <c r="AG58" i="29" s="1"/>
  <c r="AJ58" i="29" s="1"/>
  <c r="AM58" i="29" s="1"/>
  <c r="AP58" i="29" s="1"/>
  <c r="AS58" i="29" s="1"/>
  <c r="I8" i="29"/>
  <c r="I47" i="29" s="1"/>
  <c r="I48" i="29" s="1"/>
  <c r="K16" i="29"/>
  <c r="K8" i="29" s="1"/>
  <c r="M58" i="29"/>
  <c r="P58" i="29" s="1"/>
  <c r="S58" i="29" s="1"/>
  <c r="V58" i="29" s="1"/>
  <c r="Y58" i="29" s="1"/>
  <c r="AB58" i="29" s="1"/>
  <c r="AE58" i="29" s="1"/>
  <c r="AH58" i="29" s="1"/>
  <c r="AK58" i="29" s="1"/>
  <c r="AN58" i="29" s="1"/>
  <c r="AQ58" i="29" s="1"/>
  <c r="AT58" i="29" s="1"/>
  <c r="L41" i="29"/>
  <c r="L42" i="29" s="1"/>
  <c r="L43" i="29"/>
  <c r="L44" i="29" s="1"/>
  <c r="I72" i="29"/>
  <c r="I99" i="29" s="1"/>
  <c r="I95" i="29" s="1"/>
  <c r="I134" i="29"/>
  <c r="I131" i="29" s="1"/>
  <c r="L130" i="29" s="1"/>
  <c r="L133" i="29" s="1"/>
  <c r="L134" i="29" s="1"/>
  <c r="L131" i="29" s="1"/>
  <c r="L35" i="29"/>
  <c r="L36" i="29" s="1"/>
  <c r="O134" i="29"/>
  <c r="O131" i="29" s="1"/>
  <c r="R130" i="29" s="1"/>
  <c r="R133" i="29" s="1"/>
  <c r="R134" i="29" s="1"/>
  <c r="R131" i="29" s="1"/>
  <c r="U130" i="29" s="1"/>
  <c r="U133" i="29" s="1"/>
  <c r="U134" i="29" s="1"/>
  <c r="U131" i="29" s="1"/>
  <c r="X130" i="29" s="1"/>
  <c r="X133" i="29" s="1"/>
  <c r="X134" i="29" s="1"/>
  <c r="X131" i="29" s="1"/>
  <c r="AA130" i="29" s="1"/>
  <c r="AA133" i="29" s="1"/>
  <c r="AA134" i="29" s="1"/>
  <c r="AA131" i="29" s="1"/>
  <c r="AD130" i="29" s="1"/>
  <c r="AD133" i="29" s="1"/>
  <c r="AD134" i="29" s="1"/>
  <c r="AD131" i="29" s="1"/>
  <c r="AG130" i="29" s="1"/>
  <c r="AG133" i="29" s="1"/>
  <c r="AG134" i="29" s="1"/>
  <c r="AG131" i="29" s="1"/>
  <c r="AJ130" i="29" s="1"/>
  <c r="AJ133" i="29" s="1"/>
  <c r="AJ134" i="29" s="1"/>
  <c r="AJ131" i="29" s="1"/>
  <c r="AM130" i="29" s="1"/>
  <c r="AM133" i="29" s="1"/>
  <c r="AM134" i="29" s="1"/>
  <c r="AM131" i="29" s="1"/>
  <c r="AP130" i="29" s="1"/>
  <c r="AP133" i="29" s="1"/>
  <c r="AP134" i="29" s="1"/>
  <c r="AP131" i="29" s="1"/>
  <c r="AS130" i="29" s="1"/>
  <c r="AS133" i="29" s="1"/>
  <c r="L25" i="29"/>
  <c r="L26" i="29" s="1"/>
  <c r="Q50" i="29"/>
  <c r="T49" i="29" s="1"/>
  <c r="T50" i="29" s="1"/>
  <c r="W49" i="29" s="1"/>
  <c r="W50" i="29" s="1"/>
  <c r="Z49" i="29" s="1"/>
  <c r="Z50" i="29" s="1"/>
  <c r="AC49" i="29" s="1"/>
  <c r="AC50" i="29" s="1"/>
  <c r="AF49" i="29" s="1"/>
  <c r="AF50" i="29" s="1"/>
  <c r="AI49" i="29" s="1"/>
  <c r="AI50" i="29" s="1"/>
  <c r="AL49" i="29" s="1"/>
  <c r="AL50" i="29" s="1"/>
  <c r="AO49" i="29" s="1"/>
  <c r="AO50" i="29" s="1"/>
  <c r="AR49" i="29" s="1"/>
  <c r="AR50" i="29" s="1"/>
  <c r="AU49" i="29" s="1"/>
  <c r="AU50" i="29" s="1"/>
  <c r="E67" i="29"/>
  <c r="L76" i="29"/>
  <c r="H18" i="29"/>
  <c r="H16" i="29" s="1"/>
  <c r="H8" i="29" s="1"/>
  <c r="H47" i="29" s="1"/>
  <c r="H48" i="29" s="1"/>
  <c r="H45" i="29" s="1"/>
  <c r="H31" i="29" s="1"/>
  <c r="I26" i="29"/>
  <c r="J56" i="29"/>
  <c r="J16" i="29"/>
  <c r="J8" i="29" s="1"/>
  <c r="J35" i="29" s="1"/>
  <c r="J36" i="29" s="1"/>
  <c r="P16" i="29"/>
  <c r="P8" i="29" s="1"/>
  <c r="P47" i="29" s="1"/>
  <c r="P48" i="29" s="1"/>
  <c r="U46" i="29"/>
  <c r="V46" i="29" s="1"/>
  <c r="D67" i="29"/>
  <c r="H67" i="29"/>
  <c r="G73" i="29"/>
  <c r="E89" i="29"/>
  <c r="E79" i="29" s="1"/>
  <c r="E71" i="29" s="1"/>
  <c r="O75" i="29"/>
  <c r="R75" i="29" s="1"/>
  <c r="U75" i="29" s="1"/>
  <c r="X75" i="29" s="1"/>
  <c r="AA75" i="29" s="1"/>
  <c r="AD75" i="29" s="1"/>
  <c r="AG75" i="29" s="1"/>
  <c r="AJ75" i="29" s="1"/>
  <c r="AM75" i="29" s="1"/>
  <c r="AP75" i="29" s="1"/>
  <c r="AS75" i="29" s="1"/>
  <c r="N73" i="29"/>
  <c r="Q73" i="29" s="1"/>
  <c r="M73" i="29"/>
  <c r="P73" i="29" s="1"/>
  <c r="S73" i="29" s="1"/>
  <c r="J59" i="29"/>
  <c r="F16" i="29"/>
  <c r="F8" i="29" s="1"/>
  <c r="Q17" i="29"/>
  <c r="Q16" i="29" s="1"/>
  <c r="Q8" i="29" s="1"/>
  <c r="Q47" i="29" s="1"/>
  <c r="Q48" i="29" s="1"/>
  <c r="Q27" i="29"/>
  <c r="Q33" i="29" s="1"/>
  <c r="K56" i="29"/>
  <c r="K65" i="29"/>
  <c r="K66" i="29" s="1"/>
  <c r="N65" i="29" s="1"/>
  <c r="N66" i="29" s="1"/>
  <c r="Q65" i="29" s="1"/>
  <c r="Q66" i="29" s="1"/>
  <c r="T65" i="29" s="1"/>
  <c r="T66" i="29" s="1"/>
  <c r="W65" i="29" s="1"/>
  <c r="W66" i="29" s="1"/>
  <c r="Z65" i="29" s="1"/>
  <c r="Z66" i="29" s="1"/>
  <c r="AC65" i="29" s="1"/>
  <c r="AC66" i="29" s="1"/>
  <c r="AF65" i="29" s="1"/>
  <c r="AF66" i="29" s="1"/>
  <c r="AI65" i="29" s="1"/>
  <c r="AI66" i="29" s="1"/>
  <c r="AL65" i="29" s="1"/>
  <c r="AL66" i="29" s="1"/>
  <c r="AO65" i="29" s="1"/>
  <c r="AO66" i="29" s="1"/>
  <c r="AR65" i="29" s="1"/>
  <c r="AR66" i="29" s="1"/>
  <c r="AU65" i="29" s="1"/>
  <c r="AU66" i="29" s="1"/>
  <c r="H82" i="29"/>
  <c r="K82" i="29" s="1"/>
  <c r="E59" i="29"/>
  <c r="I56" i="29"/>
  <c r="I63" i="29"/>
  <c r="I39" i="29"/>
  <c r="J37" i="29"/>
  <c r="G56" i="29"/>
  <c r="G67" i="29"/>
  <c r="A14" i="28"/>
  <c r="A13" i="28"/>
  <c r="L93" i="31"/>
  <c r="L29" i="31"/>
  <c r="J20" i="31"/>
  <c r="C166" i="31"/>
  <c r="E166" i="31" s="1"/>
  <c r="E136" i="31"/>
  <c r="E132" i="31"/>
  <c r="E128" i="31"/>
  <c r="E134" i="31"/>
  <c r="E130" i="31"/>
  <c r="E124" i="31"/>
  <c r="E120" i="31"/>
  <c r="E116" i="31"/>
  <c r="E110" i="31"/>
  <c r="E106" i="31"/>
  <c r="E100" i="31"/>
  <c r="E96" i="31"/>
  <c r="E92" i="31"/>
  <c r="E137" i="31"/>
  <c r="E133" i="31"/>
  <c r="E127" i="31"/>
  <c r="E123" i="31"/>
  <c r="E119" i="31"/>
  <c r="E115" i="31"/>
  <c r="E114" i="31"/>
  <c r="E113" i="31"/>
  <c r="E109" i="31"/>
  <c r="E105" i="31"/>
  <c r="E129" i="31"/>
  <c r="E122" i="31"/>
  <c r="E118" i="31"/>
  <c r="E112" i="31"/>
  <c r="E108" i="31"/>
  <c r="E104" i="31"/>
  <c r="E98" i="31"/>
  <c r="E94" i="31"/>
  <c r="E88" i="31"/>
  <c r="E135" i="31"/>
  <c r="E126" i="31"/>
  <c r="E90" i="31"/>
  <c r="E86" i="31"/>
  <c r="E82" i="31"/>
  <c r="E76" i="31"/>
  <c r="E72" i="31"/>
  <c r="E68" i="31"/>
  <c r="E62" i="31"/>
  <c r="E58" i="31"/>
  <c r="E41" i="31"/>
  <c r="E40" i="31"/>
  <c r="E39" i="31"/>
  <c r="E38" i="31"/>
  <c r="E37" i="31"/>
  <c r="E36" i="31"/>
  <c r="E35" i="31"/>
  <c r="E34" i="31"/>
  <c r="E33" i="31"/>
  <c r="E32" i="31"/>
  <c r="E31" i="31"/>
  <c r="E101" i="31"/>
  <c r="E97" i="31"/>
  <c r="E93" i="31"/>
  <c r="E85" i="31"/>
  <c r="E81" i="31"/>
  <c r="E75" i="31"/>
  <c r="E71" i="31"/>
  <c r="E67" i="31"/>
  <c r="E66" i="31"/>
  <c r="E65" i="31"/>
  <c r="E61" i="31"/>
  <c r="E57" i="31"/>
  <c r="E131" i="31"/>
  <c r="E111" i="31"/>
  <c r="E107" i="31"/>
  <c r="E103" i="31"/>
  <c r="E84" i="31"/>
  <c r="E80" i="31"/>
  <c r="E74" i="31"/>
  <c r="E70" i="31"/>
  <c r="E64" i="31"/>
  <c r="E60" i="31"/>
  <c r="E56" i="31"/>
  <c r="E53" i="31"/>
  <c r="E52" i="31"/>
  <c r="E51" i="31"/>
  <c r="E50" i="31"/>
  <c r="E49" i="31"/>
  <c r="E48" i="31"/>
  <c r="E47" i="31"/>
  <c r="E46" i="31"/>
  <c r="E45" i="31"/>
  <c r="E44" i="31"/>
  <c r="E43" i="31"/>
  <c r="E26" i="31"/>
  <c r="S55" i="31"/>
  <c r="S59" i="31"/>
  <c r="E78" i="31"/>
  <c r="S91" i="31"/>
  <c r="AE1" i="31"/>
  <c r="AF1" i="31" s="1"/>
  <c r="R52" i="31"/>
  <c r="T52" i="31" s="1"/>
  <c r="R51" i="31"/>
  <c r="T51" i="31" s="1"/>
  <c r="R50" i="31"/>
  <c r="T50" i="31" s="1"/>
  <c r="R49" i="31"/>
  <c r="T49" i="31" s="1"/>
  <c r="R48" i="31"/>
  <c r="T48" i="31" s="1"/>
  <c r="R47" i="31"/>
  <c r="T47" i="31" s="1"/>
  <c r="R46" i="31"/>
  <c r="T46" i="31" s="1"/>
  <c r="R45" i="31"/>
  <c r="T45" i="31" s="1"/>
  <c r="R44" i="31"/>
  <c r="T44" i="31" s="1"/>
  <c r="R43" i="31"/>
  <c r="T43" i="31" s="1"/>
  <c r="R41" i="31"/>
  <c r="T41" i="31" s="1"/>
  <c r="Y40" i="31"/>
  <c r="AA40" i="31" s="1"/>
  <c r="Y39" i="31"/>
  <c r="AA39" i="31" s="1"/>
  <c r="Y38" i="31"/>
  <c r="AA38" i="31" s="1"/>
  <c r="Y37" i="31"/>
  <c r="AA37" i="31" s="1"/>
  <c r="Y36" i="31"/>
  <c r="AA36" i="31" s="1"/>
  <c r="Y35" i="31"/>
  <c r="AA35" i="31" s="1"/>
  <c r="Y34" i="31"/>
  <c r="AA34" i="31" s="1"/>
  <c r="Y33" i="31"/>
  <c r="AA33" i="31" s="1"/>
  <c r="Y32" i="31"/>
  <c r="AA32" i="31" s="1"/>
  <c r="Y31" i="31"/>
  <c r="AA31" i="31" s="1"/>
  <c r="Y30" i="31"/>
  <c r="R53" i="31"/>
  <c r="T53" i="31" s="1"/>
  <c r="Y52" i="31"/>
  <c r="AA52" i="31" s="1"/>
  <c r="Y51" i="31"/>
  <c r="AA51" i="31" s="1"/>
  <c r="Y50" i="31"/>
  <c r="AA50" i="31" s="1"/>
  <c r="Y49" i="31"/>
  <c r="AA49" i="31" s="1"/>
  <c r="Y48" i="31"/>
  <c r="AA48" i="31" s="1"/>
  <c r="Y47" i="31"/>
  <c r="AA47" i="31" s="1"/>
  <c r="Y46" i="31"/>
  <c r="AA46" i="31" s="1"/>
  <c r="Y45" i="31"/>
  <c r="AA45" i="31" s="1"/>
  <c r="Y44" i="31"/>
  <c r="AA44" i="31" s="1"/>
  <c r="Y43" i="31"/>
  <c r="AA43" i="31" s="1"/>
  <c r="Y42" i="31"/>
  <c r="R40" i="31"/>
  <c r="T40" i="31" s="1"/>
  <c r="R39" i="31"/>
  <c r="T39" i="31" s="1"/>
  <c r="R38" i="31"/>
  <c r="T38" i="31" s="1"/>
  <c r="R37" i="31"/>
  <c r="T37" i="31" s="1"/>
  <c r="R36" i="31"/>
  <c r="T36" i="31" s="1"/>
  <c r="R35" i="31"/>
  <c r="T35" i="31" s="1"/>
  <c r="R34" i="31"/>
  <c r="T34" i="31" s="1"/>
  <c r="R33" i="31"/>
  <c r="T33" i="31" s="1"/>
  <c r="R32" i="31"/>
  <c r="T32" i="31" s="1"/>
  <c r="K10" i="31"/>
  <c r="M10" i="31" s="1"/>
  <c r="K14" i="31"/>
  <c r="M14" i="31" s="1"/>
  <c r="K17" i="31"/>
  <c r="M17" i="31" s="1"/>
  <c r="E18" i="31"/>
  <c r="Y20" i="31"/>
  <c r="AA20" i="31" s="1"/>
  <c r="E21" i="31"/>
  <c r="R22" i="31"/>
  <c r="T22" i="31" s="1"/>
  <c r="Y24" i="31"/>
  <c r="AA24" i="31" s="1"/>
  <c r="E25" i="31"/>
  <c r="R26" i="31"/>
  <c r="T26" i="31" s="1"/>
  <c r="R27" i="31"/>
  <c r="T27" i="31" s="1"/>
  <c r="R28" i="31"/>
  <c r="T28" i="31" s="1"/>
  <c r="Y41" i="31"/>
  <c r="AA41" i="31" s="1"/>
  <c r="E42" i="31"/>
  <c r="R42" i="31"/>
  <c r="E54" i="31"/>
  <c r="S65" i="31"/>
  <c r="E69" i="31"/>
  <c r="E73" i="31"/>
  <c r="E77" i="31"/>
  <c r="E79" i="31"/>
  <c r="E83" i="31"/>
  <c r="E87" i="31"/>
  <c r="S90" i="31"/>
  <c r="E95" i="31"/>
  <c r="E117" i="31"/>
  <c r="E121" i="31"/>
  <c r="E125" i="31"/>
  <c r="F1" i="31"/>
  <c r="L136" i="31"/>
  <c r="L132" i="31"/>
  <c r="L128" i="31"/>
  <c r="L146" i="31"/>
  <c r="L145" i="31"/>
  <c r="L144" i="31"/>
  <c r="L143" i="31"/>
  <c r="L142" i="31"/>
  <c r="L141" i="31"/>
  <c r="L137" i="31"/>
  <c r="L134" i="31"/>
  <c r="L124" i="31"/>
  <c r="L120" i="31"/>
  <c r="L116" i="31"/>
  <c r="L114" i="31"/>
  <c r="L113" i="31"/>
  <c r="L110" i="31"/>
  <c r="L106" i="31"/>
  <c r="L100" i="31"/>
  <c r="L96" i="31"/>
  <c r="L92" i="31"/>
  <c r="L90" i="31"/>
  <c r="L89" i="31"/>
  <c r="L138" i="31"/>
  <c r="L135" i="31"/>
  <c r="L131" i="31"/>
  <c r="L130" i="31"/>
  <c r="L123" i="31"/>
  <c r="L119" i="31"/>
  <c r="L115" i="31"/>
  <c r="L109" i="31"/>
  <c r="L105" i="31"/>
  <c r="L139" i="31"/>
  <c r="L127" i="31"/>
  <c r="L126" i="31"/>
  <c r="L125" i="31"/>
  <c r="L122" i="31"/>
  <c r="L118" i="31"/>
  <c r="L112" i="31"/>
  <c r="L108" i="31"/>
  <c r="L104" i="31"/>
  <c r="L102" i="31"/>
  <c r="L101" i="31"/>
  <c r="L98" i="31"/>
  <c r="L94" i="31"/>
  <c r="L88" i="31"/>
  <c r="L129" i="31"/>
  <c r="L86" i="31"/>
  <c r="L82" i="31"/>
  <c r="L76" i="31"/>
  <c r="L72" i="31"/>
  <c r="L68" i="31"/>
  <c r="L66" i="31"/>
  <c r="L65" i="31"/>
  <c r="L62" i="31"/>
  <c r="L58" i="31"/>
  <c r="L42" i="31"/>
  <c r="L40" i="31"/>
  <c r="L39" i="31"/>
  <c r="L38" i="31"/>
  <c r="L37" i="31"/>
  <c r="L36" i="31"/>
  <c r="L35" i="31"/>
  <c r="L34" i="31"/>
  <c r="L33" i="31"/>
  <c r="L32" i="31"/>
  <c r="L31" i="31"/>
  <c r="L140" i="31"/>
  <c r="L133" i="31"/>
  <c r="L111" i="31"/>
  <c r="L107" i="31"/>
  <c r="L103" i="31"/>
  <c r="L99" i="31"/>
  <c r="L95" i="31"/>
  <c r="L91" i="31"/>
  <c r="L85" i="31"/>
  <c r="L81" i="31"/>
  <c r="L75" i="31"/>
  <c r="L71" i="31"/>
  <c r="L67" i="31"/>
  <c r="L61" i="31"/>
  <c r="L57" i="31"/>
  <c r="L53" i="31"/>
  <c r="L121" i="31"/>
  <c r="L117" i="31"/>
  <c r="L84" i="31"/>
  <c r="L80" i="31"/>
  <c r="L78" i="31"/>
  <c r="L77" i="31"/>
  <c r="L74" i="31"/>
  <c r="L70" i="31"/>
  <c r="L64" i="31"/>
  <c r="L60" i="31"/>
  <c r="L56" i="31"/>
  <c r="L54" i="31"/>
  <c r="L52" i="31"/>
  <c r="L51" i="31"/>
  <c r="L50" i="31"/>
  <c r="L49" i="31"/>
  <c r="L48" i="31"/>
  <c r="L47" i="31"/>
  <c r="L46" i="31"/>
  <c r="L45" i="31"/>
  <c r="L44" i="31"/>
  <c r="L43" i="31"/>
  <c r="Z160" i="31"/>
  <c r="Z156" i="31"/>
  <c r="Z152" i="31"/>
  <c r="Z161" i="31"/>
  <c r="Z159" i="31"/>
  <c r="Z155" i="31"/>
  <c r="Z151" i="31"/>
  <c r="Z158" i="31"/>
  <c r="Z154" i="31"/>
  <c r="Z150" i="31"/>
  <c r="Z157" i="31"/>
  <c r="Z153" i="31"/>
  <c r="X138" i="31"/>
  <c r="E20" i="31"/>
  <c r="Y23" i="31"/>
  <c r="AA23" i="31" s="1"/>
  <c r="E24" i="31"/>
  <c r="R25" i="31"/>
  <c r="T25" i="31" s="1"/>
  <c r="R29" i="31"/>
  <c r="T29" i="31" s="1"/>
  <c r="E30" i="31"/>
  <c r="L30" i="31"/>
  <c r="R31" i="31"/>
  <c r="T31" i="31" s="1"/>
  <c r="L41" i="31"/>
  <c r="E55" i="31"/>
  <c r="E59" i="31"/>
  <c r="E63" i="31"/>
  <c r="L69" i="31"/>
  <c r="L73" i="31"/>
  <c r="L79" i="31"/>
  <c r="L83" i="31"/>
  <c r="L87" i="31"/>
  <c r="L97" i="31"/>
  <c r="S160" i="31"/>
  <c r="S156" i="31"/>
  <c r="S152" i="31"/>
  <c r="S136" i="31"/>
  <c r="S132" i="31"/>
  <c r="S128" i="31"/>
  <c r="S159" i="31"/>
  <c r="S155" i="31"/>
  <c r="S151" i="31"/>
  <c r="S146" i="31"/>
  <c r="S145" i="31"/>
  <c r="S144" i="31"/>
  <c r="S143" i="31"/>
  <c r="S142" i="31"/>
  <c r="S141" i="31"/>
  <c r="S161" i="31"/>
  <c r="S158" i="31"/>
  <c r="S154" i="31"/>
  <c r="S150" i="31"/>
  <c r="S148" i="31"/>
  <c r="S134" i="31"/>
  <c r="S130" i="31"/>
  <c r="S139" i="31"/>
  <c r="S137" i="31"/>
  <c r="S129" i="31"/>
  <c r="S124" i="31"/>
  <c r="S120" i="31"/>
  <c r="S116" i="31"/>
  <c r="S110" i="31"/>
  <c r="S106" i="31"/>
  <c r="S100" i="31"/>
  <c r="S96" i="31"/>
  <c r="S92" i="31"/>
  <c r="S157" i="31"/>
  <c r="S153" i="31"/>
  <c r="S140" i="31"/>
  <c r="S133" i="31"/>
  <c r="S125" i="31"/>
  <c r="S123" i="31"/>
  <c r="S119" i="31"/>
  <c r="S115" i="31"/>
  <c r="S109" i="31"/>
  <c r="S105" i="31"/>
  <c r="S102" i="31"/>
  <c r="S149" i="31"/>
  <c r="S126" i="31"/>
  <c r="S122" i="31"/>
  <c r="S118" i="31"/>
  <c r="S112" i="31"/>
  <c r="S108" i="31"/>
  <c r="S104" i="31"/>
  <c r="S98" i="31"/>
  <c r="S94" i="31"/>
  <c r="S88" i="31"/>
  <c r="S111" i="31"/>
  <c r="S107" i="31"/>
  <c r="S103" i="31"/>
  <c r="S101" i="31"/>
  <c r="S86" i="31"/>
  <c r="S82" i="31"/>
  <c r="S76" i="31"/>
  <c r="S72" i="31"/>
  <c r="S68" i="31"/>
  <c r="S62" i="31"/>
  <c r="S58" i="31"/>
  <c r="S147" i="31"/>
  <c r="S131" i="31"/>
  <c r="S121" i="31"/>
  <c r="S117" i="31"/>
  <c r="S114" i="31"/>
  <c r="S97" i="31"/>
  <c r="S93" i="31"/>
  <c r="S85" i="31"/>
  <c r="S81" i="31"/>
  <c r="S78" i="31"/>
  <c r="S77" i="31"/>
  <c r="S75" i="31"/>
  <c r="S71" i="31"/>
  <c r="S67" i="31"/>
  <c r="S61" i="31"/>
  <c r="S57" i="31"/>
  <c r="S54" i="31"/>
  <c r="S138" i="31"/>
  <c r="S127" i="31"/>
  <c r="S89" i="31"/>
  <c r="S84" i="31"/>
  <c r="S80" i="31"/>
  <c r="S74" i="31"/>
  <c r="S70" i="31"/>
  <c r="S64" i="31"/>
  <c r="S60" i="31"/>
  <c r="S56" i="31"/>
  <c r="E22" i="31"/>
  <c r="S63" i="31"/>
  <c r="E89" i="31"/>
  <c r="S99" i="31"/>
  <c r="E102" i="31"/>
  <c r="S113" i="31"/>
  <c r="K3" i="31"/>
  <c r="K18" i="31" s="1"/>
  <c r="C6" i="31"/>
  <c r="K8" i="31"/>
  <c r="M8" i="31" s="1"/>
  <c r="K12" i="31"/>
  <c r="M12" i="31" s="1"/>
  <c r="K16" i="31"/>
  <c r="M16" i="31" s="1"/>
  <c r="Y18" i="31"/>
  <c r="E19" i="31"/>
  <c r="R20" i="31"/>
  <c r="T20" i="31" s="1"/>
  <c r="Y22" i="31"/>
  <c r="AA22" i="31" s="1"/>
  <c r="E23" i="31"/>
  <c r="R24" i="31"/>
  <c r="T24" i="31" s="1"/>
  <c r="Y26" i="31"/>
  <c r="AA26" i="31" s="1"/>
  <c r="E27" i="31"/>
  <c r="L27" i="31"/>
  <c r="Y27" i="31"/>
  <c r="AA27" i="31" s="1"/>
  <c r="E28" i="31"/>
  <c r="L28" i="31"/>
  <c r="Y28" i="31"/>
  <c r="AA28" i="31" s="1"/>
  <c r="E29" i="31"/>
  <c r="Y53" i="31"/>
  <c r="AA53" i="31" s="1"/>
  <c r="Q54" i="31"/>
  <c r="L55" i="31"/>
  <c r="L59" i="31"/>
  <c r="L63" i="31"/>
  <c r="S66" i="31"/>
  <c r="S69" i="31"/>
  <c r="S73" i="31"/>
  <c r="S79" i="31"/>
  <c r="S83" i="31"/>
  <c r="S87" i="31"/>
  <c r="E91" i="31"/>
  <c r="E99" i="31"/>
  <c r="S135" i="31"/>
  <c r="L42" i="30"/>
  <c r="H44" i="30"/>
  <c r="H48" i="30" s="1"/>
  <c r="W19" i="30"/>
  <c r="H16" i="30"/>
  <c r="W26" i="30"/>
  <c r="G17" i="30"/>
  <c r="F16" i="30"/>
  <c r="M11" i="30"/>
  <c r="U11" i="30"/>
  <c r="F24" i="30"/>
  <c r="L28" i="30"/>
  <c r="L24" i="30" s="1"/>
  <c r="T11" i="30"/>
  <c r="H43" i="30"/>
  <c r="H47" i="30" s="1"/>
  <c r="W18" i="30"/>
  <c r="G43" i="30"/>
  <c r="H45" i="30"/>
  <c r="H49" i="30" s="1"/>
  <c r="W20" i="30"/>
  <c r="W30" i="30"/>
  <c r="I46" i="30"/>
  <c r="W21" i="30"/>
  <c r="H46" i="30"/>
  <c r="H50" i="30" s="1"/>
  <c r="W50" i="30" s="1"/>
  <c r="N32" i="30"/>
  <c r="F12" i="30"/>
  <c r="K24" i="30"/>
  <c r="W33" i="30"/>
  <c r="J43" i="30"/>
  <c r="S45" i="30"/>
  <c r="O45" i="30"/>
  <c r="K45" i="30"/>
  <c r="R45" i="30"/>
  <c r="N45" i="30"/>
  <c r="Q45" i="30"/>
  <c r="M45" i="30"/>
  <c r="T46" i="30"/>
  <c r="P46" i="30"/>
  <c r="L46" i="30"/>
  <c r="S46" i="30"/>
  <c r="O46" i="30"/>
  <c r="K46" i="30"/>
  <c r="R46" i="30"/>
  <c r="N46" i="30"/>
  <c r="G49" i="30"/>
  <c r="T45" i="30"/>
  <c r="R44" i="30"/>
  <c r="N44" i="30"/>
  <c r="Q44" i="30"/>
  <c r="M44" i="30"/>
  <c r="T44" i="30"/>
  <c r="P44" i="30"/>
  <c r="L44" i="30"/>
  <c r="F32" i="30"/>
  <c r="J11" i="30"/>
  <c r="L52" i="30"/>
  <c r="K52" i="30"/>
  <c r="J52" i="30"/>
  <c r="U47" i="30"/>
  <c r="Q47" i="30"/>
  <c r="M47" i="30"/>
  <c r="T47" i="30"/>
  <c r="P47" i="30"/>
  <c r="L47" i="30"/>
  <c r="S47" i="30"/>
  <c r="O47" i="30"/>
  <c r="K47" i="30"/>
  <c r="J42" i="30"/>
  <c r="U43" i="30"/>
  <c r="K44" i="30"/>
  <c r="L45" i="30"/>
  <c r="M46" i="30"/>
  <c r="R47" i="30"/>
  <c r="V52" i="30"/>
  <c r="U83" i="30"/>
  <c r="G60" i="30"/>
  <c r="W60" i="30" s="1"/>
  <c r="G48" i="30"/>
  <c r="O7" i="29"/>
  <c r="L6" i="29"/>
  <c r="D36" i="29"/>
  <c r="I62" i="29"/>
  <c r="L61" i="29" s="1"/>
  <c r="L62" i="29" s="1"/>
  <c r="O61" i="29" s="1"/>
  <c r="O62" i="29" s="1"/>
  <c r="R61" i="29" s="1"/>
  <c r="R62" i="29" s="1"/>
  <c r="U61" i="29" s="1"/>
  <c r="U62" i="29" s="1"/>
  <c r="X61" i="29" s="1"/>
  <c r="X62" i="29" s="1"/>
  <c r="AA61" i="29" s="1"/>
  <c r="AA62" i="29" s="1"/>
  <c r="AD61" i="29" s="1"/>
  <c r="AD62" i="29" s="1"/>
  <c r="AG61" i="29" s="1"/>
  <c r="AG62" i="29" s="1"/>
  <c r="AJ61" i="29" s="1"/>
  <c r="AJ62" i="29" s="1"/>
  <c r="AM61" i="29" s="1"/>
  <c r="AM62" i="29" s="1"/>
  <c r="AP61" i="29" s="1"/>
  <c r="AP62" i="29" s="1"/>
  <c r="AS61" i="29" s="1"/>
  <c r="AS62" i="29" s="1"/>
  <c r="AU17" i="29"/>
  <c r="O25" i="29"/>
  <c r="R18" i="29"/>
  <c r="O16" i="29"/>
  <c r="O8" i="29" s="1"/>
  <c r="P27" i="29"/>
  <c r="M25" i="29"/>
  <c r="M26" i="29" s="1"/>
  <c r="G18" i="29"/>
  <c r="I35" i="29"/>
  <c r="I36" i="29" s="1"/>
  <c r="I33" i="29" s="1"/>
  <c r="V18" i="29"/>
  <c r="D127" i="29"/>
  <c r="D26" i="29"/>
  <c r="E26" i="29" s="1"/>
  <c r="E25" i="29"/>
  <c r="E127" i="29" s="1"/>
  <c r="J38" i="29"/>
  <c r="L37" i="29"/>
  <c r="M47" i="29"/>
  <c r="M48" i="29" s="1"/>
  <c r="L47" i="29"/>
  <c r="L48" i="29" s="1"/>
  <c r="R60" i="29"/>
  <c r="R17" i="29"/>
  <c r="T18" i="29"/>
  <c r="D24" i="29"/>
  <c r="E24" i="29" s="1"/>
  <c r="F26" i="29"/>
  <c r="F41" i="29" s="1"/>
  <c r="F42" i="29" s="1"/>
  <c r="F39" i="29" s="1"/>
  <c r="J26" i="29"/>
  <c r="N33" i="29"/>
  <c r="W57" i="29"/>
  <c r="M59" i="29"/>
  <c r="P60" i="29"/>
  <c r="L63" i="29"/>
  <c r="K26" i="29"/>
  <c r="N45" i="29"/>
  <c r="O57" i="29"/>
  <c r="M57" i="29"/>
  <c r="E63" i="29"/>
  <c r="J64" i="29"/>
  <c r="G63" i="29"/>
  <c r="H64" i="29"/>
  <c r="R64" i="29"/>
  <c r="O63" i="29"/>
  <c r="S68" i="29"/>
  <c r="V74" i="29"/>
  <c r="R74" i="29"/>
  <c r="N77" i="29"/>
  <c r="J77" i="29"/>
  <c r="K76" i="29"/>
  <c r="K72" i="29" s="1"/>
  <c r="I49" i="29"/>
  <c r="G50" i="29"/>
  <c r="E56" i="29"/>
  <c r="W60" i="29"/>
  <c r="N61" i="29"/>
  <c r="N62" i="29" s="1"/>
  <c r="Q61" i="29" s="1"/>
  <c r="Q62" i="29" s="1"/>
  <c r="T61" i="29" s="1"/>
  <c r="T62" i="29" s="1"/>
  <c r="W61" i="29" s="1"/>
  <c r="W62" i="29" s="1"/>
  <c r="Z61" i="29" s="1"/>
  <c r="Z62" i="29" s="1"/>
  <c r="AC61" i="29" s="1"/>
  <c r="AC62" i="29" s="1"/>
  <c r="AF61" i="29" s="1"/>
  <c r="AF62" i="29" s="1"/>
  <c r="AI61" i="29" s="1"/>
  <c r="AI62" i="29" s="1"/>
  <c r="AL61" i="29" s="1"/>
  <c r="AL62" i="29" s="1"/>
  <c r="AO61" i="29" s="1"/>
  <c r="AO62" i="29" s="1"/>
  <c r="AR61" i="29" s="1"/>
  <c r="AR62" i="29" s="1"/>
  <c r="AU61" i="29" s="1"/>
  <c r="AU62" i="29" s="1"/>
  <c r="K59" i="29"/>
  <c r="K67" i="29"/>
  <c r="N68" i="29"/>
  <c r="L67" i="29"/>
  <c r="O68" i="29"/>
  <c r="D63" i="29"/>
  <c r="I67" i="29"/>
  <c r="L81" i="29"/>
  <c r="O81" i="29" s="1"/>
  <c r="R81" i="29" s="1"/>
  <c r="U81" i="29" s="1"/>
  <c r="X81" i="29" s="1"/>
  <c r="AA81" i="29" s="1"/>
  <c r="AD81" i="29" s="1"/>
  <c r="AG81" i="29" s="1"/>
  <c r="AJ81" i="29" s="1"/>
  <c r="AM81" i="29" s="1"/>
  <c r="AP81" i="29" s="1"/>
  <c r="AS81" i="29" s="1"/>
  <c r="I79" i="29"/>
  <c r="M87" i="29"/>
  <c r="J69" i="29"/>
  <c r="O74" i="29"/>
  <c r="R77" i="29"/>
  <c r="O76" i="29"/>
  <c r="Q87" i="29"/>
  <c r="I90" i="29"/>
  <c r="L90" i="29" s="1"/>
  <c r="O90" i="29" s="1"/>
  <c r="R90" i="29" s="1"/>
  <c r="U90" i="29" s="1"/>
  <c r="X90" i="29" s="1"/>
  <c r="AA90" i="29" s="1"/>
  <c r="AD90" i="29" s="1"/>
  <c r="AG90" i="29" s="1"/>
  <c r="AJ90" i="29" s="1"/>
  <c r="AM90" i="29" s="1"/>
  <c r="AP90" i="29" s="1"/>
  <c r="AS90" i="29" s="1"/>
  <c r="O87" i="29"/>
  <c r="AM97" i="29"/>
  <c r="S96" i="29"/>
  <c r="O97" i="29"/>
  <c r="AJ97" i="29"/>
  <c r="J80" i="29"/>
  <c r="M80" i="29" s="1"/>
  <c r="P80" i="29" s="1"/>
  <c r="S80" i="29" s="1"/>
  <c r="V80" i="29" s="1"/>
  <c r="Y80" i="29" s="1"/>
  <c r="AB80" i="29" s="1"/>
  <c r="AE80" i="29" s="1"/>
  <c r="AH80" i="29" s="1"/>
  <c r="AK80" i="29" s="1"/>
  <c r="AN80" i="29" s="1"/>
  <c r="AQ80" i="29" s="1"/>
  <c r="AT80" i="29" s="1"/>
  <c r="R96" i="29"/>
  <c r="L97" i="29"/>
  <c r="AA97" i="29"/>
  <c r="D95" i="29"/>
  <c r="E99" i="29"/>
  <c r="E95" i="29" s="1"/>
  <c r="R98" i="29"/>
  <c r="P98" i="29"/>
  <c r="O107" i="29"/>
  <c r="J98" i="29"/>
  <c r="AF110" i="29"/>
  <c r="AF108" i="29" s="1"/>
  <c r="AD108" i="29"/>
  <c r="AU110" i="29"/>
  <c r="AU108" i="29" s="1"/>
  <c r="AT108" i="29"/>
  <c r="AX99" i="29"/>
  <c r="AA107" i="29"/>
  <c r="AP108" i="29"/>
  <c r="L39" i="29" l="1"/>
  <c r="D6" i="29"/>
  <c r="E6" i="29" s="1"/>
  <c r="N56" i="29"/>
  <c r="P35" i="29"/>
  <c r="P36" i="29" s="1"/>
  <c r="E8" i="29"/>
  <c r="E35" i="29" s="1"/>
  <c r="E36" i="29" s="1"/>
  <c r="E33" i="29" s="1"/>
  <c r="E31" i="29" s="1"/>
  <c r="E30" i="29" s="1"/>
  <c r="E102" i="29" s="1"/>
  <c r="E114" i="29" s="1"/>
  <c r="E128" i="29" s="1"/>
  <c r="E126" i="29" s="1"/>
  <c r="I6" i="29"/>
  <c r="T43" i="30"/>
  <c r="K42" i="30"/>
  <c r="K43" i="30"/>
  <c r="S43" i="30"/>
  <c r="O43" i="30"/>
  <c r="P43" i="30"/>
  <c r="R43" i="30"/>
  <c r="W56" i="30"/>
  <c r="W54" i="30" s="1"/>
  <c r="L43" i="30"/>
  <c r="L41" i="30" s="1"/>
  <c r="L40" i="30" s="1"/>
  <c r="Q43" i="30"/>
  <c r="L56" i="29"/>
  <c r="H25" i="29"/>
  <c r="H26" i="29" s="1"/>
  <c r="I71" i="29"/>
  <c r="D30" i="29"/>
  <c r="D102" i="29" s="1"/>
  <c r="D114" i="29" s="1"/>
  <c r="D128" i="29" s="1"/>
  <c r="D126" i="29" s="1"/>
  <c r="X46" i="29"/>
  <c r="Y46" i="29" s="1"/>
  <c r="AV97" i="29"/>
  <c r="H79" i="29"/>
  <c r="H71" i="29" s="1"/>
  <c r="O73" i="29"/>
  <c r="O72" i="29" s="1"/>
  <c r="J33" i="29"/>
  <c r="L73" i="29"/>
  <c r="L72" i="29" s="1"/>
  <c r="J79" i="29"/>
  <c r="J47" i="29"/>
  <c r="J48" i="29" s="1"/>
  <c r="G72" i="29"/>
  <c r="J73" i="29"/>
  <c r="N43" i="30"/>
  <c r="Q45" i="29"/>
  <c r="Q31" i="29" s="1"/>
  <c r="L79" i="29"/>
  <c r="T27" i="29"/>
  <c r="T59" i="29" s="1"/>
  <c r="Q25" i="29"/>
  <c r="Q26" i="29" s="1"/>
  <c r="O59" i="29"/>
  <c r="F47" i="29"/>
  <c r="F48" i="29" s="1"/>
  <c r="F45" i="29" s="1"/>
  <c r="F31" i="29" s="1"/>
  <c r="F30" i="29" s="1"/>
  <c r="F6" i="29"/>
  <c r="M18" i="31"/>
  <c r="AB53" i="31"/>
  <c r="AA42" i="31"/>
  <c r="J21" i="31"/>
  <c r="K20" i="31"/>
  <c r="M20" i="31" s="1"/>
  <c r="L162" i="31"/>
  <c r="AB29" i="31"/>
  <c r="AA18" i="31"/>
  <c r="C7" i="31"/>
  <c r="D6" i="31"/>
  <c r="U41" i="31"/>
  <c r="X139" i="31"/>
  <c r="AA30" i="31"/>
  <c r="AB41" i="31"/>
  <c r="K19" i="31"/>
  <c r="M19" i="31" s="1"/>
  <c r="Z162" i="31"/>
  <c r="Q55" i="31"/>
  <c r="K6" i="31"/>
  <c r="R3" i="31"/>
  <c r="Y3" i="31" s="1"/>
  <c r="Y138" i="31" s="1"/>
  <c r="U29" i="31"/>
  <c r="S162" i="31"/>
  <c r="U53" i="31"/>
  <c r="T42" i="31"/>
  <c r="E162" i="31"/>
  <c r="L13" i="30"/>
  <c r="W24" i="30"/>
  <c r="V46" i="30"/>
  <c r="W46" i="30" s="1"/>
  <c r="X46" i="30" s="1"/>
  <c r="M42" i="30"/>
  <c r="W48" i="30"/>
  <c r="M43" i="30"/>
  <c r="V44" i="30"/>
  <c r="W44" i="30" s="1"/>
  <c r="X44" i="30" s="1"/>
  <c r="J41" i="30"/>
  <c r="J40" i="30" s="1"/>
  <c r="W49" i="30"/>
  <c r="N14" i="30"/>
  <c r="W32" i="30"/>
  <c r="W17" i="30"/>
  <c r="G16" i="30"/>
  <c r="G42" i="30"/>
  <c r="V47" i="30"/>
  <c r="V45" i="30"/>
  <c r="W45" i="30" s="1"/>
  <c r="X45" i="30" s="1"/>
  <c r="W28" i="30"/>
  <c r="G47" i="30"/>
  <c r="U41" i="30"/>
  <c r="U40" i="30" s="1"/>
  <c r="AA46" i="29"/>
  <c r="P87" i="29"/>
  <c r="M79" i="29"/>
  <c r="O67" i="29"/>
  <c r="R68" i="29"/>
  <c r="I50" i="29"/>
  <c r="J49" i="29"/>
  <c r="Y74" i="29"/>
  <c r="U74" i="29"/>
  <c r="M64" i="29"/>
  <c r="J63" i="29"/>
  <c r="R57" i="29"/>
  <c r="O56" i="29"/>
  <c r="U60" i="29"/>
  <c r="R59" i="29"/>
  <c r="G25" i="29"/>
  <c r="G26" i="29" s="1"/>
  <c r="G16" i="29"/>
  <c r="G8" i="29" s="1"/>
  <c r="S27" i="29"/>
  <c r="P25" i="29"/>
  <c r="P26" i="29" s="1"/>
  <c r="I59" i="29"/>
  <c r="U96" i="29"/>
  <c r="M56" i="29"/>
  <c r="P57" i="29"/>
  <c r="L38" i="29"/>
  <c r="M37" i="29"/>
  <c r="J70" i="29"/>
  <c r="M69" i="29" s="1"/>
  <c r="V73" i="29"/>
  <c r="K99" i="29"/>
  <c r="K95" i="29" s="1"/>
  <c r="V96" i="29"/>
  <c r="Q56" i="29"/>
  <c r="M77" i="29"/>
  <c r="J76" i="29"/>
  <c r="U64" i="29"/>
  <c r="R63" i="29"/>
  <c r="N31" i="29"/>
  <c r="Q59" i="29"/>
  <c r="Y18" i="29"/>
  <c r="N59" i="29"/>
  <c r="O35" i="29"/>
  <c r="O36" i="29" s="1"/>
  <c r="O47" i="29"/>
  <c r="O48" i="29" s="1"/>
  <c r="R87" i="29"/>
  <c r="O79" i="29"/>
  <c r="N67" i="29"/>
  <c r="Q68" i="29"/>
  <c r="Z57" i="29"/>
  <c r="W56" i="29"/>
  <c r="T17" i="29"/>
  <c r="T16" i="29" s="1"/>
  <c r="T8" i="29" s="1"/>
  <c r="T47" i="29" s="1"/>
  <c r="T48" i="29" s="1"/>
  <c r="S17" i="29"/>
  <c r="S16" i="29" s="1"/>
  <c r="S8" i="29" s="1"/>
  <c r="R16" i="29"/>
  <c r="R8" i="29" s="1"/>
  <c r="R47" i="29" s="1"/>
  <c r="R48" i="29" s="1"/>
  <c r="U17" i="29"/>
  <c r="R25" i="29"/>
  <c r="R26" i="29" s="1"/>
  <c r="U18" i="29"/>
  <c r="U77" i="29"/>
  <c r="R76" i="29"/>
  <c r="T73" i="29"/>
  <c r="P59" i="29"/>
  <c r="S60" i="29"/>
  <c r="U98" i="29"/>
  <c r="S98" i="29"/>
  <c r="T87" i="29"/>
  <c r="L99" i="29"/>
  <c r="L95" i="29" s="1"/>
  <c r="N82" i="29"/>
  <c r="K79" i="29"/>
  <c r="K71" i="29" s="1"/>
  <c r="Z60" i="29"/>
  <c r="L59" i="29"/>
  <c r="Q77" i="29"/>
  <c r="N76" i="29"/>
  <c r="N72" i="29" s="1"/>
  <c r="V68" i="29"/>
  <c r="H63" i="29"/>
  <c r="H30" i="29" s="1"/>
  <c r="K64" i="29"/>
  <c r="T56" i="29"/>
  <c r="W18" i="29"/>
  <c r="O26" i="29"/>
  <c r="R7" i="29"/>
  <c r="O6" i="29"/>
  <c r="K41" i="30" l="1"/>
  <c r="L71" i="29"/>
  <c r="E121" i="29"/>
  <c r="W47" i="30"/>
  <c r="V43" i="30"/>
  <c r="D43" i="30" s="1"/>
  <c r="J72" i="29"/>
  <c r="J71" i="29" s="1"/>
  <c r="W27" i="29"/>
  <c r="Z27" i="29" s="1"/>
  <c r="AC27" i="29" s="1"/>
  <c r="AF27" i="29" s="1"/>
  <c r="AI27" i="29" s="1"/>
  <c r="AL27" i="29" s="1"/>
  <c r="AO27" i="29" s="1"/>
  <c r="AR27" i="29" s="1"/>
  <c r="AU27" i="29" s="1"/>
  <c r="H102" i="29"/>
  <c r="H114" i="29" s="1"/>
  <c r="H111" i="29" s="1"/>
  <c r="G99" i="29"/>
  <c r="G71" i="29"/>
  <c r="W59" i="29"/>
  <c r="T45" i="29"/>
  <c r="T25" i="29"/>
  <c r="T26" i="29" s="1"/>
  <c r="T33" i="29"/>
  <c r="AA138" i="31"/>
  <c r="Y139" i="31"/>
  <c r="AA139" i="31" s="1"/>
  <c r="X140" i="31"/>
  <c r="N17" i="31"/>
  <c r="M6" i="31"/>
  <c r="R54" i="31"/>
  <c r="Q56" i="31"/>
  <c r="R55" i="31"/>
  <c r="T55" i="31" s="1"/>
  <c r="J22" i="31"/>
  <c r="K21" i="31"/>
  <c r="M21" i="31" s="1"/>
  <c r="C8" i="31"/>
  <c r="D7" i="31"/>
  <c r="F6" i="31"/>
  <c r="W16" i="30"/>
  <c r="G12" i="30"/>
  <c r="F14" i="30"/>
  <c r="W14" i="30"/>
  <c r="N11" i="30"/>
  <c r="G41" i="30"/>
  <c r="N42" i="30"/>
  <c r="M41" i="30"/>
  <c r="M40" i="30" s="1"/>
  <c r="F13" i="30"/>
  <c r="L11" i="30"/>
  <c r="W13" i="30"/>
  <c r="K40" i="30"/>
  <c r="U7" i="29"/>
  <c r="R6" i="29"/>
  <c r="R35" i="29" s="1"/>
  <c r="R36" i="29" s="1"/>
  <c r="R33" i="29" s="1"/>
  <c r="W73" i="29"/>
  <c r="AB18" i="29"/>
  <c r="Y73" i="29"/>
  <c r="O37" i="29"/>
  <c r="M38" i="29"/>
  <c r="M33" i="29" s="1"/>
  <c r="Y68" i="29"/>
  <c r="X98" i="29"/>
  <c r="V98" i="29"/>
  <c r="Y96" i="29"/>
  <c r="P64" i="29"/>
  <c r="M63" i="29"/>
  <c r="S87" i="29"/>
  <c r="P79" i="29"/>
  <c r="X77" i="29"/>
  <c r="U76" i="29"/>
  <c r="Z56" i="29"/>
  <c r="AC57" i="29"/>
  <c r="X64" i="29"/>
  <c r="U63" i="29"/>
  <c r="M70" i="29"/>
  <c r="P69" i="29" s="1"/>
  <c r="X96" i="29"/>
  <c r="U59" i="29"/>
  <c r="X60" i="29"/>
  <c r="R67" i="29"/>
  <c r="U68" i="29"/>
  <c r="AD46" i="29"/>
  <c r="AB46" i="29"/>
  <c r="T77" i="29"/>
  <c r="Q76" i="29"/>
  <c r="Q72" i="29" s="1"/>
  <c r="V60" i="29"/>
  <c r="S59" i="29"/>
  <c r="P77" i="29"/>
  <c r="M76" i="29"/>
  <c r="M72" i="29" s="1"/>
  <c r="U25" i="29"/>
  <c r="U26" i="29" s="1"/>
  <c r="X18" i="29"/>
  <c r="X17" i="29"/>
  <c r="W17" i="29"/>
  <c r="W16" i="29" s="1"/>
  <c r="W8" i="29" s="1"/>
  <c r="W47" i="29" s="1"/>
  <c r="W48" i="29" s="1"/>
  <c r="W45" i="29" s="1"/>
  <c r="W31" i="29" s="1"/>
  <c r="V17" i="29"/>
  <c r="V16" i="29" s="1"/>
  <c r="V8" i="29" s="1"/>
  <c r="V47" i="29" s="1"/>
  <c r="V48" i="29" s="1"/>
  <c r="U16" i="29"/>
  <c r="U8" i="29" s="1"/>
  <c r="U47" i="29" s="1"/>
  <c r="U48" i="29" s="1"/>
  <c r="O99" i="29"/>
  <c r="O95" i="29" s="1"/>
  <c r="O71" i="29"/>
  <c r="V27" i="29"/>
  <c r="S25" i="29"/>
  <c r="S26" i="29" s="1"/>
  <c r="J50" i="29"/>
  <c r="J45" i="29" s="1"/>
  <c r="J31" i="29" s="1"/>
  <c r="L49" i="29"/>
  <c r="I45" i="29"/>
  <c r="I31" i="29" s="1"/>
  <c r="I30" i="29" s="1"/>
  <c r="L33" i="29"/>
  <c r="W25" i="29"/>
  <c r="W26" i="29" s="1"/>
  <c r="Z18" i="29"/>
  <c r="N64" i="29"/>
  <c r="K63" i="29"/>
  <c r="K30" i="29" s="1"/>
  <c r="N99" i="29"/>
  <c r="N95" i="29" s="1"/>
  <c r="AC60" i="29"/>
  <c r="Z59" i="29"/>
  <c r="Q82" i="29"/>
  <c r="N79" i="29"/>
  <c r="N71" i="29" s="1"/>
  <c r="W87" i="29"/>
  <c r="S35" i="29"/>
  <c r="S36" i="29" s="1"/>
  <c r="S33" i="29" s="1"/>
  <c r="S47" i="29"/>
  <c r="S48" i="29" s="1"/>
  <c r="T68" i="29"/>
  <c r="Q67" i="29"/>
  <c r="U87" i="29"/>
  <c r="R79" i="29"/>
  <c r="J99" i="29"/>
  <c r="J95" i="29" s="1"/>
  <c r="R73" i="29"/>
  <c r="R72" i="29" s="1"/>
  <c r="J67" i="29"/>
  <c r="S57" i="29"/>
  <c r="P56" i="29"/>
  <c r="H35" i="29"/>
  <c r="G47" i="29"/>
  <c r="G48" i="29" s="1"/>
  <c r="G45" i="29" s="1"/>
  <c r="G31" i="29" s="1"/>
  <c r="G30" i="29" s="1"/>
  <c r="R56" i="29"/>
  <c r="U57" i="29"/>
  <c r="AB74" i="29"/>
  <c r="X74" i="29"/>
  <c r="W43" i="30" l="1"/>
  <c r="J30" i="29"/>
  <c r="T31" i="29"/>
  <c r="G95" i="29"/>
  <c r="G102" i="29" s="1"/>
  <c r="G114" i="29" s="1"/>
  <c r="F99" i="29"/>
  <c r="F95" i="29" s="1"/>
  <c r="F102" i="29" s="1"/>
  <c r="F114" i="29" s="1"/>
  <c r="F111" i="29" s="1"/>
  <c r="R56" i="31"/>
  <c r="T56" i="31" s="1"/>
  <c r="Q57" i="31"/>
  <c r="C9" i="31"/>
  <c r="D8" i="31"/>
  <c r="K22" i="31"/>
  <c r="J23" i="31"/>
  <c r="T54" i="31"/>
  <c r="Y140" i="31"/>
  <c r="X141" i="31"/>
  <c r="F7" i="31"/>
  <c r="O42" i="30"/>
  <c r="N41" i="30"/>
  <c r="F11" i="30"/>
  <c r="G40" i="30"/>
  <c r="H42" i="30"/>
  <c r="G11" i="30"/>
  <c r="W11" i="30" s="1"/>
  <c r="W12" i="30"/>
  <c r="J102" i="29"/>
  <c r="J112" i="29"/>
  <c r="K112" i="29"/>
  <c r="K102" i="29"/>
  <c r="X16" i="29"/>
  <c r="X8" i="29" s="1"/>
  <c r="X47" i="29" s="1"/>
  <c r="X48" i="29" s="1"/>
  <c r="AA17" i="29"/>
  <c r="Z17" i="29"/>
  <c r="Z16" i="29" s="1"/>
  <c r="Z8" i="29" s="1"/>
  <c r="Z47" i="29" s="1"/>
  <c r="Z48" i="29" s="1"/>
  <c r="Z45" i="29" s="1"/>
  <c r="Z31" i="29" s="1"/>
  <c r="Y17" i="29"/>
  <c r="Y16" i="29" s="1"/>
  <c r="Y8" i="29" s="1"/>
  <c r="Y47" i="29" s="1"/>
  <c r="Y48" i="29" s="1"/>
  <c r="M99" i="29"/>
  <c r="M95" i="29" s="1"/>
  <c r="M71" i="29"/>
  <c r="Y60" i="29"/>
  <c r="V59" i="29"/>
  <c r="AA98" i="29"/>
  <c r="Y98" i="29"/>
  <c r="AE18" i="29"/>
  <c r="Z73" i="29"/>
  <c r="AE74" i="29"/>
  <c r="AA74" i="29"/>
  <c r="X87" i="29"/>
  <c r="U79" i="29"/>
  <c r="Z87" i="29"/>
  <c r="Q64" i="29"/>
  <c r="N63" i="29"/>
  <c r="N30" i="29" s="1"/>
  <c r="S77" i="29"/>
  <c r="P76" i="29"/>
  <c r="P72" i="29" s="1"/>
  <c r="S79" i="29"/>
  <c r="V87" i="29"/>
  <c r="U56" i="29"/>
  <c r="X57" i="29"/>
  <c r="I112" i="29"/>
  <c r="I102" i="29"/>
  <c r="Y27" i="29"/>
  <c r="V25" i="29"/>
  <c r="V26" i="29" s="1"/>
  <c r="X25" i="29"/>
  <c r="AA18" i="29"/>
  <c r="T76" i="29"/>
  <c r="T72" i="29" s="1"/>
  <c r="W77" i="29"/>
  <c r="AE46" i="29"/>
  <c r="AG46" i="29"/>
  <c r="X59" i="29"/>
  <c r="AA60" i="29"/>
  <c r="X63" i="29"/>
  <c r="AA64" i="29"/>
  <c r="X76" i="29"/>
  <c r="AA77" i="29"/>
  <c r="AB73" i="29"/>
  <c r="X7" i="29"/>
  <c r="U6" i="29"/>
  <c r="U35" i="29" s="1"/>
  <c r="U36" i="29" s="1"/>
  <c r="U33" i="29" s="1"/>
  <c r="V57" i="29"/>
  <c r="S56" i="29"/>
  <c r="X68" i="29"/>
  <c r="U67" i="29"/>
  <c r="P70" i="29"/>
  <c r="S69" i="29" s="1"/>
  <c r="AC59" i="29"/>
  <c r="AF60" i="29"/>
  <c r="Q99" i="29"/>
  <c r="Q95" i="29" s="1"/>
  <c r="AA96" i="29"/>
  <c r="AC56" i="29"/>
  <c r="AF57" i="29"/>
  <c r="AB96" i="29"/>
  <c r="AB68" i="29"/>
  <c r="U73" i="29"/>
  <c r="U72" i="29" s="1"/>
  <c r="R99" i="29"/>
  <c r="R95" i="29" s="1"/>
  <c r="R71" i="29"/>
  <c r="T67" i="29"/>
  <c r="W68" i="29"/>
  <c r="T82" i="29"/>
  <c r="Q79" i="29"/>
  <c r="Q71" i="29" s="1"/>
  <c r="Z25" i="29"/>
  <c r="Z26" i="29" s="1"/>
  <c r="AC18" i="29"/>
  <c r="M49" i="29"/>
  <c r="L50" i="29"/>
  <c r="L45" i="29" s="1"/>
  <c r="L31" i="29" s="1"/>
  <c r="L30" i="29" s="1"/>
  <c r="M67" i="29"/>
  <c r="P63" i="29"/>
  <c r="S64" i="29"/>
  <c r="O38" i="29"/>
  <c r="P37" i="29"/>
  <c r="G111" i="29" l="1"/>
  <c r="F118" i="29"/>
  <c r="F119" i="29" s="1"/>
  <c r="J114" i="29"/>
  <c r="J111" i="29" s="1"/>
  <c r="I114" i="29"/>
  <c r="I111" i="29" s="1"/>
  <c r="Y141" i="31"/>
  <c r="AA141" i="31" s="1"/>
  <c r="X142" i="31"/>
  <c r="Q58" i="31"/>
  <c r="R57" i="31"/>
  <c r="AA140" i="31"/>
  <c r="F8" i="31"/>
  <c r="J24" i="31"/>
  <c r="K23" i="31"/>
  <c r="M23" i="31" s="1"/>
  <c r="C10" i="31"/>
  <c r="D9" i="31"/>
  <c r="M22" i="31"/>
  <c r="H41" i="30"/>
  <c r="N40" i="30"/>
  <c r="F67" i="30"/>
  <c r="D11" i="30"/>
  <c r="O41" i="30"/>
  <c r="O40" i="30" s="1"/>
  <c r="P42" i="30"/>
  <c r="W82" i="29"/>
  <c r="T79" i="29"/>
  <c r="T71" i="29" s="1"/>
  <c r="L112" i="29"/>
  <c r="L102" i="29"/>
  <c r="AA7" i="29"/>
  <c r="X6" i="29"/>
  <c r="X35" i="29" s="1"/>
  <c r="X36" i="29" s="1"/>
  <c r="X33" i="29" s="1"/>
  <c r="P99" i="29"/>
  <c r="P95" i="29" s="1"/>
  <c r="P71" i="29"/>
  <c r="AC73" i="29"/>
  <c r="AA73" i="29" s="1"/>
  <c r="Y59" i="29"/>
  <c r="AB60" i="29"/>
  <c r="AC25" i="29"/>
  <c r="AC26" i="29" s="1"/>
  <c r="AF18" i="29"/>
  <c r="AI57" i="29"/>
  <c r="AF56" i="29"/>
  <c r="AF59" i="29"/>
  <c r="AI60" i="29"/>
  <c r="X67" i="29"/>
  <c r="AA68" i="29"/>
  <c r="AD77" i="29"/>
  <c r="AA76" i="29"/>
  <c r="AD60" i="29"/>
  <c r="AA59" i="29"/>
  <c r="AB27" i="29"/>
  <c r="Y25" i="29"/>
  <c r="Y26" i="29" s="1"/>
  <c r="Y87" i="29"/>
  <c r="V79" i="29"/>
  <c r="V77" i="29"/>
  <c r="S76" i="29"/>
  <c r="S72" i="29" s="1"/>
  <c r="N102" i="29"/>
  <c r="N112" i="29"/>
  <c r="AB17" i="29"/>
  <c r="AB16" i="29" s="1"/>
  <c r="AB8" i="29" s="1"/>
  <c r="AB47" i="29" s="1"/>
  <c r="AB48" i="29" s="1"/>
  <c r="AA16" i="29"/>
  <c r="AA8" i="29" s="1"/>
  <c r="AA47" i="29" s="1"/>
  <c r="AA48" i="29" s="1"/>
  <c r="AD17" i="29"/>
  <c r="AC17" i="29"/>
  <c r="AC16" i="29" s="1"/>
  <c r="AC8" i="29" s="1"/>
  <c r="AC47" i="29" s="1"/>
  <c r="AC48" i="29" s="1"/>
  <c r="AC45" i="29" s="1"/>
  <c r="AC31" i="29" s="1"/>
  <c r="P38" i="29"/>
  <c r="P33" i="29" s="1"/>
  <c r="O33" i="29"/>
  <c r="V64" i="29"/>
  <c r="S63" i="29"/>
  <c r="O49" i="29"/>
  <c r="M50" i="29"/>
  <c r="P49" i="29" s="1"/>
  <c r="AE68" i="29"/>
  <c r="P67" i="29"/>
  <c r="V56" i="29"/>
  <c r="Y57" i="29"/>
  <c r="X73" i="29"/>
  <c r="X72" i="29" s="1"/>
  <c r="Z77" i="29"/>
  <c r="W76" i="29"/>
  <c r="W72" i="29" s="1"/>
  <c r="X26" i="29"/>
  <c r="AA57" i="29"/>
  <c r="X56" i="29"/>
  <c r="T64" i="29"/>
  <c r="Q63" i="29"/>
  <c r="Q30" i="29" s="1"/>
  <c r="AA87" i="29"/>
  <c r="X79" i="29"/>
  <c r="AD98" i="29"/>
  <c r="AB98" i="29"/>
  <c r="F120" i="29"/>
  <c r="F121" i="29"/>
  <c r="F126" i="29" s="1"/>
  <c r="F128" i="29" s="1"/>
  <c r="AA25" i="29"/>
  <c r="AD18" i="29"/>
  <c r="AA26" i="29"/>
  <c r="W67" i="29"/>
  <c r="Z68" i="29"/>
  <c r="U99" i="29"/>
  <c r="U95" i="29" s="1"/>
  <c r="U71" i="29"/>
  <c r="AE96" i="29"/>
  <c r="AD96" i="29"/>
  <c r="S70" i="29"/>
  <c r="V69" i="29" s="1"/>
  <c r="AE73" i="29"/>
  <c r="AD64" i="29"/>
  <c r="AA63" i="29"/>
  <c r="AJ46" i="29"/>
  <c r="AH46" i="29"/>
  <c r="T99" i="29"/>
  <c r="T95" i="29" s="1"/>
  <c r="AC87" i="29"/>
  <c r="AH74" i="29"/>
  <c r="AD74" i="29"/>
  <c r="AH18" i="29"/>
  <c r="K114" i="29"/>
  <c r="I118" i="29" l="1"/>
  <c r="I119" i="29" s="1"/>
  <c r="I120" i="29" s="1"/>
  <c r="S67" i="29"/>
  <c r="I128" i="29"/>
  <c r="I126" i="29" s="1"/>
  <c r="I123" i="29"/>
  <c r="I125" i="29" s="1"/>
  <c r="I121" i="29"/>
  <c r="I124" i="29" s="1"/>
  <c r="L114" i="29"/>
  <c r="L121" i="29" s="1"/>
  <c r="M45" i="29"/>
  <c r="M31" i="29" s="1"/>
  <c r="M30" i="29" s="1"/>
  <c r="Q59" i="31"/>
  <c r="R58" i="31"/>
  <c r="T58" i="31" s="1"/>
  <c r="Y142" i="31"/>
  <c r="X143" i="31"/>
  <c r="J25" i="31"/>
  <c r="K24" i="31"/>
  <c r="C11" i="31"/>
  <c r="D10" i="31"/>
  <c r="F10" i="31" s="1"/>
  <c r="F9" i="31"/>
  <c r="T57" i="31"/>
  <c r="V53" i="30"/>
  <c r="I53" i="30"/>
  <c r="V51" i="30"/>
  <c r="I51" i="30"/>
  <c r="X41" i="30"/>
  <c r="L53" i="30"/>
  <c r="L51" i="30"/>
  <c r="K53" i="30"/>
  <c r="K51" i="30"/>
  <c r="B19" i="30"/>
  <c r="B27" i="30" s="1"/>
  <c r="B35" i="30" s="1"/>
  <c r="J51" i="30"/>
  <c r="J53" i="30"/>
  <c r="Q42" i="30"/>
  <c r="P41" i="30"/>
  <c r="P40" i="30" s="1"/>
  <c r="H40" i="30"/>
  <c r="AH73" i="29"/>
  <c r="Y56" i="29"/>
  <c r="AB57" i="29"/>
  <c r="AH68" i="29"/>
  <c r="AL60" i="29"/>
  <c r="AI59" i="29"/>
  <c r="AK18" i="29"/>
  <c r="AG64" i="29"/>
  <c r="AD63" i="29"/>
  <c r="AH96" i="29"/>
  <c r="AD25" i="29"/>
  <c r="AD26" i="29" s="1"/>
  <c r="AG18" i="29"/>
  <c r="AD87" i="29"/>
  <c r="AA79" i="29"/>
  <c r="W99" i="29"/>
  <c r="W95" i="29" s="1"/>
  <c r="Y64" i="29"/>
  <c r="V63" i="29"/>
  <c r="AF17" i="29"/>
  <c r="AF16" i="29" s="1"/>
  <c r="AF8" i="29" s="1"/>
  <c r="AF47" i="29" s="1"/>
  <c r="AF48" i="29" s="1"/>
  <c r="AF45" i="29" s="1"/>
  <c r="AF31" i="29" s="1"/>
  <c r="AE17" i="29"/>
  <c r="AE16" i="29" s="1"/>
  <c r="AE8" i="29" s="1"/>
  <c r="AE47" i="29" s="1"/>
  <c r="AE48" i="29" s="1"/>
  <c r="AD16" i="29"/>
  <c r="AD8" i="29" s="1"/>
  <c r="AD47" i="29" s="1"/>
  <c r="AD48" i="29" s="1"/>
  <c r="AG17" i="29"/>
  <c r="N114" i="29"/>
  <c r="AB87" i="29"/>
  <c r="Y79" i="29"/>
  <c r="AG77" i="29"/>
  <c r="AD76" i="29"/>
  <c r="AL57" i="29"/>
  <c r="AI56" i="29"/>
  <c r="AF25" i="29"/>
  <c r="AF26" i="29" s="1"/>
  <c r="AI18" i="29"/>
  <c r="AB59" i="29"/>
  <c r="AE60" i="29"/>
  <c r="AK74" i="29"/>
  <c r="AG74" i="29"/>
  <c r="AF87" i="29"/>
  <c r="Z67" i="29"/>
  <c r="AC68" i="29"/>
  <c r="K111" i="29"/>
  <c r="M112" i="29"/>
  <c r="M102" i="29"/>
  <c r="Q112" i="29"/>
  <c r="Q102" i="29"/>
  <c r="AC77" i="29"/>
  <c r="Z76" i="29"/>
  <c r="Z72" i="29" s="1"/>
  <c r="P50" i="29"/>
  <c r="S49" i="29" s="1"/>
  <c r="S99" i="29"/>
  <c r="S95" i="29" s="1"/>
  <c r="S71" i="29"/>
  <c r="AA67" i="29"/>
  <c r="AD68" i="29"/>
  <c r="AK46" i="29"/>
  <c r="AM46" i="29"/>
  <c r="AA72" i="29"/>
  <c r="V70" i="29"/>
  <c r="Y69" i="29" s="1"/>
  <c r="AG96" i="29"/>
  <c r="AG98" i="29"/>
  <c r="AE98" i="29"/>
  <c r="T63" i="29"/>
  <c r="T30" i="29" s="1"/>
  <c r="W64" i="29"/>
  <c r="AD57" i="29"/>
  <c r="AA56" i="29"/>
  <c r="X99" i="29"/>
  <c r="X95" i="29" s="1"/>
  <c r="X71" i="29"/>
  <c r="O50" i="29"/>
  <c r="R49" i="29" s="1"/>
  <c r="Y77" i="29"/>
  <c r="V76" i="29"/>
  <c r="V72" i="29" s="1"/>
  <c r="AE27" i="29"/>
  <c r="AB25" i="29"/>
  <c r="AB26" i="29" s="1"/>
  <c r="AG60" i="29"/>
  <c r="AD59" i="29"/>
  <c r="AF73" i="29"/>
  <c r="AD73" i="29" s="1"/>
  <c r="AD7" i="29"/>
  <c r="AA6" i="29"/>
  <c r="AA35" i="29" s="1"/>
  <c r="AA36" i="29" s="1"/>
  <c r="AA33" i="29" s="1"/>
  <c r="Z82" i="29"/>
  <c r="W79" i="29"/>
  <c r="W71" i="29" s="1"/>
  <c r="M114" i="29" l="1"/>
  <c r="M111" i="29" s="1"/>
  <c r="AD72" i="29"/>
  <c r="P45" i="29"/>
  <c r="P31" i="29" s="1"/>
  <c r="P30" i="29" s="1"/>
  <c r="P102" i="29" s="1"/>
  <c r="Q114" i="29"/>
  <c r="Q111" i="29" s="1"/>
  <c r="L111" i="29"/>
  <c r="O45" i="29"/>
  <c r="O31" i="29" s="1"/>
  <c r="O30" i="29" s="1"/>
  <c r="O112" i="29" s="1"/>
  <c r="V67" i="29"/>
  <c r="AA142" i="31"/>
  <c r="M24" i="31"/>
  <c r="J26" i="31"/>
  <c r="K25" i="31"/>
  <c r="D11" i="31"/>
  <c r="C12" i="31"/>
  <c r="Y143" i="31"/>
  <c r="AA143" i="31" s="1"/>
  <c r="X144" i="31"/>
  <c r="Q60" i="31"/>
  <c r="R59" i="31"/>
  <c r="Q41" i="30"/>
  <c r="R42" i="30"/>
  <c r="P112" i="29"/>
  <c r="AD99" i="29"/>
  <c r="AD95" i="29" s="1"/>
  <c r="L118" i="29"/>
  <c r="L119" i="29" s="1"/>
  <c r="L120" i="29" s="1"/>
  <c r="N111" i="29"/>
  <c r="AN18" i="29"/>
  <c r="AC82" i="29"/>
  <c r="Z79" i="29"/>
  <c r="Z71" i="29" s="1"/>
  <c r="V99" i="29"/>
  <c r="V95" i="29" s="1"/>
  <c r="V71" i="29"/>
  <c r="S50" i="29"/>
  <c r="V49" i="29" s="1"/>
  <c r="AJ77" i="29"/>
  <c r="AG76" i="29"/>
  <c r="AJ17" i="29"/>
  <c r="AI17" i="29"/>
  <c r="AI16" i="29" s="1"/>
  <c r="AI8" i="29" s="1"/>
  <c r="AI47" i="29" s="1"/>
  <c r="AI48" i="29" s="1"/>
  <c r="AI45" i="29" s="1"/>
  <c r="AI31" i="29" s="1"/>
  <c r="AH17" i="29"/>
  <c r="AH16" i="29" s="1"/>
  <c r="AH8" i="29" s="1"/>
  <c r="AH47" i="29" s="1"/>
  <c r="AH48" i="29" s="1"/>
  <c r="AG16" i="29"/>
  <c r="AG8" i="29" s="1"/>
  <c r="AG47" i="29" s="1"/>
  <c r="AG48" i="29" s="1"/>
  <c r="AG87" i="29"/>
  <c r="AD79" i="29"/>
  <c r="AK68" i="29"/>
  <c r="AE57" i="29"/>
  <c r="AB56" i="29"/>
  <c r="AK73" i="29"/>
  <c r="AH27" i="29"/>
  <c r="AE25" i="29"/>
  <c r="AE26" i="29" s="1"/>
  <c r="AI87" i="29"/>
  <c r="AH60" i="29"/>
  <c r="AE59" i="29"/>
  <c r="T112" i="29"/>
  <c r="T102" i="29"/>
  <c r="Y70" i="29"/>
  <c r="AB69" i="29" s="1"/>
  <c r="AG59" i="29"/>
  <c r="AJ60" i="29"/>
  <c r="AB77" i="29"/>
  <c r="Y76" i="29"/>
  <c r="Y72" i="29" s="1"/>
  <c r="AA99" i="29"/>
  <c r="AA95" i="29" s="1"/>
  <c r="AA71" i="29"/>
  <c r="AD67" i="29"/>
  <c r="AG68" i="29"/>
  <c r="Z99" i="29"/>
  <c r="Z95" i="29" s="1"/>
  <c r="AN74" i="29"/>
  <c r="AJ74" i="29"/>
  <c r="AB64" i="29"/>
  <c r="Y63" i="29"/>
  <c r="AJ64" i="29"/>
  <c r="AG63" i="29"/>
  <c r="Z64" i="29"/>
  <c r="W63" i="29"/>
  <c r="W30" i="29" s="1"/>
  <c r="L124" i="29"/>
  <c r="L122" i="29"/>
  <c r="L127" i="29" s="1"/>
  <c r="AI73" i="29"/>
  <c r="R50" i="29"/>
  <c r="U49" i="29" s="1"/>
  <c r="AD6" i="29"/>
  <c r="AD35" i="29" s="1"/>
  <c r="AD36" i="29" s="1"/>
  <c r="AD33" i="29" s="1"/>
  <c r="AG7" i="29"/>
  <c r="AD56" i="29"/>
  <c r="AG57" i="29"/>
  <c r="AJ98" i="29"/>
  <c r="AH98" i="29"/>
  <c r="AP46" i="29"/>
  <c r="AN46" i="29"/>
  <c r="AF77" i="29"/>
  <c r="AC76" i="29"/>
  <c r="AC72" i="29" s="1"/>
  <c r="AF68" i="29"/>
  <c r="AC67" i="29"/>
  <c r="AI25" i="29"/>
  <c r="AI26" i="29" s="1"/>
  <c r="AL18" i="29"/>
  <c r="AL56" i="29"/>
  <c r="AO57" i="29"/>
  <c r="AE87" i="29"/>
  <c r="AB79" i="29"/>
  <c r="AG25" i="29"/>
  <c r="AG26" i="29" s="1"/>
  <c r="AJ18" i="29"/>
  <c r="AO60" i="29"/>
  <c r="AL59" i="29"/>
  <c r="AD71" i="29" l="1"/>
  <c r="O102" i="29"/>
  <c r="O114" i="29" s="1"/>
  <c r="O111" i="29" s="1"/>
  <c r="P114" i="29"/>
  <c r="O118" i="29" s="1"/>
  <c r="O119" i="29" s="1"/>
  <c r="O120" i="29" s="1"/>
  <c r="T114" i="29"/>
  <c r="M25" i="31"/>
  <c r="Y144" i="31"/>
  <c r="AA144" i="31" s="1"/>
  <c r="X145" i="31"/>
  <c r="T59" i="31"/>
  <c r="C13" i="31"/>
  <c r="D12" i="31"/>
  <c r="K26" i="31"/>
  <c r="M26" i="31" s="1"/>
  <c r="J27" i="31"/>
  <c r="R60" i="31"/>
  <c r="T60" i="31" s="1"/>
  <c r="Q61" i="31"/>
  <c r="F11" i="31"/>
  <c r="S42" i="30"/>
  <c r="R41" i="30"/>
  <c r="R40" i="30" s="1"/>
  <c r="Q40" i="30"/>
  <c r="AQ46" i="29"/>
  <c r="T111" i="29"/>
  <c r="AH57" i="29"/>
  <c r="AE56" i="29"/>
  <c r="AJ76" i="29"/>
  <c r="AM77" i="29"/>
  <c r="AC99" i="29"/>
  <c r="AC95" i="29" s="1"/>
  <c r="AL73" i="29"/>
  <c r="AJ73" i="29" s="1"/>
  <c r="AJ72" i="29" s="1"/>
  <c r="AB63" i="29"/>
  <c r="AE64" i="29"/>
  <c r="AQ74" i="29"/>
  <c r="AM74" i="29"/>
  <c r="AK60" i="29"/>
  <c r="AH59" i="29"/>
  <c r="AG73" i="29"/>
  <c r="AG72" i="29" s="1"/>
  <c r="AN68" i="29"/>
  <c r="AF82" i="29"/>
  <c r="AC79" i="29"/>
  <c r="AC71" i="29" s="1"/>
  <c r="AJ59" i="29"/>
  <c r="AM60" i="29"/>
  <c r="AO59" i="29"/>
  <c r="AR60" i="29"/>
  <c r="AH87" i="29"/>
  <c r="AE79" i="29"/>
  <c r="AG56" i="29"/>
  <c r="AJ57" i="29"/>
  <c r="AO56" i="29"/>
  <c r="AR57" i="29"/>
  <c r="AI77" i="29"/>
  <c r="AF76" i="29"/>
  <c r="AF72" i="29" s="1"/>
  <c r="R45" i="29"/>
  <c r="R31" i="29" s="1"/>
  <c r="R30" i="29" s="1"/>
  <c r="L123" i="29"/>
  <c r="L128" i="29"/>
  <c r="L126" i="29" s="1"/>
  <c r="W112" i="29"/>
  <c r="W102" i="29"/>
  <c r="AJ63" i="29"/>
  <c r="AM64" i="29"/>
  <c r="AJ68" i="29"/>
  <c r="AG67" i="29"/>
  <c r="Y99" i="29"/>
  <c r="Y95" i="29" s="1"/>
  <c r="Y71" i="29"/>
  <c r="Y67" i="29"/>
  <c r="AN73" i="29"/>
  <c r="AJ87" i="29"/>
  <c r="AG79" i="29"/>
  <c r="AJ16" i="29"/>
  <c r="AJ8" i="29" s="1"/>
  <c r="AJ47" i="29" s="1"/>
  <c r="AJ48" i="29" s="1"/>
  <c r="AM17" i="29"/>
  <c r="AL17" i="29"/>
  <c r="AL16" i="29" s="1"/>
  <c r="AL8" i="29" s="1"/>
  <c r="AL47" i="29" s="1"/>
  <c r="AL48" i="29" s="1"/>
  <c r="AL45" i="29" s="1"/>
  <c r="AL31" i="29" s="1"/>
  <c r="AK17" i="29"/>
  <c r="AK16" i="29" s="1"/>
  <c r="AK8" i="29" s="1"/>
  <c r="AK47" i="29" s="1"/>
  <c r="AK48" i="29" s="1"/>
  <c r="S45" i="29"/>
  <c r="S31" i="29" s="1"/>
  <c r="S30" i="29" s="1"/>
  <c r="O121" i="29"/>
  <c r="O124" i="29" s="1"/>
  <c r="AF67" i="29"/>
  <c r="AI68" i="29"/>
  <c r="AM98" i="29"/>
  <c r="AK98" i="29"/>
  <c r="AL25" i="29"/>
  <c r="AL26" i="29" s="1"/>
  <c r="AO18" i="29"/>
  <c r="AJ25" i="29"/>
  <c r="AM18" i="29"/>
  <c r="AJ7" i="29"/>
  <c r="AG6" i="29"/>
  <c r="AG35" i="29" s="1"/>
  <c r="AG36" i="29" s="1"/>
  <c r="AG33" i="29" s="1"/>
  <c r="U50" i="29"/>
  <c r="X49" i="29" s="1"/>
  <c r="AC64" i="29"/>
  <c r="Z63" i="29"/>
  <c r="Z30" i="29" s="1"/>
  <c r="AE77" i="29"/>
  <c r="AB76" i="29"/>
  <c r="AB72" i="29" s="1"/>
  <c r="AB70" i="29"/>
  <c r="AE69" i="29" s="1"/>
  <c r="AL87" i="29"/>
  <c r="AK27" i="29"/>
  <c r="AH25" i="29"/>
  <c r="AH26" i="29" s="1"/>
  <c r="V50" i="29"/>
  <c r="Y49" i="29" s="1"/>
  <c r="AQ18" i="29"/>
  <c r="AB67" i="29" l="1"/>
  <c r="P111" i="29"/>
  <c r="K27" i="31"/>
  <c r="M27" i="31" s="1"/>
  <c r="J28" i="31"/>
  <c r="Q62" i="31"/>
  <c r="R61" i="31"/>
  <c r="F12" i="31"/>
  <c r="C14" i="31"/>
  <c r="D13" i="31"/>
  <c r="Y145" i="31"/>
  <c r="AA145" i="31" s="1"/>
  <c r="X146" i="31"/>
  <c r="S41" i="30"/>
  <c r="T42" i="30"/>
  <c r="AP98" i="29"/>
  <c r="AN98" i="29"/>
  <c r="AQ73" i="29"/>
  <c r="AP64" i="29"/>
  <c r="AM63" i="29"/>
  <c r="AM57" i="29"/>
  <c r="AJ56" i="29"/>
  <c r="AK59" i="29"/>
  <c r="AN60" i="29"/>
  <c r="AH64" i="29"/>
  <c r="AE63" i="29"/>
  <c r="AE70" i="29"/>
  <c r="AH69" i="29" s="1"/>
  <c r="AF64" i="29"/>
  <c r="AC63" i="29"/>
  <c r="AC30" i="29" s="1"/>
  <c r="AM87" i="29"/>
  <c r="AJ79" i="29"/>
  <c r="AJ71" i="29" s="1"/>
  <c r="AJ67" i="29"/>
  <c r="AM68" i="29"/>
  <c r="L125" i="29"/>
  <c r="O122" i="29"/>
  <c r="O127" i="29" s="1"/>
  <c r="AL77" i="29"/>
  <c r="AI76" i="29"/>
  <c r="AI72" i="29" s="1"/>
  <c r="AQ68" i="29"/>
  <c r="AH56" i="29"/>
  <c r="AK57" i="29"/>
  <c r="Y50" i="29"/>
  <c r="AB49" i="29" s="1"/>
  <c r="Z102" i="29"/>
  <c r="Z112" i="29"/>
  <c r="AF99" i="29"/>
  <c r="AF95" i="29" s="1"/>
  <c r="AR59" i="29"/>
  <c r="AU60" i="29"/>
  <c r="AN27" i="29"/>
  <c r="AK25" i="29"/>
  <c r="AK26" i="29" s="1"/>
  <c r="AM7" i="29"/>
  <c r="AJ6" i="29"/>
  <c r="AJ35" i="29" s="1"/>
  <c r="AJ36" i="29" s="1"/>
  <c r="AJ33" i="29" s="1"/>
  <c r="AJ26" i="29"/>
  <c r="AO25" i="29"/>
  <c r="AO26" i="29" s="1"/>
  <c r="AR18" i="29"/>
  <c r="AI67" i="29"/>
  <c r="AL68" i="29"/>
  <c r="AO87" i="29"/>
  <c r="AB99" i="29"/>
  <c r="AB95" i="29" s="1"/>
  <c r="AB71" i="29"/>
  <c r="U45" i="29"/>
  <c r="U31" i="29" s="1"/>
  <c r="U30" i="29" s="1"/>
  <c r="AN17" i="29"/>
  <c r="AN16" i="29" s="1"/>
  <c r="AN8" i="29" s="1"/>
  <c r="AN47" i="29" s="1"/>
  <c r="AN48" i="29" s="1"/>
  <c r="AM16" i="29"/>
  <c r="AM8" i="29" s="1"/>
  <c r="AM47" i="29" s="1"/>
  <c r="AM48" i="29" s="1"/>
  <c r="AP17" i="29"/>
  <c r="AO17" i="29"/>
  <c r="AO16" i="29" s="1"/>
  <c r="AO8" i="29" s="1"/>
  <c r="AO47" i="29" s="1"/>
  <c r="AO48" i="29" s="1"/>
  <c r="AO45" i="29" s="1"/>
  <c r="AO31" i="29" s="1"/>
  <c r="W114" i="29"/>
  <c r="AU57" i="29"/>
  <c r="AR56" i="29"/>
  <c r="AI82" i="29"/>
  <c r="AF79" i="29"/>
  <c r="AF71" i="29" s="1"/>
  <c r="AG99" i="29"/>
  <c r="AG95" i="29" s="1"/>
  <c r="AG71" i="29"/>
  <c r="AT74" i="29"/>
  <c r="AP74" i="29"/>
  <c r="AO73" i="29"/>
  <c r="AP77" i="29"/>
  <c r="AM76" i="29"/>
  <c r="AT18" i="29"/>
  <c r="V45" i="29"/>
  <c r="V31" i="29" s="1"/>
  <c r="V30" i="29" s="1"/>
  <c r="AH77" i="29"/>
  <c r="AE76" i="29"/>
  <c r="AE72" i="29" s="1"/>
  <c r="X50" i="29"/>
  <c r="AA49" i="29" s="1"/>
  <c r="AM25" i="29"/>
  <c r="AM26" i="29" s="1"/>
  <c r="AP18" i="29"/>
  <c r="S112" i="29"/>
  <c r="S102" i="29"/>
  <c r="AJ99" i="29"/>
  <c r="AJ95" i="29" s="1"/>
  <c r="R112" i="29"/>
  <c r="R102" i="29"/>
  <c r="AK87" i="29"/>
  <c r="AH79" i="29"/>
  <c r="AP60" i="29"/>
  <c r="AM59" i="29"/>
  <c r="AP16" i="26" l="1"/>
  <c r="AH16" i="26" s="1"/>
  <c r="AV16" i="26" s="1"/>
  <c r="S114" i="29"/>
  <c r="X45" i="29"/>
  <c r="X31" i="29" s="1"/>
  <c r="X30" i="29" s="1"/>
  <c r="X102" i="29" s="1"/>
  <c r="F13" i="31"/>
  <c r="T61" i="31"/>
  <c r="C15" i="31"/>
  <c r="D14" i="31"/>
  <c r="F14" i="31" s="1"/>
  <c r="Q63" i="31"/>
  <c r="R62" i="31"/>
  <c r="T62" i="31" s="1"/>
  <c r="X147" i="31"/>
  <c r="Y146" i="31"/>
  <c r="AA146" i="31" s="1"/>
  <c r="J29" i="31"/>
  <c r="K28" i="31"/>
  <c r="M28" i="31" s="1"/>
  <c r="T41" i="30"/>
  <c r="V42" i="30"/>
  <c r="D42" i="30" s="1"/>
  <c r="D41" i="30" s="1"/>
  <c r="D40" i="30" s="1"/>
  <c r="S40" i="30"/>
  <c r="AT16" i="29"/>
  <c r="AT8" i="29" s="1"/>
  <c r="AT47" i="29" s="1"/>
  <c r="AT48" i="29" s="1"/>
  <c r="AB50" i="29"/>
  <c r="AE49" i="29" s="1"/>
  <c r="AM67" i="29"/>
  <c r="AP68" i="29"/>
  <c r="U112" i="29"/>
  <c r="U102" i="29"/>
  <c r="AR87" i="29"/>
  <c r="AU18" i="29"/>
  <c r="AR25" i="29"/>
  <c r="AR26" i="29" s="1"/>
  <c r="AM6" i="29"/>
  <c r="AM35" i="29" s="1"/>
  <c r="AM36" i="29" s="1"/>
  <c r="AM33" i="29" s="1"/>
  <c r="AP7" i="29"/>
  <c r="AQ27" i="29"/>
  <c r="AN25" i="29"/>
  <c r="AN26" i="29" s="1"/>
  <c r="AO77" i="29"/>
  <c r="AL76" i="29"/>
  <c r="AL72" i="29" s="1"/>
  <c r="AC112" i="29"/>
  <c r="AC102" i="29"/>
  <c r="AS60" i="29"/>
  <c r="AP59" i="29"/>
  <c r="AI99" i="29"/>
  <c r="AI95" i="29" s="1"/>
  <c r="AH70" i="29"/>
  <c r="AK69" i="29" s="1"/>
  <c r="AA50" i="29"/>
  <c r="AD49" i="29" s="1"/>
  <c r="AR73" i="29"/>
  <c r="AP73" i="29" s="1"/>
  <c r="AN87" i="29"/>
  <c r="AK79" i="29"/>
  <c r="R118" i="29"/>
  <c r="R119" i="29" s="1"/>
  <c r="R120" i="29" s="1"/>
  <c r="S111" i="29"/>
  <c r="AP25" i="29"/>
  <c r="AS18" i="29"/>
  <c r="V112" i="29"/>
  <c r="V102" i="29"/>
  <c r="W111" i="29"/>
  <c r="AR17" i="29"/>
  <c r="AR16" i="29" s="1"/>
  <c r="AR8" i="29" s="1"/>
  <c r="AR47" i="29" s="1"/>
  <c r="AR48" i="29" s="1"/>
  <c r="AR45" i="29" s="1"/>
  <c r="AR31" i="29" s="1"/>
  <c r="AQ17" i="29"/>
  <c r="AQ16" i="29" s="1"/>
  <c r="AQ8" i="29" s="1"/>
  <c r="AQ47" i="29" s="1"/>
  <c r="AQ48" i="29" s="1"/>
  <c r="AP16" i="29"/>
  <c r="AP8" i="29" s="1"/>
  <c r="AP47" i="29" s="1"/>
  <c r="AP48" i="29" s="1"/>
  <c r="AL67" i="29"/>
  <c r="AO68" i="29"/>
  <c r="AU59" i="29"/>
  <c r="Z114" i="29"/>
  <c r="AK56" i="29"/>
  <c r="AN57" i="29"/>
  <c r="O123" i="29"/>
  <c r="O125" i="29" s="1"/>
  <c r="O128" i="29"/>
  <c r="O126" i="29" s="1"/>
  <c r="AF63" i="29"/>
  <c r="AF30" i="29" s="1"/>
  <c r="AI64" i="29"/>
  <c r="AK64" i="29"/>
  <c r="AH63" i="29"/>
  <c r="AP57" i="29"/>
  <c r="AM56" i="29"/>
  <c r="AM73" i="29"/>
  <c r="AM72" i="29" s="1"/>
  <c r="AS98" i="29"/>
  <c r="AQ98" i="29"/>
  <c r="AE99" i="29"/>
  <c r="AE95" i="29" s="1"/>
  <c r="AE71" i="29"/>
  <c r="AT68" i="29"/>
  <c r="AS64" i="29"/>
  <c r="AP63" i="29"/>
  <c r="AK77" i="29"/>
  <c r="AH76" i="29"/>
  <c r="AH72" i="29" s="1"/>
  <c r="AU56" i="29"/>
  <c r="R114" i="29"/>
  <c r="AS77" i="29"/>
  <c r="AP76" i="29"/>
  <c r="AS74" i="29"/>
  <c r="AL82" i="29"/>
  <c r="AI79" i="29"/>
  <c r="AI71" i="29" s="1"/>
  <c r="Y45" i="29"/>
  <c r="Y31" i="29" s="1"/>
  <c r="Y30" i="29" s="1"/>
  <c r="AM79" i="29"/>
  <c r="AP87" i="29"/>
  <c r="AE67" i="29"/>
  <c r="AN59" i="29"/>
  <c r="AQ60" i="29"/>
  <c r="AT73" i="29"/>
  <c r="X112" i="29" l="1"/>
  <c r="AA45" i="29"/>
  <c r="AA31" i="29" s="1"/>
  <c r="AA30" i="29" s="1"/>
  <c r="AC114" i="29"/>
  <c r="AP72" i="29"/>
  <c r="AP99" i="29" s="1"/>
  <c r="AP95" i="29" s="1"/>
  <c r="V114" i="29"/>
  <c r="V111" i="29" s="1"/>
  <c r="J30" i="31"/>
  <c r="K29" i="31"/>
  <c r="Q64" i="31"/>
  <c r="R63" i="31"/>
  <c r="T63" i="31" s="1"/>
  <c r="X148" i="31"/>
  <c r="Y147" i="31"/>
  <c r="AA147" i="31" s="1"/>
  <c r="C16" i="31"/>
  <c r="D15" i="31"/>
  <c r="F15" i="31" s="1"/>
  <c r="W42" i="30"/>
  <c r="T40" i="30"/>
  <c r="V40" i="30" s="1"/>
  <c r="W40" i="30" s="1"/>
  <c r="X40" i="30" s="1"/>
  <c r="V41" i="30"/>
  <c r="W41" i="30" s="1"/>
  <c r="AU73" i="29"/>
  <c r="AS73" i="29" s="1"/>
  <c r="AE50" i="29"/>
  <c r="AH49" i="29" s="1"/>
  <c r="AO82" i="29"/>
  <c r="AL79" i="29"/>
  <c r="AL71" i="29" s="1"/>
  <c r="AS76" i="29"/>
  <c r="R121" i="29"/>
  <c r="R111" i="29"/>
  <c r="AN77" i="29"/>
  <c r="AK76" i="29"/>
  <c r="AK72" i="29" s="1"/>
  <c r="AL64" i="29"/>
  <c r="AI63" i="29"/>
  <c r="AI30" i="29" s="1"/>
  <c r="AA112" i="29"/>
  <c r="AA102" i="29"/>
  <c r="AA114" i="29" s="1"/>
  <c r="AC111" i="29"/>
  <c r="AU87" i="29"/>
  <c r="AP67" i="29"/>
  <c r="AS68" i="29"/>
  <c r="Y112" i="29"/>
  <c r="Y102" i="29"/>
  <c r="AH99" i="29"/>
  <c r="AH95" i="29" s="1"/>
  <c r="AH71" i="29"/>
  <c r="AM99" i="29"/>
  <c r="AM95" i="29" s="1"/>
  <c r="AM71" i="29"/>
  <c r="AN64" i="29"/>
  <c r="AK63" i="29"/>
  <c r="Z111" i="29"/>
  <c r="AS25" i="29"/>
  <c r="AS26" i="29" s="1"/>
  <c r="AS16" i="29"/>
  <c r="AS8" i="29" s="1"/>
  <c r="AS47" i="29" s="1"/>
  <c r="AS48" i="29" s="1"/>
  <c r="AK70" i="29"/>
  <c r="AN69" i="29" s="1"/>
  <c r="AR77" i="29"/>
  <c r="AO76" i="29"/>
  <c r="AO72" i="29" s="1"/>
  <c r="AS87" i="29"/>
  <c r="AP79" i="29"/>
  <c r="AP56" i="29"/>
  <c r="AS57" i="29"/>
  <c r="AF112" i="29"/>
  <c r="AF102" i="29"/>
  <c r="AQ57" i="29"/>
  <c r="AN56" i="29"/>
  <c r="AR68" i="29"/>
  <c r="AO67" i="29"/>
  <c r="AD50" i="29"/>
  <c r="AG49" i="29" s="1"/>
  <c r="AT27" i="29"/>
  <c r="AQ25" i="29"/>
  <c r="AQ26" i="29" s="1"/>
  <c r="AU25" i="29"/>
  <c r="AU26" i="29" s="1"/>
  <c r="AU16" i="29"/>
  <c r="AU8" i="29" s="1"/>
  <c r="AU47" i="29" s="1"/>
  <c r="AU48" i="29" s="1"/>
  <c r="AU45" i="29" s="1"/>
  <c r="AU31" i="29" s="1"/>
  <c r="AU30" i="29" s="1"/>
  <c r="U114" i="29"/>
  <c r="AT60" i="29"/>
  <c r="AQ59" i="29"/>
  <c r="AS63" i="29"/>
  <c r="AP26" i="29"/>
  <c r="AQ87" i="29"/>
  <c r="AN79" i="29"/>
  <c r="AH67" i="29"/>
  <c r="AS59" i="29"/>
  <c r="AL99" i="29"/>
  <c r="AL95" i="29" s="1"/>
  <c r="AS7" i="29"/>
  <c r="AP6" i="29"/>
  <c r="AP35" i="29" s="1"/>
  <c r="AP36" i="29" s="1"/>
  <c r="AP33" i="29" s="1"/>
  <c r="AB45" i="29"/>
  <c r="AB31" i="29" s="1"/>
  <c r="AB30" i="29" s="1"/>
  <c r="X114" i="29"/>
  <c r="U118" i="29" l="1"/>
  <c r="U119" i="29" s="1"/>
  <c r="U120" i="29" s="1"/>
  <c r="AP71" i="29"/>
  <c r="AS72" i="29"/>
  <c r="AE45" i="29"/>
  <c r="AE31" i="29" s="1"/>
  <c r="AE30" i="29" s="1"/>
  <c r="AE102" i="29" s="1"/>
  <c r="AD45" i="29"/>
  <c r="AD31" i="29" s="1"/>
  <c r="AD30" i="29" s="1"/>
  <c r="AD112" i="29" s="1"/>
  <c r="Y114" i="29"/>
  <c r="X118" i="29" s="1"/>
  <c r="X119" i="29" s="1"/>
  <c r="X120" i="29" s="1"/>
  <c r="C17" i="31"/>
  <c r="D16" i="31"/>
  <c r="F16" i="31" s="1"/>
  <c r="M29" i="31"/>
  <c r="N29" i="31"/>
  <c r="X149" i="31"/>
  <c r="Y148" i="31"/>
  <c r="AA148" i="31" s="1"/>
  <c r="J31" i="31"/>
  <c r="K30" i="31"/>
  <c r="Q65" i="31"/>
  <c r="R64" i="31"/>
  <c r="T64" i="31" s="1"/>
  <c r="AB112" i="29"/>
  <c r="AB102" i="29"/>
  <c r="AA121" i="29"/>
  <c r="AA111" i="29"/>
  <c r="AK99" i="29"/>
  <c r="AK95" i="29" s="1"/>
  <c r="AK71" i="29"/>
  <c r="R124" i="29"/>
  <c r="R122" i="29"/>
  <c r="R127" i="29" s="1"/>
  <c r="AE112" i="29"/>
  <c r="AT87" i="29"/>
  <c r="AQ79" i="29"/>
  <c r="AG50" i="29"/>
  <c r="AJ49" i="29" s="1"/>
  <c r="AT57" i="29"/>
  <c r="AQ56" i="29"/>
  <c r="AU77" i="29"/>
  <c r="AR76" i="29"/>
  <c r="AR72" i="29" s="1"/>
  <c r="AN63" i="29"/>
  <c r="AQ64" i="29"/>
  <c r="AN76" i="29"/>
  <c r="AN72" i="29" s="1"/>
  <c r="AQ77" i="29"/>
  <c r="AR82" i="29"/>
  <c r="AO79" i="29"/>
  <c r="AO71" i="29" s="1"/>
  <c r="AH50" i="29"/>
  <c r="AK49" i="29" s="1"/>
  <c r="AO99" i="29"/>
  <c r="AO95" i="29" s="1"/>
  <c r="X121" i="29"/>
  <c r="X111" i="29"/>
  <c r="AS6" i="29"/>
  <c r="AS35" i="29" s="1"/>
  <c r="AS36" i="29" s="1"/>
  <c r="AS33" i="29" s="1"/>
  <c r="AT59" i="29"/>
  <c r="AS99" i="29"/>
  <c r="AS95" i="29" s="1"/>
  <c r="U121" i="29"/>
  <c r="U124" i="29" s="1"/>
  <c r="U111" i="29"/>
  <c r="AF114" i="29"/>
  <c r="AK67" i="29"/>
  <c r="AS67" i="29"/>
  <c r="AT25" i="29"/>
  <c r="AT26" i="29" s="1"/>
  <c r="AS56" i="29"/>
  <c r="AO64" i="29"/>
  <c r="AL63" i="29"/>
  <c r="AL30" i="29" s="1"/>
  <c r="AR67" i="29"/>
  <c r="AU68" i="29"/>
  <c r="AS79" i="29"/>
  <c r="AS71" i="29" s="1"/>
  <c r="AN70" i="29"/>
  <c r="AQ69" i="29" s="1"/>
  <c r="AI112" i="29"/>
  <c r="AI102" i="29"/>
  <c r="AD102" i="29" l="1"/>
  <c r="AG45" i="29"/>
  <c r="AG31" i="29" s="1"/>
  <c r="AG30" i="29" s="1"/>
  <c r="Y111" i="29"/>
  <c r="AI114" i="29"/>
  <c r="AI111" i="29" s="1"/>
  <c r="AH45" i="29"/>
  <c r="AH31" i="29" s="1"/>
  <c r="AH30" i="29" s="1"/>
  <c r="AH102" i="29" s="1"/>
  <c r="AE114" i="29"/>
  <c r="AD118" i="29" s="1"/>
  <c r="AD119" i="29" s="1"/>
  <c r="AD120" i="29" s="1"/>
  <c r="AB114" i="29"/>
  <c r="AB111" i="29" s="1"/>
  <c r="J32" i="31"/>
  <c r="K31" i="31"/>
  <c r="M31" i="31" s="1"/>
  <c r="M30" i="31"/>
  <c r="R65" i="31"/>
  <c r="Q66" i="31"/>
  <c r="X150" i="31"/>
  <c r="Y149" i="31"/>
  <c r="C18" i="31"/>
  <c r="D17" i="31"/>
  <c r="AH112" i="29"/>
  <c r="AR99" i="29"/>
  <c r="AR95" i="29" s="1"/>
  <c r="AU67" i="29"/>
  <c r="AD114" i="29"/>
  <c r="AK50" i="29"/>
  <c r="AN49" i="29" s="1"/>
  <c r="AN99" i="29"/>
  <c r="AN95" i="29" s="1"/>
  <c r="AN71" i="29"/>
  <c r="AU76" i="29"/>
  <c r="AU72" i="29" s="1"/>
  <c r="AT56" i="29"/>
  <c r="AT79" i="29"/>
  <c r="X124" i="29"/>
  <c r="X122" i="29"/>
  <c r="X127" i="29" s="1"/>
  <c r="AT64" i="29"/>
  <c r="AQ63" i="29"/>
  <c r="AG112" i="29"/>
  <c r="AG102" i="29"/>
  <c r="R128" i="29"/>
  <c r="R126" i="29" s="1"/>
  <c r="R123" i="29"/>
  <c r="AQ70" i="29"/>
  <c r="AT69" i="29" s="1"/>
  <c r="AT77" i="29"/>
  <c r="AQ76" i="29"/>
  <c r="AQ72" i="29" s="1"/>
  <c r="AL112" i="29"/>
  <c r="AL102" i="29"/>
  <c r="AN67" i="29"/>
  <c r="AR64" i="29"/>
  <c r="AO63" i="29"/>
  <c r="AO30" i="29" s="1"/>
  <c r="AF111" i="29"/>
  <c r="AU82" i="29"/>
  <c r="AR79" i="29"/>
  <c r="AR71" i="29" s="1"/>
  <c r="AJ50" i="29"/>
  <c r="AM49" i="29" s="1"/>
  <c r="AA124" i="29"/>
  <c r="AE111" i="29" l="1"/>
  <c r="AQ67" i="29"/>
  <c r="AA118" i="29"/>
  <c r="AA119" i="29" s="1"/>
  <c r="AA120" i="29" s="1"/>
  <c r="AH114" i="29"/>
  <c r="AG118" i="29" s="1"/>
  <c r="AG119" i="29" s="1"/>
  <c r="AG120" i="29" s="1"/>
  <c r="Y150" i="31"/>
  <c r="X151" i="31"/>
  <c r="F17" i="31"/>
  <c r="G17" i="31"/>
  <c r="R66" i="31"/>
  <c r="Q67" i="31"/>
  <c r="C19" i="31"/>
  <c r="D18" i="31"/>
  <c r="T65" i="31"/>
  <c r="U65" i="31"/>
  <c r="J33" i="31"/>
  <c r="K32" i="31"/>
  <c r="AA149" i="31"/>
  <c r="AB149" i="31"/>
  <c r="AT76" i="29"/>
  <c r="AT72" i="29" s="1"/>
  <c r="AU99" i="29"/>
  <c r="AU95" i="29" s="1"/>
  <c r="AD121" i="29"/>
  <c r="AD111" i="29"/>
  <c r="AM50" i="29"/>
  <c r="AP49" i="29" s="1"/>
  <c r="AO112" i="29"/>
  <c r="AO102" i="29"/>
  <c r="R125" i="29"/>
  <c r="U122" i="29"/>
  <c r="U127" i="29" s="1"/>
  <c r="X123" i="29"/>
  <c r="X128" i="29"/>
  <c r="X126" i="29" s="1"/>
  <c r="AN50" i="29"/>
  <c r="AQ49" i="29" s="1"/>
  <c r="AU79" i="29"/>
  <c r="AU71" i="29" s="1"/>
  <c r="AJ45" i="29"/>
  <c r="AJ31" i="29" s="1"/>
  <c r="AJ30" i="29" s="1"/>
  <c r="AR63" i="29"/>
  <c r="AR30" i="29" s="1"/>
  <c r="AU64" i="29"/>
  <c r="AL114" i="29"/>
  <c r="AQ99" i="29"/>
  <c r="AQ95" i="29" s="1"/>
  <c r="AQ71" i="29"/>
  <c r="AT70" i="29"/>
  <c r="AG114" i="29"/>
  <c r="AT63" i="29"/>
  <c r="AK45" i="29"/>
  <c r="AK31" i="29" s="1"/>
  <c r="AK30" i="29" s="1"/>
  <c r="AO114" i="29" l="1"/>
  <c r="AH111" i="29"/>
  <c r="AN45" i="29"/>
  <c r="AN31" i="29" s="1"/>
  <c r="AN30" i="29" s="1"/>
  <c r="AM45" i="29"/>
  <c r="AM31" i="29" s="1"/>
  <c r="AM30" i="29" s="1"/>
  <c r="AM112" i="29" s="1"/>
  <c r="M32" i="31"/>
  <c r="AE17" i="31"/>
  <c r="J34" i="31"/>
  <c r="K33" i="31"/>
  <c r="M33" i="31" s="1"/>
  <c r="C20" i="31"/>
  <c r="D19" i="31"/>
  <c r="F19" i="31" s="1"/>
  <c r="Q68" i="31"/>
  <c r="R67" i="31"/>
  <c r="T67" i="31" s="1"/>
  <c r="X152" i="31"/>
  <c r="Y151" i="31"/>
  <c r="AA151" i="31" s="1"/>
  <c r="F18" i="31"/>
  <c r="T66" i="31"/>
  <c r="AA150" i="31"/>
  <c r="AL111" i="29"/>
  <c r="U123" i="29"/>
  <c r="U125" i="29" s="1"/>
  <c r="U128" i="29"/>
  <c r="U126" i="29" s="1"/>
  <c r="AO111" i="29"/>
  <c r="AU102" i="29"/>
  <c r="AU112" i="29"/>
  <c r="AT99" i="29"/>
  <c r="AT95" i="29" s="1"/>
  <c r="AT71" i="29"/>
  <c r="AG121" i="29"/>
  <c r="AG124" i="29" s="1"/>
  <c r="AG111" i="29"/>
  <c r="AU63" i="29"/>
  <c r="AQ50" i="29"/>
  <c r="AT49" i="29" s="1"/>
  <c r="AD124" i="29"/>
  <c r="AD122" i="29"/>
  <c r="AD127" i="29" s="1"/>
  <c r="AK112" i="29"/>
  <c r="AK102" i="29"/>
  <c r="AN112" i="29"/>
  <c r="AN102" i="29"/>
  <c r="AJ112" i="29"/>
  <c r="AJ102" i="29"/>
  <c r="X125" i="29"/>
  <c r="AA122" i="29"/>
  <c r="AA127" i="29" s="1"/>
  <c r="AT67" i="29"/>
  <c r="AR112" i="29"/>
  <c r="AR102" i="29"/>
  <c r="AP50" i="29"/>
  <c r="AS49" i="29" s="1"/>
  <c r="AQ45" i="29" l="1"/>
  <c r="AQ31" i="29" s="1"/>
  <c r="AQ30" i="29" s="1"/>
  <c r="AM102" i="29"/>
  <c r="AM114" i="29" s="1"/>
  <c r="AM121" i="29" s="1"/>
  <c r="AK114" i="29"/>
  <c r="AJ118" i="29" s="1"/>
  <c r="AJ119" i="29" s="1"/>
  <c r="AJ120" i="29" s="1"/>
  <c r="AP45" i="29"/>
  <c r="AP31" i="29" s="1"/>
  <c r="AP30" i="29" s="1"/>
  <c r="Q69" i="31"/>
  <c r="R68" i="31"/>
  <c r="T68" i="31" s="1"/>
  <c r="C21" i="31"/>
  <c r="D20" i="31"/>
  <c r="A172" i="31"/>
  <c r="X153" i="31"/>
  <c r="Y152" i="31"/>
  <c r="J35" i="31"/>
  <c r="K34" i="31"/>
  <c r="M34" i="31" s="1"/>
  <c r="AQ112" i="29"/>
  <c r="AQ102" i="29"/>
  <c r="AU114" i="29"/>
  <c r="AA128" i="29"/>
  <c r="AA126" i="29" s="1"/>
  <c r="AA123" i="29"/>
  <c r="AA125" i="29" s="1"/>
  <c r="AD123" i="29"/>
  <c r="AD128" i="29"/>
  <c r="AD126" i="29" s="1"/>
  <c r="AS50" i="29"/>
  <c r="AJ114" i="29"/>
  <c r="AT50" i="29"/>
  <c r="AR114" i="29"/>
  <c r="AN114" i="29"/>
  <c r="AK111" i="29" l="1"/>
  <c r="AM111" i="29"/>
  <c r="AT45" i="29"/>
  <c r="AT31" i="29" s="1"/>
  <c r="AT30" i="29" s="1"/>
  <c r="AT112" i="29" s="1"/>
  <c r="AQ114" i="29"/>
  <c r="AP118" i="29" s="1"/>
  <c r="AP119" i="29" s="1"/>
  <c r="AP120" i="29" s="1"/>
  <c r="J36" i="31"/>
  <c r="K35" i="31"/>
  <c r="M35" i="31" s="1"/>
  <c r="D21" i="31"/>
  <c r="F21" i="31" s="1"/>
  <c r="C22" i="31"/>
  <c r="AA152" i="31"/>
  <c r="F20" i="31"/>
  <c r="X154" i="31"/>
  <c r="Y153" i="31"/>
  <c r="AA153" i="31" s="1"/>
  <c r="Q70" i="31"/>
  <c r="R69" i="31"/>
  <c r="AJ121" i="29"/>
  <c r="AM124" i="29" s="1"/>
  <c r="AJ111" i="29"/>
  <c r="AS45" i="29"/>
  <c r="AS31" i="29" s="1"/>
  <c r="AS30" i="29" s="1"/>
  <c r="AP102" i="29"/>
  <c r="AP112" i="29"/>
  <c r="AU111" i="29"/>
  <c r="AM118" i="29"/>
  <c r="AM119" i="29" s="1"/>
  <c r="AM120" i="29" s="1"/>
  <c r="AN111" i="29"/>
  <c r="AD125" i="29"/>
  <c r="AG122" i="29"/>
  <c r="AG127" i="29" s="1"/>
  <c r="AR111" i="29"/>
  <c r="AT102" i="29" l="1"/>
  <c r="AQ111" i="29"/>
  <c r="AT114" i="29"/>
  <c r="AT111" i="29" s="1"/>
  <c r="AP114" i="29"/>
  <c r="AP111" i="29" s="1"/>
  <c r="T69" i="31"/>
  <c r="Q71" i="31"/>
  <c r="R70" i="31"/>
  <c r="T70" i="31" s="1"/>
  <c r="Y154" i="31"/>
  <c r="AA154" i="31" s="1"/>
  <c r="X155" i="31"/>
  <c r="J37" i="31"/>
  <c r="K36" i="31"/>
  <c r="M36" i="31" s="1"/>
  <c r="D22" i="31"/>
  <c r="F22" i="31" s="1"/>
  <c r="C23" i="31"/>
  <c r="AG128" i="29"/>
  <c r="AG126" i="29" s="1"/>
  <c r="AG123" i="29"/>
  <c r="AG125" i="29" s="1"/>
  <c r="AS112" i="29"/>
  <c r="AS102" i="29"/>
  <c r="AJ124" i="29"/>
  <c r="AJ122" i="29"/>
  <c r="AJ127" i="29" s="1"/>
  <c r="AP121" i="29" l="1"/>
  <c r="AS118" i="29"/>
  <c r="AS119" i="29" s="1"/>
  <c r="AS120" i="29" s="1"/>
  <c r="AS114" i="29"/>
  <c r="AS111" i="29" s="1"/>
  <c r="AS129" i="29"/>
  <c r="AS132" i="29" s="1"/>
  <c r="AS134" i="29" s="1"/>
  <c r="AS131" i="29" s="1"/>
  <c r="J38" i="31"/>
  <c r="K37" i="31"/>
  <c r="M37" i="31" s="1"/>
  <c r="X156" i="31"/>
  <c r="Y155" i="31"/>
  <c r="AA155" i="31" s="1"/>
  <c r="D23" i="31"/>
  <c r="F23" i="31" s="1"/>
  <c r="C24" i="31"/>
  <c r="Q72" i="31"/>
  <c r="R71" i="31"/>
  <c r="AJ123" i="29"/>
  <c r="AJ128" i="29"/>
  <c r="AJ126" i="29" s="1"/>
  <c r="AP124" i="29"/>
  <c r="AP122" i="29"/>
  <c r="AP127" i="29" s="1"/>
  <c r="AS140" i="29" l="1"/>
  <c r="AS121" i="29"/>
  <c r="AS124" i="29" s="1"/>
  <c r="C25" i="31"/>
  <c r="D24" i="31"/>
  <c r="X157" i="31"/>
  <c r="Y156" i="31"/>
  <c r="AA156" i="31" s="1"/>
  <c r="T71" i="31"/>
  <c r="Q73" i="31"/>
  <c r="R72" i="31"/>
  <c r="T72" i="31" s="1"/>
  <c r="J39" i="31"/>
  <c r="K38" i="31"/>
  <c r="M38" i="31" s="1"/>
  <c r="AP123" i="29"/>
  <c r="AP128" i="29"/>
  <c r="AP126" i="29" s="1"/>
  <c r="AJ125" i="29"/>
  <c r="AM122" i="29"/>
  <c r="AM127" i="29" s="1"/>
  <c r="Q74" i="31" l="1"/>
  <c r="R73" i="31"/>
  <c r="T73" i="31" s="1"/>
  <c r="X158" i="31"/>
  <c r="Y157" i="31"/>
  <c r="AA157" i="31" s="1"/>
  <c r="J40" i="31"/>
  <c r="K39" i="31"/>
  <c r="M39" i="31" s="1"/>
  <c r="F24" i="31"/>
  <c r="C26" i="31"/>
  <c r="D25" i="31"/>
  <c r="F25" i="31" s="1"/>
  <c r="AP125" i="29"/>
  <c r="AS122" i="29"/>
  <c r="AS127" i="29" s="1"/>
  <c r="AM123" i="29"/>
  <c r="AM125" i="29" s="1"/>
  <c r="AM128" i="29"/>
  <c r="AM126" i="29" s="1"/>
  <c r="Y158" i="31" l="1"/>
  <c r="AA158" i="31" s="1"/>
  <c r="X159" i="31"/>
  <c r="D26" i="31"/>
  <c r="F26" i="31" s="1"/>
  <c r="C27" i="31"/>
  <c r="K40" i="31"/>
  <c r="M40" i="31" s="1"/>
  <c r="J41" i="31"/>
  <c r="Q75" i="31"/>
  <c r="R74" i="31"/>
  <c r="T74" i="31" s="1"/>
  <c r="AS123" i="29"/>
  <c r="AS125" i="29" s="1"/>
  <c r="AS128" i="29"/>
  <c r="AS126" i="29" s="1"/>
  <c r="Q76" i="31" l="1"/>
  <c r="R75" i="31"/>
  <c r="T75" i="31" s="1"/>
  <c r="K41" i="31"/>
  <c r="J42" i="31"/>
  <c r="X160" i="31"/>
  <c r="Y159" i="31"/>
  <c r="AA159" i="31" s="1"/>
  <c r="D27" i="31"/>
  <c r="F27" i="31" s="1"/>
  <c r="C28" i="31"/>
  <c r="M41" i="31" l="1"/>
  <c r="N41" i="31"/>
  <c r="D28" i="31"/>
  <c r="F28" i="31" s="1"/>
  <c r="C29" i="31"/>
  <c r="J43" i="31"/>
  <c r="K42" i="31"/>
  <c r="Y160" i="31"/>
  <c r="AA160" i="31" s="1"/>
  <c r="X161" i="31"/>
  <c r="R76" i="31"/>
  <c r="T76" i="31" s="1"/>
  <c r="Q77" i="31"/>
  <c r="D29" i="31" l="1"/>
  <c r="C30" i="31"/>
  <c r="R77" i="31"/>
  <c r="Q78" i="31"/>
  <c r="M42" i="31"/>
  <c r="Y161" i="31"/>
  <c r="J44" i="31"/>
  <c r="K43" i="31"/>
  <c r="M43" i="31" s="1"/>
  <c r="T77" i="31" l="1"/>
  <c r="U77" i="31"/>
  <c r="J45" i="31"/>
  <c r="K44" i="31"/>
  <c r="M44" i="31" s="1"/>
  <c r="D30" i="31"/>
  <c r="C31" i="31"/>
  <c r="Q79" i="31"/>
  <c r="R78" i="31"/>
  <c r="AA161" i="31"/>
  <c r="AB161" i="31"/>
  <c r="F29" i="31"/>
  <c r="G29" i="31"/>
  <c r="AE29" i="31" l="1"/>
  <c r="T78" i="31"/>
  <c r="Q80" i="31"/>
  <c r="R79" i="31"/>
  <c r="T79" i="31" s="1"/>
  <c r="F30" i="31"/>
  <c r="C32" i="31"/>
  <c r="D31" i="31"/>
  <c r="F31" i="31" s="1"/>
  <c r="J46" i="31"/>
  <c r="K45" i="31"/>
  <c r="M45" i="31" s="1"/>
  <c r="B172" i="31" l="1"/>
  <c r="C33" i="31"/>
  <c r="D32" i="31"/>
  <c r="F32" i="31" s="1"/>
  <c r="J47" i="31"/>
  <c r="K46" i="31"/>
  <c r="M46" i="31" s="1"/>
  <c r="Q81" i="31"/>
  <c r="R80" i="31"/>
  <c r="T80" i="31" s="1"/>
  <c r="J48" i="31" l="1"/>
  <c r="K47" i="31"/>
  <c r="M47" i="31" s="1"/>
  <c r="Q82" i="31"/>
  <c r="R81" i="31"/>
  <c r="C34" i="31"/>
  <c r="D33" i="31"/>
  <c r="Q83" i="31" l="1"/>
  <c r="R82" i="31"/>
  <c r="T82" i="31" s="1"/>
  <c r="T81" i="31"/>
  <c r="F33" i="31"/>
  <c r="C35" i="31"/>
  <c r="D34" i="31"/>
  <c r="F34" i="31" s="1"/>
  <c r="J49" i="31"/>
  <c r="K48" i="31"/>
  <c r="M48" i="31" s="1"/>
  <c r="J50" i="31" l="1"/>
  <c r="K49" i="31"/>
  <c r="M49" i="31" s="1"/>
  <c r="C36" i="31"/>
  <c r="D35" i="31"/>
  <c r="Q84" i="31"/>
  <c r="R83" i="31"/>
  <c r="Q85" i="31" l="1"/>
  <c r="R84" i="31"/>
  <c r="T84" i="31" s="1"/>
  <c r="T83" i="31"/>
  <c r="J51" i="31"/>
  <c r="K50" i="31"/>
  <c r="M50" i="31" s="1"/>
  <c r="F35" i="31"/>
  <c r="C37" i="31"/>
  <c r="D36" i="31"/>
  <c r="F36" i="31" s="1"/>
  <c r="C38" i="31" l="1"/>
  <c r="D37" i="31"/>
  <c r="F37" i="31" s="1"/>
  <c r="J52" i="31"/>
  <c r="K51" i="31"/>
  <c r="M51" i="31" s="1"/>
  <c r="Q86" i="31"/>
  <c r="R85" i="31"/>
  <c r="K52" i="31" l="1"/>
  <c r="M52" i="31" s="1"/>
  <c r="J53" i="31"/>
  <c r="Q87" i="31"/>
  <c r="R86" i="31"/>
  <c r="T86" i="31" s="1"/>
  <c r="T85" i="31"/>
  <c r="C39" i="31"/>
  <c r="D38" i="31"/>
  <c r="F38" i="31" s="1"/>
  <c r="J54" i="31" l="1"/>
  <c r="K53" i="31"/>
  <c r="C40" i="31"/>
  <c r="D39" i="31"/>
  <c r="F39" i="31" s="1"/>
  <c r="Q88" i="31"/>
  <c r="R87" i="31"/>
  <c r="T87" i="31" s="1"/>
  <c r="R88" i="31" l="1"/>
  <c r="T88" i="31" s="1"/>
  <c r="Q89" i="31"/>
  <c r="C41" i="31"/>
  <c r="D40" i="31"/>
  <c r="F40" i="31" s="1"/>
  <c r="M53" i="31"/>
  <c r="N53" i="31"/>
  <c r="J55" i="31"/>
  <c r="K54" i="31"/>
  <c r="D41" i="31" l="1"/>
  <c r="C42" i="31"/>
  <c r="R89" i="31"/>
  <c r="Q90" i="31"/>
  <c r="M54" i="31"/>
  <c r="J56" i="31"/>
  <c r="K55" i="31"/>
  <c r="M55" i="31" s="1"/>
  <c r="F41" i="31" l="1"/>
  <c r="G41" i="31"/>
  <c r="C43" i="31"/>
  <c r="D42" i="31"/>
  <c r="R90" i="31"/>
  <c r="Q91" i="31"/>
  <c r="J57" i="31"/>
  <c r="K56" i="31"/>
  <c r="T89" i="31"/>
  <c r="U89" i="31"/>
  <c r="T90" i="31" l="1"/>
  <c r="Q92" i="31"/>
  <c r="R91" i="31"/>
  <c r="T91" i="31" s="1"/>
  <c r="M56" i="31"/>
  <c r="F42" i="31"/>
  <c r="AE41" i="31"/>
  <c r="J58" i="31"/>
  <c r="K57" i="31"/>
  <c r="M57" i="31" s="1"/>
  <c r="C44" i="31"/>
  <c r="D43" i="31"/>
  <c r="F43" i="31" s="1"/>
  <c r="J59" i="31" l="1"/>
  <c r="K58" i="31"/>
  <c r="C172" i="31"/>
  <c r="R92" i="31"/>
  <c r="T92" i="31" s="1"/>
  <c r="Q93" i="31"/>
  <c r="C45" i="31"/>
  <c r="D44" i="31"/>
  <c r="F44" i="31" s="1"/>
  <c r="Q94" i="31" l="1"/>
  <c r="R93" i="31"/>
  <c r="M58" i="31"/>
  <c r="C46" i="31"/>
  <c r="D45" i="31"/>
  <c r="J60" i="31"/>
  <c r="K59" i="31"/>
  <c r="M59" i="31" s="1"/>
  <c r="C47" i="31" l="1"/>
  <c r="D46" i="31"/>
  <c r="F46" i="31" s="1"/>
  <c r="Q95" i="31"/>
  <c r="R94" i="31"/>
  <c r="T94" i="31" s="1"/>
  <c r="F45" i="31"/>
  <c r="T93" i="31"/>
  <c r="J61" i="31"/>
  <c r="K60" i="31"/>
  <c r="M60" i="31" s="1"/>
  <c r="Q96" i="31" l="1"/>
  <c r="R95" i="31"/>
  <c r="T95" i="31" s="1"/>
  <c r="J62" i="31"/>
  <c r="K61" i="31"/>
  <c r="M61" i="31" s="1"/>
  <c r="C48" i="31"/>
  <c r="D47" i="31"/>
  <c r="F47" i="31" l="1"/>
  <c r="C49" i="31"/>
  <c r="D48" i="31"/>
  <c r="F48" i="31" s="1"/>
  <c r="R96" i="31"/>
  <c r="T96" i="31" s="1"/>
  <c r="Q97" i="31"/>
  <c r="J63" i="31"/>
  <c r="K62" i="31"/>
  <c r="M62" i="31" s="1"/>
  <c r="Q98" i="31" l="1"/>
  <c r="R97" i="31"/>
  <c r="T97" i="31" s="1"/>
  <c r="J64" i="31"/>
  <c r="K63" i="31"/>
  <c r="M63" i="31" s="1"/>
  <c r="C50" i="31"/>
  <c r="D49" i="31"/>
  <c r="F49" i="31" s="1"/>
  <c r="Q99" i="31" l="1"/>
  <c r="R98" i="31"/>
  <c r="T98" i="31" s="1"/>
  <c r="C51" i="31"/>
  <c r="D50" i="31"/>
  <c r="F50" i="31" s="1"/>
  <c r="J65" i="31"/>
  <c r="K64" i="31"/>
  <c r="M64" i="31" s="1"/>
  <c r="K65" i="31" l="1"/>
  <c r="J66" i="31"/>
  <c r="C52" i="31"/>
  <c r="D51" i="31"/>
  <c r="F51" i="31" s="1"/>
  <c r="Q100" i="31"/>
  <c r="R99" i="31"/>
  <c r="T99" i="31" s="1"/>
  <c r="Q101" i="31" l="1"/>
  <c r="R100" i="31"/>
  <c r="T100" i="31" s="1"/>
  <c r="C53" i="31"/>
  <c r="D52" i="31"/>
  <c r="F52" i="31" s="1"/>
  <c r="K66" i="31"/>
  <c r="J67" i="31"/>
  <c r="M65" i="31"/>
  <c r="N65" i="31"/>
  <c r="C54" i="31" l="1"/>
  <c r="D53" i="31"/>
  <c r="J68" i="31"/>
  <c r="K67" i="31"/>
  <c r="M67" i="31" s="1"/>
  <c r="M66" i="31"/>
  <c r="R101" i="31"/>
  <c r="Q102" i="31"/>
  <c r="J69" i="31" l="1"/>
  <c r="K68" i="31"/>
  <c r="M68" i="31" s="1"/>
  <c r="Q103" i="31"/>
  <c r="R102" i="31"/>
  <c r="F53" i="31"/>
  <c r="G53" i="31"/>
  <c r="T101" i="31"/>
  <c r="U101" i="31"/>
  <c r="O172" i="31"/>
  <c r="D54" i="31"/>
  <c r="C55" i="31"/>
  <c r="C56" i="31" l="1"/>
  <c r="D55" i="31"/>
  <c r="F55" i="31" s="1"/>
  <c r="Q104" i="31"/>
  <c r="R103" i="31"/>
  <c r="T103" i="31" s="1"/>
  <c r="AE53" i="31"/>
  <c r="D172" i="31" s="1"/>
  <c r="T102" i="31"/>
  <c r="F54" i="31"/>
  <c r="J70" i="31"/>
  <c r="K69" i="31"/>
  <c r="Q105" i="31" l="1"/>
  <c r="R104" i="31"/>
  <c r="T104" i="31" s="1"/>
  <c r="M69" i="31"/>
  <c r="J71" i="31"/>
  <c r="K70" i="31"/>
  <c r="M70" i="31" s="1"/>
  <c r="C57" i="31"/>
  <c r="D56" i="31"/>
  <c r="F56" i="31" l="1"/>
  <c r="C58" i="31"/>
  <c r="D57" i="31"/>
  <c r="F57" i="31" s="1"/>
  <c r="J72" i="31"/>
  <c r="K71" i="31"/>
  <c r="Q106" i="31"/>
  <c r="R105" i="31"/>
  <c r="J73" i="31" l="1"/>
  <c r="K72" i="31"/>
  <c r="M72" i="31" s="1"/>
  <c r="M71" i="31"/>
  <c r="T105" i="31"/>
  <c r="Q107" i="31"/>
  <c r="R106" i="31"/>
  <c r="T106" i="31" s="1"/>
  <c r="C59" i="31"/>
  <c r="D58" i="31"/>
  <c r="F58" i="31" l="1"/>
  <c r="C60" i="31"/>
  <c r="D59" i="31"/>
  <c r="F59" i="31" s="1"/>
  <c r="Q108" i="31"/>
  <c r="R107" i="31"/>
  <c r="T107" i="31" s="1"/>
  <c r="J74" i="31"/>
  <c r="K73" i="31"/>
  <c r="M73" i="31" l="1"/>
  <c r="J75" i="31"/>
  <c r="K74" i="31"/>
  <c r="M74" i="31" s="1"/>
  <c r="Q109" i="31"/>
  <c r="R108" i="31"/>
  <c r="C61" i="31"/>
  <c r="D60" i="31"/>
  <c r="Q110" i="31" l="1"/>
  <c r="R109" i="31"/>
  <c r="T109" i="31" s="1"/>
  <c r="T108" i="31"/>
  <c r="F60" i="31"/>
  <c r="J76" i="31"/>
  <c r="K75" i="31"/>
  <c r="M75" i="31" s="1"/>
  <c r="C62" i="31"/>
  <c r="D61" i="31"/>
  <c r="F61" i="31" s="1"/>
  <c r="J77" i="31" l="1"/>
  <c r="K76" i="31"/>
  <c r="M76" i="31" s="1"/>
  <c r="C63" i="31"/>
  <c r="D62" i="31"/>
  <c r="F62" i="31" s="1"/>
  <c r="Q111" i="31"/>
  <c r="R110" i="31"/>
  <c r="T110" i="31" s="1"/>
  <c r="Q112" i="31" l="1"/>
  <c r="R111" i="31"/>
  <c r="T111" i="31" s="1"/>
  <c r="C64" i="31"/>
  <c r="D63" i="31"/>
  <c r="F63" i="31" s="1"/>
  <c r="J78" i="31"/>
  <c r="K77" i="31"/>
  <c r="M77" i="31" l="1"/>
  <c r="N77" i="31"/>
  <c r="J79" i="31"/>
  <c r="K78" i="31"/>
  <c r="Q113" i="31"/>
  <c r="R112" i="31"/>
  <c r="T112" i="31" s="1"/>
  <c r="C65" i="31"/>
  <c r="D64" i="31"/>
  <c r="F64" i="31" s="1"/>
  <c r="M78" i="31" l="1"/>
  <c r="J80" i="31"/>
  <c r="K79" i="31"/>
  <c r="M79" i="31" s="1"/>
  <c r="D65" i="31"/>
  <c r="C66" i="31"/>
  <c r="R113" i="31"/>
  <c r="Q114" i="31"/>
  <c r="F65" i="31" l="1"/>
  <c r="G65" i="31"/>
  <c r="AE65" i="31" s="1"/>
  <c r="E172" i="31" s="1"/>
  <c r="D66" i="31"/>
  <c r="C67" i="31"/>
  <c r="R114" i="31"/>
  <c r="Q115" i="31"/>
  <c r="T113" i="31"/>
  <c r="U113" i="31"/>
  <c r="J81" i="31"/>
  <c r="K80" i="31"/>
  <c r="P172" i="31"/>
  <c r="J82" i="31" l="1"/>
  <c r="K81" i="31"/>
  <c r="M81" i="31" s="1"/>
  <c r="F66" i="31"/>
  <c r="M80" i="31"/>
  <c r="C68" i="31"/>
  <c r="D67" i="31"/>
  <c r="F67" i="31" s="1"/>
  <c r="Q116" i="31"/>
  <c r="R115" i="31"/>
  <c r="T115" i="31" s="1"/>
  <c r="T114" i="31"/>
  <c r="C69" i="31" l="1"/>
  <c r="D68" i="31"/>
  <c r="F68" i="31" s="1"/>
  <c r="Q117" i="31"/>
  <c r="R116" i="31"/>
  <c r="J83" i="31"/>
  <c r="K82" i="31"/>
  <c r="T116" i="31" l="1"/>
  <c r="C70" i="31"/>
  <c r="D69" i="31"/>
  <c r="F69" i="31" s="1"/>
  <c r="Q118" i="31"/>
  <c r="R117" i="31"/>
  <c r="T117" i="31" s="1"/>
  <c r="J84" i="31"/>
  <c r="K83" i="31"/>
  <c r="M83" i="31" s="1"/>
  <c r="M82" i="31"/>
  <c r="C71" i="31" l="1"/>
  <c r="D70" i="31"/>
  <c r="F70" i="31" s="1"/>
  <c r="J85" i="31"/>
  <c r="K84" i="31"/>
  <c r="Q119" i="31"/>
  <c r="R118" i="31"/>
  <c r="T118" i="31" s="1"/>
  <c r="J86" i="31" l="1"/>
  <c r="K85" i="31"/>
  <c r="M85" i="31" s="1"/>
  <c r="M84" i="31"/>
  <c r="Q120" i="31"/>
  <c r="R119" i="31"/>
  <c r="T119" i="31" s="1"/>
  <c r="C72" i="31"/>
  <c r="D71" i="31"/>
  <c r="C73" i="31" l="1"/>
  <c r="D72" i="31"/>
  <c r="F72" i="31" s="1"/>
  <c r="F71" i="31"/>
  <c r="Q121" i="31"/>
  <c r="R120" i="31"/>
  <c r="T120" i="31" s="1"/>
  <c r="J87" i="31"/>
  <c r="K86" i="31"/>
  <c r="Q122" i="31" l="1"/>
  <c r="R121" i="31"/>
  <c r="T121" i="31" s="1"/>
  <c r="M86" i="31"/>
  <c r="K87" i="31"/>
  <c r="M87" i="31" s="1"/>
  <c r="J88" i="31"/>
  <c r="C74" i="31"/>
  <c r="D73" i="31"/>
  <c r="F73" i="31" s="1"/>
  <c r="C75" i="31" l="1"/>
  <c r="D74" i="31"/>
  <c r="F74" i="31" s="1"/>
  <c r="J89" i="31"/>
  <c r="K88" i="31"/>
  <c r="M88" i="31" s="1"/>
  <c r="Q123" i="31"/>
  <c r="R122" i="31"/>
  <c r="T122" i="31" s="1"/>
  <c r="C76" i="31" l="1"/>
  <c r="D75" i="31"/>
  <c r="F75" i="31" s="1"/>
  <c r="Q124" i="31"/>
  <c r="R123" i="31"/>
  <c r="T123" i="31" s="1"/>
  <c r="J90" i="31"/>
  <c r="K89" i="31"/>
  <c r="J91" i="31" l="1"/>
  <c r="K90" i="31"/>
  <c r="M89" i="31"/>
  <c r="N89" i="31"/>
  <c r="R124" i="31"/>
  <c r="T124" i="31" s="1"/>
  <c r="Q125" i="31"/>
  <c r="C77" i="31"/>
  <c r="D76" i="31"/>
  <c r="F76" i="31" s="1"/>
  <c r="Q126" i="31" l="1"/>
  <c r="R125" i="31"/>
  <c r="M90" i="31"/>
  <c r="D77" i="31"/>
  <c r="C78" i="31"/>
  <c r="J92" i="31"/>
  <c r="K91" i="31"/>
  <c r="M91" i="31" s="1"/>
  <c r="D78" i="31" l="1"/>
  <c r="C79" i="31"/>
  <c r="F77" i="31"/>
  <c r="G77" i="31"/>
  <c r="AE77" i="31" s="1"/>
  <c r="F172" i="31" s="1"/>
  <c r="Q127" i="31"/>
  <c r="R126" i="31"/>
  <c r="Q172" i="31"/>
  <c r="T125" i="31"/>
  <c r="U125" i="31"/>
  <c r="J93" i="31"/>
  <c r="K92" i="31"/>
  <c r="M92" i="31" s="1"/>
  <c r="J94" i="31" l="1"/>
  <c r="K93" i="31"/>
  <c r="M93" i="31" s="1"/>
  <c r="T126" i="31"/>
  <c r="C80" i="31"/>
  <c r="D79" i="31"/>
  <c r="F79" i="31" s="1"/>
  <c r="R127" i="31"/>
  <c r="T127" i="31" s="1"/>
  <c r="Q128" i="31"/>
  <c r="F78" i="31"/>
  <c r="Q129" i="31" l="1"/>
  <c r="R128" i="31"/>
  <c r="T128" i="31" s="1"/>
  <c r="C81" i="31"/>
  <c r="D80" i="31"/>
  <c r="K94" i="31"/>
  <c r="J95" i="31"/>
  <c r="M94" i="31" l="1"/>
  <c r="F80" i="31"/>
  <c r="C82" i="31"/>
  <c r="D81" i="31"/>
  <c r="F81" i="31" s="1"/>
  <c r="Q130" i="31"/>
  <c r="R129" i="31"/>
  <c r="T129" i="31" s="1"/>
  <c r="J96" i="31"/>
  <c r="K95" i="31"/>
  <c r="M95" i="31" s="1"/>
  <c r="J97" i="31" l="1"/>
  <c r="K96" i="31"/>
  <c r="M96" i="31" s="1"/>
  <c r="Q131" i="31"/>
  <c r="R130" i="31"/>
  <c r="T130" i="31" s="1"/>
  <c r="C83" i="31"/>
  <c r="D82" i="31"/>
  <c r="F82" i="31" l="1"/>
  <c r="Q132" i="31"/>
  <c r="R131" i="31"/>
  <c r="T131" i="31" s="1"/>
  <c r="J98" i="31"/>
  <c r="K97" i="31"/>
  <c r="M97" i="31" s="1"/>
  <c r="C84" i="31"/>
  <c r="D83" i="31"/>
  <c r="F83" i="31" s="1"/>
  <c r="C85" i="31" l="1"/>
  <c r="D84" i="31"/>
  <c r="F84" i="31" s="1"/>
  <c r="K98" i="31"/>
  <c r="M98" i="31" s="1"/>
  <c r="J99" i="31"/>
  <c r="R132" i="31"/>
  <c r="T132" i="31" s="1"/>
  <c r="Q133" i="31"/>
  <c r="Q134" i="31" l="1"/>
  <c r="R133" i="31"/>
  <c r="T133" i="31" s="1"/>
  <c r="J100" i="31"/>
  <c r="K99" i="31"/>
  <c r="M99" i="31" s="1"/>
  <c r="C86" i="31"/>
  <c r="D85" i="31"/>
  <c r="J101" i="31" l="1"/>
  <c r="K100" i="31"/>
  <c r="M100" i="31" s="1"/>
  <c r="F85" i="31"/>
  <c r="C87" i="31"/>
  <c r="D86" i="31"/>
  <c r="F86" i="31" s="1"/>
  <c r="Q135" i="31"/>
  <c r="R134" i="31"/>
  <c r="T134" i="31" s="1"/>
  <c r="Q136" i="31" l="1"/>
  <c r="R135" i="31"/>
  <c r="T135" i="31" s="1"/>
  <c r="D87" i="31"/>
  <c r="F87" i="31" s="1"/>
  <c r="C88" i="31"/>
  <c r="J102" i="31"/>
  <c r="K101" i="31"/>
  <c r="C89" i="31" l="1"/>
  <c r="D88" i="31"/>
  <c r="F88" i="31" s="1"/>
  <c r="M101" i="31"/>
  <c r="N101" i="31"/>
  <c r="J103" i="31"/>
  <c r="K102" i="31"/>
  <c r="Q137" i="31"/>
  <c r="R136" i="31"/>
  <c r="T136" i="31" s="1"/>
  <c r="J104" i="31" l="1"/>
  <c r="K103" i="31"/>
  <c r="M103" i="31" s="1"/>
  <c r="M102" i="31"/>
  <c r="R137" i="31"/>
  <c r="Q138" i="31"/>
  <c r="D89" i="31"/>
  <c r="C90" i="31"/>
  <c r="T137" i="31" l="1"/>
  <c r="U137" i="31"/>
  <c r="R138" i="31"/>
  <c r="Q139" i="31"/>
  <c r="R172" i="31"/>
  <c r="D90" i="31"/>
  <c r="C91" i="31"/>
  <c r="F89" i="31"/>
  <c r="G89" i="31"/>
  <c r="AE89" i="31" s="1"/>
  <c r="G172" i="31" s="1"/>
  <c r="J105" i="31"/>
  <c r="K104" i="31"/>
  <c r="C92" i="31" l="1"/>
  <c r="D91" i="31"/>
  <c r="F91" i="31" s="1"/>
  <c r="F90" i="31"/>
  <c r="T138" i="31"/>
  <c r="R139" i="31"/>
  <c r="T139" i="31" s="1"/>
  <c r="Q140" i="31"/>
  <c r="M104" i="31"/>
  <c r="J106" i="31"/>
  <c r="K105" i="31"/>
  <c r="M105" i="31" s="1"/>
  <c r="R140" i="31" l="1"/>
  <c r="Q141" i="31"/>
  <c r="J107" i="31"/>
  <c r="K106" i="31"/>
  <c r="M106" i="31" s="1"/>
  <c r="D92" i="31"/>
  <c r="F92" i="31" s="1"/>
  <c r="C93" i="31"/>
  <c r="R141" i="31" l="1"/>
  <c r="T141" i="31" s="1"/>
  <c r="Q142" i="31"/>
  <c r="C94" i="31"/>
  <c r="D93" i="31"/>
  <c r="J108" i="31"/>
  <c r="K107" i="31"/>
  <c r="T140" i="31"/>
  <c r="J109" i="31" l="1"/>
  <c r="K108" i="31"/>
  <c r="M108" i="31" s="1"/>
  <c r="F93" i="31"/>
  <c r="R142" i="31"/>
  <c r="Q143" i="31"/>
  <c r="M107" i="31"/>
  <c r="C95" i="31"/>
  <c r="D94" i="31"/>
  <c r="F94" i="31" s="1"/>
  <c r="R143" i="31" l="1"/>
  <c r="T143" i="31" s="1"/>
  <c r="Q144" i="31"/>
  <c r="C96" i="31"/>
  <c r="D95" i="31"/>
  <c r="T142" i="31"/>
  <c r="J110" i="31"/>
  <c r="K109" i="31"/>
  <c r="R144" i="31" l="1"/>
  <c r="Q145" i="31"/>
  <c r="J111" i="31"/>
  <c r="K110" i="31"/>
  <c r="M110" i="31" s="1"/>
  <c r="D96" i="31"/>
  <c r="F96" i="31" s="1"/>
  <c r="C97" i="31"/>
  <c r="F95" i="31"/>
  <c r="M109" i="31"/>
  <c r="J112" i="31" l="1"/>
  <c r="K111" i="31"/>
  <c r="M111" i="31" s="1"/>
  <c r="C98" i="31"/>
  <c r="D97" i="31"/>
  <c r="R145" i="31"/>
  <c r="T145" i="31" s="1"/>
  <c r="Q146" i="31"/>
  <c r="T144" i="31"/>
  <c r="C99" i="31" l="1"/>
  <c r="D98" i="31"/>
  <c r="F98" i="31" s="1"/>
  <c r="J113" i="31"/>
  <c r="K112" i="31"/>
  <c r="M112" i="31" s="1"/>
  <c r="F97" i="31"/>
  <c r="Q147" i="31"/>
  <c r="R146" i="31"/>
  <c r="T146" i="31" l="1"/>
  <c r="Q148" i="31"/>
  <c r="R147" i="31"/>
  <c r="T147" i="31" s="1"/>
  <c r="K113" i="31"/>
  <c r="J114" i="31"/>
  <c r="C100" i="31"/>
  <c r="D99" i="31"/>
  <c r="F99" i="31" s="1"/>
  <c r="Q149" i="31" l="1"/>
  <c r="R148" i="31"/>
  <c r="T148" i="31" s="1"/>
  <c r="K114" i="31"/>
  <c r="J115" i="31"/>
  <c r="D100" i="31"/>
  <c r="F100" i="31" s="1"/>
  <c r="C101" i="31"/>
  <c r="M113" i="31"/>
  <c r="N113" i="31"/>
  <c r="Q150" i="31" l="1"/>
  <c r="R149" i="31"/>
  <c r="D101" i="31"/>
  <c r="C102" i="31"/>
  <c r="J116" i="31"/>
  <c r="K115" i="31"/>
  <c r="M115" i="31" s="1"/>
  <c r="M114" i="31"/>
  <c r="F101" i="31" l="1"/>
  <c r="G101" i="31"/>
  <c r="AE101" i="31" s="1"/>
  <c r="H172" i="31" s="1"/>
  <c r="S172" i="31"/>
  <c r="T149" i="31"/>
  <c r="U149" i="31"/>
  <c r="D102" i="31"/>
  <c r="C103" i="31"/>
  <c r="J117" i="31"/>
  <c r="K116" i="31"/>
  <c r="R150" i="31"/>
  <c r="Q151" i="31"/>
  <c r="J118" i="31" l="1"/>
  <c r="K117" i="31"/>
  <c r="M117" i="31" s="1"/>
  <c r="F102" i="31"/>
  <c r="M116" i="31"/>
  <c r="Q152" i="31"/>
  <c r="R151" i="31"/>
  <c r="T151" i="31" s="1"/>
  <c r="C104" i="31"/>
  <c r="D103" i="31"/>
  <c r="F103" i="31" s="1"/>
  <c r="T150" i="31"/>
  <c r="C105" i="31" l="1"/>
  <c r="D104" i="31"/>
  <c r="F104" i="31" s="1"/>
  <c r="Q153" i="31"/>
  <c r="R152" i="31"/>
  <c r="T152" i="31" s="1"/>
  <c r="J119" i="31"/>
  <c r="K118" i="31"/>
  <c r="Q154" i="31" l="1"/>
  <c r="R153" i="31"/>
  <c r="T153" i="31" s="1"/>
  <c r="M118" i="31"/>
  <c r="J120" i="31"/>
  <c r="K119" i="31"/>
  <c r="M119" i="31" s="1"/>
  <c r="C106" i="31"/>
  <c r="D105" i="31"/>
  <c r="C107" i="31" l="1"/>
  <c r="D106" i="31"/>
  <c r="F106" i="31" s="1"/>
  <c r="J121" i="31"/>
  <c r="K120" i="31"/>
  <c r="M120" i="31" s="1"/>
  <c r="F105" i="31"/>
  <c r="R154" i="31"/>
  <c r="Q155" i="31"/>
  <c r="Q156" i="31" l="1"/>
  <c r="R155" i="31"/>
  <c r="T155" i="31" s="1"/>
  <c r="T154" i="31"/>
  <c r="J122" i="31"/>
  <c r="K121" i="31"/>
  <c r="M121" i="31" s="1"/>
  <c r="C108" i="31"/>
  <c r="D107" i="31"/>
  <c r="C109" i="31" l="1"/>
  <c r="D108" i="31"/>
  <c r="F108" i="31" s="1"/>
  <c r="J123" i="31"/>
  <c r="K122" i="31"/>
  <c r="M122" i="31" s="1"/>
  <c r="F107" i="31"/>
  <c r="Q157" i="31"/>
  <c r="R156" i="31"/>
  <c r="T156" i="31" l="1"/>
  <c r="Q158" i="31"/>
  <c r="R157" i="31"/>
  <c r="T157" i="31" s="1"/>
  <c r="J124" i="31"/>
  <c r="K123" i="31"/>
  <c r="M123" i="31" s="1"/>
  <c r="C110" i="31"/>
  <c r="D109" i="31"/>
  <c r="F109" i="31" l="1"/>
  <c r="C111" i="31"/>
  <c r="D110" i="31"/>
  <c r="F110" i="31" s="1"/>
  <c r="R158" i="31"/>
  <c r="T158" i="31" s="1"/>
  <c r="Q159" i="31"/>
  <c r="J125" i="31"/>
  <c r="K124" i="31"/>
  <c r="M124" i="31" s="1"/>
  <c r="C112" i="31" l="1"/>
  <c r="D111" i="31"/>
  <c r="F111" i="31" s="1"/>
  <c r="Q160" i="31"/>
  <c r="R159" i="31"/>
  <c r="T159" i="31" s="1"/>
  <c r="J126" i="31"/>
  <c r="K125" i="31"/>
  <c r="Q161" i="31" l="1"/>
  <c r="R160" i="31"/>
  <c r="T160" i="31" s="1"/>
  <c r="M125" i="31"/>
  <c r="N125" i="31"/>
  <c r="J127" i="31"/>
  <c r="K126" i="31"/>
  <c r="C113" i="31"/>
  <c r="D112" i="31"/>
  <c r="F112" i="31" s="1"/>
  <c r="M126" i="31" l="1"/>
  <c r="J128" i="31"/>
  <c r="K127" i="31"/>
  <c r="M127" i="31" s="1"/>
  <c r="D113" i="31"/>
  <c r="C114" i="31"/>
  <c r="R161" i="31"/>
  <c r="F113" i="31" l="1"/>
  <c r="G113" i="31"/>
  <c r="AE113" i="31" s="1"/>
  <c r="I172" i="31" s="1"/>
  <c r="J129" i="31"/>
  <c r="K128" i="31"/>
  <c r="M128" i="31" s="1"/>
  <c r="T161" i="31"/>
  <c r="U161" i="31"/>
  <c r="AE161" i="31" s="1"/>
  <c r="M172" i="31" s="1"/>
  <c r="D114" i="31"/>
  <c r="C115" i="31"/>
  <c r="T172" i="31"/>
  <c r="J130" i="31" l="1"/>
  <c r="K129" i="31"/>
  <c r="M129" i="31" s="1"/>
  <c r="C116" i="31"/>
  <c r="D115" i="31"/>
  <c r="F115" i="31" s="1"/>
  <c r="F114" i="31"/>
  <c r="C117" i="31" l="1"/>
  <c r="D116" i="31"/>
  <c r="J131" i="31"/>
  <c r="K130" i="31"/>
  <c r="M130" i="31" s="1"/>
  <c r="F116" i="31" l="1"/>
  <c r="J132" i="31"/>
  <c r="K131" i="31"/>
  <c r="C118" i="31"/>
  <c r="D117" i="31"/>
  <c r="F117" i="31" s="1"/>
  <c r="D118" i="31" l="1"/>
  <c r="C119" i="31"/>
  <c r="M131" i="31"/>
  <c r="J133" i="31"/>
  <c r="K132" i="31"/>
  <c r="M132" i="31" s="1"/>
  <c r="C120" i="31" l="1"/>
  <c r="D119" i="31"/>
  <c r="F119" i="31" s="1"/>
  <c r="J134" i="31"/>
  <c r="K133" i="31"/>
  <c r="M133" i="31" s="1"/>
  <c r="F118" i="31"/>
  <c r="K134" i="31" l="1"/>
  <c r="M134" i="31" s="1"/>
  <c r="J135" i="31"/>
  <c r="C121" i="31"/>
  <c r="D120" i="31"/>
  <c r="F120" i="31" s="1"/>
  <c r="C122" i="31" l="1"/>
  <c r="D121" i="31"/>
  <c r="J136" i="31"/>
  <c r="K135" i="31"/>
  <c r="M135" i="31" s="1"/>
  <c r="J137" i="31" l="1"/>
  <c r="K136" i="31"/>
  <c r="M136" i="31" s="1"/>
  <c r="F121" i="31"/>
  <c r="D122" i="31"/>
  <c r="F122" i="31" s="1"/>
  <c r="C123" i="31"/>
  <c r="C124" i="31" l="1"/>
  <c r="D123" i="31"/>
  <c r="F123" i="31" s="1"/>
  <c r="J138" i="31"/>
  <c r="K137" i="31"/>
  <c r="M137" i="31" l="1"/>
  <c r="N137" i="31"/>
  <c r="K138" i="31"/>
  <c r="J139" i="31"/>
  <c r="C125" i="31"/>
  <c r="D124" i="31"/>
  <c r="F124" i="31" s="1"/>
  <c r="M138" i="31" l="1"/>
  <c r="T162" i="31"/>
  <c r="S163" i="31" s="1"/>
  <c r="R163" i="31" s="1"/>
  <c r="R162" i="31"/>
  <c r="K139" i="31"/>
  <c r="M139" i="31" s="1"/>
  <c r="J140" i="31"/>
  <c r="D125" i="31"/>
  <c r="C126" i="31"/>
  <c r="D126" i="31" l="1"/>
  <c r="C127" i="31"/>
  <c r="K140" i="31"/>
  <c r="M140" i="31" s="1"/>
  <c r="J141" i="31"/>
  <c r="F125" i="31"/>
  <c r="G125" i="31"/>
  <c r="AE125" i="31" s="1"/>
  <c r="J172" i="31" s="1"/>
  <c r="U172" i="31"/>
  <c r="N172" i="31"/>
  <c r="U162" i="31"/>
  <c r="K141" i="31" l="1"/>
  <c r="M141" i="31" s="1"/>
  <c r="J142" i="31"/>
  <c r="F126" i="31"/>
  <c r="C128" i="31"/>
  <c r="D127" i="31"/>
  <c r="F127" i="31" s="1"/>
  <c r="K142" i="31" l="1"/>
  <c r="J143" i="31"/>
  <c r="D128" i="31"/>
  <c r="C129" i="31"/>
  <c r="C130" i="31" l="1"/>
  <c r="D129" i="31"/>
  <c r="F129" i="31" s="1"/>
  <c r="M142" i="31"/>
  <c r="K143" i="31"/>
  <c r="M143" i="31" s="1"/>
  <c r="J144" i="31"/>
  <c r="F128" i="31"/>
  <c r="K144" i="31" l="1"/>
  <c r="J145" i="31"/>
  <c r="C131" i="31"/>
  <c r="D130" i="31"/>
  <c r="F130" i="31" l="1"/>
  <c r="K145" i="31"/>
  <c r="M145" i="31" s="1"/>
  <c r="J146" i="31"/>
  <c r="C132" i="31"/>
  <c r="D131" i="31"/>
  <c r="F131" i="31" s="1"/>
  <c r="M144" i="31"/>
  <c r="K146" i="31" l="1"/>
  <c r="J147" i="31"/>
  <c r="D132" i="31"/>
  <c r="F132" i="31" s="1"/>
  <c r="C133" i="31"/>
  <c r="C134" i="31" l="1"/>
  <c r="D133" i="31"/>
  <c r="F133" i="31" s="1"/>
  <c r="M146" i="31"/>
  <c r="M162" i="31" s="1"/>
  <c r="L163" i="31" s="1"/>
  <c r="K163" i="31" s="1"/>
  <c r="K162" i="31"/>
  <c r="N149" i="31"/>
  <c r="AE149" i="31" l="1"/>
  <c r="N162" i="31"/>
  <c r="C135" i="31"/>
  <c r="D134" i="31"/>
  <c r="F134" i="31" s="1"/>
  <c r="C136" i="31" l="1"/>
  <c r="D135" i="31"/>
  <c r="F135" i="31" s="1"/>
  <c r="AA172" i="31"/>
  <c r="L172" i="31"/>
  <c r="D136" i="31" l="1"/>
  <c r="F136" i="31" s="1"/>
  <c r="C137" i="31"/>
  <c r="D137" i="31" s="1"/>
  <c r="AA162" i="31" l="1"/>
  <c r="Z163" i="31" s="1"/>
  <c r="Y163" i="31" s="1"/>
  <c r="Y162" i="31"/>
  <c r="F137" i="31"/>
  <c r="F162" i="31" s="1"/>
  <c r="E163" i="31" s="1"/>
  <c r="D162" i="31"/>
  <c r="G137" i="31"/>
  <c r="D163" i="31" l="1"/>
  <c r="C167" i="31"/>
  <c r="AB162" i="31"/>
  <c r="AE137" i="31"/>
  <c r="G162" i="31"/>
  <c r="V172" i="31" l="1"/>
  <c r="AE162" i="31"/>
  <c r="C168" i="31"/>
  <c r="Z172" i="31"/>
  <c r="K172" i="31"/>
  <c r="AE172" i="31" s="1"/>
  <c r="E167" i="31" s="1"/>
  <c r="W172" i="31" l="1"/>
  <c r="D5" i="12" l="1"/>
  <c r="D5" i="9"/>
  <c r="D5" i="3"/>
  <c r="H79" i="16" l="1"/>
  <c r="G79" i="16"/>
  <c r="F79" i="16"/>
  <c r="H79" i="15"/>
  <c r="G79" i="15"/>
  <c r="F79" i="15"/>
  <c r="H79" i="14"/>
  <c r="I79" i="14"/>
  <c r="J79" i="14"/>
  <c r="G79" i="14"/>
  <c r="F79" i="14"/>
  <c r="AI15" i="17"/>
  <c r="A5" i="19" l="1"/>
  <c r="A5" i="20" s="1"/>
  <c r="A6" i="21"/>
  <c r="A6" i="17"/>
  <c r="S78" i="14"/>
  <c r="T78" i="14"/>
  <c r="U78" i="14"/>
  <c r="V78" i="14"/>
  <c r="W78" i="14"/>
  <c r="X78" i="14"/>
  <c r="Y78" i="14"/>
  <c r="Z78" i="14"/>
  <c r="S79" i="14"/>
  <c r="T79" i="14"/>
  <c r="U79" i="14"/>
  <c r="V79" i="14"/>
  <c r="W79" i="14"/>
  <c r="X79" i="14"/>
  <c r="Y79" i="14"/>
  <c r="Z79" i="14"/>
  <c r="AM16" i="17"/>
  <c r="AI16" i="17"/>
  <c r="AL16" i="21" l="1"/>
  <c r="AJ16" i="21"/>
  <c r="AI16" i="21"/>
  <c r="AI15" i="21"/>
  <c r="AJ16" i="18" l="1"/>
  <c r="I8" i="7"/>
  <c r="AI16" i="18"/>
  <c r="AI15" i="18"/>
  <c r="D31" i="25" l="1"/>
  <c r="C31" i="25" s="1"/>
  <c r="D30" i="25"/>
  <c r="C30" i="25" s="1"/>
  <c r="D29" i="25"/>
  <c r="C29" i="25" s="1"/>
  <c r="D28" i="25"/>
  <c r="C28" i="25" s="1"/>
  <c r="D27" i="25"/>
  <c r="C27" i="25" s="1"/>
  <c r="AC25" i="25"/>
  <c r="AC23" i="25" s="1"/>
  <c r="AB25" i="25"/>
  <c r="AB23" i="25" s="1"/>
  <c r="AA25" i="25"/>
  <c r="AA23" i="25" s="1"/>
  <c r="Z25" i="25"/>
  <c r="Z23" i="25" s="1"/>
  <c r="Y25" i="25"/>
  <c r="Y23" i="25" s="1"/>
  <c r="X25" i="25"/>
  <c r="X23" i="25" s="1"/>
  <c r="W25" i="25"/>
  <c r="W23" i="25" s="1"/>
  <c r="V25" i="25"/>
  <c r="V23" i="25" s="1"/>
  <c r="U25" i="25"/>
  <c r="U23" i="25" s="1"/>
  <c r="T25" i="25"/>
  <c r="T23" i="25" s="1"/>
  <c r="S25" i="25"/>
  <c r="S23" i="25" s="1"/>
  <c r="D25" i="25"/>
  <c r="C25" i="25" s="1"/>
  <c r="D22" i="25"/>
  <c r="C22" i="25" s="1"/>
  <c r="D21" i="25"/>
  <c r="C21" i="25" s="1"/>
  <c r="D20" i="25"/>
  <c r="C20" i="25" s="1"/>
  <c r="R19" i="25"/>
  <c r="Q19" i="25"/>
  <c r="P19" i="25"/>
  <c r="O19" i="25"/>
  <c r="N19" i="25"/>
  <c r="M19" i="25"/>
  <c r="L19" i="25"/>
  <c r="K19" i="25"/>
  <c r="J19" i="25"/>
  <c r="I19" i="25"/>
  <c r="H19" i="25"/>
  <c r="G19" i="25"/>
  <c r="G15" i="25" s="1"/>
  <c r="G14" i="25" s="1"/>
  <c r="F19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Q15" i="25" s="1"/>
  <c r="Q14" i="25" s="1"/>
  <c r="P18" i="25"/>
  <c r="P15" i="25" s="1"/>
  <c r="P14" i="25" s="1"/>
  <c r="O18" i="25"/>
  <c r="O15" i="25" s="1"/>
  <c r="O14" i="25" s="1"/>
  <c r="N18" i="25"/>
  <c r="N15" i="25" s="1"/>
  <c r="N14" i="25" s="1"/>
  <c r="M18" i="25"/>
  <c r="M15" i="25" s="1"/>
  <c r="M14" i="25" s="1"/>
  <c r="L18" i="25"/>
  <c r="L15" i="25" s="1"/>
  <c r="L14" i="25" s="1"/>
  <c r="K18" i="25"/>
  <c r="K15" i="25" s="1"/>
  <c r="K14" i="25" s="1"/>
  <c r="J18" i="25"/>
  <c r="J15" i="25" s="1"/>
  <c r="J14" i="25" s="1"/>
  <c r="I18" i="25"/>
  <c r="I15" i="25" s="1"/>
  <c r="I14" i="25" s="1"/>
  <c r="H18" i="25"/>
  <c r="H15" i="25" s="1"/>
  <c r="H14" i="25" s="1"/>
  <c r="AC17" i="25"/>
  <c r="AC15" i="25" s="1"/>
  <c r="AC14" i="25" s="1"/>
  <c r="AC13" i="25" s="1"/>
  <c r="AB17" i="25"/>
  <c r="AA17" i="25"/>
  <c r="Z17" i="25"/>
  <c r="Z15" i="25" s="1"/>
  <c r="Z14" i="25" s="1"/>
  <c r="Z13" i="25" s="1"/>
  <c r="Y17" i="25"/>
  <c r="Y15" i="25" s="1"/>
  <c r="Y14" i="25" s="1"/>
  <c r="Y13" i="25" s="1"/>
  <c r="X17" i="25"/>
  <c r="W17" i="25"/>
  <c r="V17" i="25"/>
  <c r="V15" i="25" s="1"/>
  <c r="V14" i="25" s="1"/>
  <c r="V13" i="25" s="1"/>
  <c r="U17" i="25"/>
  <c r="U15" i="25" s="1"/>
  <c r="U14" i="25" s="1"/>
  <c r="U13" i="25" s="1"/>
  <c r="T17" i="25"/>
  <c r="S17" i="25"/>
  <c r="D17" i="25"/>
  <c r="C17" i="25" s="1"/>
  <c r="D16" i="25"/>
  <c r="C16" i="25" s="1"/>
  <c r="R15" i="25"/>
  <c r="R14" i="25" s="1"/>
  <c r="F12" i="25"/>
  <c r="G12" i="25" s="1"/>
  <c r="H12" i="25" s="1"/>
  <c r="I12" i="25" s="1"/>
  <c r="J12" i="25" s="1"/>
  <c r="K12" i="25" s="1"/>
  <c r="L12" i="25" s="1"/>
  <c r="M12" i="25" s="1"/>
  <c r="N12" i="25" s="1"/>
  <c r="O12" i="25" s="1"/>
  <c r="P12" i="25" s="1"/>
  <c r="Q12" i="25" s="1"/>
  <c r="R12" i="25" s="1"/>
  <c r="S11" i="25" s="1"/>
  <c r="T11" i="25" s="1"/>
  <c r="U11" i="25" s="1"/>
  <c r="V11" i="25" s="1"/>
  <c r="W11" i="25" s="1"/>
  <c r="X11" i="25" s="1"/>
  <c r="Y11" i="25" s="1"/>
  <c r="Z11" i="25" s="1"/>
  <c r="AA11" i="25" s="1"/>
  <c r="AB11" i="25" s="1"/>
  <c r="AC11" i="25" s="1"/>
  <c r="F11" i="25"/>
  <c r="G11" i="25" s="1"/>
  <c r="H11" i="25" s="1"/>
  <c r="I11" i="25" s="1"/>
  <c r="J11" i="25" s="1"/>
  <c r="K11" i="25" s="1"/>
  <c r="L11" i="25" s="1"/>
  <c r="M11" i="25" s="1"/>
  <c r="N11" i="25" s="1"/>
  <c r="O11" i="25" s="1"/>
  <c r="P11" i="25" s="1"/>
  <c r="Q11" i="25" s="1"/>
  <c r="R11" i="25" s="1"/>
  <c r="S10" i="25" s="1"/>
  <c r="T10" i="25" s="1"/>
  <c r="U10" i="25" s="1"/>
  <c r="V10" i="25" s="1"/>
  <c r="W10" i="25" s="1"/>
  <c r="X10" i="25" s="1"/>
  <c r="Y10" i="25" s="1"/>
  <c r="Z10" i="25" s="1"/>
  <c r="AA10" i="25" s="1"/>
  <c r="AB10" i="25" s="1"/>
  <c r="AC10" i="25" s="1"/>
  <c r="D29" i="24"/>
  <c r="C29" i="24" s="1"/>
  <c r="D28" i="24"/>
  <c r="C28" i="24" s="1"/>
  <c r="D27" i="24"/>
  <c r="C27" i="24" s="1"/>
  <c r="D26" i="24"/>
  <c r="C26" i="24" s="1"/>
  <c r="D25" i="24"/>
  <c r="C25" i="24" s="1"/>
  <c r="AC23" i="24"/>
  <c r="AB23" i="24"/>
  <c r="AB21" i="24" s="1"/>
  <c r="AA23" i="24"/>
  <c r="AA21" i="24" s="1"/>
  <c r="Z23" i="24"/>
  <c r="Z21" i="24" s="1"/>
  <c r="Y23" i="24"/>
  <c r="Y21" i="24" s="1"/>
  <c r="X23" i="24"/>
  <c r="X21" i="24" s="1"/>
  <c r="W23" i="24"/>
  <c r="W21" i="24" s="1"/>
  <c r="V23" i="24"/>
  <c r="V21" i="24" s="1"/>
  <c r="U23" i="24"/>
  <c r="U21" i="24" s="1"/>
  <c r="T23" i="24"/>
  <c r="T21" i="24" s="1"/>
  <c r="S23" i="24"/>
  <c r="S21" i="24" s="1"/>
  <c r="D23" i="24"/>
  <c r="C23" i="24" s="1"/>
  <c r="AC21" i="24"/>
  <c r="D20" i="24"/>
  <c r="C20" i="24" s="1"/>
  <c r="D19" i="24"/>
  <c r="C19" i="24" s="1"/>
  <c r="D18" i="24"/>
  <c r="C18" i="24" s="1"/>
  <c r="R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Q13" i="24" s="1"/>
  <c r="Q12" i="24" s="1"/>
  <c r="P16" i="24"/>
  <c r="P13" i="24" s="1"/>
  <c r="P12" i="24" s="1"/>
  <c r="O16" i="24"/>
  <c r="O13" i="24" s="1"/>
  <c r="O12" i="24" s="1"/>
  <c r="N16" i="24"/>
  <c r="M16" i="24"/>
  <c r="L16" i="24"/>
  <c r="L13" i="24" s="1"/>
  <c r="L12" i="24" s="1"/>
  <c r="K16" i="24"/>
  <c r="K13" i="24" s="1"/>
  <c r="K12" i="24" s="1"/>
  <c r="J16" i="24"/>
  <c r="I16" i="24"/>
  <c r="I13" i="24" s="1"/>
  <c r="I12" i="24" s="1"/>
  <c r="H16" i="24"/>
  <c r="H13" i="24" s="1"/>
  <c r="H12" i="24" s="1"/>
  <c r="AC15" i="24"/>
  <c r="AC13" i="24" s="1"/>
  <c r="AC12" i="24" s="1"/>
  <c r="AC11" i="24" s="1"/>
  <c r="AB15" i="24"/>
  <c r="AA15" i="24"/>
  <c r="Z15" i="24"/>
  <c r="Y15" i="24"/>
  <c r="Y13" i="24" s="1"/>
  <c r="Y12" i="24" s="1"/>
  <c r="Y11" i="24" s="1"/>
  <c r="X15" i="24"/>
  <c r="X13" i="24" s="1"/>
  <c r="X12" i="24" s="1"/>
  <c r="X11" i="24" s="1"/>
  <c r="W15" i="24"/>
  <c r="V15" i="24"/>
  <c r="U15" i="24"/>
  <c r="U13" i="24" s="1"/>
  <c r="U12" i="24" s="1"/>
  <c r="U11" i="24" s="1"/>
  <c r="T15" i="24"/>
  <c r="T13" i="24" s="1"/>
  <c r="T12" i="24" s="1"/>
  <c r="T11" i="24" s="1"/>
  <c r="S15" i="24"/>
  <c r="D15" i="24"/>
  <c r="C15" i="24" s="1"/>
  <c r="D14" i="24"/>
  <c r="C14" i="24" s="1"/>
  <c r="AB13" i="24"/>
  <c r="AB12" i="24" s="1"/>
  <c r="AB11" i="24" s="1"/>
  <c r="M13" i="24"/>
  <c r="M12" i="24" s="1"/>
  <c r="G13" i="24"/>
  <c r="G12" i="24" s="1"/>
  <c r="F10" i="24"/>
  <c r="G10" i="24" s="1"/>
  <c r="H10" i="24" s="1"/>
  <c r="I10" i="24" s="1"/>
  <c r="J10" i="24" s="1"/>
  <c r="K10" i="24" s="1"/>
  <c r="L10" i="24" s="1"/>
  <c r="M10" i="24" s="1"/>
  <c r="N10" i="24" s="1"/>
  <c r="O10" i="24" s="1"/>
  <c r="P10" i="24" s="1"/>
  <c r="Q10" i="24" s="1"/>
  <c r="R10" i="24" s="1"/>
  <c r="S9" i="24" s="1"/>
  <c r="T9" i="24" s="1"/>
  <c r="U9" i="24" s="1"/>
  <c r="V9" i="24" s="1"/>
  <c r="W9" i="24" s="1"/>
  <c r="X9" i="24" s="1"/>
  <c r="Y9" i="24" s="1"/>
  <c r="Z9" i="24" s="1"/>
  <c r="AA9" i="24" s="1"/>
  <c r="AB9" i="24" s="1"/>
  <c r="AC9" i="24" s="1"/>
  <c r="F9" i="24"/>
  <c r="G9" i="24" s="1"/>
  <c r="H9" i="24" s="1"/>
  <c r="I9" i="24" s="1"/>
  <c r="J9" i="24" s="1"/>
  <c r="K9" i="24" s="1"/>
  <c r="L9" i="24" s="1"/>
  <c r="M9" i="24" s="1"/>
  <c r="N9" i="24" s="1"/>
  <c r="O9" i="24" s="1"/>
  <c r="P9" i="24" s="1"/>
  <c r="Q9" i="24" s="1"/>
  <c r="R9" i="24" s="1"/>
  <c r="S8" i="24" s="1"/>
  <c r="T8" i="24" s="1"/>
  <c r="U8" i="24" s="1"/>
  <c r="V8" i="24" s="1"/>
  <c r="W8" i="24" s="1"/>
  <c r="X8" i="24" s="1"/>
  <c r="Y8" i="24" s="1"/>
  <c r="Z8" i="24" s="1"/>
  <c r="AA8" i="24" s="1"/>
  <c r="AB8" i="24" s="1"/>
  <c r="AC8" i="24" s="1"/>
  <c r="D18" i="23"/>
  <c r="C18" i="23" s="1"/>
  <c r="D19" i="23"/>
  <c r="C19" i="23" s="1"/>
  <c r="D20" i="23"/>
  <c r="C20" i="23" s="1"/>
  <c r="D14" i="23"/>
  <c r="C14" i="23" s="1"/>
  <c r="D15" i="23"/>
  <c r="C15" i="23" s="1"/>
  <c r="F9" i="23"/>
  <c r="D17" i="24" l="1"/>
  <c r="C17" i="24" s="1"/>
  <c r="AA13" i="24"/>
  <c r="AA12" i="24" s="1"/>
  <c r="AA11" i="24" s="1"/>
  <c r="V13" i="24"/>
  <c r="V12" i="24" s="1"/>
  <c r="V11" i="24" s="1"/>
  <c r="Z13" i="24"/>
  <c r="Z12" i="24" s="1"/>
  <c r="Z11" i="24" s="1"/>
  <c r="S13" i="24"/>
  <c r="S12" i="24" s="1"/>
  <c r="S11" i="24" s="1"/>
  <c r="W13" i="24"/>
  <c r="W12" i="24" s="1"/>
  <c r="W11" i="24" s="1"/>
  <c r="D19" i="25"/>
  <c r="C19" i="25" s="1"/>
  <c r="J13" i="24"/>
  <c r="J12" i="24" s="1"/>
  <c r="N13" i="24"/>
  <c r="N12" i="24" s="1"/>
  <c r="R13" i="24"/>
  <c r="R12" i="24" s="1"/>
  <c r="S15" i="25"/>
  <c r="S14" i="25" s="1"/>
  <c r="S13" i="25" s="1"/>
  <c r="W15" i="25"/>
  <c r="W14" i="25" s="1"/>
  <c r="W13" i="25" s="1"/>
  <c r="AA15" i="25"/>
  <c r="AA14" i="25" s="1"/>
  <c r="AA13" i="25" s="1"/>
  <c r="T15" i="25"/>
  <c r="T14" i="25" s="1"/>
  <c r="T13" i="25" s="1"/>
  <c r="X15" i="25"/>
  <c r="X14" i="25" s="1"/>
  <c r="X13" i="25" s="1"/>
  <c r="AB15" i="25"/>
  <c r="AB14" i="25" s="1"/>
  <c r="AB13" i="25" s="1"/>
  <c r="D29" i="23" l="1"/>
  <c r="C29" i="23" s="1"/>
  <c r="D28" i="23"/>
  <c r="C28" i="23" s="1"/>
  <c r="D27" i="23"/>
  <c r="C27" i="23" s="1"/>
  <c r="D26" i="23"/>
  <c r="C26" i="23" s="1"/>
  <c r="D25" i="23"/>
  <c r="C25" i="23" s="1"/>
  <c r="AC23" i="23"/>
  <c r="AC21" i="23" s="1"/>
  <c r="AB23" i="23"/>
  <c r="AB21" i="23" s="1"/>
  <c r="AA23" i="23"/>
  <c r="AA21" i="23" s="1"/>
  <c r="Z23" i="23"/>
  <c r="Z21" i="23" s="1"/>
  <c r="Y23" i="23"/>
  <c r="Y21" i="23" s="1"/>
  <c r="X23" i="23"/>
  <c r="X21" i="23" s="1"/>
  <c r="W23" i="23"/>
  <c r="W21" i="23" s="1"/>
  <c r="V23" i="23"/>
  <c r="V21" i="23" s="1"/>
  <c r="U23" i="23"/>
  <c r="U21" i="23" s="1"/>
  <c r="T23" i="23"/>
  <c r="T21" i="23" s="1"/>
  <c r="S23" i="23"/>
  <c r="S21" i="23" s="1"/>
  <c r="D23" i="23"/>
  <c r="C23" i="23" s="1"/>
  <c r="AC16" i="23"/>
  <c r="AB16" i="23"/>
  <c r="AA16" i="23"/>
  <c r="Z16" i="23"/>
  <c r="Y16" i="23"/>
  <c r="X16" i="23"/>
  <c r="W16" i="23"/>
  <c r="V16" i="23"/>
  <c r="U16" i="23"/>
  <c r="T16" i="23"/>
  <c r="S16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AC15" i="23"/>
  <c r="AC13" i="23" s="1"/>
  <c r="AC12" i="23" s="1"/>
  <c r="AC11" i="23" s="1"/>
  <c r="AB15" i="23"/>
  <c r="AB13" i="23" s="1"/>
  <c r="AA15" i="23"/>
  <c r="AA13" i="23" s="1"/>
  <c r="Z15" i="23"/>
  <c r="Y15" i="23"/>
  <c r="Y13" i="23" s="1"/>
  <c r="Y12" i="23" s="1"/>
  <c r="Y11" i="23" s="1"/>
  <c r="X15" i="23"/>
  <c r="X13" i="23" s="1"/>
  <c r="W15" i="23"/>
  <c r="W13" i="23" s="1"/>
  <c r="V15" i="23"/>
  <c r="U15" i="23"/>
  <c r="U13" i="23" s="1"/>
  <c r="U12" i="23" s="1"/>
  <c r="U11" i="23" s="1"/>
  <c r="T15" i="23"/>
  <c r="T13" i="23" s="1"/>
  <c r="S15" i="23"/>
  <c r="S13" i="23" s="1"/>
  <c r="R16" i="23"/>
  <c r="Q16" i="23"/>
  <c r="Q13" i="23" s="1"/>
  <c r="Q12" i="23" s="1"/>
  <c r="P16" i="23"/>
  <c r="P13" i="23" s="1"/>
  <c r="O16" i="23"/>
  <c r="O13" i="23" s="1"/>
  <c r="N16" i="23"/>
  <c r="M16" i="23"/>
  <c r="M13" i="23" s="1"/>
  <c r="M12" i="23" s="1"/>
  <c r="L16" i="23"/>
  <c r="L13" i="23" s="1"/>
  <c r="K16" i="23"/>
  <c r="K13" i="23" s="1"/>
  <c r="J16" i="23"/>
  <c r="I16" i="23"/>
  <c r="I13" i="23" s="1"/>
  <c r="I12" i="23" s="1"/>
  <c r="H16" i="23"/>
  <c r="F10" i="23"/>
  <c r="G10" i="23" s="1"/>
  <c r="H10" i="23" s="1"/>
  <c r="I10" i="23" s="1"/>
  <c r="J10" i="23" s="1"/>
  <c r="K10" i="23" s="1"/>
  <c r="L10" i="23" s="1"/>
  <c r="M10" i="23" s="1"/>
  <c r="N10" i="23" s="1"/>
  <c r="O10" i="23" s="1"/>
  <c r="P10" i="23" s="1"/>
  <c r="Q10" i="23" s="1"/>
  <c r="R10" i="23" s="1"/>
  <c r="S9" i="23" s="1"/>
  <c r="T9" i="23" s="1"/>
  <c r="U9" i="23" s="1"/>
  <c r="V9" i="23" s="1"/>
  <c r="W9" i="23" s="1"/>
  <c r="X9" i="23" s="1"/>
  <c r="Y9" i="23" s="1"/>
  <c r="Z9" i="23" s="1"/>
  <c r="AA9" i="23" s="1"/>
  <c r="AB9" i="23" s="1"/>
  <c r="AC9" i="23" s="1"/>
  <c r="G9" i="23"/>
  <c r="H9" i="23" s="1"/>
  <c r="I9" i="23" s="1"/>
  <c r="J9" i="23" s="1"/>
  <c r="K9" i="23" s="1"/>
  <c r="L9" i="23" s="1"/>
  <c r="M9" i="23" s="1"/>
  <c r="N9" i="23" s="1"/>
  <c r="O9" i="23" s="1"/>
  <c r="P9" i="23" s="1"/>
  <c r="Q9" i="23" s="1"/>
  <c r="R9" i="23" s="1"/>
  <c r="S8" i="23" s="1"/>
  <c r="T8" i="23" s="1"/>
  <c r="U8" i="23" s="1"/>
  <c r="V8" i="23" s="1"/>
  <c r="W8" i="23" s="1"/>
  <c r="X8" i="23" s="1"/>
  <c r="Y8" i="23" s="1"/>
  <c r="Z8" i="23" s="1"/>
  <c r="AA8" i="23" s="1"/>
  <c r="AB8" i="23" s="1"/>
  <c r="AC8" i="23" s="1"/>
  <c r="D17" i="23" l="1"/>
  <c r="C17" i="23" s="1"/>
  <c r="H13" i="23"/>
  <c r="H12" i="23" s="1"/>
  <c r="J13" i="23"/>
  <c r="J12" i="23" s="1"/>
  <c r="N13" i="23"/>
  <c r="N12" i="23" s="1"/>
  <c r="R13" i="23"/>
  <c r="R12" i="23" s="1"/>
  <c r="V13" i="23"/>
  <c r="V12" i="23" s="1"/>
  <c r="V11" i="23" s="1"/>
  <c r="Z13" i="23"/>
  <c r="Z12" i="23" s="1"/>
  <c r="Z11" i="23" s="1"/>
  <c r="K12" i="23"/>
  <c r="S12" i="23"/>
  <c r="S11" i="23" s="1"/>
  <c r="L12" i="23"/>
  <c r="P12" i="23"/>
  <c r="T12" i="23"/>
  <c r="T11" i="23" s="1"/>
  <c r="X12" i="23"/>
  <c r="X11" i="23" s="1"/>
  <c r="AB12" i="23"/>
  <c r="AB11" i="23" s="1"/>
  <c r="O12" i="23"/>
  <c r="AA12" i="23"/>
  <c r="AA11" i="23" s="1"/>
  <c r="W12" i="23"/>
  <c r="W11" i="23" s="1"/>
  <c r="B10" i="20" l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10" i="19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10" i="22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AT16" i="21"/>
  <c r="AU16" i="21"/>
  <c r="AS16" i="21"/>
  <c r="M8" i="21"/>
  <c r="A6" i="20" s="1"/>
  <c r="B22" i="21"/>
  <c r="AQ20" i="21"/>
  <c r="AP19" i="21"/>
  <c r="B19" i="21"/>
  <c r="O15" i="21"/>
  <c r="P15" i="21" s="1"/>
  <c r="Q15" i="21" s="1"/>
  <c r="R15" i="21" s="1"/>
  <c r="S15" i="21" s="1"/>
  <c r="T15" i="21" s="1"/>
  <c r="U15" i="21" s="1"/>
  <c r="V15" i="21" s="1"/>
  <c r="W15" i="21" s="1"/>
  <c r="X15" i="21" s="1"/>
  <c r="Y15" i="21" s="1"/>
  <c r="E15" i="21"/>
  <c r="F15" i="21" s="1"/>
  <c r="G15" i="21" s="1"/>
  <c r="H15" i="21" s="1"/>
  <c r="I15" i="21" s="1"/>
  <c r="J15" i="21" s="1"/>
  <c r="K15" i="21" s="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A14" i="21"/>
  <c r="Y13" i="21"/>
  <c r="X13" i="21"/>
  <c r="W13" i="21"/>
  <c r="V13" i="21"/>
  <c r="AH13" i="21" s="1"/>
  <c r="AQ13" i="21" s="1"/>
  <c r="AZ13" i="21" s="1"/>
  <c r="O13" i="21"/>
  <c r="AA13" i="21" s="1"/>
  <c r="AJ13" i="21" s="1"/>
  <c r="AS13" i="21" s="1"/>
  <c r="E13" i="21"/>
  <c r="F13" i="21" s="1"/>
  <c r="AI10" i="21"/>
  <c r="AT16" i="18"/>
  <c r="AU16" i="18"/>
  <c r="AS16" i="18"/>
  <c r="M8" i="18"/>
  <c r="A6" i="19" s="1"/>
  <c r="B22" i="18"/>
  <c r="AQ20" i="18"/>
  <c r="AP19" i="18"/>
  <c r="B19" i="18"/>
  <c r="O15" i="18"/>
  <c r="P15" i="18" s="1"/>
  <c r="Q15" i="18" s="1"/>
  <c r="R15" i="18" s="1"/>
  <c r="S15" i="18" s="1"/>
  <c r="T15" i="18" s="1"/>
  <c r="U15" i="18" s="1"/>
  <c r="V15" i="18" s="1"/>
  <c r="W15" i="18" s="1"/>
  <c r="X15" i="18" s="1"/>
  <c r="Y15" i="18" s="1"/>
  <c r="E15" i="18"/>
  <c r="F15" i="18" s="1"/>
  <c r="G15" i="18" s="1"/>
  <c r="H15" i="18" s="1"/>
  <c r="I15" i="18" s="1"/>
  <c r="J15" i="18" s="1"/>
  <c r="K15" i="18" s="1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A14" i="18"/>
  <c r="Y13" i="18"/>
  <c r="X13" i="18"/>
  <c r="W13" i="18"/>
  <c r="V13" i="18"/>
  <c r="AH13" i="18" s="1"/>
  <c r="AQ13" i="18" s="1"/>
  <c r="AZ13" i="18" s="1"/>
  <c r="O13" i="18"/>
  <c r="AA13" i="18" s="1"/>
  <c r="AJ13" i="18" s="1"/>
  <c r="AS13" i="18" s="1"/>
  <c r="E13" i="18"/>
  <c r="F13" i="18" s="1"/>
  <c r="AI10" i="18"/>
  <c r="P13" i="21" l="1"/>
  <c r="AB13" i="21" s="1"/>
  <c r="AK13" i="21" s="1"/>
  <c r="AT13" i="21" s="1"/>
  <c r="G13" i="21"/>
  <c r="Q13" i="21"/>
  <c r="AC13" i="21" s="1"/>
  <c r="AL13" i="21" s="1"/>
  <c r="AU13" i="21" s="1"/>
  <c r="G13" i="18"/>
  <c r="Q13" i="18"/>
  <c r="AC13" i="18" s="1"/>
  <c r="AL13" i="18" s="1"/>
  <c r="AU13" i="18" s="1"/>
  <c r="P13" i="18"/>
  <c r="AB13" i="18" s="1"/>
  <c r="AK13" i="18" s="1"/>
  <c r="AT13" i="18" s="1"/>
  <c r="R13" i="21" l="1"/>
  <c r="AD13" i="21" s="1"/>
  <c r="AM13" i="21" s="1"/>
  <c r="AV13" i="21" s="1"/>
  <c r="H13" i="21"/>
  <c r="R13" i="18"/>
  <c r="AD13" i="18" s="1"/>
  <c r="AM13" i="18" s="1"/>
  <c r="AV13" i="18" s="1"/>
  <c r="H13" i="18"/>
  <c r="S13" i="21" l="1"/>
  <c r="AE13" i="21" s="1"/>
  <c r="AN13" i="21" s="1"/>
  <c r="AW13" i="21" s="1"/>
  <c r="I13" i="21"/>
  <c r="I13" i="18"/>
  <c r="S13" i="18"/>
  <c r="AE13" i="18" s="1"/>
  <c r="AN13" i="18" s="1"/>
  <c r="AW13" i="18" s="1"/>
  <c r="J13" i="21" l="1"/>
  <c r="U13" i="21" s="1"/>
  <c r="AG13" i="21" s="1"/>
  <c r="AP13" i="21" s="1"/>
  <c r="AY13" i="21" s="1"/>
  <c r="T13" i="21"/>
  <c r="AF13" i="21" s="1"/>
  <c r="AO13" i="21" s="1"/>
  <c r="AX13" i="21" s="1"/>
  <c r="J13" i="18"/>
  <c r="U13" i="18" s="1"/>
  <c r="AG13" i="18" s="1"/>
  <c r="AP13" i="18" s="1"/>
  <c r="AY13" i="18" s="1"/>
  <c r="T13" i="18"/>
  <c r="AF13" i="18" s="1"/>
  <c r="AO13" i="18" s="1"/>
  <c r="AX13" i="18" s="1"/>
  <c r="AW16" i="17" l="1"/>
  <c r="AX16" i="17"/>
  <c r="AY16" i="17"/>
  <c r="AV16" i="17"/>
  <c r="AR13" i="17"/>
  <c r="BD13" i="17" s="1"/>
  <c r="V13" i="17"/>
  <c r="AH13" i="17" s="1"/>
  <c r="AQ13" i="17" s="1"/>
  <c r="BC13" i="17" s="1"/>
  <c r="W13" i="17"/>
  <c r="X13" i="17"/>
  <c r="AS13" i="17" s="1"/>
  <c r="BE13" i="17" s="1"/>
  <c r="Y13" i="17"/>
  <c r="AT13" i="17" s="1"/>
  <c r="BF13" i="17" s="1"/>
  <c r="O13" i="17"/>
  <c r="M8" i="17"/>
  <c r="A6" i="22" s="1"/>
  <c r="AT22" i="17"/>
  <c r="B22" i="17"/>
  <c r="AQ20" i="17"/>
  <c r="AP19" i="17"/>
  <c r="B19" i="17"/>
  <c r="O15" i="17"/>
  <c r="P15" i="17" s="1"/>
  <c r="Q15" i="17" s="1"/>
  <c r="R15" i="17" s="1"/>
  <c r="S15" i="17" s="1"/>
  <c r="T15" i="17" s="1"/>
  <c r="U15" i="17" s="1"/>
  <c r="V15" i="17" s="1"/>
  <c r="W15" i="17" s="1"/>
  <c r="X15" i="17" s="1"/>
  <c r="Y15" i="17" s="1"/>
  <c r="E15" i="17"/>
  <c r="F15" i="17" s="1"/>
  <c r="G15" i="17" s="1"/>
  <c r="H15" i="17" s="1"/>
  <c r="I15" i="17" s="1"/>
  <c r="J15" i="17" s="1"/>
  <c r="K15" i="17" s="1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B14" i="17"/>
  <c r="A14" i="17"/>
  <c r="E13" i="17"/>
  <c r="F13" i="17" s="1"/>
  <c r="G13" i="17" s="1"/>
  <c r="H13" i="17" s="1"/>
  <c r="I13" i="17" s="1"/>
  <c r="J13" i="17" s="1"/>
  <c r="U13" i="17" s="1"/>
  <c r="AG13" i="17" s="1"/>
  <c r="AP13" i="17" s="1"/>
  <c r="BB13" i="17" s="1"/>
  <c r="AI10" i="17"/>
  <c r="Q13" i="17" l="1"/>
  <c r="AC13" i="17" s="1"/>
  <c r="AL13" i="17" s="1"/>
  <c r="AX13" i="17" s="1"/>
  <c r="T13" i="17"/>
  <c r="AF13" i="17" s="1"/>
  <c r="AO13" i="17" s="1"/>
  <c r="BA13" i="17" s="1"/>
  <c r="P13" i="17"/>
  <c r="AB13" i="17" s="1"/>
  <c r="AK13" i="17" s="1"/>
  <c r="AW13" i="17" s="1"/>
  <c r="S13" i="17"/>
  <c r="AE13" i="17" s="1"/>
  <c r="AN13" i="17" s="1"/>
  <c r="AZ13" i="17" s="1"/>
  <c r="R13" i="17"/>
  <c r="AD13" i="17" s="1"/>
  <c r="AM13" i="17" s="1"/>
  <c r="AY13" i="17" s="1"/>
  <c r="AA13" i="17"/>
  <c r="AJ13" i="17" s="1"/>
  <c r="AV13" i="17"/>
  <c r="AK16" i="21" l="1"/>
  <c r="Z76" i="16" l="1"/>
  <c r="Y76" i="16"/>
  <c r="X76" i="16"/>
  <c r="X56" i="16" s="1"/>
  <c r="W76" i="16"/>
  <c r="W56" i="16" s="1"/>
  <c r="U76" i="16"/>
  <c r="H76" i="16"/>
  <c r="H78" i="16" s="1"/>
  <c r="G76" i="16"/>
  <c r="G78" i="16" s="1"/>
  <c r="F76" i="16"/>
  <c r="AS83" i="16"/>
  <c r="AL83" i="16"/>
  <c r="BA80" i="16"/>
  <c r="AZ80" i="16"/>
  <c r="AY80" i="16"/>
  <c r="AX80" i="16"/>
  <c r="AW80" i="16"/>
  <c r="AV80" i="16"/>
  <c r="AU80" i="16"/>
  <c r="AT80" i="16"/>
  <c r="AS80" i="16"/>
  <c r="AR80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E80" i="16"/>
  <c r="AA79" i="16"/>
  <c r="AA78" i="16"/>
  <c r="AB77" i="16"/>
  <c r="AC77" i="16" s="1"/>
  <c r="AC79" i="16" s="1"/>
  <c r="I77" i="16"/>
  <c r="AC76" i="16"/>
  <c r="AC78" i="16" s="1"/>
  <c r="AB76" i="16"/>
  <c r="AB78" i="16" s="1"/>
  <c r="AA75" i="16"/>
  <c r="AB75" i="16" s="1"/>
  <c r="AC75" i="16" s="1"/>
  <c r="G71" i="16"/>
  <c r="H71" i="16" s="1"/>
  <c r="I71" i="16" s="1"/>
  <c r="J71" i="16" s="1"/>
  <c r="K71" i="16" s="1"/>
  <c r="L71" i="16" s="1"/>
  <c r="M71" i="16" s="1"/>
  <c r="N71" i="16" s="1"/>
  <c r="O71" i="16" s="1"/>
  <c r="P71" i="16" s="1"/>
  <c r="Q71" i="16" s="1"/>
  <c r="R71" i="16" s="1"/>
  <c r="S71" i="16" s="1"/>
  <c r="T71" i="16" s="1"/>
  <c r="U71" i="16" s="1"/>
  <c r="V71" i="16" s="1"/>
  <c r="W71" i="16" s="1"/>
  <c r="X71" i="16" s="1"/>
  <c r="Y71" i="16" s="1"/>
  <c r="Z71" i="16" s="1"/>
  <c r="G63" i="16"/>
  <c r="H62" i="16" s="1"/>
  <c r="I62" i="16"/>
  <c r="I63" i="16" s="1"/>
  <c r="J62" i="16" s="1"/>
  <c r="J63" i="16" s="1"/>
  <c r="F62" i="16"/>
  <c r="J60" i="16"/>
  <c r="J61" i="16" s="1"/>
  <c r="K60" i="16" s="1"/>
  <c r="K61" i="16" s="1"/>
  <c r="L60" i="16" s="1"/>
  <c r="L61" i="16" s="1"/>
  <c r="M60" i="16" s="1"/>
  <c r="M61" i="16" s="1"/>
  <c r="N60" i="16" s="1"/>
  <c r="N61" i="16" s="1"/>
  <c r="O60" i="16" s="1"/>
  <c r="O61" i="16" s="1"/>
  <c r="P60" i="16" s="1"/>
  <c r="P61" i="16" s="1"/>
  <c r="Q60" i="16" s="1"/>
  <c r="Q61" i="16" s="1"/>
  <c r="R60" i="16" s="1"/>
  <c r="R61" i="16" s="1"/>
  <c r="S60" i="16" s="1"/>
  <c r="S61" i="16" s="1"/>
  <c r="T60" i="16" s="1"/>
  <c r="T61" i="16" s="1"/>
  <c r="U60" i="16" s="1"/>
  <c r="U61" i="16" s="1"/>
  <c r="V60" i="16" s="1"/>
  <c r="V61" i="16" s="1"/>
  <c r="W60" i="16" s="1"/>
  <c r="W61" i="16" s="1"/>
  <c r="X60" i="16" s="1"/>
  <c r="X61" i="16" s="1"/>
  <c r="Y60" i="16" s="1"/>
  <c r="Y61" i="16" s="1"/>
  <c r="I60" i="16"/>
  <c r="I61" i="16" s="1"/>
  <c r="F60" i="16"/>
  <c r="F61" i="16" s="1"/>
  <c r="G60" i="16" s="1"/>
  <c r="G61" i="16" s="1"/>
  <c r="H60" i="16" s="1"/>
  <c r="I59" i="16"/>
  <c r="J59" i="16" s="1"/>
  <c r="E56" i="16"/>
  <c r="F51" i="16"/>
  <c r="X47" i="16"/>
  <c r="H47" i="16"/>
  <c r="E47" i="16"/>
  <c r="H44" i="16"/>
  <c r="Y39" i="16"/>
  <c r="X39" i="16"/>
  <c r="W39" i="16"/>
  <c r="V39" i="16"/>
  <c r="U39" i="16"/>
  <c r="T39" i="16"/>
  <c r="S39" i="16"/>
  <c r="R39" i="16"/>
  <c r="Q39" i="16"/>
  <c r="P39" i="16"/>
  <c r="H39" i="16"/>
  <c r="G39" i="16"/>
  <c r="F39" i="16"/>
  <c r="E39" i="16"/>
  <c r="G38" i="16"/>
  <c r="H38" i="16" s="1"/>
  <c r="I38" i="16" s="1"/>
  <c r="J38" i="16" s="1"/>
  <c r="K38" i="16" s="1"/>
  <c r="L38" i="16" s="1"/>
  <c r="M38" i="16" s="1"/>
  <c r="N38" i="16" s="1"/>
  <c r="O38" i="16" s="1"/>
  <c r="P38" i="16" s="1"/>
  <c r="Q38" i="16" s="1"/>
  <c r="R38" i="16" s="1"/>
  <c r="S38" i="16" s="1"/>
  <c r="T38" i="16" s="1"/>
  <c r="U38" i="16" s="1"/>
  <c r="V38" i="16" s="1"/>
  <c r="W38" i="16" s="1"/>
  <c r="X38" i="16" s="1"/>
  <c r="Y38" i="16" s="1"/>
  <c r="G36" i="16"/>
  <c r="H36" i="16" s="1"/>
  <c r="I36" i="16" s="1"/>
  <c r="J36" i="16" s="1"/>
  <c r="K36" i="16" s="1"/>
  <c r="L36" i="16" s="1"/>
  <c r="M36" i="16" s="1"/>
  <c r="N36" i="16" s="1"/>
  <c r="O36" i="16" s="1"/>
  <c r="P36" i="16" s="1"/>
  <c r="Q36" i="16" s="1"/>
  <c r="R36" i="16" s="1"/>
  <c r="S36" i="16" s="1"/>
  <c r="T36" i="16" s="1"/>
  <c r="U36" i="16" s="1"/>
  <c r="V36" i="16" s="1"/>
  <c r="W36" i="16" s="1"/>
  <c r="X36" i="16" s="1"/>
  <c r="Y36" i="16" s="1"/>
  <c r="I34" i="16"/>
  <c r="H34" i="16"/>
  <c r="G34" i="16"/>
  <c r="F34" i="16"/>
  <c r="F32" i="16" s="1"/>
  <c r="E34" i="16"/>
  <c r="E32" i="16" s="1"/>
  <c r="BB28" i="16"/>
  <c r="Y27" i="16"/>
  <c r="Y26" i="16" s="1"/>
  <c r="X27" i="16"/>
  <c r="W27" i="16"/>
  <c r="V27" i="16"/>
  <c r="U27" i="16"/>
  <c r="U26" i="16" s="1"/>
  <c r="T27" i="16"/>
  <c r="S27" i="16"/>
  <c r="S26" i="16" s="1"/>
  <c r="R27" i="16"/>
  <c r="R26" i="16" s="1"/>
  <c r="Q27" i="16"/>
  <c r="Q26" i="16" s="1"/>
  <c r="P27" i="16"/>
  <c r="P26" i="16" s="1"/>
  <c r="O27" i="16"/>
  <c r="O26" i="16" s="1"/>
  <c r="N27" i="16"/>
  <c r="N26" i="16" s="1"/>
  <c r="M27" i="16"/>
  <c r="M26" i="16" s="1"/>
  <c r="L27" i="16"/>
  <c r="L26" i="16" s="1"/>
  <c r="K27" i="16"/>
  <c r="K26" i="16" s="1"/>
  <c r="J27" i="16"/>
  <c r="J26" i="16" s="1"/>
  <c r="I27" i="16"/>
  <c r="X26" i="16"/>
  <c r="W26" i="16"/>
  <c r="V26" i="16"/>
  <c r="T26" i="16"/>
  <c r="H26" i="16"/>
  <c r="G26" i="16"/>
  <c r="F26" i="16"/>
  <c r="H24" i="16"/>
  <c r="G24" i="16"/>
  <c r="F24" i="16"/>
  <c r="I23" i="16"/>
  <c r="J23" i="16" s="1"/>
  <c r="K23" i="16" s="1"/>
  <c r="L23" i="16" s="1"/>
  <c r="M23" i="16" s="1"/>
  <c r="N23" i="16" s="1"/>
  <c r="O23" i="16" s="1"/>
  <c r="P23" i="16" s="1"/>
  <c r="Q23" i="16" s="1"/>
  <c r="R23" i="16" s="1"/>
  <c r="S23" i="16" s="1"/>
  <c r="T23" i="16" s="1"/>
  <c r="U23" i="16" s="1"/>
  <c r="V23" i="16" s="1"/>
  <c r="W23" i="16" s="1"/>
  <c r="X23" i="16" s="1"/>
  <c r="Y23" i="16" s="1"/>
  <c r="Y20" i="16"/>
  <c r="X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F16" i="16" s="1"/>
  <c r="E20" i="16"/>
  <c r="E16" i="16" s="1"/>
  <c r="H18" i="16"/>
  <c r="I18" i="16" s="1"/>
  <c r="J18" i="16" s="1"/>
  <c r="K18" i="16" s="1"/>
  <c r="L18" i="16" s="1"/>
  <c r="M18" i="16" s="1"/>
  <c r="N18" i="16" s="1"/>
  <c r="O18" i="16" s="1"/>
  <c r="P18" i="16" s="1"/>
  <c r="Q18" i="16" s="1"/>
  <c r="R18" i="16" s="1"/>
  <c r="S18" i="16" s="1"/>
  <c r="T18" i="16" s="1"/>
  <c r="U18" i="16" s="1"/>
  <c r="V18" i="16" s="1"/>
  <c r="W18" i="16" s="1"/>
  <c r="X18" i="16" s="1"/>
  <c r="Y18" i="16" s="1"/>
  <c r="G17" i="16"/>
  <c r="I15" i="16"/>
  <c r="J15" i="16" s="1"/>
  <c r="K15" i="16" s="1"/>
  <c r="L15" i="16" s="1"/>
  <c r="M15" i="16" s="1"/>
  <c r="N15" i="16" s="1"/>
  <c r="O15" i="16" s="1"/>
  <c r="P15" i="16" s="1"/>
  <c r="Q15" i="16" s="1"/>
  <c r="R15" i="16" s="1"/>
  <c r="S15" i="16" s="1"/>
  <c r="T15" i="16" s="1"/>
  <c r="U15" i="16" s="1"/>
  <c r="V15" i="16" s="1"/>
  <c r="W15" i="16" s="1"/>
  <c r="X15" i="16" s="1"/>
  <c r="Y15" i="16" s="1"/>
  <c r="H14" i="16"/>
  <c r="I14" i="16" s="1"/>
  <c r="J14" i="16" s="1"/>
  <c r="K14" i="16" s="1"/>
  <c r="L14" i="16" s="1"/>
  <c r="M14" i="16" s="1"/>
  <c r="N14" i="16" s="1"/>
  <c r="O14" i="16" s="1"/>
  <c r="P14" i="16" s="1"/>
  <c r="Q14" i="16" s="1"/>
  <c r="R14" i="16" s="1"/>
  <c r="S14" i="16" s="1"/>
  <c r="T14" i="16" s="1"/>
  <c r="U14" i="16" s="1"/>
  <c r="V14" i="16" s="1"/>
  <c r="W14" i="16" s="1"/>
  <c r="X14" i="16" s="1"/>
  <c r="Y14" i="16" s="1"/>
  <c r="G14" i="16"/>
  <c r="I13" i="16"/>
  <c r="J13" i="16" s="1"/>
  <c r="K13" i="16" s="1"/>
  <c r="L13" i="16" s="1"/>
  <c r="M13" i="16" s="1"/>
  <c r="N13" i="16" s="1"/>
  <c r="O13" i="16" s="1"/>
  <c r="P13" i="16" s="1"/>
  <c r="Q13" i="16" s="1"/>
  <c r="R13" i="16" s="1"/>
  <c r="S13" i="16" s="1"/>
  <c r="T13" i="16" s="1"/>
  <c r="U13" i="16" s="1"/>
  <c r="V13" i="16" s="1"/>
  <c r="W13" i="16" s="1"/>
  <c r="X13" i="16" s="1"/>
  <c r="Y13" i="16" s="1"/>
  <c r="I12" i="16"/>
  <c r="J12" i="16" s="1"/>
  <c r="K12" i="16" s="1"/>
  <c r="L12" i="16" s="1"/>
  <c r="M12" i="16" s="1"/>
  <c r="N12" i="16" s="1"/>
  <c r="O12" i="16" s="1"/>
  <c r="P12" i="16" s="1"/>
  <c r="Q12" i="16" s="1"/>
  <c r="R12" i="16" s="1"/>
  <c r="S12" i="16" s="1"/>
  <c r="T12" i="16" s="1"/>
  <c r="U12" i="16" s="1"/>
  <c r="V12" i="16" s="1"/>
  <c r="W12" i="16" s="1"/>
  <c r="X12" i="16" s="1"/>
  <c r="Y12" i="16" s="1"/>
  <c r="I11" i="16"/>
  <c r="I10" i="16"/>
  <c r="I9" i="16"/>
  <c r="J9" i="16" s="1"/>
  <c r="K9" i="16" s="1"/>
  <c r="G8" i="16"/>
  <c r="F8" i="16"/>
  <c r="A2" i="16"/>
  <c r="U76" i="15"/>
  <c r="W76" i="15"/>
  <c r="X76" i="15"/>
  <c r="Y76" i="15"/>
  <c r="Z76" i="15"/>
  <c r="I77" i="15"/>
  <c r="I79" i="15" s="1"/>
  <c r="AL16" i="18"/>
  <c r="AK16" i="18"/>
  <c r="H35" i="16" l="1"/>
  <c r="I8" i="16"/>
  <c r="K59" i="16"/>
  <c r="J34" i="16"/>
  <c r="AJ15" i="21"/>
  <c r="F78" i="16"/>
  <c r="I79" i="16"/>
  <c r="AM16" i="21" s="1"/>
  <c r="F45" i="16"/>
  <c r="F66" i="16" s="1"/>
  <c r="J10" i="16"/>
  <c r="K10" i="16" s="1"/>
  <c r="L10" i="16" s="1"/>
  <c r="M10" i="16" s="1"/>
  <c r="N10" i="16" s="1"/>
  <c r="O10" i="16" s="1"/>
  <c r="P10" i="16" s="1"/>
  <c r="Q10" i="16" s="1"/>
  <c r="R10" i="16" s="1"/>
  <c r="S10" i="16" s="1"/>
  <c r="T10" i="16" s="1"/>
  <c r="U10" i="16" s="1"/>
  <c r="V10" i="16" s="1"/>
  <c r="W10" i="16" s="1"/>
  <c r="X10" i="16" s="1"/>
  <c r="Y10" i="16" s="1"/>
  <c r="A3" i="21"/>
  <c r="A2" i="23"/>
  <c r="A2" i="15" s="1"/>
  <c r="A3" i="18" s="1"/>
  <c r="A2" i="24"/>
  <c r="A2" i="25"/>
  <c r="H56" i="16"/>
  <c r="AL15" i="21"/>
  <c r="G47" i="16"/>
  <c r="G35" i="16" s="1"/>
  <c r="G32" i="16" s="1"/>
  <c r="F56" i="16"/>
  <c r="F47" i="16"/>
  <c r="AV16" i="18"/>
  <c r="AV16" i="21"/>
  <c r="AM16" i="18"/>
  <c r="J77" i="15"/>
  <c r="J79" i="15" s="1"/>
  <c r="AT15" i="21"/>
  <c r="AK15" i="21"/>
  <c r="H32" i="16"/>
  <c r="G56" i="16"/>
  <c r="AU15" i="21"/>
  <c r="AS15" i="21"/>
  <c r="W47" i="16"/>
  <c r="L9" i="16"/>
  <c r="K62" i="16"/>
  <c r="G45" i="16"/>
  <c r="G66" i="16" s="1"/>
  <c r="G67" i="16" s="1"/>
  <c r="H17" i="16"/>
  <c r="G16" i="16"/>
  <c r="H8" i="16"/>
  <c r="I24" i="16"/>
  <c r="J11" i="16"/>
  <c r="I26" i="16"/>
  <c r="BB26" i="16" s="1"/>
  <c r="BB27" i="16"/>
  <c r="U56" i="16"/>
  <c r="U47" i="16"/>
  <c r="Y56" i="16"/>
  <c r="Y47" i="16"/>
  <c r="J77" i="16"/>
  <c r="I37" i="16"/>
  <c r="E45" i="16"/>
  <c r="E66" i="16" s="1"/>
  <c r="AB79" i="16"/>
  <c r="H76" i="15"/>
  <c r="H78" i="15" s="1"/>
  <c r="F76" i="15"/>
  <c r="F78" i="15" s="1"/>
  <c r="AS83" i="15"/>
  <c r="AL83" i="15"/>
  <c r="BA80" i="15"/>
  <c r="AZ80" i="15"/>
  <c r="AY80" i="15"/>
  <c r="AX80" i="15"/>
  <c r="AW80" i="15"/>
  <c r="AV80" i="15"/>
  <c r="AU80" i="15"/>
  <c r="AT80" i="15"/>
  <c r="AS80" i="15"/>
  <c r="AR80" i="15"/>
  <c r="AQ80" i="15"/>
  <c r="AP80" i="15"/>
  <c r="AO80" i="15"/>
  <c r="AN80" i="15"/>
  <c r="AM80" i="15"/>
  <c r="AL80" i="15"/>
  <c r="AK80" i="15"/>
  <c r="AJ80" i="15"/>
  <c r="AI80" i="15"/>
  <c r="AH80" i="15"/>
  <c r="AG80" i="15"/>
  <c r="AF80" i="15"/>
  <c r="AE80" i="15"/>
  <c r="AD80" i="15"/>
  <c r="E80" i="15"/>
  <c r="AB77" i="15"/>
  <c r="AB76" i="15"/>
  <c r="AA75" i="15"/>
  <c r="AB75" i="15" s="1"/>
  <c r="AC75" i="15" s="1"/>
  <c r="G71" i="15"/>
  <c r="H71" i="15" s="1"/>
  <c r="I71" i="15" s="1"/>
  <c r="J71" i="15" s="1"/>
  <c r="K71" i="15" s="1"/>
  <c r="L71" i="15" s="1"/>
  <c r="M71" i="15" s="1"/>
  <c r="N71" i="15" s="1"/>
  <c r="O71" i="15" s="1"/>
  <c r="P71" i="15" s="1"/>
  <c r="Q71" i="15" s="1"/>
  <c r="R71" i="15" s="1"/>
  <c r="S71" i="15" s="1"/>
  <c r="T71" i="15" s="1"/>
  <c r="U71" i="15" s="1"/>
  <c r="V71" i="15" s="1"/>
  <c r="W71" i="15" s="1"/>
  <c r="X71" i="15" s="1"/>
  <c r="Y71" i="15" s="1"/>
  <c r="Z71" i="15" s="1"/>
  <c r="G63" i="15"/>
  <c r="H62" i="15" s="1"/>
  <c r="I62" i="15"/>
  <c r="I63" i="15" s="1"/>
  <c r="J62" i="15" s="1"/>
  <c r="J63" i="15" s="1"/>
  <c r="K62" i="15" s="1"/>
  <c r="F62" i="15"/>
  <c r="F51" i="15" s="1"/>
  <c r="I60" i="15"/>
  <c r="I61" i="15" s="1"/>
  <c r="F60" i="15"/>
  <c r="F61" i="15" s="1"/>
  <c r="G60" i="15" s="1"/>
  <c r="G61" i="15" s="1"/>
  <c r="H60" i="15" s="1"/>
  <c r="I59" i="15"/>
  <c r="J59" i="15" s="1"/>
  <c r="Y56" i="15"/>
  <c r="X56" i="15"/>
  <c r="W56" i="15"/>
  <c r="U56" i="15"/>
  <c r="E56" i="15"/>
  <c r="Y47" i="15"/>
  <c r="X47" i="15"/>
  <c r="W47" i="15"/>
  <c r="U47" i="15"/>
  <c r="E47" i="15"/>
  <c r="H44" i="15"/>
  <c r="Y39" i="15"/>
  <c r="X39" i="15"/>
  <c r="W39" i="15"/>
  <c r="V39" i="15"/>
  <c r="U39" i="15"/>
  <c r="T39" i="15"/>
  <c r="S39" i="15"/>
  <c r="R39" i="15"/>
  <c r="Q39" i="15"/>
  <c r="P39" i="15"/>
  <c r="H39" i="15"/>
  <c r="G39" i="15"/>
  <c r="F39" i="15"/>
  <c r="E39" i="15"/>
  <c r="G38" i="15"/>
  <c r="H38" i="15" s="1"/>
  <c r="I38" i="15" s="1"/>
  <c r="J38" i="15" s="1"/>
  <c r="K38" i="15" s="1"/>
  <c r="L38" i="15" s="1"/>
  <c r="M38" i="15" s="1"/>
  <c r="N38" i="15" s="1"/>
  <c r="O38" i="15" s="1"/>
  <c r="P38" i="15" s="1"/>
  <c r="Q38" i="15" s="1"/>
  <c r="R38" i="15" s="1"/>
  <c r="S38" i="15" s="1"/>
  <c r="T38" i="15" s="1"/>
  <c r="U38" i="15" s="1"/>
  <c r="V38" i="15" s="1"/>
  <c r="W38" i="15" s="1"/>
  <c r="X38" i="15" s="1"/>
  <c r="Y38" i="15" s="1"/>
  <c r="G36" i="15"/>
  <c r="H36" i="15" s="1"/>
  <c r="I36" i="15" s="1"/>
  <c r="J36" i="15" s="1"/>
  <c r="K36" i="15" s="1"/>
  <c r="L36" i="15" s="1"/>
  <c r="M36" i="15" s="1"/>
  <c r="N36" i="15" s="1"/>
  <c r="O36" i="15" s="1"/>
  <c r="P36" i="15" s="1"/>
  <c r="Q36" i="15" s="1"/>
  <c r="R36" i="15" s="1"/>
  <c r="S36" i="15" s="1"/>
  <c r="T36" i="15" s="1"/>
  <c r="U36" i="15" s="1"/>
  <c r="V36" i="15" s="1"/>
  <c r="W36" i="15" s="1"/>
  <c r="X36" i="15" s="1"/>
  <c r="Y36" i="15" s="1"/>
  <c r="I34" i="15"/>
  <c r="H34" i="15"/>
  <c r="G34" i="15"/>
  <c r="F34" i="15"/>
  <c r="F32" i="15" s="1"/>
  <c r="E34" i="15"/>
  <c r="E32" i="15"/>
  <c r="BB28" i="15"/>
  <c r="Y27" i="15"/>
  <c r="Y26" i="15" s="1"/>
  <c r="X27" i="15"/>
  <c r="X26" i="15" s="1"/>
  <c r="W27" i="15"/>
  <c r="W26" i="15" s="1"/>
  <c r="V27" i="15"/>
  <c r="V26" i="15" s="1"/>
  <c r="U27" i="15"/>
  <c r="U26" i="15" s="1"/>
  <c r="T27" i="15"/>
  <c r="T26" i="15" s="1"/>
  <c r="S27" i="15"/>
  <c r="S26" i="15" s="1"/>
  <c r="R27" i="15"/>
  <c r="R26" i="15" s="1"/>
  <c r="Q27" i="15"/>
  <c r="Q26" i="15" s="1"/>
  <c r="P27" i="15"/>
  <c r="P26" i="15" s="1"/>
  <c r="O27" i="15"/>
  <c r="O26" i="15" s="1"/>
  <c r="N27" i="15"/>
  <c r="N26" i="15" s="1"/>
  <c r="M27" i="15"/>
  <c r="M26" i="15" s="1"/>
  <c r="L27" i="15"/>
  <c r="L26" i="15" s="1"/>
  <c r="K27" i="15"/>
  <c r="K26" i="15" s="1"/>
  <c r="J27" i="15"/>
  <c r="J26" i="15" s="1"/>
  <c r="I27" i="15"/>
  <c r="I26" i="15" s="1"/>
  <c r="H26" i="15"/>
  <c r="G26" i="15"/>
  <c r="F26" i="15"/>
  <c r="H24" i="15"/>
  <c r="G24" i="15"/>
  <c r="F24" i="15"/>
  <c r="I23" i="15"/>
  <c r="J23" i="15" s="1"/>
  <c r="K23" i="15" s="1"/>
  <c r="L23" i="15" s="1"/>
  <c r="M23" i="15" s="1"/>
  <c r="N23" i="15" s="1"/>
  <c r="O23" i="15" s="1"/>
  <c r="P23" i="15" s="1"/>
  <c r="Q23" i="15" s="1"/>
  <c r="R23" i="15" s="1"/>
  <c r="S23" i="15" s="1"/>
  <c r="T23" i="15" s="1"/>
  <c r="U23" i="15" s="1"/>
  <c r="V23" i="15" s="1"/>
  <c r="W23" i="15" s="1"/>
  <c r="X23" i="15" s="1"/>
  <c r="Y23" i="15" s="1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F16" i="15" s="1"/>
  <c r="E20" i="15"/>
  <c r="E16" i="15" s="1"/>
  <c r="H18" i="15"/>
  <c r="I18" i="15" s="1"/>
  <c r="J18" i="15" s="1"/>
  <c r="K18" i="15" s="1"/>
  <c r="L18" i="15" s="1"/>
  <c r="M18" i="15" s="1"/>
  <c r="N18" i="15" s="1"/>
  <c r="O18" i="15" s="1"/>
  <c r="P18" i="15" s="1"/>
  <c r="Q18" i="15" s="1"/>
  <c r="R18" i="15" s="1"/>
  <c r="S18" i="15" s="1"/>
  <c r="T18" i="15" s="1"/>
  <c r="U18" i="15" s="1"/>
  <c r="V18" i="15" s="1"/>
  <c r="W18" i="15" s="1"/>
  <c r="X18" i="15" s="1"/>
  <c r="Y18" i="15" s="1"/>
  <c r="G17" i="15"/>
  <c r="H17" i="15" s="1"/>
  <c r="I15" i="15"/>
  <c r="J15" i="15" s="1"/>
  <c r="K15" i="15" s="1"/>
  <c r="L15" i="15" s="1"/>
  <c r="M15" i="15" s="1"/>
  <c r="N15" i="15" s="1"/>
  <c r="O15" i="15" s="1"/>
  <c r="P15" i="15" s="1"/>
  <c r="Q15" i="15" s="1"/>
  <c r="R15" i="15" s="1"/>
  <c r="S15" i="15" s="1"/>
  <c r="T15" i="15" s="1"/>
  <c r="U15" i="15" s="1"/>
  <c r="V15" i="15" s="1"/>
  <c r="W15" i="15" s="1"/>
  <c r="X15" i="15" s="1"/>
  <c r="Y15" i="15" s="1"/>
  <c r="G14" i="15"/>
  <c r="H14" i="15" s="1"/>
  <c r="J13" i="15"/>
  <c r="K13" i="15" s="1"/>
  <c r="L13" i="15" s="1"/>
  <c r="M13" i="15" s="1"/>
  <c r="N13" i="15" s="1"/>
  <c r="O13" i="15" s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I13" i="15"/>
  <c r="I12" i="15"/>
  <c r="J12" i="15" s="1"/>
  <c r="K12" i="15" s="1"/>
  <c r="L12" i="15" s="1"/>
  <c r="M12" i="15" s="1"/>
  <c r="N12" i="15" s="1"/>
  <c r="O12" i="15" s="1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I11" i="15"/>
  <c r="I24" i="15" s="1"/>
  <c r="I10" i="15"/>
  <c r="J10" i="15" s="1"/>
  <c r="I9" i="15"/>
  <c r="J9" i="15" s="1"/>
  <c r="K9" i="15" s="1"/>
  <c r="G8" i="15"/>
  <c r="F8" i="15"/>
  <c r="E45" i="15" l="1"/>
  <c r="E66" i="15" s="1"/>
  <c r="G16" i="15"/>
  <c r="K59" i="15"/>
  <c r="J34" i="15"/>
  <c r="F45" i="15"/>
  <c r="F66" i="15" s="1"/>
  <c r="F67" i="15" s="1"/>
  <c r="F67" i="16"/>
  <c r="J79" i="16"/>
  <c r="AN16" i="21" s="1"/>
  <c r="L59" i="16"/>
  <c r="K34" i="16"/>
  <c r="A2" i="20"/>
  <c r="A2" i="19"/>
  <c r="H47" i="15"/>
  <c r="H35" i="15" s="1"/>
  <c r="H32" i="15" s="1"/>
  <c r="AW16" i="21"/>
  <c r="K77" i="15"/>
  <c r="K79" i="15" s="1"/>
  <c r="AW16" i="18"/>
  <c r="AN16" i="18"/>
  <c r="F56" i="15"/>
  <c r="F47" i="15"/>
  <c r="AJ15" i="18"/>
  <c r="AS15" i="18"/>
  <c r="AL15" i="18"/>
  <c r="AU15" i="18"/>
  <c r="BB26" i="15"/>
  <c r="BB27" i="15"/>
  <c r="K77" i="16"/>
  <c r="J37" i="16"/>
  <c r="K63" i="16"/>
  <c r="L62" i="16" s="1"/>
  <c r="J24" i="16"/>
  <c r="K11" i="16"/>
  <c r="J8" i="16"/>
  <c r="I17" i="16"/>
  <c r="H16" i="16"/>
  <c r="H45" i="16" s="1"/>
  <c r="H66" i="16" s="1"/>
  <c r="H67" i="16" s="1"/>
  <c r="M9" i="16"/>
  <c r="H56" i="15"/>
  <c r="L9" i="15"/>
  <c r="I17" i="15"/>
  <c r="H16" i="15"/>
  <c r="K10" i="15"/>
  <c r="L10" i="15" s="1"/>
  <c r="M10" i="15" s="1"/>
  <c r="N10" i="15" s="1"/>
  <c r="O10" i="15" s="1"/>
  <c r="P10" i="15" s="1"/>
  <c r="Q10" i="15" s="1"/>
  <c r="R10" i="15" s="1"/>
  <c r="S10" i="15" s="1"/>
  <c r="T10" i="15" s="1"/>
  <c r="U10" i="15" s="1"/>
  <c r="V10" i="15" s="1"/>
  <c r="W10" i="15" s="1"/>
  <c r="X10" i="15" s="1"/>
  <c r="Y10" i="15" s="1"/>
  <c r="I14" i="15"/>
  <c r="H8" i="15"/>
  <c r="H45" i="15" s="1"/>
  <c r="H66" i="15" s="1"/>
  <c r="AC77" i="15"/>
  <c r="AC79" i="15" s="1"/>
  <c r="AB79" i="15"/>
  <c r="K63" i="15"/>
  <c r="L62" i="15" s="1"/>
  <c r="J11" i="15"/>
  <c r="J60" i="15"/>
  <c r="I37" i="15"/>
  <c r="AC76" i="15"/>
  <c r="AC78" i="15" s="1"/>
  <c r="AB78" i="15"/>
  <c r="AA78" i="15"/>
  <c r="AA79" i="15"/>
  <c r="K77" i="14"/>
  <c r="K79" i="14" s="1"/>
  <c r="AL16" i="17"/>
  <c r="M59" i="16" l="1"/>
  <c r="L34" i="16"/>
  <c r="K79" i="16"/>
  <c r="AO16" i="21" s="1"/>
  <c r="L59" i="15"/>
  <c r="K34" i="15"/>
  <c r="L77" i="14"/>
  <c r="L79" i="14" s="1"/>
  <c r="AO16" i="17"/>
  <c r="BA16" i="17"/>
  <c r="AN16" i="17"/>
  <c r="AZ16" i="17"/>
  <c r="AX16" i="21"/>
  <c r="AX16" i="18"/>
  <c r="L77" i="15"/>
  <c r="L79" i="15" s="1"/>
  <c r="AO16" i="18"/>
  <c r="J17" i="16"/>
  <c r="L77" i="16"/>
  <c r="K37" i="16"/>
  <c r="L63" i="16"/>
  <c r="M62" i="16" s="1"/>
  <c r="N9" i="16"/>
  <c r="L11" i="16"/>
  <c r="K24" i="16"/>
  <c r="K8" i="16"/>
  <c r="K11" i="15"/>
  <c r="J24" i="15"/>
  <c r="J14" i="15"/>
  <c r="K14" i="15" s="1"/>
  <c r="L14" i="15" s="1"/>
  <c r="M14" i="15" s="1"/>
  <c r="N14" i="15" s="1"/>
  <c r="O14" i="15" s="1"/>
  <c r="P14" i="15" s="1"/>
  <c r="Q14" i="15" s="1"/>
  <c r="R14" i="15" s="1"/>
  <c r="S14" i="15" s="1"/>
  <c r="T14" i="15" s="1"/>
  <c r="U14" i="15" s="1"/>
  <c r="V14" i="15" s="1"/>
  <c r="W14" i="15" s="1"/>
  <c r="X14" i="15" s="1"/>
  <c r="Y14" i="15" s="1"/>
  <c r="I8" i="15"/>
  <c r="J17" i="15"/>
  <c r="L63" i="15"/>
  <c r="M62" i="15" s="1"/>
  <c r="J61" i="15"/>
  <c r="K60" i="15" s="1"/>
  <c r="M9" i="15"/>
  <c r="K8" i="15" l="1"/>
  <c r="J8" i="15"/>
  <c r="L79" i="16"/>
  <c r="AP16" i="21" s="1"/>
  <c r="M59" i="15"/>
  <c r="L34" i="15"/>
  <c r="N59" i="16"/>
  <c r="M34" i="16"/>
  <c r="AP16" i="17"/>
  <c r="BB16" i="17"/>
  <c r="M77" i="14"/>
  <c r="M79" i="14" s="1"/>
  <c r="AY16" i="21"/>
  <c r="AY16" i="18"/>
  <c r="AP16" i="18"/>
  <c r="M77" i="15"/>
  <c r="M79" i="15" s="1"/>
  <c r="O9" i="16"/>
  <c r="L37" i="16"/>
  <c r="M77" i="16"/>
  <c r="M63" i="16"/>
  <c r="N62" i="16" s="1"/>
  <c r="L24" i="16"/>
  <c r="M11" i="16"/>
  <c r="L8" i="16"/>
  <c r="K17" i="16"/>
  <c r="N9" i="15"/>
  <c r="K61" i="15"/>
  <c r="L60" i="15" s="1"/>
  <c r="K24" i="15"/>
  <c r="L11" i="15"/>
  <c r="M63" i="15"/>
  <c r="N62" i="15" s="1"/>
  <c r="J37" i="15"/>
  <c r="K17" i="15"/>
  <c r="M79" i="16" l="1"/>
  <c r="AQ16" i="21" s="1"/>
  <c r="O59" i="16"/>
  <c r="N34" i="16"/>
  <c r="N59" i="15"/>
  <c r="M34" i="15"/>
  <c r="AQ16" i="17"/>
  <c r="BC16" i="17"/>
  <c r="N77" i="14"/>
  <c r="N79" i="14" s="1"/>
  <c r="AZ16" i="21"/>
  <c r="AZ16" i="18"/>
  <c r="N77" i="15"/>
  <c r="N79" i="15" s="1"/>
  <c r="AQ16" i="18"/>
  <c r="N63" i="16"/>
  <c r="O62" i="16" s="1"/>
  <c r="P9" i="16"/>
  <c r="L17" i="16"/>
  <c r="M24" i="16"/>
  <c r="N11" i="16"/>
  <c r="M8" i="16"/>
  <c r="N77" i="16"/>
  <c r="N79" i="16" s="1"/>
  <c r="M37" i="16"/>
  <c r="K37" i="15"/>
  <c r="L61" i="15"/>
  <c r="M60" i="15" s="1"/>
  <c r="L37" i="15"/>
  <c r="L17" i="15"/>
  <c r="N63" i="15"/>
  <c r="O62" i="15" s="1"/>
  <c r="O9" i="15"/>
  <c r="L24" i="15"/>
  <c r="M11" i="15"/>
  <c r="L8" i="15"/>
  <c r="O34" i="16" l="1"/>
  <c r="P59" i="16"/>
  <c r="O59" i="15"/>
  <c r="N34" i="15"/>
  <c r="BD16" i="17"/>
  <c r="O77" i="14"/>
  <c r="O79" i="14" s="1"/>
  <c r="O77" i="15"/>
  <c r="O79" i="15" s="1"/>
  <c r="Q9" i="16"/>
  <c r="O63" i="16"/>
  <c r="P62" i="16" s="1"/>
  <c r="M17" i="16"/>
  <c r="O77" i="16"/>
  <c r="O79" i="16" s="1"/>
  <c r="N37" i="16"/>
  <c r="N24" i="16"/>
  <c r="O11" i="16"/>
  <c r="N8" i="16"/>
  <c r="M24" i="15"/>
  <c r="N11" i="15"/>
  <c r="M8" i="15"/>
  <c r="O63" i="15"/>
  <c r="P62" i="15" s="1"/>
  <c r="P9" i="15"/>
  <c r="M61" i="15"/>
  <c r="N60" i="15" s="1"/>
  <c r="M37" i="15"/>
  <c r="M17" i="15"/>
  <c r="P59" i="15" l="1"/>
  <c r="O34" i="15"/>
  <c r="P34" i="16"/>
  <c r="Q59" i="16"/>
  <c r="BE16" i="17"/>
  <c r="P77" i="14"/>
  <c r="P79" i="14" s="1"/>
  <c r="P77" i="15"/>
  <c r="P79" i="15" s="1"/>
  <c r="N17" i="16"/>
  <c r="P63" i="16"/>
  <c r="Q62" i="16" s="1"/>
  <c r="P77" i="16"/>
  <c r="P79" i="16" s="1"/>
  <c r="O37" i="16"/>
  <c r="R9" i="16"/>
  <c r="P11" i="16"/>
  <c r="O24" i="16"/>
  <c r="O8" i="16"/>
  <c r="N17" i="15"/>
  <c r="Q9" i="15"/>
  <c r="N61" i="15"/>
  <c r="O60" i="15" s="1"/>
  <c r="P63" i="15"/>
  <c r="Q62" i="15" s="1"/>
  <c r="O11" i="15"/>
  <c r="N24" i="15"/>
  <c r="N8" i="15"/>
  <c r="R59" i="16" l="1"/>
  <c r="Q34" i="16"/>
  <c r="N37" i="15"/>
  <c r="Q59" i="15"/>
  <c r="P34" i="15"/>
  <c r="BF16" i="17"/>
  <c r="Q77" i="14"/>
  <c r="Q79" i="14" s="1"/>
  <c r="Q77" i="15"/>
  <c r="Q79" i="15" s="1"/>
  <c r="P24" i="16"/>
  <c r="Q11" i="16"/>
  <c r="P8" i="16"/>
  <c r="S9" i="16"/>
  <c r="P37" i="16"/>
  <c r="Q77" i="16"/>
  <c r="Q79" i="16" s="1"/>
  <c r="O17" i="16"/>
  <c r="Q63" i="16"/>
  <c r="R62" i="16" s="1"/>
  <c r="O24" i="15"/>
  <c r="P11" i="15"/>
  <c r="O8" i="15"/>
  <c r="R9" i="15"/>
  <c r="Q63" i="15"/>
  <c r="R62" i="15" s="1"/>
  <c r="O61" i="15"/>
  <c r="P60" i="15" s="1"/>
  <c r="O37" i="15"/>
  <c r="O17" i="15"/>
  <c r="R59" i="15" l="1"/>
  <c r="Q34" i="15"/>
  <c r="R34" i="16"/>
  <c r="S59" i="16"/>
  <c r="R77" i="14"/>
  <c r="R79" i="14" s="1"/>
  <c r="R77" i="15"/>
  <c r="R79" i="15" s="1"/>
  <c r="R63" i="16"/>
  <c r="S62" i="16" s="1"/>
  <c r="P17" i="16"/>
  <c r="Q24" i="16"/>
  <c r="R11" i="16"/>
  <c r="Q8" i="16"/>
  <c r="T9" i="16"/>
  <c r="R77" i="16"/>
  <c r="R79" i="16" s="1"/>
  <c r="Q37" i="16"/>
  <c r="R63" i="15"/>
  <c r="S62" i="15" s="1"/>
  <c r="S9" i="15"/>
  <c r="P61" i="15"/>
  <c r="Q60" i="15" s="1"/>
  <c r="P24" i="15"/>
  <c r="Q11" i="15"/>
  <c r="P8" i="15"/>
  <c r="P17" i="15"/>
  <c r="S34" i="16" l="1"/>
  <c r="T59" i="16"/>
  <c r="S59" i="15"/>
  <c r="R34" i="15"/>
  <c r="S77" i="15"/>
  <c r="T77" i="15" s="1"/>
  <c r="U77" i="15" s="1"/>
  <c r="V77" i="15" s="1"/>
  <c r="W77" i="15" s="1"/>
  <c r="X77" i="15" s="1"/>
  <c r="Y77" i="15" s="1"/>
  <c r="Z77" i="15" s="1"/>
  <c r="U9" i="16"/>
  <c r="Q17" i="16"/>
  <c r="S77" i="16"/>
  <c r="R37" i="16"/>
  <c r="R24" i="16"/>
  <c r="S11" i="16"/>
  <c r="R8" i="16"/>
  <c r="S63" i="16"/>
  <c r="T62" i="16" s="1"/>
  <c r="Q17" i="15"/>
  <c r="P37" i="15"/>
  <c r="T9" i="15"/>
  <c r="Q61" i="15"/>
  <c r="R60" i="15" s="1"/>
  <c r="Q24" i="15"/>
  <c r="R11" i="15"/>
  <c r="Q8" i="15"/>
  <c r="S63" i="15"/>
  <c r="T62" i="15" s="1"/>
  <c r="T59" i="15" l="1"/>
  <c r="S34" i="15"/>
  <c r="T34" i="16"/>
  <c r="U59" i="16"/>
  <c r="T11" i="16"/>
  <c r="S24" i="16"/>
  <c r="S8" i="16"/>
  <c r="T77" i="16"/>
  <c r="S37" i="16"/>
  <c r="T63" i="16"/>
  <c r="U62" i="16" s="1"/>
  <c r="R17" i="16"/>
  <c r="V9" i="16"/>
  <c r="T63" i="15"/>
  <c r="U62" i="15" s="1"/>
  <c r="S11" i="15"/>
  <c r="R24" i="15"/>
  <c r="R8" i="15"/>
  <c r="R61" i="15"/>
  <c r="S60" i="15" s="1"/>
  <c r="U9" i="15"/>
  <c r="Q37" i="15"/>
  <c r="R17" i="15"/>
  <c r="U34" i="16" l="1"/>
  <c r="V59" i="16"/>
  <c r="U59" i="15"/>
  <c r="T34" i="15"/>
  <c r="T24" i="16"/>
  <c r="U11" i="16"/>
  <c r="T8" i="16"/>
  <c r="S17" i="16"/>
  <c r="W9" i="16"/>
  <c r="U77" i="16"/>
  <c r="T37" i="16"/>
  <c r="U63" i="16"/>
  <c r="V62" i="16" s="1"/>
  <c r="R37" i="15"/>
  <c r="S24" i="15"/>
  <c r="T11" i="15"/>
  <c r="S8" i="15"/>
  <c r="S17" i="15"/>
  <c r="S61" i="15"/>
  <c r="T60" i="15" s="1"/>
  <c r="U63" i="15"/>
  <c r="V62" i="15" s="1"/>
  <c r="V9" i="15"/>
  <c r="V59" i="15" l="1"/>
  <c r="U34" i="15"/>
  <c r="V34" i="16"/>
  <c r="W59" i="16"/>
  <c r="V63" i="16"/>
  <c r="W62" i="16" s="1"/>
  <c r="T17" i="16"/>
  <c r="X9" i="16"/>
  <c r="U24" i="16"/>
  <c r="V11" i="16"/>
  <c r="U8" i="16"/>
  <c r="U35" i="16"/>
  <c r="V77" i="16"/>
  <c r="U37" i="16"/>
  <c r="V63" i="15"/>
  <c r="W62" i="15" s="1"/>
  <c r="T61" i="15"/>
  <c r="U60" i="15" s="1"/>
  <c r="W9" i="15"/>
  <c r="T24" i="15"/>
  <c r="U11" i="15"/>
  <c r="T8" i="15"/>
  <c r="T17" i="15"/>
  <c r="U35" i="15"/>
  <c r="S37" i="15"/>
  <c r="X59" i="16" l="1"/>
  <c r="W34" i="16"/>
  <c r="W59" i="15"/>
  <c r="V34" i="15"/>
  <c r="U32" i="16"/>
  <c r="U17" i="16"/>
  <c r="Y9" i="16"/>
  <c r="W63" i="16"/>
  <c r="X62" i="16" s="1"/>
  <c r="V24" i="16"/>
  <c r="W11" i="16"/>
  <c r="V8" i="16"/>
  <c r="W77" i="16"/>
  <c r="V37" i="16"/>
  <c r="U17" i="15"/>
  <c r="X9" i="15"/>
  <c r="T37" i="15"/>
  <c r="U61" i="15"/>
  <c r="V60" i="15" s="1"/>
  <c r="U24" i="15"/>
  <c r="V11" i="15"/>
  <c r="U8" i="15"/>
  <c r="W63" i="15"/>
  <c r="X62" i="15" s="1"/>
  <c r="X59" i="15" l="1"/>
  <c r="W34" i="15"/>
  <c r="W35" i="15"/>
  <c r="U37" i="15"/>
  <c r="U32" i="15" s="1"/>
  <c r="U43" i="15" s="1"/>
  <c r="U30" i="15" s="1"/>
  <c r="U16" i="15" s="1"/>
  <c r="U45" i="15" s="1"/>
  <c r="U66" i="15" s="1"/>
  <c r="Y59" i="16"/>
  <c r="Y34" i="16" s="1"/>
  <c r="X34" i="16"/>
  <c r="X77" i="16"/>
  <c r="W37" i="16"/>
  <c r="W35" i="16"/>
  <c r="V17" i="16"/>
  <c r="X63" i="16"/>
  <c r="Y62" i="16" s="1"/>
  <c r="U43" i="16"/>
  <c r="U30" i="16" s="1"/>
  <c r="U16" i="16" s="1"/>
  <c r="U45" i="16" s="1"/>
  <c r="U66" i="16" s="1"/>
  <c r="X11" i="16"/>
  <c r="W24" i="16"/>
  <c r="W8" i="16"/>
  <c r="X63" i="15"/>
  <c r="Y62" i="15" s="1"/>
  <c r="Y9" i="15"/>
  <c r="W11" i="15"/>
  <c r="V24" i="15"/>
  <c r="V8" i="15"/>
  <c r="V61" i="15"/>
  <c r="W60" i="15" s="1"/>
  <c r="V37" i="15"/>
  <c r="V17" i="15"/>
  <c r="X35" i="15" l="1"/>
  <c r="Y59" i="15"/>
  <c r="Y34" i="15" s="1"/>
  <c r="X34" i="15"/>
  <c r="X24" i="16"/>
  <c r="Y11" i="16"/>
  <c r="X8" i="16"/>
  <c r="Y63" i="16"/>
  <c r="Y35" i="16" s="1"/>
  <c r="W17" i="16"/>
  <c r="X35" i="16"/>
  <c r="W32" i="16"/>
  <c r="X37" i="16"/>
  <c r="Y77" i="16"/>
  <c r="W24" i="15"/>
  <c r="X11" i="15"/>
  <c r="W8" i="15"/>
  <c r="W61" i="15"/>
  <c r="X60" i="15" s="1"/>
  <c r="W17" i="15"/>
  <c r="Y63" i="15"/>
  <c r="Y35" i="15" s="1"/>
  <c r="W43" i="16" l="1"/>
  <c r="W30" i="16" s="1"/>
  <c r="W37" i="15"/>
  <c r="W32" i="15" s="1"/>
  <c r="Y24" i="16"/>
  <c r="Y8" i="16"/>
  <c r="X32" i="16"/>
  <c r="Z77" i="16"/>
  <c r="Y37" i="16"/>
  <c r="Y32" i="16" s="1"/>
  <c r="X17" i="16"/>
  <c r="W16" i="16"/>
  <c r="W45" i="16" s="1"/>
  <c r="W66" i="16" s="1"/>
  <c r="X61" i="15"/>
  <c r="Y60" i="15" s="1"/>
  <c r="X37" i="15"/>
  <c r="X32" i="15" s="1"/>
  <c r="W43" i="15"/>
  <c r="W30" i="15" s="1"/>
  <c r="W16" i="15" s="1"/>
  <c r="W45" i="15" s="1"/>
  <c r="W66" i="15" s="1"/>
  <c r="X17" i="15"/>
  <c r="X24" i="15"/>
  <c r="Y11" i="15"/>
  <c r="X8" i="15"/>
  <c r="X43" i="16" l="1"/>
  <c r="X30" i="16" s="1"/>
  <c r="Y17" i="16"/>
  <c r="X16" i="16"/>
  <c r="X45" i="16" s="1"/>
  <c r="X66" i="16" s="1"/>
  <c r="X67" i="16" s="1"/>
  <c r="Y43" i="16"/>
  <c r="Y30" i="16" s="1"/>
  <c r="X43" i="15"/>
  <c r="X30" i="15" s="1"/>
  <c r="X16" i="15" s="1"/>
  <c r="X45" i="15" s="1"/>
  <c r="X66" i="15" s="1"/>
  <c r="X67" i="15" s="1"/>
  <c r="Y61" i="15"/>
  <c r="Y37" i="15"/>
  <c r="Y32" i="15" s="1"/>
  <c r="Y17" i="15"/>
  <c r="Y24" i="15"/>
  <c r="Y8" i="15"/>
  <c r="Y16" i="16" l="1"/>
  <c r="Y45" i="16" s="1"/>
  <c r="Y66" i="16" s="1"/>
  <c r="Y67" i="16" s="1"/>
  <c r="Y43" i="15"/>
  <c r="Y30" i="15" s="1"/>
  <c r="Y16" i="15" s="1"/>
  <c r="Y45" i="15" s="1"/>
  <c r="Y66" i="15" s="1"/>
  <c r="Y67" i="15" s="1"/>
  <c r="AK16" i="17" l="1"/>
  <c r="AJ16" i="17"/>
  <c r="I76" i="14" l="1"/>
  <c r="F76" i="14"/>
  <c r="F78" i="14" s="1"/>
  <c r="G71" i="14"/>
  <c r="H71" i="14" s="1"/>
  <c r="I71" i="14" s="1"/>
  <c r="J71" i="14" s="1"/>
  <c r="K71" i="14" s="1"/>
  <c r="L71" i="14" s="1"/>
  <c r="M71" i="14" s="1"/>
  <c r="N71" i="14" s="1"/>
  <c r="O71" i="14" s="1"/>
  <c r="P71" i="14" s="1"/>
  <c r="Q71" i="14" s="1"/>
  <c r="R71" i="14" s="1"/>
  <c r="S71" i="14" s="1"/>
  <c r="T71" i="14" s="1"/>
  <c r="U71" i="14" s="1"/>
  <c r="V71" i="14" s="1"/>
  <c r="W71" i="14" s="1"/>
  <c r="X71" i="14" s="1"/>
  <c r="Y71" i="14" s="1"/>
  <c r="Z71" i="14" s="1"/>
  <c r="AS83" i="14"/>
  <c r="AL83" i="14"/>
  <c r="BA80" i="14"/>
  <c r="AZ80" i="14"/>
  <c r="AY80" i="14"/>
  <c r="AX80" i="14"/>
  <c r="AW80" i="14"/>
  <c r="AV80" i="14"/>
  <c r="AU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E80" i="14"/>
  <c r="AA77" i="14"/>
  <c r="AA76" i="14"/>
  <c r="AB76" i="14" s="1"/>
  <c r="Y47" i="14"/>
  <c r="X47" i="14"/>
  <c r="U47" i="14"/>
  <c r="T47" i="14"/>
  <c r="AA75" i="14"/>
  <c r="AB75" i="14" s="1"/>
  <c r="AC75" i="14" s="1"/>
  <c r="G63" i="14"/>
  <c r="H62" i="14" s="1"/>
  <c r="I62" i="14"/>
  <c r="I63" i="14" s="1"/>
  <c r="J62" i="14" s="1"/>
  <c r="J63" i="14" s="1"/>
  <c r="K62" i="14" s="1"/>
  <c r="K63" i="14" s="1"/>
  <c r="L62" i="14" s="1"/>
  <c r="L63" i="14" s="1"/>
  <c r="M62" i="14" s="1"/>
  <c r="M63" i="14" s="1"/>
  <c r="N62" i="14" s="1"/>
  <c r="N63" i="14" s="1"/>
  <c r="O62" i="14" s="1"/>
  <c r="O63" i="14" s="1"/>
  <c r="P62" i="14" s="1"/>
  <c r="P63" i="14" s="1"/>
  <c r="Q62" i="14" s="1"/>
  <c r="Q63" i="14" s="1"/>
  <c r="R62" i="14" s="1"/>
  <c r="F62" i="14"/>
  <c r="I60" i="14"/>
  <c r="I61" i="14" s="1"/>
  <c r="F60" i="14"/>
  <c r="F61" i="14" s="1"/>
  <c r="G60" i="14" s="1"/>
  <c r="G61" i="14" s="1"/>
  <c r="H60" i="14" s="1"/>
  <c r="I59" i="14"/>
  <c r="J59" i="14" s="1"/>
  <c r="Y56" i="14"/>
  <c r="X56" i="14"/>
  <c r="W56" i="14"/>
  <c r="V56" i="14"/>
  <c r="U56" i="14"/>
  <c r="T56" i="14"/>
  <c r="S56" i="14"/>
  <c r="F56" i="14"/>
  <c r="E56" i="14"/>
  <c r="F51" i="14"/>
  <c r="W47" i="14"/>
  <c r="V47" i="14"/>
  <c r="S47" i="14"/>
  <c r="F47" i="14"/>
  <c r="E47" i="14"/>
  <c r="H44" i="14"/>
  <c r="Y39" i="14"/>
  <c r="X39" i="14"/>
  <c r="W39" i="14"/>
  <c r="V39" i="14"/>
  <c r="U39" i="14"/>
  <c r="T39" i="14"/>
  <c r="S39" i="14"/>
  <c r="R39" i="14"/>
  <c r="Q39" i="14"/>
  <c r="P39" i="14"/>
  <c r="H39" i="14"/>
  <c r="G39" i="14"/>
  <c r="F39" i="14"/>
  <c r="E39" i="14"/>
  <c r="G38" i="14"/>
  <c r="H38" i="14" s="1"/>
  <c r="I38" i="14" s="1"/>
  <c r="J38" i="14" s="1"/>
  <c r="K38" i="14" s="1"/>
  <c r="L38" i="14" s="1"/>
  <c r="M38" i="14" s="1"/>
  <c r="N38" i="14" s="1"/>
  <c r="O38" i="14" s="1"/>
  <c r="P38" i="14" s="1"/>
  <c r="Q38" i="14" s="1"/>
  <c r="R38" i="14" s="1"/>
  <c r="S38" i="14" s="1"/>
  <c r="T38" i="14" s="1"/>
  <c r="U38" i="14" s="1"/>
  <c r="V38" i="14" s="1"/>
  <c r="W38" i="14" s="1"/>
  <c r="X38" i="14" s="1"/>
  <c r="Y38" i="14" s="1"/>
  <c r="J36" i="14"/>
  <c r="K36" i="14" s="1"/>
  <c r="L36" i="14" s="1"/>
  <c r="M36" i="14" s="1"/>
  <c r="N36" i="14" s="1"/>
  <c r="O36" i="14" s="1"/>
  <c r="P36" i="14" s="1"/>
  <c r="Q36" i="14" s="1"/>
  <c r="R36" i="14" s="1"/>
  <c r="S36" i="14" s="1"/>
  <c r="T36" i="14" s="1"/>
  <c r="U36" i="14" s="1"/>
  <c r="V36" i="14" s="1"/>
  <c r="W36" i="14" s="1"/>
  <c r="X36" i="14" s="1"/>
  <c r="Y36" i="14" s="1"/>
  <c r="G36" i="14"/>
  <c r="H36" i="14" s="1"/>
  <c r="I36" i="14" s="1"/>
  <c r="I34" i="14"/>
  <c r="H34" i="14"/>
  <c r="G34" i="14"/>
  <c r="F34" i="14"/>
  <c r="F32" i="14" s="1"/>
  <c r="E34" i="14"/>
  <c r="E32" i="14"/>
  <c r="BB28" i="14"/>
  <c r="Y27" i="14"/>
  <c r="Y26" i="14" s="1"/>
  <c r="X27" i="14"/>
  <c r="X26" i="14" s="1"/>
  <c r="W27" i="14"/>
  <c r="W26" i="14" s="1"/>
  <c r="V27" i="14"/>
  <c r="V26" i="14" s="1"/>
  <c r="U27" i="14"/>
  <c r="U26" i="14" s="1"/>
  <c r="T27" i="14"/>
  <c r="T26" i="14" s="1"/>
  <c r="S27" i="14"/>
  <c r="S26" i="14" s="1"/>
  <c r="R27" i="14"/>
  <c r="R26" i="14" s="1"/>
  <c r="Q27" i="14"/>
  <c r="Q26" i="14" s="1"/>
  <c r="P27" i="14"/>
  <c r="P26" i="14" s="1"/>
  <c r="O27" i="14"/>
  <c r="O26" i="14" s="1"/>
  <c r="N27" i="14"/>
  <c r="N26" i="14" s="1"/>
  <c r="M27" i="14"/>
  <c r="M26" i="14" s="1"/>
  <c r="L27" i="14"/>
  <c r="L26" i="14" s="1"/>
  <c r="K27" i="14"/>
  <c r="K26" i="14" s="1"/>
  <c r="J27" i="14"/>
  <c r="J26" i="14" s="1"/>
  <c r="I27" i="14"/>
  <c r="I26" i="14" s="1"/>
  <c r="H26" i="14"/>
  <c r="G26" i="14"/>
  <c r="F26" i="14"/>
  <c r="H24" i="14"/>
  <c r="G24" i="14"/>
  <c r="F24" i="14"/>
  <c r="I23" i="14"/>
  <c r="J23" i="14" s="1"/>
  <c r="K23" i="14" s="1"/>
  <c r="L23" i="14" s="1"/>
  <c r="M23" i="14" s="1"/>
  <c r="N23" i="14" s="1"/>
  <c r="O23" i="14" s="1"/>
  <c r="P23" i="14" s="1"/>
  <c r="Q23" i="14" s="1"/>
  <c r="R23" i="14" s="1"/>
  <c r="S23" i="14" s="1"/>
  <c r="T23" i="14" s="1"/>
  <c r="U23" i="14" s="1"/>
  <c r="V23" i="14" s="1"/>
  <c r="W23" i="14" s="1"/>
  <c r="X23" i="14" s="1"/>
  <c r="Y23" i="14" s="1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H18" i="14"/>
  <c r="I18" i="14" s="1"/>
  <c r="J18" i="14" s="1"/>
  <c r="K18" i="14" s="1"/>
  <c r="L18" i="14" s="1"/>
  <c r="M18" i="14" s="1"/>
  <c r="N18" i="14" s="1"/>
  <c r="O18" i="14" s="1"/>
  <c r="P18" i="14" s="1"/>
  <c r="Q18" i="14" s="1"/>
  <c r="R18" i="14" s="1"/>
  <c r="S18" i="14" s="1"/>
  <c r="T18" i="14" s="1"/>
  <c r="U18" i="14" s="1"/>
  <c r="V18" i="14" s="1"/>
  <c r="W18" i="14" s="1"/>
  <c r="X18" i="14" s="1"/>
  <c r="Y18" i="14" s="1"/>
  <c r="G17" i="14"/>
  <c r="F16" i="14"/>
  <c r="E16" i="14"/>
  <c r="I15" i="14"/>
  <c r="J15" i="14" s="1"/>
  <c r="K15" i="14" s="1"/>
  <c r="L15" i="14" s="1"/>
  <c r="M15" i="14" s="1"/>
  <c r="N15" i="14" s="1"/>
  <c r="O15" i="14" s="1"/>
  <c r="P15" i="14" s="1"/>
  <c r="Q15" i="14" s="1"/>
  <c r="R15" i="14" s="1"/>
  <c r="S15" i="14" s="1"/>
  <c r="T15" i="14" s="1"/>
  <c r="U15" i="14" s="1"/>
  <c r="V15" i="14" s="1"/>
  <c r="W15" i="14" s="1"/>
  <c r="X15" i="14" s="1"/>
  <c r="Y15" i="14" s="1"/>
  <c r="G14" i="14"/>
  <c r="H14" i="14" s="1"/>
  <c r="I13" i="14"/>
  <c r="J13" i="14" s="1"/>
  <c r="K13" i="14" s="1"/>
  <c r="L13" i="14" s="1"/>
  <c r="M13" i="14" s="1"/>
  <c r="N13" i="14" s="1"/>
  <c r="O13" i="14" s="1"/>
  <c r="P13" i="14" s="1"/>
  <c r="Q13" i="14" s="1"/>
  <c r="R13" i="14" s="1"/>
  <c r="S13" i="14" s="1"/>
  <c r="T13" i="14" s="1"/>
  <c r="U13" i="14" s="1"/>
  <c r="V13" i="14" s="1"/>
  <c r="W13" i="14" s="1"/>
  <c r="X13" i="14" s="1"/>
  <c r="Y13" i="14" s="1"/>
  <c r="I12" i="14"/>
  <c r="J12" i="14" s="1"/>
  <c r="K12" i="14" s="1"/>
  <c r="L12" i="14" s="1"/>
  <c r="M12" i="14" s="1"/>
  <c r="N12" i="14" s="1"/>
  <c r="O12" i="14" s="1"/>
  <c r="P12" i="14" s="1"/>
  <c r="Q12" i="14" s="1"/>
  <c r="R12" i="14" s="1"/>
  <c r="S12" i="14" s="1"/>
  <c r="T12" i="14" s="1"/>
  <c r="U12" i="14" s="1"/>
  <c r="V12" i="14" s="1"/>
  <c r="W12" i="14" s="1"/>
  <c r="X12" i="14" s="1"/>
  <c r="Y12" i="14" s="1"/>
  <c r="I11" i="14"/>
  <c r="I24" i="14" s="1"/>
  <c r="I10" i="14"/>
  <c r="J10" i="14" s="1"/>
  <c r="K10" i="14" s="1"/>
  <c r="L10" i="14" s="1"/>
  <c r="M10" i="14" s="1"/>
  <c r="N10" i="14" s="1"/>
  <c r="O10" i="14" s="1"/>
  <c r="P10" i="14" s="1"/>
  <c r="Q10" i="14" s="1"/>
  <c r="R10" i="14" s="1"/>
  <c r="S10" i="14" s="1"/>
  <c r="T10" i="14" s="1"/>
  <c r="U10" i="14" s="1"/>
  <c r="V10" i="14" s="1"/>
  <c r="W10" i="14" s="1"/>
  <c r="X10" i="14" s="1"/>
  <c r="Y10" i="14" s="1"/>
  <c r="I9" i="14"/>
  <c r="J9" i="14" s="1"/>
  <c r="G8" i="14"/>
  <c r="F8" i="14"/>
  <c r="A2" i="14"/>
  <c r="A3" i="17" s="1"/>
  <c r="A2" i="22" s="1"/>
  <c r="J60" i="14" l="1"/>
  <c r="I37" i="14"/>
  <c r="E45" i="14"/>
  <c r="E66" i="14" s="1"/>
  <c r="I78" i="14"/>
  <c r="AM15" i="17" s="1"/>
  <c r="I47" i="14"/>
  <c r="I56" i="14"/>
  <c r="AJ15" i="17"/>
  <c r="AV15" i="17"/>
  <c r="AY15" i="17"/>
  <c r="BB26" i="14"/>
  <c r="BB27" i="14"/>
  <c r="AA78" i="14"/>
  <c r="I14" i="14"/>
  <c r="J14" i="14" s="1"/>
  <c r="K14" i="14" s="1"/>
  <c r="L14" i="14" s="1"/>
  <c r="M14" i="14" s="1"/>
  <c r="N14" i="14" s="1"/>
  <c r="O14" i="14" s="1"/>
  <c r="P14" i="14" s="1"/>
  <c r="Q14" i="14" s="1"/>
  <c r="R14" i="14" s="1"/>
  <c r="S14" i="14" s="1"/>
  <c r="T14" i="14" s="1"/>
  <c r="U14" i="14" s="1"/>
  <c r="V14" i="14" s="1"/>
  <c r="W14" i="14" s="1"/>
  <c r="X14" i="14" s="1"/>
  <c r="Y14" i="14" s="1"/>
  <c r="H8" i="14"/>
  <c r="R63" i="14"/>
  <c r="S62" i="14" s="1"/>
  <c r="S63" i="14" s="1"/>
  <c r="T62" i="14" s="1"/>
  <c r="T63" i="14" s="1"/>
  <c r="U62" i="14" s="1"/>
  <c r="K9" i="14"/>
  <c r="S35" i="14"/>
  <c r="I35" i="14"/>
  <c r="I32" i="14" s="1"/>
  <c r="J11" i="14"/>
  <c r="J8" i="14" s="1"/>
  <c r="J34" i="14"/>
  <c r="K59" i="14"/>
  <c r="AB78" i="14"/>
  <c r="AC76" i="14"/>
  <c r="AC78" i="14" s="1"/>
  <c r="F45" i="14"/>
  <c r="F66" i="14" s="1"/>
  <c r="F67" i="14" s="1"/>
  <c r="H17" i="14"/>
  <c r="G16" i="14"/>
  <c r="T35" i="14"/>
  <c r="AB77" i="14"/>
  <c r="AA79" i="14"/>
  <c r="I8" i="14" l="1"/>
  <c r="J61" i="14"/>
  <c r="K60" i="14" s="1"/>
  <c r="H16" i="14"/>
  <c r="I17" i="14"/>
  <c r="J24" i="14"/>
  <c r="K11" i="14"/>
  <c r="U63" i="14"/>
  <c r="V62" i="14" s="1"/>
  <c r="I43" i="14"/>
  <c r="AB79" i="14"/>
  <c r="AC77" i="14"/>
  <c r="AC79" i="14" s="1"/>
  <c r="K34" i="14"/>
  <c r="L59" i="14"/>
  <c r="L9" i="14"/>
  <c r="J37" i="14" l="1"/>
  <c r="K61" i="14"/>
  <c r="L60" i="14" s="1"/>
  <c r="L61" i="14" s="1"/>
  <c r="M60" i="14" s="1"/>
  <c r="M61" i="14"/>
  <c r="N60" i="14" s="1"/>
  <c r="L37" i="14"/>
  <c r="M59" i="14"/>
  <c r="L34" i="14"/>
  <c r="K24" i="14"/>
  <c r="L11" i="14"/>
  <c r="K8" i="14"/>
  <c r="U35" i="14"/>
  <c r="J17" i="14"/>
  <c r="M9" i="14"/>
  <c r="V63" i="14"/>
  <c r="W62" i="14" s="1"/>
  <c r="V35" i="14"/>
  <c r="K37" i="14" l="1"/>
  <c r="M37" i="14"/>
  <c r="K17" i="14"/>
  <c r="W63" i="14"/>
  <c r="X62" i="14" s="1"/>
  <c r="N61" i="14"/>
  <c r="O60" i="14" s="1"/>
  <c r="L24" i="14"/>
  <c r="M11" i="14"/>
  <c r="M8" i="14" s="1"/>
  <c r="L8" i="14"/>
  <c r="N9" i="14"/>
  <c r="N59" i="14"/>
  <c r="M34" i="14"/>
  <c r="W35" i="14" l="1"/>
  <c r="N37" i="14"/>
  <c r="X63" i="14"/>
  <c r="Y62" i="14" s="1"/>
  <c r="M24" i="14"/>
  <c r="N11" i="14"/>
  <c r="N34" i="14"/>
  <c r="O59" i="14"/>
  <c r="O9" i="14"/>
  <c r="L17" i="14"/>
  <c r="O61" i="14"/>
  <c r="P60" i="14" s="1"/>
  <c r="O37" i="14" l="1"/>
  <c r="X35" i="14"/>
  <c r="P61" i="14"/>
  <c r="Q60" i="14" s="1"/>
  <c r="M17" i="14"/>
  <c r="Y63" i="14"/>
  <c r="Y35" i="14" s="1"/>
  <c r="P9" i="14"/>
  <c r="O11" i="14"/>
  <c r="O8" i="14" s="1"/>
  <c r="N24" i="14"/>
  <c r="O34" i="14"/>
  <c r="P59" i="14"/>
  <c r="N8" i="14"/>
  <c r="N17" i="14" l="1"/>
  <c r="Q59" i="14"/>
  <c r="P34" i="14"/>
  <c r="Q61" i="14"/>
  <c r="R60" i="14" s="1"/>
  <c r="Q9" i="14"/>
  <c r="O24" i="14"/>
  <c r="P11" i="14"/>
  <c r="P37" i="14"/>
  <c r="Q37" i="14" l="1"/>
  <c r="O17" i="14"/>
  <c r="P24" i="14"/>
  <c r="Q11" i="14"/>
  <c r="R61" i="14"/>
  <c r="S60" i="14" s="1"/>
  <c r="R59" i="14"/>
  <c r="Q34" i="14"/>
  <c r="R9" i="14"/>
  <c r="P8" i="14"/>
  <c r="Q24" i="14" l="1"/>
  <c r="R11" i="14"/>
  <c r="R8" i="14" s="1"/>
  <c r="S9" i="14"/>
  <c r="R37" i="14"/>
  <c r="R34" i="14"/>
  <c r="S59" i="14"/>
  <c r="Q8" i="14"/>
  <c r="S61" i="14"/>
  <c r="T60" i="14" s="1"/>
  <c r="P17" i="14"/>
  <c r="S37" i="14" l="1"/>
  <c r="S34" i="14"/>
  <c r="S32" i="14" s="1"/>
  <c r="T59" i="14"/>
  <c r="T9" i="14"/>
  <c r="R24" i="14"/>
  <c r="S11" i="14"/>
  <c r="Q17" i="14"/>
  <c r="T61" i="14"/>
  <c r="U60" i="14" s="1"/>
  <c r="S24" i="14" l="1"/>
  <c r="T11" i="14"/>
  <c r="R17" i="14"/>
  <c r="U61" i="14"/>
  <c r="V60" i="14" s="1"/>
  <c r="S8" i="14"/>
  <c r="U59" i="14"/>
  <c r="T34" i="14"/>
  <c r="T37" i="14"/>
  <c r="U9" i="14"/>
  <c r="T8" i="14"/>
  <c r="S17" i="14" l="1"/>
  <c r="T32" i="14"/>
  <c r="V61" i="14"/>
  <c r="W60" i="14" s="1"/>
  <c r="V37" i="14"/>
  <c r="V59" i="14"/>
  <c r="U34" i="14"/>
  <c r="U37" i="14"/>
  <c r="T24" i="14"/>
  <c r="U11" i="14"/>
  <c r="V9" i="14"/>
  <c r="U8" i="14"/>
  <c r="S43" i="14"/>
  <c r="S30" i="14" s="1"/>
  <c r="W9" i="14" l="1"/>
  <c r="U32" i="14"/>
  <c r="T17" i="14"/>
  <c r="S16" i="14"/>
  <c r="S45" i="14" s="1"/>
  <c r="S66" i="14" s="1"/>
  <c r="V11" i="14"/>
  <c r="V8" i="14" s="1"/>
  <c r="U24" i="14"/>
  <c r="V34" i="14"/>
  <c r="V32" i="14" s="1"/>
  <c r="W59" i="14"/>
  <c r="W61" i="14"/>
  <c r="X60" i="14" s="1"/>
  <c r="W37" i="14"/>
  <c r="X9" i="14" l="1"/>
  <c r="W34" i="14"/>
  <c r="W32" i="14" s="1"/>
  <c r="X59" i="14"/>
  <c r="X61" i="14"/>
  <c r="Y60" i="14" s="1"/>
  <c r="W11" i="14"/>
  <c r="V24" i="14"/>
  <c r="U17" i="14"/>
  <c r="T43" i="14"/>
  <c r="T30" i="14" s="1"/>
  <c r="T16" i="14" s="1"/>
  <c r="T45" i="14" s="1"/>
  <c r="T66" i="14" s="1"/>
  <c r="T67" i="14" s="1"/>
  <c r="V17" i="14" l="1"/>
  <c r="U43" i="14"/>
  <c r="U30" i="14" s="1"/>
  <c r="U16" i="14" s="1"/>
  <c r="U45" i="14" s="1"/>
  <c r="U66" i="14" s="1"/>
  <c r="U67" i="14" s="1"/>
  <c r="X37" i="14"/>
  <c r="Y61" i="14"/>
  <c r="Y37" i="14" s="1"/>
  <c r="Y59" i="14"/>
  <c r="Y34" i="14" s="1"/>
  <c r="X34" i="14"/>
  <c r="Y9" i="14"/>
  <c r="W24" i="14"/>
  <c r="X11" i="14"/>
  <c r="W8" i="14"/>
  <c r="Y32" i="14" l="1"/>
  <c r="X24" i="14"/>
  <c r="Y11" i="14"/>
  <c r="Y24" i="14" s="1"/>
  <c r="X32" i="14"/>
  <c r="X8" i="14"/>
  <c r="W17" i="14"/>
  <c r="V43" i="14"/>
  <c r="V30" i="14" s="1"/>
  <c r="V16" i="14" s="1"/>
  <c r="V45" i="14" s="1"/>
  <c r="V66" i="14" s="1"/>
  <c r="V67" i="14" s="1"/>
  <c r="W43" i="14"/>
  <c r="W30" i="14" s="1"/>
  <c r="Y8" i="14" l="1"/>
  <c r="X17" i="14"/>
  <c r="X43" i="14" s="1"/>
  <c r="X30" i="14" s="1"/>
  <c r="W16" i="14"/>
  <c r="W45" i="14" s="1"/>
  <c r="W66" i="14" s="1"/>
  <c r="W67" i="14" s="1"/>
  <c r="X16" i="14" l="1"/>
  <c r="X45" i="14" s="1"/>
  <c r="X66" i="14" s="1"/>
  <c r="X67" i="14" s="1"/>
  <c r="Y17" i="14"/>
  <c r="Y43" i="14" l="1"/>
  <c r="Y30" i="14" s="1"/>
  <c r="Y16" i="14" s="1"/>
  <c r="Y45" i="14" s="1"/>
  <c r="Y66" i="14" s="1"/>
  <c r="Y67" i="14" s="1"/>
  <c r="A123" i="7" l="1"/>
  <c r="A124" i="7"/>
  <c r="AT122" i="1" l="1"/>
  <c r="AQ122" i="1"/>
  <c r="AN122" i="1"/>
  <c r="AK122" i="1"/>
  <c r="AH122" i="1"/>
  <c r="AE122" i="1"/>
  <c r="AB122" i="1"/>
  <c r="Y122" i="1"/>
  <c r="V122" i="1"/>
  <c r="S122" i="1"/>
  <c r="P122" i="1"/>
  <c r="M122" i="1"/>
  <c r="AX123" i="1"/>
  <c r="AX124" i="1"/>
  <c r="AX125" i="1"/>
  <c r="AX126" i="1"/>
  <c r="AX127" i="1"/>
  <c r="AX128" i="1"/>
  <c r="AR122" i="10"/>
  <c r="AR119" i="10" s="1"/>
  <c r="AO122" i="10"/>
  <c r="AL122" i="10"/>
  <c r="AL119" i="10" s="1"/>
  <c r="AI122" i="10"/>
  <c r="AF122" i="10"/>
  <c r="AF119" i="10" s="1"/>
  <c r="AC122" i="10"/>
  <c r="Z122" i="10"/>
  <c r="Z119" i="10" s="1"/>
  <c r="W122" i="10"/>
  <c r="T122" i="10"/>
  <c r="T119" i="10" s="1"/>
  <c r="Q122" i="10"/>
  <c r="N122" i="10"/>
  <c r="N119" i="10" s="1"/>
  <c r="K122" i="10"/>
  <c r="AO119" i="10"/>
  <c r="AI119" i="10"/>
  <c r="AC119" i="10"/>
  <c r="W119" i="10"/>
  <c r="Q119" i="10"/>
  <c r="K119" i="10"/>
  <c r="AV99" i="10"/>
  <c r="AV97" i="10" s="1"/>
  <c r="AV98" i="10"/>
  <c r="AR124" i="10"/>
  <c r="AQ105" i="10"/>
  <c r="AR97" i="10"/>
  <c r="AQ65" i="10"/>
  <c r="AS26" i="10"/>
  <c r="AS25" i="10"/>
  <c r="AR16" i="10"/>
  <c r="AO124" i="10"/>
  <c r="AN105" i="10"/>
  <c r="AO97" i="10"/>
  <c r="AN65" i="10"/>
  <c r="AP26" i="10"/>
  <c r="AP25" i="10"/>
  <c r="AO16" i="10"/>
  <c r="H63" i="11"/>
  <c r="AH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AH65" i="11"/>
  <c r="AC63" i="11"/>
  <c r="AB63" i="11"/>
  <c r="AA63" i="11"/>
  <c r="AV99" i="7" l="1"/>
  <c r="AV98" i="7"/>
  <c r="AV97" i="7" s="1"/>
  <c r="AR124" i="7"/>
  <c r="AR122" i="7"/>
  <c r="AR119" i="7" s="1"/>
  <c r="AQ105" i="7"/>
  <c r="AR97" i="7"/>
  <c r="AQ65" i="7"/>
  <c r="AS26" i="7"/>
  <c r="AS25" i="7"/>
  <c r="AS24" i="7"/>
  <c r="AR16" i="7"/>
  <c r="AO124" i="7"/>
  <c r="AO122" i="7"/>
  <c r="AO119" i="7" s="1"/>
  <c r="AN105" i="7"/>
  <c r="AO97" i="7"/>
  <c r="AN65" i="7"/>
  <c r="AP26" i="7"/>
  <c r="AP25" i="7"/>
  <c r="AP24" i="7"/>
  <c r="AO16" i="7"/>
  <c r="AH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AH65" i="8"/>
  <c r="AC63" i="8"/>
  <c r="AB63" i="8"/>
  <c r="AA63" i="8"/>
  <c r="H63" i="8"/>
  <c r="AT119" i="1"/>
  <c r="AS105" i="1"/>
  <c r="AT97" i="1"/>
  <c r="AS65" i="1"/>
  <c r="AS36" i="1"/>
  <c r="AU26" i="1"/>
  <c r="AU25" i="1"/>
  <c r="AT16" i="1"/>
  <c r="AQ119" i="1"/>
  <c r="AP105" i="1"/>
  <c r="AQ97" i="1"/>
  <c r="AP65" i="1"/>
  <c r="AP36" i="1"/>
  <c r="AR26" i="1"/>
  <c r="AR25" i="1"/>
  <c r="AQ16" i="1"/>
  <c r="F18" i="25" l="1"/>
  <c r="F15" i="25" s="1"/>
  <c r="F14" i="25" s="1"/>
  <c r="E18" i="25" l="1"/>
  <c r="F16" i="24"/>
  <c r="F13" i="24" s="1"/>
  <c r="F12" i="24" s="1"/>
  <c r="E15" i="25" l="1"/>
  <c r="D18" i="25"/>
  <c r="AI17" i="25" l="1"/>
  <c r="C18" i="25"/>
  <c r="E14" i="25"/>
  <c r="D14" i="25" s="1"/>
  <c r="D15" i="25"/>
  <c r="C15" i="25" s="1"/>
  <c r="M17" i="10" l="1"/>
  <c r="J17" i="10"/>
  <c r="G17" i="10"/>
  <c r="D17" i="10"/>
  <c r="M17" i="7"/>
  <c r="J17" i="7"/>
  <c r="G17" i="7"/>
  <c r="W17" i="1" l="1"/>
  <c r="Z17" i="1" s="1"/>
  <c r="K76" i="14" s="1"/>
  <c r="K78" i="14" s="1"/>
  <c r="F17" i="1"/>
  <c r="I17" i="1"/>
  <c r="R17" i="1"/>
  <c r="L17" i="1"/>
  <c r="O17" i="1"/>
  <c r="BA15" i="17" l="1"/>
  <c r="AO15" i="17"/>
  <c r="K56" i="14"/>
  <c r="K47" i="14"/>
  <c r="K35" i="14" s="1"/>
  <c r="K32" i="14" s="1"/>
  <c r="K43" i="14" s="1"/>
  <c r="AC17" i="1"/>
  <c r="L76" i="14" s="1"/>
  <c r="L78" i="14" s="1"/>
  <c r="X17" i="1"/>
  <c r="U17" i="1"/>
  <c r="AA17" i="1"/>
  <c r="AF17" i="1"/>
  <c r="M76" i="14" s="1"/>
  <c r="M78" i="14" s="1"/>
  <c r="BC15" i="17" l="1"/>
  <c r="AQ15" i="17"/>
  <c r="BB15" i="17"/>
  <c r="AP15" i="17"/>
  <c r="L56" i="14"/>
  <c r="L47" i="14"/>
  <c r="L35" i="14" s="1"/>
  <c r="L32" i="14" s="1"/>
  <c r="L43" i="14" s="1"/>
  <c r="M47" i="14"/>
  <c r="M35" i="14" s="1"/>
  <c r="M32" i="14" s="1"/>
  <c r="M43" i="14" s="1"/>
  <c r="M56" i="14"/>
  <c r="AI17" i="1"/>
  <c r="N76" i="14" s="1"/>
  <c r="N78" i="14" s="1"/>
  <c r="AD17" i="1"/>
  <c r="BD15" i="17" l="1"/>
  <c r="N56" i="14"/>
  <c r="N47" i="14"/>
  <c r="N35" i="14" s="1"/>
  <c r="N32" i="14" s="1"/>
  <c r="N43" i="14" s="1"/>
  <c r="AG17" i="1"/>
  <c r="AL17" i="1"/>
  <c r="Q76" i="14" s="1"/>
  <c r="Q78" i="14" s="1"/>
  <c r="Q56" i="14" l="1"/>
  <c r="Q47" i="14"/>
  <c r="Q35" i="14" s="1"/>
  <c r="Q32" i="14" s="1"/>
  <c r="Q43" i="14" s="1"/>
  <c r="Q30" i="14" s="1"/>
  <c r="Q16" i="14" s="1"/>
  <c r="Q45" i="14" s="1"/>
  <c r="Q66" i="14" s="1"/>
  <c r="AO17" i="1"/>
  <c r="AJ17" i="1"/>
  <c r="O76" i="14" s="1"/>
  <c r="O78" i="14" s="1"/>
  <c r="P76" i="14" l="1"/>
  <c r="P78" i="14" s="1"/>
  <c r="BE15" i="17"/>
  <c r="O56" i="14"/>
  <c r="O47" i="14"/>
  <c r="O35" i="14" s="1"/>
  <c r="O32" i="14" s="1"/>
  <c r="O43" i="14" s="1"/>
  <c r="AM17" i="1"/>
  <c r="R76" i="14" s="1"/>
  <c r="R78" i="14" s="1"/>
  <c r="AR17" i="1"/>
  <c r="Q5" i="12"/>
  <c r="S33" i="12" s="1"/>
  <c r="P2" i="12"/>
  <c r="J5" i="12"/>
  <c r="J32" i="12" s="1"/>
  <c r="I2" i="12"/>
  <c r="B2" i="12"/>
  <c r="C5" i="12"/>
  <c r="AD344" i="12"/>
  <c r="AC344" i="12"/>
  <c r="T343" i="12"/>
  <c r="AA329" i="12"/>
  <c r="AA328" i="12"/>
  <c r="AH323" i="12"/>
  <c r="AH322" i="12"/>
  <c r="AH321" i="12"/>
  <c r="AH320" i="12"/>
  <c r="AH319" i="12"/>
  <c r="AH318" i="12"/>
  <c r="AH317" i="12"/>
  <c r="AH316" i="12"/>
  <c r="AH315" i="12"/>
  <c r="AH314" i="12"/>
  <c r="AH313" i="12"/>
  <c r="AH312" i="12"/>
  <c r="AH311" i="12"/>
  <c r="AH310" i="12"/>
  <c r="AH309" i="12"/>
  <c r="AH308" i="12"/>
  <c r="AJ307" i="12"/>
  <c r="AJ295" i="12"/>
  <c r="AJ283" i="12"/>
  <c r="AB283" i="12"/>
  <c r="AA283" i="12"/>
  <c r="T283" i="12"/>
  <c r="AA282" i="12"/>
  <c r="T282" i="12"/>
  <c r="AA281" i="12"/>
  <c r="T281" i="12"/>
  <c r="AA280" i="12"/>
  <c r="T280" i="12"/>
  <c r="AA279" i="12"/>
  <c r="T279" i="12"/>
  <c r="AA278" i="12"/>
  <c r="T278" i="12"/>
  <c r="AA277" i="12"/>
  <c r="T277" i="12"/>
  <c r="AA276" i="12"/>
  <c r="T276" i="12"/>
  <c r="AA275" i="12"/>
  <c r="T275" i="12"/>
  <c r="AA274" i="12"/>
  <c r="T274" i="12"/>
  <c r="AA273" i="12"/>
  <c r="T273" i="12"/>
  <c r="AA272" i="12"/>
  <c r="T272" i="12"/>
  <c r="AJ271" i="12"/>
  <c r="AJ259" i="12"/>
  <c r="AJ247" i="12"/>
  <c r="AJ235" i="12"/>
  <c r="AJ223" i="12"/>
  <c r="T199" i="12"/>
  <c r="T198" i="12"/>
  <c r="T197" i="12"/>
  <c r="T196" i="12"/>
  <c r="T195" i="12"/>
  <c r="T194" i="12"/>
  <c r="T193" i="12"/>
  <c r="T192" i="12"/>
  <c r="T191" i="12"/>
  <c r="T190" i="12"/>
  <c r="T189" i="12"/>
  <c r="T188" i="12"/>
  <c r="G163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AI151" i="12"/>
  <c r="AH151" i="12"/>
  <c r="AB151" i="12"/>
  <c r="AA151" i="12"/>
  <c r="AH150" i="12"/>
  <c r="AA150" i="12"/>
  <c r="AH149" i="12"/>
  <c r="AA149" i="12"/>
  <c r="AH148" i="12"/>
  <c r="AA148" i="12"/>
  <c r="AH147" i="12"/>
  <c r="AA147" i="12"/>
  <c r="AH146" i="12"/>
  <c r="AA146" i="12"/>
  <c r="AH145" i="12"/>
  <c r="AA145" i="12"/>
  <c r="AH144" i="12"/>
  <c r="AA144" i="12"/>
  <c r="AH143" i="12"/>
  <c r="AA143" i="12"/>
  <c r="AH142" i="12"/>
  <c r="AA142" i="12"/>
  <c r="AH141" i="12"/>
  <c r="AA141" i="12"/>
  <c r="AH140" i="12"/>
  <c r="AA140" i="12"/>
  <c r="AI139" i="12"/>
  <c r="AH139" i="12"/>
  <c r="AB139" i="12"/>
  <c r="AA139" i="12"/>
  <c r="AH138" i="12"/>
  <c r="AA138" i="12"/>
  <c r="AH137" i="12"/>
  <c r="AA137" i="12"/>
  <c r="AH136" i="12"/>
  <c r="AA136" i="12"/>
  <c r="AH135" i="12"/>
  <c r="AA135" i="12"/>
  <c r="AH134" i="12"/>
  <c r="AA134" i="12"/>
  <c r="AH133" i="12"/>
  <c r="AA133" i="12"/>
  <c r="AH132" i="12"/>
  <c r="AA132" i="12"/>
  <c r="AH131" i="12"/>
  <c r="AA131" i="12"/>
  <c r="AH130" i="12"/>
  <c r="AA130" i="12"/>
  <c r="AH129" i="12"/>
  <c r="AA129" i="12"/>
  <c r="AH128" i="12"/>
  <c r="AA128" i="12"/>
  <c r="AI127" i="12"/>
  <c r="AH127" i="12"/>
  <c r="AB127" i="12"/>
  <c r="AA127" i="12"/>
  <c r="AH126" i="12"/>
  <c r="AA126" i="12"/>
  <c r="AH125" i="12"/>
  <c r="AA125" i="12"/>
  <c r="AH124" i="12"/>
  <c r="AA124" i="12"/>
  <c r="AH123" i="12"/>
  <c r="AA123" i="12"/>
  <c r="AH122" i="12"/>
  <c r="AA122" i="12"/>
  <c r="AH121" i="12"/>
  <c r="AA121" i="12"/>
  <c r="AH120" i="12"/>
  <c r="AA120" i="12"/>
  <c r="AH119" i="12"/>
  <c r="AA119" i="12"/>
  <c r="AH118" i="12"/>
  <c r="AA118" i="12"/>
  <c r="AH117" i="12"/>
  <c r="AA117" i="12"/>
  <c r="AH116" i="12"/>
  <c r="AA116" i="12"/>
  <c r="AI115" i="12"/>
  <c r="AH115" i="12"/>
  <c r="AB115" i="12"/>
  <c r="AA115" i="12"/>
  <c r="AH114" i="12"/>
  <c r="AA114" i="12"/>
  <c r="AH113" i="12"/>
  <c r="AA113" i="12"/>
  <c r="AH112" i="12"/>
  <c r="AA112" i="12"/>
  <c r="AH111" i="12"/>
  <c r="AA111" i="12"/>
  <c r="AH110" i="12"/>
  <c r="AA110" i="12"/>
  <c r="AH109" i="12"/>
  <c r="AA109" i="12"/>
  <c r="AH108" i="12"/>
  <c r="AA108" i="12"/>
  <c r="AH107" i="12"/>
  <c r="AA107" i="12"/>
  <c r="AH106" i="12"/>
  <c r="AA106" i="12"/>
  <c r="AH105" i="12"/>
  <c r="AA105" i="12"/>
  <c r="AH104" i="12"/>
  <c r="AA104" i="12"/>
  <c r="AI103" i="12"/>
  <c r="AH103" i="12"/>
  <c r="AB103" i="12"/>
  <c r="AA103" i="12"/>
  <c r="AH102" i="12"/>
  <c r="AA102" i="12"/>
  <c r="AH101" i="12"/>
  <c r="AA101" i="12"/>
  <c r="AH100" i="12"/>
  <c r="AA100" i="12"/>
  <c r="AH99" i="12"/>
  <c r="AA99" i="12"/>
  <c r="AH98" i="12"/>
  <c r="AA98" i="12"/>
  <c r="AH97" i="12"/>
  <c r="AA97" i="12"/>
  <c r="AH96" i="12"/>
  <c r="AA96" i="12"/>
  <c r="AH95" i="12"/>
  <c r="AA95" i="12"/>
  <c r="AH94" i="12"/>
  <c r="AA94" i="12"/>
  <c r="AH93" i="12"/>
  <c r="AA93" i="12"/>
  <c r="AH92" i="12"/>
  <c r="AA92" i="12"/>
  <c r="AI91" i="12"/>
  <c r="AH91" i="12"/>
  <c r="AB91" i="12"/>
  <c r="AA91" i="12"/>
  <c r="AH90" i="12"/>
  <c r="AA90" i="12"/>
  <c r="AH89" i="12"/>
  <c r="AA89" i="12"/>
  <c r="AH88" i="12"/>
  <c r="AA88" i="12"/>
  <c r="AH87" i="12"/>
  <c r="AA87" i="12"/>
  <c r="AH86" i="12"/>
  <c r="AA86" i="12"/>
  <c r="AH85" i="12"/>
  <c r="AA85" i="12"/>
  <c r="AH84" i="12"/>
  <c r="AA84" i="12"/>
  <c r="AH83" i="12"/>
  <c r="AA83" i="12"/>
  <c r="AH82" i="12"/>
  <c r="AA82" i="12"/>
  <c r="AH81" i="12"/>
  <c r="AA81" i="12"/>
  <c r="AH80" i="12"/>
  <c r="AA80" i="12"/>
  <c r="AI79" i="12"/>
  <c r="AH79" i="12"/>
  <c r="AB79" i="12"/>
  <c r="AA79" i="12"/>
  <c r="AH78" i="12"/>
  <c r="AA78" i="12"/>
  <c r="AH77" i="12"/>
  <c r="AA77" i="12"/>
  <c r="AH76" i="12"/>
  <c r="AA76" i="12"/>
  <c r="AH75" i="12"/>
  <c r="AA75" i="12"/>
  <c r="AH74" i="12"/>
  <c r="AA74" i="12"/>
  <c r="AH73" i="12"/>
  <c r="AA73" i="12"/>
  <c r="AH72" i="12"/>
  <c r="AA72" i="12"/>
  <c r="AH71" i="12"/>
  <c r="AA71" i="12"/>
  <c r="AH70" i="12"/>
  <c r="AA70" i="12"/>
  <c r="AH69" i="12"/>
  <c r="AA69" i="12"/>
  <c r="AH68" i="12"/>
  <c r="AA68" i="12"/>
  <c r="Y54" i="12"/>
  <c r="AA54" i="12" s="1"/>
  <c r="Y53" i="12"/>
  <c r="AA53" i="12" s="1"/>
  <c r="Y52" i="12"/>
  <c r="AA52" i="12" s="1"/>
  <c r="Y51" i="12"/>
  <c r="AA51" i="12" s="1"/>
  <c r="Y50" i="12"/>
  <c r="AA50" i="12" s="1"/>
  <c r="Y49" i="12"/>
  <c r="AA49" i="12" s="1"/>
  <c r="Y48" i="12"/>
  <c r="AA48" i="12" s="1"/>
  <c r="Y47" i="12"/>
  <c r="AA47" i="12" s="1"/>
  <c r="Y46" i="12"/>
  <c r="AA46" i="12" s="1"/>
  <c r="Y45" i="12"/>
  <c r="AA45" i="12" s="1"/>
  <c r="AF42" i="12"/>
  <c r="AH42" i="12" s="1"/>
  <c r="Y41" i="12"/>
  <c r="AA41" i="12" s="1"/>
  <c r="AF40" i="12"/>
  <c r="AH40" i="12" s="1"/>
  <c r="Y39" i="12"/>
  <c r="AA39" i="12" s="1"/>
  <c r="AF38" i="12"/>
  <c r="AH38" i="12" s="1"/>
  <c r="Y37" i="12"/>
  <c r="AA37" i="12" s="1"/>
  <c r="AF36" i="12"/>
  <c r="AH36" i="12" s="1"/>
  <c r="Y35" i="12"/>
  <c r="AA35" i="12" s="1"/>
  <c r="AF34" i="12"/>
  <c r="AH34" i="12" s="1"/>
  <c r="Y33" i="12"/>
  <c r="AA33" i="12" s="1"/>
  <c r="AF32" i="12"/>
  <c r="AH32" i="12" s="1"/>
  <c r="A32" i="12"/>
  <c r="A44" i="12" s="1"/>
  <c r="A56" i="12" s="1"/>
  <c r="A68" i="12" s="1"/>
  <c r="A80" i="12" s="1"/>
  <c r="A92" i="12" s="1"/>
  <c r="A104" i="12" s="1"/>
  <c r="A116" i="12" s="1"/>
  <c r="A128" i="12" s="1"/>
  <c r="A140" i="12" s="1"/>
  <c r="A152" i="12" s="1"/>
  <c r="N31" i="12"/>
  <c r="M31" i="12"/>
  <c r="M30" i="12"/>
  <c r="M29" i="12"/>
  <c r="M28" i="12"/>
  <c r="M27" i="12"/>
  <c r="M26" i="12"/>
  <c r="M25" i="12"/>
  <c r="M24" i="12"/>
  <c r="M23" i="12"/>
  <c r="M22" i="12"/>
  <c r="M21" i="12"/>
  <c r="AC20" i="12"/>
  <c r="AC32" i="12" s="1"/>
  <c r="AC44" i="12" s="1"/>
  <c r="AC56" i="12" s="1"/>
  <c r="AC68" i="12" s="1"/>
  <c r="AC80" i="12" s="1"/>
  <c r="AC92" i="12" s="1"/>
  <c r="AC104" i="12" s="1"/>
  <c r="AC116" i="12" s="1"/>
  <c r="AC128" i="12" s="1"/>
  <c r="V20" i="12"/>
  <c r="V32" i="12" s="1"/>
  <c r="V44" i="12" s="1"/>
  <c r="V56" i="12" s="1"/>
  <c r="V68" i="12" s="1"/>
  <c r="V80" i="12" s="1"/>
  <c r="V92" i="12" s="1"/>
  <c r="V104" i="12" s="1"/>
  <c r="V116" i="12" s="1"/>
  <c r="V128" i="12" s="1"/>
  <c r="M20" i="12"/>
  <c r="AJ19" i="12"/>
  <c r="AJ31" i="12" s="1"/>
  <c r="AJ43" i="12" s="1"/>
  <c r="AJ55" i="12" s="1"/>
  <c r="AJ67" i="12" s="1"/>
  <c r="AJ79" i="12" s="1"/>
  <c r="AJ91" i="12" s="1"/>
  <c r="AJ103" i="12" s="1"/>
  <c r="AJ115" i="12" s="1"/>
  <c r="AJ127" i="12" s="1"/>
  <c r="AJ139" i="12" s="1"/>
  <c r="G19" i="12"/>
  <c r="F19" i="12"/>
  <c r="F18" i="12"/>
  <c r="F17" i="12"/>
  <c r="F16" i="12"/>
  <c r="F15" i="12"/>
  <c r="F14" i="12"/>
  <c r="F13" i="12"/>
  <c r="F12" i="12"/>
  <c r="F11" i="12"/>
  <c r="F10" i="12"/>
  <c r="F9" i="12"/>
  <c r="O8" i="12"/>
  <c r="O20" i="12" s="1"/>
  <c r="O32" i="12" s="1"/>
  <c r="O44" i="12" s="1"/>
  <c r="O56" i="12" s="1"/>
  <c r="O68" i="12" s="1"/>
  <c r="O80" i="12" s="1"/>
  <c r="O92" i="12" s="1"/>
  <c r="O104" i="12" s="1"/>
  <c r="O116" i="12" s="1"/>
  <c r="O128" i="12" s="1"/>
  <c r="O140" i="12" s="1"/>
  <c r="H8" i="12"/>
  <c r="H20" i="12" s="1"/>
  <c r="H32" i="12" s="1"/>
  <c r="H44" i="12" s="1"/>
  <c r="H56" i="12" s="1"/>
  <c r="H68" i="12" s="1"/>
  <c r="H80" i="12" s="1"/>
  <c r="H92" i="12" s="1"/>
  <c r="H104" i="12" s="1"/>
  <c r="H116" i="12" s="1"/>
  <c r="H128" i="12" s="1"/>
  <c r="H140" i="12" s="1"/>
  <c r="H152" i="12" s="1"/>
  <c r="F8" i="12"/>
  <c r="AK7" i="12"/>
  <c r="D6" i="12"/>
  <c r="K6" i="12" s="1"/>
  <c r="AE5" i="12"/>
  <c r="X5" i="12"/>
  <c r="K5" i="12"/>
  <c r="R5" i="12" s="1"/>
  <c r="Y5" i="12" s="1"/>
  <c r="Y55" i="12"/>
  <c r="AA55" i="12" s="1"/>
  <c r="N4" i="12"/>
  <c r="U4" i="12" s="1"/>
  <c r="AB4" i="12" s="1"/>
  <c r="AI4" i="12" s="1"/>
  <c r="AC2" i="12"/>
  <c r="V2" i="12"/>
  <c r="J14" i="11"/>
  <c r="J13" i="11"/>
  <c r="I12" i="11"/>
  <c r="E13" i="11"/>
  <c r="E14" i="11"/>
  <c r="E12" i="11"/>
  <c r="B13" i="11"/>
  <c r="B47" i="11" s="1"/>
  <c r="B14" i="11"/>
  <c r="B48" i="11" s="1"/>
  <c r="B12" i="11"/>
  <c r="B46" i="11" s="1"/>
  <c r="S61" i="11"/>
  <c r="R61" i="11"/>
  <c r="Q61" i="11"/>
  <c r="P61" i="11"/>
  <c r="O61" i="11"/>
  <c r="N61" i="11"/>
  <c r="M61" i="11"/>
  <c r="L61" i="11"/>
  <c r="K61" i="11"/>
  <c r="J61" i="11"/>
  <c r="I61" i="11"/>
  <c r="F61" i="11"/>
  <c r="B61" i="11"/>
  <c r="S60" i="11"/>
  <c r="R60" i="11"/>
  <c r="Q60" i="11"/>
  <c r="P60" i="11"/>
  <c r="O60" i="11"/>
  <c r="N60" i="11"/>
  <c r="M60" i="11"/>
  <c r="L60" i="11"/>
  <c r="K60" i="11"/>
  <c r="J60" i="11"/>
  <c r="I60" i="11"/>
  <c r="F60" i="11"/>
  <c r="B60" i="11"/>
  <c r="R59" i="11"/>
  <c r="Q59" i="11"/>
  <c r="P59" i="11"/>
  <c r="O59" i="11"/>
  <c r="N59" i="11"/>
  <c r="M59" i="11"/>
  <c r="L59" i="11"/>
  <c r="K59" i="11"/>
  <c r="J59" i="11"/>
  <c r="I59" i="11"/>
  <c r="H59" i="11"/>
  <c r="F59" i="11"/>
  <c r="B59" i="11"/>
  <c r="R58" i="11"/>
  <c r="Q58" i="11"/>
  <c r="P58" i="11"/>
  <c r="O58" i="11"/>
  <c r="N58" i="11"/>
  <c r="M58" i="11"/>
  <c r="L58" i="11"/>
  <c r="K58" i="11"/>
  <c r="J58" i="11"/>
  <c r="I58" i="11"/>
  <c r="H58" i="11"/>
  <c r="B58" i="11"/>
  <c r="R57" i="11"/>
  <c r="Q57" i="11"/>
  <c r="P57" i="11"/>
  <c r="O57" i="11"/>
  <c r="N57" i="11"/>
  <c r="M57" i="11"/>
  <c r="L57" i="11"/>
  <c r="K57" i="11"/>
  <c r="J57" i="11"/>
  <c r="I57" i="11"/>
  <c r="H57" i="11"/>
  <c r="B57" i="11"/>
  <c r="R56" i="11"/>
  <c r="Q56" i="11"/>
  <c r="P56" i="11"/>
  <c r="O56" i="11"/>
  <c r="N56" i="11"/>
  <c r="M56" i="11"/>
  <c r="L56" i="11"/>
  <c r="K56" i="11"/>
  <c r="J56" i="11"/>
  <c r="I56" i="11"/>
  <c r="H56" i="11"/>
  <c r="B56" i="11"/>
  <c r="R55" i="11"/>
  <c r="Q55" i="11"/>
  <c r="P55" i="11"/>
  <c r="O55" i="11"/>
  <c r="N55" i="11"/>
  <c r="M55" i="11"/>
  <c r="L55" i="11"/>
  <c r="K55" i="11"/>
  <c r="J55" i="11"/>
  <c r="I55" i="11"/>
  <c r="H55" i="11"/>
  <c r="B55" i="11"/>
  <c r="R54" i="11"/>
  <c r="Q54" i="11"/>
  <c r="P54" i="11"/>
  <c r="O54" i="11"/>
  <c r="N54" i="11"/>
  <c r="M54" i="11"/>
  <c r="L54" i="11"/>
  <c r="K54" i="11"/>
  <c r="J54" i="11"/>
  <c r="I54" i="11"/>
  <c r="H54" i="11"/>
  <c r="H64" i="11" s="1"/>
  <c r="H62" i="11" s="1"/>
  <c r="B54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B53" i="11"/>
  <c r="AH52" i="11"/>
  <c r="AI52" i="11" s="1"/>
  <c r="B52" i="11"/>
  <c r="AH51" i="11"/>
  <c r="AI51" i="11" s="1"/>
  <c r="B51" i="11"/>
  <c r="AH50" i="11"/>
  <c r="AI50" i="11" s="1"/>
  <c r="B50" i="11"/>
  <c r="AI49" i="11"/>
  <c r="AH49" i="11"/>
  <c r="B49" i="11"/>
  <c r="AC48" i="11"/>
  <c r="AB48" i="11"/>
  <c r="AA48" i="11"/>
  <c r="Z48" i="11"/>
  <c r="Y48" i="11"/>
  <c r="X48" i="11"/>
  <c r="AB46" i="11"/>
  <c r="AA46" i="11"/>
  <c r="Z46" i="11"/>
  <c r="Z64" i="11" s="1"/>
  <c r="Y46" i="11"/>
  <c r="X46" i="11"/>
  <c r="W46" i="11"/>
  <c r="V46" i="11"/>
  <c r="V64" i="11" s="1"/>
  <c r="U46" i="11"/>
  <c r="U64" i="11" s="1"/>
  <c r="T46" i="11"/>
  <c r="F46" i="11"/>
  <c r="AI43" i="11"/>
  <c r="B42" i="11"/>
  <c r="G41" i="11"/>
  <c r="M41" i="11" s="1"/>
  <c r="AH41" i="11" s="1"/>
  <c r="B41" i="11"/>
  <c r="G40" i="11"/>
  <c r="M40" i="11" s="1"/>
  <c r="AH40" i="11" s="1"/>
  <c r="B40" i="11"/>
  <c r="G39" i="11"/>
  <c r="M39" i="11" s="1"/>
  <c r="AH39" i="11" s="1"/>
  <c r="B39" i="11"/>
  <c r="G38" i="11"/>
  <c r="M38" i="11" s="1"/>
  <c r="AH38" i="11" s="1"/>
  <c r="B38" i="11"/>
  <c r="G37" i="11"/>
  <c r="M37" i="11" s="1"/>
  <c r="AH37" i="11" s="1"/>
  <c r="B37" i="11"/>
  <c r="G36" i="11"/>
  <c r="M36" i="11" s="1"/>
  <c r="AH36" i="11" s="1"/>
  <c r="B36" i="11"/>
  <c r="G35" i="11"/>
  <c r="M35" i="11" s="1"/>
  <c r="AH35" i="11" s="1"/>
  <c r="B35" i="11"/>
  <c r="Z34" i="11"/>
  <c r="Z14" i="11" s="1"/>
  <c r="Y34" i="11"/>
  <c r="X34" i="11"/>
  <c r="W34" i="11"/>
  <c r="W14" i="11" s="1"/>
  <c r="V34" i="11"/>
  <c r="V14" i="11" s="1"/>
  <c r="U34" i="11"/>
  <c r="T34" i="11"/>
  <c r="S34" i="11"/>
  <c r="S14" i="11" s="1"/>
  <c r="R34" i="11"/>
  <c r="Q34" i="11"/>
  <c r="P34" i="11"/>
  <c r="O34" i="11"/>
  <c r="O14" i="11" s="1"/>
  <c r="N34" i="11"/>
  <c r="N14" i="11" s="1"/>
  <c r="L34" i="11"/>
  <c r="K34" i="11"/>
  <c r="J34" i="11"/>
  <c r="I34" i="11"/>
  <c r="H34" i="11"/>
  <c r="E34" i="11"/>
  <c r="B34" i="11"/>
  <c r="G33" i="11"/>
  <c r="K33" i="11" s="1"/>
  <c r="AH33" i="11" s="1"/>
  <c r="B33" i="11"/>
  <c r="G32" i="11"/>
  <c r="K32" i="11" s="1"/>
  <c r="AH32" i="11" s="1"/>
  <c r="B32" i="11"/>
  <c r="G31" i="11"/>
  <c r="K31" i="11" s="1"/>
  <c r="AH31" i="11" s="1"/>
  <c r="B31" i="11"/>
  <c r="G30" i="11"/>
  <c r="K30" i="11" s="1"/>
  <c r="AH30" i="11" s="1"/>
  <c r="B30" i="11"/>
  <c r="G29" i="11"/>
  <c r="K29" i="11" s="1"/>
  <c r="AH29" i="11" s="1"/>
  <c r="B29" i="11"/>
  <c r="G28" i="11"/>
  <c r="K28" i="11" s="1"/>
  <c r="B28" i="11"/>
  <c r="J27" i="11"/>
  <c r="J26" i="11" s="1"/>
  <c r="A27" i="11"/>
  <c r="A61" i="11" s="1"/>
  <c r="Z26" i="11"/>
  <c r="Z13" i="11" s="1"/>
  <c r="Y26" i="11"/>
  <c r="Y13" i="11" s="1"/>
  <c r="X26" i="11"/>
  <c r="X13" i="11" s="1"/>
  <c r="W26" i="11"/>
  <c r="V26" i="11"/>
  <c r="V13" i="11" s="1"/>
  <c r="U26" i="11"/>
  <c r="U13" i="11" s="1"/>
  <c r="T26" i="11"/>
  <c r="T13" i="11" s="1"/>
  <c r="S26" i="11"/>
  <c r="R26" i="11"/>
  <c r="R13" i="11" s="1"/>
  <c r="Q26" i="11"/>
  <c r="Q13" i="11" s="1"/>
  <c r="P26" i="11"/>
  <c r="P13" i="11" s="1"/>
  <c r="O26" i="11"/>
  <c r="N26" i="11"/>
  <c r="N13" i="11" s="1"/>
  <c r="M26" i="11"/>
  <c r="M13" i="11" s="1"/>
  <c r="L26" i="11"/>
  <c r="L13" i="11" s="1"/>
  <c r="A26" i="11"/>
  <c r="A60" i="11" s="1"/>
  <c r="AH25" i="11"/>
  <c r="A25" i="11"/>
  <c r="A59" i="11" s="1"/>
  <c r="AH24" i="11"/>
  <c r="A24" i="11"/>
  <c r="A58" i="11" s="1"/>
  <c r="AH23" i="11"/>
  <c r="A23" i="11"/>
  <c r="A57" i="11" s="1"/>
  <c r="AH22" i="11"/>
  <c r="A22" i="11"/>
  <c r="A56" i="11" s="1"/>
  <c r="AH21" i="11"/>
  <c r="A21" i="11"/>
  <c r="A55" i="11" s="1"/>
  <c r="AH20" i="11"/>
  <c r="A20" i="11"/>
  <c r="A54" i="11" s="1"/>
  <c r="AH19" i="11"/>
  <c r="A19" i="11"/>
  <c r="A53" i="11" s="1"/>
  <c r="Z18" i="11"/>
  <c r="Z12" i="11" s="1"/>
  <c r="Y18" i="11"/>
  <c r="Y12" i="11" s="1"/>
  <c r="X18" i="11"/>
  <c r="X12" i="11" s="1"/>
  <c r="W18" i="11"/>
  <c r="W12" i="11" s="1"/>
  <c r="V18" i="11"/>
  <c r="U18" i="11"/>
  <c r="U12" i="11" s="1"/>
  <c r="T18" i="11"/>
  <c r="S18" i="11"/>
  <c r="S12" i="11" s="1"/>
  <c r="R18" i="11"/>
  <c r="R12" i="11" s="1"/>
  <c r="Q18" i="11"/>
  <c r="Q12" i="11" s="1"/>
  <c r="P18" i="11"/>
  <c r="P12" i="11" s="1"/>
  <c r="O18" i="11"/>
  <c r="O12" i="11" s="1"/>
  <c r="N18" i="11"/>
  <c r="N12" i="11" s="1"/>
  <c r="N11" i="11" s="1"/>
  <c r="M18" i="11"/>
  <c r="M12" i="11" s="1"/>
  <c r="L18" i="11"/>
  <c r="L12" i="11" s="1"/>
  <c r="K18" i="11"/>
  <c r="K12" i="11" s="1"/>
  <c r="J18" i="11"/>
  <c r="E18" i="11"/>
  <c r="A18" i="11"/>
  <c r="A52" i="11" s="1"/>
  <c r="A17" i="11"/>
  <c r="A51" i="11" s="1"/>
  <c r="A16" i="11"/>
  <c r="A50" i="11" s="1"/>
  <c r="A15" i="11"/>
  <c r="A49" i="11" s="1"/>
  <c r="Y14" i="11"/>
  <c r="X14" i="11"/>
  <c r="U14" i="11"/>
  <c r="T14" i="11"/>
  <c r="R14" i="11"/>
  <c r="Q14" i="11"/>
  <c r="P14" i="11"/>
  <c r="L14" i="11"/>
  <c r="A48" i="11"/>
  <c r="W13" i="11"/>
  <c r="S13" i="11"/>
  <c r="O13" i="11"/>
  <c r="F13" i="11"/>
  <c r="F47" i="11" s="1"/>
  <c r="A13" i="11"/>
  <c r="A47" i="11" s="1"/>
  <c r="V12" i="11"/>
  <c r="T12" i="11"/>
  <c r="J12" i="11"/>
  <c r="A12" i="11"/>
  <c r="A46" i="11" s="1"/>
  <c r="E118" i="10"/>
  <c r="H105" i="10"/>
  <c r="G105" i="10" s="1"/>
  <c r="E105" i="10"/>
  <c r="D105" i="10" s="1"/>
  <c r="E93" i="10"/>
  <c r="D93" i="10" s="1"/>
  <c r="G93" i="10" s="1"/>
  <c r="J93" i="10" s="1"/>
  <c r="M93" i="10" s="1"/>
  <c r="P93" i="10" s="1"/>
  <c r="S93" i="10" s="1"/>
  <c r="V93" i="10" s="1"/>
  <c r="Y93" i="10" s="1"/>
  <c r="AB93" i="10" s="1"/>
  <c r="AE93" i="10" s="1"/>
  <c r="AH93" i="10" s="1"/>
  <c r="AK93" i="10" s="1"/>
  <c r="AN93" i="10" s="1"/>
  <c r="AQ93" i="10" s="1"/>
  <c r="E83" i="10"/>
  <c r="E73" i="10" s="1"/>
  <c r="D92" i="10"/>
  <c r="G92" i="10" s="1"/>
  <c r="E40" i="10"/>
  <c r="E39" i="10"/>
  <c r="J25" i="10"/>
  <c r="J26" i="10"/>
  <c r="G24" i="10"/>
  <c r="J24" i="10" s="1"/>
  <c r="G23" i="10"/>
  <c r="J23" i="10" s="1"/>
  <c r="G22" i="10"/>
  <c r="J22" i="10" s="1"/>
  <c r="H17" i="10"/>
  <c r="H16" i="10" s="1"/>
  <c r="AL124" i="10"/>
  <c r="AI124" i="10"/>
  <c r="AF124" i="10"/>
  <c r="AC124" i="10"/>
  <c r="Z124" i="10"/>
  <c r="W124" i="10"/>
  <c r="T124" i="10"/>
  <c r="Q124" i="10"/>
  <c r="N124" i="10"/>
  <c r="K124" i="10"/>
  <c r="H124" i="10"/>
  <c r="G118" i="10"/>
  <c r="F118" i="10"/>
  <c r="D114" i="10"/>
  <c r="G111" i="10"/>
  <c r="AK105" i="10"/>
  <c r="AH105" i="10"/>
  <c r="AE105" i="10"/>
  <c r="AB105" i="10"/>
  <c r="Y105" i="10"/>
  <c r="V105" i="10"/>
  <c r="S105" i="10"/>
  <c r="P105" i="10"/>
  <c r="M105" i="10"/>
  <c r="J105" i="10"/>
  <c r="AW103" i="10"/>
  <c r="H103" i="10"/>
  <c r="H122" i="10" s="1"/>
  <c r="AV106" i="10"/>
  <c r="AL97" i="10"/>
  <c r="AI97" i="10"/>
  <c r="AF97" i="10"/>
  <c r="AC97" i="10"/>
  <c r="Z97" i="10"/>
  <c r="W97" i="10"/>
  <c r="T97" i="10"/>
  <c r="Q97" i="10"/>
  <c r="N97" i="10"/>
  <c r="K97" i="10"/>
  <c r="H97" i="10"/>
  <c r="D97" i="10"/>
  <c r="I95" i="10"/>
  <c r="L95" i="10" s="1"/>
  <c r="O95" i="10" s="1"/>
  <c r="R95" i="10" s="1"/>
  <c r="U95" i="10" s="1"/>
  <c r="X95" i="10" s="1"/>
  <c r="AA95" i="10" s="1"/>
  <c r="AD95" i="10" s="1"/>
  <c r="AG95" i="10" s="1"/>
  <c r="AJ95" i="10" s="1"/>
  <c r="AM95" i="10" s="1"/>
  <c r="AP95" i="10" s="1"/>
  <c r="AS95" i="10" s="1"/>
  <c r="H95" i="10"/>
  <c r="K95" i="10" s="1"/>
  <c r="N95" i="10" s="1"/>
  <c r="Q95" i="10" s="1"/>
  <c r="T95" i="10" s="1"/>
  <c r="W95" i="10" s="1"/>
  <c r="Z95" i="10" s="1"/>
  <c r="AC95" i="10" s="1"/>
  <c r="AF95" i="10" s="1"/>
  <c r="AI95" i="10" s="1"/>
  <c r="AL95" i="10" s="1"/>
  <c r="AO95" i="10" s="1"/>
  <c r="AR95" i="10" s="1"/>
  <c r="D95" i="10"/>
  <c r="G95" i="10" s="1"/>
  <c r="J95" i="10" s="1"/>
  <c r="M95" i="10" s="1"/>
  <c r="P95" i="10" s="1"/>
  <c r="S95" i="10" s="1"/>
  <c r="V95" i="10" s="1"/>
  <c r="Y95" i="10" s="1"/>
  <c r="AB95" i="10" s="1"/>
  <c r="AE95" i="10" s="1"/>
  <c r="AH95" i="10" s="1"/>
  <c r="AK95" i="10" s="1"/>
  <c r="AN95" i="10" s="1"/>
  <c r="AQ95" i="10" s="1"/>
  <c r="I93" i="10"/>
  <c r="L93" i="10" s="1"/>
  <c r="O93" i="10" s="1"/>
  <c r="R93" i="10" s="1"/>
  <c r="U93" i="10" s="1"/>
  <c r="X93" i="10" s="1"/>
  <c r="AA93" i="10" s="1"/>
  <c r="AD93" i="10" s="1"/>
  <c r="AG93" i="10" s="1"/>
  <c r="AJ93" i="10" s="1"/>
  <c r="AM93" i="10" s="1"/>
  <c r="AP93" i="10" s="1"/>
  <c r="AS93" i="10" s="1"/>
  <c r="H93" i="10"/>
  <c r="K93" i="10" s="1"/>
  <c r="N93" i="10" s="1"/>
  <c r="Q93" i="10" s="1"/>
  <c r="T93" i="10" s="1"/>
  <c r="W93" i="10" s="1"/>
  <c r="Z93" i="10" s="1"/>
  <c r="AC93" i="10" s="1"/>
  <c r="AF93" i="10" s="1"/>
  <c r="AI93" i="10" s="1"/>
  <c r="AL93" i="10" s="1"/>
  <c r="AO93" i="10" s="1"/>
  <c r="AR93" i="10" s="1"/>
  <c r="AY92" i="10"/>
  <c r="D91" i="10"/>
  <c r="D90" i="10"/>
  <c r="G90" i="10" s="1"/>
  <c r="F89" i="10"/>
  <c r="D87" i="10"/>
  <c r="G87" i="10" s="1"/>
  <c r="G86" i="10"/>
  <c r="H86" i="10" s="1"/>
  <c r="I86" i="10" s="1"/>
  <c r="D84" i="10"/>
  <c r="G84" i="10" s="1"/>
  <c r="J84" i="10" s="1"/>
  <c r="M84" i="10" s="1"/>
  <c r="N84" i="10" s="1"/>
  <c r="O84" i="10" s="1"/>
  <c r="G83" i="10"/>
  <c r="I82" i="10"/>
  <c r="L82" i="10" s="1"/>
  <c r="H82" i="10"/>
  <c r="D82" i="10"/>
  <c r="I81" i="10"/>
  <c r="H81" i="10"/>
  <c r="D81" i="10"/>
  <c r="G81" i="10" s="1"/>
  <c r="I80" i="10"/>
  <c r="L80" i="10" s="1"/>
  <c r="O80" i="10" s="1"/>
  <c r="R80" i="10" s="1"/>
  <c r="U80" i="10" s="1"/>
  <c r="X80" i="10" s="1"/>
  <c r="AA80" i="10" s="1"/>
  <c r="AD80" i="10" s="1"/>
  <c r="AG80" i="10" s="1"/>
  <c r="AJ80" i="10" s="1"/>
  <c r="AM80" i="10" s="1"/>
  <c r="AP80" i="10" s="1"/>
  <c r="AS80" i="10" s="1"/>
  <c r="H80" i="10"/>
  <c r="K80" i="10" s="1"/>
  <c r="N80" i="10" s="1"/>
  <c r="Q80" i="10" s="1"/>
  <c r="T80" i="10" s="1"/>
  <c r="W80" i="10" s="1"/>
  <c r="Z80" i="10" s="1"/>
  <c r="AC80" i="10" s="1"/>
  <c r="AF80" i="10" s="1"/>
  <c r="AI80" i="10" s="1"/>
  <c r="AL80" i="10" s="1"/>
  <c r="AO80" i="10" s="1"/>
  <c r="AR80" i="10" s="1"/>
  <c r="D80" i="10"/>
  <c r="G80" i="10" s="1"/>
  <c r="J80" i="10" s="1"/>
  <c r="M80" i="10" s="1"/>
  <c r="P80" i="10" s="1"/>
  <c r="S80" i="10" s="1"/>
  <c r="V80" i="10" s="1"/>
  <c r="Y80" i="10" s="1"/>
  <c r="AB80" i="10" s="1"/>
  <c r="AE80" i="10" s="1"/>
  <c r="AH80" i="10" s="1"/>
  <c r="AK80" i="10" s="1"/>
  <c r="AN80" i="10" s="1"/>
  <c r="AQ80" i="10" s="1"/>
  <c r="I79" i="10"/>
  <c r="L79" i="10" s="1"/>
  <c r="O79" i="10" s="1"/>
  <c r="R79" i="10" s="1"/>
  <c r="U79" i="10" s="1"/>
  <c r="X79" i="10" s="1"/>
  <c r="AA79" i="10" s="1"/>
  <c r="AD79" i="10" s="1"/>
  <c r="AG79" i="10" s="1"/>
  <c r="AJ79" i="10" s="1"/>
  <c r="AM79" i="10" s="1"/>
  <c r="AP79" i="10" s="1"/>
  <c r="AS79" i="10" s="1"/>
  <c r="H79" i="10"/>
  <c r="K79" i="10" s="1"/>
  <c r="N79" i="10" s="1"/>
  <c r="Q79" i="10" s="1"/>
  <c r="T79" i="10" s="1"/>
  <c r="W79" i="10" s="1"/>
  <c r="Z79" i="10" s="1"/>
  <c r="AC79" i="10" s="1"/>
  <c r="AF79" i="10" s="1"/>
  <c r="AI79" i="10" s="1"/>
  <c r="AL79" i="10" s="1"/>
  <c r="AO79" i="10" s="1"/>
  <c r="AR79" i="10" s="1"/>
  <c r="D79" i="10"/>
  <c r="G79" i="10" s="1"/>
  <c r="J79" i="10" s="1"/>
  <c r="M79" i="10" s="1"/>
  <c r="P79" i="10" s="1"/>
  <c r="S79" i="10" s="1"/>
  <c r="V79" i="10" s="1"/>
  <c r="Y79" i="10" s="1"/>
  <c r="AB79" i="10" s="1"/>
  <c r="AE79" i="10" s="1"/>
  <c r="AH79" i="10" s="1"/>
  <c r="AK79" i="10" s="1"/>
  <c r="AN79" i="10" s="1"/>
  <c r="AQ79" i="10" s="1"/>
  <c r="I78" i="10"/>
  <c r="L78" i="10" s="1"/>
  <c r="O78" i="10" s="1"/>
  <c r="R78" i="10" s="1"/>
  <c r="U78" i="10" s="1"/>
  <c r="X78" i="10" s="1"/>
  <c r="AA78" i="10" s="1"/>
  <c r="AD78" i="10" s="1"/>
  <c r="AG78" i="10" s="1"/>
  <c r="AJ78" i="10" s="1"/>
  <c r="AM78" i="10" s="1"/>
  <c r="AP78" i="10" s="1"/>
  <c r="AS78" i="10" s="1"/>
  <c r="H78" i="10"/>
  <c r="K78" i="10" s="1"/>
  <c r="N78" i="10" s="1"/>
  <c r="Q78" i="10" s="1"/>
  <c r="T78" i="10" s="1"/>
  <c r="W78" i="10" s="1"/>
  <c r="Z78" i="10" s="1"/>
  <c r="AC78" i="10" s="1"/>
  <c r="AF78" i="10" s="1"/>
  <c r="AI78" i="10" s="1"/>
  <c r="AL78" i="10" s="1"/>
  <c r="AO78" i="10" s="1"/>
  <c r="AR78" i="10" s="1"/>
  <c r="D78" i="10"/>
  <c r="G78" i="10" s="1"/>
  <c r="J78" i="10" s="1"/>
  <c r="M78" i="10" s="1"/>
  <c r="P78" i="10" s="1"/>
  <c r="S78" i="10" s="1"/>
  <c r="V78" i="10" s="1"/>
  <c r="Y78" i="10" s="1"/>
  <c r="AB78" i="10" s="1"/>
  <c r="AE78" i="10" s="1"/>
  <c r="AH78" i="10" s="1"/>
  <c r="AK78" i="10" s="1"/>
  <c r="AN78" i="10" s="1"/>
  <c r="AQ78" i="10" s="1"/>
  <c r="I77" i="10"/>
  <c r="L77" i="10" s="1"/>
  <c r="O77" i="10" s="1"/>
  <c r="R77" i="10" s="1"/>
  <c r="U77" i="10" s="1"/>
  <c r="X77" i="10" s="1"/>
  <c r="AA77" i="10" s="1"/>
  <c r="AD77" i="10" s="1"/>
  <c r="AG77" i="10" s="1"/>
  <c r="AJ77" i="10" s="1"/>
  <c r="AM77" i="10" s="1"/>
  <c r="AP77" i="10" s="1"/>
  <c r="AS77" i="10" s="1"/>
  <c r="H77" i="10"/>
  <c r="K77" i="10" s="1"/>
  <c r="N77" i="10" s="1"/>
  <c r="Q77" i="10" s="1"/>
  <c r="T77" i="10" s="1"/>
  <c r="W77" i="10" s="1"/>
  <c r="Z77" i="10" s="1"/>
  <c r="AC77" i="10" s="1"/>
  <c r="AF77" i="10" s="1"/>
  <c r="AI77" i="10" s="1"/>
  <c r="AL77" i="10" s="1"/>
  <c r="AO77" i="10" s="1"/>
  <c r="AR77" i="10" s="1"/>
  <c r="D77" i="10"/>
  <c r="G77" i="10" s="1"/>
  <c r="J77" i="10" s="1"/>
  <c r="M77" i="10" s="1"/>
  <c r="P77" i="10" s="1"/>
  <c r="S77" i="10" s="1"/>
  <c r="V77" i="10" s="1"/>
  <c r="Y77" i="10" s="1"/>
  <c r="AB77" i="10" s="1"/>
  <c r="AE77" i="10" s="1"/>
  <c r="AH77" i="10" s="1"/>
  <c r="AK77" i="10" s="1"/>
  <c r="AN77" i="10" s="1"/>
  <c r="AQ77" i="10" s="1"/>
  <c r="I76" i="10"/>
  <c r="L76" i="10" s="1"/>
  <c r="O76" i="10" s="1"/>
  <c r="R76" i="10" s="1"/>
  <c r="U76" i="10" s="1"/>
  <c r="X76" i="10" s="1"/>
  <c r="AA76" i="10" s="1"/>
  <c r="AD76" i="10" s="1"/>
  <c r="AG76" i="10" s="1"/>
  <c r="AJ76" i="10" s="1"/>
  <c r="AM76" i="10" s="1"/>
  <c r="AP76" i="10" s="1"/>
  <c r="AS76" i="10" s="1"/>
  <c r="H76" i="10"/>
  <c r="K76" i="10" s="1"/>
  <c r="N76" i="10" s="1"/>
  <c r="Q76" i="10" s="1"/>
  <c r="T76" i="10" s="1"/>
  <c r="W76" i="10" s="1"/>
  <c r="Z76" i="10" s="1"/>
  <c r="AC76" i="10" s="1"/>
  <c r="AF76" i="10" s="1"/>
  <c r="AI76" i="10" s="1"/>
  <c r="AL76" i="10" s="1"/>
  <c r="AO76" i="10" s="1"/>
  <c r="AR76" i="10" s="1"/>
  <c r="D76" i="10"/>
  <c r="G76" i="10" s="1"/>
  <c r="J76" i="10" s="1"/>
  <c r="M76" i="10" s="1"/>
  <c r="P76" i="10" s="1"/>
  <c r="S76" i="10" s="1"/>
  <c r="V76" i="10" s="1"/>
  <c r="Y76" i="10" s="1"/>
  <c r="AB76" i="10" s="1"/>
  <c r="AE76" i="10" s="1"/>
  <c r="AH76" i="10" s="1"/>
  <c r="AK76" i="10" s="1"/>
  <c r="AN76" i="10" s="1"/>
  <c r="AQ76" i="10" s="1"/>
  <c r="I75" i="10"/>
  <c r="L75" i="10" s="1"/>
  <c r="O75" i="10" s="1"/>
  <c r="R75" i="10" s="1"/>
  <c r="U75" i="10" s="1"/>
  <c r="X75" i="10" s="1"/>
  <c r="AA75" i="10" s="1"/>
  <c r="AD75" i="10" s="1"/>
  <c r="AG75" i="10" s="1"/>
  <c r="AJ75" i="10" s="1"/>
  <c r="AM75" i="10" s="1"/>
  <c r="AP75" i="10" s="1"/>
  <c r="AS75" i="10" s="1"/>
  <c r="H75" i="10"/>
  <c r="K75" i="10" s="1"/>
  <c r="N75" i="10" s="1"/>
  <c r="Q75" i="10" s="1"/>
  <c r="T75" i="10" s="1"/>
  <c r="W75" i="10" s="1"/>
  <c r="Z75" i="10" s="1"/>
  <c r="AC75" i="10" s="1"/>
  <c r="AF75" i="10" s="1"/>
  <c r="AI75" i="10" s="1"/>
  <c r="AL75" i="10" s="1"/>
  <c r="AO75" i="10" s="1"/>
  <c r="AR75" i="10" s="1"/>
  <c r="D75" i="10"/>
  <c r="G75" i="10" s="1"/>
  <c r="J75" i="10" s="1"/>
  <c r="M75" i="10" s="1"/>
  <c r="P75" i="10" s="1"/>
  <c r="S75" i="10" s="1"/>
  <c r="V75" i="10" s="1"/>
  <c r="Y75" i="10" s="1"/>
  <c r="AB75" i="10" s="1"/>
  <c r="AE75" i="10" s="1"/>
  <c r="AH75" i="10" s="1"/>
  <c r="AK75" i="10" s="1"/>
  <c r="AN75" i="10" s="1"/>
  <c r="AQ75" i="10" s="1"/>
  <c r="I74" i="10"/>
  <c r="L74" i="10" s="1"/>
  <c r="O74" i="10" s="1"/>
  <c r="R74" i="10" s="1"/>
  <c r="U74" i="10" s="1"/>
  <c r="X74" i="10" s="1"/>
  <c r="AA74" i="10" s="1"/>
  <c r="AD74" i="10" s="1"/>
  <c r="AG74" i="10" s="1"/>
  <c r="AJ74" i="10" s="1"/>
  <c r="AM74" i="10" s="1"/>
  <c r="AP74" i="10" s="1"/>
  <c r="AS74" i="10" s="1"/>
  <c r="H74" i="10"/>
  <c r="D74" i="10"/>
  <c r="H72" i="10"/>
  <c r="K72" i="10" s="1"/>
  <c r="N72" i="10" s="1"/>
  <c r="Q72" i="10" s="1"/>
  <c r="T72" i="10" s="1"/>
  <c r="W72" i="10" s="1"/>
  <c r="Z72" i="10" s="1"/>
  <c r="AC72" i="10" s="1"/>
  <c r="AF72" i="10" s="1"/>
  <c r="AI72" i="10" s="1"/>
  <c r="AL72" i="10" s="1"/>
  <c r="AO72" i="10" s="1"/>
  <c r="AR72" i="10" s="1"/>
  <c r="F72" i="10"/>
  <c r="I72" i="10" s="1"/>
  <c r="D72" i="10"/>
  <c r="G72" i="10" s="1"/>
  <c r="J72" i="10" s="1"/>
  <c r="M72" i="10" s="1"/>
  <c r="P72" i="10" s="1"/>
  <c r="S72" i="10" s="1"/>
  <c r="V72" i="10" s="1"/>
  <c r="Y72" i="10" s="1"/>
  <c r="AB72" i="10" s="1"/>
  <c r="AE72" i="10" s="1"/>
  <c r="AH72" i="10" s="1"/>
  <c r="AK72" i="10" s="1"/>
  <c r="AN72" i="10" s="1"/>
  <c r="AQ72" i="10" s="1"/>
  <c r="I71" i="10"/>
  <c r="L71" i="10" s="1"/>
  <c r="O71" i="10" s="1"/>
  <c r="H71" i="10"/>
  <c r="D71" i="10"/>
  <c r="G71" i="10" s="1"/>
  <c r="J71" i="10" s="1"/>
  <c r="M71" i="10" s="1"/>
  <c r="P71" i="10" s="1"/>
  <c r="S71" i="10" s="1"/>
  <c r="V71" i="10" s="1"/>
  <c r="Y71" i="10" s="1"/>
  <c r="AB71" i="10" s="1"/>
  <c r="AE71" i="10" s="1"/>
  <c r="AH71" i="10" s="1"/>
  <c r="AK71" i="10" s="1"/>
  <c r="AN71" i="10" s="1"/>
  <c r="AQ71" i="10" s="1"/>
  <c r="E70" i="10"/>
  <c r="F68" i="10"/>
  <c r="G67" i="10"/>
  <c r="G68" i="10" s="1"/>
  <c r="J67" i="10" s="1"/>
  <c r="J68" i="10" s="1"/>
  <c r="M67" i="10" s="1"/>
  <c r="M68" i="10" s="1"/>
  <c r="P67" i="10" s="1"/>
  <c r="P68" i="10" s="1"/>
  <c r="S67" i="10" s="1"/>
  <c r="S68" i="10" s="1"/>
  <c r="V67" i="10" s="1"/>
  <c r="V68" i="10" s="1"/>
  <c r="Y67" i="10" s="1"/>
  <c r="Y68" i="10" s="1"/>
  <c r="AB67" i="10" s="1"/>
  <c r="AB68" i="10" s="1"/>
  <c r="AE67" i="10" s="1"/>
  <c r="AE68" i="10" s="1"/>
  <c r="AH67" i="10" s="1"/>
  <c r="AH68" i="10" s="1"/>
  <c r="AK67" i="10" s="1"/>
  <c r="AK68" i="10" s="1"/>
  <c r="AN67" i="10" s="1"/>
  <c r="AN68" i="10" s="1"/>
  <c r="AQ67" i="10" s="1"/>
  <c r="AQ68" i="10" s="1"/>
  <c r="F67" i="10"/>
  <c r="D66" i="10"/>
  <c r="AK65" i="10"/>
  <c r="AH65" i="10"/>
  <c r="AE65" i="10"/>
  <c r="AB65" i="10"/>
  <c r="Y65" i="10"/>
  <c r="V65" i="10"/>
  <c r="S65" i="10"/>
  <c r="P65" i="10"/>
  <c r="M65" i="10"/>
  <c r="J65" i="10"/>
  <c r="G65" i="10"/>
  <c r="E65" i="10"/>
  <c r="F64" i="10"/>
  <c r="F63" i="10"/>
  <c r="H62" i="10"/>
  <c r="D62" i="10"/>
  <c r="E61" i="10"/>
  <c r="C61" i="10"/>
  <c r="C65" i="10" s="1"/>
  <c r="I54" i="10"/>
  <c r="L54" i="10" s="1"/>
  <c r="O54" i="10" s="1"/>
  <c r="R54" i="10" s="1"/>
  <c r="U54" i="10" s="1"/>
  <c r="X54" i="10" s="1"/>
  <c r="AA54" i="10" s="1"/>
  <c r="AD54" i="10" s="1"/>
  <c r="AG54" i="10" s="1"/>
  <c r="AJ54" i="10" s="1"/>
  <c r="AM54" i="10" s="1"/>
  <c r="AP54" i="10" s="1"/>
  <c r="AS54" i="10" s="1"/>
  <c r="H54" i="10"/>
  <c r="F53" i="10"/>
  <c r="F52" i="10"/>
  <c r="H39" i="10"/>
  <c r="G39" i="10" s="1"/>
  <c r="N36" i="10"/>
  <c r="Q36" i="10" s="1"/>
  <c r="P36" i="10" s="1"/>
  <c r="I35" i="10"/>
  <c r="I33" i="10" s="1"/>
  <c r="F35" i="10"/>
  <c r="F33" i="10" s="1"/>
  <c r="L30" i="10"/>
  <c r="O30" i="10" s="1"/>
  <c r="R30" i="10" s="1"/>
  <c r="U30" i="10" s="1"/>
  <c r="X30" i="10" s="1"/>
  <c r="AA30" i="10" s="1"/>
  <c r="AD30" i="10" s="1"/>
  <c r="AG30" i="10" s="1"/>
  <c r="AJ30" i="10" s="1"/>
  <c r="AM30" i="10" s="1"/>
  <c r="AP30" i="10" s="1"/>
  <c r="AS30" i="10" s="1"/>
  <c r="K30" i="10"/>
  <c r="N30" i="10" s="1"/>
  <c r="Q30" i="10" s="1"/>
  <c r="T30" i="10" s="1"/>
  <c r="W30" i="10" s="1"/>
  <c r="Z30" i="10" s="1"/>
  <c r="AC30" i="10" s="1"/>
  <c r="AF30" i="10" s="1"/>
  <c r="AI30" i="10" s="1"/>
  <c r="AL30" i="10" s="1"/>
  <c r="AO30" i="10" s="1"/>
  <c r="AR30" i="10" s="1"/>
  <c r="J30" i="10"/>
  <c r="M30" i="10" s="1"/>
  <c r="P30" i="10" s="1"/>
  <c r="S30" i="10" s="1"/>
  <c r="V30" i="10" s="1"/>
  <c r="Y30" i="10" s="1"/>
  <c r="AB30" i="10" s="1"/>
  <c r="AE30" i="10" s="1"/>
  <c r="AH30" i="10" s="1"/>
  <c r="AK30" i="10" s="1"/>
  <c r="AN30" i="10" s="1"/>
  <c r="AQ30" i="10" s="1"/>
  <c r="L29" i="10"/>
  <c r="O29" i="10" s="1"/>
  <c r="K29" i="10"/>
  <c r="J29" i="10"/>
  <c r="M29" i="10" s="1"/>
  <c r="P29" i="10" s="1"/>
  <c r="S29" i="10" s="1"/>
  <c r="V29" i="10" s="1"/>
  <c r="Y29" i="10" s="1"/>
  <c r="AB29" i="10" s="1"/>
  <c r="AE29" i="10" s="1"/>
  <c r="AH29" i="10" s="1"/>
  <c r="AK29" i="10" s="1"/>
  <c r="AN29" i="10" s="1"/>
  <c r="AQ29" i="10" s="1"/>
  <c r="AM26" i="10"/>
  <c r="AJ26" i="10"/>
  <c r="AG26" i="10"/>
  <c r="AD26" i="10"/>
  <c r="AA26" i="10"/>
  <c r="X26" i="10"/>
  <c r="U26" i="10"/>
  <c r="R26" i="10"/>
  <c r="O26" i="10"/>
  <c r="L26" i="10"/>
  <c r="I26" i="10"/>
  <c r="F26" i="10"/>
  <c r="AM25" i="10"/>
  <c r="AJ25" i="10"/>
  <c r="AG25" i="10"/>
  <c r="AD25" i="10"/>
  <c r="AA25" i="10"/>
  <c r="X25" i="10"/>
  <c r="U25" i="10"/>
  <c r="R25" i="10"/>
  <c r="O25" i="10"/>
  <c r="L25" i="10"/>
  <c r="I25" i="10"/>
  <c r="F25" i="10"/>
  <c r="F24" i="10"/>
  <c r="F23" i="10"/>
  <c r="F22" i="10"/>
  <c r="D20" i="10"/>
  <c r="D16" i="10" s="1"/>
  <c r="D7" i="10" s="1"/>
  <c r="R17" i="10"/>
  <c r="I76" i="16" s="1"/>
  <c r="P17" i="10"/>
  <c r="S17" i="10" s="1"/>
  <c r="AL16" i="10"/>
  <c r="AI16" i="10"/>
  <c r="AF16" i="10"/>
  <c r="AC16" i="10"/>
  <c r="Z16" i="10"/>
  <c r="W16" i="10"/>
  <c r="T16" i="10"/>
  <c r="Q16" i="10"/>
  <c r="N16" i="10"/>
  <c r="K16" i="10"/>
  <c r="E16" i="10"/>
  <c r="O8" i="10"/>
  <c r="O50" i="10" s="1"/>
  <c r="L8" i="10"/>
  <c r="L50" i="10" s="1"/>
  <c r="I8" i="10"/>
  <c r="I50" i="10" s="1"/>
  <c r="I49" i="10" s="1"/>
  <c r="F8" i="10"/>
  <c r="F50" i="10" s="1"/>
  <c r="O11" i="11" l="1"/>
  <c r="P11" i="11"/>
  <c r="X63" i="11"/>
  <c r="T63" i="11"/>
  <c r="Y64" i="11"/>
  <c r="L97" i="12"/>
  <c r="L118" i="12"/>
  <c r="W63" i="11"/>
  <c r="I78" i="16"/>
  <c r="AM15" i="21" s="1"/>
  <c r="L63" i="11"/>
  <c r="L11" i="11"/>
  <c r="AC64" i="11"/>
  <c r="J118" i="10"/>
  <c r="M118" i="10" s="1"/>
  <c r="P118" i="10" s="1"/>
  <c r="S118" i="10" s="1"/>
  <c r="V118" i="10" s="1"/>
  <c r="Y118" i="10" s="1"/>
  <c r="AB118" i="10" s="1"/>
  <c r="AE118" i="10" s="1"/>
  <c r="AH118" i="10" s="1"/>
  <c r="AK118" i="10" s="1"/>
  <c r="AN118" i="10" s="1"/>
  <c r="AQ118" i="10" s="1"/>
  <c r="I118" i="10"/>
  <c r="K63" i="11"/>
  <c r="Q11" i="11"/>
  <c r="AH55" i="11"/>
  <c r="AI55" i="11" s="1"/>
  <c r="AH56" i="11"/>
  <c r="AI56" i="11" s="1"/>
  <c r="Z63" i="11"/>
  <c r="I24" i="10"/>
  <c r="G82" i="10"/>
  <c r="J82" i="10" s="1"/>
  <c r="M82" i="10" s="1"/>
  <c r="P82" i="10" s="1"/>
  <c r="S82" i="10" s="1"/>
  <c r="V82" i="10" s="1"/>
  <c r="Y82" i="10" s="1"/>
  <c r="AB82" i="10" s="1"/>
  <c r="AE82" i="10" s="1"/>
  <c r="AH82" i="10" s="1"/>
  <c r="AK82" i="10" s="1"/>
  <c r="AN82" i="10" s="1"/>
  <c r="AQ82" i="10" s="1"/>
  <c r="L81" i="10"/>
  <c r="O81" i="10" s="1"/>
  <c r="K81" i="10"/>
  <c r="L118" i="10"/>
  <c r="O118" i="10" s="1"/>
  <c r="R118" i="10" s="1"/>
  <c r="U118" i="10" s="1"/>
  <c r="X118" i="10" s="1"/>
  <c r="AA118" i="10" s="1"/>
  <c r="AD118" i="10" s="1"/>
  <c r="AG118" i="10" s="1"/>
  <c r="AJ118" i="10" s="1"/>
  <c r="AM118" i="10" s="1"/>
  <c r="AP118" i="10" s="1"/>
  <c r="AS118" i="10" s="1"/>
  <c r="F83" i="10"/>
  <c r="R47" i="14"/>
  <c r="R35" i="14" s="1"/>
  <c r="R32" i="14" s="1"/>
  <c r="R43" i="14" s="1"/>
  <c r="R30" i="14" s="1"/>
  <c r="R16" i="14" s="1"/>
  <c r="R45" i="14" s="1"/>
  <c r="R66" i="14" s="1"/>
  <c r="R56" i="14"/>
  <c r="BF15" i="17"/>
  <c r="P47" i="14"/>
  <c r="P35" i="14" s="1"/>
  <c r="P32" i="14" s="1"/>
  <c r="P43" i="14" s="1"/>
  <c r="P30" i="14" s="1"/>
  <c r="P16" i="14" s="1"/>
  <c r="P45" i="14" s="1"/>
  <c r="P66" i="14" s="1"/>
  <c r="Q67" i="14" s="1"/>
  <c r="P56" i="14"/>
  <c r="AV15" i="21"/>
  <c r="I47" i="16"/>
  <c r="I35" i="16" s="1"/>
  <c r="I32" i="16" s="1"/>
  <c r="I43" i="16" s="1"/>
  <c r="I56" i="16"/>
  <c r="F65" i="10"/>
  <c r="J63" i="11"/>
  <c r="J11" i="11"/>
  <c r="E35" i="12"/>
  <c r="C20" i="12"/>
  <c r="E138" i="12"/>
  <c r="E136" i="12"/>
  <c r="E139" i="12"/>
  <c r="E137" i="12"/>
  <c r="AK2" i="12"/>
  <c r="AL2" i="12" s="1"/>
  <c r="F73" i="10"/>
  <c r="G74" i="10"/>
  <c r="H84" i="10"/>
  <c r="I84" i="10" s="1"/>
  <c r="K74" i="10"/>
  <c r="N74" i="10" s="1"/>
  <c r="H119" i="10"/>
  <c r="AR8" i="1"/>
  <c r="AR50" i="1" s="1"/>
  <c r="AU17" i="1"/>
  <c r="AP17" i="1"/>
  <c r="S11" i="11"/>
  <c r="S63" i="11"/>
  <c r="O63" i="11"/>
  <c r="T11" i="11"/>
  <c r="X11" i="11"/>
  <c r="P63" i="11"/>
  <c r="V11" i="11"/>
  <c r="V63" i="11"/>
  <c r="AH27" i="11"/>
  <c r="AH57" i="11"/>
  <c r="AI57" i="11" s="1"/>
  <c r="AH58" i="11"/>
  <c r="AI58" i="11" s="1"/>
  <c r="AH60" i="11"/>
  <c r="AI60" i="11" s="1"/>
  <c r="I46" i="11"/>
  <c r="I64" i="11" s="1"/>
  <c r="S46" i="11"/>
  <c r="I63" i="11"/>
  <c r="R46" i="11"/>
  <c r="R63" i="11"/>
  <c r="Q63" i="11"/>
  <c r="U63" i="11"/>
  <c r="Y63" i="11"/>
  <c r="L46" i="11"/>
  <c r="W64" i="11"/>
  <c r="AA64" i="11"/>
  <c r="O47" i="11"/>
  <c r="K47" i="11"/>
  <c r="T47" i="11"/>
  <c r="M47" i="11"/>
  <c r="Q47" i="11"/>
  <c r="S47" i="11"/>
  <c r="N47" i="11"/>
  <c r="L47" i="11"/>
  <c r="P47" i="11"/>
  <c r="J47" i="11"/>
  <c r="R47" i="11"/>
  <c r="N63" i="11"/>
  <c r="AH18" i="11"/>
  <c r="G34" i="11"/>
  <c r="X64" i="11"/>
  <c r="AB64" i="11"/>
  <c r="AH59" i="11"/>
  <c r="AI59" i="11" s="1"/>
  <c r="AH61" i="11"/>
  <c r="AI61" i="11" s="1"/>
  <c r="J48" i="11"/>
  <c r="S48" i="11"/>
  <c r="L48" i="11"/>
  <c r="P48" i="11"/>
  <c r="N48" i="11"/>
  <c r="R48" i="11"/>
  <c r="O48" i="11"/>
  <c r="K48" i="11"/>
  <c r="T48" i="11"/>
  <c r="T64" i="11" s="1"/>
  <c r="M48" i="11"/>
  <c r="Q48" i="11"/>
  <c r="S40" i="12"/>
  <c r="S44" i="12"/>
  <c r="S144" i="12"/>
  <c r="S36" i="12"/>
  <c r="S132" i="12"/>
  <c r="S32" i="12"/>
  <c r="S114" i="12"/>
  <c r="S140" i="12"/>
  <c r="Q32" i="12"/>
  <c r="S43" i="12"/>
  <c r="S39" i="12"/>
  <c r="S35" i="12"/>
  <c r="S42" i="12"/>
  <c r="S38" i="12"/>
  <c r="S34" i="12"/>
  <c r="Q43" i="12"/>
  <c r="R43" i="12" s="1"/>
  <c r="S41" i="12"/>
  <c r="S37" i="12"/>
  <c r="E23" i="12"/>
  <c r="E33" i="12"/>
  <c r="E41" i="12"/>
  <c r="E43" i="12"/>
  <c r="E116" i="12"/>
  <c r="E27" i="12"/>
  <c r="D20" i="12"/>
  <c r="E31" i="12"/>
  <c r="E37" i="12"/>
  <c r="E102" i="12"/>
  <c r="E39" i="12"/>
  <c r="E100" i="12"/>
  <c r="E30" i="12"/>
  <c r="I11" i="11"/>
  <c r="P46" i="11"/>
  <c r="P64" i="11" s="1"/>
  <c r="AF160" i="12"/>
  <c r="AH160" i="12" s="1"/>
  <c r="AF156" i="12"/>
  <c r="AH156" i="12" s="1"/>
  <c r="AF152" i="12"/>
  <c r="AF185" i="12"/>
  <c r="AH185" i="12" s="1"/>
  <c r="AF183" i="12"/>
  <c r="AH183" i="12" s="1"/>
  <c r="AF181" i="12"/>
  <c r="AH181" i="12" s="1"/>
  <c r="AF179" i="12"/>
  <c r="AH179" i="12" s="1"/>
  <c r="AF177" i="12"/>
  <c r="AH177" i="12" s="1"/>
  <c r="AF175" i="12"/>
  <c r="AH175" i="12" s="1"/>
  <c r="AF174" i="12"/>
  <c r="AH174" i="12" s="1"/>
  <c r="AF172" i="12"/>
  <c r="AH172" i="12" s="1"/>
  <c r="AF170" i="12"/>
  <c r="AH170" i="12" s="1"/>
  <c r="AF168" i="12"/>
  <c r="AH168" i="12" s="1"/>
  <c r="AF166" i="12"/>
  <c r="AH166" i="12" s="1"/>
  <c r="AF164" i="12"/>
  <c r="AF161" i="12"/>
  <c r="AH161" i="12" s="1"/>
  <c r="AF157" i="12"/>
  <c r="AH157" i="12" s="1"/>
  <c r="AF153" i="12"/>
  <c r="AH153" i="12" s="1"/>
  <c r="AF187" i="12"/>
  <c r="AH187" i="12" s="1"/>
  <c r="AF162" i="12"/>
  <c r="AH162" i="12" s="1"/>
  <c r="AF158" i="12"/>
  <c r="AH158" i="12" s="1"/>
  <c r="AF154" i="12"/>
  <c r="AH154" i="12" s="1"/>
  <c r="AF186" i="12"/>
  <c r="AH186" i="12" s="1"/>
  <c r="AF178" i="12"/>
  <c r="AH178" i="12" s="1"/>
  <c r="AF169" i="12"/>
  <c r="AH169" i="12" s="1"/>
  <c r="AF163" i="12"/>
  <c r="AH163" i="12" s="1"/>
  <c r="AF184" i="12"/>
  <c r="AH184" i="12" s="1"/>
  <c r="AF176" i="12"/>
  <c r="AF167" i="12"/>
  <c r="AH167" i="12" s="1"/>
  <c r="AF155" i="12"/>
  <c r="AH155" i="12" s="1"/>
  <c r="AF182" i="12"/>
  <c r="AH182" i="12" s="1"/>
  <c r="AF173" i="12"/>
  <c r="AH173" i="12" s="1"/>
  <c r="AF165" i="12"/>
  <c r="AH165" i="12" s="1"/>
  <c r="AF180" i="12"/>
  <c r="AH180" i="12" s="1"/>
  <c r="AF159" i="12"/>
  <c r="AH159" i="12" s="1"/>
  <c r="AF171" i="12"/>
  <c r="AH171" i="12" s="1"/>
  <c r="AF5" i="12"/>
  <c r="O152" i="12"/>
  <c r="AJ151" i="12"/>
  <c r="L33" i="12"/>
  <c r="C338" i="12"/>
  <c r="E135" i="12"/>
  <c r="E133" i="12"/>
  <c r="E131" i="12"/>
  <c r="E129" i="12"/>
  <c r="E127" i="12"/>
  <c r="E125" i="12"/>
  <c r="E123" i="12"/>
  <c r="E121" i="12"/>
  <c r="E119" i="12"/>
  <c r="E117" i="12"/>
  <c r="E115" i="12"/>
  <c r="E113" i="12"/>
  <c r="E111" i="12"/>
  <c r="E109" i="12"/>
  <c r="E107" i="12"/>
  <c r="E105" i="12"/>
  <c r="E103" i="12"/>
  <c r="E101" i="12"/>
  <c r="E126" i="12"/>
  <c r="E122" i="12"/>
  <c r="E118" i="12"/>
  <c r="E108" i="12"/>
  <c r="E106" i="12"/>
  <c r="E99" i="12"/>
  <c r="E96" i="12"/>
  <c r="E94" i="12"/>
  <c r="E92" i="12"/>
  <c r="E90" i="12"/>
  <c r="E88" i="12"/>
  <c r="E86" i="12"/>
  <c r="E84" i="12"/>
  <c r="E82" i="12"/>
  <c r="E80" i="12"/>
  <c r="E78" i="12"/>
  <c r="E76" i="12"/>
  <c r="E74" i="12"/>
  <c r="E72" i="12"/>
  <c r="E70" i="12"/>
  <c r="E68" i="12"/>
  <c r="E67" i="12"/>
  <c r="E66" i="12"/>
  <c r="E132" i="12"/>
  <c r="E114" i="12"/>
  <c r="E110" i="12"/>
  <c r="E128" i="12"/>
  <c r="E124" i="12"/>
  <c r="E120" i="12"/>
  <c r="E104" i="12"/>
  <c r="E98" i="12"/>
  <c r="E97" i="12"/>
  <c r="E95" i="12"/>
  <c r="E93" i="12"/>
  <c r="E91" i="12"/>
  <c r="E89" i="12"/>
  <c r="E87" i="12"/>
  <c r="E85" i="12"/>
  <c r="E83" i="12"/>
  <c r="E81" i="12"/>
  <c r="E79" i="12"/>
  <c r="E77" i="12"/>
  <c r="E75" i="12"/>
  <c r="E73" i="12"/>
  <c r="E71" i="12"/>
  <c r="E69" i="12"/>
  <c r="S162" i="12"/>
  <c r="S158" i="12"/>
  <c r="S154" i="12"/>
  <c r="S159" i="12"/>
  <c r="S155" i="12"/>
  <c r="S151" i="12"/>
  <c r="S160" i="12"/>
  <c r="S156" i="12"/>
  <c r="S152" i="12"/>
  <c r="S147" i="12"/>
  <c r="S138" i="12"/>
  <c r="S157" i="12"/>
  <c r="S150" i="12"/>
  <c r="S146" i="12"/>
  <c r="S142" i="12"/>
  <c r="S135" i="12"/>
  <c r="S133" i="12"/>
  <c r="S131" i="12"/>
  <c r="S129" i="12"/>
  <c r="S128" i="12"/>
  <c r="S125" i="12"/>
  <c r="S123" i="12"/>
  <c r="S121" i="12"/>
  <c r="S119" i="12"/>
  <c r="S117" i="12"/>
  <c r="S116" i="12"/>
  <c r="S113" i="12"/>
  <c r="S111" i="12"/>
  <c r="S109" i="12"/>
  <c r="S107" i="12"/>
  <c r="S105" i="12"/>
  <c r="S104" i="12"/>
  <c r="S101" i="12"/>
  <c r="S99" i="12"/>
  <c r="S163" i="12"/>
  <c r="S149" i="12"/>
  <c r="S145" i="12"/>
  <c r="S143" i="12"/>
  <c r="S136" i="12"/>
  <c r="S148" i="12"/>
  <c r="S127" i="12"/>
  <c r="S124" i="12"/>
  <c r="S120" i="12"/>
  <c r="S108" i="12"/>
  <c r="S106" i="12"/>
  <c r="S98" i="12"/>
  <c r="S97" i="12"/>
  <c r="S96" i="12"/>
  <c r="S94" i="12"/>
  <c r="S91" i="12"/>
  <c r="S90" i="12"/>
  <c r="S88" i="12"/>
  <c r="S86" i="12"/>
  <c r="S84" i="12"/>
  <c r="S82" i="12"/>
  <c r="S79" i="12"/>
  <c r="S78" i="12"/>
  <c r="S76" i="12"/>
  <c r="S74" i="12"/>
  <c r="S72" i="12"/>
  <c r="S70" i="12"/>
  <c r="S66" i="12"/>
  <c r="S161" i="12"/>
  <c r="S134" i="12"/>
  <c r="S130" i="12"/>
  <c r="S115" i="12"/>
  <c r="S112" i="12"/>
  <c r="S141" i="12"/>
  <c r="S137" i="12"/>
  <c r="S126" i="12"/>
  <c r="S122" i="12"/>
  <c r="S118" i="12"/>
  <c r="S103" i="12"/>
  <c r="S95" i="12"/>
  <c r="S93" i="12"/>
  <c r="S92" i="12"/>
  <c r="S89" i="12"/>
  <c r="S87" i="12"/>
  <c r="S85" i="12"/>
  <c r="S83" i="12"/>
  <c r="S81" i="12"/>
  <c r="S80" i="12"/>
  <c r="S77" i="12"/>
  <c r="S75" i="12"/>
  <c r="S73" i="12"/>
  <c r="S71" i="12"/>
  <c r="S69" i="12"/>
  <c r="S68" i="12"/>
  <c r="S67" i="12"/>
  <c r="S56" i="12"/>
  <c r="AG307" i="12"/>
  <c r="AG306" i="12"/>
  <c r="AG305" i="12"/>
  <c r="AG304" i="12"/>
  <c r="AG303" i="12"/>
  <c r="AG302" i="12"/>
  <c r="AG301" i="12"/>
  <c r="AG300" i="12"/>
  <c r="AG299" i="12"/>
  <c r="AG298" i="12"/>
  <c r="AG297" i="12"/>
  <c r="AG296" i="12"/>
  <c r="AG270" i="12"/>
  <c r="AG269" i="12"/>
  <c r="AG268" i="12"/>
  <c r="AG267" i="12"/>
  <c r="AG266" i="12"/>
  <c r="AG265" i="12"/>
  <c r="AG264" i="12"/>
  <c r="AG263" i="12"/>
  <c r="AG262" i="12"/>
  <c r="AG261" i="12"/>
  <c r="AG260" i="12"/>
  <c r="AG258" i="12"/>
  <c r="AG282" i="12"/>
  <c r="AG280" i="12"/>
  <c r="AG278" i="12"/>
  <c r="AG276" i="12"/>
  <c r="AG274" i="12"/>
  <c r="AG272" i="12"/>
  <c r="AG283" i="12"/>
  <c r="AG294" i="12"/>
  <c r="AG290" i="12"/>
  <c r="AG286" i="12"/>
  <c r="AG271" i="12"/>
  <c r="AG257" i="12"/>
  <c r="AG293" i="12"/>
  <c r="AG289" i="12"/>
  <c r="AG285" i="12"/>
  <c r="AG279" i="12"/>
  <c r="AG275" i="12"/>
  <c r="AG292" i="12"/>
  <c r="AG288" i="12"/>
  <c r="AG284" i="12"/>
  <c r="AG259" i="12"/>
  <c r="AG247" i="12"/>
  <c r="AG235" i="12"/>
  <c r="AG287" i="12"/>
  <c r="AG277" i="12"/>
  <c r="AG255" i="12"/>
  <c r="AG253" i="12"/>
  <c r="AG251" i="12"/>
  <c r="AG249" i="12"/>
  <c r="AG234" i="12"/>
  <c r="AG232" i="12"/>
  <c r="AG230" i="12"/>
  <c r="AG229" i="12"/>
  <c r="AG228" i="12"/>
  <c r="AG227" i="12"/>
  <c r="AG197" i="12"/>
  <c r="AG273" i="12"/>
  <c r="AG245" i="12"/>
  <c r="AG243" i="12"/>
  <c r="AG241" i="12"/>
  <c r="AG239" i="12"/>
  <c r="AG237" i="12"/>
  <c r="AG223" i="12"/>
  <c r="AG211" i="12"/>
  <c r="AG199" i="12"/>
  <c r="AG196" i="12"/>
  <c r="AG192" i="12"/>
  <c r="AG295" i="12"/>
  <c r="AG256" i="12"/>
  <c r="AG254" i="12"/>
  <c r="AG252" i="12"/>
  <c r="AG250" i="12"/>
  <c r="AG248" i="12"/>
  <c r="AG233" i="12"/>
  <c r="AG231" i="12"/>
  <c r="AG226" i="12"/>
  <c r="AG225" i="12"/>
  <c r="AG224" i="12"/>
  <c r="AG222" i="12"/>
  <c r="AG221" i="12"/>
  <c r="AG220" i="12"/>
  <c r="AG219" i="12"/>
  <c r="AG218" i="12"/>
  <c r="AG217" i="12"/>
  <c r="AG216" i="12"/>
  <c r="AG215" i="12"/>
  <c r="AG214" i="12"/>
  <c r="AG213" i="12"/>
  <c r="AG212" i="12"/>
  <c r="AG210" i="12"/>
  <c r="AG209" i="12"/>
  <c r="AG208" i="12"/>
  <c r="AG207" i="12"/>
  <c r="AG206" i="12"/>
  <c r="AG205" i="12"/>
  <c r="AG204" i="12"/>
  <c r="AG203" i="12"/>
  <c r="AG202" i="12"/>
  <c r="AG201" i="12"/>
  <c r="AG200" i="12"/>
  <c r="AG195" i="12"/>
  <c r="AG191" i="12"/>
  <c r="AG281" i="12"/>
  <c r="AG246" i="12"/>
  <c r="AG238" i="12"/>
  <c r="AG193" i="12"/>
  <c r="AG291" i="12"/>
  <c r="AG244" i="12"/>
  <c r="AG236" i="12"/>
  <c r="AG198" i="12"/>
  <c r="AG188" i="12"/>
  <c r="AG242" i="12"/>
  <c r="AG194" i="12"/>
  <c r="AG190" i="12"/>
  <c r="AG189" i="12"/>
  <c r="AE188" i="12"/>
  <c r="AG240" i="12"/>
  <c r="E20" i="12"/>
  <c r="E24" i="12"/>
  <c r="E28" i="12"/>
  <c r="Y32" i="12"/>
  <c r="L43" i="12"/>
  <c r="E57" i="12"/>
  <c r="S57" i="12"/>
  <c r="E58" i="12"/>
  <c r="S58" i="12"/>
  <c r="E59" i="12"/>
  <c r="S59" i="12"/>
  <c r="E60" i="12"/>
  <c r="S60" i="12"/>
  <c r="E61" i="12"/>
  <c r="S61" i="12"/>
  <c r="E62" i="12"/>
  <c r="S62" i="12"/>
  <c r="E63" i="12"/>
  <c r="S63" i="12"/>
  <c r="E64" i="12"/>
  <c r="S64" i="12"/>
  <c r="E65" i="12"/>
  <c r="S65" i="12"/>
  <c r="L67" i="12"/>
  <c r="L98" i="12"/>
  <c r="S100" i="12"/>
  <c r="S102" i="12"/>
  <c r="S110" i="12"/>
  <c r="L122" i="12"/>
  <c r="L35" i="12"/>
  <c r="L37" i="12"/>
  <c r="L41" i="12"/>
  <c r="L126" i="12"/>
  <c r="L137" i="12"/>
  <c r="D149" i="12"/>
  <c r="F149" i="12" s="1"/>
  <c r="D145" i="12"/>
  <c r="F145" i="12" s="1"/>
  <c r="D148" i="12"/>
  <c r="F148" i="12" s="1"/>
  <c r="D140" i="12"/>
  <c r="D151" i="12"/>
  <c r="F151" i="12" s="1"/>
  <c r="D147" i="12"/>
  <c r="F147" i="12" s="1"/>
  <c r="D143" i="12"/>
  <c r="F143" i="12" s="1"/>
  <c r="D144" i="12"/>
  <c r="F144" i="12" s="1"/>
  <c r="D141" i="12"/>
  <c r="F141" i="12" s="1"/>
  <c r="AF67" i="12"/>
  <c r="AH67" i="12" s="1"/>
  <c r="AF66" i="12"/>
  <c r="AH66" i="12" s="1"/>
  <c r="AF65" i="12"/>
  <c r="AH65" i="12" s="1"/>
  <c r="D146" i="12"/>
  <c r="F146" i="12" s="1"/>
  <c r="D150" i="12"/>
  <c r="F150" i="12" s="1"/>
  <c r="Y66" i="12"/>
  <c r="AA66" i="12" s="1"/>
  <c r="Y65" i="12"/>
  <c r="AA65" i="12" s="1"/>
  <c r="Y64" i="12"/>
  <c r="AA64" i="12" s="1"/>
  <c r="Y63" i="12"/>
  <c r="AA63" i="12" s="1"/>
  <c r="Y62" i="12"/>
  <c r="AA62" i="12" s="1"/>
  <c r="Y61" i="12"/>
  <c r="AA61" i="12" s="1"/>
  <c r="Y60" i="12"/>
  <c r="AA60" i="12" s="1"/>
  <c r="Y59" i="12"/>
  <c r="AA59" i="12" s="1"/>
  <c r="Y58" i="12"/>
  <c r="AA58" i="12" s="1"/>
  <c r="Y57" i="12"/>
  <c r="AA57" i="12" s="1"/>
  <c r="AK19" i="12"/>
  <c r="E21" i="12"/>
  <c r="E25" i="12"/>
  <c r="E29" i="12"/>
  <c r="E32" i="12"/>
  <c r="R32" i="12"/>
  <c r="AF33" i="12"/>
  <c r="AH33" i="12" s="1"/>
  <c r="E34" i="12"/>
  <c r="L34" i="12"/>
  <c r="Y34" i="12"/>
  <c r="AA34" i="12" s="1"/>
  <c r="AF35" i="12"/>
  <c r="AH35" i="12" s="1"/>
  <c r="E36" i="12"/>
  <c r="L36" i="12"/>
  <c r="Y36" i="12"/>
  <c r="AA36" i="12" s="1"/>
  <c r="AF37" i="12"/>
  <c r="AH37" i="12" s="1"/>
  <c r="E38" i="12"/>
  <c r="L38" i="12"/>
  <c r="Y38" i="12"/>
  <c r="AA38" i="12" s="1"/>
  <c r="AF39" i="12"/>
  <c r="AH39" i="12" s="1"/>
  <c r="E40" i="12"/>
  <c r="L40" i="12"/>
  <c r="Y40" i="12"/>
  <c r="AA40" i="12" s="1"/>
  <c r="AF41" i="12"/>
  <c r="AH41" i="12" s="1"/>
  <c r="E42" i="12"/>
  <c r="L42" i="12"/>
  <c r="Y42" i="12"/>
  <c r="AA42" i="12" s="1"/>
  <c r="AF43" i="12"/>
  <c r="AH43" i="12" s="1"/>
  <c r="E44" i="12"/>
  <c r="Q44" i="12"/>
  <c r="AF44" i="12"/>
  <c r="E45" i="12"/>
  <c r="L45" i="12"/>
  <c r="S45" i="12"/>
  <c r="AF45" i="12"/>
  <c r="AH45" i="12" s="1"/>
  <c r="E46" i="12"/>
  <c r="L46" i="12"/>
  <c r="S46" i="12"/>
  <c r="AF46" i="12"/>
  <c r="AH46" i="12" s="1"/>
  <c r="E47" i="12"/>
  <c r="L47" i="12"/>
  <c r="S47" i="12"/>
  <c r="AF47" i="12"/>
  <c r="AH47" i="12" s="1"/>
  <c r="E48" i="12"/>
  <c r="L48" i="12"/>
  <c r="S48" i="12"/>
  <c r="AF48" i="12"/>
  <c r="AH48" i="12" s="1"/>
  <c r="E49" i="12"/>
  <c r="L49" i="12"/>
  <c r="S49" i="12"/>
  <c r="AF49" i="12"/>
  <c r="AH49" i="12" s="1"/>
  <c r="E50" i="12"/>
  <c r="L50" i="12"/>
  <c r="S50" i="12"/>
  <c r="AF50" i="12"/>
  <c r="AH50" i="12" s="1"/>
  <c r="E51" i="12"/>
  <c r="L51" i="12"/>
  <c r="S51" i="12"/>
  <c r="AF51" i="12"/>
  <c r="AH51" i="12" s="1"/>
  <c r="E52" i="12"/>
  <c r="L52" i="12"/>
  <c r="S52" i="12"/>
  <c r="AF52" i="12"/>
  <c r="AH52" i="12" s="1"/>
  <c r="E53" i="12"/>
  <c r="L53" i="12"/>
  <c r="S53" i="12"/>
  <c r="AF53" i="12"/>
  <c r="AH53" i="12" s="1"/>
  <c r="E54" i="12"/>
  <c r="L54" i="12"/>
  <c r="S54" i="12"/>
  <c r="AF54" i="12"/>
  <c r="AH54" i="12" s="1"/>
  <c r="E55" i="12"/>
  <c r="L56" i="12"/>
  <c r="Y56" i="12"/>
  <c r="E134" i="12"/>
  <c r="D142" i="12"/>
  <c r="F142" i="12" s="1"/>
  <c r="S153" i="12"/>
  <c r="L39" i="12"/>
  <c r="L151" i="12"/>
  <c r="L148" i="12"/>
  <c r="L143" i="12"/>
  <c r="L142" i="12"/>
  <c r="L140" i="12"/>
  <c r="L139" i="12"/>
  <c r="L138" i="12"/>
  <c r="L127" i="12"/>
  <c r="L115" i="12"/>
  <c r="L147" i="12"/>
  <c r="L144" i="12"/>
  <c r="L135" i="12"/>
  <c r="L133" i="12"/>
  <c r="L131" i="12"/>
  <c r="L129" i="12"/>
  <c r="L125" i="12"/>
  <c r="L123" i="12"/>
  <c r="L121" i="12"/>
  <c r="L119" i="12"/>
  <c r="L117" i="12"/>
  <c r="L113" i="12"/>
  <c r="L111" i="12"/>
  <c r="L109" i="12"/>
  <c r="L107" i="12"/>
  <c r="L105" i="12"/>
  <c r="L101" i="12"/>
  <c r="L99" i="12"/>
  <c r="L150" i="12"/>
  <c r="L146" i="12"/>
  <c r="L136" i="12"/>
  <c r="L128" i="12"/>
  <c r="L116" i="12"/>
  <c r="L104" i="12"/>
  <c r="L145" i="12"/>
  <c r="L132" i="12"/>
  <c r="L114" i="12"/>
  <c r="L110" i="12"/>
  <c r="L96" i="12"/>
  <c r="L94" i="12"/>
  <c r="L90" i="12"/>
  <c r="L88" i="12"/>
  <c r="L86" i="12"/>
  <c r="L84" i="12"/>
  <c r="L82" i="12"/>
  <c r="L78" i="12"/>
  <c r="L76" i="12"/>
  <c r="L74" i="12"/>
  <c r="L72" i="12"/>
  <c r="L70" i="12"/>
  <c r="L66" i="12"/>
  <c r="L149" i="12"/>
  <c r="L124" i="12"/>
  <c r="L120" i="12"/>
  <c r="L103" i="12"/>
  <c r="L102" i="12"/>
  <c r="L100" i="12"/>
  <c r="L91" i="12"/>
  <c r="L79" i="12"/>
  <c r="L134" i="12"/>
  <c r="L130" i="12"/>
  <c r="L112" i="12"/>
  <c r="L108" i="12"/>
  <c r="L106" i="12"/>
  <c r="L95" i="12"/>
  <c r="L93" i="12"/>
  <c r="L89" i="12"/>
  <c r="L87" i="12"/>
  <c r="L85" i="12"/>
  <c r="L83" i="12"/>
  <c r="L81" i="12"/>
  <c r="L77" i="12"/>
  <c r="L75" i="12"/>
  <c r="L73" i="12"/>
  <c r="L71" i="12"/>
  <c r="L69" i="12"/>
  <c r="Z271" i="12"/>
  <c r="Z270" i="12"/>
  <c r="Z269" i="12"/>
  <c r="Z268" i="12"/>
  <c r="Z267" i="12"/>
  <c r="Z266" i="12"/>
  <c r="Z265" i="12"/>
  <c r="Z264" i="12"/>
  <c r="Z263" i="12"/>
  <c r="Z262" i="12"/>
  <c r="Z261" i="12"/>
  <c r="Z260" i="12"/>
  <c r="Z259" i="12"/>
  <c r="Z258" i="12"/>
  <c r="Z246" i="12"/>
  <c r="Z244" i="12"/>
  <c r="Z242" i="12"/>
  <c r="Z240" i="12"/>
  <c r="Z238" i="12"/>
  <c r="Z236" i="12"/>
  <c r="Z257" i="12"/>
  <c r="Z255" i="12"/>
  <c r="Z253" i="12"/>
  <c r="Z251" i="12"/>
  <c r="Z249" i="12"/>
  <c r="Z234" i="12"/>
  <c r="Z232" i="12"/>
  <c r="Z196" i="12"/>
  <c r="Z192" i="12"/>
  <c r="Z247" i="12"/>
  <c r="Z245" i="12"/>
  <c r="Z243" i="12"/>
  <c r="Z241" i="12"/>
  <c r="Z239" i="12"/>
  <c r="Z237" i="12"/>
  <c r="Z230" i="12"/>
  <c r="Z229" i="12"/>
  <c r="Z228" i="12"/>
  <c r="Z227" i="12"/>
  <c r="Z226" i="12"/>
  <c r="Z225" i="12"/>
  <c r="Z224" i="12"/>
  <c r="Z223" i="12"/>
  <c r="Z222" i="12"/>
  <c r="Z221" i="12"/>
  <c r="Z220" i="12"/>
  <c r="Z219" i="12"/>
  <c r="Z218" i="12"/>
  <c r="Z217" i="12"/>
  <c r="Z216" i="12"/>
  <c r="Z215" i="12"/>
  <c r="Z214" i="12"/>
  <c r="Z213" i="12"/>
  <c r="Z212" i="12"/>
  <c r="Z211" i="12"/>
  <c r="Z210" i="12"/>
  <c r="Z209" i="12"/>
  <c r="Z208" i="12"/>
  <c r="Z207" i="12"/>
  <c r="Z206" i="12"/>
  <c r="Z205" i="12"/>
  <c r="Z204" i="12"/>
  <c r="Z203" i="12"/>
  <c r="Z202" i="12"/>
  <c r="Z201" i="12"/>
  <c r="Z200" i="12"/>
  <c r="Z199" i="12"/>
  <c r="Z195" i="12"/>
  <c r="Z191" i="12"/>
  <c r="Z252" i="12"/>
  <c r="Z233" i="12"/>
  <c r="Z194" i="12"/>
  <c r="Z188" i="12"/>
  <c r="Z187" i="12"/>
  <c r="Z175" i="12"/>
  <c r="Z162" i="12"/>
  <c r="Z158" i="12"/>
  <c r="Z154" i="12"/>
  <c r="X152" i="12"/>
  <c r="Z250" i="12"/>
  <c r="Z231" i="12"/>
  <c r="Z190" i="12"/>
  <c r="Z189" i="12"/>
  <c r="Z186" i="12"/>
  <c r="Z184" i="12"/>
  <c r="Z182" i="12"/>
  <c r="Z180" i="12"/>
  <c r="Z178" i="12"/>
  <c r="Z176" i="12"/>
  <c r="Z173" i="12"/>
  <c r="Z171" i="12"/>
  <c r="Z169" i="12"/>
  <c r="Z167" i="12"/>
  <c r="Z165" i="12"/>
  <c r="Z159" i="12"/>
  <c r="Z155" i="12"/>
  <c r="Z256" i="12"/>
  <c r="Z248" i="12"/>
  <c r="Z198" i="12"/>
  <c r="Z197" i="12"/>
  <c r="Z193" i="12"/>
  <c r="Z163" i="12"/>
  <c r="Z160" i="12"/>
  <c r="Z156" i="12"/>
  <c r="Z152" i="12"/>
  <c r="Z183" i="12"/>
  <c r="Z174" i="12"/>
  <c r="Z166" i="12"/>
  <c r="Z157" i="12"/>
  <c r="Z181" i="12"/>
  <c r="Z172" i="12"/>
  <c r="Z164" i="12"/>
  <c r="Z254" i="12"/>
  <c r="Z235" i="12"/>
  <c r="Z179" i="12"/>
  <c r="Z170" i="12"/>
  <c r="Z161" i="12"/>
  <c r="Z153" i="12"/>
  <c r="Z168" i="12"/>
  <c r="Z185" i="12"/>
  <c r="Z177" i="12"/>
  <c r="E22" i="12"/>
  <c r="E26" i="12"/>
  <c r="L32" i="12"/>
  <c r="Y43" i="12"/>
  <c r="AA43" i="12" s="1"/>
  <c r="L44" i="12"/>
  <c r="Y44" i="12"/>
  <c r="L55" i="12"/>
  <c r="S55" i="12"/>
  <c r="AF55" i="12"/>
  <c r="AH55" i="12" s="1"/>
  <c r="E56" i="12"/>
  <c r="AF56" i="12"/>
  <c r="L57" i="12"/>
  <c r="AF57" i="12"/>
  <c r="AH57" i="12" s="1"/>
  <c r="L58" i="12"/>
  <c r="AF58" i="12"/>
  <c r="AH58" i="12" s="1"/>
  <c r="L59" i="12"/>
  <c r="AF59" i="12"/>
  <c r="AH59" i="12" s="1"/>
  <c r="L60" i="12"/>
  <c r="AF60" i="12"/>
  <c r="AH60" i="12" s="1"/>
  <c r="L61" i="12"/>
  <c r="AF61" i="12"/>
  <c r="AH61" i="12" s="1"/>
  <c r="L62" i="12"/>
  <c r="AF62" i="12"/>
  <c r="AH62" i="12" s="1"/>
  <c r="L63" i="12"/>
  <c r="AF63" i="12"/>
  <c r="AH63" i="12" s="1"/>
  <c r="L64" i="12"/>
  <c r="AF64" i="12"/>
  <c r="AH64" i="12" s="1"/>
  <c r="L65" i="12"/>
  <c r="Y67" i="12"/>
  <c r="AA67" i="12" s="1"/>
  <c r="L68" i="12"/>
  <c r="L80" i="12"/>
  <c r="L92" i="12"/>
  <c r="E112" i="12"/>
  <c r="E130" i="12"/>
  <c r="S139" i="12"/>
  <c r="L141" i="12"/>
  <c r="U11" i="11"/>
  <c r="Y11" i="11"/>
  <c r="AH28" i="11"/>
  <c r="K26" i="11"/>
  <c r="AH26" i="11" s="1"/>
  <c r="AH12" i="11"/>
  <c r="M34" i="11"/>
  <c r="M14" i="11" s="1"/>
  <c r="M11" i="11" s="1"/>
  <c r="AH54" i="11"/>
  <c r="AI54" i="11" s="1"/>
  <c r="R11" i="11"/>
  <c r="Z11" i="11"/>
  <c r="AH13" i="11"/>
  <c r="F14" i="11"/>
  <c r="W11" i="11"/>
  <c r="O46" i="11"/>
  <c r="O64" i="11" s="1"/>
  <c r="K46" i="11"/>
  <c r="N46" i="11"/>
  <c r="J46" i="11"/>
  <c r="Q46" i="11"/>
  <c r="Q64" i="11" s="1"/>
  <c r="M46" i="11"/>
  <c r="AH53" i="11"/>
  <c r="E69" i="10"/>
  <c r="E89" i="10"/>
  <c r="D89" i="10" s="1"/>
  <c r="D73" i="10"/>
  <c r="I70" i="10"/>
  <c r="L72" i="10"/>
  <c r="O72" i="10" s="1"/>
  <c r="R72" i="10" s="1"/>
  <c r="U72" i="10" s="1"/>
  <c r="X72" i="10" s="1"/>
  <c r="AA72" i="10" s="1"/>
  <c r="AD72" i="10" s="1"/>
  <c r="AG72" i="10" s="1"/>
  <c r="AJ72" i="10" s="1"/>
  <c r="AM72" i="10" s="1"/>
  <c r="AP72" i="10" s="1"/>
  <c r="AS72" i="10" s="1"/>
  <c r="F70" i="10"/>
  <c r="D70" i="10" s="1"/>
  <c r="M36" i="10"/>
  <c r="M24" i="10"/>
  <c r="L24" i="10"/>
  <c r="J20" i="10"/>
  <c r="J27" i="10" s="1"/>
  <c r="L22" i="10"/>
  <c r="G20" i="10"/>
  <c r="I22" i="10"/>
  <c r="I23" i="10"/>
  <c r="L49" i="10"/>
  <c r="L35" i="10"/>
  <c r="L33" i="10" s="1"/>
  <c r="E7" i="10"/>
  <c r="E37" i="10" s="1"/>
  <c r="D5" i="10"/>
  <c r="F20" i="10"/>
  <c r="V17" i="10"/>
  <c r="F16" i="10"/>
  <c r="O49" i="10"/>
  <c r="M22" i="10"/>
  <c r="H40" i="10"/>
  <c r="G62" i="10"/>
  <c r="K62" i="10"/>
  <c r="R29" i="10"/>
  <c r="O35" i="10"/>
  <c r="O33" i="10" s="1"/>
  <c r="N81" i="10"/>
  <c r="K82" i="10"/>
  <c r="N82" i="10" s="1"/>
  <c r="Q82" i="10" s="1"/>
  <c r="T82" i="10" s="1"/>
  <c r="W82" i="10" s="1"/>
  <c r="Z82" i="10" s="1"/>
  <c r="AC82" i="10" s="1"/>
  <c r="AF82" i="10" s="1"/>
  <c r="AI82" i="10" s="1"/>
  <c r="AL82" i="10" s="1"/>
  <c r="AO82" i="10" s="1"/>
  <c r="F49" i="10"/>
  <c r="R8" i="10"/>
  <c r="R50" i="10" s="1"/>
  <c r="U17" i="10"/>
  <c r="J76" i="16" s="1"/>
  <c r="D27" i="10"/>
  <c r="D116" i="10" s="1"/>
  <c r="N29" i="10"/>
  <c r="K54" i="10"/>
  <c r="G54" i="10"/>
  <c r="H63" i="10"/>
  <c r="F61" i="10"/>
  <c r="D61" i="10" s="1"/>
  <c r="R71" i="10"/>
  <c r="M23" i="10"/>
  <c r="L23" i="10"/>
  <c r="H70" i="10"/>
  <c r="K71" i="10"/>
  <c r="J90" i="10"/>
  <c r="I90" i="10"/>
  <c r="T36" i="10"/>
  <c r="D65" i="10"/>
  <c r="J81" i="10"/>
  <c r="J83" i="10"/>
  <c r="I83" i="10"/>
  <c r="F73" i="16" s="1"/>
  <c r="H87" i="10"/>
  <c r="I87" i="10" s="1"/>
  <c r="J87" i="10"/>
  <c r="R81" i="10"/>
  <c r="O82" i="10"/>
  <c r="R82" i="10" s="1"/>
  <c r="U82" i="10" s="1"/>
  <c r="X82" i="10" s="1"/>
  <c r="AA82" i="10" s="1"/>
  <c r="AD82" i="10" s="1"/>
  <c r="AG82" i="10" s="1"/>
  <c r="AJ82" i="10" s="1"/>
  <c r="AM82" i="10" s="1"/>
  <c r="AP82" i="10" s="1"/>
  <c r="AS82" i="10" s="1"/>
  <c r="J92" i="10"/>
  <c r="H92" i="10"/>
  <c r="P84" i="10"/>
  <c r="K84" i="10"/>
  <c r="L84" i="10" s="1"/>
  <c r="J86" i="10"/>
  <c r="AH14" i="11" l="1"/>
  <c r="J16" i="10"/>
  <c r="J7" i="10" s="1"/>
  <c r="M63" i="11"/>
  <c r="K11" i="11"/>
  <c r="J78" i="16"/>
  <c r="AN15" i="21" s="1"/>
  <c r="I73" i="10"/>
  <c r="AH47" i="11"/>
  <c r="AI47" i="11" s="1"/>
  <c r="L20" i="10"/>
  <c r="L27" i="10" s="1"/>
  <c r="L28" i="10" s="1"/>
  <c r="G73" i="10"/>
  <c r="R67" i="14"/>
  <c r="S67" i="14"/>
  <c r="J47" i="16"/>
  <c r="J35" i="16" s="1"/>
  <c r="J32" i="16" s="1"/>
  <c r="J43" i="16" s="1"/>
  <c r="J56" i="16"/>
  <c r="AW15" i="21"/>
  <c r="BF47" i="11"/>
  <c r="BG47" i="11" s="1"/>
  <c r="I62" i="11"/>
  <c r="I66" i="11" s="1"/>
  <c r="I20" i="10"/>
  <c r="I16" i="10" s="1"/>
  <c r="L64" i="11"/>
  <c r="N64" i="11"/>
  <c r="I94" i="10"/>
  <c r="I27" i="10"/>
  <c r="I28" i="10" s="1"/>
  <c r="L70" i="10"/>
  <c r="J74" i="10"/>
  <c r="J73" i="10" s="1"/>
  <c r="O70" i="10"/>
  <c r="F69" i="10"/>
  <c r="AR82" i="10"/>
  <c r="AS17" i="1"/>
  <c r="AU8" i="1"/>
  <c r="AU50" i="1" s="1"/>
  <c r="BF48" i="11"/>
  <c r="BG48" i="11" s="1"/>
  <c r="BF46" i="11"/>
  <c r="BG46" i="11" s="1"/>
  <c r="S64" i="11"/>
  <c r="R64" i="11"/>
  <c r="J64" i="11"/>
  <c r="J62" i="11" s="1"/>
  <c r="M64" i="11"/>
  <c r="K64" i="11"/>
  <c r="T43" i="12"/>
  <c r="Q33" i="12"/>
  <c r="R33" i="12" s="1"/>
  <c r="T33" i="12" s="1"/>
  <c r="F20" i="12"/>
  <c r="S334" i="12"/>
  <c r="S336" i="12" s="1"/>
  <c r="AI67" i="12"/>
  <c r="AH56" i="12"/>
  <c r="AE189" i="12"/>
  <c r="AF188" i="12"/>
  <c r="AI187" i="12"/>
  <c r="AH176" i="12"/>
  <c r="AB55" i="12"/>
  <c r="AA44" i="12"/>
  <c r="X153" i="12"/>
  <c r="Y152" i="12"/>
  <c r="D344" i="12"/>
  <c r="AG334" i="12"/>
  <c r="AJ163" i="12"/>
  <c r="O164" i="12"/>
  <c r="AH164" i="12"/>
  <c r="AI175" i="12"/>
  <c r="AI163" i="12"/>
  <c r="AH152" i="12"/>
  <c r="L334" i="12"/>
  <c r="AI55" i="12"/>
  <c r="AH44" i="12"/>
  <c r="AA32" i="12"/>
  <c r="AB43" i="12"/>
  <c r="E334" i="12"/>
  <c r="C21" i="12"/>
  <c r="Z334" i="12"/>
  <c r="AB67" i="12"/>
  <c r="AA56" i="12"/>
  <c r="R44" i="12"/>
  <c r="Q45" i="12"/>
  <c r="T32" i="12"/>
  <c r="G151" i="12"/>
  <c r="F140" i="12"/>
  <c r="J33" i="12"/>
  <c r="J34" i="12" s="1"/>
  <c r="K32" i="12"/>
  <c r="AI43" i="12"/>
  <c r="AH11" i="11"/>
  <c r="G11" i="11"/>
  <c r="AI53" i="11"/>
  <c r="AJ53" i="11"/>
  <c r="AH48" i="11"/>
  <c r="F48" i="11"/>
  <c r="F15" i="11"/>
  <c r="AH46" i="11"/>
  <c r="AH34" i="11"/>
  <c r="G27" i="10"/>
  <c r="G16" i="10"/>
  <c r="G7" i="10" s="1"/>
  <c r="P24" i="10"/>
  <c r="O24" i="10"/>
  <c r="R49" i="10"/>
  <c r="D28" i="10"/>
  <c r="F27" i="10"/>
  <c r="F28" i="10" s="1"/>
  <c r="E28" i="10"/>
  <c r="E27" i="10"/>
  <c r="Q84" i="10"/>
  <c r="R84" i="10" s="1"/>
  <c r="S84" i="10"/>
  <c r="M87" i="10"/>
  <c r="K87" i="10"/>
  <c r="L87" i="10" s="1"/>
  <c r="M83" i="10"/>
  <c r="L83" i="10"/>
  <c r="L73" i="10" s="1"/>
  <c r="L69" i="10" s="1"/>
  <c r="J62" i="10"/>
  <c r="N62" i="10"/>
  <c r="K7" i="10"/>
  <c r="J5" i="10"/>
  <c r="M86" i="10"/>
  <c r="K86" i="10"/>
  <c r="L86" i="10" s="1"/>
  <c r="Q74" i="10"/>
  <c r="M74" i="10"/>
  <c r="W36" i="10"/>
  <c r="S36" i="10"/>
  <c r="M90" i="10"/>
  <c r="L90" i="10"/>
  <c r="U29" i="10"/>
  <c r="R35" i="10"/>
  <c r="R33" i="10" s="1"/>
  <c r="P22" i="10"/>
  <c r="O22" i="10"/>
  <c r="M20" i="10"/>
  <c r="H89" i="10"/>
  <c r="M81" i="10"/>
  <c r="N71" i="10"/>
  <c r="K70" i="10"/>
  <c r="E38" i="10"/>
  <c r="D37" i="10"/>
  <c r="F32" i="10"/>
  <c r="Q81" i="10"/>
  <c r="G40" i="10"/>
  <c r="K39" i="10"/>
  <c r="U8" i="10"/>
  <c r="U50" i="10" s="1"/>
  <c r="U49" i="10" s="1"/>
  <c r="X17" i="10"/>
  <c r="K76" i="16" s="1"/>
  <c r="O23" i="10"/>
  <c r="P23" i="10"/>
  <c r="H64" i="10"/>
  <c r="I64" i="10" s="1"/>
  <c r="K63" i="10" s="1"/>
  <c r="I63" i="10"/>
  <c r="Q29" i="10"/>
  <c r="K92" i="10"/>
  <c r="K89" i="10" s="1"/>
  <c r="M92" i="10"/>
  <c r="U81" i="10"/>
  <c r="AX92" i="10"/>
  <c r="AZ92" i="10" s="1"/>
  <c r="G70" i="10"/>
  <c r="R70" i="10"/>
  <c r="U71" i="10"/>
  <c r="N54" i="10"/>
  <c r="J54" i="10"/>
  <c r="J28" i="10"/>
  <c r="Y17" i="10"/>
  <c r="K78" i="16" l="1"/>
  <c r="AO15" i="21" s="1"/>
  <c r="T62" i="11"/>
  <c r="T66" i="11" s="1"/>
  <c r="L16" i="10"/>
  <c r="G69" i="10"/>
  <c r="D69" i="10"/>
  <c r="K56" i="16"/>
  <c r="K47" i="16"/>
  <c r="K35" i="16" s="1"/>
  <c r="K32" i="16" s="1"/>
  <c r="K43" i="16" s="1"/>
  <c r="AX15" i="21"/>
  <c r="Q34" i="12"/>
  <c r="R34" i="12" s="1"/>
  <c r="T34" i="12" s="1"/>
  <c r="P62" i="11"/>
  <c r="P66" i="11" s="1"/>
  <c r="O62" i="11"/>
  <c r="K68" i="11"/>
  <c r="K69" i="11" s="1"/>
  <c r="J68" i="11"/>
  <c r="J69" i="11" s="1"/>
  <c r="I68" i="11"/>
  <c r="I69" i="11" s="1"/>
  <c r="J66" i="11"/>
  <c r="L94" i="10"/>
  <c r="U62" i="11"/>
  <c r="I121" i="10"/>
  <c r="G94" i="10"/>
  <c r="F96" i="10"/>
  <c r="F106" i="10" s="1"/>
  <c r="H61" i="10"/>
  <c r="I61" i="10"/>
  <c r="I32" i="10" s="1"/>
  <c r="N62" i="11"/>
  <c r="R62" i="11"/>
  <c r="M62" i="11"/>
  <c r="L68" i="11"/>
  <c r="L69" i="11" s="1"/>
  <c r="L67" i="11" s="1"/>
  <c r="L62" i="11"/>
  <c r="Q62" i="11"/>
  <c r="K62" i="11"/>
  <c r="S62" i="11"/>
  <c r="S337" i="12"/>
  <c r="T44" i="12"/>
  <c r="C22" i="12"/>
  <c r="D21" i="12"/>
  <c r="O176" i="12"/>
  <c r="AJ175" i="12"/>
  <c r="K33" i="12"/>
  <c r="M33" i="12" s="1"/>
  <c r="AE190" i="12"/>
  <c r="AF189" i="12"/>
  <c r="AH189" i="12" s="1"/>
  <c r="M32" i="12"/>
  <c r="AH188" i="12"/>
  <c r="AA152" i="12"/>
  <c r="Q46" i="12"/>
  <c r="R45" i="12"/>
  <c r="T45" i="12" s="1"/>
  <c r="Y153" i="12"/>
  <c r="X154" i="12"/>
  <c r="AJ48" i="11"/>
  <c r="AI48" i="11"/>
  <c r="AI46" i="11"/>
  <c r="F16" i="11"/>
  <c r="F49" i="11"/>
  <c r="H7" i="10"/>
  <c r="G5" i="10"/>
  <c r="S24" i="10"/>
  <c r="R24" i="10"/>
  <c r="G116" i="10"/>
  <c r="G28" i="10"/>
  <c r="J70" i="10"/>
  <c r="J69" i="10" s="1"/>
  <c r="P20" i="10"/>
  <c r="S22" i="10"/>
  <c r="R22" i="10"/>
  <c r="V36" i="10"/>
  <c r="Z36" i="10"/>
  <c r="U70" i="10"/>
  <c r="X71" i="10"/>
  <c r="AB17" i="10"/>
  <c r="N70" i="10"/>
  <c r="Q71" i="10"/>
  <c r="P90" i="10"/>
  <c r="O90" i="10"/>
  <c r="P86" i="10"/>
  <c r="N86" i="10"/>
  <c r="O86" i="10" s="1"/>
  <c r="K37" i="10"/>
  <c r="K28" i="10"/>
  <c r="K27" i="10"/>
  <c r="X81" i="10"/>
  <c r="K64" i="10"/>
  <c r="L63" i="10"/>
  <c r="X8" i="10"/>
  <c r="X50" i="10" s="1"/>
  <c r="AA17" i="10"/>
  <c r="L76" i="16" s="1"/>
  <c r="T81" i="10"/>
  <c r="M27" i="10"/>
  <c r="M16" i="10"/>
  <c r="M7" i="10" s="1"/>
  <c r="U35" i="10"/>
  <c r="U33" i="10" s="1"/>
  <c r="X29" i="10"/>
  <c r="M62" i="10"/>
  <c r="Q62" i="10"/>
  <c r="P87" i="10"/>
  <c r="N87" i="10"/>
  <c r="O87" i="10" s="1"/>
  <c r="Q54" i="10"/>
  <c r="M54" i="10"/>
  <c r="P83" i="10"/>
  <c r="O83" i="10"/>
  <c r="O73" i="10" s="1"/>
  <c r="O69" i="10" s="1"/>
  <c r="P92" i="10"/>
  <c r="N92" i="10"/>
  <c r="N89" i="10" s="1"/>
  <c r="T29" i="10"/>
  <c r="S23" i="10"/>
  <c r="R23" i="10"/>
  <c r="K40" i="10"/>
  <c r="J39" i="10"/>
  <c r="E35" i="10"/>
  <c r="D38" i="10"/>
  <c r="M73" i="10"/>
  <c r="P81" i="10"/>
  <c r="O20" i="10"/>
  <c r="T74" i="10"/>
  <c r="P74" i="10"/>
  <c r="V84" i="10"/>
  <c r="T84" i="10"/>
  <c r="U84" i="10" s="1"/>
  <c r="AJ187" i="12" l="1"/>
  <c r="O188" i="12"/>
  <c r="L78" i="16"/>
  <c r="AP15" i="21" s="1"/>
  <c r="AP94" i="10"/>
  <c r="AP121" i="10" s="1"/>
  <c r="AD94" i="10"/>
  <c r="AB94" i="10" s="1"/>
  <c r="Q35" i="12"/>
  <c r="Q36" i="12" s="1"/>
  <c r="L56" i="16"/>
  <c r="L47" i="16"/>
  <c r="L35" i="16" s="1"/>
  <c r="L32" i="16" s="1"/>
  <c r="L43" i="16" s="1"/>
  <c r="AY15" i="21"/>
  <c r="R35" i="12"/>
  <c r="T35" i="12" s="1"/>
  <c r="S66" i="11"/>
  <c r="AM94" i="10"/>
  <c r="M66" i="11"/>
  <c r="U94" i="10"/>
  <c r="K66" i="11"/>
  <c r="O94" i="10"/>
  <c r="R66" i="11"/>
  <c r="AJ94" i="10"/>
  <c r="U66" i="11"/>
  <c r="AS94" i="10"/>
  <c r="Q66" i="11"/>
  <c r="AG94" i="10"/>
  <c r="N66" i="11"/>
  <c r="X94" i="10"/>
  <c r="L121" i="10"/>
  <c r="J94" i="10"/>
  <c r="L66" i="11"/>
  <c r="R94" i="10"/>
  <c r="AD121" i="10"/>
  <c r="O66" i="11"/>
  <c r="AA94" i="10"/>
  <c r="G61" i="10"/>
  <c r="AH62" i="11"/>
  <c r="BF62" i="11"/>
  <c r="Q37" i="12"/>
  <c r="R36" i="12"/>
  <c r="T36" i="12" s="1"/>
  <c r="AA153" i="12"/>
  <c r="J35" i="12"/>
  <c r="K34" i="12"/>
  <c r="F21" i="12"/>
  <c r="Y154" i="12"/>
  <c r="X155" i="12"/>
  <c r="Q47" i="12"/>
  <c r="R46" i="12"/>
  <c r="C23" i="12"/>
  <c r="D22" i="12"/>
  <c r="F22" i="12" s="1"/>
  <c r="AE191" i="12"/>
  <c r="AF190" i="12"/>
  <c r="AH190" i="12" s="1"/>
  <c r="F50" i="11"/>
  <c r="F17" i="11"/>
  <c r="V24" i="10"/>
  <c r="U24" i="10"/>
  <c r="H28" i="10"/>
  <c r="H37" i="10"/>
  <c r="H27" i="10"/>
  <c r="W74" i="10"/>
  <c r="S74" i="10"/>
  <c r="AA8" i="10"/>
  <c r="AA50" i="10" s="1"/>
  <c r="AD17" i="10"/>
  <c r="M76" i="16" s="1"/>
  <c r="M70" i="10"/>
  <c r="M69" i="10" s="1"/>
  <c r="N7" i="10"/>
  <c r="M5" i="10"/>
  <c r="AA81" i="10"/>
  <c r="AE17" i="10"/>
  <c r="AC36" i="10"/>
  <c r="Y36" i="10"/>
  <c r="V22" i="10"/>
  <c r="U22" i="10"/>
  <c r="S20" i="10"/>
  <c r="O27" i="10"/>
  <c r="O28" i="10" s="1"/>
  <c r="O16" i="10"/>
  <c r="D35" i="10"/>
  <c r="E33" i="10"/>
  <c r="V23" i="10"/>
  <c r="U23" i="10"/>
  <c r="Q92" i="10"/>
  <c r="Q89" i="10" s="1"/>
  <c r="S92" i="10"/>
  <c r="Q87" i="10"/>
  <c r="R87" i="10" s="1"/>
  <c r="S87" i="10"/>
  <c r="AA29" i="10"/>
  <c r="X35" i="10"/>
  <c r="X33" i="10" s="1"/>
  <c r="X49" i="10"/>
  <c r="K38" i="10"/>
  <c r="J37" i="10"/>
  <c r="P27" i="10"/>
  <c r="P16" i="10"/>
  <c r="P7" i="10" s="1"/>
  <c r="Y84" i="10"/>
  <c r="W84" i="10"/>
  <c r="X84" i="10" s="1"/>
  <c r="P73" i="10"/>
  <c r="S81" i="10"/>
  <c r="M28" i="10"/>
  <c r="R90" i="10"/>
  <c r="S90" i="10"/>
  <c r="AA71" i="10"/>
  <c r="X70" i="10"/>
  <c r="J40" i="10"/>
  <c r="N39" i="10"/>
  <c r="W29" i="10"/>
  <c r="R83" i="10"/>
  <c r="R73" i="10" s="1"/>
  <c r="R69" i="10" s="1"/>
  <c r="S83" i="10"/>
  <c r="T54" i="10"/>
  <c r="P54" i="10"/>
  <c r="P62" i="10"/>
  <c r="T62" i="10"/>
  <c r="W81" i="10"/>
  <c r="L64" i="10"/>
  <c r="N63" i="10" s="1"/>
  <c r="K61" i="10"/>
  <c r="Q86" i="10"/>
  <c r="R86" i="10" s="1"/>
  <c r="S86" i="10"/>
  <c r="Q70" i="10"/>
  <c r="T71" i="10"/>
  <c r="R20" i="10"/>
  <c r="AN94" i="10" l="1"/>
  <c r="M78" i="16"/>
  <c r="AQ15" i="21" s="1"/>
  <c r="AJ199" i="12"/>
  <c r="O272" i="12"/>
  <c r="BF66" i="11"/>
  <c r="AH66" i="11"/>
  <c r="M56" i="16"/>
  <c r="M47" i="16"/>
  <c r="M35" i="16" s="1"/>
  <c r="M32" i="16" s="1"/>
  <c r="M43" i="16" s="1"/>
  <c r="AZ15" i="21"/>
  <c r="U121" i="10"/>
  <c r="S94" i="10"/>
  <c r="AG121" i="10"/>
  <c r="AE94" i="10"/>
  <c r="AQ94" i="10"/>
  <c r="AS121" i="10"/>
  <c r="O121" i="10"/>
  <c r="M94" i="10"/>
  <c r="AA121" i="10"/>
  <c r="Y94" i="10"/>
  <c r="AM121" i="10"/>
  <c r="AK94" i="10"/>
  <c r="R121" i="10"/>
  <c r="P94" i="10"/>
  <c r="X121" i="10"/>
  <c r="V94" i="10"/>
  <c r="AJ121" i="10"/>
  <c r="AH94" i="10"/>
  <c r="R37" i="12"/>
  <c r="T37" i="12" s="1"/>
  <c r="Q38" i="12"/>
  <c r="X156" i="12"/>
  <c r="Y155" i="12"/>
  <c r="AA155" i="12" s="1"/>
  <c r="C24" i="12"/>
  <c r="D23" i="12"/>
  <c r="AA154" i="12"/>
  <c r="M34" i="12"/>
  <c r="R47" i="12"/>
  <c r="T47" i="12" s="1"/>
  <c r="Q48" i="12"/>
  <c r="AE192" i="12"/>
  <c r="AF191" i="12"/>
  <c r="AH191" i="12" s="1"/>
  <c r="T46" i="12"/>
  <c r="K35" i="12"/>
  <c r="J36" i="12"/>
  <c r="F51" i="11"/>
  <c r="F18" i="11"/>
  <c r="G37" i="10"/>
  <c r="H38" i="10"/>
  <c r="H150" i="10"/>
  <c r="Y24" i="10"/>
  <c r="X24" i="10"/>
  <c r="T70" i="10"/>
  <c r="W71" i="10"/>
  <c r="V92" i="10"/>
  <c r="T92" i="10"/>
  <c r="T89" i="10" s="1"/>
  <c r="AH17" i="10"/>
  <c r="P70" i="10"/>
  <c r="P69" i="10" s="1"/>
  <c r="V81" i="10"/>
  <c r="S73" i="10"/>
  <c r="Q7" i="10"/>
  <c r="P5" i="10"/>
  <c r="AD29" i="10"/>
  <c r="AA35" i="10"/>
  <c r="AA33" i="10" s="1"/>
  <c r="S27" i="10"/>
  <c r="S28" i="10" s="1"/>
  <c r="S16" i="10"/>
  <c r="S7" i="10" s="1"/>
  <c r="AB36" i="10"/>
  <c r="AF36" i="10"/>
  <c r="AD81" i="10"/>
  <c r="AA49" i="10"/>
  <c r="M39" i="10"/>
  <c r="N40" i="10"/>
  <c r="V90" i="10"/>
  <c r="U90" i="10"/>
  <c r="Z84" i="10"/>
  <c r="AA84" i="10" s="1"/>
  <c r="AB84" i="10"/>
  <c r="E32" i="10"/>
  <c r="D33" i="10"/>
  <c r="N37" i="10"/>
  <c r="N28" i="10"/>
  <c r="N27" i="10"/>
  <c r="N64" i="10"/>
  <c r="O64" i="10" s="1"/>
  <c r="Q63" i="10" s="1"/>
  <c r="O63" i="10"/>
  <c r="S62" i="10"/>
  <c r="W62" i="10"/>
  <c r="W54" i="10"/>
  <c r="S54" i="10"/>
  <c r="J38" i="10"/>
  <c r="K35" i="10"/>
  <c r="T87" i="10"/>
  <c r="U87" i="10" s="1"/>
  <c r="V87" i="10"/>
  <c r="U20" i="10"/>
  <c r="AG17" i="10"/>
  <c r="N76" i="16" s="1"/>
  <c r="N78" i="16" s="1"/>
  <c r="AD8" i="10"/>
  <c r="AD50" i="10" s="1"/>
  <c r="R27" i="10"/>
  <c r="R28" i="10" s="1"/>
  <c r="R16" i="10"/>
  <c r="T86" i="10"/>
  <c r="U86" i="10" s="1"/>
  <c r="V86" i="10"/>
  <c r="Z81" i="10"/>
  <c r="V83" i="10"/>
  <c r="U83" i="10"/>
  <c r="U73" i="10" s="1"/>
  <c r="U69" i="10" s="1"/>
  <c r="Z29" i="10"/>
  <c r="AD71" i="10"/>
  <c r="AA70" i="10"/>
  <c r="L61" i="10"/>
  <c r="L32" i="10" s="1"/>
  <c r="P28" i="10"/>
  <c r="Y23" i="10"/>
  <c r="X23" i="10"/>
  <c r="V20" i="10"/>
  <c r="X22" i="10"/>
  <c r="Y22" i="10"/>
  <c r="Z74" i="10"/>
  <c r="V74" i="10"/>
  <c r="AD49" i="10" l="1"/>
  <c r="N56" i="16"/>
  <c r="N47" i="16"/>
  <c r="N35" i="16" s="1"/>
  <c r="N32" i="16" s="1"/>
  <c r="N43" i="16" s="1"/>
  <c r="AV94" i="10"/>
  <c r="AV121" i="10"/>
  <c r="AW121" i="10" s="1"/>
  <c r="X20" i="10"/>
  <c r="X16" i="10" s="1"/>
  <c r="R38" i="12"/>
  <c r="Q39" i="12"/>
  <c r="M35" i="12"/>
  <c r="J37" i="12"/>
  <c r="K36" i="12"/>
  <c r="M36" i="12" s="1"/>
  <c r="AE193" i="12"/>
  <c r="AF192" i="12"/>
  <c r="F23" i="12"/>
  <c r="R48" i="12"/>
  <c r="T48" i="12" s="1"/>
  <c r="Q49" i="12"/>
  <c r="C25" i="12"/>
  <c r="D24" i="12"/>
  <c r="F24" i="12" s="1"/>
  <c r="X157" i="12"/>
  <c r="Y156" i="12"/>
  <c r="F52" i="11"/>
  <c r="F19" i="11"/>
  <c r="AB24" i="10"/>
  <c r="AA24" i="10"/>
  <c r="H35" i="10"/>
  <c r="G38" i="10"/>
  <c r="AB23" i="10"/>
  <c r="AA23" i="10"/>
  <c r="K33" i="10"/>
  <c r="J35" i="10"/>
  <c r="Q28" i="10"/>
  <c r="Q37" i="10"/>
  <c r="Q27" i="10"/>
  <c r="U27" i="10"/>
  <c r="U28" i="10" s="1"/>
  <c r="U16" i="10"/>
  <c r="E96" i="10"/>
  <c r="D32" i="10"/>
  <c r="W92" i="10"/>
  <c r="W89" i="10" s="1"/>
  <c r="Y92" i="10"/>
  <c r="Y86" i="10"/>
  <c r="W86" i="10"/>
  <c r="X86" i="10" s="1"/>
  <c r="V62" i="10"/>
  <c r="Z62" i="10"/>
  <c r="AI36" i="10"/>
  <c r="AE36" i="10"/>
  <c r="V27" i="10"/>
  <c r="V16" i="10"/>
  <c r="V7" i="10" s="1"/>
  <c r="AC29" i="10"/>
  <c r="AG8" i="10"/>
  <c r="AG50" i="10" s="1"/>
  <c r="AJ17" i="10"/>
  <c r="O76" i="16" s="1"/>
  <c r="O78" i="16" s="1"/>
  <c r="Y87" i="10"/>
  <c r="W87" i="10"/>
  <c r="X87" i="10" s="1"/>
  <c r="Z54" i="10"/>
  <c r="V54" i="10"/>
  <c r="N61" i="10"/>
  <c r="AC84" i="10"/>
  <c r="AD84" i="10" s="1"/>
  <c r="AE84" i="10"/>
  <c r="Y90" i="10"/>
  <c r="X90" i="10"/>
  <c r="Y81" i="10"/>
  <c r="V73" i="10"/>
  <c r="Z71" i="10"/>
  <c r="W70" i="10"/>
  <c r="AB22" i="10"/>
  <c r="AA22" i="10"/>
  <c r="Y20" i="10"/>
  <c r="AD70" i="10"/>
  <c r="AG71" i="10"/>
  <c r="Q64" i="10"/>
  <c r="R64" i="10" s="1"/>
  <c r="T63" i="10" s="1"/>
  <c r="R63" i="10"/>
  <c r="X27" i="10"/>
  <c r="X28" i="10" s="1"/>
  <c r="Y83" i="10"/>
  <c r="X83" i="10"/>
  <c r="X73" i="10" s="1"/>
  <c r="X69" i="10" s="1"/>
  <c r="AC74" i="10"/>
  <c r="Y74" i="10"/>
  <c r="AC81" i="10"/>
  <c r="O61" i="10"/>
  <c r="O32" i="10" s="1"/>
  <c r="M37" i="10"/>
  <c r="N38" i="10"/>
  <c r="M40" i="10"/>
  <c r="Q39" i="10"/>
  <c r="AG81" i="10"/>
  <c r="S5" i="10"/>
  <c r="T7" i="10"/>
  <c r="AG29" i="10"/>
  <c r="AD35" i="10"/>
  <c r="AD33" i="10" s="1"/>
  <c r="J61" i="10"/>
  <c r="AK17" i="10"/>
  <c r="AN17" i="10" s="1"/>
  <c r="S70" i="10"/>
  <c r="S69" i="10" s="1"/>
  <c r="AA20" i="10" l="1"/>
  <c r="AQ17" i="10"/>
  <c r="T76" i="16" s="1"/>
  <c r="Q76" i="16"/>
  <c r="Q78" i="16" s="1"/>
  <c r="O56" i="16"/>
  <c r="O47" i="16"/>
  <c r="O35" i="16" s="1"/>
  <c r="O32" i="16" s="1"/>
  <c r="O43" i="16" s="1"/>
  <c r="Q61" i="10"/>
  <c r="R39" i="12"/>
  <c r="T39" i="12" s="1"/>
  <c r="Q40" i="12"/>
  <c r="T38" i="12"/>
  <c r="AA156" i="12"/>
  <c r="Y157" i="12"/>
  <c r="AA157" i="12" s="1"/>
  <c r="X158" i="12"/>
  <c r="K37" i="12"/>
  <c r="J38" i="12"/>
  <c r="AE194" i="12"/>
  <c r="AF193" i="12"/>
  <c r="AH193" i="12" s="1"/>
  <c r="Q50" i="12"/>
  <c r="R49" i="12"/>
  <c r="AH192" i="12"/>
  <c r="C26" i="12"/>
  <c r="D25" i="12"/>
  <c r="F20" i="11"/>
  <c r="F53" i="11"/>
  <c r="G35" i="10"/>
  <c r="H33" i="10"/>
  <c r="AE24" i="10"/>
  <c r="AD24" i="10"/>
  <c r="Q40" i="10"/>
  <c r="P39" i="10"/>
  <c r="AC54" i="10"/>
  <c r="Y54" i="10"/>
  <c r="AF74" i="10"/>
  <c r="AB74" i="10"/>
  <c r="R61" i="10"/>
  <c r="R32" i="10" s="1"/>
  <c r="Y27" i="10"/>
  <c r="Y16" i="10"/>
  <c r="Y7" i="10" s="1"/>
  <c r="Z70" i="10"/>
  <c r="AC71" i="10"/>
  <c r="AG49" i="10"/>
  <c r="AB92" i="10"/>
  <c r="Z92" i="10"/>
  <c r="Z89" i="10" s="1"/>
  <c r="Q38" i="10"/>
  <c r="P37" i="10"/>
  <c r="J33" i="10"/>
  <c r="K32" i="10"/>
  <c r="AB83" i="10"/>
  <c r="AA83" i="10"/>
  <c r="AA73" i="10" s="1"/>
  <c r="AA69" i="10" s="1"/>
  <c r="AB86" i="10"/>
  <c r="Z86" i="10"/>
  <c r="AA86" i="10" s="1"/>
  <c r="AG35" i="10"/>
  <c r="AG33" i="10" s="1"/>
  <c r="AJ29" i="10"/>
  <c r="AF81" i="10"/>
  <c r="T64" i="10"/>
  <c r="U64" i="10" s="1"/>
  <c r="W63" i="10" s="1"/>
  <c r="U63" i="10"/>
  <c r="M61" i="10"/>
  <c r="AB87" i="10"/>
  <c r="Z87" i="10"/>
  <c r="AA87" i="10" s="1"/>
  <c r="V5" i="10"/>
  <c r="W7" i="10"/>
  <c r="AH36" i="10"/>
  <c r="AL36" i="10"/>
  <c r="AO36" i="10" s="1"/>
  <c r="T28" i="10"/>
  <c r="T37" i="10"/>
  <c r="T27" i="10"/>
  <c r="P61" i="10"/>
  <c r="V70" i="10"/>
  <c r="V69" i="10" s="1"/>
  <c r="AH84" i="10"/>
  <c r="AF84" i="10"/>
  <c r="AG84" i="10" s="1"/>
  <c r="Y62" i="10"/>
  <c r="AC62" i="10"/>
  <c r="M38" i="10"/>
  <c r="N35" i="10"/>
  <c r="AA27" i="10"/>
  <c r="AA28" i="10" s="1"/>
  <c r="AA16" i="10"/>
  <c r="AB90" i="10"/>
  <c r="AA90" i="10"/>
  <c r="AJ81" i="10"/>
  <c r="AG70" i="10"/>
  <c r="AJ71" i="10"/>
  <c r="AB20" i="10"/>
  <c r="AE22" i="10"/>
  <c r="AD22" i="10"/>
  <c r="Y73" i="10"/>
  <c r="AB81" i="10"/>
  <c r="AM17" i="10"/>
  <c r="AJ8" i="10"/>
  <c r="AJ50" i="10" s="1"/>
  <c r="AJ49" i="10" s="1"/>
  <c r="AF29" i="10"/>
  <c r="V28" i="10"/>
  <c r="E106" i="10"/>
  <c r="D96" i="10"/>
  <c r="D106" i="10" s="1"/>
  <c r="AE23" i="10"/>
  <c r="AD23" i="10"/>
  <c r="E131" i="10" l="1"/>
  <c r="D117" i="10"/>
  <c r="F131" i="10"/>
  <c r="Q56" i="16"/>
  <c r="Q47" i="16"/>
  <c r="Q35" i="16" s="1"/>
  <c r="Q32" i="16" s="1"/>
  <c r="Q43" i="16" s="1"/>
  <c r="Q30" i="16" s="1"/>
  <c r="Q16" i="16" s="1"/>
  <c r="Q45" i="16" s="1"/>
  <c r="Q66" i="16" s="1"/>
  <c r="AP17" i="10"/>
  <c r="S76" i="16" s="1"/>
  <c r="P76" i="16"/>
  <c r="P78" i="16" s="1"/>
  <c r="T47" i="16"/>
  <c r="T35" i="16" s="1"/>
  <c r="T32" i="16" s="1"/>
  <c r="T43" i="16" s="1"/>
  <c r="T30" i="16" s="1"/>
  <c r="T16" i="16" s="1"/>
  <c r="T45" i="16" s="1"/>
  <c r="T66" i="16" s="1"/>
  <c r="T56" i="16"/>
  <c r="U61" i="10"/>
  <c r="U32" i="10" s="1"/>
  <c r="T61" i="10"/>
  <c r="AN36" i="10"/>
  <c r="AR36" i="10"/>
  <c r="AQ36" i="10" s="1"/>
  <c r="R40" i="12"/>
  <c r="Q41" i="12"/>
  <c r="J39" i="12"/>
  <c r="K38" i="12"/>
  <c r="M38" i="12" s="1"/>
  <c r="M37" i="12"/>
  <c r="C27" i="12"/>
  <c r="D26" i="12"/>
  <c r="F26" i="12" s="1"/>
  <c r="Q51" i="12"/>
  <c r="R50" i="12"/>
  <c r="T50" i="12" s="1"/>
  <c r="F25" i="12"/>
  <c r="T49" i="12"/>
  <c r="AE195" i="12"/>
  <c r="AF194" i="12"/>
  <c r="AH194" i="12" s="1"/>
  <c r="Y158" i="12"/>
  <c r="AA158" i="12" s="1"/>
  <c r="X159" i="12"/>
  <c r="F54" i="11"/>
  <c r="F21" i="11"/>
  <c r="H32" i="10"/>
  <c r="G33" i="10"/>
  <c r="AH24" i="10"/>
  <c r="AG24" i="10"/>
  <c r="S61" i="10"/>
  <c r="AB73" i="10"/>
  <c r="AE81" i="10"/>
  <c r="Z7" i="10"/>
  <c r="Y5" i="10"/>
  <c r="AK84" i="10"/>
  <c r="AI84" i="10"/>
  <c r="AJ84" i="10" s="1"/>
  <c r="AM29" i="10"/>
  <c r="AP29" i="10" s="1"/>
  <c r="AJ35" i="10"/>
  <c r="AJ33" i="10" s="1"/>
  <c r="Q35" i="10"/>
  <c r="P38" i="10"/>
  <c r="AI74" i="10"/>
  <c r="AE74" i="10"/>
  <c r="AB54" i="10"/>
  <c r="AF54" i="10"/>
  <c r="AJ70" i="10"/>
  <c r="AM71" i="10"/>
  <c r="AD20" i="10"/>
  <c r="AB62" i="10"/>
  <c r="AF62" i="10"/>
  <c r="S37" i="10"/>
  <c r="T38" i="10"/>
  <c r="AC87" i="10"/>
  <c r="AD87" i="10" s="1"/>
  <c r="AE87" i="10"/>
  <c r="X63" i="10"/>
  <c r="W64" i="10"/>
  <c r="X64" i="10" s="1"/>
  <c r="Z63" i="10" s="1"/>
  <c r="AD83" i="10"/>
  <c r="AD73" i="10" s="1"/>
  <c r="AD69" i="10" s="1"/>
  <c r="AE83" i="10"/>
  <c r="J32" i="10"/>
  <c r="AC70" i="10"/>
  <c r="AF71" i="10"/>
  <c r="Y28" i="10"/>
  <c r="AB27" i="10"/>
  <c r="AB16" i="10"/>
  <c r="AB7" i="10" s="1"/>
  <c r="AK36" i="10"/>
  <c r="AH23" i="10"/>
  <c r="AG23" i="10"/>
  <c r="D115" i="10"/>
  <c r="D110" i="10"/>
  <c r="AI29" i="10"/>
  <c r="AM8" i="10"/>
  <c r="AM50" i="10" s="1"/>
  <c r="AM49" i="10" s="1"/>
  <c r="AH22" i="10"/>
  <c r="AE20" i="10"/>
  <c r="AG22" i="10"/>
  <c r="AM81" i="10"/>
  <c r="AP81" i="10" s="1"/>
  <c r="AS81" i="10" s="1"/>
  <c r="AD90" i="10"/>
  <c r="AE90" i="10"/>
  <c r="M35" i="10"/>
  <c r="N33" i="10"/>
  <c r="W28" i="10"/>
  <c r="W37" i="10"/>
  <c r="W27" i="10"/>
  <c r="AI81" i="10"/>
  <c r="AC86" i="10"/>
  <c r="AD86" i="10" s="1"/>
  <c r="AE86" i="10"/>
  <c r="AC92" i="10"/>
  <c r="AC89" i="10" s="1"/>
  <c r="AE92" i="10"/>
  <c r="Y70" i="10"/>
  <c r="Y69" i="10" s="1"/>
  <c r="P40" i="10"/>
  <c r="T39" i="10"/>
  <c r="S56" i="16" l="1"/>
  <c r="S47" i="16"/>
  <c r="S35" i="16" s="1"/>
  <c r="S32" i="16" s="1"/>
  <c r="S43" i="16" s="1"/>
  <c r="S30" i="16" s="1"/>
  <c r="S16" i="16" s="1"/>
  <c r="S45" i="16" s="1"/>
  <c r="S66" i="16" s="1"/>
  <c r="T67" i="16" s="1"/>
  <c r="U67" i="16"/>
  <c r="AS17" i="10"/>
  <c r="AP8" i="10"/>
  <c r="AP50" i="10" s="1"/>
  <c r="P47" i="16"/>
  <c r="P35" i="16" s="1"/>
  <c r="P32" i="16" s="1"/>
  <c r="P43" i="16" s="1"/>
  <c r="P30" i="16" s="1"/>
  <c r="P16" i="16" s="1"/>
  <c r="P45" i="16" s="1"/>
  <c r="P66" i="16" s="1"/>
  <c r="Q67" i="16" s="1"/>
  <c r="P56" i="16"/>
  <c r="AL84" i="10"/>
  <c r="AM84" i="10" s="1"/>
  <c r="AN84" i="10"/>
  <c r="AM70" i="10"/>
  <c r="AP71" i="10"/>
  <c r="W61" i="10"/>
  <c r="V61" i="10" s="1"/>
  <c r="X61" i="10"/>
  <c r="X32" i="10" s="1"/>
  <c r="AS29" i="10"/>
  <c r="AP49" i="10"/>
  <c r="AP35" i="10"/>
  <c r="AP33" i="10" s="1"/>
  <c r="R41" i="12"/>
  <c r="T41" i="12" s="1"/>
  <c r="Q42" i="12"/>
  <c r="R42" i="12" s="1"/>
  <c r="T42" i="12" s="1"/>
  <c r="T40" i="12"/>
  <c r="AE196" i="12"/>
  <c r="AF195" i="12"/>
  <c r="AH195" i="12" s="1"/>
  <c r="X160" i="12"/>
  <c r="Y159" i="12"/>
  <c r="Q52" i="12"/>
  <c r="R51" i="12"/>
  <c r="K39" i="12"/>
  <c r="M39" i="12" s="1"/>
  <c r="J40" i="12"/>
  <c r="C28" i="12"/>
  <c r="D27" i="12"/>
  <c r="F27" i="12" s="1"/>
  <c r="F55" i="11"/>
  <c r="F22" i="11"/>
  <c r="AK24" i="10"/>
  <c r="AJ24" i="10"/>
  <c r="G32" i="10"/>
  <c r="AG20" i="10"/>
  <c r="AG16" i="10" s="1"/>
  <c r="AH20" i="10"/>
  <c r="AJ22" i="10"/>
  <c r="AK22" i="10"/>
  <c r="AN22" i="10" s="1"/>
  <c r="AL29" i="10"/>
  <c r="AO29" i="10" s="1"/>
  <c r="AK23" i="10"/>
  <c r="AJ23" i="10"/>
  <c r="AB70" i="10"/>
  <c r="AB69" i="10" s="1"/>
  <c r="P35" i="10"/>
  <c r="Q33" i="10"/>
  <c r="AH92" i="10"/>
  <c r="AF92" i="10"/>
  <c r="AF89" i="10" s="1"/>
  <c r="W38" i="10"/>
  <c r="V37" i="10"/>
  <c r="AH90" i="10"/>
  <c r="AG90" i="10"/>
  <c r="AB28" i="10"/>
  <c r="AF87" i="10"/>
  <c r="AG87" i="10" s="1"/>
  <c r="AH87" i="10"/>
  <c r="AE62" i="10"/>
  <c r="AI62" i="10"/>
  <c r="AI54" i="10"/>
  <c r="AE54" i="10"/>
  <c r="AL74" i="10"/>
  <c r="AH74" i="10"/>
  <c r="Z28" i="10"/>
  <c r="Z37" i="10"/>
  <c r="Z27" i="10"/>
  <c r="AL81" i="10"/>
  <c r="AO81" i="10" s="1"/>
  <c r="AR81" i="10" s="1"/>
  <c r="AG27" i="10"/>
  <c r="AG28" i="10" s="1"/>
  <c r="AD27" i="10"/>
  <c r="AD28" i="10" s="1"/>
  <c r="AD16" i="10"/>
  <c r="AH81" i="10"/>
  <c r="AE73" i="10"/>
  <c r="S39" i="10"/>
  <c r="T40" i="10"/>
  <c r="AF86" i="10"/>
  <c r="AG86" i="10" s="1"/>
  <c r="AH86" i="10"/>
  <c r="M33" i="10"/>
  <c r="N32" i="10"/>
  <c r="AE27" i="10"/>
  <c r="AE28" i="10" s="1"/>
  <c r="AE16" i="10"/>
  <c r="AE7" i="10" s="1"/>
  <c r="AC7" i="10"/>
  <c r="AB5" i="10"/>
  <c r="AI71" i="10"/>
  <c r="AF70" i="10"/>
  <c r="AH83" i="10"/>
  <c r="AG83" i="10"/>
  <c r="AG73" i="10" s="1"/>
  <c r="AG69" i="10" s="1"/>
  <c r="Z64" i="10"/>
  <c r="AA64" i="10" s="1"/>
  <c r="AC63" i="10" s="1"/>
  <c r="AA63" i="10"/>
  <c r="S38" i="10"/>
  <c r="AM35" i="10"/>
  <c r="AM33" i="10" s="1"/>
  <c r="AS8" i="10" l="1"/>
  <c r="V76" i="16"/>
  <c r="U43" i="12"/>
  <c r="AK74" i="10"/>
  <c r="AO74" i="10"/>
  <c r="AQ84" i="10"/>
  <c r="AR84" i="10" s="1"/>
  <c r="AS84" i="10" s="1"/>
  <c r="AO84" i="10"/>
  <c r="AP84" i="10" s="1"/>
  <c r="AP70" i="10"/>
  <c r="AS71" i="10"/>
  <c r="AS70" i="10" s="1"/>
  <c r="AQ22" i="10"/>
  <c r="AP22" i="10"/>
  <c r="AM23" i="10"/>
  <c r="AN23" i="10"/>
  <c r="AR29" i="10"/>
  <c r="AM24" i="10"/>
  <c r="AN24" i="10"/>
  <c r="AS35" i="10"/>
  <c r="AS33" i="10" s="1"/>
  <c r="AA159" i="12"/>
  <c r="D28" i="12"/>
  <c r="F28" i="12" s="1"/>
  <c r="C29" i="12"/>
  <c r="T51" i="12"/>
  <c r="X161" i="12"/>
  <c r="Y160" i="12"/>
  <c r="AA160" i="12" s="1"/>
  <c r="J41" i="12"/>
  <c r="K40" i="12"/>
  <c r="M40" i="12" s="1"/>
  <c r="R52" i="12"/>
  <c r="T52" i="12" s="1"/>
  <c r="Q53" i="12"/>
  <c r="AE197" i="12"/>
  <c r="AF196" i="12"/>
  <c r="AH196" i="12" s="1"/>
  <c r="F56" i="11"/>
  <c r="F23" i="11"/>
  <c r="AJ20" i="10"/>
  <c r="AJ27" i="10" s="1"/>
  <c r="AJ28" i="10" s="1"/>
  <c r="AC64" i="10"/>
  <c r="AD64" i="10" s="1"/>
  <c r="AF63" i="10" s="1"/>
  <c r="AD63" i="10"/>
  <c r="AE5" i="10"/>
  <c r="AF7" i="10"/>
  <c r="AL54" i="10"/>
  <c r="AH54" i="10"/>
  <c r="AK87" i="10"/>
  <c r="AI87" i="10"/>
  <c r="AJ87" i="10" s="1"/>
  <c r="V38" i="10"/>
  <c r="Z61" i="10"/>
  <c r="AK86" i="10"/>
  <c r="AI86" i="10"/>
  <c r="AJ86" i="10" s="1"/>
  <c r="AH62" i="10"/>
  <c r="AL62" i="10"/>
  <c r="AO62" i="10" s="1"/>
  <c r="AK90" i="10"/>
  <c r="AN90" i="10" s="1"/>
  <c r="AJ90" i="10"/>
  <c r="AI92" i="10"/>
  <c r="AI89" i="10" s="1"/>
  <c r="AK92" i="10"/>
  <c r="AE70" i="10"/>
  <c r="AE69" i="10" s="1"/>
  <c r="M32" i="10"/>
  <c r="S40" i="10"/>
  <c r="W39" i="10"/>
  <c r="T35" i="10"/>
  <c r="AL71" i="10"/>
  <c r="AI70" i="10"/>
  <c r="AH27" i="10"/>
  <c r="AH28" i="10" s="1"/>
  <c r="AH16" i="10"/>
  <c r="AH7" i="10" s="1"/>
  <c r="AA61" i="10"/>
  <c r="AA32" i="10" s="1"/>
  <c r="AK83" i="10"/>
  <c r="AN83" i="10" s="1"/>
  <c r="AJ83" i="10"/>
  <c r="AJ73" i="10" s="1"/>
  <c r="AJ69" i="10" s="1"/>
  <c r="AC28" i="10"/>
  <c r="AC37" i="10"/>
  <c r="AC27" i="10"/>
  <c r="AK81" i="10"/>
  <c r="AH73" i="10"/>
  <c r="Y37" i="10"/>
  <c r="Z38" i="10"/>
  <c r="Q32" i="10"/>
  <c r="P33" i="10"/>
  <c r="AM22" i="10"/>
  <c r="AM20" i="10" s="1"/>
  <c r="AK20" i="10"/>
  <c r="V56" i="16" l="1"/>
  <c r="V47" i="16"/>
  <c r="V35" i="16" s="1"/>
  <c r="V32" i="16" s="1"/>
  <c r="V43" i="16" s="1"/>
  <c r="V30" i="16" s="1"/>
  <c r="V16" i="16" s="1"/>
  <c r="V45" i="16" s="1"/>
  <c r="V66" i="16" s="1"/>
  <c r="AS50" i="10"/>
  <c r="AS49" i="10" s="1"/>
  <c r="R76" i="16"/>
  <c r="R78" i="16" s="1"/>
  <c r="AP90" i="10"/>
  <c r="AQ90" i="10"/>
  <c r="AS90" i="10" s="1"/>
  <c r="AL92" i="10"/>
  <c r="AL89" i="10" s="1"/>
  <c r="AN92" i="10"/>
  <c r="AL86" i="10"/>
  <c r="AM86" i="10" s="1"/>
  <c r="AN86" i="10"/>
  <c r="AP83" i="10"/>
  <c r="AP73" i="10" s="1"/>
  <c r="AP69" i="10" s="1"/>
  <c r="AQ83" i="10"/>
  <c r="AL87" i="10"/>
  <c r="AM87" i="10" s="1"/>
  <c r="AN87" i="10"/>
  <c r="AK73" i="10"/>
  <c r="AN81" i="10"/>
  <c r="AQ81" i="10" s="1"/>
  <c r="AN74" i="10"/>
  <c r="AR74" i="10"/>
  <c r="AL70" i="10"/>
  <c r="AO71" i="10"/>
  <c r="AK54" i="10"/>
  <c r="AO54" i="10"/>
  <c r="AD61" i="10"/>
  <c r="AD32" i="10" s="1"/>
  <c r="AN62" i="10"/>
  <c r="AR62" i="10"/>
  <c r="AQ62" i="10" s="1"/>
  <c r="AC61" i="10"/>
  <c r="AJ16" i="10"/>
  <c r="AP24" i="10"/>
  <c r="AQ24" i="10"/>
  <c r="AS24" i="10" s="1"/>
  <c r="AS22" i="10"/>
  <c r="AP23" i="10"/>
  <c r="AQ23" i="10"/>
  <c r="AS23" i="10" s="1"/>
  <c r="AN20" i="10"/>
  <c r="R53" i="12"/>
  <c r="T53" i="12" s="1"/>
  <c r="Q54" i="12"/>
  <c r="C30" i="12"/>
  <c r="D29" i="12"/>
  <c r="F29" i="12" s="1"/>
  <c r="Y161" i="12"/>
  <c r="AA161" i="12" s="1"/>
  <c r="X162" i="12"/>
  <c r="AE198" i="12"/>
  <c r="AF197" i="12"/>
  <c r="AH197" i="12" s="1"/>
  <c r="K41" i="12"/>
  <c r="M41" i="12" s="1"/>
  <c r="J42" i="12"/>
  <c r="F57" i="11"/>
  <c r="P44" i="11" s="1"/>
  <c r="F24" i="11"/>
  <c r="F58" i="11" s="1"/>
  <c r="Y61" i="10"/>
  <c r="AK70" i="10"/>
  <c r="AK69" i="10" s="1"/>
  <c r="W40" i="10"/>
  <c r="W35" i="10" s="1"/>
  <c r="V39" i="10"/>
  <c r="AK27" i="10"/>
  <c r="AK28" i="10" s="1"/>
  <c r="AK16" i="10"/>
  <c r="AK7" i="10" s="1"/>
  <c r="AK62" i="10"/>
  <c r="AH70" i="10"/>
  <c r="AH69" i="10" s="1"/>
  <c r="P32" i="10"/>
  <c r="AI7" i="10"/>
  <c r="AH5" i="10"/>
  <c r="Y38" i="10"/>
  <c r="S35" i="10"/>
  <c r="T33" i="10"/>
  <c r="AM27" i="10"/>
  <c r="AM28" i="10" s="1"/>
  <c r="AM16" i="10"/>
  <c r="AC38" i="10"/>
  <c r="AB37" i="10"/>
  <c r="AM83" i="10"/>
  <c r="AM73" i="10" s="1"/>
  <c r="AM69" i="10" s="1"/>
  <c r="AM90" i="10"/>
  <c r="AF28" i="10"/>
  <c r="AF37" i="10"/>
  <c r="AF27" i="10"/>
  <c r="AF64" i="10"/>
  <c r="AG64" i="10" s="1"/>
  <c r="AI63" i="10" s="1"/>
  <c r="AG63" i="10"/>
  <c r="AP20" i="10" l="1"/>
  <c r="AP16" i="10" s="1"/>
  <c r="AN73" i="10"/>
  <c r="R47" i="16"/>
  <c r="R35" i="16" s="1"/>
  <c r="R32" i="16" s="1"/>
  <c r="R43" i="16" s="1"/>
  <c r="R30" i="16" s="1"/>
  <c r="R16" i="16" s="1"/>
  <c r="R45" i="16" s="1"/>
  <c r="R66" i="16" s="1"/>
  <c r="R56" i="16"/>
  <c r="V67" i="16"/>
  <c r="W67" i="16"/>
  <c r="AQ92" i="10"/>
  <c r="AR92" i="10" s="1"/>
  <c r="AR89" i="10" s="1"/>
  <c r="AO92" i="10"/>
  <c r="AO89" i="10" s="1"/>
  <c r="AQ74" i="10"/>
  <c r="AQ73" i="10" s="1"/>
  <c r="AR71" i="10"/>
  <c r="AR70" i="10" s="1"/>
  <c r="AO70" i="10"/>
  <c r="AQ87" i="10"/>
  <c r="AR87" i="10" s="1"/>
  <c r="AS87" i="10" s="1"/>
  <c r="AO87" i="10"/>
  <c r="AP87" i="10" s="1"/>
  <c r="AO86" i="10"/>
  <c r="AP86" i="10" s="1"/>
  <c r="AQ86" i="10"/>
  <c r="AR86" i="10" s="1"/>
  <c r="AS86" i="10" s="1"/>
  <c r="AS83" i="10"/>
  <c r="AS73" i="10" s="1"/>
  <c r="AS69" i="10" s="1"/>
  <c r="AG61" i="10"/>
  <c r="AG32" i="10" s="1"/>
  <c r="AB61" i="10"/>
  <c r="AN54" i="10"/>
  <c r="AR54" i="10"/>
  <c r="AQ54" i="10" s="1"/>
  <c r="AF61" i="10"/>
  <c r="AE61" i="10" s="1"/>
  <c r="AN27" i="10"/>
  <c r="AN28" i="10" s="1"/>
  <c r="AN16" i="10"/>
  <c r="AN7" i="10" s="1"/>
  <c r="AQ20" i="10"/>
  <c r="AS20" i="10"/>
  <c r="AF44" i="11"/>
  <c r="AF198" i="12"/>
  <c r="AH198" i="12" s="1"/>
  <c r="AE199" i="12"/>
  <c r="C31" i="12"/>
  <c r="D30" i="12"/>
  <c r="F30" i="12" s="1"/>
  <c r="J43" i="12"/>
  <c r="K42" i="12"/>
  <c r="M42" i="12" s="1"/>
  <c r="X163" i="12"/>
  <c r="Y162" i="12"/>
  <c r="AA162" i="12" s="1"/>
  <c r="Q55" i="12"/>
  <c r="R54" i="12"/>
  <c r="T54" i="12" s="1"/>
  <c r="J45" i="11"/>
  <c r="L91" i="10" s="1"/>
  <c r="AU44" i="11"/>
  <c r="T45" i="11"/>
  <c r="AP91" i="10" s="1"/>
  <c r="AR45" i="11"/>
  <c r="AQ44" i="11"/>
  <c r="AL45" i="11"/>
  <c r="Q45" i="11"/>
  <c r="AG91" i="10" s="1"/>
  <c r="BB45" i="11"/>
  <c r="AC45" i="11"/>
  <c r="H45" i="11"/>
  <c r="W44" i="11"/>
  <c r="AS44" i="11"/>
  <c r="AD45" i="11"/>
  <c r="BD45" i="11"/>
  <c r="AN45" i="11"/>
  <c r="S45" i="11"/>
  <c r="AM91" i="10" s="1"/>
  <c r="AM120" i="10" s="1"/>
  <c r="AM45" i="11"/>
  <c r="R44" i="11"/>
  <c r="S44" i="11"/>
  <c r="AS45" i="11"/>
  <c r="N44" i="11"/>
  <c r="R45" i="11"/>
  <c r="AJ91" i="10" s="1"/>
  <c r="AD44" i="11"/>
  <c r="AC44" i="11"/>
  <c r="AI44" i="11"/>
  <c r="AA45" i="11"/>
  <c r="AE44" i="11"/>
  <c r="X45" i="11"/>
  <c r="BB44" i="11"/>
  <c r="K45" i="11"/>
  <c r="O91" i="10" s="1"/>
  <c r="AO45" i="11"/>
  <c r="J44" i="11"/>
  <c r="AW44" i="11"/>
  <c r="Y44" i="11"/>
  <c r="BA45" i="11"/>
  <c r="AX45" i="11"/>
  <c r="M44" i="11"/>
  <c r="AE45" i="11"/>
  <c r="AX44" i="11"/>
  <c r="Z45" i="11"/>
  <c r="BE44" i="11"/>
  <c r="Z44" i="11"/>
  <c r="I45" i="11"/>
  <c r="I91" i="10" s="1"/>
  <c r="BC44" i="11"/>
  <c r="U45" i="11"/>
  <c r="AS91" i="10" s="1"/>
  <c r="AO44" i="11"/>
  <c r="AK44" i="11"/>
  <c r="W45" i="11"/>
  <c r="AA44" i="11"/>
  <c r="AT45" i="11"/>
  <c r="AK45" i="11"/>
  <c r="AI45" i="11"/>
  <c r="BE45" i="11"/>
  <c r="AW45" i="11"/>
  <c r="AL44" i="11"/>
  <c r="BA44" i="11"/>
  <c r="AP44" i="11"/>
  <c r="AY45" i="11"/>
  <c r="AZ45" i="11"/>
  <c r="AV44" i="11"/>
  <c r="I44" i="11"/>
  <c r="O45" i="11"/>
  <c r="AA91" i="10" s="1"/>
  <c r="AY44" i="11"/>
  <c r="AJ45" i="11"/>
  <c r="AQ45" i="11"/>
  <c r="M45" i="11"/>
  <c r="U91" i="10" s="1"/>
  <c r="L44" i="11"/>
  <c r="H44" i="11"/>
  <c r="AB45" i="11"/>
  <c r="AJ44" i="11"/>
  <c r="BC45" i="11"/>
  <c r="U44" i="11"/>
  <c r="Y45" i="11"/>
  <c r="V44" i="11"/>
  <c r="AG44" i="11"/>
  <c r="K44" i="11"/>
  <c r="AT44" i="11"/>
  <c r="X44" i="11"/>
  <c r="AF45" i="11"/>
  <c r="AF43" i="11" s="1"/>
  <c r="AF42" i="11" s="1"/>
  <c r="AZ44" i="11"/>
  <c r="AB44" i="11"/>
  <c r="AR44" i="11"/>
  <c r="AP45" i="11"/>
  <c r="O44" i="11"/>
  <c r="BD44" i="11"/>
  <c r="P45" i="11"/>
  <c r="AM44" i="11"/>
  <c r="AH44" i="11"/>
  <c r="N45" i="11"/>
  <c r="X91" i="10" s="1"/>
  <c r="Q44" i="11"/>
  <c r="V45" i="11"/>
  <c r="T44" i="11"/>
  <c r="L45" i="11"/>
  <c r="R91" i="10" s="1"/>
  <c r="AG45" i="11"/>
  <c r="AU45" i="11"/>
  <c r="AH45" i="11"/>
  <c r="AN44" i="11"/>
  <c r="AV45" i="11"/>
  <c r="AB38" i="10"/>
  <c r="S33" i="10"/>
  <c r="T32" i="10"/>
  <c r="V40" i="10"/>
  <c r="Z39" i="10"/>
  <c r="AE37" i="10"/>
  <c r="AF38" i="10"/>
  <c r="W33" i="10"/>
  <c r="V35" i="10"/>
  <c r="AI64" i="10"/>
  <c r="AJ64" i="10" s="1"/>
  <c r="AL63" i="10" s="1"/>
  <c r="AJ63" i="10"/>
  <c r="AI28" i="10"/>
  <c r="AI37" i="10"/>
  <c r="AI27" i="10"/>
  <c r="AL7" i="10"/>
  <c r="AK5" i="10"/>
  <c r="AP27" i="10" l="1"/>
  <c r="AP28" i="10" s="1"/>
  <c r="R67" i="16"/>
  <c r="S67" i="16"/>
  <c r="AN70" i="10"/>
  <c r="AN69" i="10" s="1"/>
  <c r="AQ70" i="10"/>
  <c r="AQ69" i="10" s="1"/>
  <c r="AS16" i="10"/>
  <c r="AS27" i="10"/>
  <c r="AS28" i="10" s="1"/>
  <c r="AQ16" i="10"/>
  <c r="AQ7" i="10" s="1"/>
  <c r="AQ27" i="10"/>
  <c r="AQ28" i="10" s="1"/>
  <c r="AO7" i="10"/>
  <c r="AN5" i="10"/>
  <c r="P91" i="10"/>
  <c r="P89" i="10" s="1"/>
  <c r="P96" i="10" s="1"/>
  <c r="R120" i="10"/>
  <c r="V91" i="10"/>
  <c r="V89" i="10" s="1"/>
  <c r="X120" i="10"/>
  <c r="AQ91" i="10"/>
  <c r="AQ89" i="10" s="1"/>
  <c r="AS120" i="10"/>
  <c r="J91" i="10"/>
  <c r="J89" i="10" s="1"/>
  <c r="J96" i="10" s="1"/>
  <c r="L120" i="10"/>
  <c r="G91" i="10"/>
  <c r="I120" i="10"/>
  <c r="AE91" i="10"/>
  <c r="AE89" i="10" s="1"/>
  <c r="AG120" i="10"/>
  <c r="AN91" i="10"/>
  <c r="AN89" i="10" s="1"/>
  <c r="AP120" i="10"/>
  <c r="S91" i="10"/>
  <c r="S89" i="10" s="1"/>
  <c r="U120" i="10"/>
  <c r="Y91" i="10"/>
  <c r="Y89" i="10" s="1"/>
  <c r="AA120" i="10"/>
  <c r="M91" i="10"/>
  <c r="M89" i="10" s="1"/>
  <c r="M96" i="10" s="1"/>
  <c r="O120" i="10"/>
  <c r="AH91" i="10"/>
  <c r="AH89" i="10" s="1"/>
  <c r="AJ120" i="10"/>
  <c r="AK91" i="10"/>
  <c r="AK89" i="10" s="1"/>
  <c r="AS89" i="10"/>
  <c r="AP89" i="10"/>
  <c r="AM89" i="10"/>
  <c r="AJ89" i="10"/>
  <c r="P43" i="11"/>
  <c r="AD91" i="10"/>
  <c r="T43" i="11"/>
  <c r="AB43" i="11"/>
  <c r="AB42" i="11" s="1"/>
  <c r="X164" i="12"/>
  <c r="Y163" i="12"/>
  <c r="D31" i="12"/>
  <c r="C32" i="12"/>
  <c r="AE200" i="12"/>
  <c r="AF199" i="12"/>
  <c r="Q56" i="12"/>
  <c r="R55" i="12"/>
  <c r="K43" i="12"/>
  <c r="J44" i="12"/>
  <c r="K43" i="11"/>
  <c r="U43" i="11"/>
  <c r="J43" i="11"/>
  <c r="AC43" i="11"/>
  <c r="AC42" i="11" s="1"/>
  <c r="AD43" i="11"/>
  <c r="AD42" i="11" s="1"/>
  <c r="O43" i="11"/>
  <c r="AG43" i="11"/>
  <c r="AG42" i="11" s="1"/>
  <c r="L43" i="11"/>
  <c r="AE43" i="11"/>
  <c r="AE42" i="11" s="1"/>
  <c r="S43" i="11"/>
  <c r="W43" i="11"/>
  <c r="W42" i="11" s="1"/>
  <c r="X43" i="11"/>
  <c r="X42" i="11" s="1"/>
  <c r="AA43" i="11"/>
  <c r="AA42" i="11" s="1"/>
  <c r="Q43" i="11"/>
  <c r="V43" i="11"/>
  <c r="Z43" i="11"/>
  <c r="Z42" i="11" s="1"/>
  <c r="Y43" i="11"/>
  <c r="Y42" i="11" s="1"/>
  <c r="R43" i="11"/>
  <c r="E45" i="11"/>
  <c r="I43" i="11"/>
  <c r="M43" i="11"/>
  <c r="N43" i="11"/>
  <c r="E44" i="11"/>
  <c r="H43" i="11"/>
  <c r="AL64" i="10"/>
  <c r="AM64" i="10" s="1"/>
  <c r="AO63" i="10" s="1"/>
  <c r="AM63" i="10"/>
  <c r="AL61" i="10"/>
  <c r="AE38" i="10"/>
  <c r="AI61" i="10"/>
  <c r="V33" i="10"/>
  <c r="W32" i="10"/>
  <c r="AI38" i="10"/>
  <c r="AH37" i="10"/>
  <c r="S32" i="10"/>
  <c r="AL28" i="10"/>
  <c r="AL37" i="10"/>
  <c r="AL27" i="10"/>
  <c r="AJ61" i="10"/>
  <c r="AJ32" i="10" s="1"/>
  <c r="Y39" i="10"/>
  <c r="Z40" i="10"/>
  <c r="Z35" i="10" s="1"/>
  <c r="R42" i="11" l="1"/>
  <c r="N26" i="25"/>
  <c r="M42" i="11"/>
  <c r="I26" i="25"/>
  <c r="K42" i="11"/>
  <c r="G26" i="25"/>
  <c r="T42" i="11"/>
  <c r="P26" i="25"/>
  <c r="L42" i="11"/>
  <c r="H26" i="25"/>
  <c r="J42" i="11"/>
  <c r="F26" i="25"/>
  <c r="P42" i="11"/>
  <c r="L26" i="25"/>
  <c r="N42" i="11"/>
  <c r="J26" i="25"/>
  <c r="Q42" i="11"/>
  <c r="M26" i="25"/>
  <c r="S42" i="11"/>
  <c r="O26" i="25"/>
  <c r="O42" i="11"/>
  <c r="K26" i="25"/>
  <c r="U42" i="11"/>
  <c r="Q26" i="25"/>
  <c r="I42" i="11"/>
  <c r="E26" i="25"/>
  <c r="AM61" i="10"/>
  <c r="AM32" i="10" s="1"/>
  <c r="AO64" i="10"/>
  <c r="AP64" i="10" s="1"/>
  <c r="AR63" i="10" s="1"/>
  <c r="AP63" i="10"/>
  <c r="AR7" i="10"/>
  <c r="AQ5" i="10"/>
  <c r="AO28" i="10"/>
  <c r="AO37" i="10"/>
  <c r="AO27" i="10"/>
  <c r="S96" i="10"/>
  <c r="AB91" i="10"/>
  <c r="AB89" i="10" s="1"/>
  <c r="AD120" i="10"/>
  <c r="V42" i="11"/>
  <c r="C33" i="12"/>
  <c r="D32" i="12"/>
  <c r="Q57" i="12"/>
  <c r="R56" i="12"/>
  <c r="F31" i="12"/>
  <c r="G31" i="12"/>
  <c r="T55" i="12"/>
  <c r="U55" i="12"/>
  <c r="J45" i="12"/>
  <c r="K44" i="12"/>
  <c r="AH199" i="12"/>
  <c r="AI199" i="12"/>
  <c r="AA163" i="12"/>
  <c r="AB163" i="12"/>
  <c r="M43" i="12"/>
  <c r="N43" i="12"/>
  <c r="AE201" i="12"/>
  <c r="AF200" i="12"/>
  <c r="Y164" i="12"/>
  <c r="X165" i="12"/>
  <c r="E43" i="11"/>
  <c r="E42" i="11" s="1"/>
  <c r="H42" i="11"/>
  <c r="AH43" i="11"/>
  <c r="AH61" i="10"/>
  <c r="AM96" i="10"/>
  <c r="AM104" i="10"/>
  <c r="AK104" i="10" s="1"/>
  <c r="Y35" i="10"/>
  <c r="Z33" i="10"/>
  <c r="V32" i="10"/>
  <c r="V96" i="10" s="1"/>
  <c r="Y40" i="10"/>
  <c r="AC39" i="10"/>
  <c r="AK37" i="10"/>
  <c r="AL38" i="10"/>
  <c r="AJ96" i="10"/>
  <c r="AJ104" i="10"/>
  <c r="AH104" i="10" s="1"/>
  <c r="AH38" i="10"/>
  <c r="AP61" i="10" l="1"/>
  <c r="AP32" i="10" s="1"/>
  <c r="AO61" i="10"/>
  <c r="AN61" i="10" s="1"/>
  <c r="AK61" i="10"/>
  <c r="AV120" i="10"/>
  <c r="AR64" i="10"/>
  <c r="AS64" i="10" s="1"/>
  <c r="AS63" i="10"/>
  <c r="AO38" i="10"/>
  <c r="AN37" i="10"/>
  <c r="AR28" i="10"/>
  <c r="AR37" i="10"/>
  <c r="AR27" i="10"/>
  <c r="AV91" i="10"/>
  <c r="AH42" i="11"/>
  <c r="AI42" i="11" s="1"/>
  <c r="R57" i="12"/>
  <c r="T57" i="12" s="1"/>
  <c r="Q58" i="12"/>
  <c r="T56" i="12"/>
  <c r="AA164" i="12"/>
  <c r="AH200" i="12"/>
  <c r="M44" i="12"/>
  <c r="AK31" i="12"/>
  <c r="E344" i="12" s="1"/>
  <c r="I103" i="10" s="1"/>
  <c r="I122" i="10" s="1"/>
  <c r="F32" i="12"/>
  <c r="X166" i="12"/>
  <c r="Y165" i="12"/>
  <c r="AA165" i="12" s="1"/>
  <c r="AE202" i="12"/>
  <c r="AF201" i="12"/>
  <c r="AH201" i="12" s="1"/>
  <c r="J46" i="12"/>
  <c r="K45" i="12"/>
  <c r="M45" i="12" s="1"/>
  <c r="D33" i="12"/>
  <c r="F33" i="12" s="1"/>
  <c r="C34" i="12"/>
  <c r="AK38" i="10"/>
  <c r="AC40" i="10"/>
  <c r="AC35" i="10" s="1"/>
  <c r="AB39" i="10"/>
  <c r="Y33" i="10"/>
  <c r="Z32" i="10"/>
  <c r="J5" i="9"/>
  <c r="I2" i="9"/>
  <c r="B2" i="9"/>
  <c r="AD344" i="9"/>
  <c r="AC344" i="9"/>
  <c r="T343" i="9"/>
  <c r="AA329" i="9"/>
  <c r="AA328" i="9"/>
  <c r="AH323" i="9"/>
  <c r="AH322" i="9"/>
  <c r="AH321" i="9"/>
  <c r="AH320" i="9"/>
  <c r="AH319" i="9"/>
  <c r="AH318" i="9"/>
  <c r="AH317" i="9"/>
  <c r="AH316" i="9"/>
  <c r="AH315" i="9"/>
  <c r="AH314" i="9"/>
  <c r="AH313" i="9"/>
  <c r="AH312" i="9"/>
  <c r="AH311" i="9"/>
  <c r="AH310" i="9"/>
  <c r="AH309" i="9"/>
  <c r="AH308" i="9"/>
  <c r="AJ307" i="9"/>
  <c r="AJ295" i="9"/>
  <c r="AJ283" i="9"/>
  <c r="AB283" i="9"/>
  <c r="AA283" i="9"/>
  <c r="T283" i="9"/>
  <c r="AA282" i="9"/>
  <c r="T282" i="9"/>
  <c r="AA281" i="9"/>
  <c r="T281" i="9"/>
  <c r="AA280" i="9"/>
  <c r="T280" i="9"/>
  <c r="AA279" i="9"/>
  <c r="T279" i="9"/>
  <c r="AA278" i="9"/>
  <c r="T278" i="9"/>
  <c r="AA277" i="9"/>
  <c r="T277" i="9"/>
  <c r="AA276" i="9"/>
  <c r="T276" i="9"/>
  <c r="AA275" i="9"/>
  <c r="T275" i="9"/>
  <c r="AA274" i="9"/>
  <c r="T274" i="9"/>
  <c r="AA273" i="9"/>
  <c r="T273" i="9"/>
  <c r="AA272" i="9"/>
  <c r="T272" i="9"/>
  <c r="AJ271" i="9"/>
  <c r="AJ259" i="9"/>
  <c r="AJ247" i="9"/>
  <c r="AJ235" i="9"/>
  <c r="AJ223" i="9"/>
  <c r="AJ211" i="9"/>
  <c r="T199" i="9"/>
  <c r="T198" i="9"/>
  <c r="T197" i="9"/>
  <c r="T196" i="9"/>
  <c r="T195" i="9"/>
  <c r="T194" i="9"/>
  <c r="T193" i="9"/>
  <c r="T192" i="9"/>
  <c r="T191" i="9"/>
  <c r="T190" i="9"/>
  <c r="T189" i="9"/>
  <c r="T188" i="9"/>
  <c r="G163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AI151" i="9"/>
  <c r="AH151" i="9"/>
  <c r="AB151" i="9"/>
  <c r="AA151" i="9"/>
  <c r="AH150" i="9"/>
  <c r="AA150" i="9"/>
  <c r="AH149" i="9"/>
  <c r="AA149" i="9"/>
  <c r="AH148" i="9"/>
  <c r="AA148" i="9"/>
  <c r="AH147" i="9"/>
  <c r="AA147" i="9"/>
  <c r="AH146" i="9"/>
  <c r="AA146" i="9"/>
  <c r="AH145" i="9"/>
  <c r="AA145" i="9"/>
  <c r="AH144" i="9"/>
  <c r="AA144" i="9"/>
  <c r="AH143" i="9"/>
  <c r="AA143" i="9"/>
  <c r="AH142" i="9"/>
  <c r="AA142" i="9"/>
  <c r="AH141" i="9"/>
  <c r="AA141" i="9"/>
  <c r="AH140" i="9"/>
  <c r="AA140" i="9"/>
  <c r="AI139" i="9"/>
  <c r="AH139" i="9"/>
  <c r="AB139" i="9"/>
  <c r="AA139" i="9"/>
  <c r="AH138" i="9"/>
  <c r="AA138" i="9"/>
  <c r="AH137" i="9"/>
  <c r="AA137" i="9"/>
  <c r="AH136" i="9"/>
  <c r="AA136" i="9"/>
  <c r="AH135" i="9"/>
  <c r="AA135" i="9"/>
  <c r="AH134" i="9"/>
  <c r="AA134" i="9"/>
  <c r="AH133" i="9"/>
  <c r="AA133" i="9"/>
  <c r="AH132" i="9"/>
  <c r="AA132" i="9"/>
  <c r="AH131" i="9"/>
  <c r="AA131" i="9"/>
  <c r="AH130" i="9"/>
  <c r="AA130" i="9"/>
  <c r="AH129" i="9"/>
  <c r="AA129" i="9"/>
  <c r="AH128" i="9"/>
  <c r="AA128" i="9"/>
  <c r="AI127" i="9"/>
  <c r="AH127" i="9"/>
  <c r="AB127" i="9"/>
  <c r="AA127" i="9"/>
  <c r="AH126" i="9"/>
  <c r="AA126" i="9"/>
  <c r="AH125" i="9"/>
  <c r="AA125" i="9"/>
  <c r="AH124" i="9"/>
  <c r="AA124" i="9"/>
  <c r="AH123" i="9"/>
  <c r="AA123" i="9"/>
  <c r="AH122" i="9"/>
  <c r="AA122" i="9"/>
  <c r="AH121" i="9"/>
  <c r="AA121" i="9"/>
  <c r="AH120" i="9"/>
  <c r="AA120" i="9"/>
  <c r="AH119" i="9"/>
  <c r="AA119" i="9"/>
  <c r="AH118" i="9"/>
  <c r="AA118" i="9"/>
  <c r="AH117" i="9"/>
  <c r="AA117" i="9"/>
  <c r="AH116" i="9"/>
  <c r="AA116" i="9"/>
  <c r="AI115" i="9"/>
  <c r="AH115" i="9"/>
  <c r="AB115" i="9"/>
  <c r="AA115" i="9"/>
  <c r="AH114" i="9"/>
  <c r="AA114" i="9"/>
  <c r="AH113" i="9"/>
  <c r="AA113" i="9"/>
  <c r="AH112" i="9"/>
  <c r="AA112" i="9"/>
  <c r="AH111" i="9"/>
  <c r="AA111" i="9"/>
  <c r="AH110" i="9"/>
  <c r="AA110" i="9"/>
  <c r="AH109" i="9"/>
  <c r="AA109" i="9"/>
  <c r="AH108" i="9"/>
  <c r="AA108" i="9"/>
  <c r="AH107" i="9"/>
  <c r="AA107" i="9"/>
  <c r="AH106" i="9"/>
  <c r="AA106" i="9"/>
  <c r="AH105" i="9"/>
  <c r="AA105" i="9"/>
  <c r="AH104" i="9"/>
  <c r="AA104" i="9"/>
  <c r="AI103" i="9"/>
  <c r="AH103" i="9"/>
  <c r="AB103" i="9"/>
  <c r="AA103" i="9"/>
  <c r="AH102" i="9"/>
  <c r="AA102" i="9"/>
  <c r="AH101" i="9"/>
  <c r="AA101" i="9"/>
  <c r="AH100" i="9"/>
  <c r="AA100" i="9"/>
  <c r="AH99" i="9"/>
  <c r="AA99" i="9"/>
  <c r="AH98" i="9"/>
  <c r="AA98" i="9"/>
  <c r="AH97" i="9"/>
  <c r="AA97" i="9"/>
  <c r="AH96" i="9"/>
  <c r="AA96" i="9"/>
  <c r="AH95" i="9"/>
  <c r="AA95" i="9"/>
  <c r="AH94" i="9"/>
  <c r="AA94" i="9"/>
  <c r="AH93" i="9"/>
  <c r="AA93" i="9"/>
  <c r="AH92" i="9"/>
  <c r="AA92" i="9"/>
  <c r="AI91" i="9"/>
  <c r="AH91" i="9"/>
  <c r="AB91" i="9"/>
  <c r="AA91" i="9"/>
  <c r="AH90" i="9"/>
  <c r="AA90" i="9"/>
  <c r="AH89" i="9"/>
  <c r="AA89" i="9"/>
  <c r="AH88" i="9"/>
  <c r="AA88" i="9"/>
  <c r="AH87" i="9"/>
  <c r="AA87" i="9"/>
  <c r="AH86" i="9"/>
  <c r="AA86" i="9"/>
  <c r="AH85" i="9"/>
  <c r="AA85" i="9"/>
  <c r="AH84" i="9"/>
  <c r="AA84" i="9"/>
  <c r="AH83" i="9"/>
  <c r="AA83" i="9"/>
  <c r="AH82" i="9"/>
  <c r="AA82" i="9"/>
  <c r="AH81" i="9"/>
  <c r="AA81" i="9"/>
  <c r="AH80" i="9"/>
  <c r="AA80" i="9"/>
  <c r="AI79" i="9"/>
  <c r="AH79" i="9"/>
  <c r="AB79" i="9"/>
  <c r="AA79" i="9"/>
  <c r="AH78" i="9"/>
  <c r="AA78" i="9"/>
  <c r="AH77" i="9"/>
  <c r="AA77" i="9"/>
  <c r="S77" i="9"/>
  <c r="AH76" i="9"/>
  <c r="AA76" i="9"/>
  <c r="AH75" i="9"/>
  <c r="AA75" i="9"/>
  <c r="AH74" i="9"/>
  <c r="AA74" i="9"/>
  <c r="AH73" i="9"/>
  <c r="AA73" i="9"/>
  <c r="AH72" i="9"/>
  <c r="AA72" i="9"/>
  <c r="AH71" i="9"/>
  <c r="AA71" i="9"/>
  <c r="AH70" i="9"/>
  <c r="AA70" i="9"/>
  <c r="AH69" i="9"/>
  <c r="AA69" i="9"/>
  <c r="S69" i="9"/>
  <c r="AH68" i="9"/>
  <c r="AA68" i="9"/>
  <c r="S67" i="9"/>
  <c r="S53" i="9"/>
  <c r="S49" i="9"/>
  <c r="S45" i="9"/>
  <c r="A32" i="9"/>
  <c r="A44" i="9" s="1"/>
  <c r="A56" i="9" s="1"/>
  <c r="A68" i="9" s="1"/>
  <c r="A80" i="9" s="1"/>
  <c r="A92" i="9" s="1"/>
  <c r="A104" i="9" s="1"/>
  <c r="A116" i="9" s="1"/>
  <c r="A128" i="9" s="1"/>
  <c r="A140" i="9" s="1"/>
  <c r="A152" i="9" s="1"/>
  <c r="N31" i="9"/>
  <c r="M31" i="9"/>
  <c r="M30" i="9"/>
  <c r="M29" i="9"/>
  <c r="M28" i="9"/>
  <c r="M27" i="9"/>
  <c r="M26" i="9"/>
  <c r="M25" i="9"/>
  <c r="M24" i="9"/>
  <c r="M23" i="9"/>
  <c r="M22" i="9"/>
  <c r="M21" i="9"/>
  <c r="AC20" i="9"/>
  <c r="AC32" i="9" s="1"/>
  <c r="AC44" i="9" s="1"/>
  <c r="AC56" i="9" s="1"/>
  <c r="AC68" i="9" s="1"/>
  <c r="AC80" i="9" s="1"/>
  <c r="AC92" i="9" s="1"/>
  <c r="AC104" i="9" s="1"/>
  <c r="AC116" i="9" s="1"/>
  <c r="AC128" i="9" s="1"/>
  <c r="V20" i="9"/>
  <c r="V32" i="9" s="1"/>
  <c r="V44" i="9" s="1"/>
  <c r="V56" i="9" s="1"/>
  <c r="V68" i="9" s="1"/>
  <c r="V80" i="9" s="1"/>
  <c r="V92" i="9" s="1"/>
  <c r="V104" i="9" s="1"/>
  <c r="V116" i="9" s="1"/>
  <c r="V128" i="9" s="1"/>
  <c r="M20" i="9"/>
  <c r="AJ19" i="9"/>
  <c r="AJ31" i="9" s="1"/>
  <c r="AJ43" i="9" s="1"/>
  <c r="AJ55" i="9" s="1"/>
  <c r="AJ67" i="9" s="1"/>
  <c r="AJ79" i="9" s="1"/>
  <c r="AJ91" i="9" s="1"/>
  <c r="AJ103" i="9" s="1"/>
  <c r="AJ115" i="9" s="1"/>
  <c r="AJ127" i="9" s="1"/>
  <c r="AJ139" i="9" s="1"/>
  <c r="G19" i="9"/>
  <c r="AK19" i="9" s="1"/>
  <c r="D344" i="9" s="1"/>
  <c r="F19" i="9"/>
  <c r="F18" i="9"/>
  <c r="F17" i="9"/>
  <c r="F16" i="9"/>
  <c r="F15" i="9"/>
  <c r="F14" i="9"/>
  <c r="F13" i="9"/>
  <c r="F12" i="9"/>
  <c r="F11" i="9"/>
  <c r="F10" i="9"/>
  <c r="F9" i="9"/>
  <c r="H8" i="9"/>
  <c r="H20" i="9" s="1"/>
  <c r="H32" i="9" s="1"/>
  <c r="H44" i="9" s="1"/>
  <c r="H56" i="9" s="1"/>
  <c r="H68" i="9" s="1"/>
  <c r="H80" i="9" s="1"/>
  <c r="H92" i="9" s="1"/>
  <c r="H104" i="9" s="1"/>
  <c r="H116" i="9" s="1"/>
  <c r="H128" i="9" s="1"/>
  <c r="H140" i="9" s="1"/>
  <c r="H152" i="9" s="1"/>
  <c r="F8" i="9"/>
  <c r="AK7" i="9"/>
  <c r="D6" i="9"/>
  <c r="K6" i="9" s="1"/>
  <c r="AE5" i="9"/>
  <c r="AG243" i="9" s="1"/>
  <c r="X5" i="9"/>
  <c r="S136" i="9"/>
  <c r="Y67" i="9"/>
  <c r="AA67" i="9" s="1"/>
  <c r="N4" i="9"/>
  <c r="U4" i="9" s="1"/>
  <c r="AB4" i="9" s="1"/>
  <c r="AI4" i="9" s="1"/>
  <c r="AC2" i="9"/>
  <c r="V2" i="9"/>
  <c r="K48" i="8"/>
  <c r="J13" i="8"/>
  <c r="B13" i="8"/>
  <c r="B47" i="8" s="1"/>
  <c r="E13" i="8"/>
  <c r="E12" i="8"/>
  <c r="B12" i="8"/>
  <c r="B46" i="8" s="1"/>
  <c r="S61" i="8"/>
  <c r="R61" i="8"/>
  <c r="Q61" i="8"/>
  <c r="P61" i="8"/>
  <c r="O61" i="8"/>
  <c r="N61" i="8"/>
  <c r="M61" i="8"/>
  <c r="L61" i="8"/>
  <c r="K61" i="8"/>
  <c r="J61" i="8"/>
  <c r="I61" i="8"/>
  <c r="F61" i="8"/>
  <c r="B61" i="8"/>
  <c r="S60" i="8"/>
  <c r="R60" i="8"/>
  <c r="Q60" i="8"/>
  <c r="P60" i="8"/>
  <c r="O60" i="8"/>
  <c r="N60" i="8"/>
  <c r="M60" i="8"/>
  <c r="L60" i="8"/>
  <c r="K60" i="8"/>
  <c r="J60" i="8"/>
  <c r="I60" i="8"/>
  <c r="F60" i="8"/>
  <c r="B60" i="8"/>
  <c r="R59" i="8"/>
  <c r="Q59" i="8"/>
  <c r="P59" i="8"/>
  <c r="O59" i="8"/>
  <c r="N59" i="8"/>
  <c r="M59" i="8"/>
  <c r="L59" i="8"/>
  <c r="K59" i="8"/>
  <c r="J59" i="8"/>
  <c r="I59" i="8"/>
  <c r="H59" i="8"/>
  <c r="F59" i="8"/>
  <c r="B59" i="8"/>
  <c r="R58" i="8"/>
  <c r="Q58" i="8"/>
  <c r="P58" i="8"/>
  <c r="O58" i="8"/>
  <c r="N58" i="8"/>
  <c r="M58" i="8"/>
  <c r="L58" i="8"/>
  <c r="K58" i="8"/>
  <c r="J58" i="8"/>
  <c r="I58" i="8"/>
  <c r="H58" i="8"/>
  <c r="B58" i="8"/>
  <c r="R57" i="8"/>
  <c r="Q57" i="8"/>
  <c r="P57" i="8"/>
  <c r="O57" i="8"/>
  <c r="N57" i="8"/>
  <c r="M57" i="8"/>
  <c r="L57" i="8"/>
  <c r="K57" i="8"/>
  <c r="J57" i="8"/>
  <c r="I57" i="8"/>
  <c r="H57" i="8"/>
  <c r="B57" i="8"/>
  <c r="R56" i="8"/>
  <c r="Q56" i="8"/>
  <c r="P56" i="8"/>
  <c r="O56" i="8"/>
  <c r="N56" i="8"/>
  <c r="M56" i="8"/>
  <c r="L56" i="8"/>
  <c r="K56" i="8"/>
  <c r="J56" i="8"/>
  <c r="I56" i="8"/>
  <c r="H56" i="8"/>
  <c r="B56" i="8"/>
  <c r="R55" i="8"/>
  <c r="Q55" i="8"/>
  <c r="P55" i="8"/>
  <c r="O55" i="8"/>
  <c r="N55" i="8"/>
  <c r="M55" i="8"/>
  <c r="L55" i="8"/>
  <c r="K55" i="8"/>
  <c r="J55" i="8"/>
  <c r="I55" i="8"/>
  <c r="H55" i="8"/>
  <c r="B55" i="8"/>
  <c r="R54" i="8"/>
  <c r="Q54" i="8"/>
  <c r="P54" i="8"/>
  <c r="O54" i="8"/>
  <c r="N54" i="8"/>
  <c r="M54" i="8"/>
  <c r="L54" i="8"/>
  <c r="K54" i="8"/>
  <c r="J54" i="8"/>
  <c r="I54" i="8"/>
  <c r="H54" i="8"/>
  <c r="B54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B53" i="8"/>
  <c r="AH52" i="8"/>
  <c r="AI52" i="8" s="1"/>
  <c r="B52" i="8"/>
  <c r="AH51" i="8"/>
  <c r="AI51" i="8" s="1"/>
  <c r="B51" i="8"/>
  <c r="AI50" i="8"/>
  <c r="AH50" i="8"/>
  <c r="B50" i="8"/>
  <c r="AH49" i="8"/>
  <c r="AI49" i="8" s="1"/>
  <c r="B49" i="8"/>
  <c r="AC48" i="8"/>
  <c r="AB48" i="8"/>
  <c r="AA48" i="8"/>
  <c r="Z48" i="8"/>
  <c r="Y48" i="8"/>
  <c r="X48" i="8"/>
  <c r="U48" i="8"/>
  <c r="T48" i="8"/>
  <c r="S48" i="8"/>
  <c r="R48" i="8"/>
  <c r="Q48" i="8"/>
  <c r="P48" i="8"/>
  <c r="O48" i="8"/>
  <c r="N48" i="8"/>
  <c r="M48" i="8"/>
  <c r="L48" i="8"/>
  <c r="AB46" i="8"/>
  <c r="AA46" i="8"/>
  <c r="Z46" i="8"/>
  <c r="Y46" i="8"/>
  <c r="X46" i="8"/>
  <c r="W46" i="8"/>
  <c r="V46" i="8"/>
  <c r="V64" i="8" s="1"/>
  <c r="U46" i="8"/>
  <c r="T46" i="8"/>
  <c r="F46" i="8"/>
  <c r="AI43" i="8"/>
  <c r="B42" i="8"/>
  <c r="G41" i="8"/>
  <c r="M41" i="8" s="1"/>
  <c r="AH41" i="8" s="1"/>
  <c r="B41" i="8"/>
  <c r="G40" i="8"/>
  <c r="M40" i="8" s="1"/>
  <c r="AH40" i="8" s="1"/>
  <c r="B40" i="8"/>
  <c r="G39" i="8"/>
  <c r="M39" i="8" s="1"/>
  <c r="AH39" i="8" s="1"/>
  <c r="B39" i="8"/>
  <c r="G38" i="8"/>
  <c r="M38" i="8" s="1"/>
  <c r="AH38" i="8" s="1"/>
  <c r="B38" i="8"/>
  <c r="G37" i="8"/>
  <c r="B37" i="8"/>
  <c r="G36" i="8"/>
  <c r="M36" i="8" s="1"/>
  <c r="AH36" i="8" s="1"/>
  <c r="B36" i="8"/>
  <c r="G35" i="8"/>
  <c r="M35" i="8" s="1"/>
  <c r="B35" i="8"/>
  <c r="Z34" i="8"/>
  <c r="Z14" i="8" s="1"/>
  <c r="Y34" i="8"/>
  <c r="Y14" i="8" s="1"/>
  <c r="X34" i="8"/>
  <c r="X14" i="8" s="1"/>
  <c r="W34" i="8"/>
  <c r="V34" i="8"/>
  <c r="V14" i="8" s="1"/>
  <c r="U34" i="8"/>
  <c r="U14" i="8" s="1"/>
  <c r="T34" i="8"/>
  <c r="T14" i="8" s="1"/>
  <c r="S34" i="8"/>
  <c r="R34" i="8"/>
  <c r="Q34" i="8"/>
  <c r="Q14" i="8" s="1"/>
  <c r="P34" i="8"/>
  <c r="P14" i="8" s="1"/>
  <c r="O34" i="8"/>
  <c r="O14" i="8" s="1"/>
  <c r="N34" i="8"/>
  <c r="N14" i="8" s="1"/>
  <c r="L34" i="8"/>
  <c r="L14" i="8" s="1"/>
  <c r="K34" i="8"/>
  <c r="J34" i="8"/>
  <c r="I34" i="8"/>
  <c r="H34" i="8"/>
  <c r="E34" i="8"/>
  <c r="B34" i="8"/>
  <c r="G33" i="8"/>
  <c r="K33" i="8" s="1"/>
  <c r="AH33" i="8" s="1"/>
  <c r="B33" i="8"/>
  <c r="G32" i="8"/>
  <c r="K32" i="8" s="1"/>
  <c r="AH32" i="8" s="1"/>
  <c r="B32" i="8"/>
  <c r="G31" i="8"/>
  <c r="K31" i="8" s="1"/>
  <c r="AH31" i="8" s="1"/>
  <c r="B31" i="8"/>
  <c r="G30" i="8"/>
  <c r="K30" i="8" s="1"/>
  <c r="AH30" i="8" s="1"/>
  <c r="B30" i="8"/>
  <c r="G29" i="8"/>
  <c r="K29" i="8" s="1"/>
  <c r="AH29" i="8" s="1"/>
  <c r="B29" i="8"/>
  <c r="G28" i="8"/>
  <c r="K28" i="8" s="1"/>
  <c r="B28" i="8"/>
  <c r="J27" i="8"/>
  <c r="AH27" i="8" s="1"/>
  <c r="A27" i="8"/>
  <c r="A61" i="8" s="1"/>
  <c r="Z26" i="8"/>
  <c r="Z13" i="8" s="1"/>
  <c r="Y26" i="8"/>
  <c r="Y13" i="8" s="1"/>
  <c r="X26" i="8"/>
  <c r="X13" i="8" s="1"/>
  <c r="W26" i="8"/>
  <c r="W13" i="8" s="1"/>
  <c r="V26" i="8"/>
  <c r="V13" i="8" s="1"/>
  <c r="U26" i="8"/>
  <c r="U13" i="8" s="1"/>
  <c r="T26" i="8"/>
  <c r="T13" i="8" s="1"/>
  <c r="S26" i="8"/>
  <c r="S13" i="8" s="1"/>
  <c r="R26" i="8"/>
  <c r="R13" i="8" s="1"/>
  <c r="Q26" i="8"/>
  <c r="Q13" i="8" s="1"/>
  <c r="P26" i="8"/>
  <c r="P13" i="8" s="1"/>
  <c r="O26" i="8"/>
  <c r="N26" i="8"/>
  <c r="M26" i="8"/>
  <c r="M13" i="8" s="1"/>
  <c r="L26" i="8"/>
  <c r="L13" i="8" s="1"/>
  <c r="A26" i="8"/>
  <c r="A60" i="8" s="1"/>
  <c r="AH25" i="8"/>
  <c r="A25" i="8"/>
  <c r="A59" i="8" s="1"/>
  <c r="AH24" i="8"/>
  <c r="A24" i="8"/>
  <c r="A58" i="8" s="1"/>
  <c r="AH23" i="8"/>
  <c r="A23" i="8"/>
  <c r="A57" i="8" s="1"/>
  <c r="AH22" i="8"/>
  <c r="A22" i="8"/>
  <c r="A56" i="8" s="1"/>
  <c r="AH21" i="8"/>
  <c r="A21" i="8"/>
  <c r="A55" i="8" s="1"/>
  <c r="AH20" i="8"/>
  <c r="A20" i="8"/>
  <c r="A54" i="8" s="1"/>
  <c r="AH19" i="8"/>
  <c r="A19" i="8"/>
  <c r="A53" i="8" s="1"/>
  <c r="Z18" i="8"/>
  <c r="Z12" i="8" s="1"/>
  <c r="Y18" i="8"/>
  <c r="X18" i="8"/>
  <c r="W18" i="8"/>
  <c r="W12" i="8" s="1"/>
  <c r="V18" i="8"/>
  <c r="V12" i="8" s="1"/>
  <c r="U18" i="8"/>
  <c r="U12" i="8" s="1"/>
  <c r="T18" i="8"/>
  <c r="T12" i="8" s="1"/>
  <c r="S18" i="8"/>
  <c r="S12" i="8" s="1"/>
  <c r="R18" i="8"/>
  <c r="R12" i="8" s="1"/>
  <c r="Q18" i="8"/>
  <c r="Q12" i="8" s="1"/>
  <c r="P18" i="8"/>
  <c r="P12" i="8" s="1"/>
  <c r="O18" i="8"/>
  <c r="O12" i="8" s="1"/>
  <c r="N18" i="8"/>
  <c r="N12" i="8" s="1"/>
  <c r="M18" i="8"/>
  <c r="M12" i="8" s="1"/>
  <c r="L18" i="8"/>
  <c r="L12" i="8" s="1"/>
  <c r="K18" i="8"/>
  <c r="K12" i="8" s="1"/>
  <c r="K63" i="8" s="1"/>
  <c r="J18" i="8"/>
  <c r="J12" i="8" s="1"/>
  <c r="E18" i="8"/>
  <c r="A18" i="8"/>
  <c r="A52" i="8" s="1"/>
  <c r="A17" i="8"/>
  <c r="A51" i="8" s="1"/>
  <c r="A16" i="8"/>
  <c r="A50" i="8" s="1"/>
  <c r="A15" i="8"/>
  <c r="A49" i="8" s="1"/>
  <c r="W14" i="8"/>
  <c r="S14" i="8"/>
  <c r="R14" i="8"/>
  <c r="B48" i="8"/>
  <c r="A14" i="8"/>
  <c r="A48" i="8" s="1"/>
  <c r="O13" i="8"/>
  <c r="N13" i="8"/>
  <c r="F13" i="8"/>
  <c r="F47" i="8" s="1"/>
  <c r="A13" i="8"/>
  <c r="A47" i="8" s="1"/>
  <c r="Y12" i="8"/>
  <c r="X12" i="8"/>
  <c r="A12" i="8"/>
  <c r="A46" i="8" s="1"/>
  <c r="O8" i="9" l="1"/>
  <c r="O20" i="9" s="1"/>
  <c r="O32" i="9" s="1"/>
  <c r="O44" i="9" s="1"/>
  <c r="O56" i="9" s="1"/>
  <c r="O68" i="9" s="1"/>
  <c r="O80" i="9" s="1"/>
  <c r="O92" i="9" s="1"/>
  <c r="O104" i="9" s="1"/>
  <c r="O116" i="9" s="1"/>
  <c r="O128" i="9" s="1"/>
  <c r="O140" i="9" s="1"/>
  <c r="W64" i="8"/>
  <c r="AR61" i="10"/>
  <c r="Z11" i="8"/>
  <c r="G34" i="8"/>
  <c r="AS61" i="10"/>
  <c r="AS32" i="10" s="1"/>
  <c r="AS104" i="10" s="1"/>
  <c r="AQ104" i="10" s="1"/>
  <c r="L32" i="9"/>
  <c r="AA64" i="8"/>
  <c r="AH53" i="8"/>
  <c r="U64" i="8"/>
  <c r="H64" i="8"/>
  <c r="L143" i="9"/>
  <c r="AP104" i="10"/>
  <c r="AN104" i="10" s="1"/>
  <c r="AP96" i="10"/>
  <c r="I119" i="10"/>
  <c r="AW120" i="10"/>
  <c r="AQ37" i="10"/>
  <c r="AR38" i="10"/>
  <c r="AN38" i="10"/>
  <c r="R63" i="8"/>
  <c r="AH61" i="8"/>
  <c r="AI61" i="8" s="1"/>
  <c r="R11" i="8"/>
  <c r="J26" i="8"/>
  <c r="J11" i="8" s="1"/>
  <c r="V11" i="8"/>
  <c r="Q11" i="8"/>
  <c r="X63" i="8"/>
  <c r="N11" i="8"/>
  <c r="L63" i="8"/>
  <c r="P63" i="8"/>
  <c r="T63" i="8"/>
  <c r="U11" i="8"/>
  <c r="Y11" i="8"/>
  <c r="Z64" i="8"/>
  <c r="N63" i="8"/>
  <c r="Y63" i="8"/>
  <c r="M37" i="8"/>
  <c r="AH37" i="8" s="1"/>
  <c r="X64" i="8"/>
  <c r="AB64" i="8"/>
  <c r="AC64" i="8"/>
  <c r="AH54" i="8"/>
  <c r="AI54" i="8" s="1"/>
  <c r="AH55" i="8"/>
  <c r="AI55" i="8" s="1"/>
  <c r="AH56" i="8"/>
  <c r="AI56" i="8" s="1"/>
  <c r="AH57" i="8"/>
  <c r="AI57" i="8" s="1"/>
  <c r="AH58" i="8"/>
  <c r="AI58" i="8" s="1"/>
  <c r="J47" i="8"/>
  <c r="T47" i="8"/>
  <c r="T64" i="8" s="1"/>
  <c r="L47" i="8"/>
  <c r="P47" i="8"/>
  <c r="S47" i="8"/>
  <c r="M47" i="8"/>
  <c r="Q47" i="8"/>
  <c r="N47" i="8"/>
  <c r="K47" i="8"/>
  <c r="R47" i="8"/>
  <c r="O47" i="8"/>
  <c r="J63" i="8"/>
  <c r="U63" i="8"/>
  <c r="Z63" i="8"/>
  <c r="F14" i="8"/>
  <c r="F48" i="8" s="1"/>
  <c r="Y64" i="8"/>
  <c r="AH48" i="8"/>
  <c r="AI48" i="8" s="1"/>
  <c r="H62" i="8"/>
  <c r="AH59" i="8"/>
  <c r="AI59" i="8" s="1"/>
  <c r="Q63" i="8"/>
  <c r="V63" i="8"/>
  <c r="O63" i="8"/>
  <c r="S63" i="8"/>
  <c r="W63" i="8"/>
  <c r="AH60" i="8"/>
  <c r="AI60" i="8" s="1"/>
  <c r="J47" i="12"/>
  <c r="K46" i="12"/>
  <c r="M46" i="12" s="1"/>
  <c r="Y166" i="12"/>
  <c r="AA166" i="12" s="1"/>
  <c r="X167" i="12"/>
  <c r="R58" i="12"/>
  <c r="Q59" i="12"/>
  <c r="C35" i="12"/>
  <c r="D34" i="12"/>
  <c r="AE203" i="12"/>
  <c r="AF202" i="12"/>
  <c r="AH202" i="12" s="1"/>
  <c r="Y32" i="10"/>
  <c r="Y96" i="10" s="1"/>
  <c r="AB40" i="10"/>
  <c r="AF39" i="10"/>
  <c r="AB35" i="10"/>
  <c r="AC33" i="10"/>
  <c r="S46" i="9"/>
  <c r="S50" i="9"/>
  <c r="S54" i="9"/>
  <c r="S68" i="9"/>
  <c r="S71" i="9"/>
  <c r="L80" i="9"/>
  <c r="S115" i="9"/>
  <c r="Q44" i="9"/>
  <c r="S47" i="9"/>
  <c r="S51" i="9"/>
  <c r="S55" i="9"/>
  <c r="S73" i="9"/>
  <c r="S103" i="9"/>
  <c r="S44" i="9"/>
  <c r="S48" i="9"/>
  <c r="S52" i="9"/>
  <c r="S56" i="9"/>
  <c r="S75" i="9"/>
  <c r="L162" i="9"/>
  <c r="L158" i="9"/>
  <c r="L154" i="9"/>
  <c r="L140" i="9"/>
  <c r="L139" i="9"/>
  <c r="L138" i="9"/>
  <c r="L127" i="9"/>
  <c r="L115" i="9"/>
  <c r="L103" i="9"/>
  <c r="L91" i="9"/>
  <c r="L163" i="9"/>
  <c r="L159" i="9"/>
  <c r="L155" i="9"/>
  <c r="L135" i="9"/>
  <c r="L133" i="9"/>
  <c r="L131" i="9"/>
  <c r="L129" i="9"/>
  <c r="L125" i="9"/>
  <c r="L123" i="9"/>
  <c r="L121" i="9"/>
  <c r="L119" i="9"/>
  <c r="L117" i="9"/>
  <c r="L113" i="9"/>
  <c r="L111" i="9"/>
  <c r="L109" i="9"/>
  <c r="L107" i="9"/>
  <c r="L105" i="9"/>
  <c r="L101" i="9"/>
  <c r="L99" i="9"/>
  <c r="L97" i="9"/>
  <c r="L95" i="9"/>
  <c r="L93" i="9"/>
  <c r="L89" i="9"/>
  <c r="L87" i="9"/>
  <c r="L85" i="9"/>
  <c r="L83" i="9"/>
  <c r="L81" i="9"/>
  <c r="L126" i="9"/>
  <c r="L124" i="9"/>
  <c r="L122" i="9"/>
  <c r="L120" i="9"/>
  <c r="L118" i="9"/>
  <c r="L116" i="9"/>
  <c r="L136" i="9"/>
  <c r="L134" i="9"/>
  <c r="L132" i="9"/>
  <c r="L130" i="9"/>
  <c r="L128" i="9"/>
  <c r="L160" i="9"/>
  <c r="L156" i="9"/>
  <c r="L151" i="9"/>
  <c r="L148" i="9"/>
  <c r="L144" i="9"/>
  <c r="L114" i="9"/>
  <c r="L112" i="9"/>
  <c r="L110" i="9"/>
  <c r="L108" i="9"/>
  <c r="L106" i="9"/>
  <c r="L104" i="9"/>
  <c r="L78" i="9"/>
  <c r="L76" i="9"/>
  <c r="L74" i="9"/>
  <c r="L72" i="9"/>
  <c r="L70" i="9"/>
  <c r="L66" i="9"/>
  <c r="L65" i="9"/>
  <c r="L64" i="9"/>
  <c r="L63" i="9"/>
  <c r="L62" i="9"/>
  <c r="L61" i="9"/>
  <c r="L60" i="9"/>
  <c r="L59" i="9"/>
  <c r="L58" i="9"/>
  <c r="L57" i="9"/>
  <c r="L54" i="9"/>
  <c r="L53" i="9"/>
  <c r="L52" i="9"/>
  <c r="L51" i="9"/>
  <c r="L50" i="9"/>
  <c r="L49" i="9"/>
  <c r="L48" i="9"/>
  <c r="L47" i="9"/>
  <c r="L46" i="9"/>
  <c r="L45" i="9"/>
  <c r="L42" i="9"/>
  <c r="L40" i="9"/>
  <c r="L38" i="9"/>
  <c r="L36" i="9"/>
  <c r="L34" i="9"/>
  <c r="L161" i="9"/>
  <c r="L157" i="9"/>
  <c r="L153" i="9"/>
  <c r="L149" i="9"/>
  <c r="L145" i="9"/>
  <c r="L141" i="9"/>
  <c r="L79" i="9"/>
  <c r="L43" i="9"/>
  <c r="J32" i="9"/>
  <c r="L150" i="9"/>
  <c r="L146" i="9"/>
  <c r="L142" i="9"/>
  <c r="L137" i="9"/>
  <c r="L90" i="9"/>
  <c r="L88" i="9"/>
  <c r="L86" i="9"/>
  <c r="L84" i="9"/>
  <c r="L82" i="9"/>
  <c r="L77" i="9"/>
  <c r="L75" i="9"/>
  <c r="L73" i="9"/>
  <c r="L71" i="9"/>
  <c r="L69" i="9"/>
  <c r="Z259" i="9"/>
  <c r="Z257" i="9"/>
  <c r="Z256" i="9"/>
  <c r="Z255" i="9"/>
  <c r="Z254" i="9"/>
  <c r="Z253" i="9"/>
  <c r="Z252" i="9"/>
  <c r="Z251" i="9"/>
  <c r="Z250" i="9"/>
  <c r="Z249" i="9"/>
  <c r="Z248" i="9"/>
  <c r="Z247" i="9"/>
  <c r="Z246" i="9"/>
  <c r="Z271" i="9"/>
  <c r="Z269" i="9"/>
  <c r="Z267" i="9"/>
  <c r="Z265" i="9"/>
  <c r="Z263" i="9"/>
  <c r="Z261" i="9"/>
  <c r="Z268" i="9"/>
  <c r="Z258" i="9"/>
  <c r="Z245" i="9"/>
  <c r="Z243" i="9"/>
  <c r="Z241" i="9"/>
  <c r="Z239" i="9"/>
  <c r="Z237" i="9"/>
  <c r="Z235" i="9"/>
  <c r="Z234" i="9"/>
  <c r="Z233" i="9"/>
  <c r="Z232" i="9"/>
  <c r="Z231" i="9"/>
  <c r="Z230" i="9"/>
  <c r="Z229" i="9"/>
  <c r="Z228" i="9"/>
  <c r="Z227" i="9"/>
  <c r="Z226" i="9"/>
  <c r="Z225" i="9"/>
  <c r="Z224" i="9"/>
  <c r="Z223" i="9"/>
  <c r="Z222" i="9"/>
  <c r="Z221" i="9"/>
  <c r="Z220" i="9"/>
  <c r="Z219" i="9"/>
  <c r="Z218" i="9"/>
  <c r="Z217" i="9"/>
  <c r="Z216" i="9"/>
  <c r="Z215" i="9"/>
  <c r="Z214" i="9"/>
  <c r="Z213" i="9"/>
  <c r="Z212" i="9"/>
  <c r="Z211" i="9"/>
  <c r="Z210" i="9"/>
  <c r="Z209" i="9"/>
  <c r="Z208" i="9"/>
  <c r="Z207" i="9"/>
  <c r="Z206" i="9"/>
  <c r="Z205" i="9"/>
  <c r="Z204" i="9"/>
  <c r="Z203" i="9"/>
  <c r="Z202" i="9"/>
  <c r="Z201" i="9"/>
  <c r="Z200" i="9"/>
  <c r="Z199" i="9"/>
  <c r="Z195" i="9"/>
  <c r="Z191" i="9"/>
  <c r="Z264" i="9"/>
  <c r="Z238" i="9"/>
  <c r="Z182" i="9"/>
  <c r="Z181" i="9"/>
  <c r="Z270" i="9"/>
  <c r="Z260" i="9"/>
  <c r="Z244" i="9"/>
  <c r="Z236" i="9"/>
  <c r="Z184" i="9"/>
  <c r="Z183" i="9"/>
  <c r="Z176" i="9"/>
  <c r="Z174" i="9"/>
  <c r="Z172" i="9"/>
  <c r="Z170" i="9"/>
  <c r="Z168" i="9"/>
  <c r="Z166" i="9"/>
  <c r="Z164" i="9"/>
  <c r="Z198" i="9"/>
  <c r="Z197" i="9"/>
  <c r="Z196" i="9"/>
  <c r="Z194" i="9"/>
  <c r="Z193" i="9"/>
  <c r="Z192" i="9"/>
  <c r="Z190" i="9"/>
  <c r="Z189" i="9"/>
  <c r="Z188" i="9"/>
  <c r="Z180" i="9"/>
  <c r="Z179" i="9"/>
  <c r="Z173" i="9"/>
  <c r="Z167" i="9"/>
  <c r="Z162" i="9"/>
  <c r="Z158" i="9"/>
  <c r="Z154" i="9"/>
  <c r="X152" i="9"/>
  <c r="Z262" i="9"/>
  <c r="Z242" i="9"/>
  <c r="Z187" i="9"/>
  <c r="Z186" i="9"/>
  <c r="Z185" i="9"/>
  <c r="Z175" i="9"/>
  <c r="Z169" i="9"/>
  <c r="Z159" i="9"/>
  <c r="Z155" i="9"/>
  <c r="Z178" i="9"/>
  <c r="Z165" i="9"/>
  <c r="Z171" i="9"/>
  <c r="Z163" i="9"/>
  <c r="Z160" i="9"/>
  <c r="Z156" i="9"/>
  <c r="Z152" i="9"/>
  <c r="Z266" i="9"/>
  <c r="Z161" i="9"/>
  <c r="Z157" i="9"/>
  <c r="Z153" i="9"/>
  <c r="Z177" i="9"/>
  <c r="AF32" i="9"/>
  <c r="L33" i="9"/>
  <c r="R34" i="9"/>
  <c r="T34" i="9" s="1"/>
  <c r="Y35" i="9"/>
  <c r="AA35" i="9" s="1"/>
  <c r="AF36" i="9"/>
  <c r="AH36" i="9" s="1"/>
  <c r="L37" i="9"/>
  <c r="R38" i="9"/>
  <c r="T38" i="9" s="1"/>
  <c r="Y39" i="9"/>
  <c r="AA39" i="9" s="1"/>
  <c r="AF40" i="9"/>
  <c r="AH40" i="9" s="1"/>
  <c r="L41" i="9"/>
  <c r="R42" i="9"/>
  <c r="T42" i="9" s="1"/>
  <c r="R43" i="9"/>
  <c r="T43" i="9" s="1"/>
  <c r="Y45" i="9"/>
  <c r="AA45" i="9" s="1"/>
  <c r="Y49" i="9"/>
  <c r="AA49" i="9" s="1"/>
  <c r="Y53" i="9"/>
  <c r="AA53" i="9" s="1"/>
  <c r="L94" i="9"/>
  <c r="L98" i="9"/>
  <c r="L102" i="9"/>
  <c r="L147" i="9"/>
  <c r="Z240" i="9"/>
  <c r="K5" i="9"/>
  <c r="R5" i="9" s="1"/>
  <c r="Y43" i="9"/>
  <c r="AA43" i="9" s="1"/>
  <c r="L44" i="9"/>
  <c r="Y46" i="9"/>
  <c r="AA46" i="9" s="1"/>
  <c r="Y50" i="9"/>
  <c r="AA50" i="9" s="1"/>
  <c r="Y54" i="9"/>
  <c r="AA54" i="9" s="1"/>
  <c r="L68" i="9"/>
  <c r="D151" i="9"/>
  <c r="F151" i="9" s="1"/>
  <c r="D150" i="9"/>
  <c r="F150" i="9" s="1"/>
  <c r="D149" i="9"/>
  <c r="F149" i="9" s="1"/>
  <c r="D148" i="9"/>
  <c r="F148" i="9" s="1"/>
  <c r="D147" i="9"/>
  <c r="F147" i="9" s="1"/>
  <c r="D146" i="9"/>
  <c r="F146" i="9" s="1"/>
  <c r="D145" i="9"/>
  <c r="F145" i="9" s="1"/>
  <c r="D144" i="9"/>
  <c r="F144" i="9" s="1"/>
  <c r="D143" i="9"/>
  <c r="F143" i="9" s="1"/>
  <c r="D142" i="9"/>
  <c r="F142" i="9" s="1"/>
  <c r="D141" i="9"/>
  <c r="F141" i="9" s="1"/>
  <c r="AF67" i="9"/>
  <c r="AH67" i="9" s="1"/>
  <c r="AF66" i="9"/>
  <c r="AH66" i="9" s="1"/>
  <c r="AF65" i="9"/>
  <c r="AH65" i="9" s="1"/>
  <c r="AF64" i="9"/>
  <c r="AH64" i="9" s="1"/>
  <c r="AF63" i="9"/>
  <c r="AH63" i="9" s="1"/>
  <c r="AF62" i="9"/>
  <c r="AH62" i="9" s="1"/>
  <c r="AF61" i="9"/>
  <c r="AH61" i="9" s="1"/>
  <c r="AF60" i="9"/>
  <c r="AH60" i="9" s="1"/>
  <c r="AF59" i="9"/>
  <c r="AH59" i="9" s="1"/>
  <c r="AF58" i="9"/>
  <c r="AH58" i="9" s="1"/>
  <c r="AF57" i="9"/>
  <c r="AH57" i="9" s="1"/>
  <c r="AF56" i="9"/>
  <c r="AF55" i="9"/>
  <c r="AH55" i="9" s="1"/>
  <c r="AF54" i="9"/>
  <c r="AH54" i="9" s="1"/>
  <c r="AF53" i="9"/>
  <c r="AH53" i="9" s="1"/>
  <c r="AF52" i="9"/>
  <c r="AH52" i="9" s="1"/>
  <c r="AF51" i="9"/>
  <c r="AH51" i="9" s="1"/>
  <c r="AF50" i="9"/>
  <c r="AH50" i="9" s="1"/>
  <c r="AF49" i="9"/>
  <c r="AH49" i="9" s="1"/>
  <c r="AF48" i="9"/>
  <c r="AH48" i="9" s="1"/>
  <c r="AF47" i="9"/>
  <c r="AH47" i="9" s="1"/>
  <c r="AF46" i="9"/>
  <c r="AH46" i="9" s="1"/>
  <c r="AF45" i="9"/>
  <c r="AH45" i="9" s="1"/>
  <c r="AF44" i="9"/>
  <c r="AF43" i="9"/>
  <c r="AH43" i="9" s="1"/>
  <c r="Y42" i="9"/>
  <c r="AA42" i="9" s="1"/>
  <c r="AF41" i="9"/>
  <c r="AH41" i="9" s="1"/>
  <c r="R41" i="9"/>
  <c r="T41" i="9" s="1"/>
  <c r="Y40" i="9"/>
  <c r="AA40" i="9" s="1"/>
  <c r="AF39" i="9"/>
  <c r="AH39" i="9" s="1"/>
  <c r="R39" i="9"/>
  <c r="T39" i="9" s="1"/>
  <c r="Y38" i="9"/>
  <c r="AA38" i="9" s="1"/>
  <c r="AF37" i="9"/>
  <c r="AH37" i="9" s="1"/>
  <c r="R37" i="9"/>
  <c r="T37" i="9" s="1"/>
  <c r="Y36" i="9"/>
  <c r="AA36" i="9" s="1"/>
  <c r="AF35" i="9"/>
  <c r="AH35" i="9" s="1"/>
  <c r="R35" i="9"/>
  <c r="T35" i="9" s="1"/>
  <c r="Y34" i="9"/>
  <c r="AA34" i="9" s="1"/>
  <c r="AF33" i="9"/>
  <c r="AH33" i="9" s="1"/>
  <c r="R33" i="9"/>
  <c r="T33" i="9" s="1"/>
  <c r="R32" i="9"/>
  <c r="Y32" i="9"/>
  <c r="Y66" i="9"/>
  <c r="AA66" i="9" s="1"/>
  <c r="Y65" i="9"/>
  <c r="AA65" i="9" s="1"/>
  <c r="Y64" i="9"/>
  <c r="AA64" i="9" s="1"/>
  <c r="Y63" i="9"/>
  <c r="AA63" i="9" s="1"/>
  <c r="Y62" i="9"/>
  <c r="AA62" i="9" s="1"/>
  <c r="Y61" i="9"/>
  <c r="AA61" i="9" s="1"/>
  <c r="Y60" i="9"/>
  <c r="AA60" i="9" s="1"/>
  <c r="Y59" i="9"/>
  <c r="AA59" i="9" s="1"/>
  <c r="Y58" i="9"/>
  <c r="AA58" i="9" s="1"/>
  <c r="Y57" i="9"/>
  <c r="AA57" i="9" s="1"/>
  <c r="Y48" i="9"/>
  <c r="AA48" i="9" s="1"/>
  <c r="Y52" i="9"/>
  <c r="AA52" i="9" s="1"/>
  <c r="O152" i="9"/>
  <c r="AJ151" i="9"/>
  <c r="Y33" i="9"/>
  <c r="AA33" i="9" s="1"/>
  <c r="AF34" i="9"/>
  <c r="AH34" i="9" s="1"/>
  <c r="L35" i="9"/>
  <c r="R36" i="9"/>
  <c r="T36" i="9" s="1"/>
  <c r="Y37" i="9"/>
  <c r="AA37" i="9" s="1"/>
  <c r="AF38" i="9"/>
  <c r="AH38" i="9" s="1"/>
  <c r="L39" i="9"/>
  <c r="R40" i="9"/>
  <c r="T40" i="9" s="1"/>
  <c r="Y41" i="9"/>
  <c r="AA41" i="9" s="1"/>
  <c r="AF42" i="9"/>
  <c r="AH42" i="9" s="1"/>
  <c r="Y44" i="9"/>
  <c r="Y47" i="9"/>
  <c r="AA47" i="9" s="1"/>
  <c r="Y51" i="9"/>
  <c r="AA51" i="9" s="1"/>
  <c r="L55" i="9"/>
  <c r="Y55" i="9"/>
  <c r="AA55" i="9" s="1"/>
  <c r="L56" i="9"/>
  <c r="Y56" i="9"/>
  <c r="L67" i="9"/>
  <c r="L92" i="9"/>
  <c r="L96" i="9"/>
  <c r="L100" i="9"/>
  <c r="S91" i="9"/>
  <c r="S106" i="9"/>
  <c r="S108" i="9"/>
  <c r="S110" i="9"/>
  <c r="S112" i="9"/>
  <c r="S114" i="9"/>
  <c r="S118" i="9"/>
  <c r="S122" i="9"/>
  <c r="S126" i="9"/>
  <c r="S184" i="9"/>
  <c r="S183" i="9"/>
  <c r="S176" i="9"/>
  <c r="S186" i="9"/>
  <c r="S185" i="9"/>
  <c r="S178" i="9"/>
  <c r="S177" i="9"/>
  <c r="S174" i="9"/>
  <c r="S172" i="9"/>
  <c r="S170" i="9"/>
  <c r="S168" i="9"/>
  <c r="S166" i="9"/>
  <c r="S164" i="9"/>
  <c r="S163" i="9"/>
  <c r="S175" i="9"/>
  <c r="S169" i="9"/>
  <c r="S162" i="9"/>
  <c r="S158" i="9"/>
  <c r="S154" i="9"/>
  <c r="S138" i="9"/>
  <c r="S180" i="9"/>
  <c r="S179" i="9"/>
  <c r="S171" i="9"/>
  <c r="S159" i="9"/>
  <c r="S155" i="9"/>
  <c r="S151" i="9"/>
  <c r="S135" i="9"/>
  <c r="S133" i="9"/>
  <c r="S131" i="9"/>
  <c r="S129" i="9"/>
  <c r="S128" i="9"/>
  <c r="S125" i="9"/>
  <c r="S123" i="9"/>
  <c r="S121" i="9"/>
  <c r="S119" i="9"/>
  <c r="S117" i="9"/>
  <c r="S116" i="9"/>
  <c r="S113" i="9"/>
  <c r="S111" i="9"/>
  <c r="S109" i="9"/>
  <c r="S107" i="9"/>
  <c r="S105" i="9"/>
  <c r="S104" i="9"/>
  <c r="S101" i="9"/>
  <c r="S99" i="9"/>
  <c r="S97" i="9"/>
  <c r="S95" i="9"/>
  <c r="S93" i="9"/>
  <c r="S92" i="9"/>
  <c r="S89" i="9"/>
  <c r="S87" i="9"/>
  <c r="S85" i="9"/>
  <c r="S83" i="9"/>
  <c r="S81" i="9"/>
  <c r="S80" i="9"/>
  <c r="S181" i="9"/>
  <c r="S160" i="9"/>
  <c r="S156" i="9"/>
  <c r="S152" i="9"/>
  <c r="S127" i="9"/>
  <c r="S187" i="9"/>
  <c r="S161" i="9"/>
  <c r="S157" i="9"/>
  <c r="S153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7" i="9"/>
  <c r="S182" i="9"/>
  <c r="S173" i="9"/>
  <c r="S165" i="9"/>
  <c r="AG282" i="9"/>
  <c r="AG280" i="9"/>
  <c r="AG278" i="9"/>
  <c r="AG276" i="9"/>
  <c r="AG274" i="9"/>
  <c r="AG272" i="9"/>
  <c r="AG307" i="9"/>
  <c r="AG303" i="9"/>
  <c r="AG299" i="9"/>
  <c r="AG293" i="9"/>
  <c r="AG289" i="9"/>
  <c r="AG285" i="9"/>
  <c r="AG283" i="9"/>
  <c r="AG281" i="9"/>
  <c r="AG277" i="9"/>
  <c r="AG273" i="9"/>
  <c r="AG270" i="9"/>
  <c r="AG268" i="9"/>
  <c r="AG266" i="9"/>
  <c r="AG264" i="9"/>
  <c r="AG262" i="9"/>
  <c r="AG260" i="9"/>
  <c r="AG259" i="9"/>
  <c r="AG256" i="9"/>
  <c r="AG255" i="9"/>
  <c r="AG254" i="9"/>
  <c r="AG253" i="9"/>
  <c r="AG252" i="9"/>
  <c r="AG251" i="9"/>
  <c r="AG250" i="9"/>
  <c r="AG249" i="9"/>
  <c r="AG248" i="9"/>
  <c r="AG246" i="9"/>
  <c r="AG304" i="9"/>
  <c r="AG300" i="9"/>
  <c r="AG296" i="9"/>
  <c r="AG294" i="9"/>
  <c r="AG290" i="9"/>
  <c r="AG286" i="9"/>
  <c r="AG271" i="9"/>
  <c r="AG257" i="9"/>
  <c r="AG305" i="9"/>
  <c r="AG301" i="9"/>
  <c r="AG297" i="9"/>
  <c r="AG295" i="9"/>
  <c r="AG291" i="9"/>
  <c r="AG287" i="9"/>
  <c r="AG279" i="9"/>
  <c r="AG275" i="9"/>
  <c r="AG269" i="9"/>
  <c r="AG267" i="9"/>
  <c r="AG265" i="9"/>
  <c r="AG263" i="9"/>
  <c r="AG261" i="9"/>
  <c r="AG247" i="9"/>
  <c r="AG234" i="9"/>
  <c r="AG233" i="9"/>
  <c r="AG232" i="9"/>
  <c r="AG231" i="9"/>
  <c r="AG230" i="9"/>
  <c r="AG229" i="9"/>
  <c r="AG228" i="9"/>
  <c r="AG227" i="9"/>
  <c r="AG226" i="9"/>
  <c r="AG225" i="9"/>
  <c r="AG224" i="9"/>
  <c r="AG222" i="9"/>
  <c r="AG221" i="9"/>
  <c r="AG220" i="9"/>
  <c r="AG219" i="9"/>
  <c r="AG218" i="9"/>
  <c r="AG217" i="9"/>
  <c r="AG216" i="9"/>
  <c r="AG215" i="9"/>
  <c r="AG214" i="9"/>
  <c r="AG213" i="9"/>
  <c r="AG212" i="9"/>
  <c r="AG210" i="9"/>
  <c r="AG209" i="9"/>
  <c r="AG208" i="9"/>
  <c r="AG207" i="9"/>
  <c r="AG206" i="9"/>
  <c r="AG205" i="9"/>
  <c r="AG204" i="9"/>
  <c r="AG203" i="9"/>
  <c r="AG202" i="9"/>
  <c r="AG201" i="9"/>
  <c r="AG200" i="9"/>
  <c r="AG195" i="9"/>
  <c r="AG191" i="9"/>
  <c r="AG242" i="9"/>
  <c r="AG241" i="9"/>
  <c r="AG198" i="9"/>
  <c r="AG197" i="9"/>
  <c r="AG194" i="9"/>
  <c r="AG193" i="9"/>
  <c r="AG190" i="9"/>
  <c r="AG189" i="9"/>
  <c r="AE188" i="9"/>
  <c r="AG306" i="9"/>
  <c r="AG298" i="9"/>
  <c r="AG288" i="9"/>
  <c r="AG240" i="9"/>
  <c r="AG239" i="9"/>
  <c r="AG235" i="9"/>
  <c r="AG223" i="9"/>
  <c r="AG211" i="9"/>
  <c r="AG199" i="9"/>
  <c r="AG292" i="9"/>
  <c r="AG244" i="9"/>
  <c r="AG258" i="9"/>
  <c r="AG245" i="9"/>
  <c r="AG238" i="9"/>
  <c r="AG284" i="9"/>
  <c r="AG196" i="9"/>
  <c r="AG188" i="9"/>
  <c r="AG302" i="9"/>
  <c r="AG237" i="9"/>
  <c r="S94" i="9"/>
  <c r="S96" i="9"/>
  <c r="S98" i="9"/>
  <c r="S100" i="9"/>
  <c r="S102" i="9"/>
  <c r="S167" i="9"/>
  <c r="AG192" i="9"/>
  <c r="S57" i="9"/>
  <c r="S58" i="9"/>
  <c r="S59" i="9"/>
  <c r="S60" i="9"/>
  <c r="S61" i="9"/>
  <c r="S62" i="9"/>
  <c r="S63" i="9"/>
  <c r="S64" i="9"/>
  <c r="S65" i="9"/>
  <c r="S66" i="9"/>
  <c r="S70" i="9"/>
  <c r="S72" i="9"/>
  <c r="S74" i="9"/>
  <c r="S76" i="9"/>
  <c r="S78" i="9"/>
  <c r="S79" i="9"/>
  <c r="S82" i="9"/>
  <c r="S84" i="9"/>
  <c r="S86" i="9"/>
  <c r="S88" i="9"/>
  <c r="S90" i="9"/>
  <c r="S120" i="9"/>
  <c r="S124" i="9"/>
  <c r="S130" i="9"/>
  <c r="S132" i="9"/>
  <c r="S134" i="9"/>
  <c r="AG236" i="9"/>
  <c r="S11" i="8"/>
  <c r="O11" i="8"/>
  <c r="K11" i="8"/>
  <c r="W11" i="8"/>
  <c r="K26" i="8"/>
  <c r="AH28" i="8"/>
  <c r="AH18" i="8"/>
  <c r="AH35" i="8"/>
  <c r="L11" i="8"/>
  <c r="P11" i="8"/>
  <c r="T11" i="8"/>
  <c r="X11" i="8"/>
  <c r="AI53" i="8"/>
  <c r="AJ53" i="8"/>
  <c r="AH13" i="8"/>
  <c r="R17" i="7"/>
  <c r="U17" i="7" s="1"/>
  <c r="P17" i="7"/>
  <c r="S17" i="7" s="1"/>
  <c r="V17" i="7" s="1"/>
  <c r="Y17" i="7" s="1"/>
  <c r="AB17" i="7" s="1"/>
  <c r="AE17" i="7" s="1"/>
  <c r="AH17" i="7" s="1"/>
  <c r="AK17" i="7" s="1"/>
  <c r="AN17" i="7" s="1"/>
  <c r="Q76" i="15" s="1"/>
  <c r="Q78" i="15" s="1"/>
  <c r="G92" i="7"/>
  <c r="H92" i="7" s="1"/>
  <c r="E118" i="7"/>
  <c r="E93" i="7"/>
  <c r="G92" i="1"/>
  <c r="D71" i="7"/>
  <c r="E65" i="7"/>
  <c r="F68" i="7"/>
  <c r="F67" i="7"/>
  <c r="F65" i="7" s="1"/>
  <c r="D66" i="7"/>
  <c r="N36" i="7"/>
  <c r="Q36" i="7" s="1"/>
  <c r="E36" i="7"/>
  <c r="AM26" i="7"/>
  <c r="AJ26" i="7"/>
  <c r="AG26" i="7"/>
  <c r="AD26" i="7"/>
  <c r="AA26" i="7"/>
  <c r="X26" i="7"/>
  <c r="U26" i="7"/>
  <c r="R26" i="7"/>
  <c r="O26" i="7"/>
  <c r="AM25" i="7"/>
  <c r="AJ25" i="7"/>
  <c r="AG25" i="7"/>
  <c r="AD25" i="7"/>
  <c r="AA25" i="7"/>
  <c r="X25" i="7"/>
  <c r="U25" i="7"/>
  <c r="R25" i="7"/>
  <c r="O25" i="7"/>
  <c r="AM24" i="7"/>
  <c r="AJ24" i="7"/>
  <c r="AG24" i="7"/>
  <c r="AD24" i="7"/>
  <c r="AA24" i="7"/>
  <c r="X24" i="7"/>
  <c r="U24" i="7"/>
  <c r="R24" i="7"/>
  <c r="O24" i="7"/>
  <c r="L30" i="7"/>
  <c r="O30" i="7" s="1"/>
  <c r="R30" i="7" s="1"/>
  <c r="U30" i="7" s="1"/>
  <c r="X30" i="7" s="1"/>
  <c r="AA30" i="7" s="1"/>
  <c r="AD30" i="7" s="1"/>
  <c r="AG30" i="7" s="1"/>
  <c r="AJ30" i="7" s="1"/>
  <c r="AM30" i="7" s="1"/>
  <c r="AP30" i="7" s="1"/>
  <c r="AS30" i="7" s="1"/>
  <c r="L29" i="7"/>
  <c r="O29" i="7" s="1"/>
  <c r="R29" i="7" s="1"/>
  <c r="U29" i="7" s="1"/>
  <c r="X29" i="7" s="1"/>
  <c r="AA29" i="7" s="1"/>
  <c r="AD29" i="7" s="1"/>
  <c r="AG29" i="7" s="1"/>
  <c r="AJ29" i="7" s="1"/>
  <c r="AM29" i="7" s="1"/>
  <c r="AP29" i="7" s="1"/>
  <c r="K30" i="7"/>
  <c r="N30" i="7" s="1"/>
  <c r="Q30" i="7" s="1"/>
  <c r="T30" i="7" s="1"/>
  <c r="W30" i="7" s="1"/>
  <c r="Z30" i="7" s="1"/>
  <c r="AC30" i="7" s="1"/>
  <c r="AF30" i="7" s="1"/>
  <c r="AI30" i="7" s="1"/>
  <c r="AL30" i="7" s="1"/>
  <c r="AO30" i="7" s="1"/>
  <c r="AR30" i="7" s="1"/>
  <c r="K29" i="7"/>
  <c r="N29" i="7" s="1"/>
  <c r="Q29" i="7" s="1"/>
  <c r="J30" i="7"/>
  <c r="M30" i="7" s="1"/>
  <c r="P30" i="7" s="1"/>
  <c r="S30" i="7" s="1"/>
  <c r="V30" i="7" s="1"/>
  <c r="Y30" i="7" s="1"/>
  <c r="AB30" i="7" s="1"/>
  <c r="AE30" i="7" s="1"/>
  <c r="AH30" i="7" s="1"/>
  <c r="AK30" i="7" s="1"/>
  <c r="AN30" i="7" s="1"/>
  <c r="AQ30" i="7" s="1"/>
  <c r="J29" i="7"/>
  <c r="M29" i="7" s="1"/>
  <c r="P29" i="7" s="1"/>
  <c r="S29" i="7" s="1"/>
  <c r="V29" i="7" s="1"/>
  <c r="Y29" i="7" s="1"/>
  <c r="AB29" i="7" s="1"/>
  <c r="AE29" i="7" s="1"/>
  <c r="AH29" i="7" s="1"/>
  <c r="AK29" i="7" s="1"/>
  <c r="AN29" i="7" s="1"/>
  <c r="AQ29" i="7" s="1"/>
  <c r="G23" i="7"/>
  <c r="G22" i="7"/>
  <c r="AO26" i="1"/>
  <c r="AL26" i="1"/>
  <c r="AI26" i="1"/>
  <c r="AF26" i="1"/>
  <c r="AC26" i="1"/>
  <c r="Z26" i="1"/>
  <c r="W26" i="1"/>
  <c r="T26" i="1"/>
  <c r="Q26" i="1"/>
  <c r="AO25" i="1"/>
  <c r="AL25" i="1"/>
  <c r="AI25" i="1"/>
  <c r="AF25" i="1"/>
  <c r="AC25" i="1"/>
  <c r="Z25" i="1"/>
  <c r="W25" i="1"/>
  <c r="T25" i="1"/>
  <c r="Q25" i="1"/>
  <c r="N30" i="1"/>
  <c r="Q30" i="1" s="1"/>
  <c r="T30" i="1" s="1"/>
  <c r="W30" i="1" s="1"/>
  <c r="Z30" i="1" s="1"/>
  <c r="AC30" i="1" s="1"/>
  <c r="AF30" i="1" s="1"/>
  <c r="AI30" i="1" s="1"/>
  <c r="AL30" i="1" s="1"/>
  <c r="AO30" i="1" s="1"/>
  <c r="AR30" i="1" s="1"/>
  <c r="AU30" i="1" s="1"/>
  <c r="M30" i="1"/>
  <c r="P30" i="1" s="1"/>
  <c r="S30" i="1" s="1"/>
  <c r="V30" i="1" s="1"/>
  <c r="Y30" i="1" s="1"/>
  <c r="AB30" i="1" s="1"/>
  <c r="AE30" i="1" s="1"/>
  <c r="AH30" i="1" s="1"/>
  <c r="AK30" i="1" s="1"/>
  <c r="AN30" i="1" s="1"/>
  <c r="AQ30" i="1" s="1"/>
  <c r="AT30" i="1" s="1"/>
  <c r="N29" i="1"/>
  <c r="Q29" i="1" s="1"/>
  <c r="T29" i="1" s="1"/>
  <c r="W29" i="1" s="1"/>
  <c r="Z29" i="1" s="1"/>
  <c r="AC29" i="1" s="1"/>
  <c r="AF29" i="1" s="1"/>
  <c r="AI29" i="1" s="1"/>
  <c r="AL29" i="1" s="1"/>
  <c r="AO29" i="1" s="1"/>
  <c r="AR29" i="1" s="1"/>
  <c r="M29" i="1"/>
  <c r="P29" i="1" s="1"/>
  <c r="S29" i="1" s="1"/>
  <c r="V29" i="1" s="1"/>
  <c r="Y29" i="1" s="1"/>
  <c r="L30" i="1"/>
  <c r="O30" i="1" s="1"/>
  <c r="R30" i="1" s="1"/>
  <c r="U30" i="1" s="1"/>
  <c r="X30" i="1" s="1"/>
  <c r="AA30" i="1" s="1"/>
  <c r="AD30" i="1" s="1"/>
  <c r="AG30" i="1" s="1"/>
  <c r="AJ30" i="1" s="1"/>
  <c r="AM30" i="1" s="1"/>
  <c r="AP30" i="1" s="1"/>
  <c r="AS30" i="1" s="1"/>
  <c r="L29" i="1"/>
  <c r="O29" i="1" s="1"/>
  <c r="R29" i="1" s="1"/>
  <c r="U29" i="1" s="1"/>
  <c r="X29" i="1" s="1"/>
  <c r="AA29" i="1" s="1"/>
  <c r="AD29" i="1" s="1"/>
  <c r="AG29" i="1" s="1"/>
  <c r="AJ29" i="1" s="1"/>
  <c r="AM29" i="1" s="1"/>
  <c r="AP29" i="1" s="1"/>
  <c r="AS29" i="1" s="1"/>
  <c r="I24" i="1"/>
  <c r="L24" i="1" s="1"/>
  <c r="O24" i="1" s="1"/>
  <c r="R24" i="1" s="1"/>
  <c r="T24" i="1" s="1"/>
  <c r="I23" i="1"/>
  <c r="L23" i="1" s="1"/>
  <c r="O23" i="1" s="1"/>
  <c r="I22" i="1"/>
  <c r="L22" i="1" s="1"/>
  <c r="O22" i="1" s="1"/>
  <c r="R22" i="1" s="1"/>
  <c r="T22" i="1" s="1"/>
  <c r="AJ48" i="8" l="1"/>
  <c r="Q45" i="9"/>
  <c r="AQ61" i="10"/>
  <c r="AS96" i="10"/>
  <c r="Q56" i="15"/>
  <c r="Q47" i="15"/>
  <c r="Q35" i="15" s="1"/>
  <c r="Q32" i="15" s="1"/>
  <c r="Q43" i="15" s="1"/>
  <c r="Q30" i="15" s="1"/>
  <c r="Q16" i="15" s="1"/>
  <c r="Q45" i="15" s="1"/>
  <c r="Q66" i="15" s="1"/>
  <c r="X17" i="7"/>
  <c r="J76" i="15"/>
  <c r="J78" i="15" s="1"/>
  <c r="AQ38" i="10"/>
  <c r="AS29" i="7"/>
  <c r="AS35" i="7" s="1"/>
  <c r="AS33" i="7" s="1"/>
  <c r="AP35" i="7"/>
  <c r="AP33" i="7" s="1"/>
  <c r="T36" i="7"/>
  <c r="S36" i="7" s="1"/>
  <c r="P36" i="7"/>
  <c r="AQ17" i="7"/>
  <c r="T76" i="15" s="1"/>
  <c r="M36" i="7"/>
  <c r="AU29" i="1"/>
  <c r="AR35" i="1"/>
  <c r="AR33" i="1" s="1"/>
  <c r="AR49" i="1"/>
  <c r="AH26" i="8"/>
  <c r="AH47" i="8"/>
  <c r="AI47" i="8" s="1"/>
  <c r="BF47" i="8"/>
  <c r="BG47" i="8" s="1"/>
  <c r="F15" i="8"/>
  <c r="F16" i="8" s="1"/>
  <c r="M34" i="8"/>
  <c r="F34" i="12"/>
  <c r="T58" i="12"/>
  <c r="D35" i="12"/>
  <c r="F35" i="12" s="1"/>
  <c r="C36" i="12"/>
  <c r="X168" i="12"/>
  <c r="Y167" i="12"/>
  <c r="AE204" i="12"/>
  <c r="AF203" i="12"/>
  <c r="R59" i="12"/>
  <c r="T59" i="12" s="1"/>
  <c r="Q60" i="12"/>
  <c r="J48" i="12"/>
  <c r="K47" i="12"/>
  <c r="AE39" i="10"/>
  <c r="AF40" i="10"/>
  <c r="AF35" i="10" s="1"/>
  <c r="AC32" i="10"/>
  <c r="AB33" i="10"/>
  <c r="S334" i="9"/>
  <c r="S336" i="9" s="1"/>
  <c r="L334" i="9"/>
  <c r="F140" i="9"/>
  <c r="G151" i="9"/>
  <c r="AB55" i="9"/>
  <c r="AA44" i="9"/>
  <c r="O164" i="9"/>
  <c r="AJ163" i="9"/>
  <c r="U43" i="9"/>
  <c r="T32" i="9"/>
  <c r="Y5" i="9"/>
  <c r="R44" i="9"/>
  <c r="AI55" i="9"/>
  <c r="AH44" i="9"/>
  <c r="AI67" i="9"/>
  <c r="AH56" i="9"/>
  <c r="AG334" i="9"/>
  <c r="R45" i="9"/>
  <c r="T45" i="9" s="1"/>
  <c r="Q46" i="9"/>
  <c r="Z334" i="9"/>
  <c r="X153" i="9"/>
  <c r="AE189" i="9"/>
  <c r="AB67" i="9"/>
  <c r="AA56" i="9"/>
  <c r="AA32" i="9"/>
  <c r="AB43" i="9"/>
  <c r="AH32" i="9"/>
  <c r="AI43" i="9"/>
  <c r="J33" i="9"/>
  <c r="K32" i="9"/>
  <c r="F49" i="8"/>
  <c r="T29" i="7"/>
  <c r="Q23" i="1"/>
  <c r="R23" i="1"/>
  <c r="U23" i="1" s="1"/>
  <c r="W23" i="1" s="1"/>
  <c r="Q24" i="1"/>
  <c r="Q22" i="1"/>
  <c r="U24" i="1"/>
  <c r="U22" i="1"/>
  <c r="AB29" i="1"/>
  <c r="AW15" i="18" l="1"/>
  <c r="AA17" i="7"/>
  <c r="K76" i="15"/>
  <c r="K78" i="15" s="1"/>
  <c r="T56" i="15"/>
  <c r="T47" i="15"/>
  <c r="T35" i="15" s="1"/>
  <c r="T32" i="15" s="1"/>
  <c r="T43" i="15" s="1"/>
  <c r="T30" i="15" s="1"/>
  <c r="T16" i="15" s="1"/>
  <c r="T45" i="15" s="1"/>
  <c r="T66" i="15" s="1"/>
  <c r="AN15" i="18"/>
  <c r="J47" i="15"/>
  <c r="J35" i="15" s="1"/>
  <c r="J32" i="15" s="1"/>
  <c r="J43" i="15" s="1"/>
  <c r="J56" i="15"/>
  <c r="W36" i="7"/>
  <c r="Z36" i="7" s="1"/>
  <c r="X23" i="1"/>
  <c r="Z23" i="1" s="1"/>
  <c r="AU35" i="1"/>
  <c r="AU33" i="1" s="1"/>
  <c r="AU49" i="1"/>
  <c r="S337" i="9"/>
  <c r="M14" i="8"/>
  <c r="AH34" i="8"/>
  <c r="R60" i="12"/>
  <c r="Q61" i="12"/>
  <c r="J49" i="12"/>
  <c r="K48" i="12"/>
  <c r="M48" i="12" s="1"/>
  <c r="Y168" i="12"/>
  <c r="AA168" i="12" s="1"/>
  <c r="X169" i="12"/>
  <c r="M47" i="12"/>
  <c r="AH203" i="12"/>
  <c r="C37" i="12"/>
  <c r="D36" i="12"/>
  <c r="AA167" i="12"/>
  <c r="AE205" i="12"/>
  <c r="AF204" i="12"/>
  <c r="AH204" i="12" s="1"/>
  <c r="T23" i="1"/>
  <c r="AB32" i="10"/>
  <c r="AB96" i="10" s="1"/>
  <c r="AE35" i="10"/>
  <c r="AF33" i="10"/>
  <c r="AE40" i="10"/>
  <c r="AI39" i="10"/>
  <c r="R46" i="9"/>
  <c r="T46" i="9" s="1"/>
  <c r="Q47" i="9"/>
  <c r="AF187" i="9"/>
  <c r="AH187" i="9" s="1"/>
  <c r="AF185" i="9"/>
  <c r="AH185" i="9" s="1"/>
  <c r="AF184" i="9"/>
  <c r="AH184" i="9" s="1"/>
  <c r="AF177" i="9"/>
  <c r="AH177" i="9" s="1"/>
  <c r="AF176" i="9"/>
  <c r="AF186" i="9"/>
  <c r="AH186" i="9" s="1"/>
  <c r="AF179" i="9"/>
  <c r="AH179" i="9" s="1"/>
  <c r="AF178" i="9"/>
  <c r="AH178" i="9" s="1"/>
  <c r="AF173" i="9"/>
  <c r="AH173" i="9" s="1"/>
  <c r="AF171" i="9"/>
  <c r="AH171" i="9" s="1"/>
  <c r="AF169" i="9"/>
  <c r="AH169" i="9" s="1"/>
  <c r="AF167" i="9"/>
  <c r="AH167" i="9" s="1"/>
  <c r="AF165" i="9"/>
  <c r="AH165" i="9" s="1"/>
  <c r="AF163" i="9"/>
  <c r="AH163" i="9" s="1"/>
  <c r="AF183" i="9"/>
  <c r="AH183" i="9" s="1"/>
  <c r="AF182" i="9"/>
  <c r="AH182" i="9" s="1"/>
  <c r="AF175" i="9"/>
  <c r="AH175" i="9" s="1"/>
  <c r="AF172" i="9"/>
  <c r="AH172" i="9" s="1"/>
  <c r="AF170" i="9"/>
  <c r="AH170" i="9" s="1"/>
  <c r="AF160" i="9"/>
  <c r="AH160" i="9" s="1"/>
  <c r="AF156" i="9"/>
  <c r="AH156" i="9" s="1"/>
  <c r="AF152" i="9"/>
  <c r="AF164" i="9"/>
  <c r="AF161" i="9"/>
  <c r="AH161" i="9" s="1"/>
  <c r="AF157" i="9"/>
  <c r="AH157" i="9" s="1"/>
  <c r="AF153" i="9"/>
  <c r="AH153" i="9" s="1"/>
  <c r="AF166" i="9"/>
  <c r="AH166" i="9" s="1"/>
  <c r="AF180" i="9"/>
  <c r="AH180" i="9" s="1"/>
  <c r="AF168" i="9"/>
  <c r="AH168" i="9" s="1"/>
  <c r="AF174" i="9"/>
  <c r="AH174" i="9" s="1"/>
  <c r="AF159" i="9"/>
  <c r="AH159" i="9" s="1"/>
  <c r="AF158" i="9"/>
  <c r="AH158" i="9" s="1"/>
  <c r="AF155" i="9"/>
  <c r="AH155" i="9" s="1"/>
  <c r="AF154" i="9"/>
  <c r="AH154" i="9" s="1"/>
  <c r="AF162" i="9"/>
  <c r="AH162" i="9" s="1"/>
  <c r="AF181" i="9"/>
  <c r="AH181" i="9" s="1"/>
  <c r="AF5" i="9"/>
  <c r="Y152" i="9"/>
  <c r="M32" i="9"/>
  <c r="AF189" i="9"/>
  <c r="AH189" i="9" s="1"/>
  <c r="AE190" i="9"/>
  <c r="Y153" i="9"/>
  <c r="AA153" i="9" s="1"/>
  <c r="X154" i="9"/>
  <c r="AF188" i="9"/>
  <c r="O176" i="9"/>
  <c r="AJ175" i="9"/>
  <c r="J34" i="9"/>
  <c r="K33" i="9"/>
  <c r="M33" i="9" s="1"/>
  <c r="T44" i="9"/>
  <c r="F50" i="8"/>
  <c r="F17" i="8"/>
  <c r="W29" i="7"/>
  <c r="AE29" i="1"/>
  <c r="AA23" i="1"/>
  <c r="X22" i="1"/>
  <c r="W22" i="1"/>
  <c r="X24" i="1"/>
  <c r="W24" i="1"/>
  <c r="AJ187" i="9" l="1"/>
  <c r="O188" i="9"/>
  <c r="AX15" i="18"/>
  <c r="V36" i="7"/>
  <c r="AO15" i="18"/>
  <c r="K47" i="15"/>
  <c r="K35" i="15" s="1"/>
  <c r="K32" i="15" s="1"/>
  <c r="K43" i="15" s="1"/>
  <c r="K56" i="15"/>
  <c r="U67" i="15"/>
  <c r="AD17" i="7"/>
  <c r="L76" i="15"/>
  <c r="L78" i="15" s="1"/>
  <c r="M11" i="8"/>
  <c r="AH14" i="8"/>
  <c r="M63" i="8"/>
  <c r="AE206" i="12"/>
  <c r="AF205" i="12"/>
  <c r="AH205" i="12" s="1"/>
  <c r="D37" i="12"/>
  <c r="F37" i="12" s="1"/>
  <c r="C38" i="12"/>
  <c r="K49" i="12"/>
  <c r="M49" i="12" s="1"/>
  <c r="J50" i="12"/>
  <c r="X170" i="12"/>
  <c r="Y169" i="12"/>
  <c r="R61" i="12"/>
  <c r="T61" i="12" s="1"/>
  <c r="Q62" i="12"/>
  <c r="F36" i="12"/>
  <c r="T60" i="12"/>
  <c r="AE33" i="10"/>
  <c r="AF32" i="10"/>
  <c r="AI40" i="10"/>
  <c r="AH39" i="10"/>
  <c r="Y154" i="9"/>
  <c r="AA154" i="9" s="1"/>
  <c r="X155" i="9"/>
  <c r="R47" i="9"/>
  <c r="Q48" i="9"/>
  <c r="AH176" i="9"/>
  <c r="AI187" i="9"/>
  <c r="AH188" i="9"/>
  <c r="AA152" i="9"/>
  <c r="AI175" i="9"/>
  <c r="AH164" i="9"/>
  <c r="J35" i="9"/>
  <c r="K34" i="9"/>
  <c r="AF190" i="9"/>
  <c r="AH190" i="9" s="1"/>
  <c r="AE191" i="9"/>
  <c r="AI163" i="9"/>
  <c r="AH152" i="9"/>
  <c r="F51" i="8"/>
  <c r="F18" i="8"/>
  <c r="Y36" i="7"/>
  <c r="AC36" i="7"/>
  <c r="Z29" i="7"/>
  <c r="Z24" i="1"/>
  <c r="AA24" i="1"/>
  <c r="AC23" i="1"/>
  <c r="AD23" i="1"/>
  <c r="Z22" i="1"/>
  <c r="AA22" i="1"/>
  <c r="AH29" i="1"/>
  <c r="J23" i="7"/>
  <c r="J22" i="7"/>
  <c r="AJ199" i="9" l="1"/>
  <c r="O272" i="9"/>
  <c r="AY15" i="18"/>
  <c r="AP15" i="18"/>
  <c r="L47" i="15"/>
  <c r="L35" i="15" s="1"/>
  <c r="L32" i="15" s="1"/>
  <c r="L43" i="15" s="1"/>
  <c r="L56" i="15"/>
  <c r="AG17" i="7"/>
  <c r="M76" i="15"/>
  <c r="M78" i="15" s="1"/>
  <c r="C39" i="12"/>
  <c r="D38" i="12"/>
  <c r="AA169" i="12"/>
  <c r="J51" i="12"/>
  <c r="K50" i="12"/>
  <c r="M50" i="12" s="1"/>
  <c r="R62" i="12"/>
  <c r="Q63" i="12"/>
  <c r="Y170" i="12"/>
  <c r="AA170" i="12" s="1"/>
  <c r="X171" i="12"/>
  <c r="AE207" i="12"/>
  <c r="AF206" i="12"/>
  <c r="L22" i="7"/>
  <c r="M22" i="7"/>
  <c r="L23" i="7"/>
  <c r="M23" i="7"/>
  <c r="AH40" i="10"/>
  <c r="AL39" i="10"/>
  <c r="AE32" i="10"/>
  <c r="AE96" i="10" s="1"/>
  <c r="AI35" i="10"/>
  <c r="T47" i="9"/>
  <c r="AE192" i="9"/>
  <c r="AF191" i="9"/>
  <c r="X156" i="9"/>
  <c r="Y155" i="9"/>
  <c r="M34" i="9"/>
  <c r="K35" i="9"/>
  <c r="M35" i="9" s="1"/>
  <c r="J36" i="9"/>
  <c r="R48" i="9"/>
  <c r="T48" i="9" s="1"/>
  <c r="Q49" i="9"/>
  <c r="F52" i="8"/>
  <c r="F19" i="8"/>
  <c r="AF36" i="7"/>
  <c r="AB36" i="7"/>
  <c r="AC29" i="7"/>
  <c r="AG23" i="1"/>
  <c r="AF23" i="1"/>
  <c r="AK29" i="1"/>
  <c r="AD22" i="1"/>
  <c r="AC22" i="1"/>
  <c r="AD24" i="1"/>
  <c r="AC24" i="1"/>
  <c r="G20" i="7"/>
  <c r="G27" i="7" s="1"/>
  <c r="G28" i="7" s="1"/>
  <c r="J20" i="7"/>
  <c r="J27" i="7" s="1"/>
  <c r="J28" i="7" s="1"/>
  <c r="AL124" i="7"/>
  <c r="AI124" i="7"/>
  <c r="AF124" i="7"/>
  <c r="AC124" i="7"/>
  <c r="Z124" i="7"/>
  <c r="W124" i="7"/>
  <c r="T124" i="7"/>
  <c r="Q124" i="7"/>
  <c r="N124" i="7"/>
  <c r="K124" i="7"/>
  <c r="H124" i="7"/>
  <c r="AL122" i="7"/>
  <c r="AL119" i="7" s="1"/>
  <c r="AI122" i="7"/>
  <c r="AI119" i="7" s="1"/>
  <c r="AF122" i="7"/>
  <c r="AF119" i="7" s="1"/>
  <c r="AC122" i="7"/>
  <c r="AC119" i="7" s="1"/>
  <c r="Z122" i="7"/>
  <c r="Z119" i="7" s="1"/>
  <c r="W122" i="7"/>
  <c r="W119" i="7" s="1"/>
  <c r="T122" i="7"/>
  <c r="T119" i="7" s="1"/>
  <c r="Q122" i="7"/>
  <c r="Q119" i="7" s="1"/>
  <c r="N122" i="7"/>
  <c r="N119" i="7" s="1"/>
  <c r="K122" i="7"/>
  <c r="K119" i="7" s="1"/>
  <c r="G118" i="7"/>
  <c r="F118" i="7"/>
  <c r="AV106" i="7"/>
  <c r="AK105" i="7"/>
  <c r="AH105" i="7"/>
  <c r="AE105" i="7"/>
  <c r="AB105" i="7"/>
  <c r="Y105" i="7"/>
  <c r="V105" i="7"/>
  <c r="S105" i="7"/>
  <c r="P105" i="7"/>
  <c r="M105" i="7"/>
  <c r="J105" i="7"/>
  <c r="G105" i="7"/>
  <c r="D105" i="7"/>
  <c r="AW103" i="7"/>
  <c r="H103" i="7"/>
  <c r="AL97" i="7"/>
  <c r="AI97" i="7"/>
  <c r="AF97" i="7"/>
  <c r="AC97" i="7"/>
  <c r="Z97" i="7"/>
  <c r="W97" i="7"/>
  <c r="T97" i="7"/>
  <c r="Q97" i="7"/>
  <c r="N97" i="7"/>
  <c r="K97" i="7"/>
  <c r="H97" i="7"/>
  <c r="D97" i="7"/>
  <c r="I95" i="7"/>
  <c r="L95" i="7" s="1"/>
  <c r="O95" i="7" s="1"/>
  <c r="R95" i="7" s="1"/>
  <c r="U95" i="7" s="1"/>
  <c r="X95" i="7" s="1"/>
  <c r="AA95" i="7" s="1"/>
  <c r="AD95" i="7" s="1"/>
  <c r="AG95" i="7" s="1"/>
  <c r="AJ95" i="7" s="1"/>
  <c r="AM95" i="7" s="1"/>
  <c r="AP95" i="7" s="1"/>
  <c r="AS95" i="7" s="1"/>
  <c r="H95" i="7"/>
  <c r="K95" i="7" s="1"/>
  <c r="N95" i="7" s="1"/>
  <c r="Q95" i="7" s="1"/>
  <c r="T95" i="7" s="1"/>
  <c r="W95" i="7" s="1"/>
  <c r="Z95" i="7" s="1"/>
  <c r="AC95" i="7" s="1"/>
  <c r="AF95" i="7" s="1"/>
  <c r="AI95" i="7" s="1"/>
  <c r="AL95" i="7" s="1"/>
  <c r="AO95" i="7" s="1"/>
  <c r="AR95" i="7" s="1"/>
  <c r="D95" i="7"/>
  <c r="G95" i="7" s="1"/>
  <c r="J95" i="7" s="1"/>
  <c r="M95" i="7" s="1"/>
  <c r="P95" i="7" s="1"/>
  <c r="S95" i="7" s="1"/>
  <c r="V95" i="7" s="1"/>
  <c r="Y95" i="7" s="1"/>
  <c r="AB95" i="7" s="1"/>
  <c r="AE95" i="7" s="1"/>
  <c r="AH95" i="7" s="1"/>
  <c r="AK95" i="7" s="1"/>
  <c r="AN95" i="7" s="1"/>
  <c r="AQ95" i="7" s="1"/>
  <c r="I93" i="7"/>
  <c r="L93" i="7" s="1"/>
  <c r="O93" i="7" s="1"/>
  <c r="R93" i="7" s="1"/>
  <c r="U93" i="7" s="1"/>
  <c r="X93" i="7" s="1"/>
  <c r="AA93" i="7" s="1"/>
  <c r="AD93" i="7" s="1"/>
  <c r="AG93" i="7" s="1"/>
  <c r="AJ93" i="7" s="1"/>
  <c r="AM93" i="7" s="1"/>
  <c r="AP93" i="7" s="1"/>
  <c r="AS93" i="7" s="1"/>
  <c r="E89" i="7"/>
  <c r="AY92" i="7"/>
  <c r="J92" i="7"/>
  <c r="F89" i="7"/>
  <c r="AW91" i="7"/>
  <c r="D91" i="7"/>
  <c r="D90" i="7"/>
  <c r="G90" i="7" s="1"/>
  <c r="D87" i="7"/>
  <c r="G87" i="7" s="1"/>
  <c r="G86" i="7"/>
  <c r="H86" i="7" s="1"/>
  <c r="I86" i="7" s="1"/>
  <c r="D84" i="7"/>
  <c r="G84" i="7" s="1"/>
  <c r="G83" i="7"/>
  <c r="J83" i="7" s="1"/>
  <c r="E83" i="7"/>
  <c r="E73" i="7" s="1"/>
  <c r="I82" i="7"/>
  <c r="L82" i="7" s="1"/>
  <c r="O82" i="7" s="1"/>
  <c r="R82" i="7" s="1"/>
  <c r="U82" i="7" s="1"/>
  <c r="X82" i="7" s="1"/>
  <c r="AA82" i="7" s="1"/>
  <c r="AD82" i="7" s="1"/>
  <c r="AG82" i="7" s="1"/>
  <c r="AJ82" i="7" s="1"/>
  <c r="AM82" i="7" s="1"/>
  <c r="AP82" i="7" s="1"/>
  <c r="H82" i="7"/>
  <c r="K82" i="7" s="1"/>
  <c r="N82" i="7" s="1"/>
  <c r="Q82" i="7" s="1"/>
  <c r="T82" i="7" s="1"/>
  <c r="W82" i="7" s="1"/>
  <c r="Z82" i="7" s="1"/>
  <c r="AC82" i="7" s="1"/>
  <c r="AF82" i="7" s="1"/>
  <c r="AI82" i="7" s="1"/>
  <c r="AL82" i="7" s="1"/>
  <c r="AO82" i="7" s="1"/>
  <c r="D82" i="7"/>
  <c r="G82" i="7" s="1"/>
  <c r="J82" i="7" s="1"/>
  <c r="M82" i="7" s="1"/>
  <c r="P82" i="7" s="1"/>
  <c r="S82" i="7" s="1"/>
  <c r="V82" i="7" s="1"/>
  <c r="Y82" i="7" s="1"/>
  <c r="AB82" i="7" s="1"/>
  <c r="AE82" i="7" s="1"/>
  <c r="AH82" i="7" s="1"/>
  <c r="AK82" i="7" s="1"/>
  <c r="AN82" i="7" s="1"/>
  <c r="AQ82" i="7" s="1"/>
  <c r="I81" i="7"/>
  <c r="L81" i="7" s="1"/>
  <c r="O81" i="7" s="1"/>
  <c r="H81" i="7"/>
  <c r="K81" i="7" s="1"/>
  <c r="D81" i="7"/>
  <c r="G81" i="7" s="1"/>
  <c r="J81" i="7" s="1"/>
  <c r="I80" i="7"/>
  <c r="L80" i="7" s="1"/>
  <c r="O80" i="7" s="1"/>
  <c r="R80" i="7" s="1"/>
  <c r="U80" i="7" s="1"/>
  <c r="X80" i="7" s="1"/>
  <c r="AA80" i="7" s="1"/>
  <c r="AD80" i="7" s="1"/>
  <c r="AG80" i="7" s="1"/>
  <c r="AJ80" i="7" s="1"/>
  <c r="AM80" i="7" s="1"/>
  <c r="AP80" i="7" s="1"/>
  <c r="AS80" i="7" s="1"/>
  <c r="H80" i="7"/>
  <c r="K80" i="7" s="1"/>
  <c r="N80" i="7" s="1"/>
  <c r="Q80" i="7" s="1"/>
  <c r="T80" i="7" s="1"/>
  <c r="W80" i="7" s="1"/>
  <c r="Z80" i="7" s="1"/>
  <c r="AC80" i="7" s="1"/>
  <c r="AF80" i="7" s="1"/>
  <c r="AI80" i="7" s="1"/>
  <c r="AL80" i="7" s="1"/>
  <c r="AO80" i="7" s="1"/>
  <c r="AR80" i="7" s="1"/>
  <c r="D80" i="7"/>
  <c r="G80" i="7" s="1"/>
  <c r="J80" i="7" s="1"/>
  <c r="M80" i="7" s="1"/>
  <c r="P80" i="7" s="1"/>
  <c r="S80" i="7" s="1"/>
  <c r="V80" i="7" s="1"/>
  <c r="Y80" i="7" s="1"/>
  <c r="AB80" i="7" s="1"/>
  <c r="AE80" i="7" s="1"/>
  <c r="AH80" i="7" s="1"/>
  <c r="AK80" i="7" s="1"/>
  <c r="AN80" i="7" s="1"/>
  <c r="AQ80" i="7" s="1"/>
  <c r="I79" i="7"/>
  <c r="L79" i="7" s="1"/>
  <c r="O79" i="7" s="1"/>
  <c r="R79" i="7" s="1"/>
  <c r="U79" i="7" s="1"/>
  <c r="X79" i="7" s="1"/>
  <c r="AA79" i="7" s="1"/>
  <c r="AD79" i="7" s="1"/>
  <c r="AG79" i="7" s="1"/>
  <c r="AJ79" i="7" s="1"/>
  <c r="AM79" i="7" s="1"/>
  <c r="AP79" i="7" s="1"/>
  <c r="AS79" i="7" s="1"/>
  <c r="H79" i="7"/>
  <c r="K79" i="7" s="1"/>
  <c r="N79" i="7" s="1"/>
  <c r="Q79" i="7" s="1"/>
  <c r="T79" i="7" s="1"/>
  <c r="W79" i="7" s="1"/>
  <c r="Z79" i="7" s="1"/>
  <c r="AC79" i="7" s="1"/>
  <c r="AF79" i="7" s="1"/>
  <c r="AI79" i="7" s="1"/>
  <c r="AL79" i="7" s="1"/>
  <c r="AO79" i="7" s="1"/>
  <c r="AR79" i="7" s="1"/>
  <c r="D79" i="7"/>
  <c r="G79" i="7" s="1"/>
  <c r="J79" i="7" s="1"/>
  <c r="M79" i="7" s="1"/>
  <c r="P79" i="7" s="1"/>
  <c r="S79" i="7" s="1"/>
  <c r="V79" i="7" s="1"/>
  <c r="Y79" i="7" s="1"/>
  <c r="AB79" i="7" s="1"/>
  <c r="AE79" i="7" s="1"/>
  <c r="AH79" i="7" s="1"/>
  <c r="AK79" i="7" s="1"/>
  <c r="AN79" i="7" s="1"/>
  <c r="AQ79" i="7" s="1"/>
  <c r="I78" i="7"/>
  <c r="L78" i="7" s="1"/>
  <c r="O78" i="7" s="1"/>
  <c r="R78" i="7" s="1"/>
  <c r="U78" i="7" s="1"/>
  <c r="X78" i="7" s="1"/>
  <c r="AA78" i="7" s="1"/>
  <c r="AD78" i="7" s="1"/>
  <c r="AG78" i="7" s="1"/>
  <c r="AJ78" i="7" s="1"/>
  <c r="AM78" i="7" s="1"/>
  <c r="AP78" i="7" s="1"/>
  <c r="AS78" i="7" s="1"/>
  <c r="H78" i="7"/>
  <c r="K78" i="7" s="1"/>
  <c r="N78" i="7" s="1"/>
  <c r="Q78" i="7" s="1"/>
  <c r="T78" i="7" s="1"/>
  <c r="W78" i="7" s="1"/>
  <c r="Z78" i="7" s="1"/>
  <c r="AC78" i="7" s="1"/>
  <c r="AF78" i="7" s="1"/>
  <c r="AI78" i="7" s="1"/>
  <c r="AL78" i="7" s="1"/>
  <c r="AO78" i="7" s="1"/>
  <c r="AR78" i="7" s="1"/>
  <c r="D78" i="7"/>
  <c r="G78" i="7" s="1"/>
  <c r="J78" i="7" s="1"/>
  <c r="M78" i="7" s="1"/>
  <c r="P78" i="7" s="1"/>
  <c r="S78" i="7" s="1"/>
  <c r="V78" i="7" s="1"/>
  <c r="Y78" i="7" s="1"/>
  <c r="AB78" i="7" s="1"/>
  <c r="AE78" i="7" s="1"/>
  <c r="AH78" i="7" s="1"/>
  <c r="AK78" i="7" s="1"/>
  <c r="AN78" i="7" s="1"/>
  <c r="AQ78" i="7" s="1"/>
  <c r="I77" i="7"/>
  <c r="L77" i="7" s="1"/>
  <c r="O77" i="7" s="1"/>
  <c r="R77" i="7" s="1"/>
  <c r="U77" i="7" s="1"/>
  <c r="X77" i="7" s="1"/>
  <c r="AA77" i="7" s="1"/>
  <c r="AD77" i="7" s="1"/>
  <c r="AG77" i="7" s="1"/>
  <c r="AJ77" i="7" s="1"/>
  <c r="AM77" i="7" s="1"/>
  <c r="AP77" i="7" s="1"/>
  <c r="AS77" i="7" s="1"/>
  <c r="H77" i="7"/>
  <c r="K77" i="7" s="1"/>
  <c r="N77" i="7" s="1"/>
  <c r="Q77" i="7" s="1"/>
  <c r="T77" i="7" s="1"/>
  <c r="W77" i="7" s="1"/>
  <c r="Z77" i="7" s="1"/>
  <c r="AC77" i="7" s="1"/>
  <c r="AF77" i="7" s="1"/>
  <c r="AI77" i="7" s="1"/>
  <c r="AL77" i="7" s="1"/>
  <c r="AO77" i="7" s="1"/>
  <c r="AR77" i="7" s="1"/>
  <c r="D77" i="7"/>
  <c r="G77" i="7" s="1"/>
  <c r="J77" i="7" s="1"/>
  <c r="M77" i="7" s="1"/>
  <c r="P77" i="7" s="1"/>
  <c r="S77" i="7" s="1"/>
  <c r="V77" i="7" s="1"/>
  <c r="Y77" i="7" s="1"/>
  <c r="AB77" i="7" s="1"/>
  <c r="AE77" i="7" s="1"/>
  <c r="AH77" i="7" s="1"/>
  <c r="AK77" i="7" s="1"/>
  <c r="AN77" i="7" s="1"/>
  <c r="AQ77" i="7" s="1"/>
  <c r="I76" i="7"/>
  <c r="L76" i="7" s="1"/>
  <c r="O76" i="7" s="1"/>
  <c r="R76" i="7" s="1"/>
  <c r="U76" i="7" s="1"/>
  <c r="X76" i="7" s="1"/>
  <c r="AA76" i="7" s="1"/>
  <c r="AD76" i="7" s="1"/>
  <c r="AG76" i="7" s="1"/>
  <c r="AJ76" i="7" s="1"/>
  <c r="AM76" i="7" s="1"/>
  <c r="AP76" i="7" s="1"/>
  <c r="AS76" i="7" s="1"/>
  <c r="I75" i="7"/>
  <c r="L75" i="7" s="1"/>
  <c r="O75" i="7" s="1"/>
  <c r="R75" i="7" s="1"/>
  <c r="U75" i="7" s="1"/>
  <c r="X75" i="7" s="1"/>
  <c r="AA75" i="7" s="1"/>
  <c r="AD75" i="7" s="1"/>
  <c r="AG75" i="7" s="1"/>
  <c r="AJ75" i="7" s="1"/>
  <c r="AM75" i="7" s="1"/>
  <c r="AP75" i="7" s="1"/>
  <c r="AS75" i="7" s="1"/>
  <c r="H75" i="7"/>
  <c r="K75" i="7" s="1"/>
  <c r="N75" i="7" s="1"/>
  <c r="Q75" i="7" s="1"/>
  <c r="T75" i="7" s="1"/>
  <c r="W75" i="7" s="1"/>
  <c r="Z75" i="7" s="1"/>
  <c r="AC75" i="7" s="1"/>
  <c r="AF75" i="7" s="1"/>
  <c r="AI75" i="7" s="1"/>
  <c r="AL75" i="7" s="1"/>
  <c r="AO75" i="7" s="1"/>
  <c r="AR75" i="7" s="1"/>
  <c r="D75" i="7"/>
  <c r="G75" i="7" s="1"/>
  <c r="J75" i="7" s="1"/>
  <c r="M75" i="7" s="1"/>
  <c r="P75" i="7" s="1"/>
  <c r="S75" i="7" s="1"/>
  <c r="V75" i="7" s="1"/>
  <c r="Y75" i="7" s="1"/>
  <c r="AB75" i="7" s="1"/>
  <c r="AE75" i="7" s="1"/>
  <c r="AH75" i="7" s="1"/>
  <c r="AK75" i="7" s="1"/>
  <c r="AN75" i="7" s="1"/>
  <c r="AQ75" i="7" s="1"/>
  <c r="I74" i="7"/>
  <c r="H74" i="7"/>
  <c r="K74" i="7" s="1"/>
  <c r="D74" i="7"/>
  <c r="H72" i="7"/>
  <c r="K72" i="7" s="1"/>
  <c r="N72" i="7" s="1"/>
  <c r="Q72" i="7" s="1"/>
  <c r="T72" i="7" s="1"/>
  <c r="W72" i="7" s="1"/>
  <c r="Z72" i="7" s="1"/>
  <c r="AC72" i="7" s="1"/>
  <c r="AF72" i="7" s="1"/>
  <c r="AI72" i="7" s="1"/>
  <c r="AL72" i="7" s="1"/>
  <c r="AO72" i="7" s="1"/>
  <c r="AR72" i="7" s="1"/>
  <c r="F72" i="7"/>
  <c r="I72" i="7" s="1"/>
  <c r="D72" i="7"/>
  <c r="G72" i="7" s="1"/>
  <c r="J72" i="7" s="1"/>
  <c r="M72" i="7" s="1"/>
  <c r="P72" i="7" s="1"/>
  <c r="S72" i="7" s="1"/>
  <c r="V72" i="7" s="1"/>
  <c r="Y72" i="7" s="1"/>
  <c r="AB72" i="7" s="1"/>
  <c r="AE72" i="7" s="1"/>
  <c r="AH72" i="7" s="1"/>
  <c r="AK72" i="7" s="1"/>
  <c r="AN72" i="7" s="1"/>
  <c r="AQ72" i="7" s="1"/>
  <c r="I71" i="7"/>
  <c r="L71" i="7" s="1"/>
  <c r="G71" i="7"/>
  <c r="J71" i="7" s="1"/>
  <c r="M71" i="7" s="1"/>
  <c r="P71" i="7" s="1"/>
  <c r="S71" i="7" s="1"/>
  <c r="V71" i="7" s="1"/>
  <c r="Y71" i="7" s="1"/>
  <c r="AB71" i="7" s="1"/>
  <c r="AE71" i="7" s="1"/>
  <c r="AH71" i="7" s="1"/>
  <c r="AK71" i="7" s="1"/>
  <c r="AN71" i="7" s="1"/>
  <c r="AQ71" i="7" s="1"/>
  <c r="G67" i="7"/>
  <c r="G68" i="7" s="1"/>
  <c r="J67" i="7" s="1"/>
  <c r="J68" i="7" s="1"/>
  <c r="M67" i="7" s="1"/>
  <c r="M68" i="7" s="1"/>
  <c r="P67" i="7" s="1"/>
  <c r="P68" i="7" s="1"/>
  <c r="S67" i="7" s="1"/>
  <c r="S68" i="7" s="1"/>
  <c r="V67" i="7" s="1"/>
  <c r="V68" i="7" s="1"/>
  <c r="Y67" i="7" s="1"/>
  <c r="Y68" i="7" s="1"/>
  <c r="AB67" i="7" s="1"/>
  <c r="AB68" i="7" s="1"/>
  <c r="AE67" i="7" s="1"/>
  <c r="AE68" i="7" s="1"/>
  <c r="AH67" i="7" s="1"/>
  <c r="AH68" i="7" s="1"/>
  <c r="AK67" i="7" s="1"/>
  <c r="AK68" i="7" s="1"/>
  <c r="AN67" i="7" s="1"/>
  <c r="AN68" i="7" s="1"/>
  <c r="AQ67" i="7" s="1"/>
  <c r="AQ68" i="7" s="1"/>
  <c r="AK65" i="7"/>
  <c r="AH65" i="7"/>
  <c r="AE65" i="7"/>
  <c r="AB65" i="7"/>
  <c r="Y65" i="7"/>
  <c r="V65" i="7"/>
  <c r="S65" i="7"/>
  <c r="P65" i="7"/>
  <c r="M65" i="7"/>
  <c r="J65" i="7"/>
  <c r="G65" i="7"/>
  <c r="D65" i="7"/>
  <c r="F64" i="7"/>
  <c r="H63" i="7" s="1"/>
  <c r="F63" i="7"/>
  <c r="H62" i="7"/>
  <c r="D62" i="7"/>
  <c r="E61" i="7"/>
  <c r="C61" i="7"/>
  <c r="C65" i="7" s="1"/>
  <c r="I54" i="7"/>
  <c r="L54" i="7" s="1"/>
  <c r="O54" i="7" s="1"/>
  <c r="R54" i="7" s="1"/>
  <c r="U54" i="7" s="1"/>
  <c r="X54" i="7" s="1"/>
  <c r="AA54" i="7" s="1"/>
  <c r="AD54" i="7" s="1"/>
  <c r="AG54" i="7" s="1"/>
  <c r="H54" i="7"/>
  <c r="F53" i="7"/>
  <c r="F52" i="7"/>
  <c r="D40" i="7"/>
  <c r="H39" i="7"/>
  <c r="H40" i="7" s="1"/>
  <c r="G40" i="7" s="1"/>
  <c r="L35" i="7"/>
  <c r="L33" i="7" s="1"/>
  <c r="I35" i="7"/>
  <c r="I33" i="7" s="1"/>
  <c r="F35" i="7"/>
  <c r="F33" i="7" s="1"/>
  <c r="L26" i="7"/>
  <c r="I26" i="7"/>
  <c r="F26" i="7"/>
  <c r="L25" i="7"/>
  <c r="I25" i="7"/>
  <c r="F25" i="7"/>
  <c r="L24" i="7"/>
  <c r="I24" i="7"/>
  <c r="F24" i="7"/>
  <c r="I23" i="7"/>
  <c r="F23" i="7"/>
  <c r="I22" i="7"/>
  <c r="F22" i="7"/>
  <c r="D20" i="7"/>
  <c r="D16" i="7" s="1"/>
  <c r="D7" i="7" s="1"/>
  <c r="E7" i="7" s="1"/>
  <c r="AL16" i="7"/>
  <c r="AI16" i="7"/>
  <c r="AF16" i="7"/>
  <c r="AC16" i="7"/>
  <c r="Z16" i="7"/>
  <c r="W16" i="7"/>
  <c r="T16" i="7"/>
  <c r="Q16" i="7"/>
  <c r="N16" i="7"/>
  <c r="K16" i="7"/>
  <c r="J16" i="7"/>
  <c r="J7" i="7" s="1"/>
  <c r="H16" i="7"/>
  <c r="G16" i="7"/>
  <c r="G7" i="7" s="1"/>
  <c r="G5" i="7" s="1"/>
  <c r="E16" i="7"/>
  <c r="AG8" i="7"/>
  <c r="AG50" i="7" s="1"/>
  <c r="AD8" i="7"/>
  <c r="AD50" i="7" s="1"/>
  <c r="AA8" i="7"/>
  <c r="AA50" i="7" s="1"/>
  <c r="X8" i="7"/>
  <c r="X50" i="7" s="1"/>
  <c r="U8" i="7"/>
  <c r="U50" i="7" s="1"/>
  <c r="R8" i="7"/>
  <c r="O8" i="7"/>
  <c r="O50" i="7" s="1"/>
  <c r="L8" i="7"/>
  <c r="I50" i="7"/>
  <c r="I49" i="7" s="1"/>
  <c r="F8" i="7"/>
  <c r="F50" i="7" s="1"/>
  <c r="AA63" i="2"/>
  <c r="AB63" i="2"/>
  <c r="AC63" i="2"/>
  <c r="H63" i="2"/>
  <c r="E14" i="2"/>
  <c r="E12" i="2"/>
  <c r="E13" i="2"/>
  <c r="B13" i="2"/>
  <c r="B47" i="2" s="1"/>
  <c r="B14" i="2"/>
  <c r="B48" i="2" s="1"/>
  <c r="B12" i="2"/>
  <c r="B46" i="2" s="1"/>
  <c r="AH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R61" i="2"/>
  <c r="Q61" i="2"/>
  <c r="K61" i="2"/>
  <c r="J61" i="2"/>
  <c r="F61" i="2"/>
  <c r="F60" i="2"/>
  <c r="B60" i="2"/>
  <c r="R59" i="2"/>
  <c r="Q59" i="2"/>
  <c r="N59" i="2"/>
  <c r="L59" i="2"/>
  <c r="I59" i="2"/>
  <c r="H59" i="2"/>
  <c r="F59" i="2"/>
  <c r="R58" i="2"/>
  <c r="M58" i="2"/>
  <c r="J58" i="2"/>
  <c r="R57" i="2"/>
  <c r="P57" i="2"/>
  <c r="N57" i="2"/>
  <c r="M57" i="2"/>
  <c r="J57" i="2"/>
  <c r="I57" i="2"/>
  <c r="H57" i="2"/>
  <c r="P56" i="2"/>
  <c r="N56" i="2"/>
  <c r="I56" i="2"/>
  <c r="H56" i="2"/>
  <c r="R55" i="2"/>
  <c r="P55" i="2"/>
  <c r="N55" i="2"/>
  <c r="M55" i="2"/>
  <c r="J55" i="2"/>
  <c r="I55" i="2"/>
  <c r="H55" i="2"/>
  <c r="R54" i="2"/>
  <c r="M54" i="2"/>
  <c r="J54" i="2"/>
  <c r="B54" i="2"/>
  <c r="AC53" i="2"/>
  <c r="AB53" i="2"/>
  <c r="Z53" i="2"/>
  <c r="Y53" i="2"/>
  <c r="X53" i="2"/>
  <c r="V53" i="2"/>
  <c r="U53" i="2"/>
  <c r="T53" i="2"/>
  <c r="R53" i="2"/>
  <c r="Q53" i="2"/>
  <c r="P53" i="2"/>
  <c r="N53" i="2"/>
  <c r="M53" i="2"/>
  <c r="L53" i="2"/>
  <c r="J53" i="2"/>
  <c r="I53" i="2"/>
  <c r="AH52" i="2"/>
  <c r="AI52" i="2" s="1"/>
  <c r="B52" i="2"/>
  <c r="AH51" i="2"/>
  <c r="AI51" i="2" s="1"/>
  <c r="B51" i="2"/>
  <c r="AH50" i="2"/>
  <c r="AI50" i="2" s="1"/>
  <c r="B50" i="2"/>
  <c r="B49" i="2"/>
  <c r="F46" i="2"/>
  <c r="B42" i="2"/>
  <c r="G41" i="2"/>
  <c r="M41" i="2" s="1"/>
  <c r="AH41" i="2" s="1"/>
  <c r="B41" i="2"/>
  <c r="G40" i="2"/>
  <c r="M40" i="2" s="1"/>
  <c r="AH40" i="2" s="1"/>
  <c r="B40" i="2"/>
  <c r="G39" i="2"/>
  <c r="M39" i="2" s="1"/>
  <c r="AH39" i="2" s="1"/>
  <c r="B39" i="2"/>
  <c r="G38" i="2"/>
  <c r="M38" i="2" s="1"/>
  <c r="AH38" i="2" s="1"/>
  <c r="B38" i="2"/>
  <c r="G37" i="2"/>
  <c r="M37" i="2" s="1"/>
  <c r="AH37" i="2" s="1"/>
  <c r="B37" i="2"/>
  <c r="G36" i="2"/>
  <c r="M36" i="2" s="1"/>
  <c r="AH36" i="2" s="1"/>
  <c r="B36" i="2"/>
  <c r="G35" i="2"/>
  <c r="B35" i="2"/>
  <c r="Z34" i="2"/>
  <c r="Z14" i="2" s="1"/>
  <c r="Y34" i="2"/>
  <c r="Y14" i="2" s="1"/>
  <c r="X34" i="2"/>
  <c r="X14" i="2" s="1"/>
  <c r="W34" i="2"/>
  <c r="W14" i="2" s="1"/>
  <c r="V34" i="2"/>
  <c r="V14" i="2" s="1"/>
  <c r="U34" i="2"/>
  <c r="U14" i="2" s="1"/>
  <c r="T34" i="2"/>
  <c r="T14" i="2" s="1"/>
  <c r="S34" i="2"/>
  <c r="R34" i="2"/>
  <c r="R14" i="2" s="1"/>
  <c r="Q34" i="2"/>
  <c r="Q14" i="2" s="1"/>
  <c r="P34" i="2"/>
  <c r="P14" i="2" s="1"/>
  <c r="O34" i="2"/>
  <c r="O14" i="2" s="1"/>
  <c r="N34" i="2"/>
  <c r="N14" i="2" s="1"/>
  <c r="L34" i="2"/>
  <c r="L14" i="2" s="1"/>
  <c r="K34" i="2"/>
  <c r="J34" i="2"/>
  <c r="I34" i="2"/>
  <c r="H34" i="2"/>
  <c r="E34" i="2"/>
  <c r="B34" i="2"/>
  <c r="G33" i="2"/>
  <c r="K33" i="2" s="1"/>
  <c r="AH33" i="2" s="1"/>
  <c r="B33" i="2"/>
  <c r="G32" i="2"/>
  <c r="K32" i="2" s="1"/>
  <c r="AH32" i="2" s="1"/>
  <c r="B32" i="2"/>
  <c r="G31" i="2"/>
  <c r="K31" i="2" s="1"/>
  <c r="AH31" i="2" s="1"/>
  <c r="B31" i="2"/>
  <c r="G30" i="2"/>
  <c r="K30" i="2" s="1"/>
  <c r="AH30" i="2" s="1"/>
  <c r="B30" i="2"/>
  <c r="G29" i="2"/>
  <c r="K29" i="2" s="1"/>
  <c r="AH29" i="2" s="1"/>
  <c r="B29" i="2"/>
  <c r="G28" i="2"/>
  <c r="K28" i="2" s="1"/>
  <c r="AH28" i="2" s="1"/>
  <c r="B28" i="2"/>
  <c r="J27" i="2"/>
  <c r="AH27" i="2" s="1"/>
  <c r="B61" i="2"/>
  <c r="A27" i="2"/>
  <c r="A61" i="2" s="1"/>
  <c r="Z26" i="2"/>
  <c r="Z13" i="2" s="1"/>
  <c r="Y26" i="2"/>
  <c r="Y13" i="2" s="1"/>
  <c r="X26" i="2"/>
  <c r="W26" i="2"/>
  <c r="W13" i="2" s="1"/>
  <c r="V26" i="2"/>
  <c r="V13" i="2" s="1"/>
  <c r="U26" i="2"/>
  <c r="U13" i="2" s="1"/>
  <c r="T26" i="2"/>
  <c r="S26" i="2"/>
  <c r="S13" i="2" s="1"/>
  <c r="R26" i="2"/>
  <c r="R13" i="2" s="1"/>
  <c r="Q26" i="2"/>
  <c r="Q13" i="2" s="1"/>
  <c r="P26" i="2"/>
  <c r="O26" i="2"/>
  <c r="O13" i="2" s="1"/>
  <c r="N26" i="2"/>
  <c r="N13" i="2" s="1"/>
  <c r="M26" i="2"/>
  <c r="M13" i="2" s="1"/>
  <c r="L26" i="2"/>
  <c r="A26" i="2"/>
  <c r="A60" i="2" s="1"/>
  <c r="B59" i="2"/>
  <c r="A25" i="2"/>
  <c r="A59" i="2" s="1"/>
  <c r="B58" i="2"/>
  <c r="A24" i="2"/>
  <c r="A58" i="2" s="1"/>
  <c r="AH23" i="2"/>
  <c r="B57" i="2"/>
  <c r="A23" i="2"/>
  <c r="A57" i="2" s="1"/>
  <c r="B56" i="2"/>
  <c r="A22" i="2"/>
  <c r="A56" i="2" s="1"/>
  <c r="AH21" i="2"/>
  <c r="B55" i="2"/>
  <c r="A21" i="2"/>
  <c r="A55" i="2" s="1"/>
  <c r="A20" i="2"/>
  <c r="A54" i="2" s="1"/>
  <c r="AH19" i="2"/>
  <c r="AA53" i="2"/>
  <c r="B53" i="2"/>
  <c r="A19" i="2"/>
  <c r="A53" i="2" s="1"/>
  <c r="Z18" i="2"/>
  <c r="Z12" i="2" s="1"/>
  <c r="Y18" i="2"/>
  <c r="X18" i="2"/>
  <c r="X12" i="2" s="1"/>
  <c r="X63" i="2" s="1"/>
  <c r="W18" i="2"/>
  <c r="W12" i="2" s="1"/>
  <c r="V18" i="2"/>
  <c r="V12" i="2" s="1"/>
  <c r="U18" i="2"/>
  <c r="U12" i="2" s="1"/>
  <c r="T18" i="2"/>
  <c r="T12" i="2" s="1"/>
  <c r="S18" i="2"/>
  <c r="S12" i="2" s="1"/>
  <c r="R18" i="2"/>
  <c r="R12" i="2" s="1"/>
  <c r="Q18" i="2"/>
  <c r="Q12" i="2" s="1"/>
  <c r="P18" i="2"/>
  <c r="P12" i="2" s="1"/>
  <c r="O18" i="2"/>
  <c r="O12" i="2" s="1"/>
  <c r="N18" i="2"/>
  <c r="N12" i="2" s="1"/>
  <c r="M18" i="2"/>
  <c r="M12" i="2" s="1"/>
  <c r="L18" i="2"/>
  <c r="L12" i="2" s="1"/>
  <c r="K18" i="2"/>
  <c r="K12" i="2" s="1"/>
  <c r="J18" i="2"/>
  <c r="J12" i="2" s="1"/>
  <c r="E18" i="2"/>
  <c r="A18" i="2"/>
  <c r="A52" i="2" s="1"/>
  <c r="A17" i="2"/>
  <c r="A51" i="2" s="1"/>
  <c r="A16" i="2"/>
  <c r="A50" i="2" s="1"/>
  <c r="A15" i="2"/>
  <c r="A49" i="2" s="1"/>
  <c r="S14" i="2"/>
  <c r="A14" i="2"/>
  <c r="A48" i="2" s="1"/>
  <c r="X13" i="2"/>
  <c r="T13" i="2"/>
  <c r="P13" i="2"/>
  <c r="L13" i="2"/>
  <c r="F13" i="2"/>
  <c r="F14" i="2" s="1"/>
  <c r="F15" i="2" s="1"/>
  <c r="F49" i="2" s="1"/>
  <c r="A13" i="2"/>
  <c r="A47" i="2" s="1"/>
  <c r="Y12" i="2"/>
  <c r="A12" i="2"/>
  <c r="A46" i="2" s="1"/>
  <c r="N63" i="2" l="1"/>
  <c r="R63" i="2"/>
  <c r="V63" i="2"/>
  <c r="Z63" i="2"/>
  <c r="J118" i="7"/>
  <c r="M118" i="7" s="1"/>
  <c r="P118" i="7" s="1"/>
  <c r="S118" i="7" s="1"/>
  <c r="V118" i="7" s="1"/>
  <c r="Y118" i="7" s="1"/>
  <c r="AB118" i="7" s="1"/>
  <c r="AE118" i="7" s="1"/>
  <c r="AH118" i="7" s="1"/>
  <c r="AK118" i="7" s="1"/>
  <c r="AN118" i="7" s="1"/>
  <c r="AQ118" i="7" s="1"/>
  <c r="I118" i="7"/>
  <c r="AZ15" i="18"/>
  <c r="L50" i="7"/>
  <c r="L49" i="7" s="1"/>
  <c r="G76" i="15"/>
  <c r="G78" i="15" s="1"/>
  <c r="F61" i="7"/>
  <c r="AJ17" i="7"/>
  <c r="N76" i="15"/>
  <c r="N78" i="15" s="1"/>
  <c r="R50" i="7"/>
  <c r="I76" i="15"/>
  <c r="I78" i="15" s="1"/>
  <c r="AQ15" i="18"/>
  <c r="M47" i="15"/>
  <c r="M35" i="15" s="1"/>
  <c r="M32" i="15" s="1"/>
  <c r="M43" i="15" s="1"/>
  <c r="M56" i="15"/>
  <c r="F49" i="7"/>
  <c r="AS82" i="7"/>
  <c r="I63" i="7"/>
  <c r="H64" i="7"/>
  <c r="I64" i="7" s="1"/>
  <c r="K63" i="7" s="1"/>
  <c r="K64" i="7" s="1"/>
  <c r="L64" i="7" s="1"/>
  <c r="N63" i="7" s="1"/>
  <c r="J84" i="7"/>
  <c r="AR82" i="7"/>
  <c r="J86" i="7"/>
  <c r="M86" i="7" s="1"/>
  <c r="M92" i="7"/>
  <c r="K92" i="7"/>
  <c r="K39" i="7"/>
  <c r="J39" i="7" s="1"/>
  <c r="S63" i="2"/>
  <c r="L63" i="2"/>
  <c r="P63" i="2"/>
  <c r="T63" i="2"/>
  <c r="Y63" i="2"/>
  <c r="Q63" i="2"/>
  <c r="U63" i="2"/>
  <c r="O11" i="2"/>
  <c r="O63" i="2"/>
  <c r="W11" i="2"/>
  <c r="W63" i="2"/>
  <c r="X172" i="12"/>
  <c r="Y171" i="12"/>
  <c r="F38" i="12"/>
  <c r="T62" i="12"/>
  <c r="J52" i="12"/>
  <c r="K51" i="12"/>
  <c r="M51" i="12" s="1"/>
  <c r="D39" i="12"/>
  <c r="F39" i="12" s="1"/>
  <c r="C40" i="12"/>
  <c r="AE208" i="12"/>
  <c r="AF207" i="12"/>
  <c r="AH207" i="12" s="1"/>
  <c r="AH206" i="12"/>
  <c r="R63" i="12"/>
  <c r="T63" i="12" s="1"/>
  <c r="Q64" i="12"/>
  <c r="P23" i="7"/>
  <c r="O23" i="7"/>
  <c r="O22" i="7"/>
  <c r="M20" i="7"/>
  <c r="M16" i="7" s="1"/>
  <c r="M7" i="7" s="1"/>
  <c r="P22" i="7"/>
  <c r="L20" i="7"/>
  <c r="AK39" i="10"/>
  <c r="AL40" i="10"/>
  <c r="AI33" i="10"/>
  <c r="AH35" i="10"/>
  <c r="R49" i="9"/>
  <c r="Q50" i="9"/>
  <c r="J37" i="9"/>
  <c r="K36" i="9"/>
  <c r="AH191" i="9"/>
  <c r="AA155" i="9"/>
  <c r="AE193" i="9"/>
  <c r="AF192" i="9"/>
  <c r="X157" i="9"/>
  <c r="Y156" i="9"/>
  <c r="AA156" i="9" s="1"/>
  <c r="F53" i="8"/>
  <c r="F20" i="8"/>
  <c r="AW92" i="7"/>
  <c r="F70" i="7"/>
  <c r="D61" i="7"/>
  <c r="AE36" i="7"/>
  <c r="AI36" i="7"/>
  <c r="AF29" i="7"/>
  <c r="R35" i="7"/>
  <c r="R33" i="7" s="1"/>
  <c r="O49" i="7"/>
  <c r="U49" i="7"/>
  <c r="R49" i="7"/>
  <c r="O35" i="7"/>
  <c r="O33" i="7" s="1"/>
  <c r="AN29" i="1"/>
  <c r="AQ29" i="1" s="1"/>
  <c r="AF24" i="1"/>
  <c r="AG24" i="1"/>
  <c r="AF22" i="1"/>
  <c r="AG22" i="1"/>
  <c r="AI23" i="1"/>
  <c r="AJ23" i="1"/>
  <c r="I20" i="7"/>
  <c r="I16" i="7" s="1"/>
  <c r="K7" i="7"/>
  <c r="K28" i="7" s="1"/>
  <c r="J5" i="7"/>
  <c r="F32" i="7"/>
  <c r="D27" i="7"/>
  <c r="D116" i="7" s="1"/>
  <c r="AJ54" i="7"/>
  <c r="AM54" i="7" s="1"/>
  <c r="AP54" i="7" s="1"/>
  <c r="I70" i="7"/>
  <c r="L72" i="7"/>
  <c r="O72" i="7" s="1"/>
  <c r="R72" i="7" s="1"/>
  <c r="U72" i="7" s="1"/>
  <c r="X72" i="7" s="1"/>
  <c r="AA72" i="7" s="1"/>
  <c r="AD72" i="7" s="1"/>
  <c r="AG72" i="7" s="1"/>
  <c r="AJ72" i="7" s="1"/>
  <c r="AM72" i="7" s="1"/>
  <c r="AP72" i="7" s="1"/>
  <c r="AS72" i="7" s="1"/>
  <c r="L74" i="7"/>
  <c r="O74" i="7" s="1"/>
  <c r="R74" i="7" s="1"/>
  <c r="U74" i="7" s="1"/>
  <c r="X74" i="7" s="1"/>
  <c r="AA74" i="7" s="1"/>
  <c r="AD74" i="7" s="1"/>
  <c r="AG74" i="7" s="1"/>
  <c r="AJ74" i="7" s="1"/>
  <c r="AM74" i="7" s="1"/>
  <c r="AP74" i="7" s="1"/>
  <c r="AS74" i="7" s="1"/>
  <c r="G74" i="7"/>
  <c r="M83" i="7"/>
  <c r="O71" i="7"/>
  <c r="M81" i="7"/>
  <c r="H7" i="7"/>
  <c r="F20" i="7"/>
  <c r="K54" i="7"/>
  <c r="G54" i="7"/>
  <c r="D76" i="7"/>
  <c r="G76" i="7" s="1"/>
  <c r="J76" i="7" s="1"/>
  <c r="M76" i="7" s="1"/>
  <c r="P76" i="7" s="1"/>
  <c r="S76" i="7" s="1"/>
  <c r="V76" i="7" s="1"/>
  <c r="Y76" i="7" s="1"/>
  <c r="AB76" i="7" s="1"/>
  <c r="AE76" i="7" s="1"/>
  <c r="AH76" i="7" s="1"/>
  <c r="AK76" i="7" s="1"/>
  <c r="AN76" i="7" s="1"/>
  <c r="AQ76" i="7" s="1"/>
  <c r="H76" i="7"/>
  <c r="K76" i="7" s="1"/>
  <c r="N76" i="7" s="1"/>
  <c r="Q76" i="7" s="1"/>
  <c r="T76" i="7" s="1"/>
  <c r="W76" i="7" s="1"/>
  <c r="Z76" i="7" s="1"/>
  <c r="AC76" i="7" s="1"/>
  <c r="AF76" i="7" s="1"/>
  <c r="AI76" i="7" s="1"/>
  <c r="AL76" i="7" s="1"/>
  <c r="AO76" i="7" s="1"/>
  <c r="AR76" i="7" s="1"/>
  <c r="D89" i="7"/>
  <c r="D5" i="7"/>
  <c r="G62" i="7"/>
  <c r="K62" i="7"/>
  <c r="E70" i="7"/>
  <c r="H71" i="7"/>
  <c r="N74" i="7"/>
  <c r="R81" i="7"/>
  <c r="H87" i="7"/>
  <c r="I87" i="7" s="1"/>
  <c r="J87" i="7"/>
  <c r="J90" i="7"/>
  <c r="I90" i="7"/>
  <c r="I83" i="7"/>
  <c r="I73" i="7" s="1"/>
  <c r="F83" i="7"/>
  <c r="F73" i="7" s="1"/>
  <c r="F69" i="7" s="1"/>
  <c r="G39" i="7"/>
  <c r="N81" i="7"/>
  <c r="D93" i="7"/>
  <c r="G93" i="7" s="1"/>
  <c r="J93" i="7" s="1"/>
  <c r="M93" i="7" s="1"/>
  <c r="P93" i="7" s="1"/>
  <c r="S93" i="7" s="1"/>
  <c r="V93" i="7" s="1"/>
  <c r="Y93" i="7" s="1"/>
  <c r="AB93" i="7" s="1"/>
  <c r="AE93" i="7" s="1"/>
  <c r="AH93" i="7" s="1"/>
  <c r="AK93" i="7" s="1"/>
  <c r="AN93" i="7" s="1"/>
  <c r="AQ93" i="7" s="1"/>
  <c r="H93" i="7"/>
  <c r="H122" i="7"/>
  <c r="R11" i="2"/>
  <c r="Y11" i="2"/>
  <c r="S11" i="2"/>
  <c r="U11" i="2"/>
  <c r="J26" i="2"/>
  <c r="V11" i="2"/>
  <c r="Z11" i="2"/>
  <c r="N11" i="2"/>
  <c r="Q11" i="2"/>
  <c r="AB46" i="2"/>
  <c r="X46" i="2"/>
  <c r="T46" i="2"/>
  <c r="Y46" i="2"/>
  <c r="T11" i="2"/>
  <c r="AA48" i="2"/>
  <c r="P60" i="2"/>
  <c r="L60" i="2"/>
  <c r="O60" i="2"/>
  <c r="J60" i="2"/>
  <c r="Z48" i="2"/>
  <c r="M60" i="2"/>
  <c r="S60" i="2"/>
  <c r="P11" i="2"/>
  <c r="F16" i="2"/>
  <c r="G34" i="2"/>
  <c r="U46" i="2"/>
  <c r="Z46" i="2"/>
  <c r="AB48" i="2"/>
  <c r="N60" i="2"/>
  <c r="L11" i="2"/>
  <c r="O54" i="2"/>
  <c r="K54" i="2"/>
  <c r="Q54" i="2"/>
  <c r="L54" i="2"/>
  <c r="O56" i="2"/>
  <c r="K56" i="2"/>
  <c r="Q56" i="2"/>
  <c r="L56" i="2"/>
  <c r="O58" i="2"/>
  <c r="K58" i="2"/>
  <c r="Q58" i="2"/>
  <c r="L58" i="2"/>
  <c r="K26" i="2"/>
  <c r="P61" i="2"/>
  <c r="L61" i="2"/>
  <c r="S61" i="2"/>
  <c r="N61" i="2"/>
  <c r="I61" i="2"/>
  <c r="M35" i="2"/>
  <c r="V46" i="2"/>
  <c r="AA46" i="2"/>
  <c r="F47" i="2"/>
  <c r="F48" i="2"/>
  <c r="X48" i="2"/>
  <c r="AC48" i="2"/>
  <c r="H54" i="2"/>
  <c r="N54" i="2"/>
  <c r="J56" i="2"/>
  <c r="R56" i="2"/>
  <c r="H58" i="2"/>
  <c r="N58" i="2"/>
  <c r="I60" i="2"/>
  <c r="Q60" i="2"/>
  <c r="M61" i="2"/>
  <c r="X11" i="2"/>
  <c r="AH18" i="2"/>
  <c r="AH20" i="2"/>
  <c r="AH22" i="2"/>
  <c r="AH24" i="2"/>
  <c r="O59" i="2"/>
  <c r="K59" i="2"/>
  <c r="P59" i="2"/>
  <c r="J59" i="2"/>
  <c r="AH25" i="2"/>
  <c r="W46" i="2"/>
  <c r="Y48" i="2"/>
  <c r="I54" i="2"/>
  <c r="P54" i="2"/>
  <c r="M56" i="2"/>
  <c r="I58" i="2"/>
  <c r="P58" i="2"/>
  <c r="M59" i="2"/>
  <c r="K60" i="2"/>
  <c r="R60" i="2"/>
  <c r="O61" i="2"/>
  <c r="O55" i="2"/>
  <c r="K55" i="2"/>
  <c r="O57" i="2"/>
  <c r="K57" i="2"/>
  <c r="K53" i="2"/>
  <c r="O53" i="2"/>
  <c r="S53" i="2"/>
  <c r="W53" i="2"/>
  <c r="L55" i="2"/>
  <c r="Q55" i="2"/>
  <c r="L57" i="2"/>
  <c r="Q57" i="2"/>
  <c r="K40" i="7" l="1"/>
  <c r="O20" i="7"/>
  <c r="O27" i="7" s="1"/>
  <c r="O28" i="7" s="1"/>
  <c r="AV15" i="18"/>
  <c r="K27" i="7"/>
  <c r="AT15" i="18"/>
  <c r="AK15" i="18"/>
  <c r="D73" i="7"/>
  <c r="K86" i="7"/>
  <c r="L86" i="7" s="1"/>
  <c r="L70" i="7"/>
  <c r="L63" i="7"/>
  <c r="I27" i="7"/>
  <c r="I28" i="7" s="1"/>
  <c r="D28" i="7"/>
  <c r="AM17" i="7"/>
  <c r="O76" i="15"/>
  <c r="O78" i="15" s="1"/>
  <c r="AJ8" i="7"/>
  <c r="AJ50" i="7" s="1"/>
  <c r="AM15" i="18"/>
  <c r="I47" i="15"/>
  <c r="I35" i="15" s="1"/>
  <c r="I32" i="15" s="1"/>
  <c r="I43" i="15" s="1"/>
  <c r="I56" i="15"/>
  <c r="G56" i="15"/>
  <c r="G47" i="15"/>
  <c r="G35" i="15" s="1"/>
  <c r="G32" i="15" s="1"/>
  <c r="G45" i="15" s="1"/>
  <c r="G66" i="15" s="1"/>
  <c r="N56" i="15"/>
  <c r="N47" i="15"/>
  <c r="N35" i="15" s="1"/>
  <c r="N32" i="15" s="1"/>
  <c r="N43" i="15" s="1"/>
  <c r="L61" i="7"/>
  <c r="L32" i="7" s="1"/>
  <c r="AK40" i="10"/>
  <c r="AO39" i="10"/>
  <c r="H61" i="7"/>
  <c r="I61" i="7"/>
  <c r="I32" i="7" s="1"/>
  <c r="J74" i="7"/>
  <c r="J73" i="7" s="1"/>
  <c r="AS54" i="7"/>
  <c r="N92" i="7"/>
  <c r="P92" i="7"/>
  <c r="M84" i="7"/>
  <c r="K84" i="7"/>
  <c r="L84" i="7" s="1"/>
  <c r="AT29" i="1"/>
  <c r="AE209" i="12"/>
  <c r="AF208" i="12"/>
  <c r="AH208" i="12" s="1"/>
  <c r="J53" i="12"/>
  <c r="K52" i="12"/>
  <c r="M52" i="12" s="1"/>
  <c r="R64" i="12"/>
  <c r="T64" i="12" s="1"/>
  <c r="Q65" i="12"/>
  <c r="C41" i="12"/>
  <c r="D40" i="12"/>
  <c r="AA171" i="12"/>
  <c r="Y172" i="12"/>
  <c r="AA172" i="12" s="1"/>
  <c r="X173" i="12"/>
  <c r="AL35" i="10"/>
  <c r="AK35" i="10" s="1"/>
  <c r="M27" i="7"/>
  <c r="M28" i="7" s="1"/>
  <c r="L27" i="7"/>
  <c r="L28" i="7" s="1"/>
  <c r="L16" i="7"/>
  <c r="S22" i="7"/>
  <c r="R22" i="7"/>
  <c r="P20" i="7"/>
  <c r="R23" i="7"/>
  <c r="S23" i="7"/>
  <c r="AH33" i="10"/>
  <c r="AI32" i="10"/>
  <c r="Y157" i="9"/>
  <c r="AA157" i="9" s="1"/>
  <c r="X158" i="9"/>
  <c r="J38" i="9"/>
  <c r="K37" i="9"/>
  <c r="M37" i="9" s="1"/>
  <c r="M36" i="9"/>
  <c r="AH192" i="9"/>
  <c r="R50" i="9"/>
  <c r="T50" i="9" s="1"/>
  <c r="Q51" i="9"/>
  <c r="AF193" i="9"/>
  <c r="AE194" i="9"/>
  <c r="T49" i="9"/>
  <c r="F54" i="8"/>
  <c r="F21" i="8"/>
  <c r="G73" i="7"/>
  <c r="AL36" i="7"/>
  <c r="AH36" i="7"/>
  <c r="AI29" i="7"/>
  <c r="U35" i="7"/>
  <c r="U33" i="7" s="1"/>
  <c r="K37" i="7"/>
  <c r="K38" i="7" s="1"/>
  <c r="AJ24" i="1"/>
  <c r="AI24" i="1"/>
  <c r="AJ22" i="1"/>
  <c r="AI22" i="1"/>
  <c r="AM23" i="1"/>
  <c r="AL23" i="1"/>
  <c r="F96" i="7"/>
  <c r="Q81" i="7"/>
  <c r="U81" i="7"/>
  <c r="M90" i="7"/>
  <c r="L90" i="7"/>
  <c r="D70" i="7"/>
  <c r="E69" i="7"/>
  <c r="D69" i="7" s="1"/>
  <c r="P86" i="7"/>
  <c r="N86" i="7"/>
  <c r="O86" i="7" s="1"/>
  <c r="N54" i="7"/>
  <c r="J54" i="7"/>
  <c r="H28" i="7"/>
  <c r="H37" i="7"/>
  <c r="H27" i="7"/>
  <c r="R71" i="7"/>
  <c r="O70" i="7"/>
  <c r="L118" i="7"/>
  <c r="M87" i="7"/>
  <c r="K87" i="7"/>
  <c r="L87" i="7" s="1"/>
  <c r="Q74" i="7"/>
  <c r="M74" i="7"/>
  <c r="M73" i="7" s="1"/>
  <c r="K61" i="7"/>
  <c r="N62" i="7"/>
  <c r="J62" i="7"/>
  <c r="E37" i="7"/>
  <c r="E28" i="7"/>
  <c r="E27" i="7"/>
  <c r="F16" i="7"/>
  <c r="F27" i="7"/>
  <c r="F28" i="7" s="1"/>
  <c r="M5" i="7"/>
  <c r="N7" i="7"/>
  <c r="P83" i="7"/>
  <c r="O63" i="7"/>
  <c r="N64" i="7"/>
  <c r="O64" i="7" s="1"/>
  <c r="Q63" i="7" s="1"/>
  <c r="H119" i="7"/>
  <c r="H70" i="7"/>
  <c r="K71" i="7"/>
  <c r="P81" i="7"/>
  <c r="N39" i="7"/>
  <c r="J40" i="7"/>
  <c r="H89" i="7"/>
  <c r="K93" i="7"/>
  <c r="N93" i="7" s="1"/>
  <c r="Q93" i="7" s="1"/>
  <c r="T93" i="7" s="1"/>
  <c r="W93" i="7" s="1"/>
  <c r="Z93" i="7" s="1"/>
  <c r="AC93" i="7" s="1"/>
  <c r="AF93" i="7" s="1"/>
  <c r="AI93" i="7" s="1"/>
  <c r="AL93" i="7" s="1"/>
  <c r="AO93" i="7" s="1"/>
  <c r="AR93" i="7" s="1"/>
  <c r="F73" i="15"/>
  <c r="AH55" i="2"/>
  <c r="AI55" i="2" s="1"/>
  <c r="AH53" i="2"/>
  <c r="AI53" i="2" s="1"/>
  <c r="AH57" i="2"/>
  <c r="AI57" i="2" s="1"/>
  <c r="AH56" i="2"/>
  <c r="AI56" i="2" s="1"/>
  <c r="W64" i="2"/>
  <c r="AC64" i="2"/>
  <c r="AA64" i="2"/>
  <c r="AH35" i="2"/>
  <c r="M34" i="2"/>
  <c r="AH59" i="2"/>
  <c r="AI59" i="2" s="1"/>
  <c r="AH49" i="2"/>
  <c r="AI49" i="2" s="1"/>
  <c r="AH58" i="2"/>
  <c r="AI58" i="2" s="1"/>
  <c r="AH54" i="2"/>
  <c r="AI54" i="2" s="1"/>
  <c r="V64" i="2"/>
  <c r="AH61" i="2"/>
  <c r="AI61" i="2" s="1"/>
  <c r="Z64" i="2"/>
  <c r="F50" i="2"/>
  <c r="F17" i="2"/>
  <c r="Y64" i="2"/>
  <c r="H64" i="2"/>
  <c r="X64" i="2"/>
  <c r="AH60" i="2"/>
  <c r="AI60" i="2" s="1"/>
  <c r="AH26" i="2"/>
  <c r="AB64" i="2"/>
  <c r="AJ53" i="2" l="1"/>
  <c r="O16" i="7"/>
  <c r="J61" i="7"/>
  <c r="G67" i="15"/>
  <c r="H67" i="15"/>
  <c r="O56" i="15"/>
  <c r="O47" i="15"/>
  <c r="O35" i="15" s="1"/>
  <c r="O32" i="15" s="1"/>
  <c r="O43" i="15" s="1"/>
  <c r="AP17" i="7"/>
  <c r="P76" i="15"/>
  <c r="P78" i="15" s="1"/>
  <c r="AM8" i="7"/>
  <c r="AM50" i="7" s="1"/>
  <c r="AN39" i="10"/>
  <c r="AO40" i="10"/>
  <c r="AO35" i="10" s="1"/>
  <c r="G61" i="7"/>
  <c r="R20" i="7"/>
  <c r="R27" i="7" s="1"/>
  <c r="R28" i="7" s="1"/>
  <c r="N84" i="7"/>
  <c r="O84" i="7" s="1"/>
  <c r="P84" i="7"/>
  <c r="S92" i="7"/>
  <c r="Q92" i="7"/>
  <c r="O61" i="7"/>
  <c r="O32" i="7" s="1"/>
  <c r="AK36" i="7"/>
  <c r="AO36" i="7"/>
  <c r="AO23" i="1"/>
  <c r="AP23" i="1"/>
  <c r="AL33" i="10"/>
  <c r="AK33" i="10" s="1"/>
  <c r="D41" i="12"/>
  <c r="F41" i="12" s="1"/>
  <c r="C42" i="12"/>
  <c r="J54" i="12"/>
  <c r="K53" i="12"/>
  <c r="M53" i="12" s="1"/>
  <c r="R65" i="12"/>
  <c r="T65" i="12" s="1"/>
  <c r="Q66" i="12"/>
  <c r="F40" i="12"/>
  <c r="X174" i="12"/>
  <c r="Y173" i="12"/>
  <c r="AA173" i="12" s="1"/>
  <c r="AE210" i="12"/>
  <c r="AF209" i="12"/>
  <c r="AH209" i="12" s="1"/>
  <c r="P27" i="7"/>
  <c r="P28" i="7" s="1"/>
  <c r="U23" i="7"/>
  <c r="V23" i="7"/>
  <c r="S20" i="7"/>
  <c r="S27" i="7" s="1"/>
  <c r="S28" i="7" s="1"/>
  <c r="U22" i="7"/>
  <c r="V22" i="7"/>
  <c r="AH32" i="10"/>
  <c r="AH96" i="10" s="1"/>
  <c r="AH193" i="9"/>
  <c r="R51" i="9"/>
  <c r="Q52" i="9"/>
  <c r="Y158" i="9"/>
  <c r="X159" i="9"/>
  <c r="AF194" i="9"/>
  <c r="AH194" i="9" s="1"/>
  <c r="AE195" i="9"/>
  <c r="J39" i="9"/>
  <c r="K38" i="9"/>
  <c r="F55" i="8"/>
  <c r="F22" i="8"/>
  <c r="F106" i="7"/>
  <c r="N89" i="7"/>
  <c r="J37" i="7"/>
  <c r="N28" i="7"/>
  <c r="N27" i="7"/>
  <c r="AL29" i="7"/>
  <c r="AO29" i="7" s="1"/>
  <c r="X35" i="7"/>
  <c r="X33" i="7" s="1"/>
  <c r="X49" i="7"/>
  <c r="P16" i="7"/>
  <c r="P7" i="7" s="1"/>
  <c r="R16" i="7"/>
  <c r="AL22" i="1"/>
  <c r="AM22" i="1"/>
  <c r="AL24" i="1"/>
  <c r="AM24" i="1"/>
  <c r="D37" i="7"/>
  <c r="E38" i="7"/>
  <c r="U71" i="7"/>
  <c r="R70" i="7"/>
  <c r="Q54" i="7"/>
  <c r="M54" i="7"/>
  <c r="P90" i="7"/>
  <c r="O90" i="7"/>
  <c r="X81" i="7"/>
  <c r="K35" i="7"/>
  <c r="J38" i="7"/>
  <c r="M62" i="7"/>
  <c r="Q62" i="7"/>
  <c r="N61" i="7"/>
  <c r="H38" i="7"/>
  <c r="G37" i="7"/>
  <c r="Q86" i="7"/>
  <c r="R86" i="7" s="1"/>
  <c r="S86" i="7"/>
  <c r="K89" i="7"/>
  <c r="AX92" i="7"/>
  <c r="AZ92" i="7" s="1"/>
  <c r="AW70" i="7"/>
  <c r="G70" i="7"/>
  <c r="G69" i="7" s="1"/>
  <c r="N37" i="7"/>
  <c r="S81" i="7"/>
  <c r="T74" i="7"/>
  <c r="P74" i="7"/>
  <c r="P73" i="7" s="1"/>
  <c r="O118" i="7"/>
  <c r="L83" i="7"/>
  <c r="L73" i="7" s="1"/>
  <c r="L69" i="7" s="1"/>
  <c r="T81" i="7"/>
  <c r="N40" i="7"/>
  <c r="M39" i="7"/>
  <c r="K70" i="7"/>
  <c r="N71" i="7"/>
  <c r="Q64" i="7"/>
  <c r="R64" i="7" s="1"/>
  <c r="T63" i="7" s="1"/>
  <c r="R63" i="7"/>
  <c r="S83" i="7"/>
  <c r="P87" i="7"/>
  <c r="N87" i="7"/>
  <c r="O87" i="7" s="1"/>
  <c r="Q89" i="7"/>
  <c r="F51" i="2"/>
  <c r="F18" i="2"/>
  <c r="M14" i="2"/>
  <c r="M63" i="2" s="1"/>
  <c r="AH34" i="2"/>
  <c r="H65" i="2"/>
  <c r="P56" i="15" l="1"/>
  <c r="P47" i="15"/>
  <c r="P35" i="15" s="1"/>
  <c r="P32" i="15" s="1"/>
  <c r="P43" i="15" s="1"/>
  <c r="P30" i="15" s="1"/>
  <c r="P16" i="15" s="1"/>
  <c r="P45" i="15" s="1"/>
  <c r="P66" i="15" s="1"/>
  <c r="Q67" i="15" s="1"/>
  <c r="S76" i="15"/>
  <c r="AP8" i="7"/>
  <c r="AP50" i="7" s="1"/>
  <c r="AP49" i="7" s="1"/>
  <c r="AS17" i="7"/>
  <c r="M61" i="7"/>
  <c r="AL32" i="10"/>
  <c r="AK32" i="10" s="1"/>
  <c r="AK96" i="10" s="1"/>
  <c r="AO33" i="10"/>
  <c r="AN35" i="10"/>
  <c r="AN40" i="10"/>
  <c r="AR39" i="10"/>
  <c r="R61" i="7"/>
  <c r="R32" i="7" s="1"/>
  <c r="AR36" i="7"/>
  <c r="AN36" i="7"/>
  <c r="T92" i="7"/>
  <c r="V92" i="7"/>
  <c r="Q84" i="7"/>
  <c r="R84" i="7" s="1"/>
  <c r="S84" i="7"/>
  <c r="AR29" i="7"/>
  <c r="AO22" i="1"/>
  <c r="AP22" i="1"/>
  <c r="AO24" i="1"/>
  <c r="AP24" i="1"/>
  <c r="AS23" i="1"/>
  <c r="AU23" i="1" s="1"/>
  <c r="AR23" i="1"/>
  <c r="AE211" i="12"/>
  <c r="AF210" i="12"/>
  <c r="AH210" i="12" s="1"/>
  <c r="J55" i="12"/>
  <c r="K54" i="12"/>
  <c r="M54" i="12" s="1"/>
  <c r="Q67" i="12"/>
  <c r="R66" i="12"/>
  <c r="T66" i="12" s="1"/>
  <c r="C43" i="12"/>
  <c r="D42" i="12"/>
  <c r="F42" i="12" s="1"/>
  <c r="Y174" i="12"/>
  <c r="AA174" i="12" s="1"/>
  <c r="X175" i="12"/>
  <c r="V20" i="7"/>
  <c r="V27" i="7" s="1"/>
  <c r="V28" i="7" s="1"/>
  <c r="Y23" i="7"/>
  <c r="X23" i="7"/>
  <c r="Y22" i="7"/>
  <c r="X22" i="7"/>
  <c r="U20" i="7"/>
  <c r="U27" i="7" s="1"/>
  <c r="U28" i="7" s="1"/>
  <c r="X160" i="9"/>
  <c r="Y159" i="9"/>
  <c r="AA159" i="9" s="1"/>
  <c r="AA158" i="9"/>
  <c r="M38" i="9"/>
  <c r="T51" i="9"/>
  <c r="K39" i="9"/>
  <c r="M39" i="9" s="1"/>
  <c r="J40" i="9"/>
  <c r="AE196" i="9"/>
  <c r="AF195" i="9"/>
  <c r="AH195" i="9" s="1"/>
  <c r="R52" i="9"/>
  <c r="T52" i="9" s="1"/>
  <c r="Q53" i="9"/>
  <c r="F56" i="8"/>
  <c r="F23" i="8"/>
  <c r="AA35" i="7"/>
  <c r="AA33" i="7" s="1"/>
  <c r="AA49" i="7"/>
  <c r="S16" i="7"/>
  <c r="S7" i="7" s="1"/>
  <c r="Q7" i="7"/>
  <c r="P5" i="7"/>
  <c r="Q87" i="7"/>
  <c r="R87" i="7" s="1"/>
  <c r="S87" i="7"/>
  <c r="Q71" i="7"/>
  <c r="N70" i="7"/>
  <c r="W81" i="7"/>
  <c r="M40" i="7"/>
  <c r="Q39" i="7"/>
  <c r="N38" i="7"/>
  <c r="M37" i="7"/>
  <c r="T62" i="7"/>
  <c r="P62" i="7"/>
  <c r="Q61" i="7"/>
  <c r="P54" i="7"/>
  <c r="T54" i="7"/>
  <c r="T89" i="7"/>
  <c r="V83" i="7"/>
  <c r="T86" i="7"/>
  <c r="U86" i="7" s="1"/>
  <c r="V86" i="7"/>
  <c r="AA81" i="7"/>
  <c r="E35" i="7"/>
  <c r="D38" i="7"/>
  <c r="J70" i="7"/>
  <c r="J69" i="7" s="1"/>
  <c r="W74" i="7"/>
  <c r="S74" i="7"/>
  <c r="S73" i="7" s="1"/>
  <c r="T64" i="7"/>
  <c r="U64" i="7" s="1"/>
  <c r="W63" i="7" s="1"/>
  <c r="U63" i="7"/>
  <c r="R118" i="7"/>
  <c r="O83" i="7"/>
  <c r="O73" i="7" s="1"/>
  <c r="O69" i="7" s="1"/>
  <c r="V81" i="7"/>
  <c r="H35" i="7"/>
  <c r="G38" i="7"/>
  <c r="K33" i="7"/>
  <c r="J35" i="7"/>
  <c r="R90" i="7"/>
  <c r="S90" i="7"/>
  <c r="U70" i="7"/>
  <c r="X71" i="7"/>
  <c r="F52" i="2"/>
  <c r="F19" i="2"/>
  <c r="M11" i="2"/>
  <c r="P61" i="7" l="1"/>
  <c r="S56" i="15"/>
  <c r="S47" i="15"/>
  <c r="S35" i="15" s="1"/>
  <c r="S32" i="15" s="1"/>
  <c r="S43" i="15" s="1"/>
  <c r="S30" i="15" s="1"/>
  <c r="S16" i="15" s="1"/>
  <c r="S45" i="15" s="1"/>
  <c r="S66" i="15" s="1"/>
  <c r="V76" i="15"/>
  <c r="AS8" i="7"/>
  <c r="AQ39" i="10"/>
  <c r="AR40" i="10"/>
  <c r="AQ40" i="10" s="1"/>
  <c r="AN33" i="10"/>
  <c r="AO32" i="10"/>
  <c r="T84" i="7"/>
  <c r="U84" i="7" s="1"/>
  <c r="V84" i="7"/>
  <c r="Y92" i="7"/>
  <c r="W92" i="7"/>
  <c r="AQ36" i="7"/>
  <c r="AR24" i="1"/>
  <c r="AS24" i="1"/>
  <c r="AU24" i="1" s="1"/>
  <c r="AP20" i="1"/>
  <c r="AS22" i="1"/>
  <c r="AR22" i="1"/>
  <c r="D43" i="12"/>
  <c r="C44" i="12"/>
  <c r="J56" i="12"/>
  <c r="K55" i="12"/>
  <c r="Y175" i="12"/>
  <c r="X176" i="12"/>
  <c r="Q68" i="12"/>
  <c r="R67" i="12"/>
  <c r="AE212" i="12"/>
  <c r="AF211" i="12"/>
  <c r="AA22" i="7"/>
  <c r="AB22" i="7"/>
  <c r="Y20" i="7"/>
  <c r="Y27" i="7" s="1"/>
  <c r="Y28" i="7" s="1"/>
  <c r="AA23" i="7"/>
  <c r="AB23" i="7"/>
  <c r="U16" i="7"/>
  <c r="X20" i="7"/>
  <c r="J41" i="9"/>
  <c r="K40" i="9"/>
  <c r="M40" i="9" s="1"/>
  <c r="AE197" i="9"/>
  <c r="AF196" i="9"/>
  <c r="AH196" i="9" s="1"/>
  <c r="R53" i="9"/>
  <c r="T53" i="9" s="1"/>
  <c r="Q54" i="9"/>
  <c r="X161" i="9"/>
  <c r="Y160" i="9"/>
  <c r="F57" i="8"/>
  <c r="F24" i="8"/>
  <c r="F58" i="8" s="1"/>
  <c r="Q28" i="7"/>
  <c r="Q27" i="7"/>
  <c r="AD49" i="7"/>
  <c r="AD35" i="7"/>
  <c r="AD33" i="7" s="1"/>
  <c r="S5" i="7"/>
  <c r="T7" i="7"/>
  <c r="V16" i="7"/>
  <c r="V7" i="7" s="1"/>
  <c r="Q37" i="7"/>
  <c r="W64" i="7"/>
  <c r="X64" i="7" s="1"/>
  <c r="Z63" i="7" s="1"/>
  <c r="X63" i="7"/>
  <c r="Z74" i="7"/>
  <c r="V74" i="7"/>
  <c r="V73" i="7" s="1"/>
  <c r="AD81" i="7"/>
  <c r="P39" i="7"/>
  <c r="Q40" i="7"/>
  <c r="G35" i="7"/>
  <c r="H33" i="7"/>
  <c r="M38" i="7"/>
  <c r="N35" i="7"/>
  <c r="N33" i="7" s="1"/>
  <c r="Q70" i="7"/>
  <c r="T71" i="7"/>
  <c r="Y81" i="7"/>
  <c r="U118" i="7"/>
  <c r="R83" i="7"/>
  <c r="R73" i="7" s="1"/>
  <c r="R69" i="7" s="1"/>
  <c r="D35" i="7"/>
  <c r="E33" i="7"/>
  <c r="T87" i="7"/>
  <c r="U87" i="7" s="1"/>
  <c r="V87" i="7"/>
  <c r="Y83" i="7"/>
  <c r="M70" i="7"/>
  <c r="M69" i="7" s="1"/>
  <c r="X70" i="7"/>
  <c r="AA71" i="7"/>
  <c r="J33" i="7"/>
  <c r="K32" i="7"/>
  <c r="Y86" i="7"/>
  <c r="W86" i="7"/>
  <c r="X86" i="7" s="1"/>
  <c r="V90" i="7"/>
  <c r="U90" i="7"/>
  <c r="U61" i="7"/>
  <c r="U32" i="7" s="1"/>
  <c r="W89" i="7"/>
  <c r="W54" i="7"/>
  <c r="S54" i="7"/>
  <c r="S62" i="7"/>
  <c r="W62" i="7"/>
  <c r="T61" i="7"/>
  <c r="Z81" i="7"/>
  <c r="F53" i="2"/>
  <c r="F20" i="2"/>
  <c r="AH66" i="2"/>
  <c r="AR20" i="1" l="1"/>
  <c r="AS50" i="7"/>
  <c r="AS49" i="7" s="1"/>
  <c r="R76" i="15"/>
  <c r="R78" i="15" s="1"/>
  <c r="V56" i="15"/>
  <c r="V47" i="15"/>
  <c r="V35" i="15" s="1"/>
  <c r="V32" i="15" s="1"/>
  <c r="V43" i="15" s="1"/>
  <c r="V30" i="15" s="1"/>
  <c r="V16" i="15" s="1"/>
  <c r="V45" i="15" s="1"/>
  <c r="V66" i="15" s="1"/>
  <c r="T67" i="15"/>
  <c r="X61" i="7"/>
  <c r="X32" i="7" s="1"/>
  <c r="AR35" i="10"/>
  <c r="AQ35" i="10" s="1"/>
  <c r="AN32" i="10"/>
  <c r="AN96" i="10" s="1"/>
  <c r="AB92" i="7"/>
  <c r="Z92" i="7"/>
  <c r="Y84" i="7"/>
  <c r="W84" i="7"/>
  <c r="X84" i="7" s="1"/>
  <c r="AA20" i="7"/>
  <c r="AA16" i="7" s="1"/>
  <c r="AS20" i="1"/>
  <c r="AU22" i="1"/>
  <c r="AU20" i="1" s="1"/>
  <c r="AP27" i="1"/>
  <c r="AP28" i="1" s="1"/>
  <c r="AP16" i="1"/>
  <c r="AP7" i="1" s="1"/>
  <c r="AR27" i="1"/>
  <c r="AR28" i="1" s="1"/>
  <c r="AR16" i="1"/>
  <c r="Q69" i="12"/>
  <c r="R68" i="12"/>
  <c r="J57" i="12"/>
  <c r="K56" i="12"/>
  <c r="M55" i="12"/>
  <c r="N55" i="12"/>
  <c r="AH211" i="12"/>
  <c r="AI211" i="12"/>
  <c r="X177" i="12"/>
  <c r="Y176" i="12"/>
  <c r="C45" i="12"/>
  <c r="D44" i="12"/>
  <c r="T67" i="12"/>
  <c r="U67" i="12"/>
  <c r="AE213" i="12"/>
  <c r="AF212" i="12"/>
  <c r="AA175" i="12"/>
  <c r="AB175" i="12"/>
  <c r="F43" i="12"/>
  <c r="G43" i="12"/>
  <c r="X27" i="7"/>
  <c r="X28" i="7" s="1"/>
  <c r="AD22" i="7"/>
  <c r="AE22" i="7"/>
  <c r="AB20" i="7"/>
  <c r="X16" i="7"/>
  <c r="AE23" i="7"/>
  <c r="AD23" i="7"/>
  <c r="Y161" i="9"/>
  <c r="AA161" i="9" s="1"/>
  <c r="X162" i="9"/>
  <c r="AF197" i="9"/>
  <c r="AH197" i="9" s="1"/>
  <c r="AE198" i="9"/>
  <c r="AA160" i="9"/>
  <c r="Q55" i="9"/>
  <c r="R54" i="9"/>
  <c r="T54" i="9" s="1"/>
  <c r="J42" i="9"/>
  <c r="K41" i="9"/>
  <c r="M41" i="9" s="1"/>
  <c r="H44" i="8"/>
  <c r="AS44" i="8"/>
  <c r="T44" i="8"/>
  <c r="AL44" i="8"/>
  <c r="R44" i="8"/>
  <c r="AI44" i="8"/>
  <c r="AG44" i="8"/>
  <c r="Z44" i="8"/>
  <c r="AH44" i="8"/>
  <c r="W45" i="8"/>
  <c r="AN44" i="8"/>
  <c r="AT45" i="8"/>
  <c r="AX44" i="8"/>
  <c r="AF44" i="8"/>
  <c r="AM44" i="8"/>
  <c r="P44" i="8"/>
  <c r="AL45" i="8"/>
  <c r="AF45" i="8"/>
  <c r="AV45" i="8"/>
  <c r="H45" i="8"/>
  <c r="X44" i="8"/>
  <c r="AW44" i="8"/>
  <c r="AA45" i="8"/>
  <c r="BE44" i="8"/>
  <c r="BD44" i="8"/>
  <c r="M44" i="8"/>
  <c r="AO44" i="8"/>
  <c r="AP44" i="8"/>
  <c r="BB45" i="8"/>
  <c r="BD45" i="8"/>
  <c r="AK45" i="8"/>
  <c r="N44" i="8"/>
  <c r="AJ45" i="8"/>
  <c r="AY45" i="8"/>
  <c r="U44" i="8"/>
  <c r="U45" i="8"/>
  <c r="AS91" i="7" s="1"/>
  <c r="AC45" i="8"/>
  <c r="Q44" i="8"/>
  <c r="AO45" i="8"/>
  <c r="K44" i="8"/>
  <c r="V45" i="8"/>
  <c r="AB45" i="8"/>
  <c r="AU45" i="8"/>
  <c r="W44" i="8"/>
  <c r="X45" i="8"/>
  <c r="AK44" i="8"/>
  <c r="AX45" i="8"/>
  <c r="AN45" i="8"/>
  <c r="Y44" i="8"/>
  <c r="AS45" i="8"/>
  <c r="AB44" i="8"/>
  <c r="AM45" i="8"/>
  <c r="AE45" i="8"/>
  <c r="BA45" i="8"/>
  <c r="BA44" i="8"/>
  <c r="Y45" i="8"/>
  <c r="AQ44" i="8"/>
  <c r="Z45" i="8"/>
  <c r="I44" i="8"/>
  <c r="AP45" i="8"/>
  <c r="T45" i="8"/>
  <c r="AP91" i="7" s="1"/>
  <c r="AT44" i="8"/>
  <c r="AV44" i="8"/>
  <c r="AD44" i="8"/>
  <c r="AY44" i="8"/>
  <c r="L44" i="8"/>
  <c r="J44" i="8"/>
  <c r="AJ44" i="8"/>
  <c r="AR44" i="8"/>
  <c r="AW45" i="8"/>
  <c r="BB44" i="8"/>
  <c r="AQ45" i="8"/>
  <c r="V44" i="8"/>
  <c r="AU44" i="8"/>
  <c r="AA44" i="8"/>
  <c r="AR45" i="8"/>
  <c r="BC44" i="8"/>
  <c r="AE44" i="8"/>
  <c r="BC45" i="8"/>
  <c r="AC44" i="8"/>
  <c r="BE45" i="8"/>
  <c r="AZ45" i="8"/>
  <c r="S44" i="8"/>
  <c r="AG45" i="8"/>
  <c r="O44" i="8"/>
  <c r="AZ44" i="8"/>
  <c r="AD45" i="8"/>
  <c r="T28" i="7"/>
  <c r="T27" i="7"/>
  <c r="AG35" i="7"/>
  <c r="AG33" i="7" s="1"/>
  <c r="AG49" i="7"/>
  <c r="Y16" i="7"/>
  <c r="Y7" i="7" s="1"/>
  <c r="W7" i="7"/>
  <c r="V5" i="7"/>
  <c r="P37" i="7"/>
  <c r="Q38" i="7"/>
  <c r="T37" i="7"/>
  <c r="S61" i="7"/>
  <c r="AB86" i="7"/>
  <c r="Z86" i="7"/>
  <c r="AA86" i="7" s="1"/>
  <c r="AB83" i="7"/>
  <c r="X118" i="7"/>
  <c r="U83" i="7"/>
  <c r="U73" i="7" s="1"/>
  <c r="U69" i="7" s="1"/>
  <c r="T70" i="7"/>
  <c r="W71" i="7"/>
  <c r="H32" i="7"/>
  <c r="G33" i="7"/>
  <c r="AG81" i="7"/>
  <c r="D33" i="7"/>
  <c r="E32" i="7"/>
  <c r="AA70" i="7"/>
  <c r="AD71" i="7"/>
  <c r="AB81" i="7"/>
  <c r="M35" i="7"/>
  <c r="T39" i="7"/>
  <c r="P40" i="7"/>
  <c r="Z54" i="7"/>
  <c r="V54" i="7"/>
  <c r="Y87" i="7"/>
  <c r="W87" i="7"/>
  <c r="X87" i="7" s="1"/>
  <c r="P70" i="7"/>
  <c r="P69" i="7" s="1"/>
  <c r="AA63" i="7"/>
  <c r="Z64" i="7"/>
  <c r="AA64" i="7" s="1"/>
  <c r="AC63" i="7" s="1"/>
  <c r="W61" i="7"/>
  <c r="V61" i="7" s="1"/>
  <c r="Z62" i="7"/>
  <c r="V62" i="7"/>
  <c r="Z89" i="7"/>
  <c r="X90" i="7"/>
  <c r="Y90" i="7"/>
  <c r="AC81" i="7"/>
  <c r="J32" i="7"/>
  <c r="AC74" i="7"/>
  <c r="Y74" i="7"/>
  <c r="Y73" i="7" s="1"/>
  <c r="F54" i="2"/>
  <c r="F21" i="2"/>
  <c r="AA27" i="7" l="1"/>
  <c r="AA28" i="7" s="1"/>
  <c r="AR33" i="10"/>
  <c r="AR32" i="10" s="1"/>
  <c r="E24" i="25"/>
  <c r="V67" i="15"/>
  <c r="W67" i="15"/>
  <c r="R56" i="15"/>
  <c r="R47" i="15"/>
  <c r="R35" i="15" s="1"/>
  <c r="R32" i="15" s="1"/>
  <c r="R43" i="15" s="1"/>
  <c r="R30" i="15" s="1"/>
  <c r="R16" i="15" s="1"/>
  <c r="R45" i="15" s="1"/>
  <c r="R66" i="15" s="1"/>
  <c r="AQ33" i="10"/>
  <c r="AA61" i="7"/>
  <c r="AA32" i="7" s="1"/>
  <c r="Z84" i="7"/>
  <c r="AA84" i="7" s="1"/>
  <c r="AB84" i="7"/>
  <c r="AE92" i="7"/>
  <c r="AC92" i="7"/>
  <c r="AU27" i="1"/>
  <c r="AU28" i="1" s="1"/>
  <c r="AU16" i="1"/>
  <c r="AP5" i="1"/>
  <c r="AQ7" i="1"/>
  <c r="AS27" i="1"/>
  <c r="AS28" i="1" s="1"/>
  <c r="AS16" i="1"/>
  <c r="AS7" i="1" s="1"/>
  <c r="AQ91" i="7"/>
  <c r="AS120" i="7"/>
  <c r="AN91" i="7"/>
  <c r="AP120" i="7"/>
  <c r="AK43" i="12"/>
  <c r="F344" i="12" s="1"/>
  <c r="L103" i="10" s="1"/>
  <c r="L122" i="10" s="1"/>
  <c r="AH212" i="12"/>
  <c r="F44" i="12"/>
  <c r="M56" i="12"/>
  <c r="AE214" i="12"/>
  <c r="AF213" i="12"/>
  <c r="AH213" i="12" s="1"/>
  <c r="D45" i="12"/>
  <c r="F45" i="12" s="1"/>
  <c r="C46" i="12"/>
  <c r="K57" i="12"/>
  <c r="M57" i="12" s="1"/>
  <c r="J58" i="12"/>
  <c r="AA176" i="12"/>
  <c r="T68" i="12"/>
  <c r="Y177" i="12"/>
  <c r="AA177" i="12" s="1"/>
  <c r="X178" i="12"/>
  <c r="Q70" i="12"/>
  <c r="R69" i="12"/>
  <c r="T69" i="12" s="1"/>
  <c r="AB27" i="7"/>
  <c r="AB28" i="7" s="1"/>
  <c r="AH22" i="7"/>
  <c r="AG22" i="7"/>
  <c r="AE20" i="7"/>
  <c r="AG23" i="7"/>
  <c r="AH23" i="7"/>
  <c r="AD20" i="7"/>
  <c r="V43" i="8"/>
  <c r="V42" i="8" s="1"/>
  <c r="AA43" i="8"/>
  <c r="AA42" i="8" s="1"/>
  <c r="Y162" i="9"/>
  <c r="AA162" i="9" s="1"/>
  <c r="X163" i="9"/>
  <c r="K42" i="9"/>
  <c r="M42" i="9" s="1"/>
  <c r="J43" i="9"/>
  <c r="AF198" i="9"/>
  <c r="AH198" i="9" s="1"/>
  <c r="AE199" i="9"/>
  <c r="Q56" i="9"/>
  <c r="R55" i="9"/>
  <c r="AC43" i="8"/>
  <c r="AC42" i="8" s="1"/>
  <c r="W43" i="8"/>
  <c r="W42" i="8" s="1"/>
  <c r="AB43" i="8"/>
  <c r="AB42" i="8" s="1"/>
  <c r="AE43" i="8"/>
  <c r="AE42" i="8" s="1"/>
  <c r="Y43" i="8"/>
  <c r="Y42" i="8" s="1"/>
  <c r="AF43" i="8"/>
  <c r="AF42" i="8" s="1"/>
  <c r="Z43" i="8"/>
  <c r="Z42" i="8" s="1"/>
  <c r="AD43" i="8"/>
  <c r="AD42" i="8" s="1"/>
  <c r="X43" i="8"/>
  <c r="X42" i="8" s="1"/>
  <c r="AG43" i="8"/>
  <c r="AG42" i="8" s="1"/>
  <c r="T43" i="8"/>
  <c r="P24" i="25" s="1"/>
  <c r="U43" i="8"/>
  <c r="Q24" i="25" s="1"/>
  <c r="E44" i="8"/>
  <c r="H43" i="8"/>
  <c r="W28" i="7"/>
  <c r="W27" i="7"/>
  <c r="AJ49" i="7"/>
  <c r="AJ35" i="7"/>
  <c r="AJ33" i="7" s="1"/>
  <c r="T38" i="7"/>
  <c r="S38" i="7" s="1"/>
  <c r="S37" i="7"/>
  <c r="W37" i="7"/>
  <c r="AB16" i="7"/>
  <c r="AB7" i="7" s="1"/>
  <c r="P38" i="7"/>
  <c r="Q35" i="7"/>
  <c r="Y5" i="7"/>
  <c r="Z7" i="7"/>
  <c r="T40" i="7"/>
  <c r="S39" i="7"/>
  <c r="AE81" i="7"/>
  <c r="AJ81" i="7"/>
  <c r="S70" i="7"/>
  <c r="S69" i="7" s="1"/>
  <c r="AE83" i="7"/>
  <c r="AB90" i="7"/>
  <c r="AA90" i="7"/>
  <c r="AB87" i="7"/>
  <c r="Z87" i="7"/>
  <c r="AA87" i="7" s="1"/>
  <c r="G32" i="7"/>
  <c r="AC86" i="7"/>
  <c r="AD86" i="7" s="1"/>
  <c r="AE86" i="7"/>
  <c r="AF74" i="7"/>
  <c r="AB74" i="7"/>
  <c r="AB73" i="7" s="1"/>
  <c r="Y54" i="7"/>
  <c r="AC54" i="7"/>
  <c r="AF81" i="7"/>
  <c r="Y62" i="7"/>
  <c r="AC62" i="7"/>
  <c r="Z61" i="7"/>
  <c r="Y61" i="7" s="1"/>
  <c r="AG71" i="7"/>
  <c r="AD70" i="7"/>
  <c r="AC89" i="7"/>
  <c r="AC64" i="7"/>
  <c r="AD64" i="7" s="1"/>
  <c r="AF63" i="7" s="1"/>
  <c r="AD63" i="7"/>
  <c r="E96" i="7"/>
  <c r="D32" i="7"/>
  <c r="Z71" i="7"/>
  <c r="W70" i="7"/>
  <c r="AA118" i="7"/>
  <c r="X83" i="7"/>
  <c r="X73" i="7" s="1"/>
  <c r="X69" i="7" s="1"/>
  <c r="F55" i="2"/>
  <c r="F22" i="2"/>
  <c r="U42" i="8" l="1"/>
  <c r="Q24" i="24"/>
  <c r="T42" i="8"/>
  <c r="P24" i="24"/>
  <c r="R67" i="15"/>
  <c r="S67" i="15"/>
  <c r="L119" i="10"/>
  <c r="AQ32" i="10"/>
  <c r="AQ96" i="10" s="1"/>
  <c r="AF92" i="7"/>
  <c r="AH92" i="7"/>
  <c r="AC84" i="7"/>
  <c r="AD84" i="7" s="1"/>
  <c r="AE84" i="7"/>
  <c r="AD61" i="7"/>
  <c r="AD32" i="7" s="1"/>
  <c r="T35" i="7"/>
  <c r="S35" i="7" s="1"/>
  <c r="AQ37" i="1"/>
  <c r="AQ28" i="1"/>
  <c r="AQ27" i="1"/>
  <c r="AT7" i="1"/>
  <c r="AS5" i="1"/>
  <c r="E106" i="7"/>
  <c r="D96" i="7"/>
  <c r="D106" i="7" s="1"/>
  <c r="F132" i="7" s="1"/>
  <c r="X179" i="12"/>
  <c r="Y178" i="12"/>
  <c r="AA178" i="12" s="1"/>
  <c r="K58" i="12"/>
  <c r="J59" i="12"/>
  <c r="AE215" i="12"/>
  <c r="AF214" i="12"/>
  <c r="Q71" i="12"/>
  <c r="R70" i="12"/>
  <c r="T70" i="12" s="1"/>
  <c r="C47" i="12"/>
  <c r="D46" i="12"/>
  <c r="F46" i="12" s="1"/>
  <c r="AD27" i="7"/>
  <c r="AD28" i="7" s="1"/>
  <c r="AD16" i="7"/>
  <c r="AJ23" i="7"/>
  <c r="AK23" i="7"/>
  <c r="AK22" i="7"/>
  <c r="AN22" i="7" s="1"/>
  <c r="AJ22" i="7"/>
  <c r="AH20" i="7"/>
  <c r="AH27" i="7" s="1"/>
  <c r="AH28" i="7" s="1"/>
  <c r="AG20" i="7"/>
  <c r="AG27" i="7" s="1"/>
  <c r="AG28" i="7" s="1"/>
  <c r="AE27" i="7"/>
  <c r="AE28" i="7" s="1"/>
  <c r="J44" i="9"/>
  <c r="K43" i="9"/>
  <c r="Q57" i="9"/>
  <c r="R56" i="9"/>
  <c r="AF199" i="9"/>
  <c r="AE200" i="9"/>
  <c r="Y163" i="9"/>
  <c r="X164" i="9"/>
  <c r="T55" i="9"/>
  <c r="U55" i="9"/>
  <c r="H42" i="8"/>
  <c r="Z28" i="7"/>
  <c r="Z27" i="7"/>
  <c r="AM35" i="7"/>
  <c r="AM33" i="7" s="1"/>
  <c r="AM49" i="7"/>
  <c r="Q33" i="7"/>
  <c r="P35" i="7"/>
  <c r="AE16" i="7"/>
  <c r="AE7" i="7" s="1"/>
  <c r="AB5" i="7"/>
  <c r="AC7" i="7"/>
  <c r="Z37" i="7"/>
  <c r="V37" i="7"/>
  <c r="W38" i="7"/>
  <c r="V38" i="7" s="1"/>
  <c r="AF89" i="7"/>
  <c r="AI81" i="7"/>
  <c r="AH83" i="7"/>
  <c r="AF64" i="7"/>
  <c r="AG64" i="7" s="1"/>
  <c r="AI63" i="7" s="1"/>
  <c r="AG63" i="7"/>
  <c r="AM81" i="7"/>
  <c r="AP81" i="7" s="1"/>
  <c r="AI74" i="7"/>
  <c r="AE74" i="7"/>
  <c r="AE73" i="7" s="1"/>
  <c r="AD90" i="7"/>
  <c r="AE90" i="7"/>
  <c r="S40" i="7"/>
  <c r="W39" i="7"/>
  <c r="AD118" i="7"/>
  <c r="AA83" i="7"/>
  <c r="AA73" i="7" s="1"/>
  <c r="AA69" i="7" s="1"/>
  <c r="AF62" i="7"/>
  <c r="AC61" i="7"/>
  <c r="AB62" i="7"/>
  <c r="AF54" i="7"/>
  <c r="AB54" i="7"/>
  <c r="V70" i="7"/>
  <c r="V69" i="7" s="1"/>
  <c r="AC71" i="7"/>
  <c r="Z70" i="7"/>
  <c r="AG70" i="7"/>
  <c r="AJ71" i="7"/>
  <c r="AF86" i="7"/>
  <c r="AG86" i="7" s="1"/>
  <c r="AH86" i="7"/>
  <c r="AC87" i="7"/>
  <c r="AD87" i="7" s="1"/>
  <c r="AE87" i="7"/>
  <c r="AH81" i="7"/>
  <c r="F56" i="2"/>
  <c r="F23" i="2"/>
  <c r="T33" i="7" l="1"/>
  <c r="E132" i="7"/>
  <c r="AB61" i="7"/>
  <c r="AS81" i="7"/>
  <c r="AG61" i="7"/>
  <c r="AG32" i="7" s="1"/>
  <c r="AJ20" i="7"/>
  <c r="AJ27" i="7" s="1"/>
  <c r="AJ28" i="7" s="1"/>
  <c r="AK92" i="7"/>
  <c r="AI92" i="7"/>
  <c r="AI89" i="7" s="1"/>
  <c r="AQ22" i="7"/>
  <c r="AP22" i="7"/>
  <c r="AM23" i="7"/>
  <c r="AN23" i="7"/>
  <c r="AF84" i="7"/>
  <c r="AG84" i="7" s="1"/>
  <c r="AH84" i="7"/>
  <c r="AT28" i="1"/>
  <c r="AT37" i="1"/>
  <c r="AT27" i="1"/>
  <c r="AP37" i="1"/>
  <c r="AQ38" i="1"/>
  <c r="AP38" i="1" s="1"/>
  <c r="AE216" i="12"/>
  <c r="AF215" i="12"/>
  <c r="AH215" i="12" s="1"/>
  <c r="M58" i="12"/>
  <c r="C48" i="12"/>
  <c r="D47" i="12"/>
  <c r="F47" i="12" s="1"/>
  <c r="K59" i="12"/>
  <c r="M59" i="12" s="1"/>
  <c r="J60" i="12"/>
  <c r="Q72" i="12"/>
  <c r="R71" i="12"/>
  <c r="T71" i="12" s="1"/>
  <c r="AH214" i="12"/>
  <c r="Y179" i="12"/>
  <c r="X180" i="12"/>
  <c r="AG16" i="7"/>
  <c r="AM22" i="7"/>
  <c r="AK20" i="7"/>
  <c r="AK27" i="7" s="1"/>
  <c r="AK28" i="7" s="1"/>
  <c r="X165" i="9"/>
  <c r="Y164" i="9"/>
  <c r="M43" i="9"/>
  <c r="N43" i="9"/>
  <c r="T56" i="9"/>
  <c r="AA163" i="9"/>
  <c r="AB163" i="9"/>
  <c r="R57" i="9"/>
  <c r="T57" i="9" s="1"/>
  <c r="Q58" i="9"/>
  <c r="AF200" i="9"/>
  <c r="AE201" i="9"/>
  <c r="AH199" i="9"/>
  <c r="AI199" i="9"/>
  <c r="K44" i="9"/>
  <c r="J45" i="9"/>
  <c r="AC28" i="7"/>
  <c r="AC27" i="7"/>
  <c r="AH16" i="7"/>
  <c r="AH7" i="7" s="1"/>
  <c r="Q32" i="7"/>
  <c r="P33" i="7"/>
  <c r="AC37" i="7"/>
  <c r="Y37" i="7"/>
  <c r="Z38" i="7"/>
  <c r="Y38" i="7" s="1"/>
  <c r="AF7" i="7"/>
  <c r="AE5" i="7"/>
  <c r="AK86" i="7"/>
  <c r="AI86" i="7"/>
  <c r="AJ86" i="7" s="1"/>
  <c r="Y70" i="7"/>
  <c r="Y69" i="7" s="1"/>
  <c r="AC70" i="7"/>
  <c r="AF71" i="7"/>
  <c r="AE62" i="7"/>
  <c r="AI62" i="7"/>
  <c r="AF61" i="7"/>
  <c r="AI64" i="7"/>
  <c r="AJ64" i="7" s="1"/>
  <c r="AL63" i="7" s="1"/>
  <c r="AJ63" i="7"/>
  <c r="AJ70" i="7"/>
  <c r="AM71" i="7"/>
  <c r="AI54" i="7"/>
  <c r="AE54" i="7"/>
  <c r="D117" i="7"/>
  <c r="D110" i="7"/>
  <c r="AG118" i="7"/>
  <c r="AD83" i="7"/>
  <c r="AD73" i="7" s="1"/>
  <c r="AD69" i="7" s="1"/>
  <c r="AL74" i="7"/>
  <c r="AH74" i="7"/>
  <c r="AH73" i="7" s="1"/>
  <c r="AK83" i="7"/>
  <c r="AN83" i="7" s="1"/>
  <c r="AL81" i="7"/>
  <c r="AO81" i="7" s="1"/>
  <c r="AR81" i="7" s="1"/>
  <c r="AK81" i="7"/>
  <c r="AN81" i="7" s="1"/>
  <c r="AQ81" i="7" s="1"/>
  <c r="V39" i="7"/>
  <c r="W40" i="7"/>
  <c r="AF87" i="7"/>
  <c r="AG87" i="7" s="1"/>
  <c r="AH87" i="7"/>
  <c r="T32" i="7"/>
  <c r="S33" i="7"/>
  <c r="AH90" i="7"/>
  <c r="AG90" i="7"/>
  <c r="F57" i="2"/>
  <c r="F24" i="2"/>
  <c r="F58" i="2" s="1"/>
  <c r="AE61" i="7" l="1"/>
  <c r="AM20" i="7"/>
  <c r="AJ16" i="7"/>
  <c r="AJ61" i="7"/>
  <c r="AJ32" i="7" s="1"/>
  <c r="AS22" i="7"/>
  <c r="AQ23" i="7"/>
  <c r="AS23" i="7" s="1"/>
  <c r="AP23" i="7"/>
  <c r="AP20" i="7" s="1"/>
  <c r="AN20" i="7"/>
  <c r="AQ83" i="7"/>
  <c r="AM70" i="7"/>
  <c r="AP71" i="7"/>
  <c r="AL86" i="7"/>
  <c r="AM86" i="7" s="1"/>
  <c r="AN86" i="7"/>
  <c r="AK74" i="7"/>
  <c r="AO74" i="7"/>
  <c r="AK84" i="7"/>
  <c r="AI84" i="7"/>
  <c r="AJ84" i="7" s="1"/>
  <c r="AL92" i="7"/>
  <c r="AN92" i="7"/>
  <c r="AS37" i="1"/>
  <c r="AT38" i="1"/>
  <c r="AS38" i="1" s="1"/>
  <c r="AV44" i="2"/>
  <c r="W45" i="2"/>
  <c r="BB44" i="2"/>
  <c r="AA45" i="2"/>
  <c r="V45" i="2"/>
  <c r="Z45" i="2"/>
  <c r="X45" i="2"/>
  <c r="AB45" i="2"/>
  <c r="AS45" i="2"/>
  <c r="AT44" i="2"/>
  <c r="AC44" i="2"/>
  <c r="AT45" i="2"/>
  <c r="AK44" i="2"/>
  <c r="BA44" i="2"/>
  <c r="U44" i="2"/>
  <c r="AD44" i="2"/>
  <c r="Y45" i="2"/>
  <c r="V44" i="2"/>
  <c r="BC45" i="2"/>
  <c r="BD45" i="2"/>
  <c r="AH44" i="2"/>
  <c r="T44" i="2"/>
  <c r="AW45" i="2"/>
  <c r="AN45" i="2"/>
  <c r="BE45" i="2"/>
  <c r="H44" i="2"/>
  <c r="AE45" i="2"/>
  <c r="BE44" i="2"/>
  <c r="R44" i="2"/>
  <c r="AF45" i="2"/>
  <c r="AD45" i="2"/>
  <c r="AL44" i="2"/>
  <c r="AX44" i="2"/>
  <c r="Y44" i="2"/>
  <c r="P44" i="2"/>
  <c r="BD44" i="2"/>
  <c r="AM44" i="2"/>
  <c r="AX45" i="2"/>
  <c r="AV45" i="2"/>
  <c r="AJ44" i="2"/>
  <c r="AO44" i="2"/>
  <c r="AE44" i="2"/>
  <c r="AI44" i="2"/>
  <c r="M44" i="2"/>
  <c r="AG45" i="2"/>
  <c r="X44" i="2"/>
  <c r="AS44" i="2"/>
  <c r="S44" i="2"/>
  <c r="AR45" i="2"/>
  <c r="AA44" i="2"/>
  <c r="BB45" i="2"/>
  <c r="J44" i="2"/>
  <c r="AM45" i="2"/>
  <c r="AP44" i="2"/>
  <c r="Q44" i="2"/>
  <c r="Z44" i="2"/>
  <c r="AQ45" i="2"/>
  <c r="W44" i="2"/>
  <c r="AQ44" i="2"/>
  <c r="L44" i="2"/>
  <c r="I44" i="2"/>
  <c r="AU45" i="2"/>
  <c r="AB44" i="2"/>
  <c r="AP45" i="2"/>
  <c r="BA45" i="2"/>
  <c r="AY44" i="2"/>
  <c r="H45" i="2"/>
  <c r="AN44" i="2"/>
  <c r="AU44" i="2"/>
  <c r="AR44" i="2"/>
  <c r="AK45" i="2"/>
  <c r="AZ44" i="2"/>
  <c r="AG44" i="2"/>
  <c r="N44" i="2"/>
  <c r="AL45" i="2"/>
  <c r="AW44" i="2"/>
  <c r="AF44" i="2"/>
  <c r="AY45" i="2"/>
  <c r="K44" i="2"/>
  <c r="O44" i="2"/>
  <c r="AC45" i="2"/>
  <c r="AZ45" i="2"/>
  <c r="AO45" i="2"/>
  <c r="BC44" i="2"/>
  <c r="Q73" i="12"/>
  <c r="R72" i="12"/>
  <c r="X181" i="12"/>
  <c r="Y180" i="12"/>
  <c r="AA180" i="12" s="1"/>
  <c r="K60" i="12"/>
  <c r="J61" i="12"/>
  <c r="AA179" i="12"/>
  <c r="C49" i="12"/>
  <c r="D48" i="12"/>
  <c r="AE217" i="12"/>
  <c r="AF216" i="12"/>
  <c r="AM27" i="7"/>
  <c r="AM28" i="7" s="1"/>
  <c r="R58" i="9"/>
  <c r="Q59" i="9"/>
  <c r="AA164" i="9"/>
  <c r="M44" i="9"/>
  <c r="AH200" i="9"/>
  <c r="K45" i="9"/>
  <c r="M45" i="9" s="1"/>
  <c r="J46" i="9"/>
  <c r="AE202" i="9"/>
  <c r="AF201" i="9"/>
  <c r="AH201" i="9" s="1"/>
  <c r="Y165" i="9"/>
  <c r="AA165" i="9" s="1"/>
  <c r="X166" i="9"/>
  <c r="AF28" i="7"/>
  <c r="AF27" i="7"/>
  <c r="P32" i="7"/>
  <c r="AM16" i="7"/>
  <c r="AF37" i="7"/>
  <c r="AI7" i="7"/>
  <c r="AH5" i="7"/>
  <c r="AK16" i="7"/>
  <c r="AK7" i="7" s="1"/>
  <c r="AB37" i="7"/>
  <c r="AC38" i="7"/>
  <c r="AB38" i="7" s="1"/>
  <c r="AJ118" i="7"/>
  <c r="AG83" i="7"/>
  <c r="AG73" i="7" s="1"/>
  <c r="AG69" i="7" s="1"/>
  <c r="AL54" i="7"/>
  <c r="AH54" i="7"/>
  <c r="AM63" i="7"/>
  <c r="AL64" i="7"/>
  <c r="AM64" i="7" s="1"/>
  <c r="AO63" i="7" s="1"/>
  <c r="AB70" i="7"/>
  <c r="AB69" i="7" s="1"/>
  <c r="AK90" i="7"/>
  <c r="AN90" i="7" s="1"/>
  <c r="AJ90" i="7"/>
  <c r="AK87" i="7"/>
  <c r="AI87" i="7"/>
  <c r="AJ87" i="7" s="1"/>
  <c r="AK73" i="7"/>
  <c r="AI61" i="7"/>
  <c r="AL62" i="7"/>
  <c r="AO62" i="7" s="1"/>
  <c r="AH62" i="7"/>
  <c r="AL89" i="7"/>
  <c r="S32" i="7"/>
  <c r="Z39" i="7"/>
  <c r="V40" i="7"/>
  <c r="AF70" i="7"/>
  <c r="AI71" i="7"/>
  <c r="W35" i="7"/>
  <c r="D115" i="7"/>
  <c r="AH61" i="7" l="1"/>
  <c r="W43" i="2"/>
  <c r="W42" i="2" s="1"/>
  <c r="AS20" i="7"/>
  <c r="AS16" i="7" s="1"/>
  <c r="AG43" i="2"/>
  <c r="AG42" i="2" s="1"/>
  <c r="AP27" i="7"/>
  <c r="AP28" i="7" s="1"/>
  <c r="AP16" i="7"/>
  <c r="AO92" i="7"/>
  <c r="AO89" i="7" s="1"/>
  <c r="AQ92" i="7"/>
  <c r="AR92" i="7" s="1"/>
  <c r="AR89" i="7" s="1"/>
  <c r="AL84" i="7"/>
  <c r="AM84" i="7" s="1"/>
  <c r="AN84" i="7"/>
  <c r="AP90" i="7"/>
  <c r="AP89" i="7" s="1"/>
  <c r="AQ90" i="7"/>
  <c r="AN89" i="7"/>
  <c r="AO64" i="7"/>
  <c r="AP64" i="7" s="1"/>
  <c r="AR63" i="7" s="1"/>
  <c r="AP63" i="7"/>
  <c r="AP61" i="7" s="1"/>
  <c r="AP32" i="7" s="1"/>
  <c r="AN74" i="7"/>
  <c r="AN73" i="7" s="1"/>
  <c r="AR74" i="7"/>
  <c r="AP70" i="7"/>
  <c r="AS71" i="7"/>
  <c r="AS70" i="7" s="1"/>
  <c r="AS27" i="7"/>
  <c r="AS28" i="7" s="1"/>
  <c r="AN27" i="7"/>
  <c r="AN28" i="7" s="1"/>
  <c r="AN16" i="7"/>
  <c r="AN7" i="7" s="1"/>
  <c r="AQ20" i="7"/>
  <c r="AK54" i="7"/>
  <c r="AO54" i="7"/>
  <c r="AN62" i="7"/>
  <c r="AR62" i="7"/>
  <c r="AL87" i="7"/>
  <c r="AM87" i="7" s="1"/>
  <c r="AN87" i="7"/>
  <c r="AO86" i="7"/>
  <c r="AP86" i="7" s="1"/>
  <c r="AQ86" i="7"/>
  <c r="AR86" i="7" s="1"/>
  <c r="AS86" i="7" s="1"/>
  <c r="AF43" i="2"/>
  <c r="AF42" i="2" s="1"/>
  <c r="AE43" i="2"/>
  <c r="V43" i="2"/>
  <c r="Z43" i="2"/>
  <c r="Z42" i="2" s="1"/>
  <c r="Y43" i="2"/>
  <c r="AA43" i="2"/>
  <c r="AA42" i="2" s="1"/>
  <c r="X43" i="2"/>
  <c r="X42" i="2" s="1"/>
  <c r="AB43" i="2"/>
  <c r="AD43" i="2"/>
  <c r="AD42" i="2" s="1"/>
  <c r="AC43" i="2"/>
  <c r="AC42" i="2" s="1"/>
  <c r="E44" i="2"/>
  <c r="H43" i="2"/>
  <c r="AE218" i="12"/>
  <c r="AF217" i="12"/>
  <c r="AH217" i="12" s="1"/>
  <c r="Y181" i="12"/>
  <c r="AA181" i="12" s="1"/>
  <c r="X182" i="12"/>
  <c r="F48" i="12"/>
  <c r="K61" i="12"/>
  <c r="M61" i="12" s="1"/>
  <c r="J62" i="12"/>
  <c r="T72" i="12"/>
  <c r="AH216" i="12"/>
  <c r="C50" i="12"/>
  <c r="D49" i="12"/>
  <c r="F49" i="12" s="1"/>
  <c r="M60" i="12"/>
  <c r="Q74" i="12"/>
  <c r="R73" i="12"/>
  <c r="T73" i="12" s="1"/>
  <c r="R59" i="9"/>
  <c r="T59" i="9" s="1"/>
  <c r="Q60" i="9"/>
  <c r="X167" i="9"/>
  <c r="Y166" i="9"/>
  <c r="AA166" i="9" s="1"/>
  <c r="T58" i="9"/>
  <c r="AF202" i="9"/>
  <c r="AH202" i="9" s="1"/>
  <c r="AE203" i="9"/>
  <c r="K46" i="9"/>
  <c r="M46" i="9" s="1"/>
  <c r="J47" i="9"/>
  <c r="AI28" i="7"/>
  <c r="AI27" i="7"/>
  <c r="AK5" i="7"/>
  <c r="AL7" i="7"/>
  <c r="AI37" i="7"/>
  <c r="AF38" i="7"/>
  <c r="AE38" i="7" s="1"/>
  <c r="AE37" i="7"/>
  <c r="AI70" i="7"/>
  <c r="AL71" i="7"/>
  <c r="AK62" i="7"/>
  <c r="AL61" i="7"/>
  <c r="AM61" i="7"/>
  <c r="AM32" i="7" s="1"/>
  <c r="AM118" i="7"/>
  <c r="AP118" i="7" s="1"/>
  <c r="AJ83" i="7"/>
  <c r="AJ73" i="7" s="1"/>
  <c r="AJ69" i="7" s="1"/>
  <c r="AM90" i="7"/>
  <c r="AE70" i="7"/>
  <c r="AE69" i="7" s="1"/>
  <c r="D114" i="7"/>
  <c r="H150" i="7"/>
  <c r="W33" i="7"/>
  <c r="V35" i="7"/>
  <c r="Z40" i="7"/>
  <c r="Y39" i="7"/>
  <c r="AO61" i="7" l="1"/>
  <c r="Q22" i="24"/>
  <c r="P22" i="24"/>
  <c r="R24" i="24"/>
  <c r="R22" i="24" s="1"/>
  <c r="R26" i="25"/>
  <c r="R24" i="23"/>
  <c r="R22" i="23" s="1"/>
  <c r="AN61" i="7"/>
  <c r="AS118" i="7"/>
  <c r="AS83" i="7" s="1"/>
  <c r="AS73" i="7" s="1"/>
  <c r="AS69" i="7" s="1"/>
  <c r="AP83" i="7"/>
  <c r="AP73" i="7" s="1"/>
  <c r="AL70" i="7"/>
  <c r="AO71" i="7"/>
  <c r="AR54" i="7"/>
  <c r="AQ54" i="7" s="1"/>
  <c r="AN54" i="7"/>
  <c r="AQ74" i="7"/>
  <c r="AQ73" i="7" s="1"/>
  <c r="AS90" i="7"/>
  <c r="AS89" i="7" s="1"/>
  <c r="AQ89" i="7"/>
  <c r="AO84" i="7"/>
  <c r="AP84" i="7" s="1"/>
  <c r="AQ84" i="7"/>
  <c r="AR84" i="7" s="1"/>
  <c r="AS84" i="7" s="1"/>
  <c r="AQ62" i="7"/>
  <c r="AQ27" i="7"/>
  <c r="AQ28" i="7" s="1"/>
  <c r="AQ16" i="7"/>
  <c r="AQ7" i="7" s="1"/>
  <c r="AP69" i="7"/>
  <c r="AP104" i="7" s="1"/>
  <c r="AN104" i="7" s="1"/>
  <c r="AQ87" i="7"/>
  <c r="AR87" i="7" s="1"/>
  <c r="AS87" i="7" s="1"/>
  <c r="AO87" i="7"/>
  <c r="AP87" i="7" s="1"/>
  <c r="AN5" i="7"/>
  <c r="AO7" i="7"/>
  <c r="AR64" i="7"/>
  <c r="AS64" i="7" s="1"/>
  <c r="AS63" i="7"/>
  <c r="U89" i="10"/>
  <c r="AE42" i="2"/>
  <c r="V42" i="2"/>
  <c r="Y42" i="2"/>
  <c r="AB42" i="2"/>
  <c r="AD89" i="10"/>
  <c r="H42" i="2"/>
  <c r="X89" i="10"/>
  <c r="AA89" i="10"/>
  <c r="G89" i="10"/>
  <c r="G96" i="10" s="1"/>
  <c r="Q75" i="12"/>
  <c r="R74" i="12"/>
  <c r="T74" i="12" s="1"/>
  <c r="C51" i="12"/>
  <c r="D50" i="12"/>
  <c r="F50" i="12" s="1"/>
  <c r="X183" i="12"/>
  <c r="Y182" i="12"/>
  <c r="AA182" i="12" s="1"/>
  <c r="K62" i="12"/>
  <c r="M62" i="12" s="1"/>
  <c r="J63" i="12"/>
  <c r="AE219" i="12"/>
  <c r="AF218" i="12"/>
  <c r="AH218" i="12" s="1"/>
  <c r="Y167" i="9"/>
  <c r="X168" i="9"/>
  <c r="K47" i="9"/>
  <c r="M47" i="9" s="1"/>
  <c r="J48" i="9"/>
  <c r="AE204" i="9"/>
  <c r="AF203" i="9"/>
  <c r="R60" i="9"/>
  <c r="Q61" i="9"/>
  <c r="AL28" i="7"/>
  <c r="AL27" i="7"/>
  <c r="AL37" i="7"/>
  <c r="AI38" i="7"/>
  <c r="AH38" i="7" s="1"/>
  <c r="AH37" i="7"/>
  <c r="AK61" i="7"/>
  <c r="Y40" i="7"/>
  <c r="AC39" i="7"/>
  <c r="AM83" i="7"/>
  <c r="AM73" i="7" s="1"/>
  <c r="AM69" i="7" s="1"/>
  <c r="AK70" i="7"/>
  <c r="AK69" i="7" s="1"/>
  <c r="Z35" i="7"/>
  <c r="V33" i="7"/>
  <c r="W32" i="7"/>
  <c r="AH70" i="7"/>
  <c r="AH69" i="7" s="1"/>
  <c r="R24" i="25" l="1"/>
  <c r="D26" i="25"/>
  <c r="C26" i="25" s="1"/>
  <c r="AS61" i="7"/>
  <c r="AS32" i="7" s="1"/>
  <c r="AR61" i="7"/>
  <c r="AR71" i="7"/>
  <c r="AR70" i="7" s="1"/>
  <c r="AO70" i="7"/>
  <c r="AR7" i="7"/>
  <c r="AQ5" i="7"/>
  <c r="AO28" i="7"/>
  <c r="AO27" i="7"/>
  <c r="AO37" i="7"/>
  <c r="AP96" i="7"/>
  <c r="X96" i="10"/>
  <c r="X104" i="10"/>
  <c r="V104" i="10" s="1"/>
  <c r="AX91" i="10"/>
  <c r="L89" i="10"/>
  <c r="I89" i="10"/>
  <c r="R89" i="10"/>
  <c r="U96" i="10"/>
  <c r="U104" i="10"/>
  <c r="S104" i="10" s="1"/>
  <c r="AA104" i="10"/>
  <c r="Y104" i="10" s="1"/>
  <c r="AA96" i="10"/>
  <c r="O89" i="10"/>
  <c r="AD96" i="10"/>
  <c r="AD104" i="10"/>
  <c r="AB104" i="10" s="1"/>
  <c r="Y183" i="12"/>
  <c r="AA183" i="12" s="1"/>
  <c r="X184" i="12"/>
  <c r="Q76" i="12"/>
  <c r="R75" i="12"/>
  <c r="T75" i="12" s="1"/>
  <c r="K63" i="12"/>
  <c r="M63" i="12" s="1"/>
  <c r="J64" i="12"/>
  <c r="AE220" i="12"/>
  <c r="AF219" i="12"/>
  <c r="AH219" i="12" s="1"/>
  <c r="C52" i="12"/>
  <c r="D51" i="12"/>
  <c r="F51" i="12" s="1"/>
  <c r="AH203" i="9"/>
  <c r="X169" i="9"/>
  <c r="Y168" i="9"/>
  <c r="AA168" i="9" s="1"/>
  <c r="AF204" i="9"/>
  <c r="AH204" i="9" s="1"/>
  <c r="AE205" i="9"/>
  <c r="AA167" i="9"/>
  <c r="T60" i="9"/>
  <c r="K48" i="9"/>
  <c r="J49" i="9"/>
  <c r="R61" i="9"/>
  <c r="T61" i="9" s="1"/>
  <c r="Q62" i="9"/>
  <c r="AK37" i="7"/>
  <c r="AL38" i="7"/>
  <c r="AK38" i="7" s="1"/>
  <c r="V32" i="7"/>
  <c r="AB39" i="7"/>
  <c r="AC40" i="7"/>
  <c r="Z33" i="7"/>
  <c r="Y35" i="7"/>
  <c r="AQ61" i="7" l="1"/>
  <c r="AI27" i="25"/>
  <c r="D24" i="25"/>
  <c r="C24" i="25" s="1"/>
  <c r="AI25" i="25"/>
  <c r="AQ70" i="7"/>
  <c r="AQ69" i="7" s="1"/>
  <c r="AO38" i="7"/>
  <c r="AN37" i="7"/>
  <c r="AR28" i="7"/>
  <c r="AR27" i="7"/>
  <c r="AR37" i="7"/>
  <c r="AN70" i="7"/>
  <c r="AN69" i="7" s="1"/>
  <c r="AS104" i="7"/>
  <c r="AQ104" i="7" s="1"/>
  <c r="AS96" i="7"/>
  <c r="R96" i="10"/>
  <c r="R104" i="10"/>
  <c r="P104" i="10" s="1"/>
  <c r="O104" i="10"/>
  <c r="M104" i="10" s="1"/>
  <c r="O96" i="10"/>
  <c r="AG89" i="10"/>
  <c r="I104" i="10"/>
  <c r="G104" i="10" s="1"/>
  <c r="I96" i="10"/>
  <c r="L96" i="10"/>
  <c r="L104" i="10"/>
  <c r="J104" i="10" s="1"/>
  <c r="C53" i="12"/>
  <c r="D52" i="12"/>
  <c r="F52" i="12" s="1"/>
  <c r="AE221" i="12"/>
  <c r="AF220" i="12"/>
  <c r="AH220" i="12" s="1"/>
  <c r="Q77" i="12"/>
  <c r="R76" i="12"/>
  <c r="T76" i="12" s="1"/>
  <c r="K64" i="12"/>
  <c r="M64" i="12" s="1"/>
  <c r="J65" i="12"/>
  <c r="X185" i="12"/>
  <c r="Y184" i="12"/>
  <c r="AA184" i="12" s="1"/>
  <c r="K49" i="9"/>
  <c r="M49" i="9" s="1"/>
  <c r="J50" i="9"/>
  <c r="Y169" i="9"/>
  <c r="X170" i="9"/>
  <c r="R62" i="9"/>
  <c r="Q63" i="9"/>
  <c r="AE206" i="9"/>
  <c r="AF205" i="9"/>
  <c r="M48" i="9"/>
  <c r="AF39" i="7"/>
  <c r="AB40" i="7"/>
  <c r="Y33" i="7"/>
  <c r="Z32" i="7"/>
  <c r="AC35" i="7"/>
  <c r="AQ37" i="7" l="1"/>
  <c r="AR38" i="7"/>
  <c r="AN38" i="7"/>
  <c r="AG104" i="10"/>
  <c r="AE104" i="10" s="1"/>
  <c r="AG96" i="10"/>
  <c r="K65" i="12"/>
  <c r="M65" i="12" s="1"/>
  <c r="J66" i="12"/>
  <c r="AE222" i="12"/>
  <c r="AF221" i="12"/>
  <c r="AH221" i="12" s="1"/>
  <c r="Y185" i="12"/>
  <c r="AA185" i="12" s="1"/>
  <c r="X186" i="12"/>
  <c r="Q78" i="12"/>
  <c r="R77" i="12"/>
  <c r="T77" i="12" s="1"/>
  <c r="D53" i="12"/>
  <c r="F53" i="12" s="1"/>
  <c r="C54" i="12"/>
  <c r="R63" i="9"/>
  <c r="T63" i="9" s="1"/>
  <c r="Q64" i="9"/>
  <c r="AH205" i="9"/>
  <c r="X171" i="9"/>
  <c r="Y170" i="9"/>
  <c r="AA170" i="9" s="1"/>
  <c r="K50" i="9"/>
  <c r="J51" i="9"/>
  <c r="T62" i="9"/>
  <c r="AF206" i="9"/>
  <c r="AH206" i="9" s="1"/>
  <c r="AE207" i="9"/>
  <c r="AA169" i="9"/>
  <c r="Y32" i="7"/>
  <c r="AB35" i="7"/>
  <c r="AC33" i="7"/>
  <c r="AF40" i="7"/>
  <c r="AE39" i="7"/>
  <c r="AQ38" i="7" l="1"/>
  <c r="R78" i="12"/>
  <c r="T78" i="12" s="1"/>
  <c r="Q79" i="12"/>
  <c r="AF222" i="12"/>
  <c r="AH222" i="12" s="1"/>
  <c r="AE223" i="12"/>
  <c r="C55" i="12"/>
  <c r="D54" i="12"/>
  <c r="F54" i="12" s="1"/>
  <c r="X187" i="12"/>
  <c r="Y186" i="12"/>
  <c r="AA186" i="12" s="1"/>
  <c r="J67" i="12"/>
  <c r="K66" i="12"/>
  <c r="M66" i="12" s="1"/>
  <c r="AE208" i="9"/>
  <c r="AF207" i="9"/>
  <c r="AH207" i="9" s="1"/>
  <c r="K51" i="9"/>
  <c r="M51" i="9" s="1"/>
  <c r="J52" i="9"/>
  <c r="R64" i="9"/>
  <c r="Q65" i="9"/>
  <c r="X172" i="9"/>
  <c r="Y171" i="9"/>
  <c r="M50" i="9"/>
  <c r="AE40" i="7"/>
  <c r="AI39" i="7"/>
  <c r="AB33" i="7"/>
  <c r="AC32" i="7"/>
  <c r="AF35" i="7"/>
  <c r="AE224" i="12" l="1"/>
  <c r="AF223" i="12"/>
  <c r="X188" i="12"/>
  <c r="Y187" i="12"/>
  <c r="Q80" i="12"/>
  <c r="R79" i="12"/>
  <c r="K67" i="12"/>
  <c r="J68" i="12"/>
  <c r="C56" i="12"/>
  <c r="D55" i="12"/>
  <c r="K52" i="9"/>
  <c r="M52" i="9" s="1"/>
  <c r="J53" i="9"/>
  <c r="T64" i="9"/>
  <c r="X173" i="9"/>
  <c r="Y172" i="9"/>
  <c r="AA172" i="9" s="1"/>
  <c r="R65" i="9"/>
  <c r="T65" i="9" s="1"/>
  <c r="Q66" i="9"/>
  <c r="AA171" i="9"/>
  <c r="AF208" i="9"/>
  <c r="AH208" i="9" s="1"/>
  <c r="AE209" i="9"/>
  <c r="AB32" i="7"/>
  <c r="AH39" i="7"/>
  <c r="AI40" i="7"/>
  <c r="AE35" i="7"/>
  <c r="AF33" i="7"/>
  <c r="J69" i="12" l="1"/>
  <c r="K68" i="12"/>
  <c r="AA187" i="12"/>
  <c r="AB187" i="12"/>
  <c r="M67" i="12"/>
  <c r="N67" i="12"/>
  <c r="X189" i="12"/>
  <c r="Y188" i="12"/>
  <c r="F55" i="12"/>
  <c r="G55" i="12"/>
  <c r="T79" i="12"/>
  <c r="U79" i="12"/>
  <c r="AH223" i="12"/>
  <c r="AI223" i="12"/>
  <c r="D56" i="12"/>
  <c r="C57" i="12"/>
  <c r="Q81" i="12"/>
  <c r="R80" i="12"/>
  <c r="AE225" i="12"/>
  <c r="AF224" i="12"/>
  <c r="Q67" i="9"/>
  <c r="R66" i="9"/>
  <c r="T66" i="9" s="1"/>
  <c r="AE210" i="9"/>
  <c r="AF209" i="9"/>
  <c r="AH209" i="9" s="1"/>
  <c r="K53" i="9"/>
  <c r="M53" i="9" s="1"/>
  <c r="J54" i="9"/>
  <c r="Y173" i="9"/>
  <c r="AA173" i="9" s="1"/>
  <c r="X174" i="9"/>
  <c r="AL39" i="7"/>
  <c r="AH40" i="7"/>
  <c r="AF32" i="7"/>
  <c r="AE33" i="7"/>
  <c r="AI35" i="7"/>
  <c r="AH224" i="12" l="1"/>
  <c r="D57" i="12"/>
  <c r="F57" i="12" s="1"/>
  <c r="C58" i="12"/>
  <c r="AA188" i="12"/>
  <c r="AE226" i="12"/>
  <c r="AF225" i="12"/>
  <c r="AH225" i="12" s="1"/>
  <c r="F56" i="12"/>
  <c r="Y189" i="12"/>
  <c r="AA189" i="12" s="1"/>
  <c r="X190" i="12"/>
  <c r="T80" i="12"/>
  <c r="AK55" i="12"/>
  <c r="G344" i="12" s="1"/>
  <c r="O103" i="10" s="1"/>
  <c r="O122" i="10" s="1"/>
  <c r="M68" i="12"/>
  <c r="Q82" i="12"/>
  <c r="R81" i="12"/>
  <c r="T81" i="12" s="1"/>
  <c r="J70" i="12"/>
  <c r="K69" i="12"/>
  <c r="M69" i="12" s="1"/>
  <c r="AF210" i="9"/>
  <c r="AH210" i="9" s="1"/>
  <c r="AE211" i="9"/>
  <c r="X175" i="9"/>
  <c r="Y174" i="9"/>
  <c r="AA174" i="9" s="1"/>
  <c r="J55" i="9"/>
  <c r="K54" i="9"/>
  <c r="M54" i="9" s="1"/>
  <c r="Q68" i="9"/>
  <c r="R67" i="9"/>
  <c r="AE32" i="7"/>
  <c r="AI33" i="7"/>
  <c r="AH35" i="7"/>
  <c r="AL40" i="7"/>
  <c r="AK39" i="7"/>
  <c r="O119" i="10" l="1"/>
  <c r="AK40" i="7"/>
  <c r="AO39" i="7"/>
  <c r="X191" i="12"/>
  <c r="Y190" i="12"/>
  <c r="AA190" i="12" s="1"/>
  <c r="D58" i="12"/>
  <c r="F58" i="12" s="1"/>
  <c r="C59" i="12"/>
  <c r="Q83" i="12"/>
  <c r="R82" i="12"/>
  <c r="T82" i="12" s="1"/>
  <c r="AE227" i="12"/>
  <c r="AF226" i="12"/>
  <c r="AH226" i="12" s="1"/>
  <c r="J71" i="12"/>
  <c r="K70" i="12"/>
  <c r="M70" i="12" s="1"/>
  <c r="AF211" i="9"/>
  <c r="AE212" i="9"/>
  <c r="K55" i="9"/>
  <c r="J56" i="9"/>
  <c r="T67" i="9"/>
  <c r="U67" i="9"/>
  <c r="Q69" i="9"/>
  <c r="R68" i="9"/>
  <c r="X176" i="9"/>
  <c r="Y175" i="9"/>
  <c r="AH33" i="7"/>
  <c r="AI32" i="7"/>
  <c r="AL35" i="7"/>
  <c r="AN39" i="7" l="1"/>
  <c r="AO40" i="7"/>
  <c r="AO35" i="7" s="1"/>
  <c r="D59" i="12"/>
  <c r="C60" i="12"/>
  <c r="J72" i="12"/>
  <c r="K71" i="12"/>
  <c r="M71" i="12" s="1"/>
  <c r="AE228" i="12"/>
  <c r="AF227" i="12"/>
  <c r="Q84" i="12"/>
  <c r="R83" i="12"/>
  <c r="Y191" i="12"/>
  <c r="X192" i="12"/>
  <c r="T68" i="9"/>
  <c r="K56" i="9"/>
  <c r="J57" i="9"/>
  <c r="Q70" i="9"/>
  <c r="R69" i="9"/>
  <c r="T69" i="9" s="1"/>
  <c r="M55" i="9"/>
  <c r="N55" i="9"/>
  <c r="AA175" i="9"/>
  <c r="AB175" i="9"/>
  <c r="AF212" i="9"/>
  <c r="AE213" i="9"/>
  <c r="X177" i="9"/>
  <c r="Y176" i="9"/>
  <c r="AH211" i="9"/>
  <c r="AI211" i="9"/>
  <c r="AL33" i="7"/>
  <c r="AK35" i="7"/>
  <c r="AH32" i="7"/>
  <c r="AN40" i="7" l="1"/>
  <c r="AR39" i="7"/>
  <c r="AO33" i="7"/>
  <c r="AN35" i="7"/>
  <c r="AA191" i="12"/>
  <c r="AE229" i="12"/>
  <c r="AF228" i="12"/>
  <c r="AH228" i="12" s="1"/>
  <c r="T83" i="12"/>
  <c r="Q85" i="12"/>
  <c r="R84" i="12"/>
  <c r="T84" i="12" s="1"/>
  <c r="J73" i="12"/>
  <c r="K72" i="12"/>
  <c r="M72" i="12" s="1"/>
  <c r="D60" i="12"/>
  <c r="F60" i="12" s="1"/>
  <c r="C61" i="12"/>
  <c r="X193" i="12"/>
  <c r="Y192" i="12"/>
  <c r="AA192" i="12" s="1"/>
  <c r="AH227" i="12"/>
  <c r="F59" i="12"/>
  <c r="AH212" i="9"/>
  <c r="K57" i="9"/>
  <c r="M57" i="9" s="1"/>
  <c r="J58" i="9"/>
  <c r="Y177" i="9"/>
  <c r="AA177" i="9" s="1"/>
  <c r="X178" i="9"/>
  <c r="Q71" i="9"/>
  <c r="R70" i="9"/>
  <c r="M56" i="9"/>
  <c r="AA176" i="9"/>
  <c r="AE214" i="9"/>
  <c r="AF213" i="9"/>
  <c r="AH213" i="9" s="1"/>
  <c r="AK33" i="7"/>
  <c r="AL32" i="7"/>
  <c r="AQ39" i="7" l="1"/>
  <c r="AR40" i="7"/>
  <c r="AQ40" i="7" s="1"/>
  <c r="AR35" i="7"/>
  <c r="AO32" i="7"/>
  <c r="AN33" i="7"/>
  <c r="Q86" i="12"/>
  <c r="R85" i="12"/>
  <c r="AE230" i="12"/>
  <c r="AF229" i="12"/>
  <c r="X194" i="12"/>
  <c r="Y193" i="12"/>
  <c r="AA193" i="12" s="1"/>
  <c r="J74" i="12"/>
  <c r="K73" i="12"/>
  <c r="M73" i="12" s="1"/>
  <c r="D61" i="12"/>
  <c r="C62" i="12"/>
  <c r="T70" i="9"/>
  <c r="AF214" i="9"/>
  <c r="AH214" i="9" s="1"/>
  <c r="AE215" i="9"/>
  <c r="Q72" i="9"/>
  <c r="R71" i="9"/>
  <c r="T71" i="9" s="1"/>
  <c r="X179" i="9"/>
  <c r="Y178" i="9"/>
  <c r="K58" i="9"/>
  <c r="J59" i="9"/>
  <c r="AK32" i="7"/>
  <c r="AN32" i="7" l="1"/>
  <c r="AN96" i="7" s="1"/>
  <c r="AR33" i="7"/>
  <c r="AQ35" i="7"/>
  <c r="D62" i="12"/>
  <c r="F62" i="12" s="1"/>
  <c r="C63" i="12"/>
  <c r="J75" i="12"/>
  <c r="K74" i="12"/>
  <c r="M74" i="12" s="1"/>
  <c r="AE231" i="12"/>
  <c r="AF230" i="12"/>
  <c r="AH230" i="12" s="1"/>
  <c r="F61" i="12"/>
  <c r="X195" i="12"/>
  <c r="Y194" i="12"/>
  <c r="T85" i="12"/>
  <c r="AH229" i="12"/>
  <c r="Q87" i="12"/>
  <c r="R86" i="12"/>
  <c r="T86" i="12" s="1"/>
  <c r="Y179" i="9"/>
  <c r="AA179" i="9" s="1"/>
  <c r="X180" i="9"/>
  <c r="K59" i="9"/>
  <c r="M59" i="9" s="1"/>
  <c r="J60" i="9"/>
  <c r="Q73" i="9"/>
  <c r="R72" i="9"/>
  <c r="T72" i="9" s="1"/>
  <c r="M58" i="9"/>
  <c r="AE216" i="9"/>
  <c r="AF215" i="9"/>
  <c r="AA178" i="9"/>
  <c r="AQ33" i="7" l="1"/>
  <c r="AR32" i="7"/>
  <c r="Q88" i="12"/>
  <c r="R87" i="12"/>
  <c r="T87" i="12" s="1"/>
  <c r="J76" i="12"/>
  <c r="K75" i="12"/>
  <c r="M75" i="12" s="1"/>
  <c r="AA194" i="12"/>
  <c r="D63" i="12"/>
  <c r="C64" i="12"/>
  <c r="Y195" i="12"/>
  <c r="AA195" i="12" s="1"/>
  <c r="X196" i="12"/>
  <c r="AF231" i="12"/>
  <c r="AE232" i="12"/>
  <c r="Q74" i="9"/>
  <c r="R73" i="9"/>
  <c r="T73" i="9" s="1"/>
  <c r="AH215" i="9"/>
  <c r="K60" i="9"/>
  <c r="J61" i="9"/>
  <c r="Y180" i="9"/>
  <c r="X181" i="9"/>
  <c r="AF216" i="9"/>
  <c r="AH216" i="9" s="1"/>
  <c r="AE217" i="9"/>
  <c r="AJ19" i="3"/>
  <c r="AJ31" i="3" s="1"/>
  <c r="AJ43" i="3" s="1"/>
  <c r="AJ55" i="3" s="1"/>
  <c r="AJ67" i="3" s="1"/>
  <c r="AJ79" i="3" s="1"/>
  <c r="AJ91" i="3" s="1"/>
  <c r="AJ103" i="3" s="1"/>
  <c r="AJ115" i="3" s="1"/>
  <c r="AJ127" i="3" s="1"/>
  <c r="AJ139" i="3" s="1"/>
  <c r="AK7" i="3"/>
  <c r="P2" i="3"/>
  <c r="I2" i="3"/>
  <c r="B2" i="3"/>
  <c r="AD14" i="25"/>
  <c r="AD344" i="3"/>
  <c r="AC344" i="3"/>
  <c r="AA329" i="3"/>
  <c r="AA328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J307" i="3"/>
  <c r="AJ295" i="3"/>
  <c r="AJ283" i="3"/>
  <c r="AB283" i="3"/>
  <c r="AA283" i="3"/>
  <c r="T283" i="3"/>
  <c r="AA282" i="3"/>
  <c r="T282" i="3"/>
  <c r="AA281" i="3"/>
  <c r="T281" i="3"/>
  <c r="AA280" i="3"/>
  <c r="T280" i="3"/>
  <c r="AA279" i="3"/>
  <c r="T279" i="3"/>
  <c r="AA278" i="3"/>
  <c r="T278" i="3"/>
  <c r="AA277" i="3"/>
  <c r="T277" i="3"/>
  <c r="AA276" i="3"/>
  <c r="T276" i="3"/>
  <c r="AA275" i="3"/>
  <c r="T275" i="3"/>
  <c r="AA274" i="3"/>
  <c r="T274" i="3"/>
  <c r="AA273" i="3"/>
  <c r="T273" i="3"/>
  <c r="AA272" i="3"/>
  <c r="T272" i="3"/>
  <c r="O272" i="3"/>
  <c r="AJ271" i="3"/>
  <c r="AJ259" i="3"/>
  <c r="AJ247" i="3"/>
  <c r="AJ235" i="3"/>
  <c r="AJ223" i="3"/>
  <c r="AJ211" i="3"/>
  <c r="AJ199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G163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AI151" i="3"/>
  <c r="AH151" i="3"/>
  <c r="AB151" i="3"/>
  <c r="AA151" i="3"/>
  <c r="AH150" i="3"/>
  <c r="AA150" i="3"/>
  <c r="AH149" i="3"/>
  <c r="AA149" i="3"/>
  <c r="AH148" i="3"/>
  <c r="AA148" i="3"/>
  <c r="AH147" i="3"/>
  <c r="AA147" i="3"/>
  <c r="AH146" i="3"/>
  <c r="AA146" i="3"/>
  <c r="AH145" i="3"/>
  <c r="AA145" i="3"/>
  <c r="AH144" i="3"/>
  <c r="AA144" i="3"/>
  <c r="AH143" i="3"/>
  <c r="AA143" i="3"/>
  <c r="AH142" i="3"/>
  <c r="AA142" i="3"/>
  <c r="AH141" i="3"/>
  <c r="AA141" i="3"/>
  <c r="AH140" i="3"/>
  <c r="AA140" i="3"/>
  <c r="AI139" i="3"/>
  <c r="AH139" i="3"/>
  <c r="AB139" i="3"/>
  <c r="AA139" i="3"/>
  <c r="F139" i="3"/>
  <c r="AH138" i="3"/>
  <c r="AA138" i="3"/>
  <c r="F138" i="3"/>
  <c r="AH137" i="3"/>
  <c r="AA137" i="3"/>
  <c r="F137" i="3"/>
  <c r="AH136" i="3"/>
  <c r="AA136" i="3"/>
  <c r="F136" i="3"/>
  <c r="AH135" i="3"/>
  <c r="AA135" i="3"/>
  <c r="AH134" i="3"/>
  <c r="AA134" i="3"/>
  <c r="AH133" i="3"/>
  <c r="AA133" i="3"/>
  <c r="AH132" i="3"/>
  <c r="AA132" i="3"/>
  <c r="AH131" i="3"/>
  <c r="AA131" i="3"/>
  <c r="AH130" i="3"/>
  <c r="AA130" i="3"/>
  <c r="AH129" i="3"/>
  <c r="AA129" i="3"/>
  <c r="AH128" i="3"/>
  <c r="AA128" i="3"/>
  <c r="AI127" i="3"/>
  <c r="AH127" i="3"/>
  <c r="AB127" i="3"/>
  <c r="AA127" i="3"/>
  <c r="AH126" i="3"/>
  <c r="AA126" i="3"/>
  <c r="AH125" i="3"/>
  <c r="AA125" i="3"/>
  <c r="AH124" i="3"/>
  <c r="AA124" i="3"/>
  <c r="AH123" i="3"/>
  <c r="AA123" i="3"/>
  <c r="AH122" i="3"/>
  <c r="AA122" i="3"/>
  <c r="AH121" i="3"/>
  <c r="AA121" i="3"/>
  <c r="AH120" i="3"/>
  <c r="AA120" i="3"/>
  <c r="AH119" i="3"/>
  <c r="AA119" i="3"/>
  <c r="AH118" i="3"/>
  <c r="AA118" i="3"/>
  <c r="AH117" i="3"/>
  <c r="AA117" i="3"/>
  <c r="AH116" i="3"/>
  <c r="AA116" i="3"/>
  <c r="AI115" i="3"/>
  <c r="AH115" i="3"/>
  <c r="AB115" i="3"/>
  <c r="AA115" i="3"/>
  <c r="AH114" i="3"/>
  <c r="AA114" i="3"/>
  <c r="AH113" i="3"/>
  <c r="AA113" i="3"/>
  <c r="AH112" i="3"/>
  <c r="AA112" i="3"/>
  <c r="AH111" i="3"/>
  <c r="AA111" i="3"/>
  <c r="AH110" i="3"/>
  <c r="AA110" i="3"/>
  <c r="AH109" i="3"/>
  <c r="AA109" i="3"/>
  <c r="AH108" i="3"/>
  <c r="AA108" i="3"/>
  <c r="AH107" i="3"/>
  <c r="AA107" i="3"/>
  <c r="AH106" i="3"/>
  <c r="AA106" i="3"/>
  <c r="AH105" i="3"/>
  <c r="AA105" i="3"/>
  <c r="AH104" i="3"/>
  <c r="AA104" i="3"/>
  <c r="AI103" i="3"/>
  <c r="AH103" i="3"/>
  <c r="AB103" i="3"/>
  <c r="AA103" i="3"/>
  <c r="AH102" i="3"/>
  <c r="AA102" i="3"/>
  <c r="AH101" i="3"/>
  <c r="AA101" i="3"/>
  <c r="AH100" i="3"/>
  <c r="AA100" i="3"/>
  <c r="AH99" i="3"/>
  <c r="AA99" i="3"/>
  <c r="AH98" i="3"/>
  <c r="AA98" i="3"/>
  <c r="AH97" i="3"/>
  <c r="AA97" i="3"/>
  <c r="AH96" i="3"/>
  <c r="AA96" i="3"/>
  <c r="AH95" i="3"/>
  <c r="AA95" i="3"/>
  <c r="AH94" i="3"/>
  <c r="AA94" i="3"/>
  <c r="AH93" i="3"/>
  <c r="AA93" i="3"/>
  <c r="AH92" i="3"/>
  <c r="AA92" i="3"/>
  <c r="AI91" i="3"/>
  <c r="AH91" i="3"/>
  <c r="AB91" i="3"/>
  <c r="AA91" i="3"/>
  <c r="AH90" i="3"/>
  <c r="AA90" i="3"/>
  <c r="AH89" i="3"/>
  <c r="AA89" i="3"/>
  <c r="AH88" i="3"/>
  <c r="AA88" i="3"/>
  <c r="AH87" i="3"/>
  <c r="AA87" i="3"/>
  <c r="AH86" i="3"/>
  <c r="AA86" i="3"/>
  <c r="AH85" i="3"/>
  <c r="AA85" i="3"/>
  <c r="AH84" i="3"/>
  <c r="AA84" i="3"/>
  <c r="AH83" i="3"/>
  <c r="AA83" i="3"/>
  <c r="AH82" i="3"/>
  <c r="AA82" i="3"/>
  <c r="AH81" i="3"/>
  <c r="AA81" i="3"/>
  <c r="AH80" i="3"/>
  <c r="AA80" i="3"/>
  <c r="AI79" i="3"/>
  <c r="AH79" i="3"/>
  <c r="AB79" i="3"/>
  <c r="AA79" i="3"/>
  <c r="AH78" i="3"/>
  <c r="AA78" i="3"/>
  <c r="AH77" i="3"/>
  <c r="AA77" i="3"/>
  <c r="AH76" i="3"/>
  <c r="AA76" i="3"/>
  <c r="AH75" i="3"/>
  <c r="AA75" i="3"/>
  <c r="AH74" i="3"/>
  <c r="AA74" i="3"/>
  <c r="AH73" i="3"/>
  <c r="AA73" i="3"/>
  <c r="AH72" i="3"/>
  <c r="AA72" i="3"/>
  <c r="AH71" i="3"/>
  <c r="AA71" i="3"/>
  <c r="AH70" i="3"/>
  <c r="AA70" i="3"/>
  <c r="AH69" i="3"/>
  <c r="AA69" i="3"/>
  <c r="AH68" i="3"/>
  <c r="AA68" i="3"/>
  <c r="Y56" i="3"/>
  <c r="AA56" i="3" s="1"/>
  <c r="AF48" i="3"/>
  <c r="AH48" i="3" s="1"/>
  <c r="Y47" i="3"/>
  <c r="AA47" i="3" s="1"/>
  <c r="AF46" i="3"/>
  <c r="AH46" i="3" s="1"/>
  <c r="Y45" i="3"/>
  <c r="AA45" i="3" s="1"/>
  <c r="AF44" i="3"/>
  <c r="R43" i="3"/>
  <c r="T43" i="3" s="1"/>
  <c r="AF42" i="3"/>
  <c r="AH42" i="3" s="1"/>
  <c r="R42" i="3"/>
  <c r="T42" i="3" s="1"/>
  <c r="Y41" i="3"/>
  <c r="AA41" i="3" s="1"/>
  <c r="AF40" i="3"/>
  <c r="AH40" i="3" s="1"/>
  <c r="R40" i="3"/>
  <c r="T40" i="3" s="1"/>
  <c r="Y39" i="3"/>
  <c r="AA39" i="3" s="1"/>
  <c r="AF38" i="3"/>
  <c r="AH38" i="3" s="1"/>
  <c r="R38" i="3"/>
  <c r="T38" i="3" s="1"/>
  <c r="Y37" i="3"/>
  <c r="AA37" i="3" s="1"/>
  <c r="AF36" i="3"/>
  <c r="AH36" i="3" s="1"/>
  <c r="R36" i="3"/>
  <c r="T36" i="3" s="1"/>
  <c r="Y35" i="3"/>
  <c r="AA35" i="3" s="1"/>
  <c r="AF34" i="3"/>
  <c r="AH34" i="3" s="1"/>
  <c r="R34" i="3"/>
  <c r="T34" i="3" s="1"/>
  <c r="Y33" i="3"/>
  <c r="AA33" i="3" s="1"/>
  <c r="AF32" i="3"/>
  <c r="AH32" i="3" s="1"/>
  <c r="A32" i="3"/>
  <c r="A44" i="3" s="1"/>
  <c r="A56" i="3" s="1"/>
  <c r="A68" i="3" s="1"/>
  <c r="A80" i="3" s="1"/>
  <c r="A92" i="3" s="1"/>
  <c r="A104" i="3" s="1"/>
  <c r="A116" i="3" s="1"/>
  <c r="A128" i="3" s="1"/>
  <c r="A140" i="3" s="1"/>
  <c r="A152" i="3" s="1"/>
  <c r="AC20" i="3"/>
  <c r="AC32" i="3" s="1"/>
  <c r="AC44" i="3" s="1"/>
  <c r="AC56" i="3" s="1"/>
  <c r="AC68" i="3" s="1"/>
  <c r="AC80" i="3" s="1"/>
  <c r="AC92" i="3" s="1"/>
  <c r="AC104" i="3" s="1"/>
  <c r="AC116" i="3" s="1"/>
  <c r="AC128" i="3" s="1"/>
  <c r="V20" i="3"/>
  <c r="V32" i="3" s="1"/>
  <c r="V44" i="3" s="1"/>
  <c r="V56" i="3" s="1"/>
  <c r="V68" i="3" s="1"/>
  <c r="V80" i="3" s="1"/>
  <c r="V92" i="3" s="1"/>
  <c r="V104" i="3" s="1"/>
  <c r="V116" i="3" s="1"/>
  <c r="V128" i="3" s="1"/>
  <c r="H8" i="3"/>
  <c r="H20" i="3" s="1"/>
  <c r="H32" i="3" s="1"/>
  <c r="H44" i="3" s="1"/>
  <c r="H56" i="3" s="1"/>
  <c r="H68" i="3" s="1"/>
  <c r="H80" i="3" s="1"/>
  <c r="H92" i="3" s="1"/>
  <c r="H104" i="3" s="1"/>
  <c r="H116" i="3" s="1"/>
  <c r="H128" i="3" s="1"/>
  <c r="H140" i="3" s="1"/>
  <c r="H152" i="3" s="1"/>
  <c r="F8" i="3"/>
  <c r="D6" i="3"/>
  <c r="K6" i="3" s="1"/>
  <c r="AE5" i="3"/>
  <c r="X5" i="3"/>
  <c r="Z194" i="3" s="1"/>
  <c r="K5" i="3"/>
  <c r="R5" i="3" s="1"/>
  <c r="Y5" i="3" s="1"/>
  <c r="N4" i="3"/>
  <c r="U4" i="3" s="1"/>
  <c r="AB4" i="3" s="1"/>
  <c r="AI4" i="3" s="1"/>
  <c r="AC2" i="3"/>
  <c r="V2" i="3"/>
  <c r="AN119" i="1"/>
  <c r="AM105" i="1"/>
  <c r="AN97" i="1"/>
  <c r="AM65" i="1"/>
  <c r="AM36" i="1"/>
  <c r="AO35" i="1"/>
  <c r="AO33" i="1" s="1"/>
  <c r="AO20" i="1"/>
  <c r="AM20" i="1"/>
  <c r="AM16" i="1" s="1"/>
  <c r="AM7" i="1" s="1"/>
  <c r="AN16" i="1"/>
  <c r="AO8" i="1"/>
  <c r="AO50" i="1" s="1"/>
  <c r="AO49" i="1" s="1"/>
  <c r="AK119" i="1"/>
  <c r="AJ105" i="1"/>
  <c r="AK97" i="1"/>
  <c r="AJ65" i="1"/>
  <c r="AJ36" i="1"/>
  <c r="AL35" i="1"/>
  <c r="AL33" i="1" s="1"/>
  <c r="AL20" i="1"/>
  <c r="AJ20" i="1"/>
  <c r="AJ16" i="1" s="1"/>
  <c r="AJ7" i="1" s="1"/>
  <c r="AK16" i="1"/>
  <c r="AL8" i="1"/>
  <c r="AL50" i="1" s="1"/>
  <c r="AL49" i="1" s="1"/>
  <c r="AH119" i="1"/>
  <c r="AG105" i="1"/>
  <c r="AH97" i="1"/>
  <c r="AG65" i="1"/>
  <c r="AG36" i="1"/>
  <c r="AI35" i="1"/>
  <c r="AI33" i="1" s="1"/>
  <c r="AI20" i="1"/>
  <c r="AG20" i="1"/>
  <c r="AG16" i="1" s="1"/>
  <c r="AG7" i="1" s="1"/>
  <c r="AH16" i="1"/>
  <c r="AI8" i="1"/>
  <c r="AI50" i="1" s="1"/>
  <c r="AI49" i="1" s="1"/>
  <c r="AE119" i="1"/>
  <c r="AD105" i="1"/>
  <c r="AE97" i="1"/>
  <c r="AD65" i="1"/>
  <c r="AD36" i="1"/>
  <c r="AF35" i="1"/>
  <c r="AF33" i="1" s="1"/>
  <c r="AF20" i="1"/>
  <c r="AD20" i="1"/>
  <c r="AE16" i="1"/>
  <c r="AF8" i="1"/>
  <c r="AF50" i="1" s="1"/>
  <c r="AF49" i="1" s="1"/>
  <c r="AB119" i="1"/>
  <c r="AA105" i="1"/>
  <c r="AB97" i="1"/>
  <c r="AA65" i="1"/>
  <c r="AA36" i="1"/>
  <c r="AC35" i="1"/>
  <c r="AC33" i="1" s="1"/>
  <c r="AC20" i="1"/>
  <c r="AA20" i="1"/>
  <c r="AA16" i="1" s="1"/>
  <c r="AA7" i="1" s="1"/>
  <c r="AB16" i="1"/>
  <c r="AC8" i="1"/>
  <c r="AC50" i="1" s="1"/>
  <c r="AC49" i="1" s="1"/>
  <c r="Y119" i="1"/>
  <c r="X105" i="1"/>
  <c r="Y97" i="1"/>
  <c r="X65" i="1"/>
  <c r="X36" i="1"/>
  <c r="Z35" i="1"/>
  <c r="Z33" i="1" s="1"/>
  <c r="Z20" i="1"/>
  <c r="X20" i="1"/>
  <c r="Y16" i="1"/>
  <c r="Z8" i="1"/>
  <c r="Z50" i="1" s="1"/>
  <c r="Z49" i="1" s="1"/>
  <c r="V119" i="1"/>
  <c r="U105" i="1"/>
  <c r="V97" i="1"/>
  <c r="U65" i="1"/>
  <c r="U36" i="1"/>
  <c r="W35" i="1"/>
  <c r="W33" i="1" s="1"/>
  <c r="W20" i="1"/>
  <c r="U20" i="1"/>
  <c r="V16" i="1"/>
  <c r="W8" i="1"/>
  <c r="S119" i="1"/>
  <c r="R105" i="1"/>
  <c r="S97" i="1"/>
  <c r="R65" i="1"/>
  <c r="R36" i="1"/>
  <c r="T35" i="1"/>
  <c r="T33" i="1" s="1"/>
  <c r="T20" i="1"/>
  <c r="R20" i="1"/>
  <c r="S16" i="1"/>
  <c r="T8" i="1"/>
  <c r="T50" i="1" s="1"/>
  <c r="T49" i="1" s="1"/>
  <c r="P119" i="1"/>
  <c r="O105" i="1"/>
  <c r="P97" i="1"/>
  <c r="O65" i="1"/>
  <c r="O36" i="1"/>
  <c r="Q35" i="1"/>
  <c r="Q33" i="1" s="1"/>
  <c r="Q20" i="1"/>
  <c r="O20" i="1"/>
  <c r="P16" i="1"/>
  <c r="Q8" i="1"/>
  <c r="J105" i="1"/>
  <c r="M119" i="1"/>
  <c r="L105" i="1"/>
  <c r="M97" i="1"/>
  <c r="W95" i="1"/>
  <c r="Z95" i="1" s="1"/>
  <c r="AC95" i="1" s="1"/>
  <c r="AF95" i="1" s="1"/>
  <c r="AI95" i="1" s="1"/>
  <c r="AL95" i="1" s="1"/>
  <c r="AO95" i="1" s="1"/>
  <c r="AR95" i="1" s="1"/>
  <c r="L65" i="1"/>
  <c r="L36" i="1"/>
  <c r="N35" i="1"/>
  <c r="N33" i="1" s="1"/>
  <c r="N26" i="1"/>
  <c r="N25" i="1"/>
  <c r="N24" i="1"/>
  <c r="N23" i="1"/>
  <c r="N22" i="1"/>
  <c r="L20" i="1"/>
  <c r="M16" i="1"/>
  <c r="N8" i="1"/>
  <c r="I105" i="1"/>
  <c r="O8" i="3" l="1"/>
  <c r="O20" i="3" s="1"/>
  <c r="O32" i="3" s="1"/>
  <c r="O44" i="3" s="1"/>
  <c r="O56" i="3" s="1"/>
  <c r="O68" i="3" s="1"/>
  <c r="O80" i="3" s="1"/>
  <c r="O92" i="3" s="1"/>
  <c r="O104" i="3" s="1"/>
  <c r="O116" i="3" s="1"/>
  <c r="O128" i="3" s="1"/>
  <c r="O140" i="3" s="1"/>
  <c r="Q50" i="1"/>
  <c r="Q49" i="1" s="1"/>
  <c r="H76" i="14"/>
  <c r="H78" i="14" s="1"/>
  <c r="N50" i="1"/>
  <c r="N49" i="1" s="1"/>
  <c r="G76" i="14"/>
  <c r="G78" i="14" s="1"/>
  <c r="W50" i="1"/>
  <c r="W49" i="1" s="1"/>
  <c r="J76" i="14"/>
  <c r="J78" i="14" s="1"/>
  <c r="AQ32" i="7"/>
  <c r="AQ96" i="7" s="1"/>
  <c r="AU95" i="1"/>
  <c r="AH231" i="12"/>
  <c r="F63" i="12"/>
  <c r="J77" i="12"/>
  <c r="K76" i="12"/>
  <c r="M76" i="12" s="1"/>
  <c r="X197" i="12"/>
  <c r="Y196" i="12"/>
  <c r="AA196" i="12" s="1"/>
  <c r="Q89" i="12"/>
  <c r="R88" i="12"/>
  <c r="T88" i="12" s="1"/>
  <c r="AF232" i="12"/>
  <c r="AH232" i="12" s="1"/>
  <c r="AE233" i="12"/>
  <c r="D64" i="12"/>
  <c r="F64" i="12" s="1"/>
  <c r="C65" i="12"/>
  <c r="Y181" i="9"/>
  <c r="AA181" i="9" s="1"/>
  <c r="X182" i="9"/>
  <c r="Q75" i="9"/>
  <c r="R74" i="9"/>
  <c r="AE218" i="9"/>
  <c r="AF217" i="9"/>
  <c r="AA180" i="9"/>
  <c r="M60" i="9"/>
  <c r="K61" i="9"/>
  <c r="M61" i="9" s="1"/>
  <c r="J62" i="9"/>
  <c r="Q27" i="1"/>
  <c r="Q28" i="1" s="1"/>
  <c r="AI27" i="1"/>
  <c r="AI28" i="1" s="1"/>
  <c r="U27" i="1"/>
  <c r="U28" i="1" s="1"/>
  <c r="X27" i="1"/>
  <c r="X28" i="1" s="1"/>
  <c r="AD27" i="1"/>
  <c r="AD28" i="1" s="1"/>
  <c r="AO27" i="1"/>
  <c r="AO28" i="1" s="1"/>
  <c r="T27" i="1"/>
  <c r="T28" i="1" s="1"/>
  <c r="W27" i="1"/>
  <c r="W28" i="1" s="1"/>
  <c r="Z27" i="1"/>
  <c r="Z28" i="1" s="1"/>
  <c r="AA27" i="1"/>
  <c r="AA28" i="1" s="1"/>
  <c r="AF27" i="1"/>
  <c r="AF28" i="1" s="1"/>
  <c r="AJ27" i="1"/>
  <c r="AJ28" i="1" s="1"/>
  <c r="AM27" i="1"/>
  <c r="AM28" i="1" s="1"/>
  <c r="R27" i="1"/>
  <c r="R28" i="1" s="1"/>
  <c r="O27" i="1"/>
  <c r="O28" i="1" s="1"/>
  <c r="R16" i="1"/>
  <c r="R7" i="1" s="1"/>
  <c r="S7" i="1" s="1"/>
  <c r="U16" i="1"/>
  <c r="U7" i="1" s="1"/>
  <c r="V7" i="1" s="1"/>
  <c r="X16" i="1"/>
  <c r="X7" i="1" s="1"/>
  <c r="X5" i="1" s="1"/>
  <c r="AC27" i="1"/>
  <c r="AC28" i="1" s="1"/>
  <c r="AD16" i="1"/>
  <c r="AD7" i="1" s="1"/>
  <c r="AD5" i="1" s="1"/>
  <c r="AG27" i="1"/>
  <c r="AG28" i="1" s="1"/>
  <c r="AL27" i="1"/>
  <c r="AL28" i="1" s="1"/>
  <c r="N20" i="1"/>
  <c r="N16" i="1" s="1"/>
  <c r="L27" i="1"/>
  <c r="L28" i="1" s="1"/>
  <c r="L16" i="1"/>
  <c r="L7" i="1" s="1"/>
  <c r="L5" i="1" s="1"/>
  <c r="F9" i="3"/>
  <c r="F10" i="3"/>
  <c r="AF173" i="3"/>
  <c r="AH173" i="3" s="1"/>
  <c r="AF171" i="3"/>
  <c r="AH171" i="3" s="1"/>
  <c r="AF169" i="3"/>
  <c r="AH169" i="3" s="1"/>
  <c r="AF167" i="3"/>
  <c r="AH167" i="3" s="1"/>
  <c r="AF165" i="3"/>
  <c r="AH165" i="3" s="1"/>
  <c r="AF161" i="3"/>
  <c r="AH161" i="3" s="1"/>
  <c r="AF157" i="3"/>
  <c r="AH157" i="3" s="1"/>
  <c r="AF153" i="3"/>
  <c r="AH153" i="3" s="1"/>
  <c r="AF187" i="3"/>
  <c r="AH187" i="3" s="1"/>
  <c r="AF186" i="3"/>
  <c r="AH186" i="3" s="1"/>
  <c r="AF184" i="3"/>
  <c r="AH184" i="3" s="1"/>
  <c r="AF182" i="3"/>
  <c r="AH182" i="3" s="1"/>
  <c r="AF180" i="3"/>
  <c r="AH180" i="3" s="1"/>
  <c r="AF178" i="3"/>
  <c r="AH178" i="3" s="1"/>
  <c r="AF176" i="3"/>
  <c r="AF162" i="3"/>
  <c r="AH162" i="3" s="1"/>
  <c r="AF158" i="3"/>
  <c r="AH158" i="3" s="1"/>
  <c r="AF154" i="3"/>
  <c r="AH154" i="3" s="1"/>
  <c r="AF175" i="3"/>
  <c r="AH175" i="3" s="1"/>
  <c r="AF174" i="3"/>
  <c r="AH174" i="3" s="1"/>
  <c r="AF172" i="3"/>
  <c r="AH172" i="3" s="1"/>
  <c r="AF170" i="3"/>
  <c r="AH170" i="3" s="1"/>
  <c r="AF168" i="3"/>
  <c r="AH168" i="3" s="1"/>
  <c r="AF166" i="3"/>
  <c r="AH166" i="3" s="1"/>
  <c r="AF164" i="3"/>
  <c r="AF159" i="3"/>
  <c r="AH159" i="3" s="1"/>
  <c r="AF155" i="3"/>
  <c r="AH155" i="3" s="1"/>
  <c r="AF156" i="3"/>
  <c r="AH156" i="3" s="1"/>
  <c r="AF183" i="3"/>
  <c r="AH183" i="3" s="1"/>
  <c r="AF179" i="3"/>
  <c r="AH179" i="3" s="1"/>
  <c r="AF152" i="3"/>
  <c r="AF163" i="3"/>
  <c r="AH163" i="3" s="1"/>
  <c r="AF185" i="3"/>
  <c r="AH185" i="3" s="1"/>
  <c r="AF177" i="3"/>
  <c r="AH177" i="3" s="1"/>
  <c r="AF181" i="3"/>
  <c r="AH181" i="3" s="1"/>
  <c r="AF5" i="3"/>
  <c r="AF160" i="3"/>
  <c r="AH160" i="3" s="1"/>
  <c r="Y32" i="3"/>
  <c r="Y44" i="3"/>
  <c r="AH44" i="3"/>
  <c r="Y49" i="3"/>
  <c r="AA49" i="3" s="1"/>
  <c r="D148" i="3"/>
  <c r="F148" i="3" s="1"/>
  <c r="D144" i="3"/>
  <c r="F144" i="3" s="1"/>
  <c r="D151" i="3"/>
  <c r="F151" i="3" s="1"/>
  <c r="D147" i="3"/>
  <c r="F147" i="3" s="1"/>
  <c r="D143" i="3"/>
  <c r="F143" i="3" s="1"/>
  <c r="D140" i="3"/>
  <c r="D150" i="3"/>
  <c r="F150" i="3" s="1"/>
  <c r="D146" i="3"/>
  <c r="F146" i="3" s="1"/>
  <c r="D142" i="3"/>
  <c r="F142" i="3" s="1"/>
  <c r="D141" i="3"/>
  <c r="F141" i="3" s="1"/>
  <c r="D149" i="3"/>
  <c r="F149" i="3" s="1"/>
  <c r="D145" i="3"/>
  <c r="F145" i="3" s="1"/>
  <c r="AF66" i="3"/>
  <c r="AH66" i="3" s="1"/>
  <c r="Y65" i="3"/>
  <c r="AA65" i="3" s="1"/>
  <c r="AF64" i="3"/>
  <c r="AH64" i="3" s="1"/>
  <c r="Y63" i="3"/>
  <c r="AA63" i="3" s="1"/>
  <c r="AF62" i="3"/>
  <c r="AH62" i="3" s="1"/>
  <c r="Y61" i="3"/>
  <c r="AA61" i="3" s="1"/>
  <c r="AF60" i="3"/>
  <c r="AH60" i="3" s="1"/>
  <c r="Y59" i="3"/>
  <c r="AA59" i="3" s="1"/>
  <c r="AF58" i="3"/>
  <c r="AH58" i="3" s="1"/>
  <c r="Y57" i="3"/>
  <c r="AA57" i="3" s="1"/>
  <c r="AF56" i="3"/>
  <c r="AF54" i="3"/>
  <c r="AH54" i="3" s="1"/>
  <c r="Y53" i="3"/>
  <c r="AA53" i="3" s="1"/>
  <c r="AF52" i="3"/>
  <c r="AH52" i="3" s="1"/>
  <c r="Y51" i="3"/>
  <c r="AA51" i="3" s="1"/>
  <c r="AF50" i="3"/>
  <c r="AH50" i="3" s="1"/>
  <c r="Y67" i="3"/>
  <c r="AA67" i="3" s="1"/>
  <c r="Y55" i="3"/>
  <c r="AA55" i="3" s="1"/>
  <c r="AF67" i="3"/>
  <c r="AH67" i="3" s="1"/>
  <c r="Y66" i="3"/>
  <c r="AA66" i="3" s="1"/>
  <c r="AF65" i="3"/>
  <c r="AH65" i="3" s="1"/>
  <c r="Y64" i="3"/>
  <c r="AA64" i="3" s="1"/>
  <c r="AF63" i="3"/>
  <c r="AH63" i="3" s="1"/>
  <c r="Y62" i="3"/>
  <c r="AA62" i="3" s="1"/>
  <c r="AF61" i="3"/>
  <c r="AH61" i="3" s="1"/>
  <c r="Y60" i="3"/>
  <c r="AA60" i="3" s="1"/>
  <c r="AF59" i="3"/>
  <c r="AH59" i="3" s="1"/>
  <c r="Y58" i="3"/>
  <c r="AA58" i="3" s="1"/>
  <c r="AF57" i="3"/>
  <c r="AH57" i="3" s="1"/>
  <c r="AF55" i="3"/>
  <c r="AH55" i="3" s="1"/>
  <c r="Y54" i="3"/>
  <c r="AA54" i="3" s="1"/>
  <c r="AF53" i="3"/>
  <c r="AH53" i="3" s="1"/>
  <c r="Y52" i="3"/>
  <c r="AA52" i="3" s="1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5" i="3"/>
  <c r="Z227" i="3"/>
  <c r="Z198" i="3"/>
  <c r="Z193" i="3"/>
  <c r="Z189" i="3"/>
  <c r="Z187" i="3"/>
  <c r="Z174" i="3"/>
  <c r="Z172" i="3"/>
  <c r="Z170" i="3"/>
  <c r="Z168" i="3"/>
  <c r="Z166" i="3"/>
  <c r="Z164" i="3"/>
  <c r="Z159" i="3"/>
  <c r="Z155" i="3"/>
  <c r="Z196" i="3"/>
  <c r="Z192" i="3"/>
  <c r="Z188" i="3"/>
  <c r="Z185" i="3"/>
  <c r="Z183" i="3"/>
  <c r="Z181" i="3"/>
  <c r="Z179" i="3"/>
  <c r="Z177" i="3"/>
  <c r="Z175" i="3"/>
  <c r="Z160" i="3"/>
  <c r="Z156" i="3"/>
  <c r="Z152" i="3"/>
  <c r="Z191" i="3"/>
  <c r="Z173" i="3"/>
  <c r="Z171" i="3"/>
  <c r="Z169" i="3"/>
  <c r="Z167" i="3"/>
  <c r="Z165" i="3"/>
  <c r="Z163" i="3"/>
  <c r="Z161" i="3"/>
  <c r="Z157" i="3"/>
  <c r="Z153" i="3"/>
  <c r="Z197" i="3"/>
  <c r="Z158" i="3"/>
  <c r="Z186" i="3"/>
  <c r="Z182" i="3"/>
  <c r="Z178" i="3"/>
  <c r="Z154" i="3"/>
  <c r="X152" i="3"/>
  <c r="Z180" i="3"/>
  <c r="Z190" i="3"/>
  <c r="Z162" i="3"/>
  <c r="Z184" i="3"/>
  <c r="Z176" i="3"/>
  <c r="R32" i="3"/>
  <c r="R33" i="3"/>
  <c r="T33" i="3" s="1"/>
  <c r="AF33" i="3"/>
  <c r="AH33" i="3" s="1"/>
  <c r="Y34" i="3"/>
  <c r="AA34" i="3" s="1"/>
  <c r="R35" i="3"/>
  <c r="T35" i="3" s="1"/>
  <c r="AF35" i="3"/>
  <c r="AH35" i="3" s="1"/>
  <c r="Y36" i="3"/>
  <c r="AA36" i="3" s="1"/>
  <c r="R37" i="3"/>
  <c r="T37" i="3" s="1"/>
  <c r="AF37" i="3"/>
  <c r="AH37" i="3" s="1"/>
  <c r="Y38" i="3"/>
  <c r="AA38" i="3" s="1"/>
  <c r="R39" i="3"/>
  <c r="T39" i="3" s="1"/>
  <c r="AF39" i="3"/>
  <c r="AH39" i="3" s="1"/>
  <c r="Y40" i="3"/>
  <c r="AA40" i="3" s="1"/>
  <c r="R41" i="3"/>
  <c r="T41" i="3" s="1"/>
  <c r="AF41" i="3"/>
  <c r="AH41" i="3" s="1"/>
  <c r="Y42" i="3"/>
  <c r="AA42" i="3" s="1"/>
  <c r="AF43" i="3"/>
  <c r="AH43" i="3" s="1"/>
  <c r="AF45" i="3"/>
  <c r="AH45" i="3" s="1"/>
  <c r="Y46" i="3"/>
  <c r="AA46" i="3" s="1"/>
  <c r="AF47" i="3"/>
  <c r="AH47" i="3" s="1"/>
  <c r="AG307" i="3"/>
  <c r="AG306" i="3"/>
  <c r="AG305" i="3"/>
  <c r="AG304" i="3"/>
  <c r="AG303" i="3"/>
  <c r="AG302" i="3"/>
  <c r="AG301" i="3"/>
  <c r="AG300" i="3"/>
  <c r="AG299" i="3"/>
  <c r="AG298" i="3"/>
  <c r="AG297" i="3"/>
  <c r="AG296" i="3"/>
  <c r="AG270" i="3"/>
  <c r="AG269" i="3"/>
  <c r="AG268" i="3"/>
  <c r="AG267" i="3"/>
  <c r="AG266" i="3"/>
  <c r="AG265" i="3"/>
  <c r="AG264" i="3"/>
  <c r="AG263" i="3"/>
  <c r="AG262" i="3"/>
  <c r="AG282" i="3"/>
  <c r="AG280" i="3"/>
  <c r="AG278" i="3"/>
  <c r="AG276" i="3"/>
  <c r="AG274" i="3"/>
  <c r="AG272" i="3"/>
  <c r="AG283" i="3"/>
  <c r="AG294" i="3"/>
  <c r="AG290" i="3"/>
  <c r="AG286" i="3"/>
  <c r="AG271" i="3"/>
  <c r="AG258" i="3"/>
  <c r="AG257" i="3"/>
  <c r="AG293" i="3"/>
  <c r="AG289" i="3"/>
  <c r="AG285" i="3"/>
  <c r="AG279" i="3"/>
  <c r="AG275" i="3"/>
  <c r="AG247" i="3"/>
  <c r="AG235" i="3"/>
  <c r="AG292" i="3"/>
  <c r="AG288" i="3"/>
  <c r="AG284" i="3"/>
  <c r="AG261" i="3"/>
  <c r="AG260" i="3"/>
  <c r="AG256" i="3"/>
  <c r="AG255" i="3"/>
  <c r="AG254" i="3"/>
  <c r="AG253" i="3"/>
  <c r="AG252" i="3"/>
  <c r="AG251" i="3"/>
  <c r="AG250" i="3"/>
  <c r="AG249" i="3"/>
  <c r="AG248" i="3"/>
  <c r="AG246" i="3"/>
  <c r="AG245" i="3"/>
  <c r="AG244" i="3"/>
  <c r="AG243" i="3"/>
  <c r="AG242" i="3"/>
  <c r="AG241" i="3"/>
  <c r="AG240" i="3"/>
  <c r="AG239" i="3"/>
  <c r="AG238" i="3"/>
  <c r="AG237" i="3"/>
  <c r="AG236" i="3"/>
  <c r="AG234" i="3"/>
  <c r="AG233" i="3"/>
  <c r="AG232" i="3"/>
  <c r="AG231" i="3"/>
  <c r="AG230" i="3"/>
  <c r="AG229" i="3"/>
  <c r="AG228" i="3"/>
  <c r="AG287" i="3"/>
  <c r="AG277" i="3"/>
  <c r="AG259" i="3"/>
  <c r="AG226" i="3"/>
  <c r="AG225" i="3"/>
  <c r="AG224" i="3"/>
  <c r="AG222" i="3"/>
  <c r="AG221" i="3"/>
  <c r="AG220" i="3"/>
  <c r="AG219" i="3"/>
  <c r="AG218" i="3"/>
  <c r="AG217" i="3"/>
  <c r="AG216" i="3"/>
  <c r="AG215" i="3"/>
  <c r="AG214" i="3"/>
  <c r="AG213" i="3"/>
  <c r="AG212" i="3"/>
  <c r="AG210" i="3"/>
  <c r="AG209" i="3"/>
  <c r="AG208" i="3"/>
  <c r="AG207" i="3"/>
  <c r="AG206" i="3"/>
  <c r="AG205" i="3"/>
  <c r="AG204" i="3"/>
  <c r="AG203" i="3"/>
  <c r="AG202" i="3"/>
  <c r="AG201" i="3"/>
  <c r="AG200" i="3"/>
  <c r="AG195" i="3"/>
  <c r="AG273" i="3"/>
  <c r="AG198" i="3"/>
  <c r="AG295" i="3"/>
  <c r="AG227" i="3"/>
  <c r="AG197" i="3"/>
  <c r="AG281" i="3"/>
  <c r="AG223" i="3"/>
  <c r="AG199" i="3"/>
  <c r="AG193" i="3"/>
  <c r="AG189" i="3"/>
  <c r="AG291" i="3"/>
  <c r="AG192" i="3"/>
  <c r="AG188" i="3"/>
  <c r="AG211" i="3"/>
  <c r="AG191" i="3"/>
  <c r="AE188" i="3"/>
  <c r="AG196" i="3"/>
  <c r="AG194" i="3"/>
  <c r="AG190" i="3"/>
  <c r="Y43" i="3"/>
  <c r="AA43" i="3" s="1"/>
  <c r="Y48" i="3"/>
  <c r="AA48" i="3" s="1"/>
  <c r="AF49" i="3"/>
  <c r="AH49" i="3" s="1"/>
  <c r="Y50" i="3"/>
  <c r="AA50" i="3" s="1"/>
  <c r="AF51" i="3"/>
  <c r="AH51" i="3" s="1"/>
  <c r="AN7" i="1"/>
  <c r="AM5" i="1"/>
  <c r="AO16" i="1"/>
  <c r="AK7" i="1"/>
  <c r="AJ5" i="1"/>
  <c r="AL16" i="1"/>
  <c r="AH7" i="1"/>
  <c r="AG5" i="1"/>
  <c r="AI16" i="1"/>
  <c r="AE7" i="1"/>
  <c r="AF16" i="1"/>
  <c r="AB7" i="1"/>
  <c r="AA5" i="1"/>
  <c r="AC16" i="1"/>
  <c r="Z16" i="1"/>
  <c r="W16" i="1"/>
  <c r="T16" i="1"/>
  <c r="Q16" i="1"/>
  <c r="O16" i="1"/>
  <c r="O7" i="1" s="1"/>
  <c r="O152" i="3" l="1"/>
  <c r="AJ151" i="3"/>
  <c r="N27" i="1"/>
  <c r="N28" i="1" s="1"/>
  <c r="Y7" i="1"/>
  <c r="Y27" i="1" s="1"/>
  <c r="AX15" i="17"/>
  <c r="AW15" i="17"/>
  <c r="AZ15" i="17"/>
  <c r="AN15" i="17"/>
  <c r="U5" i="1"/>
  <c r="AB67" i="3"/>
  <c r="AK15" i="17"/>
  <c r="G56" i="14"/>
  <c r="G47" i="14"/>
  <c r="G35" i="14" s="1"/>
  <c r="G32" i="14" s="1"/>
  <c r="G45" i="14" s="1"/>
  <c r="G66" i="14" s="1"/>
  <c r="G67" i="14" s="1"/>
  <c r="J47" i="14"/>
  <c r="J35" i="14" s="1"/>
  <c r="J32" i="14" s="1"/>
  <c r="J43" i="14" s="1"/>
  <c r="J56" i="14"/>
  <c r="AL15" i="17"/>
  <c r="H56" i="14"/>
  <c r="H47" i="14"/>
  <c r="H35" i="14" s="1"/>
  <c r="H32" i="14" s="1"/>
  <c r="H45" i="14" s="1"/>
  <c r="H66" i="14" s="1"/>
  <c r="AF233" i="12"/>
  <c r="AH233" i="12" s="1"/>
  <c r="AE234" i="12"/>
  <c r="X198" i="12"/>
  <c r="Y197" i="12"/>
  <c r="AA197" i="12" s="1"/>
  <c r="D65" i="12"/>
  <c r="F65" i="12" s="1"/>
  <c r="C66" i="12"/>
  <c r="Q90" i="12"/>
  <c r="R89" i="12"/>
  <c r="T89" i="12" s="1"/>
  <c r="J78" i="12"/>
  <c r="K77" i="12"/>
  <c r="M77" i="12" s="1"/>
  <c r="T74" i="9"/>
  <c r="Q76" i="9"/>
  <c r="R75" i="9"/>
  <c r="T75" i="9" s="1"/>
  <c r="K62" i="9"/>
  <c r="J63" i="9"/>
  <c r="AH217" i="9"/>
  <c r="Y182" i="9"/>
  <c r="X183" i="9"/>
  <c r="AF218" i="9"/>
  <c r="AH218" i="9" s="1"/>
  <c r="AE219" i="9"/>
  <c r="R5" i="1"/>
  <c r="V28" i="1"/>
  <c r="V27" i="1"/>
  <c r="AE28" i="1"/>
  <c r="AE27" i="1"/>
  <c r="AB28" i="1"/>
  <c r="AB27" i="1"/>
  <c r="AH28" i="1"/>
  <c r="AH27" i="1"/>
  <c r="Y28" i="1"/>
  <c r="AK28" i="1"/>
  <c r="AK27" i="1"/>
  <c r="S28" i="1"/>
  <c r="S27" i="1"/>
  <c r="AN28" i="1"/>
  <c r="AN27" i="1"/>
  <c r="M7" i="1"/>
  <c r="M37" i="1" s="1"/>
  <c r="F17" i="3"/>
  <c r="X153" i="3"/>
  <c r="Y152" i="3"/>
  <c r="AI67" i="3"/>
  <c r="AH56" i="3"/>
  <c r="AA32" i="3"/>
  <c r="AB43" i="3"/>
  <c r="F16" i="3"/>
  <c r="AI175" i="3"/>
  <c r="AH164" i="3"/>
  <c r="F140" i="3"/>
  <c r="G151" i="3"/>
  <c r="AI43" i="3"/>
  <c r="Z334" i="3"/>
  <c r="AE189" i="3"/>
  <c r="AF188" i="3"/>
  <c r="T32" i="3"/>
  <c r="U43" i="3"/>
  <c r="AG334" i="3"/>
  <c r="AB55" i="3"/>
  <c r="AA44" i="3"/>
  <c r="M20" i="3"/>
  <c r="AI55" i="3"/>
  <c r="AI163" i="3"/>
  <c r="AH152" i="3"/>
  <c r="AH176" i="3"/>
  <c r="AI187" i="3"/>
  <c r="AN37" i="1"/>
  <c r="AK37" i="1"/>
  <c r="AH37" i="1"/>
  <c r="AE37" i="1"/>
  <c r="AB37" i="1"/>
  <c r="V37" i="1"/>
  <c r="S37" i="1"/>
  <c r="O5" i="1"/>
  <c r="P7" i="1"/>
  <c r="Y37" i="1" l="1"/>
  <c r="AJ163" i="3"/>
  <c r="O164" i="3"/>
  <c r="H67" i="14"/>
  <c r="M28" i="1"/>
  <c r="R90" i="12"/>
  <c r="T90" i="12" s="1"/>
  <c r="Q91" i="12"/>
  <c r="X199" i="12"/>
  <c r="Y198" i="12"/>
  <c r="AA198" i="12" s="1"/>
  <c r="D66" i="12"/>
  <c r="F66" i="12" s="1"/>
  <c r="C67" i="12"/>
  <c r="AE235" i="12"/>
  <c r="AF234" i="12"/>
  <c r="AH234" i="12" s="1"/>
  <c r="K78" i="12"/>
  <c r="M78" i="12" s="1"/>
  <c r="J79" i="12"/>
  <c r="M27" i="1"/>
  <c r="AE220" i="9"/>
  <c r="AF219" i="9"/>
  <c r="AH219" i="9" s="1"/>
  <c r="Y183" i="9"/>
  <c r="AA183" i="9" s="1"/>
  <c r="X184" i="9"/>
  <c r="AA182" i="9"/>
  <c r="Q77" i="9"/>
  <c r="R76" i="9"/>
  <c r="T76" i="9" s="1"/>
  <c r="K63" i="9"/>
  <c r="M63" i="9" s="1"/>
  <c r="J64" i="9"/>
  <c r="M62" i="9"/>
  <c r="P28" i="1"/>
  <c r="P27" i="1"/>
  <c r="AE190" i="3"/>
  <c r="AF189" i="3"/>
  <c r="AH189" i="3" s="1"/>
  <c r="F11" i="3"/>
  <c r="X154" i="3"/>
  <c r="Y153" i="3"/>
  <c r="AA153" i="3" s="1"/>
  <c r="AA152" i="3"/>
  <c r="F12" i="3"/>
  <c r="AH188" i="3"/>
  <c r="F18" i="3"/>
  <c r="AM37" i="1"/>
  <c r="AN38" i="1"/>
  <c r="AJ37" i="1"/>
  <c r="AK38" i="1"/>
  <c r="AG37" i="1"/>
  <c r="AH38" i="1"/>
  <c r="AD37" i="1"/>
  <c r="AE38" i="1"/>
  <c r="AA37" i="1"/>
  <c r="AB38" i="1"/>
  <c r="X37" i="1"/>
  <c r="Y38" i="1"/>
  <c r="U37" i="1"/>
  <c r="V38" i="1"/>
  <c r="R37" i="1"/>
  <c r="S38" i="1"/>
  <c r="P37" i="1"/>
  <c r="L37" i="1"/>
  <c r="M38" i="1"/>
  <c r="AJ175" i="3" l="1"/>
  <c r="O176" i="3"/>
  <c r="AJ187" i="3" s="1"/>
  <c r="AE236" i="12"/>
  <c r="AF235" i="12"/>
  <c r="X200" i="12"/>
  <c r="Y199" i="12"/>
  <c r="J80" i="12"/>
  <c r="K79" i="12"/>
  <c r="D67" i="12"/>
  <c r="C68" i="12"/>
  <c r="Q92" i="12"/>
  <c r="R91" i="12"/>
  <c r="K64" i="9"/>
  <c r="J65" i="9"/>
  <c r="Y184" i="9"/>
  <c r="X185" i="9"/>
  <c r="Q78" i="9"/>
  <c r="R77" i="9"/>
  <c r="T77" i="9" s="1"/>
  <c r="AF220" i="9"/>
  <c r="AH220" i="9" s="1"/>
  <c r="AE221" i="9"/>
  <c r="Y154" i="3"/>
  <c r="X155" i="3"/>
  <c r="F13" i="3"/>
  <c r="M21" i="3"/>
  <c r="F19" i="3"/>
  <c r="M22" i="3"/>
  <c r="AE191" i="3"/>
  <c r="AF190" i="3"/>
  <c r="AM38" i="1"/>
  <c r="AJ38" i="1"/>
  <c r="AG38" i="1"/>
  <c r="AD38" i="1"/>
  <c r="AA38" i="1"/>
  <c r="X38" i="1"/>
  <c r="U38" i="1"/>
  <c r="R38" i="1"/>
  <c r="P38" i="1"/>
  <c r="O37" i="1"/>
  <c r="L38" i="1"/>
  <c r="C69" i="12" l="1"/>
  <c r="D68" i="12"/>
  <c r="AA199" i="12"/>
  <c r="AB199" i="12"/>
  <c r="AK199" i="12" s="1"/>
  <c r="S344" i="12" s="1"/>
  <c r="F67" i="12"/>
  <c r="G67" i="12"/>
  <c r="AK67" i="12" s="1"/>
  <c r="X201" i="12"/>
  <c r="Y200" i="12"/>
  <c r="T91" i="12"/>
  <c r="U91" i="12"/>
  <c r="M79" i="12"/>
  <c r="N79" i="12"/>
  <c r="AH235" i="12"/>
  <c r="AI235" i="12"/>
  <c r="Q93" i="12"/>
  <c r="R92" i="12"/>
  <c r="J81" i="12"/>
  <c r="K80" i="12"/>
  <c r="AF236" i="12"/>
  <c r="AE237" i="12"/>
  <c r="AE222" i="9"/>
  <c r="AF221" i="9"/>
  <c r="AH221" i="9" s="1"/>
  <c r="Y185" i="9"/>
  <c r="AA185" i="9" s="1"/>
  <c r="X186" i="9"/>
  <c r="K65" i="9"/>
  <c r="M65" i="9" s="1"/>
  <c r="J66" i="9"/>
  <c r="R78" i="9"/>
  <c r="T78" i="9" s="1"/>
  <c r="Q79" i="9"/>
  <c r="AA184" i="9"/>
  <c r="M64" i="9"/>
  <c r="F15" i="3"/>
  <c r="AA154" i="3"/>
  <c r="AH190" i="3"/>
  <c r="M23" i="3"/>
  <c r="AE192" i="3"/>
  <c r="AF191" i="3"/>
  <c r="AH191" i="3" s="1"/>
  <c r="Y155" i="3"/>
  <c r="AA155" i="3" s="1"/>
  <c r="X156" i="3"/>
  <c r="O38" i="1"/>
  <c r="AF237" i="12" l="1"/>
  <c r="AH237" i="12" s="1"/>
  <c r="AE238" i="12"/>
  <c r="T92" i="12"/>
  <c r="AA200" i="12"/>
  <c r="AH236" i="12"/>
  <c r="Q94" i="12"/>
  <c r="R93" i="12"/>
  <c r="T93" i="12" s="1"/>
  <c r="X202" i="12"/>
  <c r="Y201" i="12"/>
  <c r="AA201" i="12" s="1"/>
  <c r="M80" i="12"/>
  <c r="H344" i="12"/>
  <c r="R103" i="10" s="1"/>
  <c r="R122" i="10" s="1"/>
  <c r="F68" i="12"/>
  <c r="J82" i="12"/>
  <c r="K81" i="12"/>
  <c r="M81" i="12" s="1"/>
  <c r="C70" i="12"/>
  <c r="D69" i="12"/>
  <c r="F69" i="12" s="1"/>
  <c r="X187" i="9"/>
  <c r="Y186" i="9"/>
  <c r="AA186" i="9" s="1"/>
  <c r="Q80" i="9"/>
  <c r="R79" i="9"/>
  <c r="J67" i="9"/>
  <c r="K66" i="9"/>
  <c r="M66" i="9" s="1"/>
  <c r="AF222" i="9"/>
  <c r="AH222" i="9" s="1"/>
  <c r="AE223" i="9"/>
  <c r="X157" i="3"/>
  <c r="Y156" i="3"/>
  <c r="AA156" i="3" s="1"/>
  <c r="AE193" i="3"/>
  <c r="AF192" i="3"/>
  <c r="AH192" i="3" s="1"/>
  <c r="F14" i="3"/>
  <c r="G19" i="3"/>
  <c r="AK19" i="3" s="1"/>
  <c r="R119" i="10" l="1"/>
  <c r="J83" i="12"/>
  <c r="K82" i="12"/>
  <c r="M82" i="12" s="1"/>
  <c r="X203" i="12"/>
  <c r="Y202" i="12"/>
  <c r="AA202" i="12" s="1"/>
  <c r="AF238" i="12"/>
  <c r="AE239" i="12"/>
  <c r="C71" i="12"/>
  <c r="D70" i="12"/>
  <c r="F70" i="12" s="1"/>
  <c r="Q95" i="12"/>
  <c r="R94" i="12"/>
  <c r="T94" i="12" s="1"/>
  <c r="X188" i="9"/>
  <c r="Y187" i="9"/>
  <c r="AF223" i="9"/>
  <c r="AE224" i="9"/>
  <c r="T79" i="9"/>
  <c r="U79" i="9"/>
  <c r="K67" i="9"/>
  <c r="J68" i="9"/>
  <c r="Q81" i="9"/>
  <c r="R80" i="9"/>
  <c r="M25" i="3"/>
  <c r="M24" i="3"/>
  <c r="AE194" i="3"/>
  <c r="AF193" i="3"/>
  <c r="AH193" i="3" s="1"/>
  <c r="X158" i="3"/>
  <c r="Y157" i="3"/>
  <c r="C72" i="12" l="1"/>
  <c r="D71" i="12"/>
  <c r="F71" i="12" s="1"/>
  <c r="Q96" i="12"/>
  <c r="R95" i="12"/>
  <c r="T95" i="12" s="1"/>
  <c r="AF239" i="12"/>
  <c r="AH239" i="12" s="1"/>
  <c r="AE240" i="12"/>
  <c r="AH238" i="12"/>
  <c r="X204" i="12"/>
  <c r="Y203" i="12"/>
  <c r="J84" i="12"/>
  <c r="K83" i="12"/>
  <c r="T80" i="9"/>
  <c r="AF224" i="9"/>
  <c r="AE225" i="9"/>
  <c r="Q82" i="9"/>
  <c r="R81" i="9"/>
  <c r="T81" i="9" s="1"/>
  <c r="AH223" i="9"/>
  <c r="AI223" i="9"/>
  <c r="J69" i="9"/>
  <c r="K68" i="9"/>
  <c r="AA187" i="9"/>
  <c r="AB187" i="9"/>
  <c r="M67" i="9"/>
  <c r="N67" i="9"/>
  <c r="X189" i="9"/>
  <c r="Y188" i="9"/>
  <c r="Y158" i="3"/>
  <c r="AA158" i="3" s="1"/>
  <c r="X159" i="3"/>
  <c r="AA157" i="3"/>
  <c r="AF194" i="3"/>
  <c r="AH194" i="3" s="1"/>
  <c r="AE195" i="3"/>
  <c r="M26" i="3"/>
  <c r="D344" i="3"/>
  <c r="AA203" i="12" l="1"/>
  <c r="Q97" i="12"/>
  <c r="R96" i="12"/>
  <c r="X205" i="12"/>
  <c r="Y204" i="12"/>
  <c r="AA204" i="12" s="1"/>
  <c r="AF240" i="12"/>
  <c r="AE241" i="12"/>
  <c r="M83" i="12"/>
  <c r="J85" i="12"/>
  <c r="K84" i="12"/>
  <c r="M84" i="12" s="1"/>
  <c r="C73" i="12"/>
  <c r="D72" i="12"/>
  <c r="AA188" i="9"/>
  <c r="M68" i="9"/>
  <c r="AE226" i="9"/>
  <c r="AF225" i="9"/>
  <c r="AH225" i="9" s="1"/>
  <c r="J70" i="9"/>
  <c r="K69" i="9"/>
  <c r="M69" i="9" s="1"/>
  <c r="Y189" i="9"/>
  <c r="AA189" i="9" s="1"/>
  <c r="X190" i="9"/>
  <c r="AH224" i="9"/>
  <c r="R82" i="9"/>
  <c r="T82" i="9" s="1"/>
  <c r="Q83" i="9"/>
  <c r="M27" i="3"/>
  <c r="AE196" i="3"/>
  <c r="AF195" i="3"/>
  <c r="AH195" i="3" s="1"/>
  <c r="Y159" i="3"/>
  <c r="X160" i="3"/>
  <c r="J95" i="1"/>
  <c r="K93" i="1"/>
  <c r="N93" i="1" s="1"/>
  <c r="Q93" i="1" s="1"/>
  <c r="T93" i="1" s="1"/>
  <c r="W93" i="1" s="1"/>
  <c r="Z93" i="1" s="1"/>
  <c r="AC93" i="1" s="1"/>
  <c r="AF93" i="1" s="1"/>
  <c r="AI93" i="1" s="1"/>
  <c r="AL93" i="1" s="1"/>
  <c r="AO93" i="1" s="1"/>
  <c r="AR93" i="1" s="1"/>
  <c r="AU93" i="1" s="1"/>
  <c r="I92" i="1"/>
  <c r="J75" i="1"/>
  <c r="M75" i="1" s="1"/>
  <c r="P75" i="1" s="1"/>
  <c r="S75" i="1" s="1"/>
  <c r="V75" i="1" s="1"/>
  <c r="Y75" i="1" s="1"/>
  <c r="AB75" i="1" s="1"/>
  <c r="AE75" i="1" s="1"/>
  <c r="AH75" i="1" s="1"/>
  <c r="AK75" i="1" s="1"/>
  <c r="AN75" i="1" s="1"/>
  <c r="AQ75" i="1" s="1"/>
  <c r="AT75" i="1" s="1"/>
  <c r="K75" i="1"/>
  <c r="N75" i="1" s="1"/>
  <c r="Q75" i="1" s="1"/>
  <c r="T75" i="1" s="1"/>
  <c r="W75" i="1" s="1"/>
  <c r="Z75" i="1" s="1"/>
  <c r="AC75" i="1" s="1"/>
  <c r="AF75" i="1" s="1"/>
  <c r="AI75" i="1" s="1"/>
  <c r="AL75" i="1" s="1"/>
  <c r="AO75" i="1" s="1"/>
  <c r="AR75" i="1" s="1"/>
  <c r="AU75" i="1" s="1"/>
  <c r="K76" i="1"/>
  <c r="N76" i="1" s="1"/>
  <c r="Q76" i="1" s="1"/>
  <c r="T76" i="1" s="1"/>
  <c r="W76" i="1" s="1"/>
  <c r="Z76" i="1" s="1"/>
  <c r="AC76" i="1" s="1"/>
  <c r="AF76" i="1" s="1"/>
  <c r="AI76" i="1" s="1"/>
  <c r="AL76" i="1" s="1"/>
  <c r="AO76" i="1" s="1"/>
  <c r="AR76" i="1" s="1"/>
  <c r="AU76" i="1" s="1"/>
  <c r="J77" i="1"/>
  <c r="M77" i="1" s="1"/>
  <c r="P77" i="1" s="1"/>
  <c r="S77" i="1" s="1"/>
  <c r="V77" i="1" s="1"/>
  <c r="Y77" i="1" s="1"/>
  <c r="AB77" i="1" s="1"/>
  <c r="AE77" i="1" s="1"/>
  <c r="AH77" i="1" s="1"/>
  <c r="AK77" i="1" s="1"/>
  <c r="AN77" i="1" s="1"/>
  <c r="AQ77" i="1" s="1"/>
  <c r="AT77" i="1" s="1"/>
  <c r="K77" i="1"/>
  <c r="N77" i="1" s="1"/>
  <c r="Q77" i="1" s="1"/>
  <c r="T77" i="1" s="1"/>
  <c r="W77" i="1" s="1"/>
  <c r="Z77" i="1" s="1"/>
  <c r="AC77" i="1" s="1"/>
  <c r="AF77" i="1" s="1"/>
  <c r="AI77" i="1" s="1"/>
  <c r="AL77" i="1" s="1"/>
  <c r="AO77" i="1" s="1"/>
  <c r="AR77" i="1" s="1"/>
  <c r="AU77" i="1" s="1"/>
  <c r="J78" i="1"/>
  <c r="M78" i="1" s="1"/>
  <c r="P78" i="1" s="1"/>
  <c r="S78" i="1" s="1"/>
  <c r="V78" i="1" s="1"/>
  <c r="Y78" i="1" s="1"/>
  <c r="AB78" i="1" s="1"/>
  <c r="AE78" i="1" s="1"/>
  <c r="AH78" i="1" s="1"/>
  <c r="AK78" i="1" s="1"/>
  <c r="AN78" i="1" s="1"/>
  <c r="AQ78" i="1" s="1"/>
  <c r="AT78" i="1" s="1"/>
  <c r="K78" i="1"/>
  <c r="N78" i="1" s="1"/>
  <c r="Q78" i="1" s="1"/>
  <c r="T78" i="1" s="1"/>
  <c r="W78" i="1" s="1"/>
  <c r="Z78" i="1" s="1"/>
  <c r="AC78" i="1" s="1"/>
  <c r="AF78" i="1" s="1"/>
  <c r="AI78" i="1" s="1"/>
  <c r="AL78" i="1" s="1"/>
  <c r="AO78" i="1" s="1"/>
  <c r="AR78" i="1" s="1"/>
  <c r="AU78" i="1" s="1"/>
  <c r="J79" i="1"/>
  <c r="M79" i="1" s="1"/>
  <c r="P79" i="1" s="1"/>
  <c r="S79" i="1" s="1"/>
  <c r="V79" i="1" s="1"/>
  <c r="Y79" i="1" s="1"/>
  <c r="AB79" i="1" s="1"/>
  <c r="AE79" i="1" s="1"/>
  <c r="AH79" i="1" s="1"/>
  <c r="AK79" i="1" s="1"/>
  <c r="AN79" i="1" s="1"/>
  <c r="AQ79" i="1" s="1"/>
  <c r="AT79" i="1" s="1"/>
  <c r="K79" i="1"/>
  <c r="N79" i="1" s="1"/>
  <c r="Q79" i="1" s="1"/>
  <c r="T79" i="1" s="1"/>
  <c r="W79" i="1" s="1"/>
  <c r="Z79" i="1" s="1"/>
  <c r="AC79" i="1" s="1"/>
  <c r="AF79" i="1" s="1"/>
  <c r="AI79" i="1" s="1"/>
  <c r="AL79" i="1" s="1"/>
  <c r="AO79" i="1" s="1"/>
  <c r="AR79" i="1" s="1"/>
  <c r="AU79" i="1" s="1"/>
  <c r="J80" i="1"/>
  <c r="M80" i="1" s="1"/>
  <c r="P80" i="1" s="1"/>
  <c r="S80" i="1" s="1"/>
  <c r="V80" i="1" s="1"/>
  <c r="Y80" i="1" s="1"/>
  <c r="AB80" i="1" s="1"/>
  <c r="AE80" i="1" s="1"/>
  <c r="AH80" i="1" s="1"/>
  <c r="AK80" i="1" s="1"/>
  <c r="AN80" i="1" s="1"/>
  <c r="AQ80" i="1" s="1"/>
  <c r="AT80" i="1" s="1"/>
  <c r="K80" i="1"/>
  <c r="N80" i="1" s="1"/>
  <c r="Q80" i="1" s="1"/>
  <c r="T80" i="1" s="1"/>
  <c r="W80" i="1" s="1"/>
  <c r="Z80" i="1" s="1"/>
  <c r="AC80" i="1" s="1"/>
  <c r="AF80" i="1" s="1"/>
  <c r="AI80" i="1" s="1"/>
  <c r="AL80" i="1" s="1"/>
  <c r="AO80" i="1" s="1"/>
  <c r="AR80" i="1" s="1"/>
  <c r="AU80" i="1" s="1"/>
  <c r="J81" i="1"/>
  <c r="M81" i="1" s="1"/>
  <c r="P81" i="1" s="1"/>
  <c r="S81" i="1" s="1"/>
  <c r="V81" i="1" s="1"/>
  <c r="Y81" i="1" s="1"/>
  <c r="AB81" i="1" s="1"/>
  <c r="AE81" i="1" s="1"/>
  <c r="AH81" i="1" s="1"/>
  <c r="AK81" i="1" s="1"/>
  <c r="AN81" i="1" s="1"/>
  <c r="AQ81" i="1" s="1"/>
  <c r="AT81" i="1" s="1"/>
  <c r="K81" i="1"/>
  <c r="N81" i="1" s="1"/>
  <c r="Q81" i="1" s="1"/>
  <c r="T81" i="1" s="1"/>
  <c r="W81" i="1" s="1"/>
  <c r="Z81" i="1" s="1"/>
  <c r="AC81" i="1" s="1"/>
  <c r="AF81" i="1" s="1"/>
  <c r="AI81" i="1" s="1"/>
  <c r="AL81" i="1" s="1"/>
  <c r="AO81" i="1" s="1"/>
  <c r="AR81" i="1" s="1"/>
  <c r="AU81" i="1" s="1"/>
  <c r="J82" i="1"/>
  <c r="M82" i="1" s="1"/>
  <c r="P82" i="1" s="1"/>
  <c r="S82" i="1" s="1"/>
  <c r="V82" i="1" s="1"/>
  <c r="Y82" i="1" s="1"/>
  <c r="AB82" i="1" s="1"/>
  <c r="AE82" i="1" s="1"/>
  <c r="AH82" i="1" s="1"/>
  <c r="AK82" i="1" s="1"/>
  <c r="AN82" i="1" s="1"/>
  <c r="AQ82" i="1" s="1"/>
  <c r="AT82" i="1" s="1"/>
  <c r="K82" i="1"/>
  <c r="N82" i="1" s="1"/>
  <c r="Q82" i="1" s="1"/>
  <c r="T82" i="1" s="1"/>
  <c r="W82" i="1" s="1"/>
  <c r="Z82" i="1" s="1"/>
  <c r="AC82" i="1" s="1"/>
  <c r="AF82" i="1" s="1"/>
  <c r="AI82" i="1" s="1"/>
  <c r="AL82" i="1" s="1"/>
  <c r="AO82" i="1" s="1"/>
  <c r="AR82" i="1" s="1"/>
  <c r="AU82" i="1" s="1"/>
  <c r="K74" i="1"/>
  <c r="N74" i="1" s="1"/>
  <c r="Q74" i="1" s="1"/>
  <c r="T74" i="1" s="1"/>
  <c r="J74" i="1"/>
  <c r="M74" i="1" s="1"/>
  <c r="I71" i="1"/>
  <c r="L71" i="1" s="1"/>
  <c r="O71" i="1" s="1"/>
  <c r="R71" i="1" s="1"/>
  <c r="U71" i="1" s="1"/>
  <c r="X71" i="1" s="1"/>
  <c r="AA71" i="1" s="1"/>
  <c r="AD71" i="1" s="1"/>
  <c r="AG71" i="1" s="1"/>
  <c r="AJ71" i="1" s="1"/>
  <c r="AM71" i="1" s="1"/>
  <c r="AP71" i="1" s="1"/>
  <c r="AS71" i="1" s="1"/>
  <c r="K71" i="1"/>
  <c r="N71" i="1" s="1"/>
  <c r="G71" i="1"/>
  <c r="J71" i="1" s="1"/>
  <c r="I118" i="1"/>
  <c r="L118" i="1" s="1"/>
  <c r="O118" i="1" s="1"/>
  <c r="R118" i="1" s="1"/>
  <c r="U118" i="1" s="1"/>
  <c r="X118" i="1" s="1"/>
  <c r="AA118" i="1" s="1"/>
  <c r="AD118" i="1" s="1"/>
  <c r="AG118" i="1" s="1"/>
  <c r="AJ118" i="1" s="1"/>
  <c r="AM118" i="1" s="1"/>
  <c r="AP118" i="1" s="1"/>
  <c r="AS118" i="1" s="1"/>
  <c r="I83" i="1"/>
  <c r="L83" i="1" s="1"/>
  <c r="O83" i="1" s="1"/>
  <c r="R83" i="1" s="1"/>
  <c r="U83" i="1" s="1"/>
  <c r="X83" i="1" s="1"/>
  <c r="AA83" i="1" s="1"/>
  <c r="AD83" i="1" s="1"/>
  <c r="AG83" i="1" s="1"/>
  <c r="AJ83" i="1" s="1"/>
  <c r="AM83" i="1" s="1"/>
  <c r="AP83" i="1" s="1"/>
  <c r="AS83" i="1" s="1"/>
  <c r="G118" i="1"/>
  <c r="J72" i="1"/>
  <c r="M72" i="1" s="1"/>
  <c r="P72" i="1" s="1"/>
  <c r="S72" i="1" s="1"/>
  <c r="V72" i="1" s="1"/>
  <c r="Y72" i="1" s="1"/>
  <c r="AB72" i="1" s="1"/>
  <c r="AE72" i="1" s="1"/>
  <c r="AH72" i="1" s="1"/>
  <c r="AK72" i="1" s="1"/>
  <c r="AN72" i="1" s="1"/>
  <c r="AQ72" i="1" s="1"/>
  <c r="AT72" i="1" s="1"/>
  <c r="J62" i="1"/>
  <c r="M62" i="1" s="1"/>
  <c r="K54" i="1"/>
  <c r="N54" i="1" s="1"/>
  <c r="J54" i="1"/>
  <c r="J39" i="1"/>
  <c r="I39" i="1" s="1"/>
  <c r="I65" i="1"/>
  <c r="I36" i="1"/>
  <c r="K35" i="1"/>
  <c r="K33" i="1" s="1"/>
  <c r="K26" i="1"/>
  <c r="K25" i="1"/>
  <c r="K24" i="1"/>
  <c r="K23" i="1"/>
  <c r="K22" i="1"/>
  <c r="I20" i="1"/>
  <c r="I27" i="1" s="1"/>
  <c r="I28" i="1" s="1"/>
  <c r="J16" i="1"/>
  <c r="K8" i="1"/>
  <c r="K50" i="1" s="1"/>
  <c r="H53" i="1"/>
  <c r="H52" i="1"/>
  <c r="F105" i="1"/>
  <c r="G93" i="1"/>
  <c r="F93" i="1" s="1"/>
  <c r="I93" i="1" s="1"/>
  <c r="L93" i="1" s="1"/>
  <c r="O93" i="1" s="1"/>
  <c r="R93" i="1" s="1"/>
  <c r="U93" i="1" s="1"/>
  <c r="X93" i="1" s="1"/>
  <c r="AA93" i="1" s="1"/>
  <c r="AD93" i="1" s="1"/>
  <c r="AG93" i="1" s="1"/>
  <c r="AJ93" i="1" s="1"/>
  <c r="AM93" i="1" s="1"/>
  <c r="AP93" i="1" s="1"/>
  <c r="AS93" i="1" s="1"/>
  <c r="F87" i="1"/>
  <c r="F84" i="1"/>
  <c r="F95" i="1"/>
  <c r="F91" i="1"/>
  <c r="F90" i="1"/>
  <c r="G76" i="1"/>
  <c r="J76" i="1" s="1"/>
  <c r="M76" i="1" s="1"/>
  <c r="P76" i="1" s="1"/>
  <c r="S76" i="1" s="1"/>
  <c r="V76" i="1" s="1"/>
  <c r="Y76" i="1" s="1"/>
  <c r="AB76" i="1" s="1"/>
  <c r="AE76" i="1" s="1"/>
  <c r="AH76" i="1" s="1"/>
  <c r="AK76" i="1" s="1"/>
  <c r="AN76" i="1" s="1"/>
  <c r="AQ76" i="1" s="1"/>
  <c r="AT76" i="1" s="1"/>
  <c r="F75" i="1"/>
  <c r="F77" i="1"/>
  <c r="F78" i="1"/>
  <c r="F79" i="1"/>
  <c r="F80" i="1"/>
  <c r="F81" i="1"/>
  <c r="F82" i="1"/>
  <c r="F74" i="1"/>
  <c r="F72" i="1"/>
  <c r="H72" i="1"/>
  <c r="H70" i="1" s="1"/>
  <c r="F76" i="1" l="1"/>
  <c r="G70" i="1"/>
  <c r="G83" i="1"/>
  <c r="J93" i="1"/>
  <c r="M93" i="1" s="1"/>
  <c r="P93" i="1" s="1"/>
  <c r="S93" i="1" s="1"/>
  <c r="V93" i="1" s="1"/>
  <c r="Y93" i="1" s="1"/>
  <c r="AB93" i="1" s="1"/>
  <c r="AE93" i="1" s="1"/>
  <c r="AH93" i="1" s="1"/>
  <c r="AK93" i="1" s="1"/>
  <c r="AN93" i="1" s="1"/>
  <c r="AQ93" i="1" s="1"/>
  <c r="AT93" i="1" s="1"/>
  <c r="G89" i="1"/>
  <c r="K72" i="1"/>
  <c r="N72" i="1" s="1"/>
  <c r="Q72" i="1" s="1"/>
  <c r="T72" i="1" s="1"/>
  <c r="W72" i="1" s="1"/>
  <c r="Z72" i="1" s="1"/>
  <c r="AC72" i="1" s="1"/>
  <c r="AF72" i="1" s="1"/>
  <c r="AI72" i="1" s="1"/>
  <c r="AL72" i="1" s="1"/>
  <c r="AO72" i="1" s="1"/>
  <c r="AR72" i="1" s="1"/>
  <c r="AU72" i="1" s="1"/>
  <c r="I62" i="1"/>
  <c r="J92" i="1"/>
  <c r="L92" i="1"/>
  <c r="M95" i="1"/>
  <c r="M71" i="1"/>
  <c r="J70" i="1"/>
  <c r="P74" i="1"/>
  <c r="L74" i="1"/>
  <c r="W74" i="1"/>
  <c r="Q71" i="1"/>
  <c r="Q54" i="1"/>
  <c r="L62" i="1"/>
  <c r="P62" i="1"/>
  <c r="J40" i="1"/>
  <c r="I54" i="1"/>
  <c r="M54" i="1"/>
  <c r="AF241" i="12"/>
  <c r="AH241" i="12" s="1"/>
  <c r="AE242" i="12"/>
  <c r="T96" i="12"/>
  <c r="J86" i="12"/>
  <c r="K85" i="12"/>
  <c r="AH240" i="12"/>
  <c r="R97" i="12"/>
  <c r="T97" i="12" s="1"/>
  <c r="Q98" i="12"/>
  <c r="F72" i="12"/>
  <c r="C74" i="12"/>
  <c r="D73" i="12"/>
  <c r="F73" i="12" s="1"/>
  <c r="X206" i="12"/>
  <c r="Y205" i="12"/>
  <c r="AA205" i="12" s="1"/>
  <c r="K20" i="1"/>
  <c r="K27" i="1" s="1"/>
  <c r="K28" i="1" s="1"/>
  <c r="Q84" i="9"/>
  <c r="R83" i="9"/>
  <c r="T83" i="9" s="1"/>
  <c r="Y190" i="9"/>
  <c r="AA190" i="9" s="1"/>
  <c r="X191" i="9"/>
  <c r="J71" i="9"/>
  <c r="K70" i="9"/>
  <c r="AF226" i="9"/>
  <c r="AE227" i="9"/>
  <c r="I16" i="1"/>
  <c r="I7" i="1" s="1"/>
  <c r="I5" i="1" s="1"/>
  <c r="AE197" i="3"/>
  <c r="AF196" i="3"/>
  <c r="AH196" i="3" s="1"/>
  <c r="X161" i="3"/>
  <c r="Y160" i="3"/>
  <c r="AA160" i="3" s="1"/>
  <c r="AA159" i="3"/>
  <c r="M28" i="3"/>
  <c r="K16" i="1"/>
  <c r="N70" i="1" l="1"/>
  <c r="K70" i="1"/>
  <c r="I70" i="1" s="1"/>
  <c r="P95" i="1"/>
  <c r="O92" i="1"/>
  <c r="M92" i="1"/>
  <c r="M89" i="1" s="1"/>
  <c r="Q70" i="1"/>
  <c r="T71" i="1"/>
  <c r="S74" i="1"/>
  <c r="O74" i="1"/>
  <c r="Z74" i="1"/>
  <c r="M70" i="1"/>
  <c r="L70" i="1" s="1"/>
  <c r="P71" i="1"/>
  <c r="L54" i="1"/>
  <c r="P54" i="1"/>
  <c r="S54" i="1" s="1"/>
  <c r="O62" i="1"/>
  <c r="S62" i="1"/>
  <c r="M39" i="1"/>
  <c r="I40" i="1"/>
  <c r="T54" i="1"/>
  <c r="W54" i="1" s="1"/>
  <c r="Z54" i="1" s="1"/>
  <c r="AC54" i="1" s="1"/>
  <c r="AF54" i="1" s="1"/>
  <c r="AI54" i="1" s="1"/>
  <c r="J7" i="1"/>
  <c r="J37" i="1" s="1"/>
  <c r="I37" i="1" s="1"/>
  <c r="X207" i="12"/>
  <c r="Y206" i="12"/>
  <c r="AA206" i="12" s="1"/>
  <c r="C75" i="12"/>
  <c r="D74" i="12"/>
  <c r="Q99" i="12"/>
  <c r="R98" i="12"/>
  <c r="M85" i="12"/>
  <c r="AF242" i="12"/>
  <c r="AE243" i="12"/>
  <c r="J87" i="12"/>
  <c r="K86" i="12"/>
  <c r="M86" i="12" s="1"/>
  <c r="AH226" i="9"/>
  <c r="R84" i="9"/>
  <c r="T84" i="9" s="1"/>
  <c r="Q85" i="9"/>
  <c r="J72" i="9"/>
  <c r="K71" i="9"/>
  <c r="M71" i="9" s="1"/>
  <c r="AE228" i="9"/>
  <c r="AF227" i="9"/>
  <c r="AH227" i="9" s="1"/>
  <c r="M70" i="9"/>
  <c r="Y191" i="9"/>
  <c r="AA191" i="9" s="1"/>
  <c r="X192" i="9"/>
  <c r="X162" i="3"/>
  <c r="Y161" i="3"/>
  <c r="AA161" i="3" s="1"/>
  <c r="M29" i="3"/>
  <c r="AF197" i="3"/>
  <c r="AH197" i="3" s="1"/>
  <c r="AE198" i="3"/>
  <c r="J28" i="1" l="1"/>
  <c r="J27" i="1"/>
  <c r="S95" i="1"/>
  <c r="J38" i="1"/>
  <c r="I38" i="1" s="1"/>
  <c r="P92" i="1"/>
  <c r="P89" i="1" s="1"/>
  <c r="R92" i="1"/>
  <c r="V74" i="1"/>
  <c r="R74" i="1"/>
  <c r="AC74" i="1"/>
  <c r="W71" i="1"/>
  <c r="T70" i="1"/>
  <c r="P70" i="1"/>
  <c r="O70" i="1" s="1"/>
  <c r="S71" i="1"/>
  <c r="O54" i="1"/>
  <c r="M40" i="1"/>
  <c r="M35" i="1" s="1"/>
  <c r="L39" i="1"/>
  <c r="AL54" i="1"/>
  <c r="AO54" i="1" s="1"/>
  <c r="AR54" i="1" s="1"/>
  <c r="V54" i="1"/>
  <c r="R54" i="1"/>
  <c r="V62" i="1"/>
  <c r="R62" i="1"/>
  <c r="J88" i="12"/>
  <c r="K87" i="12"/>
  <c r="F74" i="12"/>
  <c r="C76" i="12"/>
  <c r="D75" i="12"/>
  <c r="F75" i="12" s="1"/>
  <c r="AF243" i="12"/>
  <c r="AH243" i="12" s="1"/>
  <c r="AE244" i="12"/>
  <c r="T98" i="12"/>
  <c r="AH242" i="12"/>
  <c r="Q100" i="12"/>
  <c r="R99" i="12"/>
  <c r="T99" i="12" s="1"/>
  <c r="X208" i="12"/>
  <c r="Y207" i="12"/>
  <c r="AA207" i="12" s="1"/>
  <c r="AF228" i="9"/>
  <c r="AH228" i="9" s="1"/>
  <c r="AE229" i="9"/>
  <c r="J73" i="9"/>
  <c r="K72" i="9"/>
  <c r="Q86" i="9"/>
  <c r="R85" i="9"/>
  <c r="X193" i="9"/>
  <c r="Y192" i="9"/>
  <c r="AA192" i="9" s="1"/>
  <c r="AE199" i="3"/>
  <c r="AF198" i="3"/>
  <c r="AH198" i="3" s="1"/>
  <c r="M30" i="3"/>
  <c r="X163" i="3"/>
  <c r="Y162" i="3"/>
  <c r="AA162" i="3" s="1"/>
  <c r="J35" i="1" l="1"/>
  <c r="I35" i="1" s="1"/>
  <c r="R95" i="1"/>
  <c r="V95" i="1"/>
  <c r="S92" i="1"/>
  <c r="S89" i="1" s="1"/>
  <c r="U92" i="1"/>
  <c r="W70" i="1"/>
  <c r="Z71" i="1"/>
  <c r="S70" i="1"/>
  <c r="R70" i="1" s="1"/>
  <c r="V71" i="1"/>
  <c r="AF74" i="1"/>
  <c r="Y74" i="1"/>
  <c r="U74" i="1"/>
  <c r="AU54" i="1"/>
  <c r="L35" i="1"/>
  <c r="M33" i="1"/>
  <c r="U54" i="1"/>
  <c r="Y54" i="1"/>
  <c r="Y62" i="1"/>
  <c r="U62" i="1"/>
  <c r="L40" i="1"/>
  <c r="P39" i="1"/>
  <c r="AF244" i="12"/>
  <c r="AE245" i="12"/>
  <c r="X209" i="12"/>
  <c r="Y208" i="12"/>
  <c r="AA208" i="12" s="1"/>
  <c r="M87" i="12"/>
  <c r="Q101" i="12"/>
  <c r="R100" i="12"/>
  <c r="T100" i="12" s="1"/>
  <c r="C77" i="12"/>
  <c r="D76" i="12"/>
  <c r="F76" i="12" s="1"/>
  <c r="J89" i="12"/>
  <c r="K88" i="12"/>
  <c r="M88" i="12" s="1"/>
  <c r="T85" i="9"/>
  <c r="M72" i="9"/>
  <c r="AE230" i="9"/>
  <c r="AF229" i="9"/>
  <c r="R86" i="9"/>
  <c r="T86" i="9" s="1"/>
  <c r="Q87" i="9"/>
  <c r="Y193" i="9"/>
  <c r="X194" i="9"/>
  <c r="J74" i="9"/>
  <c r="K73" i="9"/>
  <c r="M73" i="9" s="1"/>
  <c r="X164" i="3"/>
  <c r="Y163" i="3"/>
  <c r="AF199" i="3"/>
  <c r="AE200" i="3"/>
  <c r="J33" i="1" l="1"/>
  <c r="I33" i="1" s="1"/>
  <c r="V92" i="1"/>
  <c r="V89" i="1" s="1"/>
  <c r="X92" i="1"/>
  <c r="U95" i="1"/>
  <c r="X95" i="1" s="1"/>
  <c r="AA95" i="1" s="1"/>
  <c r="AD95" i="1" s="1"/>
  <c r="AG95" i="1" s="1"/>
  <c r="AJ95" i="1" s="1"/>
  <c r="AM95" i="1" s="1"/>
  <c r="AP95" i="1" s="1"/>
  <c r="AS95" i="1" s="1"/>
  <c r="Y95" i="1"/>
  <c r="AB95" i="1" s="1"/>
  <c r="AE95" i="1" s="1"/>
  <c r="AH95" i="1" s="1"/>
  <c r="AK95" i="1" s="1"/>
  <c r="AN95" i="1" s="1"/>
  <c r="AQ95" i="1" s="1"/>
  <c r="AT95" i="1" s="1"/>
  <c r="AB74" i="1"/>
  <c r="X74" i="1"/>
  <c r="AI74" i="1"/>
  <c r="AC71" i="1"/>
  <c r="Z70" i="1"/>
  <c r="V70" i="1"/>
  <c r="U70" i="1" s="1"/>
  <c r="Y71" i="1"/>
  <c r="X54" i="1"/>
  <c r="AB54" i="1"/>
  <c r="P40" i="1"/>
  <c r="P35" i="1" s="1"/>
  <c r="O39" i="1"/>
  <c r="X62" i="1"/>
  <c r="AB62" i="1"/>
  <c r="L33" i="1"/>
  <c r="J90" i="12"/>
  <c r="K89" i="12"/>
  <c r="M89" i="12" s="1"/>
  <c r="Q102" i="12"/>
  <c r="R101" i="12"/>
  <c r="T101" i="12" s="1"/>
  <c r="X210" i="12"/>
  <c r="Y209" i="12"/>
  <c r="AA209" i="12" s="1"/>
  <c r="AF245" i="12"/>
  <c r="AH245" i="12" s="1"/>
  <c r="AE246" i="12"/>
  <c r="C78" i="12"/>
  <c r="D77" i="12"/>
  <c r="F77" i="12" s="1"/>
  <c r="AH244" i="12"/>
  <c r="Q88" i="9"/>
  <c r="R87" i="9"/>
  <c r="T87" i="9" s="1"/>
  <c r="J75" i="9"/>
  <c r="K74" i="9"/>
  <c r="M74" i="9" s="1"/>
  <c r="AF230" i="9"/>
  <c r="AH230" i="9" s="1"/>
  <c r="AE231" i="9"/>
  <c r="Y194" i="9"/>
  <c r="AA194" i="9" s="1"/>
  <c r="X195" i="9"/>
  <c r="AH229" i="9"/>
  <c r="AA193" i="9"/>
  <c r="AH199" i="3"/>
  <c r="AI199" i="3"/>
  <c r="AA163" i="3"/>
  <c r="AB163" i="3"/>
  <c r="AF200" i="3"/>
  <c r="AE201" i="3"/>
  <c r="M31" i="3"/>
  <c r="N31" i="3"/>
  <c r="X165" i="3"/>
  <c r="Y164" i="3"/>
  <c r="AA92" i="1" l="1"/>
  <c r="Y92" i="1"/>
  <c r="Y89" i="1" s="1"/>
  <c r="AC70" i="1"/>
  <c r="AF71" i="1"/>
  <c r="Y70" i="1"/>
  <c r="X70" i="1" s="1"/>
  <c r="AB71" i="1"/>
  <c r="AL74" i="1"/>
  <c r="AE74" i="1"/>
  <c r="AA74" i="1"/>
  <c r="P33" i="1"/>
  <c r="O35" i="1"/>
  <c r="AE54" i="1"/>
  <c r="AA54" i="1"/>
  <c r="AE62" i="1"/>
  <c r="AA62" i="1"/>
  <c r="O40" i="1"/>
  <c r="S39" i="1"/>
  <c r="AE247" i="12"/>
  <c r="AF246" i="12"/>
  <c r="AH246" i="12" s="1"/>
  <c r="Q103" i="12"/>
  <c r="R102" i="12"/>
  <c r="T102" i="12" s="1"/>
  <c r="C79" i="12"/>
  <c r="D78" i="12"/>
  <c r="F78" i="12" s="1"/>
  <c r="X211" i="12"/>
  <c r="Y210" i="12"/>
  <c r="AA210" i="12" s="1"/>
  <c r="K90" i="12"/>
  <c r="M90" i="12" s="1"/>
  <c r="J91" i="12"/>
  <c r="Y195" i="9"/>
  <c r="AA195" i="9" s="1"/>
  <c r="X196" i="9"/>
  <c r="J76" i="9"/>
  <c r="K75" i="9"/>
  <c r="M75" i="9" s="1"/>
  <c r="AE232" i="9"/>
  <c r="AF231" i="9"/>
  <c r="R88" i="9"/>
  <c r="T88" i="9" s="1"/>
  <c r="Q89" i="9"/>
  <c r="X166" i="3"/>
  <c r="Y165" i="3"/>
  <c r="AA165" i="3" s="1"/>
  <c r="AH200" i="3"/>
  <c r="AA164" i="3"/>
  <c r="AF201" i="3"/>
  <c r="AH201" i="3" s="1"/>
  <c r="AE202" i="3"/>
  <c r="AB92" i="1" l="1"/>
  <c r="AB89" i="1" s="1"/>
  <c r="AD92" i="1"/>
  <c r="AO74" i="1"/>
  <c r="AF70" i="1"/>
  <c r="AI71" i="1"/>
  <c r="AH74" i="1"/>
  <c r="AD74" i="1"/>
  <c r="AB70" i="1"/>
  <c r="AA70" i="1" s="1"/>
  <c r="AE71" i="1"/>
  <c r="AD54" i="1"/>
  <c r="AH54" i="1"/>
  <c r="S40" i="1"/>
  <c r="R39" i="1"/>
  <c r="AH62" i="1"/>
  <c r="AD62" i="1"/>
  <c r="O33" i="1"/>
  <c r="X212" i="12"/>
  <c r="Y211" i="12"/>
  <c r="Q104" i="12"/>
  <c r="R103" i="12"/>
  <c r="J92" i="12"/>
  <c r="K91" i="12"/>
  <c r="C80" i="12"/>
  <c r="D79" i="12"/>
  <c r="AE248" i="12"/>
  <c r="AF247" i="12"/>
  <c r="AF232" i="9"/>
  <c r="AH232" i="9" s="1"/>
  <c r="AE233" i="9"/>
  <c r="X197" i="9"/>
  <c r="Y196" i="9"/>
  <c r="AA196" i="9" s="1"/>
  <c r="J77" i="9"/>
  <c r="K76" i="9"/>
  <c r="M76" i="9" s="1"/>
  <c r="Q90" i="9"/>
  <c r="R89" i="9"/>
  <c r="T89" i="9" s="1"/>
  <c r="AH231" i="9"/>
  <c r="X167" i="3"/>
  <c r="Y166" i="3"/>
  <c r="AA166" i="3" s="1"/>
  <c r="AF202" i="3"/>
  <c r="AE203" i="3"/>
  <c r="AG92" i="1" l="1"/>
  <c r="AE92" i="1"/>
  <c r="AE89" i="1" s="1"/>
  <c r="AK74" i="1"/>
  <c r="AG74" i="1"/>
  <c r="AE70" i="1"/>
  <c r="AD70" i="1" s="1"/>
  <c r="AH71" i="1"/>
  <c r="AR74" i="1"/>
  <c r="AU74" i="1" s="1"/>
  <c r="AL71" i="1"/>
  <c r="AI70" i="1"/>
  <c r="R40" i="1"/>
  <c r="V39" i="1"/>
  <c r="AG62" i="1"/>
  <c r="AK62" i="1"/>
  <c r="AG54" i="1"/>
  <c r="AK54" i="1"/>
  <c r="S35" i="1"/>
  <c r="F79" i="12"/>
  <c r="G79" i="12"/>
  <c r="AK79" i="12" s="1"/>
  <c r="I344" i="12" s="1"/>
  <c r="U103" i="10" s="1"/>
  <c r="U122" i="10" s="1"/>
  <c r="T103" i="12"/>
  <c r="U103" i="12"/>
  <c r="C81" i="12"/>
  <c r="D80" i="12"/>
  <c r="R104" i="12"/>
  <c r="Q105" i="12"/>
  <c r="AH247" i="12"/>
  <c r="AI247" i="12"/>
  <c r="M91" i="12"/>
  <c r="N91" i="12"/>
  <c r="AA211" i="12"/>
  <c r="AB211" i="12"/>
  <c r="AK211" i="12" s="1"/>
  <c r="AF248" i="12"/>
  <c r="AE249" i="12"/>
  <c r="J93" i="12"/>
  <c r="K92" i="12"/>
  <c r="X213" i="12"/>
  <c r="Y212" i="12"/>
  <c r="AE234" i="9"/>
  <c r="AF233" i="9"/>
  <c r="AH233" i="9" s="1"/>
  <c r="J78" i="9"/>
  <c r="K77" i="9"/>
  <c r="M77" i="9" s="1"/>
  <c r="R90" i="9"/>
  <c r="T90" i="9" s="1"/>
  <c r="Q91" i="9"/>
  <c r="Y197" i="9"/>
  <c r="AA197" i="9" s="1"/>
  <c r="X198" i="9"/>
  <c r="X168" i="3"/>
  <c r="Y167" i="3"/>
  <c r="AA167" i="3" s="1"/>
  <c r="AF203" i="3"/>
  <c r="AH203" i="3" s="1"/>
  <c r="AE204" i="3"/>
  <c r="AH202" i="3"/>
  <c r="U119" i="10" l="1"/>
  <c r="AH92" i="1"/>
  <c r="AH89" i="1" s="1"/>
  <c r="AJ92" i="1"/>
  <c r="AL70" i="1"/>
  <c r="AO71" i="1"/>
  <c r="AH70" i="1"/>
  <c r="AG70" i="1" s="1"/>
  <c r="AK71" i="1"/>
  <c r="AN74" i="1"/>
  <c r="AJ74" i="1"/>
  <c r="AN54" i="1"/>
  <c r="AJ54" i="1"/>
  <c r="V40" i="1"/>
  <c r="U39" i="1"/>
  <c r="S33" i="1"/>
  <c r="R35" i="1"/>
  <c r="AJ62" i="1"/>
  <c r="AN62" i="1"/>
  <c r="AA212" i="12"/>
  <c r="AF249" i="12"/>
  <c r="AH249" i="12" s="1"/>
  <c r="AE250" i="12"/>
  <c r="Q106" i="12"/>
  <c r="R105" i="12"/>
  <c r="T105" i="12" s="1"/>
  <c r="X214" i="12"/>
  <c r="Y213" i="12"/>
  <c r="AA213" i="12" s="1"/>
  <c r="AH248" i="12"/>
  <c r="T104" i="12"/>
  <c r="F80" i="12"/>
  <c r="M92" i="12"/>
  <c r="J94" i="12"/>
  <c r="K93" i="12"/>
  <c r="M93" i="12" s="1"/>
  <c r="C82" i="12"/>
  <c r="D81" i="12"/>
  <c r="F81" i="12" s="1"/>
  <c r="R91" i="9"/>
  <c r="Q92" i="9"/>
  <c r="AF234" i="9"/>
  <c r="AH234" i="9" s="1"/>
  <c r="AE235" i="9"/>
  <c r="Y198" i="9"/>
  <c r="AA198" i="9" s="1"/>
  <c r="X199" i="9"/>
  <c r="K78" i="9"/>
  <c r="M78" i="9" s="1"/>
  <c r="J79" i="9"/>
  <c r="AF204" i="3"/>
  <c r="AH204" i="3" s="1"/>
  <c r="AE205" i="3"/>
  <c r="X169" i="3"/>
  <c r="Y168" i="3"/>
  <c r="AA168" i="3" s="1"/>
  <c r="AK92" i="1" l="1"/>
  <c r="AK89" i="1" s="1"/>
  <c r="AM92" i="1"/>
  <c r="AQ74" i="1"/>
  <c r="AM74" i="1"/>
  <c r="AK70" i="1"/>
  <c r="AJ70" i="1" s="1"/>
  <c r="AN71" i="1"/>
  <c r="AR71" i="1"/>
  <c r="AO70" i="1"/>
  <c r="U40" i="1"/>
  <c r="Y39" i="1"/>
  <c r="R33" i="1"/>
  <c r="AQ62" i="1"/>
  <c r="AM62" i="1"/>
  <c r="V35" i="1"/>
  <c r="AQ54" i="1"/>
  <c r="AM54" i="1"/>
  <c r="C83" i="12"/>
  <c r="D82" i="12"/>
  <c r="AF250" i="12"/>
  <c r="AH250" i="12" s="1"/>
  <c r="AE251" i="12"/>
  <c r="X215" i="12"/>
  <c r="Y214" i="12"/>
  <c r="AA214" i="12" s="1"/>
  <c r="J95" i="12"/>
  <c r="K94" i="12"/>
  <c r="M94" i="12" s="1"/>
  <c r="Q107" i="12"/>
  <c r="R106" i="12"/>
  <c r="AE236" i="9"/>
  <c r="AF235" i="9"/>
  <c r="J80" i="9"/>
  <c r="K79" i="9"/>
  <c r="X200" i="9"/>
  <c r="Y199" i="9"/>
  <c r="Q93" i="9"/>
  <c r="R92" i="9"/>
  <c r="T91" i="9"/>
  <c r="U91" i="9"/>
  <c r="AF205" i="3"/>
  <c r="AH205" i="3" s="1"/>
  <c r="AE206" i="3"/>
  <c r="X170" i="3"/>
  <c r="Y169" i="3"/>
  <c r="AA169" i="3" s="1"/>
  <c r="AN92" i="1" l="1"/>
  <c r="AN89" i="1" s="1"/>
  <c r="AP92" i="1"/>
  <c r="AR70" i="1"/>
  <c r="AU71" i="1"/>
  <c r="AU70" i="1" s="1"/>
  <c r="AN70" i="1"/>
  <c r="AM70" i="1" s="1"/>
  <c r="AQ71" i="1"/>
  <c r="AP74" i="1"/>
  <c r="AT74" i="1"/>
  <c r="AS74" i="1" s="1"/>
  <c r="Y40" i="1"/>
  <c r="Y35" i="1" s="1"/>
  <c r="X39" i="1"/>
  <c r="AP54" i="1"/>
  <c r="AT54" i="1"/>
  <c r="AS54" i="1" s="1"/>
  <c r="AP62" i="1"/>
  <c r="AT62" i="1"/>
  <c r="U35" i="1"/>
  <c r="V33" i="1"/>
  <c r="T106" i="12"/>
  <c r="J96" i="12"/>
  <c r="K95" i="12"/>
  <c r="Q108" i="12"/>
  <c r="R107" i="12"/>
  <c r="T107" i="12" s="1"/>
  <c r="X216" i="12"/>
  <c r="Y215" i="12"/>
  <c r="AA215" i="12" s="1"/>
  <c r="F82" i="12"/>
  <c r="AF251" i="12"/>
  <c r="AH251" i="12" s="1"/>
  <c r="AE252" i="12"/>
  <c r="C84" i="12"/>
  <c r="D83" i="12"/>
  <c r="F83" i="12" s="1"/>
  <c r="M79" i="9"/>
  <c r="N79" i="9"/>
  <c r="K80" i="9"/>
  <c r="J81" i="9"/>
  <c r="AA199" i="9"/>
  <c r="AB199" i="9"/>
  <c r="AK199" i="9" s="1"/>
  <c r="S344" i="9" s="1"/>
  <c r="AH235" i="9"/>
  <c r="AI235" i="9"/>
  <c r="T92" i="9"/>
  <c r="Q94" i="9"/>
  <c r="R93" i="9"/>
  <c r="T93" i="9" s="1"/>
  <c r="Y200" i="9"/>
  <c r="X201" i="9"/>
  <c r="AF236" i="9"/>
  <c r="AE237" i="9"/>
  <c r="AF206" i="3"/>
  <c r="AE207" i="3"/>
  <c r="X171" i="3"/>
  <c r="Y170" i="3"/>
  <c r="AA170" i="3" s="1"/>
  <c r="AS92" i="1" l="1"/>
  <c r="AT92" i="1" s="1"/>
  <c r="AT89" i="1" s="1"/>
  <c r="AQ92" i="1"/>
  <c r="AQ89" i="1" s="1"/>
  <c r="AT71" i="1"/>
  <c r="AT70" i="1" s="1"/>
  <c r="AS70" i="1" s="1"/>
  <c r="AQ70" i="1"/>
  <c r="AP70" i="1" s="1"/>
  <c r="U33" i="1"/>
  <c r="AS62" i="1"/>
  <c r="Y33" i="1"/>
  <c r="X35" i="1"/>
  <c r="X40" i="1"/>
  <c r="AB39" i="1"/>
  <c r="G103" i="10"/>
  <c r="I102" i="10"/>
  <c r="X217" i="12"/>
  <c r="Y216" i="12"/>
  <c r="M95" i="12"/>
  <c r="C85" i="12"/>
  <c r="D84" i="12"/>
  <c r="F84" i="12" s="1"/>
  <c r="J97" i="12"/>
  <c r="K96" i="12"/>
  <c r="M96" i="12" s="1"/>
  <c r="AF252" i="12"/>
  <c r="AE253" i="12"/>
  <c r="Q109" i="12"/>
  <c r="R108" i="12"/>
  <c r="T108" i="12" s="1"/>
  <c r="AF237" i="9"/>
  <c r="AH237" i="9" s="1"/>
  <c r="AE238" i="9"/>
  <c r="J82" i="9"/>
  <c r="K81" i="9"/>
  <c r="M81" i="9" s="1"/>
  <c r="AH236" i="9"/>
  <c r="X202" i="9"/>
  <c r="Y201" i="9"/>
  <c r="AA201" i="9" s="1"/>
  <c r="M80" i="9"/>
  <c r="AA200" i="9"/>
  <c r="R94" i="9"/>
  <c r="Q95" i="9"/>
  <c r="AF207" i="3"/>
  <c r="AH207" i="3" s="1"/>
  <c r="AE208" i="3"/>
  <c r="X172" i="3"/>
  <c r="Y171" i="3"/>
  <c r="AA171" i="3" s="1"/>
  <c r="AH206" i="3"/>
  <c r="AB40" i="1" l="1"/>
  <c r="AB35" i="1" s="1"/>
  <c r="AA39" i="1"/>
  <c r="X33" i="1"/>
  <c r="G102" i="10"/>
  <c r="G97" i="10" s="1"/>
  <c r="G106" i="10" s="1"/>
  <c r="I97" i="10"/>
  <c r="I106" i="10" s="1"/>
  <c r="K97" i="12"/>
  <c r="J98" i="12"/>
  <c r="AF253" i="12"/>
  <c r="AH253" i="12" s="1"/>
  <c r="AE254" i="12"/>
  <c r="AH252" i="12"/>
  <c r="AA216" i="12"/>
  <c r="Q110" i="12"/>
  <c r="R109" i="12"/>
  <c r="T109" i="12" s="1"/>
  <c r="C86" i="12"/>
  <c r="D85" i="12"/>
  <c r="X218" i="12"/>
  <c r="Y217" i="12"/>
  <c r="AA217" i="12" s="1"/>
  <c r="Q96" i="9"/>
  <c r="R95" i="9"/>
  <c r="T95" i="9" s="1"/>
  <c r="AF238" i="9"/>
  <c r="AE239" i="9"/>
  <c r="T94" i="9"/>
  <c r="X203" i="9"/>
  <c r="Y202" i="9"/>
  <c r="K82" i="9"/>
  <c r="J83" i="9"/>
  <c r="AF208" i="3"/>
  <c r="AH208" i="3" s="1"/>
  <c r="AE209" i="3"/>
  <c r="X173" i="3"/>
  <c r="Y172" i="3"/>
  <c r="AA172" i="3" s="1"/>
  <c r="G112" i="10" l="1"/>
  <c r="AA35" i="1"/>
  <c r="AB33" i="1"/>
  <c r="AA40" i="1"/>
  <c r="AE39" i="1"/>
  <c r="G110" i="10"/>
  <c r="G113" i="10" s="1"/>
  <c r="G117" i="10"/>
  <c r="G115" i="10" s="1"/>
  <c r="C87" i="12"/>
  <c r="D86" i="12"/>
  <c r="F86" i="12" s="1"/>
  <c r="K98" i="12"/>
  <c r="M98" i="12" s="1"/>
  <c r="J99" i="12"/>
  <c r="X219" i="12"/>
  <c r="Y218" i="12"/>
  <c r="AA218" i="12" s="1"/>
  <c r="R110" i="12"/>
  <c r="T110" i="12" s="1"/>
  <c r="Q111" i="12"/>
  <c r="M97" i="12"/>
  <c r="F85" i="12"/>
  <c r="AF254" i="12"/>
  <c r="AE255" i="12"/>
  <c r="X204" i="9"/>
  <c r="Y203" i="9"/>
  <c r="AA203" i="9" s="1"/>
  <c r="J84" i="9"/>
  <c r="K83" i="9"/>
  <c r="M83" i="9" s="1"/>
  <c r="R96" i="9"/>
  <c r="T96" i="9" s="1"/>
  <c r="Q97" i="9"/>
  <c r="M82" i="9"/>
  <c r="AF239" i="9"/>
  <c r="AH239" i="9" s="1"/>
  <c r="AE240" i="9"/>
  <c r="AA202" i="9"/>
  <c r="AH238" i="9"/>
  <c r="AF209" i="3"/>
  <c r="AH209" i="3" s="1"/>
  <c r="AE210" i="3"/>
  <c r="X174" i="3"/>
  <c r="Y173" i="3"/>
  <c r="AA173" i="3" s="1"/>
  <c r="K118" i="10" l="1"/>
  <c r="H83" i="10"/>
  <c r="AD39" i="1"/>
  <c r="AE40" i="1"/>
  <c r="AE35" i="1" s="1"/>
  <c r="AA33" i="1"/>
  <c r="G114" i="10"/>
  <c r="K150" i="10"/>
  <c r="Q112" i="12"/>
  <c r="R111" i="12"/>
  <c r="T111" i="12" s="1"/>
  <c r="J100" i="12"/>
  <c r="K99" i="12"/>
  <c r="AF255" i="12"/>
  <c r="AH255" i="12" s="1"/>
  <c r="AE256" i="12"/>
  <c r="AH254" i="12"/>
  <c r="X220" i="12"/>
  <c r="Y219" i="12"/>
  <c r="AA219" i="12" s="1"/>
  <c r="C88" i="12"/>
  <c r="D87" i="12"/>
  <c r="AF240" i="9"/>
  <c r="AE241" i="9"/>
  <c r="Q98" i="9"/>
  <c r="R97" i="9"/>
  <c r="T97" i="9" s="1"/>
  <c r="K84" i="9"/>
  <c r="M84" i="9" s="1"/>
  <c r="J85" i="9"/>
  <c r="Y204" i="9"/>
  <c r="X205" i="9"/>
  <c r="AE211" i="3"/>
  <c r="AF210" i="3"/>
  <c r="AH210" i="3" s="1"/>
  <c r="Y174" i="3"/>
  <c r="AA174" i="3" s="1"/>
  <c r="X175" i="3"/>
  <c r="H73" i="10" l="1"/>
  <c r="H69" i="10" s="1"/>
  <c r="H96" i="10" s="1"/>
  <c r="H106" i="10" s="1"/>
  <c r="H109" i="10" s="1"/>
  <c r="N118" i="10"/>
  <c r="K83" i="10"/>
  <c r="K73" i="10" s="1"/>
  <c r="K69" i="10" s="1"/>
  <c r="K96" i="10" s="1"/>
  <c r="K106" i="10" s="1"/>
  <c r="K109" i="10" s="1"/>
  <c r="AE33" i="1"/>
  <c r="AD35" i="1"/>
  <c r="AD40" i="1"/>
  <c r="AH39" i="1"/>
  <c r="F87" i="12"/>
  <c r="M99" i="12"/>
  <c r="J101" i="12"/>
  <c r="K100" i="12"/>
  <c r="M100" i="12" s="1"/>
  <c r="C89" i="12"/>
  <c r="D88" i="12"/>
  <c r="F88" i="12" s="1"/>
  <c r="AF256" i="12"/>
  <c r="AH256" i="12" s="1"/>
  <c r="AE257" i="12"/>
  <c r="X221" i="12"/>
  <c r="Y220" i="12"/>
  <c r="AA220" i="12" s="1"/>
  <c r="R112" i="12"/>
  <c r="T112" i="12" s="1"/>
  <c r="Q113" i="12"/>
  <c r="X206" i="9"/>
  <c r="Y205" i="9"/>
  <c r="AA205" i="9" s="1"/>
  <c r="J86" i="9"/>
  <c r="K85" i="9"/>
  <c r="M85" i="9" s="1"/>
  <c r="AF241" i="9"/>
  <c r="AH241" i="9" s="1"/>
  <c r="AE242" i="9"/>
  <c r="AA204" i="9"/>
  <c r="AH240" i="9"/>
  <c r="R98" i="9"/>
  <c r="T98" i="9" s="1"/>
  <c r="Q99" i="9"/>
  <c r="X176" i="3"/>
  <c r="Y175" i="3"/>
  <c r="AF211" i="3"/>
  <c r="AE212" i="3"/>
  <c r="Q118" i="10" l="1"/>
  <c r="N83" i="10"/>
  <c r="N73" i="10" s="1"/>
  <c r="N69" i="10" s="1"/>
  <c r="N96" i="10" s="1"/>
  <c r="N106" i="10" s="1"/>
  <c r="N109" i="10" s="1"/>
  <c r="AG39" i="1"/>
  <c r="AH40" i="1"/>
  <c r="AH35" i="1" s="1"/>
  <c r="AD33" i="1"/>
  <c r="X222" i="12"/>
  <c r="Y221" i="12"/>
  <c r="AA221" i="12" s="1"/>
  <c r="C90" i="12"/>
  <c r="D89" i="12"/>
  <c r="F89" i="12" s="1"/>
  <c r="Q114" i="12"/>
  <c r="R113" i="12"/>
  <c r="T113" i="12" s="1"/>
  <c r="AF257" i="12"/>
  <c r="AH257" i="12" s="1"/>
  <c r="AE258" i="12"/>
  <c r="J102" i="12"/>
  <c r="K101" i="12"/>
  <c r="M101" i="12" s="1"/>
  <c r="Q100" i="9"/>
  <c r="R99" i="9"/>
  <c r="T99" i="9" s="1"/>
  <c r="K86" i="9"/>
  <c r="M86" i="9" s="1"/>
  <c r="J87" i="9"/>
  <c r="AF242" i="9"/>
  <c r="AE243" i="9"/>
  <c r="X207" i="9"/>
  <c r="Y206" i="9"/>
  <c r="AH211" i="3"/>
  <c r="AI211" i="3"/>
  <c r="AA175" i="3"/>
  <c r="AB175" i="3"/>
  <c r="AF212" i="3"/>
  <c r="AE213" i="3"/>
  <c r="Y176" i="3"/>
  <c r="X177" i="3"/>
  <c r="T118" i="10" l="1"/>
  <c r="Q83" i="10"/>
  <c r="Q73" i="10" s="1"/>
  <c r="Q69" i="10" s="1"/>
  <c r="Q96" i="10" s="1"/>
  <c r="Q106" i="10" s="1"/>
  <c r="Q109" i="10" s="1"/>
  <c r="AG35" i="1"/>
  <c r="AH33" i="1"/>
  <c r="AK39" i="1"/>
  <c r="AG40" i="1"/>
  <c r="AE259" i="12"/>
  <c r="AF258" i="12"/>
  <c r="AH258" i="12" s="1"/>
  <c r="C91" i="12"/>
  <c r="D90" i="12"/>
  <c r="F90" i="12" s="1"/>
  <c r="J103" i="12"/>
  <c r="K102" i="12"/>
  <c r="M102" i="12" s="1"/>
  <c r="R114" i="12"/>
  <c r="T114" i="12" s="1"/>
  <c r="Q115" i="12"/>
  <c r="X223" i="12"/>
  <c r="Y222" i="12"/>
  <c r="AA222" i="12" s="1"/>
  <c r="AF243" i="9"/>
  <c r="AH243" i="9" s="1"/>
  <c r="AE244" i="9"/>
  <c r="AH242" i="9"/>
  <c r="AA206" i="9"/>
  <c r="J88" i="9"/>
  <c r="K87" i="9"/>
  <c r="M87" i="9" s="1"/>
  <c r="X208" i="9"/>
  <c r="Y207" i="9"/>
  <c r="AA207" i="9" s="1"/>
  <c r="R100" i="9"/>
  <c r="T100" i="9" s="1"/>
  <c r="Q101" i="9"/>
  <c r="AH212" i="3"/>
  <c r="X178" i="3"/>
  <c r="Y177" i="3"/>
  <c r="AA177" i="3" s="1"/>
  <c r="AA176" i="3"/>
  <c r="AF213" i="3"/>
  <c r="AH213" i="3" s="1"/>
  <c r="AE214" i="3"/>
  <c r="W118" i="10" l="1"/>
  <c r="T83" i="10"/>
  <c r="T73" i="10" s="1"/>
  <c r="T69" i="10" s="1"/>
  <c r="T96" i="10" s="1"/>
  <c r="T106" i="10" s="1"/>
  <c r="T109" i="10" s="1"/>
  <c r="AK40" i="1"/>
  <c r="AK35" i="1" s="1"/>
  <c r="AJ39" i="1"/>
  <c r="AG33" i="1"/>
  <c r="R115" i="12"/>
  <c r="Q116" i="12"/>
  <c r="C92" i="12"/>
  <c r="D91" i="12"/>
  <c r="X224" i="12"/>
  <c r="Y223" i="12"/>
  <c r="K103" i="12"/>
  <c r="J104" i="12"/>
  <c r="AF259" i="12"/>
  <c r="AE260" i="12"/>
  <c r="AF244" i="9"/>
  <c r="AH244" i="9" s="1"/>
  <c r="AE245" i="9"/>
  <c r="Q102" i="9"/>
  <c r="R101" i="9"/>
  <c r="T101" i="9" s="1"/>
  <c r="Y208" i="9"/>
  <c r="AA208" i="9" s="1"/>
  <c r="X209" i="9"/>
  <c r="K88" i="9"/>
  <c r="M88" i="9" s="1"/>
  <c r="J89" i="9"/>
  <c r="Y178" i="3"/>
  <c r="AA178" i="3" s="1"/>
  <c r="X179" i="3"/>
  <c r="AF214" i="3"/>
  <c r="AH214" i="3" s="1"/>
  <c r="AE215" i="3"/>
  <c r="Z118" i="10" l="1"/>
  <c r="W83" i="10"/>
  <c r="W73" i="10" s="1"/>
  <c r="W69" i="10" s="1"/>
  <c r="W96" i="10" s="1"/>
  <c r="W106" i="10" s="1"/>
  <c r="W109" i="10" s="1"/>
  <c r="AK33" i="1"/>
  <c r="AJ35" i="1"/>
  <c r="AJ40" i="1"/>
  <c r="AN39" i="1"/>
  <c r="K104" i="12"/>
  <c r="J105" i="12"/>
  <c r="F91" i="12"/>
  <c r="G91" i="12"/>
  <c r="AK91" i="12" s="1"/>
  <c r="J344" i="12" s="1"/>
  <c r="X103" i="10" s="1"/>
  <c r="M103" i="12"/>
  <c r="N103" i="12"/>
  <c r="C93" i="12"/>
  <c r="D92" i="12"/>
  <c r="AF260" i="12"/>
  <c r="AE261" i="12"/>
  <c r="AA223" i="12"/>
  <c r="AB223" i="12"/>
  <c r="AK223" i="12" s="1"/>
  <c r="R116" i="12"/>
  <c r="Q117" i="12"/>
  <c r="AH259" i="12"/>
  <c r="AI259" i="12"/>
  <c r="X225" i="12"/>
  <c r="Y224" i="12"/>
  <c r="T115" i="12"/>
  <c r="U115" i="12"/>
  <c r="X210" i="9"/>
  <c r="Y209" i="9"/>
  <c r="AA209" i="9" s="1"/>
  <c r="J90" i="9"/>
  <c r="K89" i="9"/>
  <c r="M89" i="9" s="1"/>
  <c r="AF245" i="9"/>
  <c r="AH245" i="9" s="1"/>
  <c r="AE246" i="9"/>
  <c r="R102" i="9"/>
  <c r="T102" i="9" s="1"/>
  <c r="Q103" i="9"/>
  <c r="AF215" i="3"/>
  <c r="AE216" i="3"/>
  <c r="X180" i="3"/>
  <c r="Y179" i="3"/>
  <c r="AC118" i="10" l="1"/>
  <c r="Z83" i="10"/>
  <c r="Z73" i="10" s="1"/>
  <c r="Z69" i="10" s="1"/>
  <c r="Z96" i="10" s="1"/>
  <c r="Z106" i="10" s="1"/>
  <c r="Z109" i="10" s="1"/>
  <c r="X122" i="10"/>
  <c r="X119" i="10" s="1"/>
  <c r="X102" i="10"/>
  <c r="V103" i="10"/>
  <c r="AN40" i="1"/>
  <c r="AN35" i="1" s="1"/>
  <c r="AM39" i="1"/>
  <c r="AJ33" i="1"/>
  <c r="F92" i="12"/>
  <c r="C94" i="12"/>
  <c r="D93" i="12"/>
  <c r="F93" i="12" s="1"/>
  <c r="AA224" i="12"/>
  <c r="Q118" i="12"/>
  <c r="R117" i="12"/>
  <c r="T117" i="12" s="1"/>
  <c r="AF261" i="12"/>
  <c r="AH261" i="12" s="1"/>
  <c r="AE262" i="12"/>
  <c r="J106" i="12"/>
  <c r="K105" i="12"/>
  <c r="M105" i="12" s="1"/>
  <c r="X226" i="12"/>
  <c r="Y225" i="12"/>
  <c r="AA225" i="12" s="1"/>
  <c r="T116" i="12"/>
  <c r="AH260" i="12"/>
  <c r="M104" i="12"/>
  <c r="AE247" i="9"/>
  <c r="AF246" i="9"/>
  <c r="AH246" i="9" s="1"/>
  <c r="R103" i="9"/>
  <c r="Q104" i="9"/>
  <c r="K90" i="9"/>
  <c r="M90" i="9" s="1"/>
  <c r="J91" i="9"/>
  <c r="X211" i="9"/>
  <c r="Y210" i="9"/>
  <c r="AA210" i="9" s="1"/>
  <c r="AA179" i="3"/>
  <c r="Y180" i="3"/>
  <c r="AA180" i="3" s="1"/>
  <c r="X181" i="3"/>
  <c r="AF216" i="3"/>
  <c r="AH216" i="3" s="1"/>
  <c r="AE217" i="3"/>
  <c r="AH215" i="3"/>
  <c r="AF118" i="10" l="1"/>
  <c r="AC83" i="10"/>
  <c r="AC73" i="10" s="1"/>
  <c r="AC69" i="10" s="1"/>
  <c r="AC96" i="10" s="1"/>
  <c r="AC106" i="10" s="1"/>
  <c r="AC109" i="10" s="1"/>
  <c r="X97" i="10"/>
  <c r="X106" i="10" s="1"/>
  <c r="V102" i="10"/>
  <c r="V97" i="10" s="1"/>
  <c r="V106" i="10" s="1"/>
  <c r="V110" i="10" s="1"/>
  <c r="AM35" i="1"/>
  <c r="AN33" i="1"/>
  <c r="AM40" i="1"/>
  <c r="AQ39" i="1"/>
  <c r="J107" i="12"/>
  <c r="K106" i="12"/>
  <c r="R118" i="12"/>
  <c r="Q119" i="12"/>
  <c r="C95" i="12"/>
  <c r="D94" i="12"/>
  <c r="F94" i="12" s="1"/>
  <c r="AF262" i="12"/>
  <c r="AE263" i="12"/>
  <c r="X227" i="12"/>
  <c r="Y226" i="12"/>
  <c r="AA226" i="12" s="1"/>
  <c r="Q105" i="9"/>
  <c r="R104" i="9"/>
  <c r="J92" i="9"/>
  <c r="K91" i="9"/>
  <c r="X212" i="9"/>
  <c r="Y211" i="9"/>
  <c r="T103" i="9"/>
  <c r="U103" i="9"/>
  <c r="AF247" i="9"/>
  <c r="AE248" i="9"/>
  <c r="X182" i="3"/>
  <c r="Y181" i="3"/>
  <c r="AA181" i="3" s="1"/>
  <c r="AF217" i="3"/>
  <c r="AE218" i="3"/>
  <c r="AI118" i="10" l="1"/>
  <c r="AF83" i="10"/>
  <c r="AF73" i="10" s="1"/>
  <c r="AF69" i="10" s="1"/>
  <c r="AF96" i="10" s="1"/>
  <c r="AF106" i="10" s="1"/>
  <c r="AF109" i="10" s="1"/>
  <c r="AP39" i="1"/>
  <c r="AQ40" i="1"/>
  <c r="AQ35" i="1" s="1"/>
  <c r="AM33" i="1"/>
  <c r="AF263" i="12"/>
  <c r="AH263" i="12" s="1"/>
  <c r="AE264" i="12"/>
  <c r="Q120" i="12"/>
  <c r="R119" i="12"/>
  <c r="T119" i="12" s="1"/>
  <c r="AH262" i="12"/>
  <c r="T118" i="12"/>
  <c r="M106" i="12"/>
  <c r="X228" i="12"/>
  <c r="Y227" i="12"/>
  <c r="C96" i="12"/>
  <c r="D95" i="12"/>
  <c r="J108" i="12"/>
  <c r="K107" i="12"/>
  <c r="M107" i="12" s="1"/>
  <c r="AF248" i="9"/>
  <c r="AE249" i="9"/>
  <c r="AA211" i="9"/>
  <c r="AB211" i="9"/>
  <c r="AK211" i="9" s="1"/>
  <c r="X213" i="9"/>
  <c r="Y212" i="9"/>
  <c r="Q106" i="9"/>
  <c r="R105" i="9"/>
  <c r="T105" i="9" s="1"/>
  <c r="T104" i="9"/>
  <c r="AH247" i="9"/>
  <c r="AI247" i="9"/>
  <c r="M91" i="9"/>
  <c r="N91" i="9"/>
  <c r="K92" i="9"/>
  <c r="J93" i="9"/>
  <c r="Y182" i="3"/>
  <c r="AA182" i="3" s="1"/>
  <c r="X183" i="3"/>
  <c r="AF218" i="3"/>
  <c r="AH218" i="3" s="1"/>
  <c r="AE219" i="3"/>
  <c r="AH217" i="3"/>
  <c r="AL118" i="10" l="1"/>
  <c r="AI83" i="10"/>
  <c r="AI73" i="10" s="1"/>
  <c r="AI69" i="10" s="1"/>
  <c r="AI96" i="10" s="1"/>
  <c r="AI106" i="10" s="1"/>
  <c r="AI109" i="10" s="1"/>
  <c r="AP35" i="1"/>
  <c r="AQ33" i="1"/>
  <c r="AP40" i="1"/>
  <c r="AT39" i="1"/>
  <c r="AA227" i="12"/>
  <c r="K108" i="12"/>
  <c r="M108" i="12" s="1"/>
  <c r="J109" i="12"/>
  <c r="X229" i="12"/>
  <c r="Y228" i="12"/>
  <c r="AA228" i="12" s="1"/>
  <c r="R120" i="12"/>
  <c r="Q121" i="12"/>
  <c r="F95" i="12"/>
  <c r="AF264" i="12"/>
  <c r="AE265" i="12"/>
  <c r="C97" i="12"/>
  <c r="D96" i="12"/>
  <c r="F96" i="12" s="1"/>
  <c r="R106" i="9"/>
  <c r="T106" i="9" s="1"/>
  <c r="Q107" i="9"/>
  <c r="J94" i="9"/>
  <c r="K93" i="9"/>
  <c r="M93" i="9" s="1"/>
  <c r="AA212" i="9"/>
  <c r="AF249" i="9"/>
  <c r="AH249" i="9" s="1"/>
  <c r="AE250" i="9"/>
  <c r="M92" i="9"/>
  <c r="X214" i="9"/>
  <c r="Y213" i="9"/>
  <c r="AA213" i="9" s="1"/>
  <c r="AH248" i="9"/>
  <c r="AF219" i="3"/>
  <c r="AH219" i="3" s="1"/>
  <c r="AE220" i="3"/>
  <c r="X184" i="3"/>
  <c r="Y183" i="3"/>
  <c r="AA183" i="3" s="1"/>
  <c r="AO118" i="10" l="1"/>
  <c r="AL83" i="10"/>
  <c r="AL73" i="10" s="1"/>
  <c r="AL69" i="10" s="1"/>
  <c r="AL96" i="10" s="1"/>
  <c r="AL106" i="10" s="1"/>
  <c r="AL109" i="10" s="1"/>
  <c r="AS39" i="1"/>
  <c r="AT40" i="1"/>
  <c r="AS40" i="1" s="1"/>
  <c r="AP33" i="1"/>
  <c r="AH264" i="12"/>
  <c r="Q122" i="12"/>
  <c r="R121" i="12"/>
  <c r="T121" i="12" s="1"/>
  <c r="J110" i="12"/>
  <c r="K109" i="12"/>
  <c r="T120" i="12"/>
  <c r="C98" i="12"/>
  <c r="D97" i="12"/>
  <c r="F97" i="12" s="1"/>
  <c r="AF265" i="12"/>
  <c r="AH265" i="12" s="1"/>
  <c r="AE266" i="12"/>
  <c r="X230" i="12"/>
  <c r="Y229" i="12"/>
  <c r="AA229" i="12" s="1"/>
  <c r="K94" i="9"/>
  <c r="J95" i="9"/>
  <c r="Q108" i="9"/>
  <c r="R107" i="9"/>
  <c r="AF250" i="9"/>
  <c r="AE251" i="9"/>
  <c r="Y214" i="9"/>
  <c r="AA214" i="9" s="1"/>
  <c r="X215" i="9"/>
  <c r="Y184" i="3"/>
  <c r="AA184" i="3" s="1"/>
  <c r="X185" i="3"/>
  <c r="AF220" i="3"/>
  <c r="AH220" i="3" s="1"/>
  <c r="AE221" i="3"/>
  <c r="AR118" i="10" l="1"/>
  <c r="AR83" i="10" s="1"/>
  <c r="AR73" i="10" s="1"/>
  <c r="AR69" i="10" s="1"/>
  <c r="AR96" i="10" s="1"/>
  <c r="AR106" i="10" s="1"/>
  <c r="AR109" i="10" s="1"/>
  <c r="AO83" i="10"/>
  <c r="AO73" i="10" s="1"/>
  <c r="AO69" i="10" s="1"/>
  <c r="AO96" i="10" s="1"/>
  <c r="AO106" i="10" s="1"/>
  <c r="AO109" i="10" s="1"/>
  <c r="AT35" i="1"/>
  <c r="AS35" i="1" s="1"/>
  <c r="X231" i="12"/>
  <c r="Y230" i="12"/>
  <c r="AA230" i="12" s="1"/>
  <c r="R122" i="12"/>
  <c r="Q123" i="12"/>
  <c r="AF266" i="12"/>
  <c r="AH266" i="12" s="1"/>
  <c r="AE267" i="12"/>
  <c r="M109" i="12"/>
  <c r="C99" i="12"/>
  <c r="D98" i="12"/>
  <c r="K110" i="12"/>
  <c r="M110" i="12" s="1"/>
  <c r="J111" i="12"/>
  <c r="X216" i="9"/>
  <c r="Y215" i="9"/>
  <c r="R108" i="9"/>
  <c r="T108" i="9" s="1"/>
  <c r="Q109" i="9"/>
  <c r="AH250" i="9"/>
  <c r="J96" i="9"/>
  <c r="K95" i="9"/>
  <c r="M95" i="9" s="1"/>
  <c r="AF251" i="9"/>
  <c r="AH251" i="9" s="1"/>
  <c r="AE252" i="9"/>
  <c r="T107" i="9"/>
  <c r="M94" i="9"/>
  <c r="AF221" i="3"/>
  <c r="AH221" i="3" s="1"/>
  <c r="AE222" i="3"/>
  <c r="X186" i="3"/>
  <c r="Y185" i="3"/>
  <c r="AA185" i="3" s="1"/>
  <c r="AT33" i="1" l="1"/>
  <c r="AS33" i="1" s="1"/>
  <c r="F98" i="12"/>
  <c r="T122" i="12"/>
  <c r="C100" i="12"/>
  <c r="D99" i="12"/>
  <c r="F99" i="12" s="1"/>
  <c r="AF267" i="12"/>
  <c r="AE268" i="12"/>
  <c r="J112" i="12"/>
  <c r="K111" i="12"/>
  <c r="M111" i="12" s="1"/>
  <c r="Y231" i="12"/>
  <c r="AA231" i="12" s="1"/>
  <c r="X232" i="12"/>
  <c r="Q124" i="12"/>
  <c r="R123" i="12"/>
  <c r="T123" i="12" s="1"/>
  <c r="Q110" i="9"/>
  <c r="R109" i="9"/>
  <c r="T109" i="9" s="1"/>
  <c r="K96" i="9"/>
  <c r="J97" i="9"/>
  <c r="AA215" i="9"/>
  <c r="AF252" i="9"/>
  <c r="AE253" i="9"/>
  <c r="X217" i="9"/>
  <c r="Y216" i="9"/>
  <c r="AA216" i="9" s="1"/>
  <c r="Y186" i="3"/>
  <c r="AA186" i="3" s="1"/>
  <c r="X187" i="3"/>
  <c r="AE223" i="3"/>
  <c r="AF222" i="3"/>
  <c r="AH222" i="3" s="1"/>
  <c r="Y232" i="12" l="1"/>
  <c r="AA232" i="12" s="1"/>
  <c r="X233" i="12"/>
  <c r="AF268" i="12"/>
  <c r="AH268" i="12" s="1"/>
  <c r="AE269" i="12"/>
  <c r="AH267" i="12"/>
  <c r="R124" i="12"/>
  <c r="T124" i="12" s="1"/>
  <c r="Q125" i="12"/>
  <c r="K112" i="12"/>
  <c r="M112" i="12" s="1"/>
  <c r="J113" i="12"/>
  <c r="C101" i="12"/>
  <c r="D100" i="12"/>
  <c r="F100" i="12" s="1"/>
  <c r="AH252" i="9"/>
  <c r="R110" i="9"/>
  <c r="T110" i="9" s="1"/>
  <c r="Q111" i="9"/>
  <c r="X218" i="9"/>
  <c r="Y217" i="9"/>
  <c r="AA217" i="9" s="1"/>
  <c r="J98" i="9"/>
  <c r="K97" i="9"/>
  <c r="M97" i="9" s="1"/>
  <c r="AF253" i="9"/>
  <c r="AH253" i="9" s="1"/>
  <c r="AE254" i="9"/>
  <c r="M96" i="9"/>
  <c r="AF223" i="3"/>
  <c r="AE224" i="3"/>
  <c r="Y187" i="3"/>
  <c r="X188" i="3"/>
  <c r="C102" i="12" l="1"/>
  <c r="D101" i="12"/>
  <c r="F101" i="12" s="1"/>
  <c r="AF269" i="12"/>
  <c r="AH269" i="12" s="1"/>
  <c r="AE270" i="12"/>
  <c r="J114" i="12"/>
  <c r="K113" i="12"/>
  <c r="M113" i="12" s="1"/>
  <c r="Y233" i="12"/>
  <c r="AA233" i="12" s="1"/>
  <c r="X234" i="12"/>
  <c r="Q126" i="12"/>
  <c r="R125" i="12"/>
  <c r="T125" i="12" s="1"/>
  <c r="Y218" i="9"/>
  <c r="X219" i="9"/>
  <c r="Q112" i="9"/>
  <c r="R111" i="9"/>
  <c r="T111" i="9" s="1"/>
  <c r="AF254" i="9"/>
  <c r="AH254" i="9" s="1"/>
  <c r="AE255" i="9"/>
  <c r="K98" i="9"/>
  <c r="J99" i="9"/>
  <c r="X189" i="3"/>
  <c r="Y188" i="3"/>
  <c r="AF224" i="3"/>
  <c r="AE225" i="3"/>
  <c r="AA187" i="3"/>
  <c r="AB187" i="3"/>
  <c r="AH223" i="3"/>
  <c r="AI223" i="3"/>
  <c r="Y234" i="12" l="1"/>
  <c r="AA234" i="12" s="1"/>
  <c r="X235" i="12"/>
  <c r="AE271" i="12"/>
  <c r="AF270" i="12"/>
  <c r="AH270" i="12" s="1"/>
  <c r="R126" i="12"/>
  <c r="T126" i="12" s="1"/>
  <c r="Q127" i="12"/>
  <c r="K114" i="12"/>
  <c r="M114" i="12" s="1"/>
  <c r="J115" i="12"/>
  <c r="C103" i="12"/>
  <c r="D102" i="12"/>
  <c r="F102" i="12" s="1"/>
  <c r="AF255" i="9"/>
  <c r="AE256" i="9"/>
  <c r="R112" i="9"/>
  <c r="T112" i="9" s="1"/>
  <c r="Q113" i="9"/>
  <c r="J100" i="9"/>
  <c r="K99" i="9"/>
  <c r="M99" i="9" s="1"/>
  <c r="X220" i="9"/>
  <c r="Y219" i="9"/>
  <c r="AA219" i="9" s="1"/>
  <c r="M98" i="9"/>
  <c r="AA218" i="9"/>
  <c r="X190" i="3"/>
  <c r="Y189" i="3"/>
  <c r="AA189" i="3" s="1"/>
  <c r="AA188" i="3"/>
  <c r="AF225" i="3"/>
  <c r="AH225" i="3" s="1"/>
  <c r="AE226" i="3"/>
  <c r="AH224" i="3"/>
  <c r="J116" i="12" l="1"/>
  <c r="K115" i="12"/>
  <c r="AF271" i="12"/>
  <c r="AE272" i="12"/>
  <c r="R127" i="12"/>
  <c r="Q128" i="12"/>
  <c r="Y235" i="12"/>
  <c r="X236" i="12"/>
  <c r="C104" i="12"/>
  <c r="D103" i="12"/>
  <c r="Q114" i="9"/>
  <c r="R113" i="9"/>
  <c r="T113" i="9" s="1"/>
  <c r="AF256" i="9"/>
  <c r="AH256" i="9" s="1"/>
  <c r="AE257" i="9"/>
  <c r="X221" i="9"/>
  <c r="Y220" i="9"/>
  <c r="AA220" i="9" s="1"/>
  <c r="K100" i="9"/>
  <c r="J101" i="9"/>
  <c r="AH255" i="9"/>
  <c r="AE227" i="3"/>
  <c r="AF226" i="3"/>
  <c r="AH226" i="3" s="1"/>
  <c r="X191" i="3"/>
  <c r="Y190" i="3"/>
  <c r="AA190" i="3" s="1"/>
  <c r="Y236" i="12" l="1"/>
  <c r="X237" i="12"/>
  <c r="AE273" i="12"/>
  <c r="AF272" i="12"/>
  <c r="AA235" i="12"/>
  <c r="AB235" i="12"/>
  <c r="AK235" i="12" s="1"/>
  <c r="V344" i="12" s="1"/>
  <c r="AH271" i="12"/>
  <c r="AI271" i="12"/>
  <c r="F103" i="12"/>
  <c r="G103" i="12"/>
  <c r="AK103" i="12" s="1"/>
  <c r="K344" i="12" s="1"/>
  <c r="AA103" i="10" s="1"/>
  <c r="AA122" i="10" s="1"/>
  <c r="AA119" i="10" s="1"/>
  <c r="R128" i="12"/>
  <c r="Q129" i="12"/>
  <c r="M115" i="12"/>
  <c r="N115" i="12"/>
  <c r="C105" i="12"/>
  <c r="D104" i="12"/>
  <c r="T127" i="12"/>
  <c r="U127" i="12"/>
  <c r="J117" i="12"/>
  <c r="K116" i="12"/>
  <c r="X222" i="9"/>
  <c r="Y221" i="9"/>
  <c r="AA221" i="9" s="1"/>
  <c r="AF257" i="9"/>
  <c r="AH257" i="9" s="1"/>
  <c r="AE258" i="9"/>
  <c r="J102" i="9"/>
  <c r="K101" i="9"/>
  <c r="M101" i="9" s="1"/>
  <c r="M100" i="9"/>
  <c r="R114" i="9"/>
  <c r="T114" i="9" s="1"/>
  <c r="Q115" i="9"/>
  <c r="Y191" i="3"/>
  <c r="AA191" i="3" s="1"/>
  <c r="X192" i="3"/>
  <c r="AE228" i="3"/>
  <c r="AF227" i="3"/>
  <c r="M116" i="12" l="1"/>
  <c r="F104" i="12"/>
  <c r="Q130" i="12"/>
  <c r="R129" i="12"/>
  <c r="T129" i="12" s="1"/>
  <c r="AH272" i="12"/>
  <c r="J118" i="12"/>
  <c r="K117" i="12"/>
  <c r="M117" i="12" s="1"/>
  <c r="C106" i="12"/>
  <c r="D105" i="12"/>
  <c r="F105" i="12" s="1"/>
  <c r="T128" i="12"/>
  <c r="AF273" i="12"/>
  <c r="AH273" i="12" s="1"/>
  <c r="AE274" i="12"/>
  <c r="Y237" i="12"/>
  <c r="AA237" i="12" s="1"/>
  <c r="X238" i="12"/>
  <c r="AA236" i="12"/>
  <c r="Y222" i="9"/>
  <c r="AA222" i="9" s="1"/>
  <c r="X223" i="9"/>
  <c r="AE259" i="9"/>
  <c r="AF258" i="9"/>
  <c r="AH258" i="9" s="1"/>
  <c r="R115" i="9"/>
  <c r="Q116" i="9"/>
  <c r="K102" i="9"/>
  <c r="M102" i="9" s="1"/>
  <c r="J103" i="9"/>
  <c r="X193" i="3"/>
  <c r="Y192" i="3"/>
  <c r="AH227" i="3"/>
  <c r="AE229" i="3"/>
  <c r="AF228" i="3"/>
  <c r="AH228" i="3" s="1"/>
  <c r="AE275" i="12" l="1"/>
  <c r="AF274" i="12"/>
  <c r="AH274" i="12" s="1"/>
  <c r="Y238" i="12"/>
  <c r="X239" i="12"/>
  <c r="C107" i="12"/>
  <c r="D106" i="12"/>
  <c r="F106" i="12" s="1"/>
  <c r="K118" i="12"/>
  <c r="M118" i="12" s="1"/>
  <c r="J119" i="12"/>
  <c r="R130" i="12"/>
  <c r="Q131" i="12"/>
  <c r="R116" i="9"/>
  <c r="Q117" i="9"/>
  <c r="J104" i="9"/>
  <c r="K103" i="9"/>
  <c r="AE260" i="9"/>
  <c r="AF259" i="9"/>
  <c r="X224" i="9"/>
  <c r="Y223" i="9"/>
  <c r="T115" i="9"/>
  <c r="U115" i="9"/>
  <c r="AA192" i="3"/>
  <c r="AE230" i="3"/>
  <c r="AF229" i="3"/>
  <c r="X194" i="3"/>
  <c r="Y193" i="3"/>
  <c r="AA193" i="3" s="1"/>
  <c r="T130" i="12" l="1"/>
  <c r="AA238" i="12"/>
  <c r="J120" i="12"/>
  <c r="K119" i="12"/>
  <c r="M119" i="12" s="1"/>
  <c r="C108" i="12"/>
  <c r="D107" i="12"/>
  <c r="F107" i="12" s="1"/>
  <c r="Q132" i="12"/>
  <c r="R131" i="12"/>
  <c r="T131" i="12" s="1"/>
  <c r="Y239" i="12"/>
  <c r="AA239" i="12" s="1"/>
  <c r="X240" i="12"/>
  <c r="AF275" i="12"/>
  <c r="AE276" i="12"/>
  <c r="J105" i="9"/>
  <c r="K104" i="9"/>
  <c r="M103" i="9"/>
  <c r="N103" i="9"/>
  <c r="AA223" i="9"/>
  <c r="AB223" i="9"/>
  <c r="AK223" i="9" s="1"/>
  <c r="AH259" i="9"/>
  <c r="AI259" i="9"/>
  <c r="Q118" i="9"/>
  <c r="R117" i="9"/>
  <c r="T117" i="9" s="1"/>
  <c r="Y224" i="9"/>
  <c r="X225" i="9"/>
  <c r="AF260" i="9"/>
  <c r="AE261" i="9"/>
  <c r="T116" i="9"/>
  <c r="AE231" i="3"/>
  <c r="AF230" i="3"/>
  <c r="AH230" i="3" s="1"/>
  <c r="Y194" i="3"/>
  <c r="AA194" i="3" s="1"/>
  <c r="X195" i="3"/>
  <c r="AH229" i="3"/>
  <c r="AE277" i="12" l="1"/>
  <c r="AF276" i="12"/>
  <c r="AH276" i="12" s="1"/>
  <c r="C109" i="12"/>
  <c r="D108" i="12"/>
  <c r="AH275" i="12"/>
  <c r="Y240" i="12"/>
  <c r="X241" i="12"/>
  <c r="R132" i="12"/>
  <c r="T132" i="12" s="1"/>
  <c r="Q133" i="12"/>
  <c r="K120" i="12"/>
  <c r="J121" i="12"/>
  <c r="X226" i="9"/>
  <c r="Y225" i="9"/>
  <c r="AA225" i="9" s="1"/>
  <c r="AA224" i="9"/>
  <c r="J106" i="9"/>
  <c r="K105" i="9"/>
  <c r="M105" i="9" s="1"/>
  <c r="M104" i="9"/>
  <c r="R118" i="9"/>
  <c r="Q119" i="9"/>
  <c r="AF261" i="9"/>
  <c r="AH261" i="9" s="1"/>
  <c r="AE262" i="9"/>
  <c r="AH260" i="9"/>
  <c r="Y195" i="3"/>
  <c r="AA195" i="3" s="1"/>
  <c r="X196" i="3"/>
  <c r="AE232" i="3"/>
  <c r="AF231" i="3"/>
  <c r="M120" i="12" l="1"/>
  <c r="Y241" i="12"/>
  <c r="AA241" i="12" s="1"/>
  <c r="X242" i="12"/>
  <c r="F108" i="12"/>
  <c r="AA240" i="12"/>
  <c r="C110" i="12"/>
  <c r="D109" i="12"/>
  <c r="F109" i="12" s="1"/>
  <c r="Q134" i="12"/>
  <c r="R133" i="12"/>
  <c r="J122" i="12"/>
  <c r="K121" i="12"/>
  <c r="M121" i="12" s="1"/>
  <c r="AF277" i="12"/>
  <c r="AE278" i="12"/>
  <c r="AF262" i="9"/>
  <c r="AE263" i="9"/>
  <c r="T118" i="9"/>
  <c r="Q120" i="9"/>
  <c r="R119" i="9"/>
  <c r="T119" i="9" s="1"/>
  <c r="K106" i="9"/>
  <c r="J107" i="9"/>
  <c r="Y226" i="9"/>
  <c r="X227" i="9"/>
  <c r="X197" i="3"/>
  <c r="Y196" i="3"/>
  <c r="AA196" i="3" s="1"/>
  <c r="AH231" i="3"/>
  <c r="AE233" i="3"/>
  <c r="AF232" i="3"/>
  <c r="AH232" i="3" s="1"/>
  <c r="AE279" i="12" l="1"/>
  <c r="AF278" i="12"/>
  <c r="AH278" i="12" s="1"/>
  <c r="T133" i="12"/>
  <c r="Y242" i="12"/>
  <c r="X243" i="12"/>
  <c r="AH277" i="12"/>
  <c r="R134" i="12"/>
  <c r="T134" i="12" s="1"/>
  <c r="Q135" i="12"/>
  <c r="K122" i="12"/>
  <c r="M122" i="12" s="1"/>
  <c r="J123" i="12"/>
  <c r="D110" i="12"/>
  <c r="F110" i="12" s="1"/>
  <c r="C111" i="12"/>
  <c r="AA226" i="9"/>
  <c r="J108" i="9"/>
  <c r="K107" i="9"/>
  <c r="M107" i="9" s="1"/>
  <c r="AF263" i="9"/>
  <c r="AH263" i="9" s="1"/>
  <c r="AE264" i="9"/>
  <c r="X228" i="9"/>
  <c r="Y227" i="9"/>
  <c r="AA227" i="9" s="1"/>
  <c r="R120" i="9"/>
  <c r="T120" i="9" s="1"/>
  <c r="Q121" i="9"/>
  <c r="M106" i="9"/>
  <c r="AH262" i="9"/>
  <c r="AE234" i="3"/>
  <c r="AF233" i="3"/>
  <c r="AH233" i="3" s="1"/>
  <c r="X198" i="3"/>
  <c r="Y197" i="3"/>
  <c r="AA197" i="3" s="1"/>
  <c r="C112" i="12" l="1"/>
  <c r="D111" i="12"/>
  <c r="F111" i="12" s="1"/>
  <c r="J124" i="12"/>
  <c r="K123" i="12"/>
  <c r="M123" i="12" s="1"/>
  <c r="Q136" i="12"/>
  <c r="R135" i="12"/>
  <c r="Y243" i="12"/>
  <c r="AA243" i="12" s="1"/>
  <c r="X244" i="12"/>
  <c r="AA242" i="12"/>
  <c r="AF279" i="12"/>
  <c r="AE280" i="12"/>
  <c r="Q122" i="9"/>
  <c r="R121" i="9"/>
  <c r="AF264" i="9"/>
  <c r="AE265" i="9"/>
  <c r="K108" i="9"/>
  <c r="J109" i="9"/>
  <c r="Y228" i="9"/>
  <c r="AA228" i="9" s="1"/>
  <c r="X229" i="9"/>
  <c r="AF234" i="3"/>
  <c r="AH234" i="3" s="1"/>
  <c r="AE235" i="3"/>
  <c r="X199" i="3"/>
  <c r="Y198" i="3"/>
  <c r="AA198" i="3" s="1"/>
  <c r="AE281" i="12" l="1"/>
  <c r="AF280" i="12"/>
  <c r="AH280" i="12" s="1"/>
  <c r="Y244" i="12"/>
  <c r="AA244" i="12" s="1"/>
  <c r="X245" i="12"/>
  <c r="AH279" i="12"/>
  <c r="K124" i="12"/>
  <c r="M124" i="12" s="1"/>
  <c r="J125" i="12"/>
  <c r="T135" i="12"/>
  <c r="Q137" i="12"/>
  <c r="R136" i="12"/>
  <c r="T136" i="12" s="1"/>
  <c r="D112" i="12"/>
  <c r="F112" i="12" s="1"/>
  <c r="C113" i="12"/>
  <c r="X230" i="9"/>
  <c r="Y229" i="9"/>
  <c r="AF265" i="9"/>
  <c r="AH265" i="9" s="1"/>
  <c r="AE266" i="9"/>
  <c r="AH264" i="9"/>
  <c r="J110" i="9"/>
  <c r="K109" i="9"/>
  <c r="M109" i="9" s="1"/>
  <c r="T121" i="9"/>
  <c r="M108" i="9"/>
  <c r="R122" i="9"/>
  <c r="T122" i="9" s="1"/>
  <c r="Q123" i="9"/>
  <c r="Y199" i="3"/>
  <c r="X200" i="3"/>
  <c r="AE236" i="3"/>
  <c r="AF235" i="3"/>
  <c r="R137" i="12" l="1"/>
  <c r="T137" i="12" s="1"/>
  <c r="Q138" i="12"/>
  <c r="J126" i="12"/>
  <c r="K125" i="12"/>
  <c r="M125" i="12" s="1"/>
  <c r="Y245" i="12"/>
  <c r="AA245" i="12" s="1"/>
  <c r="X246" i="12"/>
  <c r="C114" i="12"/>
  <c r="D113" i="12"/>
  <c r="F113" i="12" s="1"/>
  <c r="AF281" i="12"/>
  <c r="AH281" i="12" s="1"/>
  <c r="AE282" i="12"/>
  <c r="AF266" i="9"/>
  <c r="AH266" i="9" s="1"/>
  <c r="AE267" i="9"/>
  <c r="Q124" i="9"/>
  <c r="R123" i="9"/>
  <c r="AA229" i="9"/>
  <c r="K110" i="9"/>
  <c r="J111" i="9"/>
  <c r="X231" i="9"/>
  <c r="Y230" i="9"/>
  <c r="AA230" i="9" s="1"/>
  <c r="AE237" i="3"/>
  <c r="AF236" i="3"/>
  <c r="AA199" i="3"/>
  <c r="AB199" i="3"/>
  <c r="AK199" i="3" s="1"/>
  <c r="AH235" i="3"/>
  <c r="AI235" i="3"/>
  <c r="Y200" i="3"/>
  <c r="X201" i="3"/>
  <c r="D114" i="12" l="1"/>
  <c r="F114" i="12" s="1"/>
  <c r="C115" i="12"/>
  <c r="K126" i="12"/>
  <c r="M126" i="12" s="1"/>
  <c r="J127" i="12"/>
  <c r="AE283" i="12"/>
  <c r="AF282" i="12"/>
  <c r="AH282" i="12" s="1"/>
  <c r="Y246" i="12"/>
  <c r="AA246" i="12" s="1"/>
  <c r="X247" i="12"/>
  <c r="Q139" i="12"/>
  <c r="R138" i="12"/>
  <c r="T138" i="12" s="1"/>
  <c r="J112" i="9"/>
  <c r="K111" i="9"/>
  <c r="M111" i="9" s="1"/>
  <c r="M110" i="9"/>
  <c r="T123" i="9"/>
  <c r="AF267" i="9"/>
  <c r="AE268" i="9"/>
  <c r="X232" i="9"/>
  <c r="Y231" i="9"/>
  <c r="AA231" i="9" s="1"/>
  <c r="R124" i="9"/>
  <c r="T124" i="9" s="1"/>
  <c r="Q125" i="9"/>
  <c r="AH236" i="3"/>
  <c r="AE238" i="3"/>
  <c r="AF237" i="3"/>
  <c r="AH237" i="3" s="1"/>
  <c r="Y201" i="3"/>
  <c r="AA201" i="3" s="1"/>
  <c r="X202" i="3"/>
  <c r="AA200" i="3"/>
  <c r="Y247" i="12" l="1"/>
  <c r="X248" i="12"/>
  <c r="J128" i="12"/>
  <c r="K127" i="12"/>
  <c r="C116" i="12"/>
  <c r="D115" i="12"/>
  <c r="R139" i="12"/>
  <c r="Q140" i="12"/>
  <c r="AE284" i="12"/>
  <c r="AF283" i="12"/>
  <c r="Y232" i="9"/>
  <c r="AA232" i="9" s="1"/>
  <c r="X233" i="9"/>
  <c r="Q126" i="9"/>
  <c r="R125" i="9"/>
  <c r="T125" i="9" s="1"/>
  <c r="AF268" i="9"/>
  <c r="AH268" i="9" s="1"/>
  <c r="AE269" i="9"/>
  <c r="AH267" i="9"/>
  <c r="K112" i="9"/>
  <c r="J113" i="9"/>
  <c r="AE239" i="3"/>
  <c r="AF238" i="3"/>
  <c r="Y202" i="3"/>
  <c r="X203" i="3"/>
  <c r="R140" i="12" l="1"/>
  <c r="Q141" i="12"/>
  <c r="M127" i="12"/>
  <c r="N127" i="12"/>
  <c r="T139" i="12"/>
  <c r="U139" i="12"/>
  <c r="K128" i="12"/>
  <c r="J129" i="12"/>
  <c r="AH283" i="12"/>
  <c r="AI283" i="12"/>
  <c r="AK283" i="12" s="1"/>
  <c r="Z344" i="12" s="1"/>
  <c r="F115" i="12"/>
  <c r="G115" i="12"/>
  <c r="AK115" i="12" s="1"/>
  <c r="L344" i="12" s="1"/>
  <c r="AD103" i="10" s="1"/>
  <c r="AD122" i="10" s="1"/>
  <c r="AD119" i="10" s="1"/>
  <c r="Y248" i="12"/>
  <c r="X249" i="12"/>
  <c r="AF284" i="12"/>
  <c r="AE285" i="12"/>
  <c r="D116" i="12"/>
  <c r="C117" i="12"/>
  <c r="AA247" i="12"/>
  <c r="AB247" i="12"/>
  <c r="AK247" i="12" s="1"/>
  <c r="W344" i="12" s="1"/>
  <c r="R126" i="9"/>
  <c r="T126" i="9" s="1"/>
  <c r="Q127" i="9"/>
  <c r="J114" i="9"/>
  <c r="K113" i="9"/>
  <c r="M113" i="9" s="1"/>
  <c r="AF269" i="9"/>
  <c r="AH269" i="9" s="1"/>
  <c r="AE270" i="9"/>
  <c r="X234" i="9"/>
  <c r="Y233" i="9"/>
  <c r="AA233" i="9" s="1"/>
  <c r="M112" i="9"/>
  <c r="Y203" i="3"/>
  <c r="AA203" i="3" s="1"/>
  <c r="X204" i="3"/>
  <c r="AE240" i="3"/>
  <c r="AF239" i="3"/>
  <c r="AH239" i="3" s="1"/>
  <c r="AA202" i="3"/>
  <c r="AH238" i="3"/>
  <c r="AF285" i="12" l="1"/>
  <c r="AH285" i="12" s="1"/>
  <c r="AE286" i="12"/>
  <c r="J130" i="12"/>
  <c r="K129" i="12"/>
  <c r="M129" i="12" s="1"/>
  <c r="AH284" i="12"/>
  <c r="M128" i="12"/>
  <c r="C118" i="12"/>
  <c r="D117" i="12"/>
  <c r="F117" i="12" s="1"/>
  <c r="Y249" i="12"/>
  <c r="AA249" i="12" s="1"/>
  <c r="X250" i="12"/>
  <c r="R141" i="12"/>
  <c r="T141" i="12" s="1"/>
  <c r="Q142" i="12"/>
  <c r="F116" i="12"/>
  <c r="AA248" i="12"/>
  <c r="T140" i="12"/>
  <c r="AE271" i="9"/>
  <c r="AF270" i="9"/>
  <c r="AH270" i="9" s="1"/>
  <c r="R127" i="9"/>
  <c r="Q128" i="9"/>
  <c r="Y234" i="9"/>
  <c r="AA234" i="9" s="1"/>
  <c r="X235" i="9"/>
  <c r="K114" i="9"/>
  <c r="M114" i="9" s="1"/>
  <c r="J115" i="9"/>
  <c r="AE241" i="3"/>
  <c r="AF240" i="3"/>
  <c r="AH240" i="3" s="1"/>
  <c r="Y204" i="3"/>
  <c r="X205" i="3"/>
  <c r="Y250" i="12" l="1"/>
  <c r="AA250" i="12" s="1"/>
  <c r="X251" i="12"/>
  <c r="K130" i="12"/>
  <c r="J131" i="12"/>
  <c r="Q143" i="12"/>
  <c r="R142" i="12"/>
  <c r="AF286" i="12"/>
  <c r="AE287" i="12"/>
  <c r="D118" i="12"/>
  <c r="C119" i="12"/>
  <c r="AE272" i="9"/>
  <c r="AF271" i="9"/>
  <c r="Y235" i="9"/>
  <c r="X236" i="9"/>
  <c r="J116" i="9"/>
  <c r="K115" i="9"/>
  <c r="R128" i="9"/>
  <c r="Q129" i="9"/>
  <c r="T127" i="9"/>
  <c r="U127" i="9"/>
  <c r="AA204" i="3"/>
  <c r="Y205" i="3"/>
  <c r="AA205" i="3" s="1"/>
  <c r="X206" i="3"/>
  <c r="AE242" i="3"/>
  <c r="AF241" i="3"/>
  <c r="AH241" i="3" s="1"/>
  <c r="F65" i="1"/>
  <c r="G61" i="1"/>
  <c r="H64" i="1"/>
  <c r="J63" i="1" s="1"/>
  <c r="H63" i="1"/>
  <c r="F62" i="1"/>
  <c r="F36" i="1"/>
  <c r="F40" i="1"/>
  <c r="F39" i="1"/>
  <c r="F54" i="1"/>
  <c r="H8" i="1"/>
  <c r="H50" i="1" s="1"/>
  <c r="H49" i="1" s="1"/>
  <c r="H23" i="1"/>
  <c r="H24" i="1"/>
  <c r="H25" i="1"/>
  <c r="H26" i="1"/>
  <c r="H22" i="1"/>
  <c r="G16" i="1"/>
  <c r="H35" i="1"/>
  <c r="H33" i="1" s="1"/>
  <c r="H20" i="1" l="1"/>
  <c r="H61" i="1"/>
  <c r="H27" i="1"/>
  <c r="H28" i="1" s="1"/>
  <c r="J64" i="1"/>
  <c r="K64" i="1" s="1"/>
  <c r="M63" i="1" s="1"/>
  <c r="K63" i="1"/>
  <c r="H32" i="1"/>
  <c r="AF287" i="12"/>
  <c r="AH287" i="12" s="1"/>
  <c r="AE288" i="12"/>
  <c r="J132" i="12"/>
  <c r="K131" i="12"/>
  <c r="M131" i="12" s="1"/>
  <c r="C120" i="12"/>
  <c r="D119" i="12"/>
  <c r="F119" i="12" s="1"/>
  <c r="AH286" i="12"/>
  <c r="M130" i="12"/>
  <c r="F118" i="12"/>
  <c r="T142" i="12"/>
  <c r="Y251" i="12"/>
  <c r="X252" i="12"/>
  <c r="Q144" i="12"/>
  <c r="R143" i="12"/>
  <c r="T143" i="12" s="1"/>
  <c r="Y236" i="9"/>
  <c r="X237" i="9"/>
  <c r="T128" i="9"/>
  <c r="AA235" i="9"/>
  <c r="AB235" i="9"/>
  <c r="AK235" i="9" s="1"/>
  <c r="V344" i="9" s="1"/>
  <c r="Q130" i="9"/>
  <c r="R129" i="9"/>
  <c r="T129" i="9" s="1"/>
  <c r="M115" i="9"/>
  <c r="N115" i="9"/>
  <c r="AH271" i="9"/>
  <c r="AI271" i="9"/>
  <c r="J117" i="9"/>
  <c r="K116" i="9"/>
  <c r="AE273" i="9"/>
  <c r="AF272" i="9"/>
  <c r="Y206" i="3"/>
  <c r="X207" i="3"/>
  <c r="AE243" i="3"/>
  <c r="AF242" i="3"/>
  <c r="AH242" i="3" s="1"/>
  <c r="F61" i="1"/>
  <c r="H16" i="1"/>
  <c r="K61" i="1" l="1"/>
  <c r="J61" i="1"/>
  <c r="M64" i="1"/>
  <c r="N64" i="1" s="1"/>
  <c r="N63" i="1"/>
  <c r="L102" i="10"/>
  <c r="J103" i="10"/>
  <c r="Y252" i="12"/>
  <c r="AA252" i="12" s="1"/>
  <c r="X253" i="12"/>
  <c r="AA251" i="12"/>
  <c r="K132" i="12"/>
  <c r="J133" i="12"/>
  <c r="AF288" i="12"/>
  <c r="AE289" i="12"/>
  <c r="Q145" i="12"/>
  <c r="R144" i="12"/>
  <c r="T144" i="12" s="1"/>
  <c r="D120" i="12"/>
  <c r="C121" i="12"/>
  <c r="AE274" i="9"/>
  <c r="AF273" i="9"/>
  <c r="AH273" i="9" s="1"/>
  <c r="R130" i="9"/>
  <c r="T130" i="9" s="1"/>
  <c r="Q131" i="9"/>
  <c r="Y237" i="9"/>
  <c r="AA237" i="9" s="1"/>
  <c r="X238" i="9"/>
  <c r="AH272" i="9"/>
  <c r="M116" i="9"/>
  <c r="J118" i="9"/>
  <c r="K117" i="9"/>
  <c r="M117" i="9" s="1"/>
  <c r="AA236" i="9"/>
  <c r="AE244" i="3"/>
  <c r="AF243" i="3"/>
  <c r="AH243" i="3" s="1"/>
  <c r="Y207" i="3"/>
  <c r="AA207" i="3" s="1"/>
  <c r="X208" i="3"/>
  <c r="AA206" i="3"/>
  <c r="I61" i="1" l="1"/>
  <c r="J32" i="1"/>
  <c r="N61" i="1"/>
  <c r="N32" i="1" s="1"/>
  <c r="P63" i="1"/>
  <c r="M61" i="1"/>
  <c r="J102" i="10"/>
  <c r="J97" i="10" s="1"/>
  <c r="J106" i="10" s="1"/>
  <c r="L97" i="10"/>
  <c r="L106" i="10" s="1"/>
  <c r="F120" i="12"/>
  <c r="AH288" i="12"/>
  <c r="R145" i="12"/>
  <c r="T145" i="12" s="1"/>
  <c r="Q146" i="12"/>
  <c r="J134" i="12"/>
  <c r="K133" i="12"/>
  <c r="M133" i="12" s="1"/>
  <c r="Y253" i="12"/>
  <c r="X254" i="12"/>
  <c r="C122" i="12"/>
  <c r="D121" i="12"/>
  <c r="F121" i="12" s="1"/>
  <c r="AF289" i="12"/>
  <c r="AH289" i="12" s="1"/>
  <c r="AE290" i="12"/>
  <c r="M132" i="12"/>
  <c r="AE275" i="9"/>
  <c r="AF274" i="9"/>
  <c r="Y238" i="9"/>
  <c r="X239" i="9"/>
  <c r="K118" i="9"/>
  <c r="J119" i="9"/>
  <c r="Q132" i="9"/>
  <c r="R131" i="9"/>
  <c r="T131" i="9" s="1"/>
  <c r="Y208" i="3"/>
  <c r="X209" i="3"/>
  <c r="AE245" i="3"/>
  <c r="AF244" i="3"/>
  <c r="AH244" i="3" s="1"/>
  <c r="L61" i="1" l="1"/>
  <c r="M32" i="1"/>
  <c r="Q63" i="1"/>
  <c r="P64" i="1"/>
  <c r="Q64" i="1" s="1"/>
  <c r="S63" i="1" s="1"/>
  <c r="J110" i="10"/>
  <c r="J111" i="10" s="1"/>
  <c r="D122" i="12"/>
  <c r="C123" i="12"/>
  <c r="K134" i="12"/>
  <c r="J135" i="12"/>
  <c r="AF290" i="12"/>
  <c r="AH290" i="12" s="1"/>
  <c r="AE291" i="12"/>
  <c r="Y254" i="12"/>
  <c r="AA254" i="12" s="1"/>
  <c r="X255" i="12"/>
  <c r="R146" i="12"/>
  <c r="T146" i="12" s="1"/>
  <c r="Q147" i="12"/>
  <c r="AA253" i="12"/>
  <c r="J120" i="9"/>
  <c r="K119" i="9"/>
  <c r="M119" i="9" s="1"/>
  <c r="AA238" i="9"/>
  <c r="R132" i="9"/>
  <c r="T132" i="9" s="1"/>
  <c r="Q133" i="9"/>
  <c r="Y239" i="9"/>
  <c r="AA239" i="9" s="1"/>
  <c r="X240" i="9"/>
  <c r="M118" i="9"/>
  <c r="AH274" i="9"/>
  <c r="AE276" i="9"/>
  <c r="AF275" i="9"/>
  <c r="AH275" i="9" s="1"/>
  <c r="Y209" i="3"/>
  <c r="AA209" i="3" s="1"/>
  <c r="X210" i="3"/>
  <c r="AE246" i="3"/>
  <c r="AF245" i="3"/>
  <c r="AH245" i="3" s="1"/>
  <c r="AA208" i="3"/>
  <c r="S64" i="1" l="1"/>
  <c r="T64" i="1" s="1"/>
  <c r="V63" i="1" s="1"/>
  <c r="T63" i="1"/>
  <c r="Q61" i="1"/>
  <c r="Q32" i="1" s="1"/>
  <c r="L32" i="1"/>
  <c r="P61" i="1"/>
  <c r="J113" i="10"/>
  <c r="J136" i="12"/>
  <c r="K135" i="12"/>
  <c r="M135" i="12" s="1"/>
  <c r="R147" i="12"/>
  <c r="T147" i="12" s="1"/>
  <c r="Q148" i="12"/>
  <c r="AF291" i="12"/>
  <c r="AH291" i="12" s="1"/>
  <c r="AE292" i="12"/>
  <c r="M134" i="12"/>
  <c r="C124" i="12"/>
  <c r="D123" i="12"/>
  <c r="F123" i="12" s="1"/>
  <c r="Y255" i="12"/>
  <c r="AA255" i="12" s="1"/>
  <c r="X256" i="12"/>
  <c r="F122" i="12"/>
  <c r="Q134" i="9"/>
  <c r="R133" i="9"/>
  <c r="T133" i="9" s="1"/>
  <c r="K120" i="9"/>
  <c r="M120" i="9" s="1"/>
  <c r="J121" i="9"/>
  <c r="Y240" i="9"/>
  <c r="X241" i="9"/>
  <c r="AE277" i="9"/>
  <c r="AF276" i="9"/>
  <c r="AE247" i="3"/>
  <c r="AF246" i="3"/>
  <c r="AH246" i="3" s="1"/>
  <c r="Y210" i="3"/>
  <c r="AA210" i="3" s="1"/>
  <c r="X211" i="3"/>
  <c r="S61" i="1" l="1"/>
  <c r="T61" i="1"/>
  <c r="T32" i="1" s="1"/>
  <c r="O61" i="1"/>
  <c r="P32" i="1"/>
  <c r="S32" i="1"/>
  <c r="V64" i="1"/>
  <c r="W64" i="1" s="1"/>
  <c r="Y63" i="1" s="1"/>
  <c r="W63" i="1"/>
  <c r="V61" i="1"/>
  <c r="J116" i="10"/>
  <c r="R148" i="12"/>
  <c r="T148" i="12" s="1"/>
  <c r="Q149" i="12"/>
  <c r="AF292" i="12"/>
  <c r="AH292" i="12" s="1"/>
  <c r="AE293" i="12"/>
  <c r="Y256" i="12"/>
  <c r="AA256" i="12" s="1"/>
  <c r="X257" i="12"/>
  <c r="D124" i="12"/>
  <c r="C125" i="12"/>
  <c r="J137" i="12"/>
  <c r="K136" i="12"/>
  <c r="AE278" i="9"/>
  <c r="AF277" i="9"/>
  <c r="AH277" i="9" s="1"/>
  <c r="J122" i="9"/>
  <c r="K121" i="9"/>
  <c r="M121" i="9" s="1"/>
  <c r="Y241" i="9"/>
  <c r="AA241" i="9" s="1"/>
  <c r="X242" i="9"/>
  <c r="AA240" i="9"/>
  <c r="AH276" i="9"/>
  <c r="R134" i="9"/>
  <c r="T134" i="9" s="1"/>
  <c r="Q135" i="9"/>
  <c r="Y211" i="3"/>
  <c r="X212" i="3"/>
  <c r="AE248" i="3"/>
  <c r="AF247" i="3"/>
  <c r="W61" i="1" l="1"/>
  <c r="W32" i="1" s="1"/>
  <c r="R61" i="1"/>
  <c r="R32" i="1"/>
  <c r="V32" i="1"/>
  <c r="O32" i="1"/>
  <c r="Y64" i="1"/>
  <c r="Z64" i="1" s="1"/>
  <c r="AB63" i="1" s="1"/>
  <c r="Z63" i="1"/>
  <c r="J117" i="10"/>
  <c r="J115" i="10" s="1"/>
  <c r="J112" i="10"/>
  <c r="C126" i="12"/>
  <c r="D125" i="12"/>
  <c r="F125" i="12" s="1"/>
  <c r="AF293" i="12"/>
  <c r="AH293" i="12" s="1"/>
  <c r="AE294" i="12"/>
  <c r="F124" i="12"/>
  <c r="M136" i="12"/>
  <c r="X258" i="12"/>
  <c r="Y257" i="12"/>
  <c r="AA257" i="12" s="1"/>
  <c r="R149" i="12"/>
  <c r="T149" i="12" s="1"/>
  <c r="Q150" i="12"/>
  <c r="K137" i="12"/>
  <c r="M137" i="12" s="1"/>
  <c r="J138" i="12"/>
  <c r="AE279" i="9"/>
  <c r="AF278" i="9"/>
  <c r="AH278" i="9" s="1"/>
  <c r="Y242" i="9"/>
  <c r="X243" i="9"/>
  <c r="Q136" i="9"/>
  <c r="R135" i="9"/>
  <c r="T135" i="9" s="1"/>
  <c r="K122" i="9"/>
  <c r="J123" i="9"/>
  <c r="AA211" i="3"/>
  <c r="AB211" i="3"/>
  <c r="AK211" i="3" s="1"/>
  <c r="S344" i="3" s="1"/>
  <c r="Y212" i="3"/>
  <c r="X213" i="3"/>
  <c r="AH247" i="3"/>
  <c r="AI247" i="3"/>
  <c r="AE249" i="3"/>
  <c r="AF248" i="3"/>
  <c r="U61" i="1" l="1"/>
  <c r="Z61" i="1"/>
  <c r="Z32" i="1" s="1"/>
  <c r="Y61" i="1"/>
  <c r="X61" i="1" s="1"/>
  <c r="U32" i="1"/>
  <c r="AB64" i="1"/>
  <c r="AC64" i="1" s="1"/>
  <c r="AE63" i="1" s="1"/>
  <c r="AC63" i="1"/>
  <c r="J114" i="10"/>
  <c r="M111" i="10"/>
  <c r="N150" i="10"/>
  <c r="R150" i="12"/>
  <c r="T150" i="12" s="1"/>
  <c r="Q151" i="12"/>
  <c r="AF294" i="12"/>
  <c r="AH294" i="12" s="1"/>
  <c r="AE295" i="12"/>
  <c r="K138" i="12"/>
  <c r="M138" i="12" s="1"/>
  <c r="J139" i="12"/>
  <c r="Y258" i="12"/>
  <c r="AA258" i="12" s="1"/>
  <c r="X259" i="12"/>
  <c r="D126" i="12"/>
  <c r="F126" i="12" s="1"/>
  <c r="C127" i="12"/>
  <c r="AA242" i="9"/>
  <c r="Q137" i="9"/>
  <c r="R136" i="9"/>
  <c r="T136" i="9" s="1"/>
  <c r="M122" i="9"/>
  <c r="J124" i="9"/>
  <c r="K123" i="9"/>
  <c r="M123" i="9" s="1"/>
  <c r="Y243" i="9"/>
  <c r="AA243" i="9" s="1"/>
  <c r="X244" i="9"/>
  <c r="AE280" i="9"/>
  <c r="AF279" i="9"/>
  <c r="AH248" i="3"/>
  <c r="Y213" i="3"/>
  <c r="AA213" i="3" s="1"/>
  <c r="X214" i="3"/>
  <c r="AE250" i="3"/>
  <c r="AF249" i="3"/>
  <c r="AH249" i="3" s="1"/>
  <c r="AA212" i="3"/>
  <c r="Y32" i="1" l="1"/>
  <c r="X32" i="1" s="1"/>
  <c r="AC61" i="1"/>
  <c r="AC32" i="1" s="1"/>
  <c r="AE64" i="1"/>
  <c r="AF64" i="1" s="1"/>
  <c r="AH63" i="1" s="1"/>
  <c r="AF63" i="1"/>
  <c r="AB61" i="1"/>
  <c r="M116" i="10"/>
  <c r="Y259" i="12"/>
  <c r="X260" i="12"/>
  <c r="AF295" i="12"/>
  <c r="AE296" i="12"/>
  <c r="C128" i="12"/>
  <c r="D127" i="12"/>
  <c r="K139" i="12"/>
  <c r="J140" i="12"/>
  <c r="Q152" i="12"/>
  <c r="R151" i="12"/>
  <c r="AH279" i="9"/>
  <c r="AE281" i="9"/>
  <c r="AF280" i="9"/>
  <c r="AH280" i="9" s="1"/>
  <c r="K124" i="9"/>
  <c r="M124" i="9" s="1"/>
  <c r="J125" i="9"/>
  <c r="R137" i="9"/>
  <c r="T137" i="9" s="1"/>
  <c r="Q138" i="9"/>
  <c r="Y244" i="9"/>
  <c r="AA244" i="9" s="1"/>
  <c r="X245" i="9"/>
  <c r="AE251" i="3"/>
  <c r="AF250" i="3"/>
  <c r="AH250" i="3" s="1"/>
  <c r="Y214" i="3"/>
  <c r="AA214" i="3" s="1"/>
  <c r="X215" i="3"/>
  <c r="AE61" i="1" l="1"/>
  <c r="AF61" i="1"/>
  <c r="AF32" i="1" s="1"/>
  <c r="AH64" i="1"/>
  <c r="AI64" i="1" s="1"/>
  <c r="AK63" i="1" s="1"/>
  <c r="AI63" i="1"/>
  <c r="AA61" i="1"/>
  <c r="AB32" i="1"/>
  <c r="AE32" i="1"/>
  <c r="J141" i="12"/>
  <c r="K140" i="12"/>
  <c r="AF296" i="12"/>
  <c r="AE297" i="12"/>
  <c r="M139" i="12"/>
  <c r="N139" i="12"/>
  <c r="AH295" i="12"/>
  <c r="AI295" i="12"/>
  <c r="AK295" i="12" s="1"/>
  <c r="AA344" i="12" s="1"/>
  <c r="T151" i="12"/>
  <c r="U151" i="12"/>
  <c r="F127" i="12"/>
  <c r="G127" i="12"/>
  <c r="AK127" i="12" s="1"/>
  <c r="M344" i="12" s="1"/>
  <c r="AG103" i="10" s="1"/>
  <c r="Y260" i="12"/>
  <c r="X261" i="12"/>
  <c r="Q153" i="12"/>
  <c r="R152" i="12"/>
  <c r="D128" i="12"/>
  <c r="C129" i="12"/>
  <c r="AA259" i="12"/>
  <c r="AB259" i="12"/>
  <c r="AK259" i="12" s="1"/>
  <c r="X344" i="12" s="1"/>
  <c r="Y245" i="9"/>
  <c r="AA245" i="9" s="1"/>
  <c r="X246" i="9"/>
  <c r="AE282" i="9"/>
  <c r="AF281" i="9"/>
  <c r="AH281" i="9" s="1"/>
  <c r="Q139" i="9"/>
  <c r="R138" i="9"/>
  <c r="T138" i="9" s="1"/>
  <c r="J126" i="9"/>
  <c r="K125" i="9"/>
  <c r="M125" i="9" s="1"/>
  <c r="AE252" i="3"/>
  <c r="AF251" i="3"/>
  <c r="AH251" i="3" s="1"/>
  <c r="Y215" i="3"/>
  <c r="AA215" i="3" s="1"/>
  <c r="X216" i="3"/>
  <c r="AG122" i="10" l="1"/>
  <c r="AG119" i="10" s="1"/>
  <c r="AE103" i="10"/>
  <c r="AG102" i="10"/>
  <c r="AI61" i="1"/>
  <c r="AI32" i="1" s="1"/>
  <c r="AD61" i="1"/>
  <c r="AH61" i="1"/>
  <c r="AD32" i="1"/>
  <c r="AA32" i="1"/>
  <c r="AK64" i="1"/>
  <c r="AL64" i="1" s="1"/>
  <c r="AN63" i="1" s="1"/>
  <c r="AL63" i="1"/>
  <c r="AF297" i="12"/>
  <c r="AH297" i="12" s="1"/>
  <c r="AE298" i="12"/>
  <c r="R153" i="12"/>
  <c r="T153" i="12" s="1"/>
  <c r="Q154" i="12"/>
  <c r="AH296" i="12"/>
  <c r="Y261" i="12"/>
  <c r="AA261" i="12" s="1"/>
  <c r="X262" i="12"/>
  <c r="M140" i="12"/>
  <c r="T152" i="12"/>
  <c r="C130" i="12"/>
  <c r="D129" i="12"/>
  <c r="F129" i="12" s="1"/>
  <c r="F128" i="12"/>
  <c r="AA260" i="12"/>
  <c r="K141" i="12"/>
  <c r="M141" i="12" s="1"/>
  <c r="J142" i="12"/>
  <c r="AE283" i="9"/>
  <c r="AF282" i="9"/>
  <c r="AH282" i="9" s="1"/>
  <c r="Y246" i="9"/>
  <c r="AA246" i="9" s="1"/>
  <c r="X247" i="9"/>
  <c r="K126" i="9"/>
  <c r="M126" i="9" s="1"/>
  <c r="J127" i="9"/>
  <c r="R139" i="9"/>
  <c r="Q140" i="9"/>
  <c r="AE253" i="3"/>
  <c r="AF252" i="3"/>
  <c r="Y216" i="3"/>
  <c r="AA216" i="3" s="1"/>
  <c r="X217" i="3"/>
  <c r="AG61" i="1" l="1"/>
  <c r="AG97" i="10"/>
  <c r="AG106" i="10" s="1"/>
  <c r="AE102" i="10"/>
  <c r="AE97" i="10" s="1"/>
  <c r="AE106" i="10" s="1"/>
  <c r="AE110" i="10" s="1"/>
  <c r="AH32" i="1"/>
  <c r="AG32" i="1" s="1"/>
  <c r="AL61" i="1"/>
  <c r="AL32" i="1" s="1"/>
  <c r="AN64" i="1"/>
  <c r="AO64" i="1" s="1"/>
  <c r="AQ63" i="1" s="1"/>
  <c r="AO63" i="1"/>
  <c r="AK61" i="1"/>
  <c r="J143" i="12"/>
  <c r="K142" i="12"/>
  <c r="M142" i="12" s="1"/>
  <c r="Y262" i="12"/>
  <c r="AA262" i="12" s="1"/>
  <c r="X263" i="12"/>
  <c r="R154" i="12"/>
  <c r="Q155" i="12"/>
  <c r="AF298" i="12"/>
  <c r="AE299" i="12"/>
  <c r="D130" i="12"/>
  <c r="C131" i="12"/>
  <c r="R140" i="9"/>
  <c r="Q141" i="9"/>
  <c r="Y247" i="9"/>
  <c r="X248" i="9"/>
  <c r="J128" i="9"/>
  <c r="K127" i="9"/>
  <c r="T139" i="9"/>
  <c r="U139" i="9"/>
  <c r="AE284" i="9"/>
  <c r="AF283" i="9"/>
  <c r="AH252" i="3"/>
  <c r="AE254" i="3"/>
  <c r="AF253" i="3"/>
  <c r="AH253" i="3" s="1"/>
  <c r="Y217" i="3"/>
  <c r="AA217" i="3" s="1"/>
  <c r="X218" i="3"/>
  <c r="AO61" i="1" l="1"/>
  <c r="AO32" i="1" s="1"/>
  <c r="AQ64" i="1"/>
  <c r="AR64" i="1" s="1"/>
  <c r="AT63" i="1" s="1"/>
  <c r="AR63" i="1"/>
  <c r="AJ61" i="1"/>
  <c r="AK32" i="1"/>
  <c r="AN61" i="1"/>
  <c r="AF299" i="12"/>
  <c r="AH299" i="12" s="1"/>
  <c r="AE300" i="12"/>
  <c r="Y263" i="12"/>
  <c r="AA263" i="12" s="1"/>
  <c r="X264" i="12"/>
  <c r="C132" i="12"/>
  <c r="D131" i="12"/>
  <c r="F131" i="12" s="1"/>
  <c r="AH298" i="12"/>
  <c r="F130" i="12"/>
  <c r="Q156" i="12"/>
  <c r="R155" i="12"/>
  <c r="T155" i="12" s="1"/>
  <c r="T154" i="12"/>
  <c r="J144" i="12"/>
  <c r="K143" i="12"/>
  <c r="T140" i="9"/>
  <c r="R141" i="9"/>
  <c r="T141" i="9" s="1"/>
  <c r="Q142" i="9"/>
  <c r="J129" i="9"/>
  <c r="K128" i="9"/>
  <c r="Y248" i="9"/>
  <c r="X249" i="9"/>
  <c r="AH283" i="9"/>
  <c r="AI283" i="9"/>
  <c r="AK283" i="9" s="1"/>
  <c r="Z344" i="9" s="1"/>
  <c r="M127" i="9"/>
  <c r="N127" i="9"/>
  <c r="AE285" i="9"/>
  <c r="AF284" i="9"/>
  <c r="AA247" i="9"/>
  <c r="AB247" i="9"/>
  <c r="AK247" i="9" s="1"/>
  <c r="W344" i="9" s="1"/>
  <c r="Y218" i="3"/>
  <c r="AA218" i="3" s="1"/>
  <c r="X219" i="3"/>
  <c r="AE255" i="3"/>
  <c r="AF254" i="3"/>
  <c r="AQ61" i="1" l="1"/>
  <c r="AR61" i="1"/>
  <c r="AR32" i="1" s="1"/>
  <c r="AQ32" i="1"/>
  <c r="AM61" i="1"/>
  <c r="AN32" i="1"/>
  <c r="AJ32" i="1"/>
  <c r="AT64" i="1"/>
  <c r="AU64" i="1" s="1"/>
  <c r="AU63" i="1"/>
  <c r="J145" i="12"/>
  <c r="K144" i="12"/>
  <c r="M144" i="12" s="1"/>
  <c r="Y264" i="12"/>
  <c r="AA264" i="12" s="1"/>
  <c r="X265" i="12"/>
  <c r="Q157" i="12"/>
  <c r="R156" i="12"/>
  <c r="AF300" i="12"/>
  <c r="AE301" i="12"/>
  <c r="M143" i="12"/>
  <c r="D132" i="12"/>
  <c r="C133" i="12"/>
  <c r="AH284" i="9"/>
  <c r="AA248" i="9"/>
  <c r="Y249" i="9"/>
  <c r="AA249" i="9" s="1"/>
  <c r="X250" i="9"/>
  <c r="M128" i="9"/>
  <c r="R142" i="9"/>
  <c r="T142" i="9" s="1"/>
  <c r="Q143" i="9"/>
  <c r="AE286" i="9"/>
  <c r="AF285" i="9"/>
  <c r="AH285" i="9" s="1"/>
  <c r="J130" i="9"/>
  <c r="K129" i="9"/>
  <c r="M129" i="9" s="1"/>
  <c r="Y219" i="3"/>
  <c r="AA219" i="3" s="1"/>
  <c r="X220" i="3"/>
  <c r="AH254" i="3"/>
  <c r="AE256" i="3"/>
  <c r="AF255" i="3"/>
  <c r="AH255" i="3" s="1"/>
  <c r="AP61" i="1" l="1"/>
  <c r="AU61" i="1"/>
  <c r="AU32" i="1" s="1"/>
  <c r="AM32" i="1"/>
  <c r="AP32" i="1"/>
  <c r="AT61" i="1"/>
  <c r="F132" i="12"/>
  <c r="AF301" i="12"/>
  <c r="AH301" i="12" s="1"/>
  <c r="AE302" i="12"/>
  <c r="Y265" i="12"/>
  <c r="X266" i="12"/>
  <c r="AH300" i="12"/>
  <c r="T156" i="12"/>
  <c r="C134" i="12"/>
  <c r="D133" i="12"/>
  <c r="F133" i="12" s="1"/>
  <c r="R157" i="12"/>
  <c r="T157" i="12" s="1"/>
  <c r="Q158" i="12"/>
  <c r="K145" i="12"/>
  <c r="J146" i="12"/>
  <c r="AE287" i="9"/>
  <c r="AF286" i="9"/>
  <c r="AH286" i="9" s="1"/>
  <c r="Y250" i="9"/>
  <c r="AA250" i="9" s="1"/>
  <c r="X251" i="9"/>
  <c r="K130" i="9"/>
  <c r="M130" i="9" s="1"/>
  <c r="J131" i="9"/>
  <c r="R143" i="9"/>
  <c r="T143" i="9" s="1"/>
  <c r="Q144" i="9"/>
  <c r="AE257" i="3"/>
  <c r="AF256" i="3"/>
  <c r="AH256" i="3" s="1"/>
  <c r="Y220" i="3"/>
  <c r="AA220" i="3" s="1"/>
  <c r="X221" i="3"/>
  <c r="AS61" i="1" l="1"/>
  <c r="AT32" i="1"/>
  <c r="K146" i="12"/>
  <c r="M146" i="12" s="1"/>
  <c r="J147" i="12"/>
  <c r="AF302" i="12"/>
  <c r="AE303" i="12"/>
  <c r="D134" i="12"/>
  <c r="F134" i="12" s="1"/>
  <c r="C135" i="12"/>
  <c r="R158" i="12"/>
  <c r="Q159" i="12"/>
  <c r="Y266" i="12"/>
  <c r="AA266" i="12" s="1"/>
  <c r="X267" i="12"/>
  <c r="M145" i="12"/>
  <c r="AA265" i="12"/>
  <c r="J132" i="9"/>
  <c r="K131" i="9"/>
  <c r="M131" i="9" s="1"/>
  <c r="R144" i="9"/>
  <c r="Q145" i="9"/>
  <c r="Y251" i="9"/>
  <c r="X252" i="9"/>
  <c r="AE288" i="9"/>
  <c r="AF287" i="9"/>
  <c r="Y221" i="3"/>
  <c r="AA221" i="3" s="1"/>
  <c r="X222" i="3"/>
  <c r="AF257" i="3"/>
  <c r="AH257" i="3" s="1"/>
  <c r="AE258" i="3"/>
  <c r="D135" i="12" l="1"/>
  <c r="C136" i="12"/>
  <c r="AS32" i="1"/>
  <c r="Q160" i="12"/>
  <c r="R159" i="12"/>
  <c r="T159" i="12" s="1"/>
  <c r="AF303" i="12"/>
  <c r="AH303" i="12" s="1"/>
  <c r="AE304" i="12"/>
  <c r="T158" i="12"/>
  <c r="AH302" i="12"/>
  <c r="Y267" i="12"/>
  <c r="AA267" i="12" s="1"/>
  <c r="X268" i="12"/>
  <c r="F135" i="12"/>
  <c r="K147" i="12"/>
  <c r="J148" i="12"/>
  <c r="K132" i="9"/>
  <c r="M132" i="9" s="1"/>
  <c r="J133" i="9"/>
  <c r="R145" i="9"/>
  <c r="T145" i="9" s="1"/>
  <c r="Q146" i="9"/>
  <c r="AE289" i="9"/>
  <c r="AF288" i="9"/>
  <c r="AH288" i="9" s="1"/>
  <c r="Y252" i="9"/>
  <c r="AA252" i="9" s="1"/>
  <c r="X253" i="9"/>
  <c r="AA251" i="9"/>
  <c r="AH287" i="9"/>
  <c r="T144" i="9"/>
  <c r="Y222" i="3"/>
  <c r="AA222" i="3" s="1"/>
  <c r="X223" i="3"/>
  <c r="AE259" i="3"/>
  <c r="AF258" i="3"/>
  <c r="AH258" i="3" s="1"/>
  <c r="D136" i="12" l="1"/>
  <c r="C137" i="12"/>
  <c r="K148" i="12"/>
  <c r="M148" i="12" s="1"/>
  <c r="J149" i="12"/>
  <c r="Y268" i="12"/>
  <c r="AA268" i="12" s="1"/>
  <c r="X269" i="12"/>
  <c r="AF304" i="12"/>
  <c r="AE305" i="12"/>
  <c r="M147" i="12"/>
  <c r="Q161" i="12"/>
  <c r="R160" i="12"/>
  <c r="J134" i="9"/>
  <c r="K133" i="9"/>
  <c r="M133" i="9" s="1"/>
  <c r="Y253" i="9"/>
  <c r="X254" i="9"/>
  <c r="AE290" i="9"/>
  <c r="AF289" i="9"/>
  <c r="AH289" i="9" s="1"/>
  <c r="R146" i="9"/>
  <c r="T146" i="9" s="1"/>
  <c r="Q147" i="9"/>
  <c r="AE260" i="3"/>
  <c r="AF259" i="3"/>
  <c r="Y223" i="3"/>
  <c r="X224" i="3"/>
  <c r="D137" i="12" l="1"/>
  <c r="F137" i="12" s="1"/>
  <c r="C138" i="12"/>
  <c r="F136" i="12"/>
  <c r="T160" i="12"/>
  <c r="Y269" i="12"/>
  <c r="AA269" i="12" s="1"/>
  <c r="X270" i="12"/>
  <c r="R161" i="12"/>
  <c r="T161" i="12" s="1"/>
  <c r="Q162" i="12"/>
  <c r="AF305" i="12"/>
  <c r="AH305" i="12" s="1"/>
  <c r="AE306" i="12"/>
  <c r="K149" i="12"/>
  <c r="M149" i="12" s="1"/>
  <c r="J150" i="12"/>
  <c r="AH304" i="12"/>
  <c r="Y254" i="9"/>
  <c r="AA254" i="9" s="1"/>
  <c r="X255" i="9"/>
  <c r="AA253" i="9"/>
  <c r="K134" i="9"/>
  <c r="M134" i="9" s="1"/>
  <c r="J135" i="9"/>
  <c r="AE291" i="9"/>
  <c r="AF290" i="9"/>
  <c r="AH290" i="9" s="1"/>
  <c r="R147" i="9"/>
  <c r="T147" i="9" s="1"/>
  <c r="Q148" i="9"/>
  <c r="AH259" i="3"/>
  <c r="AI259" i="3"/>
  <c r="AA223" i="3"/>
  <c r="AB223" i="3"/>
  <c r="AK223" i="3" s="1"/>
  <c r="AF260" i="3"/>
  <c r="AE261" i="3"/>
  <c r="Y224" i="3"/>
  <c r="X225" i="3"/>
  <c r="I90" i="1"/>
  <c r="I87" i="1"/>
  <c r="I84" i="1"/>
  <c r="I82" i="1"/>
  <c r="L82" i="1" s="1"/>
  <c r="I75" i="1"/>
  <c r="L75" i="1" s="1"/>
  <c r="O75" i="1" s="1"/>
  <c r="R75" i="1" s="1"/>
  <c r="U75" i="1" s="1"/>
  <c r="X75" i="1" s="1"/>
  <c r="AA75" i="1" s="1"/>
  <c r="AD75" i="1" s="1"/>
  <c r="AG75" i="1" s="1"/>
  <c r="AJ75" i="1" s="1"/>
  <c r="AM75" i="1" s="1"/>
  <c r="AP75" i="1" s="1"/>
  <c r="I77" i="1"/>
  <c r="L77" i="1" s="1"/>
  <c r="O77" i="1" s="1"/>
  <c r="R77" i="1" s="1"/>
  <c r="U77" i="1" s="1"/>
  <c r="X77" i="1" s="1"/>
  <c r="AA77" i="1" s="1"/>
  <c r="AD77" i="1" s="1"/>
  <c r="AG77" i="1" s="1"/>
  <c r="AJ77" i="1" s="1"/>
  <c r="AM77" i="1" s="1"/>
  <c r="AP77" i="1" s="1"/>
  <c r="AS77" i="1" s="1"/>
  <c r="I79" i="1"/>
  <c r="L79" i="1" s="1"/>
  <c r="O79" i="1" s="1"/>
  <c r="R79" i="1" s="1"/>
  <c r="U79" i="1" s="1"/>
  <c r="X79" i="1" s="1"/>
  <c r="AA79" i="1" s="1"/>
  <c r="AD79" i="1" s="1"/>
  <c r="AG79" i="1" s="1"/>
  <c r="AJ79" i="1" s="1"/>
  <c r="AM79" i="1" s="1"/>
  <c r="AP79" i="1" s="1"/>
  <c r="AS79" i="1" s="1"/>
  <c r="I80" i="1"/>
  <c r="L80" i="1" s="1"/>
  <c r="O80" i="1" s="1"/>
  <c r="R80" i="1" s="1"/>
  <c r="U80" i="1" s="1"/>
  <c r="X80" i="1" s="1"/>
  <c r="AA80" i="1" s="1"/>
  <c r="AD80" i="1" s="1"/>
  <c r="AG80" i="1" s="1"/>
  <c r="AJ80" i="1" s="1"/>
  <c r="AM80" i="1" s="1"/>
  <c r="AP80" i="1" s="1"/>
  <c r="AS80" i="1" s="1"/>
  <c r="I81" i="1"/>
  <c r="L81" i="1" s="1"/>
  <c r="O81" i="1" s="1"/>
  <c r="R81" i="1" s="1"/>
  <c r="I76" i="1"/>
  <c r="L76" i="1" s="1"/>
  <c r="O76" i="1" s="1"/>
  <c r="R76" i="1" s="1"/>
  <c r="U76" i="1" s="1"/>
  <c r="X76" i="1" s="1"/>
  <c r="AA76" i="1" s="1"/>
  <c r="AD76" i="1" s="1"/>
  <c r="AG76" i="1" s="1"/>
  <c r="AJ76" i="1" s="1"/>
  <c r="AM76" i="1" s="1"/>
  <c r="AP76" i="1" s="1"/>
  <c r="AS76" i="1" s="1"/>
  <c r="F20" i="1"/>
  <c r="F27" i="1" s="1"/>
  <c r="F116" i="1" s="1"/>
  <c r="D138" i="12" l="1"/>
  <c r="C139" i="12"/>
  <c r="D139" i="12" s="1"/>
  <c r="F139" i="12" s="1"/>
  <c r="K90" i="1"/>
  <c r="L90" i="1"/>
  <c r="J87" i="1"/>
  <c r="K87" i="1" s="1"/>
  <c r="L87" i="1"/>
  <c r="AS75" i="1"/>
  <c r="L73" i="1"/>
  <c r="L69" i="1" s="1"/>
  <c r="O82" i="1"/>
  <c r="U81" i="1"/>
  <c r="X81" i="1" s="1"/>
  <c r="J84" i="1"/>
  <c r="K84" i="1" s="1"/>
  <c r="L84" i="1"/>
  <c r="AF306" i="12"/>
  <c r="AH306" i="12" s="1"/>
  <c r="AE307" i="12"/>
  <c r="AF307" i="12" s="1"/>
  <c r="Y270" i="12"/>
  <c r="AA270" i="12" s="1"/>
  <c r="X271" i="12"/>
  <c r="Y271" i="12" s="1"/>
  <c r="J151" i="12"/>
  <c r="K150" i="12"/>
  <c r="M150" i="12" s="1"/>
  <c r="Q163" i="12"/>
  <c r="R162" i="12"/>
  <c r="T162" i="12" s="1"/>
  <c r="R148" i="9"/>
  <c r="T148" i="9" s="1"/>
  <c r="Q149" i="9"/>
  <c r="AE292" i="9"/>
  <c r="AF291" i="9"/>
  <c r="AH291" i="9" s="1"/>
  <c r="J136" i="9"/>
  <c r="K135" i="9"/>
  <c r="M135" i="9" s="1"/>
  <c r="Y255" i="9"/>
  <c r="X256" i="9"/>
  <c r="Y225" i="3"/>
  <c r="AA225" i="3" s="1"/>
  <c r="X226" i="3"/>
  <c r="AF261" i="3"/>
  <c r="AH261" i="3" s="1"/>
  <c r="AE262" i="3"/>
  <c r="AA224" i="3"/>
  <c r="AH260" i="3"/>
  <c r="D122" i="1"/>
  <c r="D121" i="1"/>
  <c r="D119" i="1" s="1"/>
  <c r="D114" i="1"/>
  <c r="E109" i="1"/>
  <c r="AY103" i="1"/>
  <c r="J103" i="1"/>
  <c r="E102" i="1"/>
  <c r="D102" i="1"/>
  <c r="D97" i="1" s="1"/>
  <c r="D101" i="1"/>
  <c r="AX99" i="1"/>
  <c r="AX98" i="1"/>
  <c r="J97" i="1"/>
  <c r="F97" i="1"/>
  <c r="E97" i="1"/>
  <c r="E95" i="1"/>
  <c r="D92" i="1"/>
  <c r="E92" i="1" s="1"/>
  <c r="E89" i="1" s="1"/>
  <c r="D87" i="1"/>
  <c r="E87" i="1" s="1"/>
  <c r="I86" i="1"/>
  <c r="E84" i="1"/>
  <c r="E82" i="1"/>
  <c r="E76" i="1"/>
  <c r="E75" i="1"/>
  <c r="E74" i="1"/>
  <c r="I72" i="1"/>
  <c r="L72" i="1" s="1"/>
  <c r="O72" i="1" s="1"/>
  <c r="R72" i="1" s="1"/>
  <c r="U72" i="1" s="1"/>
  <c r="X72" i="1" s="1"/>
  <c r="AA72" i="1" s="1"/>
  <c r="AD72" i="1" s="1"/>
  <c r="AG72" i="1" s="1"/>
  <c r="AJ72" i="1" s="1"/>
  <c r="AM72" i="1" s="1"/>
  <c r="AP72" i="1" s="1"/>
  <c r="AS72" i="1" s="1"/>
  <c r="E72" i="1"/>
  <c r="E71" i="1"/>
  <c r="E70" i="1"/>
  <c r="D68" i="1"/>
  <c r="E68" i="1" s="1"/>
  <c r="I67" i="1"/>
  <c r="I68" i="1" s="1"/>
  <c r="L67" i="1" s="1"/>
  <c r="L68" i="1" s="1"/>
  <c r="O67" i="1" s="1"/>
  <c r="O68" i="1" s="1"/>
  <c r="R67" i="1" s="1"/>
  <c r="R68" i="1" s="1"/>
  <c r="U67" i="1" s="1"/>
  <c r="U68" i="1" s="1"/>
  <c r="X67" i="1" s="1"/>
  <c r="X68" i="1" s="1"/>
  <c r="AA67" i="1" s="1"/>
  <c r="AA68" i="1" s="1"/>
  <c r="AD67" i="1" s="1"/>
  <c r="AD68" i="1" s="1"/>
  <c r="AG67" i="1" s="1"/>
  <c r="AG68" i="1" s="1"/>
  <c r="AJ67" i="1" s="1"/>
  <c r="AJ68" i="1" s="1"/>
  <c r="AM67" i="1" s="1"/>
  <c r="AM68" i="1" s="1"/>
  <c r="AP67" i="1" s="1"/>
  <c r="AP68" i="1" s="1"/>
  <c r="AS67" i="1" s="1"/>
  <c r="AS68" i="1" s="1"/>
  <c r="E67" i="1"/>
  <c r="E66" i="1"/>
  <c r="D64" i="1"/>
  <c r="E64" i="1" s="1"/>
  <c r="E63" i="1"/>
  <c r="D62" i="1"/>
  <c r="C61" i="1"/>
  <c r="C65" i="1" s="1"/>
  <c r="E60" i="1"/>
  <c r="E59" i="1"/>
  <c r="D58" i="1"/>
  <c r="E58" i="1" s="1"/>
  <c r="D56" i="1"/>
  <c r="E56" i="1" s="1"/>
  <c r="E55" i="1"/>
  <c r="D50" i="1"/>
  <c r="D51" i="1" s="1"/>
  <c r="D48" i="1"/>
  <c r="D45" i="1" s="1"/>
  <c r="D46" i="1"/>
  <c r="D42" i="1"/>
  <c r="D41" i="1"/>
  <c r="E40" i="1"/>
  <c r="E39" i="1"/>
  <c r="E36" i="1"/>
  <c r="D33" i="1"/>
  <c r="E30" i="1"/>
  <c r="E29" i="1"/>
  <c r="D27" i="1"/>
  <c r="D116" i="1" s="1"/>
  <c r="D25" i="1"/>
  <c r="D26" i="1" s="1"/>
  <c r="E26" i="1" s="1"/>
  <c r="E24" i="1"/>
  <c r="E23" i="1"/>
  <c r="E22" i="1"/>
  <c r="E21" i="1"/>
  <c r="E20" i="1"/>
  <c r="E19" i="1"/>
  <c r="E18" i="1"/>
  <c r="D17" i="1"/>
  <c r="D7" i="1" s="1"/>
  <c r="E7" i="1" s="1"/>
  <c r="D16" i="1"/>
  <c r="E16" i="1" s="1"/>
  <c r="D15" i="1"/>
  <c r="E15" i="1" s="1"/>
  <c r="E14" i="1"/>
  <c r="D13" i="1"/>
  <c r="E13" i="1" s="1"/>
  <c r="E12" i="1"/>
  <c r="E11" i="1"/>
  <c r="E10" i="1"/>
  <c r="E9" i="1"/>
  <c r="E8" i="1"/>
  <c r="E6" i="1"/>
  <c r="F138" i="12" l="1"/>
  <c r="F334" i="12" s="1"/>
  <c r="E335" i="12" s="1"/>
  <c r="D335" i="12" s="1"/>
  <c r="D334" i="12"/>
  <c r="G139" i="12"/>
  <c r="D83" i="1"/>
  <c r="D73" i="1" s="1"/>
  <c r="D69" i="1" s="1"/>
  <c r="D89" i="1"/>
  <c r="AX97" i="1"/>
  <c r="AX106" i="1" s="1"/>
  <c r="O90" i="1"/>
  <c r="N90" i="1"/>
  <c r="AA81" i="1"/>
  <c r="AD81" i="1" s="1"/>
  <c r="AG81" i="1" s="1"/>
  <c r="AJ81" i="1" s="1"/>
  <c r="AM81" i="1" s="1"/>
  <c r="O84" i="1"/>
  <c r="M84" i="1"/>
  <c r="N84" i="1" s="1"/>
  <c r="O73" i="1"/>
  <c r="O69" i="1" s="1"/>
  <c r="R82" i="1"/>
  <c r="M87" i="1"/>
  <c r="N87" i="1" s="1"/>
  <c r="O87" i="1"/>
  <c r="J86" i="1"/>
  <c r="K86" i="1" s="1"/>
  <c r="L86" i="1"/>
  <c r="AA271" i="12"/>
  <c r="AA334" i="12" s="1"/>
  <c r="Z335" i="12" s="1"/>
  <c r="Y335" i="12" s="1"/>
  <c r="Y334" i="12"/>
  <c r="AB271" i="12"/>
  <c r="R163" i="12"/>
  <c r="AH307" i="12"/>
  <c r="AH334" i="12" s="1"/>
  <c r="AG335" i="12" s="1"/>
  <c r="AF335" i="12" s="1"/>
  <c r="AF334" i="12"/>
  <c r="AI307" i="12"/>
  <c r="K151" i="12"/>
  <c r="AE293" i="9"/>
  <c r="AF292" i="9"/>
  <c r="AH292" i="9" s="1"/>
  <c r="Y256" i="9"/>
  <c r="AA256" i="9" s="1"/>
  <c r="X257" i="9"/>
  <c r="R149" i="9"/>
  <c r="T149" i="9" s="1"/>
  <c r="Q150" i="9"/>
  <c r="J137" i="9"/>
  <c r="K136" i="9"/>
  <c r="M136" i="9" s="1"/>
  <c r="AA255" i="9"/>
  <c r="Y226" i="3"/>
  <c r="X227" i="3"/>
  <c r="AF262" i="3"/>
  <c r="AE263" i="3"/>
  <c r="J122" i="1"/>
  <c r="J119" i="1" s="1"/>
  <c r="E83" i="1"/>
  <c r="E73" i="1" s="1"/>
  <c r="E69" i="1" s="1"/>
  <c r="I78" i="1"/>
  <c r="L78" i="1" s="1"/>
  <c r="O78" i="1" s="1"/>
  <c r="R78" i="1" s="1"/>
  <c r="U78" i="1" s="1"/>
  <c r="X78" i="1" s="1"/>
  <c r="AA78" i="1" s="1"/>
  <c r="AD78" i="1" s="1"/>
  <c r="AG78" i="1" s="1"/>
  <c r="AJ78" i="1" s="1"/>
  <c r="AM78" i="1" s="1"/>
  <c r="AP78" i="1" s="1"/>
  <c r="AS78" i="1" s="1"/>
  <c r="F16" i="1"/>
  <c r="F7" i="1" s="1"/>
  <c r="G7" i="1" s="1"/>
  <c r="E17" i="1"/>
  <c r="D57" i="1"/>
  <c r="E54" i="1"/>
  <c r="E27" i="1"/>
  <c r="E116" i="1" s="1"/>
  <c r="D65" i="1"/>
  <c r="D28" i="1"/>
  <c r="E28" i="1" s="1"/>
  <c r="E57" i="1"/>
  <c r="D37" i="1"/>
  <c r="D5" i="1"/>
  <c r="E5" i="1" s="1"/>
  <c r="E25" i="1"/>
  <c r="F28" i="1"/>
  <c r="J89" i="1"/>
  <c r="E37" i="1"/>
  <c r="E38" i="1" s="1"/>
  <c r="E35" i="1" s="1"/>
  <c r="E33" i="1" s="1"/>
  <c r="E62" i="1"/>
  <c r="E61" i="1" s="1"/>
  <c r="D61" i="1"/>
  <c r="E65" i="1"/>
  <c r="AK139" i="12" l="1"/>
  <c r="N344" i="12" s="1"/>
  <c r="AJ103" i="10" s="1"/>
  <c r="AJ122" i="10" s="1"/>
  <c r="G334" i="12"/>
  <c r="Q90" i="1"/>
  <c r="R90" i="1"/>
  <c r="P84" i="1"/>
  <c r="Q84" i="1" s="1"/>
  <c r="R84" i="1"/>
  <c r="M86" i="1"/>
  <c r="N86" i="1" s="1"/>
  <c r="O86" i="1"/>
  <c r="U82" i="1"/>
  <c r="R73" i="1"/>
  <c r="R69" i="1" s="1"/>
  <c r="P87" i="1"/>
  <c r="Q87" i="1" s="1"/>
  <c r="R87" i="1"/>
  <c r="AP81" i="1"/>
  <c r="G27" i="1"/>
  <c r="G28" i="1"/>
  <c r="G37" i="1"/>
  <c r="M151" i="12"/>
  <c r="N151" i="12"/>
  <c r="AK151" i="12" s="1"/>
  <c r="O344" i="12" s="1"/>
  <c r="AM103" i="10" s="1"/>
  <c r="AK307" i="12"/>
  <c r="AI334" i="12"/>
  <c r="T163" i="12"/>
  <c r="U163" i="12"/>
  <c r="AK271" i="12"/>
  <c r="Y344" i="12" s="1"/>
  <c r="AB334" i="12"/>
  <c r="Y257" i="9"/>
  <c r="AA257" i="9" s="1"/>
  <c r="X258" i="9"/>
  <c r="K137" i="9"/>
  <c r="M137" i="9" s="1"/>
  <c r="J138" i="9"/>
  <c r="R150" i="9"/>
  <c r="T150" i="9" s="1"/>
  <c r="Q151" i="9"/>
  <c r="AE294" i="9"/>
  <c r="AF293" i="9"/>
  <c r="AH293" i="9" s="1"/>
  <c r="X228" i="3"/>
  <c r="Y227" i="3"/>
  <c r="AA227" i="3" s="1"/>
  <c r="AH262" i="3"/>
  <c r="AA226" i="3"/>
  <c r="AF263" i="3"/>
  <c r="AH263" i="3" s="1"/>
  <c r="AE264" i="3"/>
  <c r="F5" i="1"/>
  <c r="D32" i="1"/>
  <c r="D96" i="1" s="1"/>
  <c r="D106" i="1" s="1"/>
  <c r="D117" i="1" s="1"/>
  <c r="D115" i="1" s="1"/>
  <c r="D118" i="1" s="1"/>
  <c r="E32" i="1"/>
  <c r="E96" i="1" s="1"/>
  <c r="E106" i="1" s="1"/>
  <c r="D38" i="1"/>
  <c r="D34" i="1"/>
  <c r="D31" i="1" s="1"/>
  <c r="AM122" i="10" l="1"/>
  <c r="AM119" i="10" s="1"/>
  <c r="AK103" i="10"/>
  <c r="AM102" i="10"/>
  <c r="AJ119" i="10"/>
  <c r="T90" i="1"/>
  <c r="U90" i="1"/>
  <c r="S87" i="1"/>
  <c r="T87" i="1" s="1"/>
  <c r="U87" i="1"/>
  <c r="P86" i="1"/>
  <c r="Q86" i="1" s="1"/>
  <c r="R86" i="1"/>
  <c r="S84" i="1"/>
  <c r="T84" i="1" s="1"/>
  <c r="U84" i="1"/>
  <c r="AS81" i="1"/>
  <c r="U73" i="1"/>
  <c r="U69" i="1" s="1"/>
  <c r="X82" i="1"/>
  <c r="G38" i="1"/>
  <c r="F37" i="1"/>
  <c r="M153" i="12"/>
  <c r="AB344" i="12"/>
  <c r="M152" i="12"/>
  <c r="T165" i="12"/>
  <c r="T164" i="12"/>
  <c r="K138" i="9"/>
  <c r="M138" i="9" s="1"/>
  <c r="J139" i="9"/>
  <c r="Q152" i="9"/>
  <c r="R151" i="9"/>
  <c r="Y258" i="9"/>
  <c r="AA258" i="9" s="1"/>
  <c r="X259" i="9"/>
  <c r="AE295" i="9"/>
  <c r="AF294" i="9"/>
  <c r="AH294" i="9" s="1"/>
  <c r="AF264" i="3"/>
  <c r="AE265" i="3"/>
  <c r="X229" i="3"/>
  <c r="Y228" i="3"/>
  <c r="E117" i="1"/>
  <c r="E115" i="1" s="1"/>
  <c r="E110" i="1"/>
  <c r="AM97" i="10" l="1"/>
  <c r="AM106" i="10" s="1"/>
  <c r="AK102" i="10"/>
  <c r="AK97" i="10" s="1"/>
  <c r="AK106" i="10" s="1"/>
  <c r="AK110" i="10" s="1"/>
  <c r="W90" i="1"/>
  <c r="X90" i="1"/>
  <c r="U86" i="1"/>
  <c r="S86" i="1"/>
  <c r="T86" i="1" s="1"/>
  <c r="AA82" i="1"/>
  <c r="X73" i="1"/>
  <c r="X69" i="1" s="1"/>
  <c r="V84" i="1"/>
  <c r="W84" i="1" s="1"/>
  <c r="X84" i="1"/>
  <c r="V87" i="1"/>
  <c r="W87" i="1" s="1"/>
  <c r="X87" i="1"/>
  <c r="G35" i="1"/>
  <c r="F38" i="1"/>
  <c r="T166" i="12"/>
  <c r="Q153" i="9"/>
  <c r="R152" i="9"/>
  <c r="Y259" i="9"/>
  <c r="X260" i="9"/>
  <c r="K139" i="9"/>
  <c r="J140" i="9"/>
  <c r="T151" i="9"/>
  <c r="U151" i="9"/>
  <c r="AE296" i="9"/>
  <c r="AF295" i="9"/>
  <c r="AF265" i="3"/>
  <c r="AH265" i="3" s="1"/>
  <c r="AE266" i="3"/>
  <c r="AA228" i="3"/>
  <c r="AH264" i="3"/>
  <c r="X230" i="3"/>
  <c r="Y229" i="3"/>
  <c r="AA229" i="3" s="1"/>
  <c r="K49" i="1"/>
  <c r="K32" i="1" s="1"/>
  <c r="Z90" i="1" l="1"/>
  <c r="AA90" i="1"/>
  <c r="AA73" i="1"/>
  <c r="AA69" i="1" s="1"/>
  <c r="AD82" i="1"/>
  <c r="Y84" i="1"/>
  <c r="Z84" i="1" s="1"/>
  <c r="AA84" i="1"/>
  <c r="Y87" i="1"/>
  <c r="Z87" i="1" s="1"/>
  <c r="AA87" i="1"/>
  <c r="V86" i="1"/>
  <c r="W86" i="1" s="1"/>
  <c r="X86" i="1"/>
  <c r="G33" i="1"/>
  <c r="F35" i="1"/>
  <c r="M155" i="12"/>
  <c r="M154" i="12"/>
  <c r="AH295" i="9"/>
  <c r="AI295" i="9"/>
  <c r="AK295" i="9" s="1"/>
  <c r="AA344" i="9" s="1"/>
  <c r="M139" i="9"/>
  <c r="N139" i="9"/>
  <c r="Y260" i="9"/>
  <c r="X261" i="9"/>
  <c r="T152" i="9"/>
  <c r="J141" i="9"/>
  <c r="K140" i="9"/>
  <c r="AF296" i="9"/>
  <c r="AE297" i="9"/>
  <c r="AA259" i="9"/>
  <c r="AB259" i="9"/>
  <c r="AK259" i="9" s="1"/>
  <c r="X344" i="9" s="1"/>
  <c r="R153" i="9"/>
  <c r="T153" i="9" s="1"/>
  <c r="Q154" i="9"/>
  <c r="X231" i="3"/>
  <c r="Y230" i="3"/>
  <c r="AA230" i="3" s="1"/>
  <c r="AF266" i="3"/>
  <c r="AE267" i="3"/>
  <c r="I32" i="1"/>
  <c r="AC90" i="1" l="1"/>
  <c r="AD90" i="1"/>
  <c r="AB84" i="1"/>
  <c r="AC84" i="1" s="1"/>
  <c r="AD84" i="1"/>
  <c r="AA86" i="1"/>
  <c r="Y86" i="1"/>
  <c r="Z86" i="1" s="1"/>
  <c r="AB87" i="1"/>
  <c r="AC87" i="1" s="1"/>
  <c r="AD87" i="1"/>
  <c r="AD73" i="1"/>
  <c r="AD69" i="1" s="1"/>
  <c r="AG82" i="1"/>
  <c r="G32" i="1"/>
  <c r="F32" i="1" s="1"/>
  <c r="F33" i="1"/>
  <c r="T167" i="12"/>
  <c r="T168" i="12"/>
  <c r="R154" i="9"/>
  <c r="T154" i="9" s="1"/>
  <c r="Q155" i="9"/>
  <c r="AF297" i="9"/>
  <c r="AH297" i="9" s="1"/>
  <c r="AE298" i="9"/>
  <c r="M140" i="9"/>
  <c r="Y261" i="9"/>
  <c r="AA261" i="9" s="1"/>
  <c r="X262" i="9"/>
  <c r="AH296" i="9"/>
  <c r="K141" i="9"/>
  <c r="M141" i="9" s="1"/>
  <c r="J142" i="9"/>
  <c r="AA260" i="9"/>
  <c r="AF267" i="3"/>
  <c r="AH267" i="3" s="1"/>
  <c r="AE268" i="3"/>
  <c r="AH266" i="3"/>
  <c r="X232" i="3"/>
  <c r="Y231" i="3"/>
  <c r="AA231" i="3" s="1"/>
  <c r="AF90" i="1" l="1"/>
  <c r="AG90" i="1"/>
  <c r="AB86" i="1"/>
  <c r="AC86" i="1" s="1"/>
  <c r="AD86" i="1"/>
  <c r="AE87" i="1"/>
  <c r="AF87" i="1" s="1"/>
  <c r="AG87" i="1"/>
  <c r="AE84" i="1"/>
  <c r="AF84" i="1" s="1"/>
  <c r="AG84" i="1"/>
  <c r="AG73" i="1"/>
  <c r="AG69" i="1" s="1"/>
  <c r="AJ82" i="1"/>
  <c r="T169" i="12"/>
  <c r="M156" i="12"/>
  <c r="M157" i="12"/>
  <c r="Y262" i="9"/>
  <c r="X263" i="9"/>
  <c r="AF298" i="9"/>
  <c r="AE299" i="9"/>
  <c r="Q156" i="9"/>
  <c r="R155" i="9"/>
  <c r="K142" i="9"/>
  <c r="M142" i="9" s="1"/>
  <c r="J143" i="9"/>
  <c r="X233" i="3"/>
  <c r="Y232" i="3"/>
  <c r="AA232" i="3" s="1"/>
  <c r="AF268" i="3"/>
  <c r="AE269" i="3"/>
  <c r="AI90" i="1" l="1"/>
  <c r="AJ90" i="1"/>
  <c r="AH87" i="1"/>
  <c r="AI87" i="1" s="1"/>
  <c r="AJ87" i="1"/>
  <c r="AH84" i="1"/>
  <c r="AI84" i="1" s="1"/>
  <c r="AJ84" i="1"/>
  <c r="AE86" i="1"/>
  <c r="AF86" i="1" s="1"/>
  <c r="AG86" i="1"/>
  <c r="AJ73" i="1"/>
  <c r="AJ69" i="1" s="1"/>
  <c r="AM82" i="1"/>
  <c r="T170" i="12"/>
  <c r="K143" i="9"/>
  <c r="M143" i="9" s="1"/>
  <c r="J144" i="9"/>
  <c r="T155" i="9"/>
  <c r="AA262" i="9"/>
  <c r="AF299" i="9"/>
  <c r="AH299" i="9" s="1"/>
  <c r="AE300" i="9"/>
  <c r="Y263" i="9"/>
  <c r="AA263" i="9" s="1"/>
  <c r="X264" i="9"/>
  <c r="Q157" i="9"/>
  <c r="R156" i="9"/>
  <c r="T156" i="9" s="1"/>
  <c r="AH298" i="9"/>
  <c r="X234" i="3"/>
  <c r="Y233" i="3"/>
  <c r="AA233" i="3" s="1"/>
  <c r="AF269" i="3"/>
  <c r="AH269" i="3" s="1"/>
  <c r="AE270" i="3"/>
  <c r="AH268" i="3"/>
  <c r="AL90" i="1" l="1"/>
  <c r="AM90" i="1"/>
  <c r="AP82" i="1"/>
  <c r="AM73" i="1"/>
  <c r="AM69" i="1" s="1"/>
  <c r="AJ86" i="1"/>
  <c r="AH86" i="1"/>
  <c r="AI86" i="1" s="1"/>
  <c r="AK87" i="1"/>
  <c r="AL87" i="1" s="1"/>
  <c r="AM87" i="1"/>
  <c r="AK84" i="1"/>
  <c r="AL84" i="1" s="1"/>
  <c r="AM84" i="1"/>
  <c r="M159" i="12"/>
  <c r="T171" i="12"/>
  <c r="M158" i="12"/>
  <c r="R157" i="9"/>
  <c r="Q158" i="9"/>
  <c r="K144" i="9"/>
  <c r="J145" i="9"/>
  <c r="Y264" i="9"/>
  <c r="AA264" i="9" s="1"/>
  <c r="X265" i="9"/>
  <c r="AF300" i="9"/>
  <c r="AH300" i="9" s="1"/>
  <c r="AE301" i="9"/>
  <c r="AE271" i="3"/>
  <c r="AF270" i="3"/>
  <c r="AH270" i="3" s="1"/>
  <c r="X235" i="3"/>
  <c r="Y234" i="3"/>
  <c r="AA234" i="3" s="1"/>
  <c r="AO90" i="1" l="1"/>
  <c r="AP90" i="1"/>
  <c r="AN84" i="1"/>
  <c r="AO84" i="1" s="1"/>
  <c r="AP84" i="1"/>
  <c r="AK86" i="1"/>
  <c r="AL86" i="1" s="1"/>
  <c r="AM86" i="1"/>
  <c r="AN87" i="1"/>
  <c r="AO87" i="1" s="1"/>
  <c r="AP87" i="1"/>
  <c r="AS82" i="1"/>
  <c r="AS73" i="1" s="1"/>
  <c r="AS69" i="1" s="1"/>
  <c r="AP73" i="1"/>
  <c r="AP69" i="1" s="1"/>
  <c r="T172" i="12"/>
  <c r="Y265" i="9"/>
  <c r="AA265" i="9" s="1"/>
  <c r="X266" i="9"/>
  <c r="K145" i="9"/>
  <c r="M145" i="9" s="1"/>
  <c r="J146" i="9"/>
  <c r="AF301" i="9"/>
  <c r="AE302" i="9"/>
  <c r="M144" i="9"/>
  <c r="R158" i="9"/>
  <c r="T158" i="9" s="1"/>
  <c r="Q159" i="9"/>
  <c r="T157" i="9"/>
  <c r="X236" i="3"/>
  <c r="Y235" i="3"/>
  <c r="AF271" i="3"/>
  <c r="AE272" i="3"/>
  <c r="AR90" i="1" l="1"/>
  <c r="AS90" i="1"/>
  <c r="AP86" i="1"/>
  <c r="AN86" i="1"/>
  <c r="AO86" i="1" s="1"/>
  <c r="AS87" i="1"/>
  <c r="AT87" i="1" s="1"/>
  <c r="AU87" i="1" s="1"/>
  <c r="AQ87" i="1"/>
  <c r="AR87" i="1" s="1"/>
  <c r="AS84" i="1"/>
  <c r="AT84" i="1" s="1"/>
  <c r="AU84" i="1" s="1"/>
  <c r="AQ84" i="1"/>
  <c r="AR84" i="1" s="1"/>
  <c r="M160" i="12"/>
  <c r="T173" i="12"/>
  <c r="M161" i="12"/>
  <c r="Q160" i="9"/>
  <c r="R159" i="9"/>
  <c r="AF302" i="9"/>
  <c r="AH302" i="9" s="1"/>
  <c r="AE303" i="9"/>
  <c r="AH301" i="9"/>
  <c r="K146" i="9"/>
  <c r="J147" i="9"/>
  <c r="Y266" i="9"/>
  <c r="X267" i="9"/>
  <c r="AH271" i="3"/>
  <c r="AI271" i="3"/>
  <c r="AA235" i="3"/>
  <c r="AB235" i="3"/>
  <c r="AK235" i="3" s="1"/>
  <c r="V344" i="3" s="1"/>
  <c r="AE273" i="3"/>
  <c r="AF272" i="3"/>
  <c r="X237" i="3"/>
  <c r="Y236" i="3"/>
  <c r="AU90" i="1" l="1"/>
  <c r="AQ86" i="1"/>
  <c r="AR86" i="1" s="1"/>
  <c r="AS86" i="1"/>
  <c r="AT86" i="1" s="1"/>
  <c r="AU86" i="1" s="1"/>
  <c r="T174" i="12"/>
  <c r="M162" i="12"/>
  <c r="Y267" i="9"/>
  <c r="AA267" i="9" s="1"/>
  <c r="X268" i="9"/>
  <c r="T159" i="9"/>
  <c r="K147" i="9"/>
  <c r="M147" i="9" s="1"/>
  <c r="J148" i="9"/>
  <c r="AF303" i="9"/>
  <c r="AH303" i="9" s="1"/>
  <c r="AE304" i="9"/>
  <c r="M146" i="9"/>
  <c r="AA266" i="9"/>
  <c r="Q161" i="9"/>
  <c r="R160" i="9"/>
  <c r="T160" i="9" s="1"/>
  <c r="AF273" i="3"/>
  <c r="AH273" i="3" s="1"/>
  <c r="AE274" i="3"/>
  <c r="AA236" i="3"/>
  <c r="AH272" i="3"/>
  <c r="X238" i="3"/>
  <c r="Y237" i="3"/>
  <c r="AA237" i="3" s="1"/>
  <c r="M163" i="12" l="1"/>
  <c r="M334" i="12" s="1"/>
  <c r="L335" i="12" s="1"/>
  <c r="K334" i="12"/>
  <c r="N163" i="12"/>
  <c r="Y268" i="9"/>
  <c r="AA268" i="9" s="1"/>
  <c r="X269" i="9"/>
  <c r="AF304" i="9"/>
  <c r="AH304" i="9" s="1"/>
  <c r="AE305" i="9"/>
  <c r="R161" i="9"/>
  <c r="T161" i="9" s="1"/>
  <c r="Q162" i="9"/>
  <c r="K148" i="9"/>
  <c r="M148" i="9" s="1"/>
  <c r="J149" i="9"/>
  <c r="X239" i="3"/>
  <c r="Y238" i="3"/>
  <c r="AE275" i="3"/>
  <c r="AF274" i="3"/>
  <c r="T175" i="12" l="1"/>
  <c r="U175" i="12"/>
  <c r="AK175" i="12" s="1"/>
  <c r="Q344" i="12" s="1"/>
  <c r="AS103" i="10" s="1"/>
  <c r="AK163" i="12"/>
  <c r="P344" i="12" s="1"/>
  <c r="AP103" i="10" s="1"/>
  <c r="N334" i="12"/>
  <c r="K335" i="12"/>
  <c r="Y269" i="9"/>
  <c r="AA269" i="9" s="1"/>
  <c r="X270" i="9"/>
  <c r="R162" i="9"/>
  <c r="T162" i="9" s="1"/>
  <c r="Q163" i="9"/>
  <c r="AF305" i="9"/>
  <c r="AH305" i="9" s="1"/>
  <c r="AE306" i="9"/>
  <c r="K149" i="9"/>
  <c r="M149" i="9" s="1"/>
  <c r="J150" i="9"/>
  <c r="AA238" i="3"/>
  <c r="X240" i="3"/>
  <c r="Y239" i="3"/>
  <c r="AA239" i="3" s="1"/>
  <c r="AH274" i="3"/>
  <c r="AF275" i="3"/>
  <c r="AH275" i="3" s="1"/>
  <c r="AE276" i="3"/>
  <c r="AP122" i="10" l="1"/>
  <c r="AP102" i="10"/>
  <c r="AN103" i="10"/>
  <c r="AS122" i="10"/>
  <c r="AS119" i="10" s="1"/>
  <c r="AS102" i="10"/>
  <c r="AQ103" i="10"/>
  <c r="M103" i="10"/>
  <c r="O102" i="10"/>
  <c r="T176" i="12"/>
  <c r="T177" i="12"/>
  <c r="R163" i="9"/>
  <c r="Q164" i="9"/>
  <c r="AF306" i="9"/>
  <c r="AH306" i="9" s="1"/>
  <c r="AE307" i="9"/>
  <c r="AF307" i="9" s="1"/>
  <c r="Y270" i="9"/>
  <c r="AA270" i="9" s="1"/>
  <c r="X271" i="9"/>
  <c r="Y271" i="9" s="1"/>
  <c r="J151" i="9"/>
  <c r="K150" i="9"/>
  <c r="M150" i="9" s="1"/>
  <c r="X241" i="3"/>
  <c r="Y240" i="3"/>
  <c r="AA240" i="3" s="1"/>
  <c r="AE277" i="3"/>
  <c r="AF276" i="3"/>
  <c r="AH276" i="3" s="1"/>
  <c r="AP119" i="10" l="1"/>
  <c r="AV122" i="10"/>
  <c r="AV119" i="10" s="1"/>
  <c r="AN102" i="10"/>
  <c r="AP97" i="10"/>
  <c r="AP106" i="10" s="1"/>
  <c r="AQ102" i="10"/>
  <c r="AQ97" i="10" s="1"/>
  <c r="AQ106" i="10" s="1"/>
  <c r="AQ110" i="10" s="1"/>
  <c r="AS97" i="10"/>
  <c r="AS106" i="10" s="1"/>
  <c r="O97" i="10"/>
  <c r="O106" i="10" s="1"/>
  <c r="M102" i="10"/>
  <c r="M97" i="10" s="1"/>
  <c r="M106" i="10" s="1"/>
  <c r="AH307" i="9"/>
  <c r="AH334" i="9" s="1"/>
  <c r="AG335" i="9" s="1"/>
  <c r="AF335" i="9" s="1"/>
  <c r="AF334" i="9"/>
  <c r="AI307" i="9"/>
  <c r="AA271" i="9"/>
  <c r="AA334" i="9" s="1"/>
  <c r="Z335" i="9" s="1"/>
  <c r="Y335" i="9" s="1"/>
  <c r="Y334" i="9"/>
  <c r="AB271" i="9"/>
  <c r="Q165" i="9"/>
  <c r="R164" i="9"/>
  <c r="K151" i="9"/>
  <c r="T163" i="9"/>
  <c r="U163" i="9"/>
  <c r="X242" i="3"/>
  <c r="Y241" i="3"/>
  <c r="AA241" i="3" s="1"/>
  <c r="AF277" i="3"/>
  <c r="AE278" i="3"/>
  <c r="R80" i="16" l="1"/>
  <c r="AN97" i="10"/>
  <c r="AN106" i="10" s="1"/>
  <c r="AN110" i="10" s="1"/>
  <c r="AN113" i="10" s="1"/>
  <c r="M110" i="10"/>
  <c r="M113" i="10" s="1"/>
  <c r="M117" i="10"/>
  <c r="M115" i="10" s="1"/>
  <c r="M112" i="10"/>
  <c r="T178" i="12"/>
  <c r="T179" i="12"/>
  <c r="T164" i="9"/>
  <c r="Q166" i="9"/>
  <c r="R165" i="9"/>
  <c r="T165" i="9" s="1"/>
  <c r="AK307" i="9"/>
  <c r="AI334" i="9"/>
  <c r="M151" i="9"/>
  <c r="N151" i="9"/>
  <c r="AK151" i="9" s="1"/>
  <c r="O344" i="9" s="1"/>
  <c r="AM103" i="7" s="1"/>
  <c r="AK271" i="9"/>
  <c r="Y344" i="9" s="1"/>
  <c r="AB334" i="9"/>
  <c r="X243" i="3"/>
  <c r="Y242" i="3"/>
  <c r="AA242" i="3" s="1"/>
  <c r="AE279" i="3"/>
  <c r="AF278" i="3"/>
  <c r="AH278" i="3" s="1"/>
  <c r="AH277" i="3"/>
  <c r="AQ113" i="10" l="1"/>
  <c r="AM122" i="7"/>
  <c r="AK103" i="7"/>
  <c r="AM102" i="7"/>
  <c r="P111" i="10"/>
  <c r="M114" i="10"/>
  <c r="Q150" i="10"/>
  <c r="T180" i="12"/>
  <c r="M153" i="9"/>
  <c r="M152" i="9"/>
  <c r="Q167" i="9"/>
  <c r="R166" i="9"/>
  <c r="T166" i="9" s="1"/>
  <c r="AB344" i="9"/>
  <c r="AF279" i="3"/>
  <c r="AH279" i="3" s="1"/>
  <c r="AE280" i="3"/>
  <c r="X244" i="3"/>
  <c r="Y243" i="3"/>
  <c r="AA243" i="3" s="1"/>
  <c r="AM97" i="7" l="1"/>
  <c r="AK102" i="7"/>
  <c r="AK97" i="7" s="1"/>
  <c r="P116" i="10"/>
  <c r="R167" i="9"/>
  <c r="Q168" i="9"/>
  <c r="AE281" i="3"/>
  <c r="AF280" i="3"/>
  <c r="AH280" i="3" s="1"/>
  <c r="X245" i="3"/>
  <c r="Y244" i="3"/>
  <c r="AA244" i="3" s="1"/>
  <c r="T182" i="12" l="1"/>
  <c r="T181" i="12"/>
  <c r="T167" i="9"/>
  <c r="M155" i="9"/>
  <c r="Q169" i="9"/>
  <c r="R168" i="9"/>
  <c r="T168" i="9" s="1"/>
  <c r="M154" i="9"/>
  <c r="X246" i="3"/>
  <c r="Y245" i="3"/>
  <c r="AA245" i="3" s="1"/>
  <c r="AF281" i="3"/>
  <c r="AH281" i="3" s="1"/>
  <c r="AE282" i="3"/>
  <c r="M156" i="9" l="1"/>
  <c r="R169" i="9"/>
  <c r="T169" i="9" s="1"/>
  <c r="Q170" i="9"/>
  <c r="X247" i="3"/>
  <c r="Y246" i="3"/>
  <c r="AA246" i="3" s="1"/>
  <c r="AE283" i="3"/>
  <c r="AF282" i="3"/>
  <c r="AH282" i="3" s="1"/>
  <c r="T184" i="12" l="1"/>
  <c r="T183" i="12"/>
  <c r="M157" i="9"/>
  <c r="Q171" i="9"/>
  <c r="R170" i="9"/>
  <c r="T170" i="9" s="1"/>
  <c r="AE284" i="3"/>
  <c r="AF283" i="3"/>
  <c r="X248" i="3"/>
  <c r="Y247" i="3"/>
  <c r="T185" i="12" l="1"/>
  <c r="Q172" i="9"/>
  <c r="R171" i="9"/>
  <c r="T171" i="9" s="1"/>
  <c r="AH283" i="3"/>
  <c r="AI283" i="3"/>
  <c r="AK283" i="3" s="1"/>
  <c r="Z344" i="3" s="1"/>
  <c r="X249" i="3"/>
  <c r="Y248" i="3"/>
  <c r="AA247" i="3"/>
  <c r="AB247" i="3"/>
  <c r="AK247" i="3" s="1"/>
  <c r="W344" i="3" s="1"/>
  <c r="AF284" i="3"/>
  <c r="AE285" i="3"/>
  <c r="AA102" i="10" l="1"/>
  <c r="Y103" i="10"/>
  <c r="AD102" i="10"/>
  <c r="AB103" i="10"/>
  <c r="T186" i="12"/>
  <c r="Q173" i="9"/>
  <c r="R172" i="9"/>
  <c r="T172" i="9" s="1"/>
  <c r="M159" i="9"/>
  <c r="M158" i="9"/>
  <c r="AF285" i="3"/>
  <c r="AH285" i="3" s="1"/>
  <c r="AE286" i="3"/>
  <c r="AH284" i="3"/>
  <c r="AA248" i="3"/>
  <c r="X250" i="3"/>
  <c r="Y249" i="3"/>
  <c r="AA249" i="3" s="1"/>
  <c r="AD97" i="10" l="1"/>
  <c r="AD106" i="10" s="1"/>
  <c r="AB102" i="10"/>
  <c r="AB97" i="10" s="1"/>
  <c r="AB106" i="10" s="1"/>
  <c r="AA97" i="10"/>
  <c r="AA106" i="10" s="1"/>
  <c r="Y102" i="10"/>
  <c r="Y97" i="10" s="1"/>
  <c r="Y106" i="10" s="1"/>
  <c r="T187" i="12"/>
  <c r="T334" i="12" s="1"/>
  <c r="S335" i="12" s="1"/>
  <c r="R334" i="12"/>
  <c r="U187" i="12"/>
  <c r="M160" i="9"/>
  <c r="R173" i="9"/>
  <c r="T173" i="9" s="1"/>
  <c r="Q174" i="9"/>
  <c r="X251" i="3"/>
  <c r="Y250" i="3"/>
  <c r="AA250" i="3" s="1"/>
  <c r="AF286" i="3"/>
  <c r="AE287" i="3"/>
  <c r="Y110" i="10" l="1"/>
  <c r="Y113" i="10" s="1"/>
  <c r="AB110" i="10"/>
  <c r="AK187" i="12"/>
  <c r="R344" i="12" s="1"/>
  <c r="U334" i="12"/>
  <c r="R335" i="12"/>
  <c r="C339" i="12"/>
  <c r="Q175" i="9"/>
  <c r="R174" i="9"/>
  <c r="T174" i="9" s="1"/>
  <c r="M161" i="9"/>
  <c r="AH286" i="3"/>
  <c r="AF287" i="3"/>
  <c r="AH287" i="3" s="1"/>
  <c r="AE288" i="3"/>
  <c r="X252" i="3"/>
  <c r="Y251" i="3"/>
  <c r="AA251" i="3" s="1"/>
  <c r="AB113" i="10" l="1"/>
  <c r="AE113" i="10"/>
  <c r="C340" i="12"/>
  <c r="AK334" i="12"/>
  <c r="M162" i="9"/>
  <c r="R175" i="9"/>
  <c r="Q176" i="9"/>
  <c r="AF288" i="3"/>
  <c r="AE289" i="3"/>
  <c r="X253" i="3"/>
  <c r="Y252" i="3"/>
  <c r="AJ344" i="12" l="1"/>
  <c r="AE344" i="12"/>
  <c r="AF344" i="12" s="1"/>
  <c r="R176" i="9"/>
  <c r="Q177" i="9"/>
  <c r="T175" i="9"/>
  <c r="U175" i="9"/>
  <c r="AK175" i="9" s="1"/>
  <c r="Q344" i="9" s="1"/>
  <c r="AS103" i="7" s="1"/>
  <c r="M163" i="9"/>
  <c r="M334" i="9" s="1"/>
  <c r="L335" i="9" s="1"/>
  <c r="K334" i="9"/>
  <c r="N163" i="9"/>
  <c r="AA252" i="3"/>
  <c r="X254" i="3"/>
  <c r="Y253" i="3"/>
  <c r="AA253" i="3" s="1"/>
  <c r="AF289" i="3"/>
  <c r="AH289" i="3" s="1"/>
  <c r="AE290" i="3"/>
  <c r="AH288" i="3"/>
  <c r="D339" i="12" l="1"/>
  <c r="AW122" i="10"/>
  <c r="AS122" i="7"/>
  <c r="AQ103" i="7"/>
  <c r="AS102" i="7"/>
  <c r="R177" i="9"/>
  <c r="T177" i="9" s="1"/>
  <c r="Q178" i="9"/>
  <c r="AK163" i="9"/>
  <c r="P344" i="9" s="1"/>
  <c r="AP103" i="7" s="1"/>
  <c r="N334" i="9"/>
  <c r="K335" i="9"/>
  <c r="T176" i="9"/>
  <c r="X255" i="3"/>
  <c r="Y254" i="3"/>
  <c r="AA254" i="3" s="1"/>
  <c r="AF290" i="3"/>
  <c r="AH290" i="3" s="1"/>
  <c r="AE291" i="3"/>
  <c r="AN103" i="7" l="1"/>
  <c r="AP102" i="7"/>
  <c r="AP122" i="7"/>
  <c r="AQ102" i="7"/>
  <c r="AQ97" i="7" s="1"/>
  <c r="AQ106" i="7" s="1"/>
  <c r="AQ110" i="7" s="1"/>
  <c r="AS97" i="7"/>
  <c r="AS106" i="7" s="1"/>
  <c r="R178" i="9"/>
  <c r="Q179" i="9"/>
  <c r="X256" i="3"/>
  <c r="Y255" i="3"/>
  <c r="AA255" i="3" s="1"/>
  <c r="AF291" i="3"/>
  <c r="AH291" i="3" s="1"/>
  <c r="AE292" i="3"/>
  <c r="R80" i="15" l="1"/>
  <c r="AQ111" i="7"/>
  <c r="AN102" i="7"/>
  <c r="AN97" i="7" s="1"/>
  <c r="AN106" i="7" s="1"/>
  <c r="AN110" i="7" s="1"/>
  <c r="AP97" i="7"/>
  <c r="AP106" i="7" s="1"/>
  <c r="R179" i="9"/>
  <c r="T179" i="9" s="1"/>
  <c r="Q180" i="9"/>
  <c r="T178" i="9"/>
  <c r="X257" i="3"/>
  <c r="Y256" i="3"/>
  <c r="AA256" i="3" s="1"/>
  <c r="AF292" i="3"/>
  <c r="AH292" i="3" s="1"/>
  <c r="AE293" i="3"/>
  <c r="AN111" i="7" l="1"/>
  <c r="AQ113" i="7"/>
  <c r="Q181" i="9"/>
  <c r="R180" i="9"/>
  <c r="X258" i="3"/>
  <c r="Y257" i="3"/>
  <c r="AA257" i="3" s="1"/>
  <c r="AF293" i="3"/>
  <c r="AH293" i="3" s="1"/>
  <c r="AE294" i="3"/>
  <c r="T180" i="9" l="1"/>
  <c r="R181" i="9"/>
  <c r="T181" i="9" s="1"/>
  <c r="Q182" i="9"/>
  <c r="AF294" i="3"/>
  <c r="AH294" i="3" s="1"/>
  <c r="AE295" i="3"/>
  <c r="Y258" i="3"/>
  <c r="AA258" i="3" s="1"/>
  <c r="X259" i="3"/>
  <c r="R182" i="9" l="1"/>
  <c r="T182" i="9" s="1"/>
  <c r="Q183" i="9"/>
  <c r="Y259" i="3"/>
  <c r="X260" i="3"/>
  <c r="AF295" i="3"/>
  <c r="AE296" i="3"/>
  <c r="R183" i="9" l="1"/>
  <c r="Q184" i="9"/>
  <c r="AF296" i="3"/>
  <c r="AE297" i="3"/>
  <c r="Y260" i="3"/>
  <c r="X261" i="3"/>
  <c r="AH295" i="3"/>
  <c r="AI295" i="3"/>
  <c r="AK295" i="3" s="1"/>
  <c r="AA344" i="3" s="1"/>
  <c r="AA259" i="3"/>
  <c r="AB259" i="3"/>
  <c r="AK259" i="3" s="1"/>
  <c r="X344" i="3" s="1"/>
  <c r="R184" i="9" l="1"/>
  <c r="T184" i="9" s="1"/>
  <c r="Q185" i="9"/>
  <c r="T183" i="9"/>
  <c r="AF297" i="3"/>
  <c r="AH297" i="3" s="1"/>
  <c r="AE298" i="3"/>
  <c r="Y261" i="3"/>
  <c r="AA261" i="3" s="1"/>
  <c r="X262" i="3"/>
  <c r="AA260" i="3"/>
  <c r="AH296" i="3"/>
  <c r="R185" i="9" l="1"/>
  <c r="T185" i="9" s="1"/>
  <c r="Q186" i="9"/>
  <c r="AF298" i="3"/>
  <c r="AE299" i="3"/>
  <c r="Y262" i="3"/>
  <c r="AA262" i="3" s="1"/>
  <c r="X263" i="3"/>
  <c r="Q187" i="9" l="1"/>
  <c r="R187" i="9" s="1"/>
  <c r="R186" i="9"/>
  <c r="T186" i="9" s="1"/>
  <c r="AF299" i="3"/>
  <c r="AH299" i="3" s="1"/>
  <c r="AE300" i="3"/>
  <c r="Y263" i="3"/>
  <c r="X264" i="3"/>
  <c r="AH298" i="3"/>
  <c r="T187" i="9" l="1"/>
  <c r="T334" i="9" s="1"/>
  <c r="S335" i="9" s="1"/>
  <c r="R334" i="9"/>
  <c r="U187" i="9"/>
  <c r="AA263" i="3"/>
  <c r="AF300" i="3"/>
  <c r="AE301" i="3"/>
  <c r="Y264" i="3"/>
  <c r="AA264" i="3" s="1"/>
  <c r="X265" i="3"/>
  <c r="AK187" i="9" l="1"/>
  <c r="R344" i="9" s="1"/>
  <c r="U334" i="9"/>
  <c r="R335" i="9"/>
  <c r="Y265" i="3"/>
  <c r="AA265" i="3" s="1"/>
  <c r="X266" i="3"/>
  <c r="AF301" i="3"/>
  <c r="AH301" i="3" s="1"/>
  <c r="AE302" i="3"/>
  <c r="AH300" i="3"/>
  <c r="Y266" i="3" l="1"/>
  <c r="X267" i="3"/>
  <c r="AF302" i="3"/>
  <c r="AE303" i="3"/>
  <c r="AF303" i="3" l="1"/>
  <c r="AH303" i="3" s="1"/>
  <c r="AE304" i="3"/>
  <c r="Y267" i="3"/>
  <c r="AA267" i="3" s="1"/>
  <c r="X268" i="3"/>
  <c r="AH302" i="3"/>
  <c r="AA266" i="3"/>
  <c r="AF304" i="3" l="1"/>
  <c r="AE305" i="3"/>
  <c r="Y268" i="3"/>
  <c r="AA268" i="3" s="1"/>
  <c r="X269" i="3"/>
  <c r="AH304" i="3" l="1"/>
  <c r="Y269" i="3"/>
  <c r="AA269" i="3" s="1"/>
  <c r="X270" i="3"/>
  <c r="AF305" i="3"/>
  <c r="AH305" i="3" s="1"/>
  <c r="AE306" i="3"/>
  <c r="AF306" i="3" l="1"/>
  <c r="AH306" i="3" s="1"/>
  <c r="AE307" i="3"/>
  <c r="AF307" i="3" s="1"/>
  <c r="Y270" i="3"/>
  <c r="AA270" i="3" s="1"/>
  <c r="X271" i="3"/>
  <c r="Y271" i="3" s="1"/>
  <c r="T164" i="3" l="1"/>
  <c r="AH307" i="3"/>
  <c r="AH334" i="3" s="1"/>
  <c r="AG335" i="3" s="1"/>
  <c r="AF335" i="3" s="1"/>
  <c r="AF334" i="3"/>
  <c r="AI307" i="3"/>
  <c r="AA271" i="3"/>
  <c r="AA334" i="3" s="1"/>
  <c r="Z335" i="3" s="1"/>
  <c r="Y335" i="3" s="1"/>
  <c r="Y334" i="3"/>
  <c r="AB271" i="3"/>
  <c r="T165" i="3" l="1"/>
  <c r="AK271" i="3"/>
  <c r="Y344" i="3" s="1"/>
  <c r="AB334" i="3"/>
  <c r="AK307" i="3"/>
  <c r="AI334" i="3"/>
  <c r="P103" i="10" l="1"/>
  <c r="R102" i="10"/>
  <c r="T166" i="3"/>
  <c r="AB344" i="3"/>
  <c r="R97" i="10" l="1"/>
  <c r="R106" i="10" s="1"/>
  <c r="P102" i="10"/>
  <c r="P97" i="10" s="1"/>
  <c r="P106" i="10" s="1"/>
  <c r="T167" i="3"/>
  <c r="P110" i="10" l="1"/>
  <c r="P113" i="10" s="1"/>
  <c r="P117" i="10"/>
  <c r="P115" i="10" s="1"/>
  <c r="P112" i="10"/>
  <c r="T168" i="3"/>
  <c r="S111" i="10" l="1"/>
  <c r="S116" i="10" s="1"/>
  <c r="P114" i="10"/>
  <c r="T150" i="10"/>
  <c r="T169" i="3"/>
  <c r="T170" i="3" l="1"/>
  <c r="T171" i="3" l="1"/>
  <c r="T172" i="3" l="1"/>
  <c r="T173" i="3" l="1"/>
  <c r="T175" i="3" l="1"/>
  <c r="T174" i="3"/>
  <c r="U175" i="3" l="1"/>
  <c r="AK175" i="3" s="1"/>
  <c r="Q344" i="3" s="1"/>
  <c r="AU103" i="1" s="1"/>
  <c r="AU122" i="1" s="1"/>
  <c r="T176" i="3"/>
  <c r="AU102" i="1" l="1"/>
  <c r="AS103" i="1"/>
  <c r="T177" i="3"/>
  <c r="AS102" i="1" l="1"/>
  <c r="AS97" i="1" s="1"/>
  <c r="AU97" i="1"/>
  <c r="T178" i="3"/>
  <c r="T179" i="3" l="1"/>
  <c r="T180" i="3" l="1"/>
  <c r="T181" i="3" l="1"/>
  <c r="T182" i="3" l="1"/>
  <c r="T183" i="3" l="1"/>
  <c r="T184" i="3" l="1"/>
  <c r="T185" i="3" l="1"/>
  <c r="T187" i="3"/>
  <c r="T186" i="3" l="1"/>
  <c r="U187" i="3"/>
  <c r="AK187" i="3" l="1"/>
  <c r="R344" i="3" l="1"/>
  <c r="U102" i="10"/>
  <c r="S103" i="10"/>
  <c r="U97" i="10" l="1"/>
  <c r="U106" i="10" s="1"/>
  <c r="S102" i="10"/>
  <c r="S97" i="10" s="1"/>
  <c r="S106" i="10" s="1"/>
  <c r="S110" i="10" l="1"/>
  <c r="S117" i="10"/>
  <c r="S115" i="10" s="1"/>
  <c r="S112" i="10"/>
  <c r="F73" i="1"/>
  <c r="H118" i="1"/>
  <c r="G73" i="1"/>
  <c r="H83" i="1" l="1"/>
  <c r="AH103" i="10"/>
  <c r="AV103" i="10" s="1"/>
  <c r="AJ102" i="10"/>
  <c r="V111" i="10"/>
  <c r="S114" i="10"/>
  <c r="W150" i="10"/>
  <c r="V113" i="10"/>
  <c r="S113" i="10"/>
  <c r="H73" i="1"/>
  <c r="H69" i="1" s="1"/>
  <c r="H89" i="1"/>
  <c r="F89" i="1" s="1"/>
  <c r="V116" i="10" l="1"/>
  <c r="AH102" i="10"/>
  <c r="AH97" i="10" s="1"/>
  <c r="AH106" i="10" s="1"/>
  <c r="AJ97" i="10"/>
  <c r="AJ106" i="10" s="1"/>
  <c r="H96" i="1"/>
  <c r="H106" i="1" s="1"/>
  <c r="G69" i="1"/>
  <c r="F69" i="1" s="1"/>
  <c r="F70" i="1"/>
  <c r="G96" i="1" l="1"/>
  <c r="F96" i="1" s="1"/>
  <c r="F106" i="1" s="1"/>
  <c r="AH110" i="10"/>
  <c r="V112" i="10"/>
  <c r="V117" i="10"/>
  <c r="V115" i="10" s="1"/>
  <c r="AY70" i="1"/>
  <c r="G106" i="1" l="1"/>
  <c r="F110" i="1"/>
  <c r="V114" i="10"/>
  <c r="Y111" i="10"/>
  <c r="Z150" i="10"/>
  <c r="AK113" i="10"/>
  <c r="AH113" i="10"/>
  <c r="F117" i="1"/>
  <c r="F115" i="1" s="1"/>
  <c r="F112" i="1" l="1"/>
  <c r="I111" i="1" s="1"/>
  <c r="I116" i="1" s="1"/>
  <c r="Y116" i="10"/>
  <c r="F114" i="1" l="1"/>
  <c r="Y112" i="10"/>
  <c r="Y117" i="10"/>
  <c r="Y115" i="10" s="1"/>
  <c r="AB111" i="10" l="1"/>
  <c r="Y114" i="10"/>
  <c r="AC150" i="10"/>
  <c r="I74" i="1"/>
  <c r="I73" i="1" s="1"/>
  <c r="I69" i="1" s="1"/>
  <c r="AB116" i="10" l="1"/>
  <c r="AB117" i="10" l="1"/>
  <c r="AB115" i="10" s="1"/>
  <c r="AB112" i="10"/>
  <c r="AB114" i="10" l="1"/>
  <c r="AE111" i="10"/>
  <c r="AF150" i="10"/>
  <c r="AE116" i="10" l="1"/>
  <c r="AE117" i="10" l="1"/>
  <c r="AE115" i="10" s="1"/>
  <c r="AE112" i="10"/>
  <c r="AH111" i="10" l="1"/>
  <c r="AE114" i="10"/>
  <c r="AI150" i="10"/>
  <c r="AH116" i="10" l="1"/>
  <c r="AH112" i="10" l="1"/>
  <c r="AH117" i="10"/>
  <c r="AH115" i="10" s="1"/>
  <c r="AH114" i="10" l="1"/>
  <c r="AK111" i="10"/>
  <c r="AL150" i="10"/>
  <c r="AK116" i="10" l="1"/>
  <c r="AK112" i="10" s="1"/>
  <c r="AK117" i="10" l="1"/>
  <c r="AK115" i="10" s="1"/>
  <c r="AK114" i="10"/>
  <c r="AN111" i="10"/>
  <c r="AO150" i="10"/>
  <c r="AN116" i="10" l="1"/>
  <c r="AN117" i="10" s="1"/>
  <c r="AN115" i="10" s="1"/>
  <c r="AN112" i="10" l="1"/>
  <c r="AN114" i="10" s="1"/>
  <c r="AQ111" i="10" l="1"/>
  <c r="AQ116" i="10" s="1"/>
  <c r="AR150" i="10"/>
  <c r="AQ117" i="10" l="1"/>
  <c r="AQ115" i="10" s="1"/>
  <c r="AQ112" i="10"/>
  <c r="AQ114" i="10" s="1"/>
  <c r="M33" i="7" l="1"/>
  <c r="N32" i="7"/>
  <c r="M32" i="7" l="1"/>
  <c r="AN116" i="7" l="1"/>
  <c r="AN112" i="7" s="1"/>
  <c r="AN117" i="7" l="1"/>
  <c r="AN115" i="7" s="1"/>
  <c r="AN114" i="7"/>
  <c r="AQ116" i="7"/>
  <c r="AR150" i="7"/>
  <c r="AQ117" i="7" l="1"/>
  <c r="AQ115" i="7" s="1"/>
  <c r="AQ112" i="7"/>
  <c r="AQ114" i="7" s="1"/>
  <c r="K83" i="1"/>
  <c r="K73" i="1" s="1"/>
  <c r="N118" i="1"/>
  <c r="F73" i="14" l="1"/>
  <c r="N83" i="1"/>
  <c r="N73" i="1" s="1"/>
  <c r="N69" i="1" s="1"/>
  <c r="Q118" i="1"/>
  <c r="T118" i="1" l="1"/>
  <c r="Q83" i="1"/>
  <c r="Q73" i="1" s="1"/>
  <c r="Q69" i="1" s="1"/>
  <c r="W118" i="1" l="1"/>
  <c r="T83" i="1"/>
  <c r="T73" i="1" s="1"/>
  <c r="T69" i="1" s="1"/>
  <c r="J83" i="1"/>
  <c r="J73" i="1" s="1"/>
  <c r="J69" i="1" s="1"/>
  <c r="J96" i="1" s="1"/>
  <c r="J106" i="1" s="1"/>
  <c r="M118" i="1"/>
  <c r="W83" i="1" l="1"/>
  <c r="W73" i="1" s="1"/>
  <c r="W69" i="1" s="1"/>
  <c r="Z118" i="1"/>
  <c r="M83" i="1"/>
  <c r="M73" i="1" s="1"/>
  <c r="M69" i="1" s="1"/>
  <c r="M96" i="1" s="1"/>
  <c r="M106" i="1" s="1"/>
  <c r="M109" i="1" s="1"/>
  <c r="P118" i="1"/>
  <c r="J109" i="1"/>
  <c r="E107" i="1"/>
  <c r="E108" i="1"/>
  <c r="AC118" i="1" l="1"/>
  <c r="Z83" i="1"/>
  <c r="Z73" i="1" s="1"/>
  <c r="Z69" i="1" s="1"/>
  <c r="S118" i="1"/>
  <c r="P83" i="1"/>
  <c r="P73" i="1" s="1"/>
  <c r="P69" i="1" s="1"/>
  <c r="P96" i="1" s="1"/>
  <c r="P106" i="1" s="1"/>
  <c r="P109" i="1" s="1"/>
  <c r="AF118" i="1" l="1"/>
  <c r="AC83" i="1"/>
  <c r="AC73" i="1" s="1"/>
  <c r="AC69" i="1" s="1"/>
  <c r="V118" i="1"/>
  <c r="S83" i="1"/>
  <c r="S73" i="1" s="1"/>
  <c r="S69" i="1" s="1"/>
  <c r="S96" i="1" s="1"/>
  <c r="S106" i="1" s="1"/>
  <c r="S109" i="1" s="1"/>
  <c r="AI118" i="1" l="1"/>
  <c r="AF83" i="1"/>
  <c r="AF73" i="1" s="1"/>
  <c r="AF69" i="1" s="1"/>
  <c r="V83" i="1"/>
  <c r="V73" i="1" s="1"/>
  <c r="V69" i="1" s="1"/>
  <c r="V96" i="1" s="1"/>
  <c r="V106" i="1" s="1"/>
  <c r="V109" i="1" s="1"/>
  <c r="Y118" i="1"/>
  <c r="AI83" i="1" l="1"/>
  <c r="AI73" i="1" s="1"/>
  <c r="AI69" i="1" s="1"/>
  <c r="AL118" i="1"/>
  <c r="AB118" i="1"/>
  <c r="Y83" i="1"/>
  <c r="Y73" i="1" s="1"/>
  <c r="Y69" i="1" s="1"/>
  <c r="Y96" i="1" s="1"/>
  <c r="Y106" i="1" s="1"/>
  <c r="Y109" i="1" s="1"/>
  <c r="AB83" i="1" l="1"/>
  <c r="AB73" i="1" s="1"/>
  <c r="AB69" i="1" s="1"/>
  <c r="AB96" i="1" s="1"/>
  <c r="AB106" i="1" s="1"/>
  <c r="AB109" i="1" s="1"/>
  <c r="AE118" i="1"/>
  <c r="AL83" i="1"/>
  <c r="AL73" i="1" s="1"/>
  <c r="AL69" i="1" s="1"/>
  <c r="AO118" i="1"/>
  <c r="AR118" i="1" l="1"/>
  <c r="AO83" i="1"/>
  <c r="AO73" i="1" s="1"/>
  <c r="AO69" i="1" s="1"/>
  <c r="AH118" i="1"/>
  <c r="AE83" i="1"/>
  <c r="AE73" i="1" s="1"/>
  <c r="AE69" i="1" s="1"/>
  <c r="AE96" i="1" s="1"/>
  <c r="AE106" i="1" s="1"/>
  <c r="AE109" i="1" s="1"/>
  <c r="AR83" i="1" l="1"/>
  <c r="AR73" i="1" s="1"/>
  <c r="AR69" i="1" s="1"/>
  <c r="AU118" i="1"/>
  <c r="AU83" i="1" s="1"/>
  <c r="AU73" i="1" s="1"/>
  <c r="AU69" i="1" s="1"/>
  <c r="AK118" i="1"/>
  <c r="AH83" i="1"/>
  <c r="AH73" i="1" s="1"/>
  <c r="AH69" i="1" s="1"/>
  <c r="AH96" i="1" s="1"/>
  <c r="AH106" i="1" s="1"/>
  <c r="AH109" i="1" s="1"/>
  <c r="AK83" i="1" l="1"/>
  <c r="AK73" i="1" s="1"/>
  <c r="AK69" i="1" s="1"/>
  <c r="AK96" i="1" s="1"/>
  <c r="AK106" i="1" s="1"/>
  <c r="AK109" i="1" s="1"/>
  <c r="AN118" i="1"/>
  <c r="AQ118" i="1" l="1"/>
  <c r="AN83" i="1"/>
  <c r="AN73" i="1" s="1"/>
  <c r="AN69" i="1" s="1"/>
  <c r="AN96" i="1" s="1"/>
  <c r="AN106" i="1" s="1"/>
  <c r="AN109" i="1" s="1"/>
  <c r="AT118" i="1" l="1"/>
  <c r="AT83" i="1" s="1"/>
  <c r="AT73" i="1" s="1"/>
  <c r="AT69" i="1" s="1"/>
  <c r="AT96" i="1" s="1"/>
  <c r="AT106" i="1" s="1"/>
  <c r="AT109" i="1" s="1"/>
  <c r="AQ83" i="1"/>
  <c r="AQ73" i="1" s="1"/>
  <c r="AQ69" i="1" s="1"/>
  <c r="AQ96" i="1" s="1"/>
  <c r="AQ106" i="1" s="1"/>
  <c r="AQ109" i="1" s="1"/>
  <c r="G24" i="25" l="1"/>
  <c r="O24" i="25"/>
  <c r="H24" i="25"/>
  <c r="N24" i="25"/>
  <c r="M24" i="25"/>
  <c r="L24" i="25"/>
  <c r="F24" i="25"/>
  <c r="K24" i="25"/>
  <c r="J24" i="25"/>
  <c r="I24" i="25"/>
  <c r="C5" i="3"/>
  <c r="E25" i="3" s="1"/>
  <c r="J5" i="3"/>
  <c r="J32" i="3" s="1"/>
  <c r="K32" i="3" s="1"/>
  <c r="Q5" i="3"/>
  <c r="Q44" i="3" s="1"/>
  <c r="L32" i="3"/>
  <c r="E45" i="3"/>
  <c r="S46" i="3"/>
  <c r="S47" i="3"/>
  <c r="S48" i="3"/>
  <c r="S49" i="3"/>
  <c r="L50" i="3"/>
  <c r="S50" i="3"/>
  <c r="E51" i="3"/>
  <c r="S52" i="3"/>
  <c r="E53" i="3"/>
  <c r="L54" i="3"/>
  <c r="S54" i="3"/>
  <c r="S55" i="3"/>
  <c r="S56" i="3"/>
  <c r="S57" i="3"/>
  <c r="L58" i="3"/>
  <c r="S59" i="3"/>
  <c r="E60" i="3"/>
  <c r="S61" i="3"/>
  <c r="E62" i="3"/>
  <c r="L62" i="3"/>
  <c r="S62" i="3"/>
  <c r="S63" i="3"/>
  <c r="S64" i="3"/>
  <c r="L65" i="3"/>
  <c r="S65" i="3"/>
  <c r="S66" i="3"/>
  <c r="S67" i="3"/>
  <c r="L68" i="3"/>
  <c r="S68" i="3"/>
  <c r="S69" i="3"/>
  <c r="S70" i="3"/>
  <c r="S71" i="3"/>
  <c r="S72" i="3"/>
  <c r="L73" i="3"/>
  <c r="S73" i="3"/>
  <c r="S74" i="3"/>
  <c r="S75" i="3"/>
  <c r="L76" i="3"/>
  <c r="S76" i="3"/>
  <c r="S77" i="3"/>
  <c r="S78" i="3"/>
  <c r="S79" i="3"/>
  <c r="S80" i="3"/>
  <c r="L81" i="3"/>
  <c r="S81" i="3"/>
  <c r="S82" i="3"/>
  <c r="S83" i="3"/>
  <c r="L84" i="3"/>
  <c r="S84" i="3"/>
  <c r="S85" i="3"/>
  <c r="S86" i="3"/>
  <c r="S87" i="3"/>
  <c r="S88" i="3"/>
  <c r="L89" i="3"/>
  <c r="S89" i="3"/>
  <c r="S90" i="3"/>
  <c r="S91" i="3"/>
  <c r="L92" i="3"/>
  <c r="S92" i="3"/>
  <c r="S93" i="3"/>
  <c r="S94" i="3"/>
  <c r="S95" i="3"/>
  <c r="S96" i="3"/>
  <c r="L97" i="3"/>
  <c r="S97" i="3"/>
  <c r="S98" i="3"/>
  <c r="S99" i="3"/>
  <c r="L100" i="3"/>
  <c r="S100" i="3"/>
  <c r="S101" i="3"/>
  <c r="S102" i="3"/>
  <c r="S103" i="3"/>
  <c r="S104" i="3"/>
  <c r="S105" i="3"/>
  <c r="S106" i="3"/>
  <c r="S107" i="3"/>
  <c r="S108" i="3"/>
  <c r="L109" i="3"/>
  <c r="S109" i="3"/>
  <c r="S110" i="3"/>
  <c r="E111" i="3"/>
  <c r="S111" i="3"/>
  <c r="L112" i="3"/>
  <c r="S112" i="3"/>
  <c r="S113" i="3"/>
  <c r="S114" i="3"/>
  <c r="S115" i="3"/>
  <c r="L116" i="3"/>
  <c r="S116" i="3"/>
  <c r="S117" i="3"/>
  <c r="E118" i="3"/>
  <c r="S118" i="3"/>
  <c r="S119" i="3"/>
  <c r="E120" i="3"/>
  <c r="L120" i="3"/>
  <c r="S120" i="3"/>
  <c r="S121" i="3"/>
  <c r="S122" i="3"/>
  <c r="S123" i="3"/>
  <c r="L124" i="3"/>
  <c r="S124" i="3"/>
  <c r="E125" i="3"/>
  <c r="S125" i="3"/>
  <c r="S126" i="3"/>
  <c r="E127" i="3"/>
  <c r="S127" i="3"/>
  <c r="L128" i="3"/>
  <c r="S128" i="3"/>
  <c r="S129" i="3"/>
  <c r="S130" i="3"/>
  <c r="S131" i="3"/>
  <c r="L132" i="3"/>
  <c r="S132" i="3"/>
  <c r="S133" i="3"/>
  <c r="E134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C5" i="9"/>
  <c r="C20" i="9" s="1"/>
  <c r="E105" i="9"/>
  <c r="E126" i="9"/>
  <c r="I12" i="2"/>
  <c r="J13" i="2"/>
  <c r="K14" i="2"/>
  <c r="I12" i="8"/>
  <c r="E16" i="23"/>
  <c r="E13" i="23" s="1"/>
  <c r="F16" i="23"/>
  <c r="F13" i="23" s="1"/>
  <c r="F12" i="23" s="1"/>
  <c r="E16" i="24"/>
  <c r="E13" i="24" s="1"/>
  <c r="E132" i="9" l="1"/>
  <c r="E110" i="9"/>
  <c r="E88" i="9"/>
  <c r="E131" i="3"/>
  <c r="E129" i="3"/>
  <c r="E124" i="3"/>
  <c r="E122" i="3"/>
  <c r="E115" i="3"/>
  <c r="E113" i="3"/>
  <c r="E108" i="3"/>
  <c r="E106" i="3"/>
  <c r="E104" i="3"/>
  <c r="E102" i="3"/>
  <c r="E100" i="3"/>
  <c r="E98" i="3"/>
  <c r="E96" i="3"/>
  <c r="E94" i="3"/>
  <c r="E92" i="3"/>
  <c r="E90" i="3"/>
  <c r="E88" i="3"/>
  <c r="E86" i="3"/>
  <c r="E84" i="3"/>
  <c r="E82" i="3"/>
  <c r="E80" i="3"/>
  <c r="E78" i="3"/>
  <c r="E76" i="3"/>
  <c r="E74" i="3"/>
  <c r="E72" i="3"/>
  <c r="E70" i="3"/>
  <c r="E68" i="3"/>
  <c r="E66" i="3"/>
  <c r="E64" i="3"/>
  <c r="S60" i="3"/>
  <c r="S58" i="3"/>
  <c r="E57" i="3"/>
  <c r="E55" i="3"/>
  <c r="S53" i="3"/>
  <c r="S51" i="3"/>
  <c r="E50" i="3"/>
  <c r="E48" i="3"/>
  <c r="S45" i="3"/>
  <c r="E34" i="3"/>
  <c r="E121" i="9"/>
  <c r="E100" i="9"/>
  <c r="E132" i="3"/>
  <c r="E130" i="3"/>
  <c r="E123" i="3"/>
  <c r="E121" i="3"/>
  <c r="E116" i="3"/>
  <c r="E114" i="3"/>
  <c r="E109" i="3"/>
  <c r="E107" i="3"/>
  <c r="E105" i="3"/>
  <c r="E103" i="3"/>
  <c r="E99" i="3"/>
  <c r="E95" i="3"/>
  <c r="E91" i="3"/>
  <c r="E87" i="3"/>
  <c r="E83" i="3"/>
  <c r="E79" i="3"/>
  <c r="E75" i="3"/>
  <c r="E71" i="3"/>
  <c r="E67" i="3"/>
  <c r="E63" i="3"/>
  <c r="E58" i="3"/>
  <c r="E56" i="3"/>
  <c r="E49" i="3"/>
  <c r="E44" i="3"/>
  <c r="E31" i="3"/>
  <c r="E137" i="9"/>
  <c r="E116" i="9"/>
  <c r="E94" i="9"/>
  <c r="E135" i="3"/>
  <c r="E133" i="3"/>
  <c r="E128" i="3"/>
  <c r="E126" i="3"/>
  <c r="E119" i="3"/>
  <c r="E117" i="3"/>
  <c r="E112" i="3"/>
  <c r="E110" i="3"/>
  <c r="E61" i="3"/>
  <c r="E59" i="3"/>
  <c r="E54" i="3"/>
  <c r="E52" i="3"/>
  <c r="E46" i="3"/>
  <c r="E40" i="3"/>
  <c r="E136" i="9"/>
  <c r="E130" i="9"/>
  <c r="E125" i="9"/>
  <c r="E120" i="9"/>
  <c r="E114" i="9"/>
  <c r="E109" i="9"/>
  <c r="E104" i="9"/>
  <c r="E98" i="9"/>
  <c r="E93" i="9"/>
  <c r="E86" i="9"/>
  <c r="E76" i="9"/>
  <c r="C338" i="3"/>
  <c r="L162" i="3"/>
  <c r="L160" i="3"/>
  <c r="L158" i="3"/>
  <c r="L156" i="3"/>
  <c r="L154" i="3"/>
  <c r="L152" i="3"/>
  <c r="L150" i="3"/>
  <c r="L148" i="3"/>
  <c r="L146" i="3"/>
  <c r="L144" i="3"/>
  <c r="L142" i="3"/>
  <c r="L140" i="3"/>
  <c r="L138" i="3"/>
  <c r="L136" i="3"/>
  <c r="L133" i="3"/>
  <c r="L129" i="3"/>
  <c r="L125" i="3"/>
  <c r="L121" i="3"/>
  <c r="L117" i="3"/>
  <c r="L113" i="3"/>
  <c r="L103" i="3"/>
  <c r="L95" i="3"/>
  <c r="L87" i="3"/>
  <c r="L79" i="3"/>
  <c r="L71" i="3"/>
  <c r="L63" i="3"/>
  <c r="L59" i="3"/>
  <c r="L55" i="3"/>
  <c r="L51" i="3"/>
  <c r="L47" i="3"/>
  <c r="L42" i="3"/>
  <c r="L38" i="3"/>
  <c r="C338" i="9"/>
  <c r="E134" i="9"/>
  <c r="E129" i="9"/>
  <c r="E124" i="9"/>
  <c r="E118" i="9"/>
  <c r="E113" i="9"/>
  <c r="E108" i="9"/>
  <c r="E102" i="9"/>
  <c r="E97" i="9"/>
  <c r="E92" i="9"/>
  <c r="E84" i="9"/>
  <c r="E72" i="9"/>
  <c r="L134" i="3"/>
  <c r="L130" i="3"/>
  <c r="L126" i="3"/>
  <c r="L122" i="3"/>
  <c r="L118" i="3"/>
  <c r="L114" i="3"/>
  <c r="L107" i="3"/>
  <c r="L104" i="3"/>
  <c r="L101" i="3"/>
  <c r="L96" i="3"/>
  <c r="L93" i="3"/>
  <c r="L88" i="3"/>
  <c r="L85" i="3"/>
  <c r="L80" i="3"/>
  <c r="L77" i="3"/>
  <c r="L72" i="3"/>
  <c r="L69" i="3"/>
  <c r="L64" i="3"/>
  <c r="L60" i="3"/>
  <c r="L56" i="3"/>
  <c r="L52" i="3"/>
  <c r="L48" i="3"/>
  <c r="E47" i="3"/>
  <c r="L45" i="3"/>
  <c r="E42" i="3"/>
  <c r="E36" i="3"/>
  <c r="E23" i="3"/>
  <c r="E80" i="9"/>
  <c r="E138" i="9"/>
  <c r="E133" i="9"/>
  <c r="E128" i="9"/>
  <c r="E122" i="9"/>
  <c r="E117" i="9"/>
  <c r="E112" i="9"/>
  <c r="E106" i="9"/>
  <c r="E101" i="9"/>
  <c r="E96" i="9"/>
  <c r="E89" i="9"/>
  <c r="E81" i="9"/>
  <c r="E53" i="9"/>
  <c r="L163" i="3"/>
  <c r="L161" i="3"/>
  <c r="L159" i="3"/>
  <c r="L157" i="3"/>
  <c r="L155" i="3"/>
  <c r="L153" i="3"/>
  <c r="L151" i="3"/>
  <c r="L149" i="3"/>
  <c r="L147" i="3"/>
  <c r="L145" i="3"/>
  <c r="L143" i="3"/>
  <c r="L141" i="3"/>
  <c r="L139" i="3"/>
  <c r="L137" i="3"/>
  <c r="L135" i="3"/>
  <c r="L131" i="3"/>
  <c r="L127" i="3"/>
  <c r="L123" i="3"/>
  <c r="L119" i="3"/>
  <c r="L115" i="3"/>
  <c r="L111" i="3"/>
  <c r="L108" i="3"/>
  <c r="L105" i="3"/>
  <c r="L99" i="3"/>
  <c r="L91" i="3"/>
  <c r="L83" i="3"/>
  <c r="L75" i="3"/>
  <c r="L67" i="3"/>
  <c r="L61" i="3"/>
  <c r="L57" i="3"/>
  <c r="L53" i="3"/>
  <c r="L49" i="3"/>
  <c r="L40" i="3"/>
  <c r="E21" i="3"/>
  <c r="E20" i="3"/>
  <c r="L34" i="3"/>
  <c r="E29" i="3"/>
  <c r="R44" i="3"/>
  <c r="E65" i="9"/>
  <c r="E41" i="9"/>
  <c r="E64" i="9"/>
  <c r="E37" i="9"/>
  <c r="E90" i="9"/>
  <c r="E77" i="9"/>
  <c r="E61" i="9"/>
  <c r="E33" i="9"/>
  <c r="E60" i="9"/>
  <c r="E29" i="9"/>
  <c r="E73" i="9"/>
  <c r="E57" i="9"/>
  <c r="E25" i="9"/>
  <c r="S44" i="3"/>
  <c r="Q45" i="3" s="1"/>
  <c r="E85" i="9"/>
  <c r="E69" i="9"/>
  <c r="E49" i="9"/>
  <c r="E38" i="3"/>
  <c r="E27" i="3"/>
  <c r="E68" i="9"/>
  <c r="E45" i="9"/>
  <c r="L46" i="3"/>
  <c r="L44" i="3"/>
  <c r="L36" i="3"/>
  <c r="M32" i="3"/>
  <c r="E56" i="9"/>
  <c r="E52" i="9"/>
  <c r="E48" i="9"/>
  <c r="E44" i="9"/>
  <c r="E40" i="9"/>
  <c r="E36" i="9"/>
  <c r="E32" i="9"/>
  <c r="E28" i="9"/>
  <c r="E24" i="9"/>
  <c r="AK2" i="9"/>
  <c r="AL2" i="9" s="1"/>
  <c r="AK2" i="3"/>
  <c r="AL2" i="3" s="1"/>
  <c r="G16" i="23"/>
  <c r="G13" i="23" s="1"/>
  <c r="G12" i="23" s="1"/>
  <c r="E139" i="9"/>
  <c r="E135" i="9"/>
  <c r="E131" i="9"/>
  <c r="E127" i="9"/>
  <c r="E123" i="9"/>
  <c r="E119" i="9"/>
  <c r="E115" i="9"/>
  <c r="E111" i="9"/>
  <c r="E107" i="9"/>
  <c r="E103" i="9"/>
  <c r="E99" i="9"/>
  <c r="E95" i="9"/>
  <c r="E91" i="9"/>
  <c r="E87" i="9"/>
  <c r="E83" i="9"/>
  <c r="E79" i="9"/>
  <c r="E75" i="9"/>
  <c r="E71" i="9"/>
  <c r="E67" i="9"/>
  <c r="E63" i="9"/>
  <c r="E59" i="9"/>
  <c r="E55" i="9"/>
  <c r="E51" i="9"/>
  <c r="E47" i="9"/>
  <c r="E43" i="9"/>
  <c r="E39" i="9"/>
  <c r="E35" i="9"/>
  <c r="E31" i="9"/>
  <c r="E27" i="9"/>
  <c r="E23" i="9"/>
  <c r="L110" i="3"/>
  <c r="L106" i="3"/>
  <c r="L102" i="3"/>
  <c r="E101" i="3"/>
  <c r="L98" i="3"/>
  <c r="E97" i="3"/>
  <c r="L94" i="3"/>
  <c r="E93" i="3"/>
  <c r="L90" i="3"/>
  <c r="E89" i="3"/>
  <c r="L86" i="3"/>
  <c r="E85" i="3"/>
  <c r="L82" i="3"/>
  <c r="E81" i="3"/>
  <c r="L78" i="3"/>
  <c r="E77" i="3"/>
  <c r="L74" i="3"/>
  <c r="E73" i="3"/>
  <c r="L70" i="3"/>
  <c r="E69" i="3"/>
  <c r="L66" i="3"/>
  <c r="E65" i="3"/>
  <c r="L43" i="3"/>
  <c r="L41" i="3"/>
  <c r="L39" i="3"/>
  <c r="L37" i="3"/>
  <c r="L35" i="3"/>
  <c r="L33" i="3"/>
  <c r="E30" i="3"/>
  <c r="E28" i="3"/>
  <c r="E26" i="3"/>
  <c r="E24" i="3"/>
  <c r="C20" i="3"/>
  <c r="E82" i="9"/>
  <c r="E78" i="9"/>
  <c r="E74" i="9"/>
  <c r="E70" i="9"/>
  <c r="E66" i="9"/>
  <c r="E62" i="9"/>
  <c r="E58" i="9"/>
  <c r="E54" i="9"/>
  <c r="E50" i="9"/>
  <c r="E46" i="9"/>
  <c r="E42" i="9"/>
  <c r="E38" i="9"/>
  <c r="E34" i="9"/>
  <c r="E30" i="9"/>
  <c r="E26" i="9"/>
  <c r="E22" i="9"/>
  <c r="E43" i="3"/>
  <c r="E41" i="3"/>
  <c r="E39" i="3"/>
  <c r="E37" i="3"/>
  <c r="E35" i="3"/>
  <c r="E33" i="3"/>
  <c r="E32" i="3"/>
  <c r="E22" i="3"/>
  <c r="AH13" i="2"/>
  <c r="K47" i="2"/>
  <c r="O47" i="2"/>
  <c r="S47" i="2"/>
  <c r="L47" i="2"/>
  <c r="P47" i="2"/>
  <c r="T47" i="2"/>
  <c r="J11" i="2"/>
  <c r="M47" i="2"/>
  <c r="Q47" i="2"/>
  <c r="J47" i="2"/>
  <c r="N47" i="2"/>
  <c r="R47" i="2"/>
  <c r="J63" i="2"/>
  <c r="AH12" i="8"/>
  <c r="K46" i="8"/>
  <c r="O46" i="8"/>
  <c r="S46" i="8"/>
  <c r="I63" i="8"/>
  <c r="I11" i="8"/>
  <c r="L46" i="8"/>
  <c r="P46" i="8"/>
  <c r="I46" i="8"/>
  <c r="M46" i="8"/>
  <c r="Q46" i="8"/>
  <c r="J46" i="8"/>
  <c r="N46" i="8"/>
  <c r="R46" i="8"/>
  <c r="I46" i="2"/>
  <c r="M46" i="2"/>
  <c r="Q46" i="2"/>
  <c r="I11" i="2"/>
  <c r="J46" i="2"/>
  <c r="N46" i="2"/>
  <c r="R46" i="2"/>
  <c r="AH12" i="2"/>
  <c r="K46" i="2"/>
  <c r="O46" i="2"/>
  <c r="S46" i="2"/>
  <c r="I63" i="2"/>
  <c r="L46" i="2"/>
  <c r="P46" i="2"/>
  <c r="E12" i="23"/>
  <c r="E12" i="24"/>
  <c r="D12" i="24" s="1"/>
  <c r="AD12" i="24" s="1"/>
  <c r="D13" i="24"/>
  <c r="C13" i="24" s="1"/>
  <c r="M48" i="2"/>
  <c r="Q48" i="2"/>
  <c r="U48" i="2"/>
  <c r="K63" i="2"/>
  <c r="N48" i="2"/>
  <c r="R48" i="2"/>
  <c r="AH14" i="2"/>
  <c r="K48" i="2"/>
  <c r="O48" i="2"/>
  <c r="S48" i="2"/>
  <c r="K11" i="2"/>
  <c r="L48" i="2"/>
  <c r="P48" i="2"/>
  <c r="T48" i="2"/>
  <c r="D16" i="24"/>
  <c r="D20" i="9"/>
  <c r="E21" i="9"/>
  <c r="E20" i="9"/>
  <c r="T44" i="3"/>
  <c r="J33" i="3"/>
  <c r="S334" i="3" l="1"/>
  <c r="R45" i="3"/>
  <c r="Q46" i="3"/>
  <c r="E334" i="3"/>
  <c r="D16" i="23"/>
  <c r="C16" i="23" s="1"/>
  <c r="D12" i="23"/>
  <c r="AD12" i="23" s="1"/>
  <c r="D13" i="23"/>
  <c r="C13" i="23" s="1"/>
  <c r="C21" i="3"/>
  <c r="D20" i="3"/>
  <c r="L334" i="3"/>
  <c r="K33" i="3"/>
  <c r="J34" i="3"/>
  <c r="BF48" i="2"/>
  <c r="BG48" i="2" s="1"/>
  <c r="AH48" i="2"/>
  <c r="P64" i="2"/>
  <c r="P45" i="2"/>
  <c r="O45" i="2"/>
  <c r="O64" i="2"/>
  <c r="N45" i="2"/>
  <c r="N64" i="2"/>
  <c r="M45" i="2"/>
  <c r="M64" i="2"/>
  <c r="J45" i="8"/>
  <c r="J64" i="8"/>
  <c r="P45" i="8"/>
  <c r="P64" i="8"/>
  <c r="S45" i="8"/>
  <c r="S64" i="8"/>
  <c r="AI15" i="24"/>
  <c r="C16" i="24"/>
  <c r="U45" i="2"/>
  <c r="U64" i="2"/>
  <c r="L64" i="2"/>
  <c r="L45" i="2"/>
  <c r="K45" i="2"/>
  <c r="K64" i="2"/>
  <c r="J45" i="2"/>
  <c r="J64" i="2"/>
  <c r="I45" i="2"/>
  <c r="BF46" i="2"/>
  <c r="BG46" i="2" s="1"/>
  <c r="I64" i="2"/>
  <c r="I65" i="2" s="1"/>
  <c r="AH46" i="2"/>
  <c r="Q45" i="8"/>
  <c r="Q64" i="8"/>
  <c r="L45" i="8"/>
  <c r="L64" i="8"/>
  <c r="O45" i="8"/>
  <c r="O64" i="8"/>
  <c r="F20" i="9"/>
  <c r="G11" i="2"/>
  <c r="AH11" i="2"/>
  <c r="R45" i="8"/>
  <c r="R64" i="8"/>
  <c r="M45" i="8"/>
  <c r="M64" i="8"/>
  <c r="G11" i="8"/>
  <c r="AH11" i="8"/>
  <c r="K45" i="8"/>
  <c r="K64" i="8"/>
  <c r="E334" i="9"/>
  <c r="C21" i="9"/>
  <c r="S45" i="2"/>
  <c r="S64" i="2"/>
  <c r="R45" i="2"/>
  <c r="R64" i="2"/>
  <c r="Q45" i="2"/>
  <c r="Q64" i="2"/>
  <c r="N45" i="8"/>
  <c r="N64" i="8"/>
  <c r="I45" i="8"/>
  <c r="AH46" i="8"/>
  <c r="I64" i="8"/>
  <c r="I62" i="8" s="1"/>
  <c r="BF46" i="8"/>
  <c r="BG46" i="8" s="1"/>
  <c r="BF47" i="2"/>
  <c r="BG47" i="2" s="1"/>
  <c r="AH47" i="2"/>
  <c r="AI47" i="2" s="1"/>
  <c r="T64" i="2"/>
  <c r="T45" i="2"/>
  <c r="S337" i="3" l="1"/>
  <c r="S336" i="3"/>
  <c r="AI15" i="23"/>
  <c r="R46" i="3"/>
  <c r="T46" i="3" s="1"/>
  <c r="Q47" i="3"/>
  <c r="T45" i="3"/>
  <c r="J65" i="2"/>
  <c r="J67" i="2" s="1"/>
  <c r="N94" i="1" s="1"/>
  <c r="L94" i="1" s="1"/>
  <c r="T65" i="2"/>
  <c r="T67" i="2" s="1"/>
  <c r="AR94" i="1" s="1"/>
  <c r="AR121" i="1" s="1"/>
  <c r="O65" i="2"/>
  <c r="O67" i="2" s="1"/>
  <c r="AC94" i="1" s="1"/>
  <c r="AC121" i="1" s="1"/>
  <c r="K65" i="2"/>
  <c r="K67" i="2" s="1"/>
  <c r="Q94" i="1" s="1"/>
  <c r="Q121" i="1" s="1"/>
  <c r="K62" i="8"/>
  <c r="K66" i="8" s="1"/>
  <c r="N65" i="2"/>
  <c r="N67" i="2" s="1"/>
  <c r="Z94" i="1" s="1"/>
  <c r="Z121" i="1" s="1"/>
  <c r="F20" i="3"/>
  <c r="U62" i="8"/>
  <c r="AS94" i="7" s="1"/>
  <c r="D21" i="3"/>
  <c r="F21" i="3" s="1"/>
  <c r="C22" i="3"/>
  <c r="T62" i="8"/>
  <c r="AP94" i="7" s="1"/>
  <c r="I66" i="8"/>
  <c r="I94" i="7"/>
  <c r="R43" i="2"/>
  <c r="AL91" i="1"/>
  <c r="I68" i="8"/>
  <c r="I69" i="8" s="1"/>
  <c r="J68" i="8"/>
  <c r="J69" i="8" s="1"/>
  <c r="K68" i="8"/>
  <c r="K69" i="8" s="1"/>
  <c r="L68" i="8"/>
  <c r="R43" i="8"/>
  <c r="AJ91" i="7"/>
  <c r="X94" i="1"/>
  <c r="M65" i="2"/>
  <c r="M67" i="2" s="1"/>
  <c r="W94" i="1" s="1"/>
  <c r="L65" i="2"/>
  <c r="L67" i="2" s="1"/>
  <c r="T94" i="1" s="1"/>
  <c r="P43" i="8"/>
  <c r="AD91" i="7"/>
  <c r="M43" i="2"/>
  <c r="W91" i="1"/>
  <c r="AC91" i="1"/>
  <c r="O43" i="2"/>
  <c r="N43" i="8"/>
  <c r="X91" i="7"/>
  <c r="R62" i="8"/>
  <c r="Q62" i="8"/>
  <c r="P62" i="8"/>
  <c r="AH45" i="8"/>
  <c r="AI46" i="8"/>
  <c r="AI45" i="8" s="1"/>
  <c r="I67" i="2"/>
  <c r="S65" i="2"/>
  <c r="S67" i="2" s="1"/>
  <c r="AO94" i="1" s="1"/>
  <c r="O43" i="8"/>
  <c r="AA91" i="7"/>
  <c r="Q43" i="8"/>
  <c r="AG91" i="7"/>
  <c r="I43" i="2"/>
  <c r="K91" i="1"/>
  <c r="E45" i="2"/>
  <c r="E43" i="2" s="1"/>
  <c r="E42" i="2" s="1"/>
  <c r="Q91" i="1"/>
  <c r="K43" i="2"/>
  <c r="U43" i="2"/>
  <c r="AU91" i="1"/>
  <c r="AF91" i="1"/>
  <c r="P43" i="2"/>
  <c r="I43" i="8"/>
  <c r="E45" i="8"/>
  <c r="E43" i="8" s="1"/>
  <c r="E42" i="8" s="1"/>
  <c r="I91" i="7"/>
  <c r="AO91" i="1"/>
  <c r="S43" i="2"/>
  <c r="M43" i="8"/>
  <c r="U91" i="7"/>
  <c r="U65" i="2"/>
  <c r="U67" i="2" s="1"/>
  <c r="AU94" i="1" s="1"/>
  <c r="T91" i="1"/>
  <c r="L43" i="2"/>
  <c r="S43" i="8"/>
  <c r="AM91" i="7"/>
  <c r="J43" i="8"/>
  <c r="L91" i="7"/>
  <c r="N43" i="2"/>
  <c r="Z91" i="1"/>
  <c r="K34" i="3"/>
  <c r="M34" i="3" s="1"/>
  <c r="J35" i="3"/>
  <c r="O94" i="7"/>
  <c r="AR91" i="1"/>
  <c r="T43" i="2"/>
  <c r="S62" i="8"/>
  <c r="N62" i="8"/>
  <c r="M62" i="8"/>
  <c r="L62" i="8"/>
  <c r="Q43" i="2"/>
  <c r="AI91" i="1"/>
  <c r="K43" i="8"/>
  <c r="O91" i="7"/>
  <c r="I69" i="2"/>
  <c r="I70" i="2" s="1"/>
  <c r="K95" i="1" s="1"/>
  <c r="I95" i="1" s="1"/>
  <c r="J69" i="2"/>
  <c r="J70" i="2" s="1"/>
  <c r="N95" i="1" s="1"/>
  <c r="L95" i="1" s="1"/>
  <c r="K69" i="2"/>
  <c r="K70" i="2" s="1"/>
  <c r="Q95" i="1" s="1"/>
  <c r="O95" i="1" s="1"/>
  <c r="E11" i="2"/>
  <c r="AI43" i="2" s="1"/>
  <c r="L69" i="2"/>
  <c r="AA94" i="1"/>
  <c r="AI46" i="2"/>
  <c r="AH45" i="2"/>
  <c r="O62" i="8"/>
  <c r="J62" i="8"/>
  <c r="C22" i="9"/>
  <c r="D21" i="9"/>
  <c r="R65" i="2"/>
  <c r="R67" i="2" s="1"/>
  <c r="AL94" i="1" s="1"/>
  <c r="Q65" i="2"/>
  <c r="Q67" i="2" s="1"/>
  <c r="AI94" i="1" s="1"/>
  <c r="P65" i="2"/>
  <c r="P67" i="2" s="1"/>
  <c r="AF94" i="1" s="1"/>
  <c r="L43" i="8"/>
  <c r="R91" i="7"/>
  <c r="J43" i="2"/>
  <c r="N91" i="1"/>
  <c r="AI48" i="2"/>
  <c r="AJ48" i="2"/>
  <c r="AJ45" i="2" s="1"/>
  <c r="M33" i="3"/>
  <c r="N121" i="1" l="1"/>
  <c r="T66" i="8"/>
  <c r="U66" i="8"/>
  <c r="R47" i="3"/>
  <c r="Q48" i="3"/>
  <c r="AI45" i="2"/>
  <c r="AP94" i="1"/>
  <c r="O94" i="1"/>
  <c r="D22" i="3"/>
  <c r="C23" i="3"/>
  <c r="BF62" i="8"/>
  <c r="AJ94" i="1"/>
  <c r="AL121" i="1"/>
  <c r="F21" i="9"/>
  <c r="L70" i="2"/>
  <c r="L68" i="2" s="1"/>
  <c r="S66" i="8"/>
  <c r="AM94" i="7"/>
  <c r="N42" i="2"/>
  <c r="J24" i="23"/>
  <c r="J22" i="23" s="1"/>
  <c r="S42" i="8"/>
  <c r="O24" i="24"/>
  <c r="O22" i="24" s="1"/>
  <c r="S91" i="7"/>
  <c r="S89" i="7" s="1"/>
  <c r="S96" i="7" s="1"/>
  <c r="U120" i="7"/>
  <c r="U89" i="7"/>
  <c r="S42" i="2"/>
  <c r="O24" i="23"/>
  <c r="O22" i="23" s="1"/>
  <c r="E24" i="24"/>
  <c r="I42" i="8"/>
  <c r="AH43" i="8"/>
  <c r="AU89" i="1"/>
  <c r="AS91" i="1"/>
  <c r="AS89" i="1" s="1"/>
  <c r="AS96" i="1" s="1"/>
  <c r="AU120" i="1"/>
  <c r="M24" i="24"/>
  <c r="M22" i="24" s="1"/>
  <c r="Q42" i="8"/>
  <c r="AH65" i="2"/>
  <c r="R66" i="8"/>
  <c r="AJ94" i="7"/>
  <c r="M42" i="2"/>
  <c r="I24" i="23"/>
  <c r="I22" i="23" s="1"/>
  <c r="R94" i="1"/>
  <c r="T121" i="1"/>
  <c r="AJ89" i="7"/>
  <c r="AH91" i="7"/>
  <c r="AH89" i="7" s="1"/>
  <c r="AH96" i="7" s="1"/>
  <c r="AJ120" i="7"/>
  <c r="AL89" i="1"/>
  <c r="AJ91" i="1"/>
  <c r="AJ89" i="1" s="1"/>
  <c r="AJ96" i="1" s="1"/>
  <c r="AL120" i="1"/>
  <c r="G94" i="7"/>
  <c r="I121" i="7"/>
  <c r="L66" i="8"/>
  <c r="R94" i="7"/>
  <c r="P24" i="23"/>
  <c r="P22" i="23" s="1"/>
  <c r="T42" i="2"/>
  <c r="K35" i="3"/>
  <c r="J36" i="3"/>
  <c r="L89" i="7"/>
  <c r="J91" i="7"/>
  <c r="L120" i="7"/>
  <c r="H24" i="23"/>
  <c r="H22" i="23" s="1"/>
  <c r="L42" i="2"/>
  <c r="I24" i="24"/>
  <c r="I22" i="24" s="1"/>
  <c r="M42" i="8"/>
  <c r="AO89" i="1"/>
  <c r="AM91" i="1"/>
  <c r="AM89" i="1" s="1"/>
  <c r="AM96" i="1" s="1"/>
  <c r="AO120" i="1"/>
  <c r="AP121" i="7"/>
  <c r="AP119" i="7" s="1"/>
  <c r="AN94" i="7"/>
  <c r="U42" i="2"/>
  <c r="Q24" i="23"/>
  <c r="Q22" i="23" s="1"/>
  <c r="K89" i="1"/>
  <c r="I91" i="1"/>
  <c r="K120" i="1"/>
  <c r="Y91" i="7"/>
  <c r="Y89" i="7" s="1"/>
  <c r="Y96" i="7" s="1"/>
  <c r="AA89" i="7"/>
  <c r="AA120" i="7"/>
  <c r="AH67" i="2"/>
  <c r="BF67" i="2"/>
  <c r="K94" i="1"/>
  <c r="X89" i="7"/>
  <c r="V91" i="7"/>
  <c r="V89" i="7" s="1"/>
  <c r="V96" i="7" s="1"/>
  <c r="X120" i="7"/>
  <c r="O42" i="2"/>
  <c r="K24" i="23"/>
  <c r="K22" i="23" s="1"/>
  <c r="AD89" i="7"/>
  <c r="AB91" i="7"/>
  <c r="AB89" i="7" s="1"/>
  <c r="AB96" i="7" s="1"/>
  <c r="AD120" i="7"/>
  <c r="U94" i="1"/>
  <c r="W121" i="1"/>
  <c r="N24" i="24"/>
  <c r="N22" i="24" s="1"/>
  <c r="R42" i="8"/>
  <c r="R42" i="2"/>
  <c r="N24" i="23"/>
  <c r="N22" i="23" s="1"/>
  <c r="R89" i="7"/>
  <c r="P91" i="7"/>
  <c r="P89" i="7" s="1"/>
  <c r="P96" i="7" s="1"/>
  <c r="R120" i="7"/>
  <c r="H24" i="24"/>
  <c r="H22" i="24" s="1"/>
  <c r="L42" i="8"/>
  <c r="C23" i="9"/>
  <c r="D22" i="9"/>
  <c r="F22" i="9" s="1"/>
  <c r="M91" i="7"/>
  <c r="M89" i="7" s="1"/>
  <c r="M96" i="7" s="1"/>
  <c r="O89" i="7"/>
  <c r="O120" i="7"/>
  <c r="N89" i="1"/>
  <c r="L91" i="1"/>
  <c r="L89" i="1" s="1"/>
  <c r="L96" i="1" s="1"/>
  <c r="N120" i="1"/>
  <c r="AD94" i="1"/>
  <c r="AF121" i="1"/>
  <c r="J66" i="8"/>
  <c r="L94" i="7"/>
  <c r="K42" i="8"/>
  <c r="G24" i="24"/>
  <c r="G22" i="24" s="1"/>
  <c r="M66" i="8"/>
  <c r="U94" i="7"/>
  <c r="AR89" i="1"/>
  <c r="AP91" i="1"/>
  <c r="AP89" i="1" s="1"/>
  <c r="AP96" i="1" s="1"/>
  <c r="AR120" i="1"/>
  <c r="F24" i="24"/>
  <c r="F22" i="24" s="1"/>
  <c r="J42" i="8"/>
  <c r="T89" i="1"/>
  <c r="R91" i="1"/>
  <c r="R89" i="1" s="1"/>
  <c r="R96" i="1" s="1"/>
  <c r="T120" i="1"/>
  <c r="G91" i="7"/>
  <c r="I120" i="7"/>
  <c r="I89" i="7"/>
  <c r="L24" i="23"/>
  <c r="L22" i="23" s="1"/>
  <c r="P42" i="2"/>
  <c r="K42" i="2"/>
  <c r="G24" i="23"/>
  <c r="G22" i="23" s="1"/>
  <c r="I42" i="2"/>
  <c r="AH43" i="2"/>
  <c r="E24" i="23"/>
  <c r="O42" i="8"/>
  <c r="K24" i="24"/>
  <c r="K22" i="24" s="1"/>
  <c r="P66" i="8"/>
  <c r="AD94" i="7"/>
  <c r="J24" i="24"/>
  <c r="J22" i="24" s="1"/>
  <c r="N42" i="8"/>
  <c r="AC89" i="1"/>
  <c r="AA91" i="1"/>
  <c r="AA89" i="1" s="1"/>
  <c r="AA96" i="1" s="1"/>
  <c r="AC120" i="1"/>
  <c r="L24" i="24"/>
  <c r="L22" i="24" s="1"/>
  <c r="P42" i="8"/>
  <c r="L69" i="8"/>
  <c r="L67" i="8" s="1"/>
  <c r="AQ94" i="7"/>
  <c r="AS121" i="7"/>
  <c r="AS119" i="7" s="1"/>
  <c r="AH62" i="8"/>
  <c r="Q42" i="2"/>
  <c r="M24" i="23"/>
  <c r="M22" i="23" s="1"/>
  <c r="J42" i="2"/>
  <c r="F24" i="23"/>
  <c r="F22" i="23" s="1"/>
  <c r="AG94" i="1"/>
  <c r="AI121" i="1"/>
  <c r="O66" i="8"/>
  <c r="AA94" i="7"/>
  <c r="AI89" i="1"/>
  <c r="AG91" i="1"/>
  <c r="AG89" i="1" s="1"/>
  <c r="AG96" i="1" s="1"/>
  <c r="AI120" i="1"/>
  <c r="N66" i="8"/>
  <c r="X94" i="7"/>
  <c r="M94" i="7"/>
  <c r="O121" i="7"/>
  <c r="Z89" i="1"/>
  <c r="X91" i="1"/>
  <c r="X89" i="1" s="1"/>
  <c r="X96" i="1" s="1"/>
  <c r="Z120" i="1"/>
  <c r="AK91" i="7"/>
  <c r="AK89" i="7" s="1"/>
  <c r="AK96" i="7" s="1"/>
  <c r="AM89" i="7"/>
  <c r="AM120" i="7"/>
  <c r="AS94" i="1"/>
  <c r="AU121" i="1"/>
  <c r="AF89" i="1"/>
  <c r="AD91" i="1"/>
  <c r="AD89" i="1" s="1"/>
  <c r="AD96" i="1" s="1"/>
  <c r="AF120" i="1"/>
  <c r="Q89" i="1"/>
  <c r="O91" i="1"/>
  <c r="O89" i="1" s="1"/>
  <c r="O96" i="1" s="1"/>
  <c r="Q120" i="1"/>
  <c r="AE91" i="7"/>
  <c r="AE89" i="7" s="1"/>
  <c r="AE96" i="7" s="1"/>
  <c r="AG120" i="7"/>
  <c r="AG89" i="7"/>
  <c r="AM94" i="1"/>
  <c r="AO121" i="1"/>
  <c r="Q66" i="8"/>
  <c r="AG94" i="7"/>
  <c r="W89" i="1"/>
  <c r="U91" i="1"/>
  <c r="U89" i="1" s="1"/>
  <c r="U96" i="1" s="1"/>
  <c r="W120" i="1"/>
  <c r="R48" i="3" l="1"/>
  <c r="T48" i="3" s="1"/>
  <c r="Q49" i="3"/>
  <c r="T47" i="3"/>
  <c r="BF66" i="8"/>
  <c r="C24" i="3"/>
  <c r="D23" i="3"/>
  <c r="F23" i="3" s="1"/>
  <c r="F22" i="3"/>
  <c r="AH66" i="8"/>
  <c r="W96" i="1"/>
  <c r="W104" i="1"/>
  <c r="U104" i="1" s="1"/>
  <c r="Q96" i="1"/>
  <c r="Q104" i="1"/>
  <c r="O104" i="1" s="1"/>
  <c r="AC96" i="1"/>
  <c r="AC104" i="1"/>
  <c r="AA104" i="1" s="1"/>
  <c r="G89" i="7"/>
  <c r="G96" i="7" s="1"/>
  <c r="AV91" i="7"/>
  <c r="S94" i="7"/>
  <c r="U121" i="7"/>
  <c r="J94" i="7"/>
  <c r="L121" i="7"/>
  <c r="X96" i="7"/>
  <c r="X104" i="7"/>
  <c r="V104" i="7" s="1"/>
  <c r="I89" i="1"/>
  <c r="I96" i="1" s="1"/>
  <c r="AX91" i="1"/>
  <c r="L96" i="7"/>
  <c r="L104" i="7"/>
  <c r="J104" i="7" s="1"/>
  <c r="AU119" i="1"/>
  <c r="AH42" i="8"/>
  <c r="AI42" i="8" s="1"/>
  <c r="U104" i="7"/>
  <c r="S104" i="7" s="1"/>
  <c r="U96" i="7"/>
  <c r="AH42" i="2"/>
  <c r="AI42" i="2" s="1"/>
  <c r="C24" i="9"/>
  <c r="D23" i="9"/>
  <c r="F23" i="9" s="1"/>
  <c r="I94" i="1"/>
  <c r="AX94" i="1" s="1"/>
  <c r="K121" i="1"/>
  <c r="AX121" i="1" s="1"/>
  <c r="AY121" i="1" s="1"/>
  <c r="AA104" i="7"/>
  <c r="Y104" i="7" s="1"/>
  <c r="AA96" i="7"/>
  <c r="K96" i="1"/>
  <c r="K104" i="1"/>
  <c r="I104" i="1" s="1"/>
  <c r="AO96" i="1"/>
  <c r="AO104" i="1"/>
  <c r="AM104" i="1" s="1"/>
  <c r="K36" i="3"/>
  <c r="M36" i="3" s="1"/>
  <c r="J37" i="3"/>
  <c r="R121" i="7"/>
  <c r="P94" i="7"/>
  <c r="D24" i="24"/>
  <c r="E22" i="24"/>
  <c r="V94" i="7"/>
  <c r="X121" i="7"/>
  <c r="AI96" i="1"/>
  <c r="AI104" i="1"/>
  <c r="AG104" i="1" s="1"/>
  <c r="I104" i="7"/>
  <c r="G104" i="7" s="1"/>
  <c r="I96" i="7"/>
  <c r="O104" i="7"/>
  <c r="M104" i="7" s="1"/>
  <c r="O96" i="7"/>
  <c r="R96" i="7"/>
  <c r="R104" i="7"/>
  <c r="P104" i="7" s="1"/>
  <c r="M35" i="3"/>
  <c r="AJ96" i="7"/>
  <c r="AJ104" i="7"/>
  <c r="AH104" i="7" s="1"/>
  <c r="AU96" i="1"/>
  <c r="AU104" i="1"/>
  <c r="AS104" i="1" s="1"/>
  <c r="AS106" i="1" s="1"/>
  <c r="T96" i="1"/>
  <c r="T104" i="1"/>
  <c r="R104" i="1" s="1"/>
  <c r="AE94" i="7"/>
  <c r="AG121" i="7"/>
  <c r="AG104" i="7"/>
  <c r="AE104" i="7" s="1"/>
  <c r="AG96" i="7"/>
  <c r="AF96" i="1"/>
  <c r="AF104" i="1"/>
  <c r="AD104" i="1" s="1"/>
  <c r="AM104" i="7"/>
  <c r="AK104" i="7" s="1"/>
  <c r="AK106" i="7" s="1"/>
  <c r="AM96" i="7"/>
  <c r="Z96" i="1"/>
  <c r="Z104" i="1"/>
  <c r="X104" i="1" s="1"/>
  <c r="Y94" i="7"/>
  <c r="AA121" i="7"/>
  <c r="AD121" i="7"/>
  <c r="AB94" i="7"/>
  <c r="D24" i="23"/>
  <c r="E22" i="23"/>
  <c r="AV120" i="7"/>
  <c r="AR96" i="1"/>
  <c r="AR104" i="1"/>
  <c r="AP104" i="1" s="1"/>
  <c r="N96" i="1"/>
  <c r="N104" i="1"/>
  <c r="L104" i="1" s="1"/>
  <c r="AD96" i="7"/>
  <c r="AD104" i="7"/>
  <c r="AB104" i="7" s="1"/>
  <c r="AX120" i="1"/>
  <c r="J89" i="7"/>
  <c r="J96" i="7" s="1"/>
  <c r="AX91" i="7"/>
  <c r="AL96" i="1"/>
  <c r="AL104" i="1"/>
  <c r="AJ104" i="1" s="1"/>
  <c r="AH94" i="7"/>
  <c r="AJ121" i="7"/>
  <c r="AK94" i="7"/>
  <c r="AM121" i="7"/>
  <c r="AM119" i="7" s="1"/>
  <c r="R49" i="3" l="1"/>
  <c r="Q50" i="3"/>
  <c r="D24" i="3"/>
  <c r="C25" i="3"/>
  <c r="AV94" i="7"/>
  <c r="AM106" i="7"/>
  <c r="AS110" i="1"/>
  <c r="AK110" i="7"/>
  <c r="AW120" i="7"/>
  <c r="AU106" i="1"/>
  <c r="R80" i="14" s="1"/>
  <c r="K37" i="3"/>
  <c r="J38" i="3"/>
  <c r="AV121" i="7"/>
  <c r="AW121" i="7" s="1"/>
  <c r="C25" i="9"/>
  <c r="D24" i="9"/>
  <c r="AY120" i="1"/>
  <c r="D22" i="23"/>
  <c r="C22" i="23" s="1"/>
  <c r="AI23" i="23"/>
  <c r="AI25" i="23"/>
  <c r="C24" i="23"/>
  <c r="AI25" i="24"/>
  <c r="D22" i="24"/>
  <c r="C22" i="24" s="1"/>
  <c r="AI23" i="24"/>
  <c r="C24" i="24"/>
  <c r="R50" i="3" l="1"/>
  <c r="T50" i="3" s="1"/>
  <c r="Q51" i="3"/>
  <c r="T49" i="3"/>
  <c r="D25" i="3"/>
  <c r="F25" i="3" s="1"/>
  <c r="C26" i="3"/>
  <c r="F24" i="3"/>
  <c r="AN113" i="7"/>
  <c r="M37" i="3"/>
  <c r="C26" i="9"/>
  <c r="D25" i="9"/>
  <c r="K38" i="3"/>
  <c r="M38" i="3" s="1"/>
  <c r="J39" i="3"/>
  <c r="F24" i="9"/>
  <c r="R51" i="3" l="1"/>
  <c r="Q52" i="3"/>
  <c r="D26" i="3"/>
  <c r="C27" i="3"/>
  <c r="K39" i="3"/>
  <c r="M39" i="3" s="1"/>
  <c r="J40" i="3"/>
  <c r="F25" i="9"/>
  <c r="C27" i="9"/>
  <c r="D26" i="9"/>
  <c r="F26" i="9" s="1"/>
  <c r="R52" i="3" l="1"/>
  <c r="T52" i="3" s="1"/>
  <c r="Q53" i="3"/>
  <c r="T51" i="3"/>
  <c r="D27" i="3"/>
  <c r="F27" i="3" s="1"/>
  <c r="C28" i="3"/>
  <c r="F26" i="3"/>
  <c r="C28" i="9"/>
  <c r="D27" i="9"/>
  <c r="F27" i="9" s="1"/>
  <c r="K40" i="3"/>
  <c r="J41" i="3"/>
  <c r="R53" i="3" l="1"/>
  <c r="Q54" i="3"/>
  <c r="D28" i="3"/>
  <c r="C29" i="3"/>
  <c r="K41" i="3"/>
  <c r="M41" i="3" s="1"/>
  <c r="J42" i="3"/>
  <c r="C29" i="9"/>
  <c r="D28" i="9"/>
  <c r="F28" i="9" s="1"/>
  <c r="M40" i="3"/>
  <c r="R54" i="3" l="1"/>
  <c r="T54" i="3" s="1"/>
  <c r="Q55" i="3"/>
  <c r="T53" i="3"/>
  <c r="D29" i="3"/>
  <c r="F29" i="3" s="1"/>
  <c r="C30" i="3"/>
  <c r="F28" i="3"/>
  <c r="C30" i="9"/>
  <c r="D29" i="9"/>
  <c r="F29" i="9" s="1"/>
  <c r="K42" i="3"/>
  <c r="M42" i="3" s="1"/>
  <c r="J43" i="3"/>
  <c r="R55" i="3" l="1"/>
  <c r="Q56" i="3"/>
  <c r="D30" i="3"/>
  <c r="F30" i="3" s="1"/>
  <c r="C31" i="3"/>
  <c r="C31" i="9"/>
  <c r="D30" i="9"/>
  <c r="F30" i="9" s="1"/>
  <c r="K43" i="3"/>
  <c r="J44" i="3"/>
  <c r="R56" i="3" l="1"/>
  <c r="Q57" i="3"/>
  <c r="T55" i="3"/>
  <c r="U55" i="3"/>
  <c r="D31" i="3"/>
  <c r="C32" i="3"/>
  <c r="D31" i="9"/>
  <c r="C32" i="9"/>
  <c r="J45" i="3"/>
  <c r="K44" i="3"/>
  <c r="M43" i="3"/>
  <c r="N43" i="3"/>
  <c r="R57" i="3" l="1"/>
  <c r="T57" i="3" s="1"/>
  <c r="Q58" i="3"/>
  <c r="T56" i="3"/>
  <c r="D32" i="3"/>
  <c r="F32" i="3" s="1"/>
  <c r="C33" i="3"/>
  <c r="F31" i="3"/>
  <c r="G31" i="3"/>
  <c r="AK31" i="3" s="1"/>
  <c r="E344" i="3" s="1"/>
  <c r="K103" i="1" s="1"/>
  <c r="M44" i="3"/>
  <c r="J46" i="3"/>
  <c r="K45" i="3"/>
  <c r="M45" i="3" s="1"/>
  <c r="C33" i="9"/>
  <c r="D32" i="9"/>
  <c r="F31" i="9"/>
  <c r="G31" i="9"/>
  <c r="R58" i="3" l="1"/>
  <c r="Q59" i="3"/>
  <c r="I103" i="1"/>
  <c r="K102" i="1"/>
  <c r="K122" i="1"/>
  <c r="K119" i="1" s="1"/>
  <c r="D33" i="3"/>
  <c r="C34" i="3"/>
  <c r="J47" i="3"/>
  <c r="K46" i="3"/>
  <c r="F32" i="9"/>
  <c r="AK31" i="9"/>
  <c r="C34" i="9"/>
  <c r="D33" i="9"/>
  <c r="F33" i="9" s="1"/>
  <c r="R59" i="3" l="1"/>
  <c r="T59" i="3" s="1"/>
  <c r="Q60" i="3"/>
  <c r="T58" i="3"/>
  <c r="C35" i="3"/>
  <c r="D34" i="3"/>
  <c r="F34" i="3" s="1"/>
  <c r="I102" i="1"/>
  <c r="I97" i="1" s="1"/>
  <c r="I106" i="1" s="1"/>
  <c r="K97" i="1"/>
  <c r="K106" i="1" s="1"/>
  <c r="F33" i="3"/>
  <c r="E344" i="9"/>
  <c r="M46" i="3"/>
  <c r="C35" i="9"/>
  <c r="D34" i="9"/>
  <c r="J48" i="3"/>
  <c r="K47" i="3"/>
  <c r="M47" i="3" s="1"/>
  <c r="R60" i="3" l="1"/>
  <c r="Q61" i="3"/>
  <c r="K129" i="1"/>
  <c r="F80" i="14"/>
  <c r="I112" i="1"/>
  <c r="I117" i="1"/>
  <c r="I115" i="1" s="1"/>
  <c r="I110" i="1"/>
  <c r="I113" i="1" s="1"/>
  <c r="J129" i="1"/>
  <c r="C36" i="3"/>
  <c r="D35" i="3"/>
  <c r="C36" i="9"/>
  <c r="D35" i="9"/>
  <c r="F35" i="9" s="1"/>
  <c r="F34" i="9"/>
  <c r="J49" i="3"/>
  <c r="K48" i="3"/>
  <c r="M48" i="3" s="1"/>
  <c r="I103" i="7"/>
  <c r="R61" i="3" l="1"/>
  <c r="T61" i="3" s="1"/>
  <c r="Q62" i="3"/>
  <c r="T60" i="3"/>
  <c r="L111" i="1"/>
  <c r="L116" i="1" s="1"/>
  <c r="I114" i="1"/>
  <c r="D36" i="3"/>
  <c r="F36" i="3" s="1"/>
  <c r="C37" i="3"/>
  <c r="F35" i="3"/>
  <c r="J50" i="3"/>
  <c r="K49" i="3"/>
  <c r="M49" i="3" s="1"/>
  <c r="C37" i="9"/>
  <c r="D36" i="9"/>
  <c r="F36" i="9" s="1"/>
  <c r="I122" i="7"/>
  <c r="G103" i="7"/>
  <c r="I102" i="7"/>
  <c r="R62" i="3" l="1"/>
  <c r="Q63" i="3"/>
  <c r="C38" i="3"/>
  <c r="D37" i="3"/>
  <c r="F37" i="3" s="1"/>
  <c r="G102" i="7"/>
  <c r="G97" i="7" s="1"/>
  <c r="G106" i="7" s="1"/>
  <c r="I97" i="7"/>
  <c r="I106" i="7" s="1"/>
  <c r="C38" i="9"/>
  <c r="D37" i="9"/>
  <c r="I119" i="7"/>
  <c r="J51" i="3"/>
  <c r="K50" i="3"/>
  <c r="R63" i="3" l="1"/>
  <c r="T63" i="3" s="1"/>
  <c r="Q64" i="3"/>
  <c r="T62" i="3"/>
  <c r="D38" i="3"/>
  <c r="C39" i="3"/>
  <c r="F37" i="9"/>
  <c r="C39" i="9"/>
  <c r="D38" i="9"/>
  <c r="F38" i="9" s="1"/>
  <c r="M50" i="3"/>
  <c r="J52" i="3"/>
  <c r="K51" i="3"/>
  <c r="M51" i="3" s="1"/>
  <c r="G110" i="7"/>
  <c r="H118" i="7"/>
  <c r="Q65" i="3" l="1"/>
  <c r="R64" i="3"/>
  <c r="C40" i="3"/>
  <c r="D39" i="3"/>
  <c r="F39" i="3" s="1"/>
  <c r="F38" i="3"/>
  <c r="J53" i="3"/>
  <c r="K52" i="3"/>
  <c r="M52" i="3" s="1"/>
  <c r="C40" i="9"/>
  <c r="D39" i="9"/>
  <c r="F39" i="9" s="1"/>
  <c r="H84" i="7"/>
  <c r="I84" i="7" s="1"/>
  <c r="H83" i="7"/>
  <c r="H73" i="7" s="1"/>
  <c r="H69" i="7" s="1"/>
  <c r="H96" i="7" s="1"/>
  <c r="H106" i="7" s="1"/>
  <c r="H109" i="7" s="1"/>
  <c r="K118" i="7"/>
  <c r="G111" i="7"/>
  <c r="G113" i="7"/>
  <c r="T64" i="3" l="1"/>
  <c r="Q66" i="3"/>
  <c r="R65" i="3"/>
  <c r="T65" i="3" s="1"/>
  <c r="D40" i="3"/>
  <c r="C41" i="3"/>
  <c r="J54" i="3"/>
  <c r="K53" i="3"/>
  <c r="M53" i="3" s="1"/>
  <c r="G116" i="7"/>
  <c r="K83" i="7"/>
  <c r="K73" i="7" s="1"/>
  <c r="K69" i="7" s="1"/>
  <c r="K96" i="7" s="1"/>
  <c r="K106" i="7" s="1"/>
  <c r="K109" i="7" s="1"/>
  <c r="N118" i="7"/>
  <c r="C41" i="9"/>
  <c r="D40" i="9"/>
  <c r="F40" i="9" s="1"/>
  <c r="R66" i="3" l="1"/>
  <c r="T66" i="3" s="1"/>
  <c r="Q67" i="3"/>
  <c r="C42" i="3"/>
  <c r="D41" i="3"/>
  <c r="F41" i="3" s="1"/>
  <c r="F40" i="3"/>
  <c r="G112" i="7"/>
  <c r="G117" i="7"/>
  <c r="G115" i="7" s="1"/>
  <c r="N83" i="7"/>
  <c r="N73" i="7" s="1"/>
  <c r="N69" i="7" s="1"/>
  <c r="N96" i="7" s="1"/>
  <c r="N106" i="7" s="1"/>
  <c r="N109" i="7" s="1"/>
  <c r="Q118" i="7"/>
  <c r="C42" i="9"/>
  <c r="D41" i="9"/>
  <c r="F41" i="9" s="1"/>
  <c r="K54" i="3"/>
  <c r="M54" i="3" s="1"/>
  <c r="J55" i="3"/>
  <c r="Q68" i="3" l="1"/>
  <c r="R67" i="3"/>
  <c r="C43" i="3"/>
  <c r="D42" i="3"/>
  <c r="F42" i="3" s="1"/>
  <c r="C43" i="9"/>
  <c r="D42" i="9"/>
  <c r="F42" i="9" s="1"/>
  <c r="G114" i="7"/>
  <c r="K150" i="7"/>
  <c r="K55" i="3"/>
  <c r="J56" i="3"/>
  <c r="Q83" i="7"/>
  <c r="Q73" i="7" s="1"/>
  <c r="Q69" i="7" s="1"/>
  <c r="Q96" i="7" s="1"/>
  <c r="Q106" i="7" s="1"/>
  <c r="Q109" i="7" s="1"/>
  <c r="T118" i="7"/>
  <c r="T67" i="3" l="1"/>
  <c r="U67" i="3"/>
  <c r="Q69" i="3"/>
  <c r="R68" i="3"/>
  <c r="D43" i="3"/>
  <c r="C44" i="3"/>
  <c r="T83" i="7"/>
  <c r="T73" i="7" s="1"/>
  <c r="T69" i="7" s="1"/>
  <c r="T96" i="7" s="1"/>
  <c r="T106" i="7" s="1"/>
  <c r="T109" i="7" s="1"/>
  <c r="W118" i="7"/>
  <c r="J57" i="3"/>
  <c r="K56" i="3"/>
  <c r="M55" i="3"/>
  <c r="N55" i="3"/>
  <c r="C44" i="9"/>
  <c r="D43" i="9"/>
  <c r="Q70" i="3" l="1"/>
  <c r="R69" i="3"/>
  <c r="T69" i="3" s="1"/>
  <c r="T68" i="3"/>
  <c r="D44" i="3"/>
  <c r="F44" i="3" s="1"/>
  <c r="C45" i="3"/>
  <c r="F43" i="3"/>
  <c r="G43" i="3"/>
  <c r="AK43" i="3" s="1"/>
  <c r="F344" i="3" s="1"/>
  <c r="N103" i="1" s="1"/>
  <c r="C45" i="9"/>
  <c r="D44" i="9"/>
  <c r="M56" i="3"/>
  <c r="W83" i="7"/>
  <c r="W73" i="7" s="1"/>
  <c r="W69" i="7" s="1"/>
  <c r="W96" i="7" s="1"/>
  <c r="W106" i="7" s="1"/>
  <c r="W109" i="7" s="1"/>
  <c r="Z118" i="7"/>
  <c r="F43" i="9"/>
  <c r="G43" i="9"/>
  <c r="J58" i="3"/>
  <c r="K57" i="3"/>
  <c r="M57" i="3" s="1"/>
  <c r="R70" i="3" l="1"/>
  <c r="Q71" i="3"/>
  <c r="N102" i="1"/>
  <c r="N122" i="1"/>
  <c r="N119" i="1" s="1"/>
  <c r="L103" i="1"/>
  <c r="C46" i="3"/>
  <c r="D45" i="3"/>
  <c r="J59" i="3"/>
  <c r="K58" i="3"/>
  <c r="F44" i="9"/>
  <c r="AK43" i="9"/>
  <c r="Z83" i="7"/>
  <c r="Z73" i="7" s="1"/>
  <c r="Z69" i="7" s="1"/>
  <c r="Z96" i="7" s="1"/>
  <c r="Z106" i="7" s="1"/>
  <c r="Z109" i="7" s="1"/>
  <c r="AC118" i="7"/>
  <c r="C46" i="9"/>
  <c r="D45" i="9"/>
  <c r="F45" i="9" s="1"/>
  <c r="Q72" i="3" l="1"/>
  <c r="R71" i="3"/>
  <c r="T71" i="3" s="1"/>
  <c r="T70" i="3"/>
  <c r="C47" i="3"/>
  <c r="D46" i="3"/>
  <c r="F46" i="3" s="1"/>
  <c r="F45" i="3"/>
  <c r="N97" i="1"/>
  <c r="N106" i="1" s="1"/>
  <c r="G80" i="14" s="1"/>
  <c r="L102" i="1"/>
  <c r="L97" i="1" s="1"/>
  <c r="L106" i="1" s="1"/>
  <c r="M58" i="3"/>
  <c r="AC83" i="7"/>
  <c r="AC73" i="7" s="1"/>
  <c r="AC69" i="7" s="1"/>
  <c r="AC96" i="7" s="1"/>
  <c r="AC106" i="7" s="1"/>
  <c r="AC109" i="7" s="1"/>
  <c r="AF118" i="7"/>
  <c r="F344" i="9"/>
  <c r="C47" i="9"/>
  <c r="D46" i="9"/>
  <c r="F46" i="9" s="1"/>
  <c r="J60" i="3"/>
  <c r="K59" i="3"/>
  <c r="M59" i="3" s="1"/>
  <c r="Q73" i="3" l="1"/>
  <c r="R72" i="3"/>
  <c r="L112" i="1"/>
  <c r="L117" i="1"/>
  <c r="L115" i="1" s="1"/>
  <c r="L110" i="1"/>
  <c r="L113" i="1" s="1"/>
  <c r="C48" i="3"/>
  <c r="D47" i="3"/>
  <c r="J61" i="3"/>
  <c r="K60" i="3"/>
  <c r="AF83" i="7"/>
  <c r="AF73" i="7" s="1"/>
  <c r="AF69" i="7" s="1"/>
  <c r="AF96" i="7" s="1"/>
  <c r="AF106" i="7" s="1"/>
  <c r="AF109" i="7" s="1"/>
  <c r="AI118" i="7"/>
  <c r="C48" i="9"/>
  <c r="D47" i="9"/>
  <c r="F47" i="9" s="1"/>
  <c r="L103" i="7"/>
  <c r="T72" i="3" l="1"/>
  <c r="Q74" i="3"/>
  <c r="R73" i="3"/>
  <c r="T73" i="3" s="1"/>
  <c r="C49" i="3"/>
  <c r="D48" i="3"/>
  <c r="F48" i="3" s="1"/>
  <c r="F47" i="3"/>
  <c r="O111" i="1"/>
  <c r="O116" i="1" s="1"/>
  <c r="L114" i="1"/>
  <c r="J103" i="7"/>
  <c r="L102" i="7"/>
  <c r="L122" i="7"/>
  <c r="M60" i="3"/>
  <c r="AI83" i="7"/>
  <c r="AI73" i="7" s="1"/>
  <c r="AI69" i="7" s="1"/>
  <c r="AI96" i="7" s="1"/>
  <c r="AI106" i="7" s="1"/>
  <c r="AI109" i="7" s="1"/>
  <c r="AL118" i="7"/>
  <c r="C49" i="9"/>
  <c r="D48" i="9"/>
  <c r="K61" i="3"/>
  <c r="M61" i="3" s="1"/>
  <c r="J62" i="3"/>
  <c r="Q75" i="3" l="1"/>
  <c r="R74" i="3"/>
  <c r="T74" i="3" s="1"/>
  <c r="D49" i="3"/>
  <c r="C50" i="3"/>
  <c r="F48" i="9"/>
  <c r="L119" i="7"/>
  <c r="J102" i="7"/>
  <c r="J97" i="7" s="1"/>
  <c r="J106" i="7" s="1"/>
  <c r="L97" i="7"/>
  <c r="L106" i="7" s="1"/>
  <c r="C50" i="9"/>
  <c r="D49" i="9"/>
  <c r="F49" i="9" s="1"/>
  <c r="K62" i="3"/>
  <c r="M62" i="3" s="1"/>
  <c r="J63" i="3"/>
  <c r="AL83" i="7"/>
  <c r="AL73" i="7" s="1"/>
  <c r="AL69" i="7" s="1"/>
  <c r="AL96" i="7" s="1"/>
  <c r="AL106" i="7" s="1"/>
  <c r="AL109" i="7" s="1"/>
  <c r="AO118" i="7"/>
  <c r="R75" i="3" l="1"/>
  <c r="Q76" i="3"/>
  <c r="D50" i="3"/>
  <c r="F50" i="3" s="1"/>
  <c r="C51" i="3"/>
  <c r="F49" i="3"/>
  <c r="J110" i="7"/>
  <c r="K63" i="3"/>
  <c r="J64" i="3"/>
  <c r="AO83" i="7"/>
  <c r="AO73" i="7" s="1"/>
  <c r="AO69" i="7" s="1"/>
  <c r="AO96" i="7" s="1"/>
  <c r="AO106" i="7" s="1"/>
  <c r="AO109" i="7" s="1"/>
  <c r="AR118" i="7"/>
  <c r="AR83" i="7" s="1"/>
  <c r="AR73" i="7" s="1"/>
  <c r="AR69" i="7" s="1"/>
  <c r="AR96" i="7" s="1"/>
  <c r="AR106" i="7" s="1"/>
  <c r="AR109" i="7" s="1"/>
  <c r="C51" i="9"/>
  <c r="D50" i="9"/>
  <c r="F50" i="9" s="1"/>
  <c r="Q77" i="3" l="1"/>
  <c r="R76" i="3"/>
  <c r="T76" i="3" s="1"/>
  <c r="T75" i="3"/>
  <c r="D51" i="3"/>
  <c r="C52" i="3"/>
  <c r="J111" i="7"/>
  <c r="J113" i="7"/>
  <c r="C52" i="9"/>
  <c r="D51" i="9"/>
  <c r="F51" i="9" s="1"/>
  <c r="M63" i="3"/>
  <c r="J65" i="3"/>
  <c r="K64" i="3"/>
  <c r="M64" i="3" s="1"/>
  <c r="Q78" i="3" l="1"/>
  <c r="R77" i="3"/>
  <c r="T77" i="3" s="1"/>
  <c r="C53" i="3"/>
  <c r="D52" i="3"/>
  <c r="F52" i="3" s="1"/>
  <c r="F51" i="3"/>
  <c r="J66" i="3"/>
  <c r="K65" i="3"/>
  <c r="M65" i="3" s="1"/>
  <c r="J116" i="7"/>
  <c r="C53" i="9"/>
  <c r="D52" i="9"/>
  <c r="F52" i="9" s="1"/>
  <c r="R78" i="3" l="1"/>
  <c r="T78" i="3" s="1"/>
  <c r="Q79" i="3"/>
  <c r="C54" i="3"/>
  <c r="D53" i="3"/>
  <c r="J112" i="7"/>
  <c r="J117" i="7"/>
  <c r="J115" i="7" s="1"/>
  <c r="C54" i="9"/>
  <c r="D53" i="9"/>
  <c r="F53" i="9" s="1"/>
  <c r="K66" i="3"/>
  <c r="M66" i="3" s="1"/>
  <c r="J67" i="3"/>
  <c r="Q80" i="3" l="1"/>
  <c r="R79" i="3"/>
  <c r="F53" i="3"/>
  <c r="C55" i="3"/>
  <c r="D54" i="3"/>
  <c r="F54" i="3" s="1"/>
  <c r="J68" i="3"/>
  <c r="K67" i="3"/>
  <c r="C55" i="9"/>
  <c r="D54" i="9"/>
  <c r="F54" i="9" s="1"/>
  <c r="M111" i="7"/>
  <c r="J114" i="7"/>
  <c r="N150" i="7"/>
  <c r="T79" i="3" l="1"/>
  <c r="U79" i="3"/>
  <c r="R80" i="3"/>
  <c r="Q81" i="3"/>
  <c r="C56" i="3"/>
  <c r="D55" i="3"/>
  <c r="M116" i="7"/>
  <c r="J69" i="3"/>
  <c r="K68" i="3"/>
  <c r="M67" i="3"/>
  <c r="N67" i="3"/>
  <c r="D55" i="9"/>
  <c r="C56" i="9"/>
  <c r="Q82" i="3" l="1"/>
  <c r="R81" i="3"/>
  <c r="T81" i="3" s="1"/>
  <c r="T80" i="3"/>
  <c r="F55" i="3"/>
  <c r="G55" i="3"/>
  <c r="AK55" i="3" s="1"/>
  <c r="G344" i="3" s="1"/>
  <c r="Q103" i="1" s="1"/>
  <c r="D56" i="3"/>
  <c r="F56" i="3" s="1"/>
  <c r="C57" i="3"/>
  <c r="M68" i="3"/>
  <c r="C57" i="9"/>
  <c r="D56" i="9"/>
  <c r="J70" i="3"/>
  <c r="K69" i="3"/>
  <c r="M69" i="3" s="1"/>
  <c r="F55" i="9"/>
  <c r="G55" i="9"/>
  <c r="R82" i="3" l="1"/>
  <c r="Q83" i="3"/>
  <c r="Q102" i="1"/>
  <c r="Q122" i="1"/>
  <c r="Q119" i="1" s="1"/>
  <c r="O103" i="1"/>
  <c r="C58" i="3"/>
  <c r="D57" i="3"/>
  <c r="F56" i="9"/>
  <c r="C58" i="9"/>
  <c r="D57" i="9"/>
  <c r="F57" i="9" s="1"/>
  <c r="AK55" i="9"/>
  <c r="J71" i="3"/>
  <c r="K70" i="3"/>
  <c r="M70" i="3" s="1"/>
  <c r="R83" i="3" l="1"/>
  <c r="T83" i="3" s="1"/>
  <c r="Q84" i="3"/>
  <c r="T82" i="3"/>
  <c r="D58" i="3"/>
  <c r="F58" i="3" s="1"/>
  <c r="C59" i="3"/>
  <c r="F57" i="3"/>
  <c r="O102" i="1"/>
  <c r="O97" i="1" s="1"/>
  <c r="O106" i="1" s="1"/>
  <c r="Q97" i="1"/>
  <c r="Q106" i="1" s="1"/>
  <c r="H80" i="14" s="1"/>
  <c r="J72" i="3"/>
  <c r="K71" i="3"/>
  <c r="M71" i="3" s="1"/>
  <c r="G344" i="9"/>
  <c r="C59" i="9"/>
  <c r="D58" i="9"/>
  <c r="R84" i="3" l="1"/>
  <c r="Q85" i="3"/>
  <c r="C60" i="3"/>
  <c r="D59" i="3"/>
  <c r="O110" i="1"/>
  <c r="O113" i="1" s="1"/>
  <c r="O117" i="1"/>
  <c r="O115" i="1" s="1"/>
  <c r="O112" i="1"/>
  <c r="O114" i="1" s="1"/>
  <c r="F58" i="9"/>
  <c r="J73" i="3"/>
  <c r="K72" i="3"/>
  <c r="M72" i="3" s="1"/>
  <c r="O103" i="7"/>
  <c r="C60" i="9"/>
  <c r="D59" i="9"/>
  <c r="F59" i="9" s="1"/>
  <c r="Q86" i="3" l="1"/>
  <c r="R85" i="3"/>
  <c r="T85" i="3" s="1"/>
  <c r="T84" i="3"/>
  <c r="F59" i="3"/>
  <c r="C61" i="3"/>
  <c r="D60" i="3"/>
  <c r="F60" i="3" s="1"/>
  <c r="C61" i="9"/>
  <c r="D60" i="9"/>
  <c r="F60" i="9" s="1"/>
  <c r="M103" i="7"/>
  <c r="O102" i="7"/>
  <c r="O122" i="7"/>
  <c r="J74" i="3"/>
  <c r="K73" i="3"/>
  <c r="M73" i="3" s="1"/>
  <c r="Q87" i="3" l="1"/>
  <c r="R86" i="3"/>
  <c r="C62" i="3"/>
  <c r="D61" i="3"/>
  <c r="F61" i="3" s="1"/>
  <c r="J75" i="3"/>
  <c r="K74" i="3"/>
  <c r="M74" i="3" s="1"/>
  <c r="M102" i="7"/>
  <c r="M97" i="7" s="1"/>
  <c r="M106" i="7" s="1"/>
  <c r="O97" i="7"/>
  <c r="O106" i="7" s="1"/>
  <c r="O119" i="7"/>
  <c r="C62" i="9"/>
  <c r="D61" i="9"/>
  <c r="T86" i="3" l="1"/>
  <c r="R87" i="3"/>
  <c r="T87" i="3" s="1"/>
  <c r="Q88" i="3"/>
  <c r="D62" i="3"/>
  <c r="C63" i="3"/>
  <c r="M112" i="7"/>
  <c r="M117" i="7"/>
  <c r="M115" i="7" s="1"/>
  <c r="M110" i="7"/>
  <c r="M113" i="7" s="1"/>
  <c r="F61" i="9"/>
  <c r="C63" i="9"/>
  <c r="D62" i="9"/>
  <c r="F62" i="9" s="1"/>
  <c r="J76" i="3"/>
  <c r="K75" i="3"/>
  <c r="M75" i="3" s="1"/>
  <c r="R88" i="3" l="1"/>
  <c r="T88" i="3" s="1"/>
  <c r="Q89" i="3"/>
  <c r="C64" i="3"/>
  <c r="D63" i="3"/>
  <c r="F63" i="3" s="1"/>
  <c r="F62" i="3"/>
  <c r="M114" i="7"/>
  <c r="Q150" i="7"/>
  <c r="J77" i="3"/>
  <c r="K76" i="3"/>
  <c r="M76" i="3" s="1"/>
  <c r="C64" i="9"/>
  <c r="D63" i="9"/>
  <c r="R89" i="3" l="1"/>
  <c r="T89" i="3" s="1"/>
  <c r="Q90" i="3"/>
  <c r="C65" i="3"/>
  <c r="D64" i="3"/>
  <c r="J78" i="3"/>
  <c r="K77" i="3"/>
  <c r="M77" i="3" s="1"/>
  <c r="F63" i="9"/>
  <c r="C65" i="9"/>
  <c r="D64" i="9"/>
  <c r="F64" i="9" s="1"/>
  <c r="R90" i="3" l="1"/>
  <c r="T90" i="3" s="1"/>
  <c r="Q91" i="3"/>
  <c r="F64" i="3"/>
  <c r="D65" i="3"/>
  <c r="F65" i="3" s="1"/>
  <c r="C66" i="3"/>
  <c r="K78" i="3"/>
  <c r="M78" i="3" s="1"/>
  <c r="J79" i="3"/>
  <c r="C66" i="9"/>
  <c r="D65" i="9"/>
  <c r="F65" i="9" s="1"/>
  <c r="R91" i="3" l="1"/>
  <c r="Q92" i="3"/>
  <c r="C67" i="3"/>
  <c r="D66" i="3"/>
  <c r="F66" i="3" s="1"/>
  <c r="K79" i="3"/>
  <c r="J80" i="3"/>
  <c r="C67" i="9"/>
  <c r="D66" i="9"/>
  <c r="F66" i="9" s="1"/>
  <c r="Q93" i="3" l="1"/>
  <c r="R92" i="3"/>
  <c r="T91" i="3"/>
  <c r="U91" i="3"/>
  <c r="D67" i="3"/>
  <c r="C68" i="3"/>
  <c r="M79" i="3"/>
  <c r="N79" i="3"/>
  <c r="C68" i="9"/>
  <c r="D67" i="9"/>
  <c r="K80" i="3"/>
  <c r="J81" i="3"/>
  <c r="T92" i="3" l="1"/>
  <c r="R93" i="3"/>
  <c r="T93" i="3" s="1"/>
  <c r="Q94" i="3"/>
  <c r="C69" i="3"/>
  <c r="D68" i="3"/>
  <c r="F68" i="3" s="1"/>
  <c r="F67" i="3"/>
  <c r="G67" i="3"/>
  <c r="AK67" i="3" s="1"/>
  <c r="H344" i="3" s="1"/>
  <c r="T103" i="1" s="1"/>
  <c r="F67" i="9"/>
  <c r="G67" i="9"/>
  <c r="K81" i="3"/>
  <c r="M81" i="3" s="1"/>
  <c r="J82" i="3"/>
  <c r="M80" i="3"/>
  <c r="C69" i="9"/>
  <c r="D68" i="9"/>
  <c r="R94" i="3" l="1"/>
  <c r="T94" i="3" s="1"/>
  <c r="Q95" i="3"/>
  <c r="T122" i="1"/>
  <c r="T119" i="1" s="1"/>
  <c r="R103" i="1"/>
  <c r="T102" i="1"/>
  <c r="C70" i="3"/>
  <c r="D69" i="3"/>
  <c r="F68" i="9"/>
  <c r="C70" i="9"/>
  <c r="D69" i="9"/>
  <c r="F69" i="9" s="1"/>
  <c r="AK67" i="9"/>
  <c r="K82" i="3"/>
  <c r="M82" i="3" s="1"/>
  <c r="J83" i="3"/>
  <c r="R95" i="3" l="1"/>
  <c r="Q96" i="3"/>
  <c r="R102" i="1"/>
  <c r="R97" i="1" s="1"/>
  <c r="R106" i="1" s="1"/>
  <c r="T97" i="1"/>
  <c r="T106" i="1" s="1"/>
  <c r="I80" i="14" s="1"/>
  <c r="C71" i="3"/>
  <c r="D70" i="3"/>
  <c r="F70" i="3" s="1"/>
  <c r="F69" i="3"/>
  <c r="H344" i="9"/>
  <c r="C71" i="9"/>
  <c r="D70" i="9"/>
  <c r="F70" i="9" s="1"/>
  <c r="K83" i="3"/>
  <c r="M83" i="3" s="1"/>
  <c r="J84" i="3"/>
  <c r="R96" i="3" l="1"/>
  <c r="T96" i="3" s="1"/>
  <c r="Q97" i="3"/>
  <c r="T95" i="3"/>
  <c r="C72" i="3"/>
  <c r="D71" i="3"/>
  <c r="F71" i="3" s="1"/>
  <c r="R110" i="1"/>
  <c r="K84" i="3"/>
  <c r="M84" i="3" s="1"/>
  <c r="J85" i="3"/>
  <c r="C72" i="9"/>
  <c r="D71" i="9"/>
  <c r="R103" i="7"/>
  <c r="R97" i="3" l="1"/>
  <c r="Q98" i="3"/>
  <c r="R113" i="1"/>
  <c r="R111" i="1"/>
  <c r="R116" i="1" s="1"/>
  <c r="C73" i="3"/>
  <c r="D72" i="3"/>
  <c r="P103" i="7"/>
  <c r="R102" i="7"/>
  <c r="R122" i="7"/>
  <c r="F71" i="9"/>
  <c r="K85" i="3"/>
  <c r="J86" i="3"/>
  <c r="C73" i="9"/>
  <c r="D72" i="9"/>
  <c r="F72" i="9" s="1"/>
  <c r="Q99" i="3" l="1"/>
  <c r="R98" i="3"/>
  <c r="T98" i="3" s="1"/>
  <c r="T97" i="3"/>
  <c r="F72" i="3"/>
  <c r="C74" i="3"/>
  <c r="D73" i="3"/>
  <c r="F73" i="3" s="1"/>
  <c r="R112" i="1"/>
  <c r="R117" i="1"/>
  <c r="R115" i="1" s="1"/>
  <c r="K86" i="3"/>
  <c r="M86" i="3" s="1"/>
  <c r="J87" i="3"/>
  <c r="C74" i="9"/>
  <c r="D73" i="9"/>
  <c r="F73" i="9" s="1"/>
  <c r="M85" i="3"/>
  <c r="P102" i="7"/>
  <c r="P97" i="7" s="1"/>
  <c r="P106" i="7" s="1"/>
  <c r="R97" i="7"/>
  <c r="R106" i="7" s="1"/>
  <c r="R119" i="7"/>
  <c r="R99" i="3" l="1"/>
  <c r="Q100" i="3"/>
  <c r="C75" i="3"/>
  <c r="D74" i="3"/>
  <c r="F74" i="3" s="1"/>
  <c r="R114" i="1"/>
  <c r="U111" i="1"/>
  <c r="U116" i="1" s="1"/>
  <c r="P110" i="7"/>
  <c r="C75" i="9"/>
  <c r="D74" i="9"/>
  <c r="K87" i="3"/>
  <c r="M87" i="3" s="1"/>
  <c r="J88" i="3"/>
  <c r="Q101" i="3" l="1"/>
  <c r="R100" i="3"/>
  <c r="T100" i="3" s="1"/>
  <c r="T99" i="3"/>
  <c r="D75" i="3"/>
  <c r="F75" i="3" s="1"/>
  <c r="C76" i="3"/>
  <c r="K88" i="3"/>
  <c r="M88" i="3" s="1"/>
  <c r="J89" i="3"/>
  <c r="F74" i="9"/>
  <c r="P113" i="7"/>
  <c r="P111" i="7"/>
  <c r="C76" i="9"/>
  <c r="D75" i="9"/>
  <c r="F75" i="9" s="1"/>
  <c r="Q102" i="3" l="1"/>
  <c r="R101" i="3"/>
  <c r="T101" i="3" s="1"/>
  <c r="C77" i="3"/>
  <c r="D76" i="3"/>
  <c r="F76" i="3" s="1"/>
  <c r="K89" i="3"/>
  <c r="M89" i="3" s="1"/>
  <c r="J90" i="3"/>
  <c r="C77" i="9"/>
  <c r="D76" i="9"/>
  <c r="F76" i="9" s="1"/>
  <c r="P116" i="7"/>
  <c r="R102" i="3" l="1"/>
  <c r="T102" i="3" s="1"/>
  <c r="Q103" i="3"/>
  <c r="C78" i="3"/>
  <c r="D77" i="3"/>
  <c r="F77" i="3" s="1"/>
  <c r="C78" i="9"/>
  <c r="D77" i="9"/>
  <c r="F77" i="9" s="1"/>
  <c r="K90" i="3"/>
  <c r="M90" i="3" s="1"/>
  <c r="J91" i="3"/>
  <c r="P112" i="7"/>
  <c r="P117" i="7"/>
  <c r="P115" i="7" s="1"/>
  <c r="R103" i="3" l="1"/>
  <c r="Q104" i="3"/>
  <c r="D78" i="3"/>
  <c r="F78" i="3" s="1"/>
  <c r="C79" i="3"/>
  <c r="K91" i="3"/>
  <c r="J92" i="3"/>
  <c r="S111" i="7"/>
  <c r="P114" i="7"/>
  <c r="T150" i="7"/>
  <c r="C79" i="9"/>
  <c r="D78" i="9"/>
  <c r="F78" i="9" s="1"/>
  <c r="R104" i="3" l="1"/>
  <c r="Q105" i="3"/>
  <c r="T103" i="3"/>
  <c r="U103" i="3"/>
  <c r="D79" i="3"/>
  <c r="C80" i="3"/>
  <c r="D79" i="9"/>
  <c r="C80" i="9"/>
  <c r="K92" i="3"/>
  <c r="J93" i="3"/>
  <c r="S116" i="7"/>
  <c r="M91" i="3"/>
  <c r="N91" i="3"/>
  <c r="R105" i="3" l="1"/>
  <c r="T105" i="3" s="1"/>
  <c r="Q106" i="3"/>
  <c r="T104" i="3"/>
  <c r="C81" i="3"/>
  <c r="D80" i="3"/>
  <c r="F80" i="3" s="1"/>
  <c r="F79" i="3"/>
  <c r="G79" i="3"/>
  <c r="AK79" i="3" s="1"/>
  <c r="I344" i="3" s="1"/>
  <c r="W103" i="1" s="1"/>
  <c r="K93" i="3"/>
  <c r="M93" i="3" s="1"/>
  <c r="J94" i="3"/>
  <c r="C81" i="9"/>
  <c r="D80" i="9"/>
  <c r="M92" i="3"/>
  <c r="F79" i="9"/>
  <c r="G79" i="9"/>
  <c r="R106" i="3" l="1"/>
  <c r="Q107" i="3"/>
  <c r="W102" i="1"/>
  <c r="W122" i="1"/>
  <c r="W119" i="1" s="1"/>
  <c r="U103" i="1"/>
  <c r="C82" i="3"/>
  <c r="D81" i="3"/>
  <c r="K94" i="3"/>
  <c r="J95" i="3"/>
  <c r="AK79" i="9"/>
  <c r="F80" i="9"/>
  <c r="C82" i="9"/>
  <c r="D81" i="9"/>
  <c r="F81" i="9" s="1"/>
  <c r="R107" i="3" l="1"/>
  <c r="T107" i="3" s="1"/>
  <c r="Q108" i="3"/>
  <c r="T106" i="3"/>
  <c r="C83" i="3"/>
  <c r="D82" i="3"/>
  <c r="F82" i="3" s="1"/>
  <c r="F81" i="3"/>
  <c r="U102" i="1"/>
  <c r="U97" i="1" s="1"/>
  <c r="U106" i="1" s="1"/>
  <c r="W97" i="1"/>
  <c r="W106" i="1" s="1"/>
  <c r="J80" i="14" s="1"/>
  <c r="K95" i="3"/>
  <c r="M95" i="3" s="1"/>
  <c r="J96" i="3"/>
  <c r="C83" i="9"/>
  <c r="D82" i="9"/>
  <c r="F82" i="9" s="1"/>
  <c r="M94" i="3"/>
  <c r="I344" i="9"/>
  <c r="R108" i="3" l="1"/>
  <c r="Q109" i="3"/>
  <c r="U110" i="1"/>
  <c r="U113" i="1" s="1"/>
  <c r="U112" i="1"/>
  <c r="U117" i="1"/>
  <c r="U115" i="1" s="1"/>
  <c r="D83" i="3"/>
  <c r="C84" i="3"/>
  <c r="U103" i="7"/>
  <c r="C84" i="9"/>
  <c r="D83" i="9"/>
  <c r="F83" i="9" s="1"/>
  <c r="K96" i="3"/>
  <c r="M96" i="3" s="1"/>
  <c r="J97" i="3"/>
  <c r="R109" i="3" l="1"/>
  <c r="T109" i="3" s="1"/>
  <c r="Q110" i="3"/>
  <c r="T108" i="3"/>
  <c r="F83" i="3"/>
  <c r="U114" i="1"/>
  <c r="X111" i="1"/>
  <c r="X116" i="1" s="1"/>
  <c r="D84" i="3"/>
  <c r="F84" i="3" s="1"/>
  <c r="C85" i="3"/>
  <c r="U122" i="7"/>
  <c r="S103" i="7"/>
  <c r="U102" i="7"/>
  <c r="K97" i="3"/>
  <c r="M97" i="3" s="1"/>
  <c r="J98" i="3"/>
  <c r="C85" i="9"/>
  <c r="D84" i="9"/>
  <c r="Q111" i="3" l="1"/>
  <c r="R110" i="3"/>
  <c r="D85" i="3"/>
  <c r="C86" i="3"/>
  <c r="F84" i="9"/>
  <c r="U119" i="7"/>
  <c r="C86" i="9"/>
  <c r="D85" i="9"/>
  <c r="F85" i="9" s="1"/>
  <c r="K98" i="3"/>
  <c r="M98" i="3" s="1"/>
  <c r="J99" i="3"/>
  <c r="S102" i="7"/>
  <c r="S97" i="7" s="1"/>
  <c r="S106" i="7" s="1"/>
  <c r="U97" i="7"/>
  <c r="U106" i="7" s="1"/>
  <c r="T110" i="3" l="1"/>
  <c r="R111" i="3"/>
  <c r="T111" i="3" s="1"/>
  <c r="Q112" i="3"/>
  <c r="D86" i="3"/>
  <c r="F86" i="3" s="1"/>
  <c r="C87" i="3"/>
  <c r="F85" i="3"/>
  <c r="K99" i="3"/>
  <c r="M99" i="3" s="1"/>
  <c r="J100" i="3"/>
  <c r="C87" i="9"/>
  <c r="D86" i="9"/>
  <c r="F86" i="9" s="1"/>
  <c r="S110" i="7"/>
  <c r="S113" i="7" s="1"/>
  <c r="S112" i="7"/>
  <c r="S117" i="7"/>
  <c r="S115" i="7" s="1"/>
  <c r="R112" i="3" l="1"/>
  <c r="T112" i="3" s="1"/>
  <c r="Q113" i="3"/>
  <c r="D87" i="3"/>
  <c r="C88" i="3"/>
  <c r="C88" i="9"/>
  <c r="D87" i="9"/>
  <c r="F87" i="9" s="1"/>
  <c r="K100" i="3"/>
  <c r="M100" i="3" s="1"/>
  <c r="J101" i="3"/>
  <c r="V111" i="7"/>
  <c r="S114" i="7"/>
  <c r="W150" i="7"/>
  <c r="Q114" i="3" l="1"/>
  <c r="R113" i="3"/>
  <c r="T113" i="3" s="1"/>
  <c r="D88" i="3"/>
  <c r="F88" i="3" s="1"/>
  <c r="C89" i="3"/>
  <c r="F87" i="3"/>
  <c r="V116" i="7"/>
  <c r="K101" i="3"/>
  <c r="M101" i="3" s="1"/>
  <c r="J102" i="3"/>
  <c r="C89" i="9"/>
  <c r="D88" i="9"/>
  <c r="F88" i="9" s="1"/>
  <c r="Q115" i="3" l="1"/>
  <c r="R114" i="3"/>
  <c r="T114" i="3" s="1"/>
  <c r="C90" i="3"/>
  <c r="D89" i="3"/>
  <c r="K102" i="3"/>
  <c r="M102" i="3" s="1"/>
  <c r="J103" i="3"/>
  <c r="C90" i="9"/>
  <c r="D89" i="9"/>
  <c r="F89" i="9" s="1"/>
  <c r="Q116" i="3" l="1"/>
  <c r="R115" i="3"/>
  <c r="F89" i="3"/>
  <c r="D90" i="3"/>
  <c r="F90" i="3" s="1"/>
  <c r="C91" i="3"/>
  <c r="K103" i="3"/>
  <c r="J104" i="3"/>
  <c r="C91" i="9"/>
  <c r="D90" i="9"/>
  <c r="F90" i="9" s="1"/>
  <c r="T115" i="3" l="1"/>
  <c r="U115" i="3"/>
  <c r="Q117" i="3"/>
  <c r="R116" i="3"/>
  <c r="D91" i="3"/>
  <c r="C92" i="3"/>
  <c r="C92" i="9"/>
  <c r="D91" i="9"/>
  <c r="K104" i="3"/>
  <c r="J105" i="3"/>
  <c r="M103" i="3"/>
  <c r="N103" i="3"/>
  <c r="T116" i="3" l="1"/>
  <c r="Q118" i="3"/>
  <c r="R117" i="3"/>
  <c r="T117" i="3" s="1"/>
  <c r="D92" i="3"/>
  <c r="F92" i="3" s="1"/>
  <c r="C93" i="3"/>
  <c r="F91" i="3"/>
  <c r="G91" i="3"/>
  <c r="AK91" i="3" s="1"/>
  <c r="J344" i="3" s="1"/>
  <c r="Z103" i="1" s="1"/>
  <c r="K105" i="3"/>
  <c r="M105" i="3" s="1"/>
  <c r="J106" i="3"/>
  <c r="M104" i="3"/>
  <c r="F91" i="9"/>
  <c r="G91" i="9"/>
  <c r="AK91" i="9" s="1"/>
  <c r="J344" i="9" s="1"/>
  <c r="X103" i="7" s="1"/>
  <c r="C93" i="9"/>
  <c r="D92" i="9"/>
  <c r="Q119" i="3" l="1"/>
  <c r="R118" i="3"/>
  <c r="T118" i="3" s="1"/>
  <c r="Z122" i="1"/>
  <c r="Z119" i="1" s="1"/>
  <c r="X103" i="1"/>
  <c r="Z102" i="1"/>
  <c r="D93" i="3"/>
  <c r="C94" i="3"/>
  <c r="F92" i="9"/>
  <c r="K106" i="3"/>
  <c r="J107" i="3"/>
  <c r="V103" i="7"/>
  <c r="X102" i="7"/>
  <c r="X122" i="7"/>
  <c r="X119" i="7" s="1"/>
  <c r="C94" i="9"/>
  <c r="D93" i="9"/>
  <c r="F93" i="9" s="1"/>
  <c r="Q120" i="3" l="1"/>
  <c r="R119" i="3"/>
  <c r="F93" i="3"/>
  <c r="X102" i="1"/>
  <c r="X97" i="1" s="1"/>
  <c r="X106" i="1" s="1"/>
  <c r="Z97" i="1"/>
  <c r="Z106" i="1" s="1"/>
  <c r="K80" i="14" s="1"/>
  <c r="D94" i="3"/>
  <c r="F94" i="3" s="1"/>
  <c r="C95" i="3"/>
  <c r="C95" i="9"/>
  <c r="D94" i="9"/>
  <c r="F94" i="9" s="1"/>
  <c r="K107" i="3"/>
  <c r="M107" i="3" s="1"/>
  <c r="J108" i="3"/>
  <c r="M106" i="3"/>
  <c r="V102" i="7"/>
  <c r="V97" i="7" s="1"/>
  <c r="V106" i="7" s="1"/>
  <c r="X97" i="7"/>
  <c r="X106" i="7" s="1"/>
  <c r="T119" i="3" l="1"/>
  <c r="Q121" i="3"/>
  <c r="R120" i="3"/>
  <c r="T120" i="3" s="1"/>
  <c r="X112" i="1"/>
  <c r="X110" i="1"/>
  <c r="X113" i="1" s="1"/>
  <c r="X117" i="1"/>
  <c r="X115" i="1" s="1"/>
  <c r="D95" i="3"/>
  <c r="C96" i="3"/>
  <c r="K108" i="3"/>
  <c r="M108" i="3" s="1"/>
  <c r="J109" i="3"/>
  <c r="V112" i="7"/>
  <c r="V117" i="7"/>
  <c r="V115" i="7" s="1"/>
  <c r="V110" i="7"/>
  <c r="V113" i="7" s="1"/>
  <c r="C96" i="9"/>
  <c r="D95" i="9"/>
  <c r="Q122" i="3" l="1"/>
  <c r="R121" i="3"/>
  <c r="T121" i="3" s="1"/>
  <c r="F95" i="3"/>
  <c r="C97" i="3"/>
  <c r="D96" i="3"/>
  <c r="F96" i="3" s="1"/>
  <c r="AA111" i="1"/>
  <c r="AA116" i="1" s="1"/>
  <c r="X114" i="1"/>
  <c r="C97" i="9"/>
  <c r="D96" i="9"/>
  <c r="F96" i="9" s="1"/>
  <c r="K109" i="3"/>
  <c r="J110" i="3"/>
  <c r="Y111" i="7"/>
  <c r="V114" i="7"/>
  <c r="Z150" i="7"/>
  <c r="F95" i="9"/>
  <c r="R122" i="3" l="1"/>
  <c r="Q123" i="3"/>
  <c r="C98" i="3"/>
  <c r="D97" i="3"/>
  <c r="F97" i="3" s="1"/>
  <c r="K110" i="3"/>
  <c r="M110" i="3" s="1"/>
  <c r="J111" i="3"/>
  <c r="M109" i="3"/>
  <c r="Y116" i="7"/>
  <c r="C98" i="9"/>
  <c r="D97" i="9"/>
  <c r="Q124" i="3" l="1"/>
  <c r="R123" i="3"/>
  <c r="T123" i="3" s="1"/>
  <c r="T122" i="3"/>
  <c r="D98" i="3"/>
  <c r="C99" i="3"/>
  <c r="F97" i="9"/>
  <c r="C99" i="9"/>
  <c r="D98" i="9"/>
  <c r="F98" i="9" s="1"/>
  <c r="K111" i="3"/>
  <c r="M111" i="3" s="1"/>
  <c r="J112" i="3"/>
  <c r="Q125" i="3" l="1"/>
  <c r="R124" i="3"/>
  <c r="T124" i="3" s="1"/>
  <c r="D99" i="3"/>
  <c r="F99" i="3" s="1"/>
  <c r="C100" i="3"/>
  <c r="F98" i="3"/>
  <c r="C100" i="9"/>
  <c r="D99" i="9"/>
  <c r="F99" i="9" s="1"/>
  <c r="K112" i="3"/>
  <c r="M112" i="3" s="1"/>
  <c r="J113" i="3"/>
  <c r="Q126" i="3" l="1"/>
  <c r="R125" i="3"/>
  <c r="T125" i="3" s="1"/>
  <c r="C101" i="3"/>
  <c r="D100" i="3"/>
  <c r="C101" i="9"/>
  <c r="D100" i="9"/>
  <c r="F100" i="9" s="1"/>
  <c r="J114" i="3"/>
  <c r="K113" i="3"/>
  <c r="M113" i="3" s="1"/>
  <c r="R126" i="3" l="1"/>
  <c r="T126" i="3" s="1"/>
  <c r="Q127" i="3"/>
  <c r="F100" i="3"/>
  <c r="D101" i="3"/>
  <c r="F101" i="3" s="1"/>
  <c r="C102" i="3"/>
  <c r="C102" i="9"/>
  <c r="D101" i="9"/>
  <c r="F101" i="9" s="1"/>
  <c r="K114" i="3"/>
  <c r="M114" i="3" s="1"/>
  <c r="J115" i="3"/>
  <c r="Q128" i="3" l="1"/>
  <c r="R127" i="3"/>
  <c r="D102" i="3"/>
  <c r="F102" i="3" s="1"/>
  <c r="C103" i="3"/>
  <c r="K115" i="3"/>
  <c r="J116" i="3"/>
  <c r="C103" i="9"/>
  <c r="D102" i="9"/>
  <c r="F102" i="9" s="1"/>
  <c r="T127" i="3" l="1"/>
  <c r="U127" i="3"/>
  <c r="R128" i="3"/>
  <c r="Q129" i="3"/>
  <c r="D103" i="3"/>
  <c r="C104" i="3"/>
  <c r="J117" i="3"/>
  <c r="K116" i="3"/>
  <c r="M115" i="3"/>
  <c r="N115" i="3"/>
  <c r="D103" i="9"/>
  <c r="C104" i="9"/>
  <c r="R129" i="3" l="1"/>
  <c r="T129" i="3" s="1"/>
  <c r="Q130" i="3"/>
  <c r="T128" i="3"/>
  <c r="D104" i="3"/>
  <c r="F104" i="3" s="1"/>
  <c r="C105" i="3"/>
  <c r="F103" i="3"/>
  <c r="G103" i="3"/>
  <c r="AK103" i="3" s="1"/>
  <c r="K344" i="3" s="1"/>
  <c r="AC103" i="1" s="1"/>
  <c r="F103" i="9"/>
  <c r="G103" i="9"/>
  <c r="AK103" i="9" s="1"/>
  <c r="K344" i="9" s="1"/>
  <c r="AA103" i="7" s="1"/>
  <c r="J118" i="3"/>
  <c r="K117" i="3"/>
  <c r="M117" i="3" s="1"/>
  <c r="C105" i="9"/>
  <c r="D104" i="9"/>
  <c r="M116" i="3"/>
  <c r="Q131" i="3" l="1"/>
  <c r="R130" i="3"/>
  <c r="AA103" i="1"/>
  <c r="AC102" i="1"/>
  <c r="AC122" i="1"/>
  <c r="AC119" i="1" s="1"/>
  <c r="D105" i="3"/>
  <c r="C106" i="3"/>
  <c r="J119" i="3"/>
  <c r="K118" i="3"/>
  <c r="F104" i="9"/>
  <c r="Y103" i="7"/>
  <c r="AA102" i="7"/>
  <c r="AA122" i="7"/>
  <c r="AA119" i="7" s="1"/>
  <c r="C106" i="9"/>
  <c r="D105" i="9"/>
  <c r="F105" i="9" s="1"/>
  <c r="T130" i="3" l="1"/>
  <c r="R131" i="3"/>
  <c r="T131" i="3" s="1"/>
  <c r="Q132" i="3"/>
  <c r="F105" i="3"/>
  <c r="AC97" i="1"/>
  <c r="AC106" i="1" s="1"/>
  <c r="L80" i="14" s="1"/>
  <c r="AA102" i="1"/>
  <c r="AA97" i="1" s="1"/>
  <c r="AA106" i="1" s="1"/>
  <c r="D106" i="3"/>
  <c r="F106" i="3" s="1"/>
  <c r="C107" i="3"/>
  <c r="C107" i="9"/>
  <c r="D106" i="9"/>
  <c r="F106" i="9" s="1"/>
  <c r="Y102" i="7"/>
  <c r="Y97" i="7" s="1"/>
  <c r="Y106" i="7" s="1"/>
  <c r="AA97" i="7"/>
  <c r="AA106" i="7" s="1"/>
  <c r="M118" i="3"/>
  <c r="J120" i="3"/>
  <c r="K119" i="3"/>
  <c r="M119" i="3" s="1"/>
  <c r="Q133" i="3" l="1"/>
  <c r="R132" i="3"/>
  <c r="T132" i="3" s="1"/>
  <c r="AA112" i="1"/>
  <c r="AA117" i="1"/>
  <c r="AA115" i="1" s="1"/>
  <c r="AA110" i="1"/>
  <c r="AA113" i="1" s="1"/>
  <c r="D107" i="3"/>
  <c r="C108" i="3"/>
  <c r="Y112" i="7"/>
  <c r="Y117" i="7"/>
  <c r="Y115" i="7" s="1"/>
  <c r="Y110" i="7"/>
  <c r="Y113" i="7" s="1"/>
  <c r="C108" i="9"/>
  <c r="D107" i="9"/>
  <c r="F107" i="9" s="1"/>
  <c r="J121" i="3"/>
  <c r="K120" i="3"/>
  <c r="Q134" i="3" l="1"/>
  <c r="R133" i="3"/>
  <c r="F107" i="3"/>
  <c r="D108" i="3"/>
  <c r="F108" i="3" s="1"/>
  <c r="C109" i="3"/>
  <c r="AA114" i="1"/>
  <c r="AD111" i="1"/>
  <c r="AD116" i="1" s="1"/>
  <c r="M120" i="3"/>
  <c r="J122" i="3"/>
  <c r="K121" i="3"/>
  <c r="M121" i="3" s="1"/>
  <c r="C109" i="9"/>
  <c r="D108" i="9"/>
  <c r="F108" i="9" s="1"/>
  <c r="Y114" i="7"/>
  <c r="AC150" i="7"/>
  <c r="T133" i="3" l="1"/>
  <c r="R134" i="3"/>
  <c r="T134" i="3" s="1"/>
  <c r="Q135" i="3"/>
  <c r="D109" i="3"/>
  <c r="F109" i="3" s="1"/>
  <c r="C110" i="3"/>
  <c r="C110" i="9"/>
  <c r="D109" i="9"/>
  <c r="F109" i="9" s="1"/>
  <c r="J123" i="3"/>
  <c r="K122" i="3"/>
  <c r="Q136" i="3" l="1"/>
  <c r="R135" i="3"/>
  <c r="T135" i="3" s="1"/>
  <c r="D110" i="3"/>
  <c r="C111" i="3"/>
  <c r="C111" i="9"/>
  <c r="D110" i="9"/>
  <c r="F110" i="9" s="1"/>
  <c r="M122" i="3"/>
  <c r="J124" i="3"/>
  <c r="K123" i="3"/>
  <c r="M123" i="3" s="1"/>
  <c r="Q137" i="3" l="1"/>
  <c r="R136" i="3"/>
  <c r="T136" i="3" s="1"/>
  <c r="D111" i="3"/>
  <c r="F111" i="3" s="1"/>
  <c r="C112" i="3"/>
  <c r="F110" i="3"/>
  <c r="C112" i="9"/>
  <c r="D111" i="9"/>
  <c r="F111" i="9" s="1"/>
  <c r="J125" i="3"/>
  <c r="K124" i="3"/>
  <c r="M124" i="3" s="1"/>
  <c r="Q138" i="3" l="1"/>
  <c r="R137" i="3"/>
  <c r="T137" i="3" s="1"/>
  <c r="D112" i="3"/>
  <c r="C113" i="3"/>
  <c r="J126" i="3"/>
  <c r="K125" i="3"/>
  <c r="M125" i="3" s="1"/>
  <c r="C113" i="9"/>
  <c r="D112" i="9"/>
  <c r="F112" i="9" s="1"/>
  <c r="Q139" i="3" l="1"/>
  <c r="R138" i="3"/>
  <c r="T138" i="3" s="1"/>
  <c r="D113" i="3"/>
  <c r="F113" i="3" s="1"/>
  <c r="C114" i="3"/>
  <c r="F112" i="3"/>
  <c r="C114" i="9"/>
  <c r="D113" i="9"/>
  <c r="F113" i="9" s="1"/>
  <c r="K126" i="3"/>
  <c r="M126" i="3" s="1"/>
  <c r="J127" i="3"/>
  <c r="R139" i="3" l="1"/>
  <c r="Q140" i="3"/>
  <c r="C115" i="3"/>
  <c r="D114" i="3"/>
  <c r="F114" i="3" s="1"/>
  <c r="C115" i="9"/>
  <c r="D114" i="9"/>
  <c r="F114" i="9" s="1"/>
  <c r="K127" i="3"/>
  <c r="J128" i="3"/>
  <c r="Q141" i="3" l="1"/>
  <c r="R140" i="3"/>
  <c r="T139" i="3"/>
  <c r="U139" i="3"/>
  <c r="D115" i="3"/>
  <c r="C116" i="3"/>
  <c r="J129" i="3"/>
  <c r="K128" i="3"/>
  <c r="M127" i="3"/>
  <c r="N127" i="3"/>
  <c r="C116" i="9"/>
  <c r="D115" i="9"/>
  <c r="T140" i="3" l="1"/>
  <c r="R141" i="3"/>
  <c r="T141" i="3" s="1"/>
  <c r="Q142" i="3"/>
  <c r="D116" i="3"/>
  <c r="F116" i="3" s="1"/>
  <c r="C117" i="3"/>
  <c r="F115" i="3"/>
  <c r="G115" i="3"/>
  <c r="AK115" i="3" s="1"/>
  <c r="L344" i="3" s="1"/>
  <c r="AF103" i="1" s="1"/>
  <c r="F115" i="9"/>
  <c r="G115" i="9"/>
  <c r="AK115" i="9" s="1"/>
  <c r="L344" i="9" s="1"/>
  <c r="AD103" i="7" s="1"/>
  <c r="M128" i="3"/>
  <c r="J130" i="3"/>
  <c r="K129" i="3"/>
  <c r="M129" i="3" s="1"/>
  <c r="C117" i="9"/>
  <c r="D116" i="9"/>
  <c r="R142" i="3" l="1"/>
  <c r="T142" i="3" s="1"/>
  <c r="Q143" i="3"/>
  <c r="AF102" i="1"/>
  <c r="AD103" i="1"/>
  <c r="AF122" i="1"/>
  <c r="AF119" i="1" s="1"/>
  <c r="C118" i="3"/>
  <c r="D117" i="3"/>
  <c r="J131" i="3"/>
  <c r="K130" i="3"/>
  <c r="M130" i="3" s="1"/>
  <c r="AB103" i="7"/>
  <c r="AD102" i="7"/>
  <c r="AD122" i="7"/>
  <c r="AD119" i="7" s="1"/>
  <c r="F116" i="9"/>
  <c r="C118" i="9"/>
  <c r="D117" i="9"/>
  <c r="F117" i="9" s="1"/>
  <c r="R143" i="3" l="1"/>
  <c r="Q144" i="3"/>
  <c r="C119" i="3"/>
  <c r="D118" i="3"/>
  <c r="F118" i="3" s="1"/>
  <c r="F117" i="3"/>
  <c r="AD102" i="1"/>
  <c r="AD97" i="1" s="1"/>
  <c r="AD106" i="1" s="1"/>
  <c r="AF97" i="1"/>
  <c r="AF106" i="1" s="1"/>
  <c r="M80" i="14" s="1"/>
  <c r="AB102" i="7"/>
  <c r="AB97" i="7" s="1"/>
  <c r="AB106" i="7" s="1"/>
  <c r="AD97" i="7"/>
  <c r="AD106" i="7" s="1"/>
  <c r="J132" i="3"/>
  <c r="K131" i="3"/>
  <c r="C119" i="9"/>
  <c r="D118" i="9"/>
  <c r="F118" i="9" s="1"/>
  <c r="Q145" i="3" l="1"/>
  <c r="R144" i="3"/>
  <c r="T144" i="3" s="1"/>
  <c r="T143" i="3"/>
  <c r="AD117" i="1"/>
  <c r="AD115" i="1" s="1"/>
  <c r="AD110" i="1"/>
  <c r="AD113" i="1" s="1"/>
  <c r="AD112" i="1"/>
  <c r="C120" i="3"/>
  <c r="D119" i="3"/>
  <c r="M131" i="3"/>
  <c r="C120" i="9"/>
  <c r="D119" i="9"/>
  <c r="F119" i="9" s="1"/>
  <c r="J133" i="3"/>
  <c r="K132" i="3"/>
  <c r="M132" i="3" s="1"/>
  <c r="AB110" i="7"/>
  <c r="R145" i="3" l="1"/>
  <c r="Q146" i="3"/>
  <c r="C121" i="3"/>
  <c r="D120" i="3"/>
  <c r="F120" i="3" s="1"/>
  <c r="AD114" i="1"/>
  <c r="AG111" i="1"/>
  <c r="AG116" i="1" s="1"/>
  <c r="F119" i="3"/>
  <c r="J134" i="3"/>
  <c r="K133" i="3"/>
  <c r="M133" i="3" s="1"/>
  <c r="AB113" i="7"/>
  <c r="AB111" i="7"/>
  <c r="C121" i="9"/>
  <c r="D120" i="9"/>
  <c r="R146" i="3" l="1"/>
  <c r="T146" i="3" s="1"/>
  <c r="Q147" i="3"/>
  <c r="T145" i="3"/>
  <c r="C122" i="3"/>
  <c r="D121" i="3"/>
  <c r="J135" i="3"/>
  <c r="K134" i="3"/>
  <c r="M134" i="3" s="1"/>
  <c r="F120" i="9"/>
  <c r="C122" i="9"/>
  <c r="D121" i="9"/>
  <c r="F121" i="9" s="1"/>
  <c r="AB116" i="7"/>
  <c r="R147" i="3" l="1"/>
  <c r="Q148" i="3"/>
  <c r="F121" i="3"/>
  <c r="C123" i="3"/>
  <c r="D122" i="3"/>
  <c r="F122" i="3" s="1"/>
  <c r="AB112" i="7"/>
  <c r="AB117" i="7"/>
  <c r="AB115" i="7" s="1"/>
  <c r="C123" i="9"/>
  <c r="D122" i="9"/>
  <c r="J136" i="3"/>
  <c r="K135" i="3"/>
  <c r="M135" i="3" s="1"/>
  <c r="R148" i="3" l="1"/>
  <c r="T148" i="3" s="1"/>
  <c r="Q149" i="3"/>
  <c r="T147" i="3"/>
  <c r="D123" i="3"/>
  <c r="F123" i="3" s="1"/>
  <c r="C124" i="3"/>
  <c r="F122" i="9"/>
  <c r="AE111" i="7"/>
  <c r="AB114" i="7"/>
  <c r="AF150" i="7"/>
  <c r="C124" i="9"/>
  <c r="D123" i="9"/>
  <c r="F123" i="9" s="1"/>
  <c r="J137" i="3"/>
  <c r="K136" i="3"/>
  <c r="M136" i="3" s="1"/>
  <c r="R149" i="3" l="1"/>
  <c r="Q150" i="3"/>
  <c r="D124" i="3"/>
  <c r="C125" i="3"/>
  <c r="C125" i="9"/>
  <c r="D124" i="9"/>
  <c r="F124" i="9" s="1"/>
  <c r="J138" i="3"/>
  <c r="K137" i="3"/>
  <c r="M137" i="3" s="1"/>
  <c r="AE116" i="7"/>
  <c r="Q151" i="3" l="1"/>
  <c r="R150" i="3"/>
  <c r="T150" i="3" s="1"/>
  <c r="T149" i="3"/>
  <c r="D125" i="3"/>
  <c r="F125" i="3" s="1"/>
  <c r="C126" i="3"/>
  <c r="F124" i="3"/>
  <c r="C126" i="9"/>
  <c r="D125" i="9"/>
  <c r="F125" i="9" s="1"/>
  <c r="K138" i="3"/>
  <c r="M138" i="3" s="1"/>
  <c r="J139" i="3"/>
  <c r="R151" i="3" l="1"/>
  <c r="Q152" i="3"/>
  <c r="C127" i="3"/>
  <c r="D126" i="3"/>
  <c r="C127" i="9"/>
  <c r="D126" i="9"/>
  <c r="F126" i="9" s="1"/>
  <c r="K139" i="3"/>
  <c r="J140" i="3"/>
  <c r="Q153" i="3" l="1"/>
  <c r="R152" i="3"/>
  <c r="T151" i="3"/>
  <c r="U151" i="3"/>
  <c r="F126" i="3"/>
  <c r="C128" i="3"/>
  <c r="D127" i="3"/>
  <c r="J141" i="3"/>
  <c r="K140" i="3"/>
  <c r="M139" i="3"/>
  <c r="N139" i="3"/>
  <c r="D127" i="9"/>
  <c r="C128" i="9"/>
  <c r="T152" i="3" l="1"/>
  <c r="Q154" i="3"/>
  <c r="R153" i="3"/>
  <c r="F127" i="3"/>
  <c r="G127" i="3"/>
  <c r="C129" i="3"/>
  <c r="D128" i="3"/>
  <c r="M140" i="3"/>
  <c r="C129" i="9"/>
  <c r="D128" i="9"/>
  <c r="F127" i="9"/>
  <c r="G127" i="9"/>
  <c r="AK127" i="9" s="1"/>
  <c r="M344" i="9" s="1"/>
  <c r="AG103" i="7" s="1"/>
  <c r="J142" i="3"/>
  <c r="K141" i="3"/>
  <c r="M141" i="3" s="1"/>
  <c r="T153" i="3" l="1"/>
  <c r="R154" i="3"/>
  <c r="T154" i="3" s="1"/>
  <c r="Q155" i="3"/>
  <c r="C130" i="3"/>
  <c r="D129" i="3"/>
  <c r="AK127" i="3"/>
  <c r="M344" i="3" s="1"/>
  <c r="AI103" i="1" s="1"/>
  <c r="F128" i="3"/>
  <c r="F128" i="9"/>
  <c r="J143" i="3"/>
  <c r="K142" i="3"/>
  <c r="M142" i="3" s="1"/>
  <c r="C130" i="9"/>
  <c r="D129" i="9"/>
  <c r="F129" i="9" s="1"/>
  <c r="AG122" i="7"/>
  <c r="AG119" i="7" s="1"/>
  <c r="AE103" i="7"/>
  <c r="AG102" i="7"/>
  <c r="Q156" i="3" l="1"/>
  <c r="R155" i="3"/>
  <c r="AG103" i="1"/>
  <c r="AI102" i="1"/>
  <c r="AI122" i="1"/>
  <c r="AI119" i="1" s="1"/>
  <c r="F129" i="3"/>
  <c r="C131" i="3"/>
  <c r="D130" i="3"/>
  <c r="C131" i="9"/>
  <c r="D130" i="9"/>
  <c r="F130" i="9" s="1"/>
  <c r="K143" i="3"/>
  <c r="J144" i="3"/>
  <c r="AE102" i="7"/>
  <c r="AE97" i="7" s="1"/>
  <c r="AE106" i="7" s="1"/>
  <c r="AG97" i="7"/>
  <c r="AG106" i="7" s="1"/>
  <c r="T155" i="3" l="1"/>
  <c r="Q157" i="3"/>
  <c r="R156" i="3"/>
  <c r="T156" i="3" s="1"/>
  <c r="F130" i="3"/>
  <c r="C132" i="3"/>
  <c r="D131" i="3"/>
  <c r="F131" i="3" s="1"/>
  <c r="AG102" i="1"/>
  <c r="AG97" i="1" s="1"/>
  <c r="AG106" i="1" s="1"/>
  <c r="AI97" i="1"/>
  <c r="AI106" i="1" s="1"/>
  <c r="N80" i="14" s="1"/>
  <c r="M143" i="3"/>
  <c r="AE110" i="7"/>
  <c r="AE113" i="7" s="1"/>
  <c r="AE112" i="7"/>
  <c r="AE117" i="7"/>
  <c r="AE115" i="7" s="1"/>
  <c r="C132" i="9"/>
  <c r="D131" i="9"/>
  <c r="F131" i="9" s="1"/>
  <c r="K144" i="3"/>
  <c r="M144" i="3" s="1"/>
  <c r="J145" i="3"/>
  <c r="R157" i="3" l="1"/>
  <c r="T157" i="3" s="1"/>
  <c r="Q158" i="3"/>
  <c r="C133" i="3"/>
  <c r="D132" i="3"/>
  <c r="F132" i="3" s="1"/>
  <c r="AG112" i="1"/>
  <c r="AG117" i="1"/>
  <c r="AG115" i="1" s="1"/>
  <c r="AG110" i="1"/>
  <c r="AG113" i="1" s="1"/>
  <c r="AH111" i="7"/>
  <c r="AE114" i="7"/>
  <c r="AI150" i="7"/>
  <c r="C133" i="9"/>
  <c r="D132" i="9"/>
  <c r="F132" i="9" s="1"/>
  <c r="J146" i="3"/>
  <c r="K145" i="3"/>
  <c r="M145" i="3" s="1"/>
  <c r="Q159" i="3" l="1"/>
  <c r="R158" i="3"/>
  <c r="AG114" i="1"/>
  <c r="AJ111" i="1"/>
  <c r="AJ116" i="1" s="1"/>
  <c r="C134" i="3"/>
  <c r="D133" i="3"/>
  <c r="AH116" i="7"/>
  <c r="J147" i="3"/>
  <c r="K146" i="3"/>
  <c r="C134" i="9"/>
  <c r="D133" i="9"/>
  <c r="T158" i="3" l="1"/>
  <c r="R159" i="3"/>
  <c r="T159" i="3" s="1"/>
  <c r="Q160" i="3"/>
  <c r="F133" i="3"/>
  <c r="D134" i="3"/>
  <c r="F134" i="3" s="1"/>
  <c r="C135" i="3"/>
  <c r="D135" i="3" s="1"/>
  <c r="M146" i="3"/>
  <c r="J148" i="3"/>
  <c r="K147" i="3"/>
  <c r="M147" i="3" s="1"/>
  <c r="F133" i="9"/>
  <c r="C135" i="9"/>
  <c r="D134" i="9"/>
  <c r="F134" i="9" s="1"/>
  <c r="R160" i="3" l="1"/>
  <c r="T160" i="3" s="1"/>
  <c r="Q161" i="3"/>
  <c r="F135" i="3"/>
  <c r="F334" i="3" s="1"/>
  <c r="E335" i="3" s="1"/>
  <c r="D335" i="3" s="1"/>
  <c r="D334" i="3"/>
  <c r="G139" i="3"/>
  <c r="C136" i="9"/>
  <c r="D135" i="9"/>
  <c r="F135" i="9" s="1"/>
  <c r="J149" i="3"/>
  <c r="K148" i="3"/>
  <c r="M148" i="3" s="1"/>
  <c r="R161" i="3" l="1"/>
  <c r="T161" i="3" s="1"/>
  <c r="Q162" i="3"/>
  <c r="AK139" i="3"/>
  <c r="N344" i="3" s="1"/>
  <c r="AL103" i="1" s="1"/>
  <c r="G334" i="3"/>
  <c r="J150" i="3"/>
  <c r="K149" i="3"/>
  <c r="M149" i="3" s="1"/>
  <c r="C137" i="9"/>
  <c r="D136" i="9"/>
  <c r="F136" i="9" s="1"/>
  <c r="R162" i="3" l="1"/>
  <c r="T162" i="3" s="1"/>
  <c r="Q163" i="3"/>
  <c r="R163" i="3" s="1"/>
  <c r="AL122" i="1"/>
  <c r="AL119" i="1" s="1"/>
  <c r="AJ103" i="1"/>
  <c r="AL102" i="1"/>
  <c r="C138" i="9"/>
  <c r="D137" i="9"/>
  <c r="F137" i="9" s="1"/>
  <c r="J151" i="3"/>
  <c r="K150" i="3"/>
  <c r="M150" i="3" s="1"/>
  <c r="T163" i="3" l="1"/>
  <c r="T334" i="3" s="1"/>
  <c r="S335" i="3" s="1"/>
  <c r="R335" i="3" s="1"/>
  <c r="R334" i="3"/>
  <c r="U163" i="3"/>
  <c r="U334" i="3" s="1"/>
  <c r="AL97" i="1"/>
  <c r="AL106" i="1" s="1"/>
  <c r="O80" i="14" s="1"/>
  <c r="AJ102" i="1"/>
  <c r="AJ97" i="1" s="1"/>
  <c r="AJ106" i="1" s="1"/>
  <c r="J152" i="3"/>
  <c r="K151" i="3"/>
  <c r="C139" i="9"/>
  <c r="D139" i="9" s="1"/>
  <c r="D138" i="9"/>
  <c r="F138" i="9" s="1"/>
  <c r="AJ117" i="1" l="1"/>
  <c r="AJ115" i="1" s="1"/>
  <c r="AJ110" i="1"/>
  <c r="AJ113" i="1" s="1"/>
  <c r="AJ112" i="1"/>
  <c r="M151" i="3"/>
  <c r="N151" i="3"/>
  <c r="AK151" i="3" s="1"/>
  <c r="O344" i="3" s="1"/>
  <c r="AO103" i="1" s="1"/>
  <c r="F139" i="9"/>
  <c r="F334" i="9" s="1"/>
  <c r="E335" i="9" s="1"/>
  <c r="D334" i="9"/>
  <c r="G139" i="9"/>
  <c r="J153" i="3"/>
  <c r="K152" i="3"/>
  <c r="AJ114" i="1" l="1"/>
  <c r="AM111" i="1"/>
  <c r="AM116" i="1" s="1"/>
  <c r="M152" i="3"/>
  <c r="AM103" i="1"/>
  <c r="AO102" i="1"/>
  <c r="AO122" i="1"/>
  <c r="AO119" i="1" s="1"/>
  <c r="C339" i="9"/>
  <c r="D335" i="9"/>
  <c r="J154" i="3"/>
  <c r="K153" i="3"/>
  <c r="M153" i="3" s="1"/>
  <c r="AK139" i="9"/>
  <c r="G334" i="9"/>
  <c r="C340" i="9" l="1"/>
  <c r="N344" i="9"/>
  <c r="AK334" i="9"/>
  <c r="J155" i="3"/>
  <c r="K154" i="3"/>
  <c r="M154" i="3" s="1"/>
  <c r="AM102" i="1"/>
  <c r="AM97" i="1" s="1"/>
  <c r="AM106" i="1" s="1"/>
  <c r="AO97" i="1"/>
  <c r="AO106" i="1" s="1"/>
  <c r="P80" i="14" s="1"/>
  <c r="J156" i="3" l="1"/>
  <c r="K155" i="3"/>
  <c r="M155" i="3" s="1"/>
  <c r="AM110" i="1"/>
  <c r="AM113" i="1" s="1"/>
  <c r="AM112" i="1"/>
  <c r="AM117" i="1"/>
  <c r="AM115" i="1" s="1"/>
  <c r="AJ103" i="7"/>
  <c r="AE344" i="9"/>
  <c r="AF344" i="9" s="1"/>
  <c r="AJ344" i="9"/>
  <c r="AH103" i="7" l="1"/>
  <c r="AV103" i="7" s="1"/>
  <c r="AJ102" i="7"/>
  <c r="AJ122" i="7"/>
  <c r="AM114" i="1"/>
  <c r="AP111" i="1"/>
  <c r="AP116" i="1" s="1"/>
  <c r="J157" i="3"/>
  <c r="K156" i="3"/>
  <c r="M156" i="3" s="1"/>
  <c r="AK344" i="9"/>
  <c r="D339" i="9"/>
  <c r="AJ119" i="7" l="1"/>
  <c r="AV122" i="7"/>
  <c r="J158" i="3"/>
  <c r="K157" i="3"/>
  <c r="M157" i="3" s="1"/>
  <c r="AH102" i="7"/>
  <c r="AH97" i="7" s="1"/>
  <c r="AH106" i="7" s="1"/>
  <c r="AJ97" i="7"/>
  <c r="AJ106" i="7" s="1"/>
  <c r="J159" i="3" l="1"/>
  <c r="K158" i="3"/>
  <c r="M158" i="3" s="1"/>
  <c r="AW122" i="7"/>
  <c r="AV119" i="7"/>
  <c r="AH112" i="7"/>
  <c r="AH117" i="7"/>
  <c r="AH115" i="7" s="1"/>
  <c r="AH110" i="7"/>
  <c r="AH113" i="7" l="1"/>
  <c r="AK113" i="7"/>
  <c r="AK111" i="7"/>
  <c r="AH114" i="7"/>
  <c r="AL150" i="7"/>
  <c r="J160" i="3"/>
  <c r="K159" i="3"/>
  <c r="M159" i="3" s="1"/>
  <c r="AK116" i="7" l="1"/>
  <c r="J161" i="3"/>
  <c r="K160" i="3"/>
  <c r="M160" i="3" s="1"/>
  <c r="J162" i="3" l="1"/>
  <c r="K161" i="3"/>
  <c r="M161" i="3" s="1"/>
  <c r="AK112" i="7"/>
  <c r="AK117" i="7"/>
  <c r="AK115" i="7" s="1"/>
  <c r="AK114" i="7" l="1"/>
  <c r="AO150" i="7"/>
  <c r="J163" i="3"/>
  <c r="K163" i="3" s="1"/>
  <c r="K162" i="3"/>
  <c r="M162" i="3" s="1"/>
  <c r="M163" i="3" l="1"/>
  <c r="M334" i="3" s="1"/>
  <c r="L335" i="3" s="1"/>
  <c r="K334" i="3"/>
  <c r="N163" i="3"/>
  <c r="AK163" i="3" l="1"/>
  <c r="N334" i="3"/>
  <c r="K335" i="3"/>
  <c r="C339" i="3"/>
  <c r="C340" i="3" l="1"/>
  <c r="P344" i="3"/>
  <c r="AK334" i="3"/>
  <c r="AR103" i="1" l="1"/>
  <c r="AJ344" i="3"/>
  <c r="AE344" i="3"/>
  <c r="AF344" i="3" s="1"/>
  <c r="AP103" i="1" l="1"/>
  <c r="AX103" i="1" s="1"/>
  <c r="AR122" i="1"/>
  <c r="AR102" i="1"/>
  <c r="AK344" i="3"/>
  <c r="D339" i="3"/>
  <c r="AR97" i="1" l="1"/>
  <c r="AR106" i="1" s="1"/>
  <c r="Q80" i="14" s="1"/>
  <c r="AP102" i="1"/>
  <c r="AP97" i="1" s="1"/>
  <c r="AP106" i="1" s="1"/>
  <c r="AR119" i="1"/>
  <c r="AX122" i="1"/>
  <c r="AY122" i="1" l="1"/>
  <c r="AX119" i="1"/>
  <c r="AP110" i="1"/>
  <c r="AP112" i="1"/>
  <c r="AP117" i="1"/>
  <c r="AP115" i="1" s="1"/>
  <c r="AP113" i="1" l="1"/>
  <c r="AS113" i="1"/>
  <c r="AP114" i="1"/>
  <c r="AS111" i="1"/>
  <c r="AS116" i="1" s="1"/>
  <c r="AS117" i="1" l="1"/>
  <c r="AS115" i="1" s="1"/>
  <c r="AS112" i="1"/>
  <c r="AS114" i="1" s="1"/>
  <c r="AL58" i="26"/>
  <c r="AM58" i="26"/>
  <c r="AN58" i="26"/>
  <c r="AO58" i="26"/>
  <c r="AP58" i="26" l="1"/>
  <c r="I67" i="15" l="1"/>
  <c r="I67" i="14"/>
  <c r="K67" i="16"/>
  <c r="M67" i="15"/>
  <c r="L66" i="16"/>
  <c r="L67" i="16"/>
  <c r="I66" i="15"/>
  <c r="I66" i="14"/>
  <c r="M66" i="14"/>
  <c r="M67" i="14"/>
  <c r="I66" i="16"/>
  <c r="I67" i="16"/>
  <c r="M66" i="16"/>
  <c r="M67" i="16"/>
  <c r="P67" i="14"/>
  <c r="O67" i="14"/>
  <c r="K66" i="15"/>
  <c r="K67" i="15"/>
  <c r="L66" i="14"/>
  <c r="L67" i="14"/>
  <c r="J67" i="16"/>
  <c r="O67" i="15"/>
  <c r="O40" i="15"/>
  <c r="O39" i="15"/>
  <c r="O30" i="15"/>
  <c r="O16" i="15"/>
  <c r="O45" i="15"/>
  <c r="O66" i="15"/>
  <c r="P67" i="15"/>
  <c r="O66" i="14"/>
  <c r="L66" i="15"/>
  <c r="L67" i="15"/>
  <c r="J66" i="16"/>
  <c r="J66" i="15"/>
  <c r="J67" i="15"/>
  <c r="K66" i="16"/>
  <c r="P67" i="16"/>
  <c r="O67" i="16"/>
  <c r="N66" i="16"/>
  <c r="N67" i="16"/>
  <c r="N66" i="15"/>
  <c r="N67" i="15"/>
  <c r="O66" i="16"/>
  <c r="N40" i="15"/>
  <c r="N39" i="15"/>
  <c r="N30" i="15"/>
  <c r="N16" i="15"/>
  <c r="N45" i="15"/>
  <c r="M40" i="15"/>
  <c r="M39" i="15"/>
  <c r="M30" i="15"/>
  <c r="M16" i="15"/>
  <c r="M45" i="15"/>
  <c r="M66" i="15"/>
  <c r="I40" i="15"/>
  <c r="I39" i="15"/>
  <c r="I30" i="15"/>
  <c r="I16" i="15"/>
  <c r="I45" i="15"/>
  <c r="L16" i="16"/>
  <c r="L45" i="16"/>
  <c r="L40" i="16"/>
  <c r="L39" i="16"/>
  <c r="L30" i="16"/>
  <c r="L16" i="14"/>
  <c r="L45" i="14"/>
  <c r="L40" i="14"/>
  <c r="L39" i="14"/>
  <c r="L30" i="14"/>
  <c r="I45" i="14"/>
  <c r="I40" i="14"/>
  <c r="I39" i="14"/>
  <c r="I30" i="14"/>
  <c r="I16" i="14"/>
  <c r="M40" i="14"/>
  <c r="M39" i="14"/>
  <c r="M30" i="14"/>
  <c r="M16" i="14"/>
  <c r="M45" i="14"/>
  <c r="I45" i="16"/>
  <c r="I40" i="16"/>
  <c r="I39" i="16"/>
  <c r="I30" i="16"/>
  <c r="I16" i="16"/>
  <c r="M40" i="16"/>
  <c r="M39" i="16"/>
  <c r="M30" i="16"/>
  <c r="M16" i="16"/>
  <c r="M45" i="16"/>
  <c r="N40" i="14"/>
  <c r="N39" i="14"/>
  <c r="N30" i="14"/>
  <c r="N16" i="14"/>
  <c r="N45" i="14"/>
  <c r="N66" i="14"/>
  <c r="N67" i="14"/>
  <c r="J66" i="14"/>
  <c r="J67" i="14"/>
  <c r="N40" i="16"/>
  <c r="N39" i="16"/>
  <c r="N30" i="16"/>
  <c r="N16" i="16"/>
  <c r="N45" i="16"/>
  <c r="J45" i="16"/>
  <c r="J40" i="16"/>
  <c r="J39" i="16"/>
  <c r="J30" i="16"/>
  <c r="J16" i="16"/>
  <c r="K40" i="16"/>
  <c r="K39" i="16"/>
  <c r="K30" i="16"/>
  <c r="K16" i="16"/>
  <c r="K45" i="16"/>
  <c r="K40" i="14"/>
  <c r="K39" i="14"/>
  <c r="K30" i="14"/>
  <c r="K16" i="14"/>
  <c r="K45" i="14"/>
  <c r="K66" i="14"/>
  <c r="K67" i="14"/>
  <c r="J45" i="14"/>
  <c r="J40" i="14"/>
  <c r="J39" i="14"/>
  <c r="J30" i="14"/>
  <c r="J16" i="14"/>
  <c r="K45" i="15"/>
  <c r="K40" i="15"/>
  <c r="K39" i="15"/>
  <c r="K30" i="15"/>
  <c r="K16" i="15"/>
  <c r="L16" i="15"/>
  <c r="L45" i="15"/>
  <c r="L40" i="15"/>
  <c r="L39" i="15"/>
  <c r="L30" i="15"/>
  <c r="O45" i="16"/>
  <c r="O40" i="16"/>
  <c r="O39" i="16"/>
  <c r="O30" i="16"/>
  <c r="O16" i="16"/>
  <c r="O40" i="14"/>
  <c r="O39" i="14"/>
  <c r="O30" i="14"/>
  <c r="O16" i="14"/>
  <c r="O45" i="14"/>
  <c r="J16" i="15"/>
  <c r="J45" i="15"/>
  <c r="J40" i="15"/>
  <c r="J39" i="15"/>
  <c r="J30" i="15"/>
</calcChain>
</file>

<file path=xl/comments1.xml><?xml version="1.0" encoding="utf-8"?>
<comments xmlns="http://schemas.openxmlformats.org/spreadsheetml/2006/main">
  <authors>
    <author>Frank</author>
  </authors>
  <commentList>
    <comment ref="J39" authorId="0">
      <text>
        <r>
          <rPr>
            <b/>
            <sz val="9"/>
            <color indexed="81"/>
            <rFont val="Tahoma"/>
            <family val="2"/>
            <charset val="204"/>
          </rPr>
          <t>Frank:</t>
        </r>
        <r>
          <rPr>
            <sz val="9"/>
            <color indexed="81"/>
            <rFont val="Tahoma"/>
            <family val="2"/>
            <charset val="204"/>
          </rPr>
          <t xml:space="preserve">
с 01.07.2022)</t>
        </r>
      </text>
    </comment>
    <comment ref="J40" authorId="0">
      <text>
        <r>
          <rPr>
            <b/>
            <sz val="9"/>
            <color indexed="81"/>
            <rFont val="Tahoma"/>
            <family val="2"/>
            <charset val="204"/>
          </rPr>
          <t>Frank:</t>
        </r>
        <r>
          <rPr>
            <sz val="9"/>
            <color indexed="81"/>
            <rFont val="Tahoma"/>
            <family val="2"/>
            <charset val="204"/>
          </rPr>
          <t xml:space="preserve">
с 01.12
.2022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F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50,09 руб/л переводным коэфф превращаем*1000 превращаем в цену за тонну (с НДС) 
</t>
        </r>
      </text>
    </comment>
    <comment ref="D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учетом затртат на фот операторов 863,128 тр
</t>
        </r>
      </text>
    </comment>
    <comment ref="I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учетом расходов на обслуживание газового оборудования, автоматики котельной)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I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01.07.2022)</t>
        </r>
      </text>
    </comment>
    <comment ref="I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01.12
.2022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J56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цена ээ НТС принятая РСТ на 2021</t>
        </r>
      </text>
    </comment>
    <comment ref="D76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с учетом затртат на фот операторов 863,128 тр
</t>
        </r>
      </text>
    </comment>
    <comment ref="J113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рост к тар.ГЕНЕРАЦИЯ2021 без НДС
</t>
        </r>
      </text>
    </comment>
  </commentList>
</comments>
</file>

<file path=xl/comments5.xml><?xml version="1.0" encoding="utf-8"?>
<comments xmlns="http://schemas.openxmlformats.org/spreadsheetml/2006/main">
  <authors>
    <author>Frank</author>
  </authors>
  <commentList>
    <comment ref="I43" authorId="0">
      <text>
        <r>
          <rPr>
            <b/>
            <sz val="9"/>
            <color indexed="81"/>
            <rFont val="Tahoma"/>
            <family val="2"/>
            <charset val="204"/>
          </rPr>
          <t>Frank:</t>
        </r>
        <r>
          <rPr>
            <sz val="9"/>
            <color indexed="81"/>
            <rFont val="Tahoma"/>
            <family val="2"/>
            <charset val="204"/>
          </rPr>
          <t xml:space="preserve">
с 01.07.2022)</t>
        </r>
      </text>
    </comment>
    <comment ref="I44" authorId="0">
      <text>
        <r>
          <rPr>
            <b/>
            <sz val="9"/>
            <color indexed="81"/>
            <rFont val="Tahoma"/>
            <family val="2"/>
            <charset val="204"/>
          </rPr>
          <t>Frank:</t>
        </r>
        <r>
          <rPr>
            <sz val="9"/>
            <color indexed="81"/>
            <rFont val="Tahoma"/>
            <family val="2"/>
            <charset val="204"/>
          </rPr>
          <t xml:space="preserve">
с 01.12
.2022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H56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цена ээ НТС принятая РСТ на 2021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рост к тар.ГЕНЕРАЦИЯ2021 без НДС
</t>
        </r>
      </text>
    </comment>
  </commentList>
</comments>
</file>

<file path=xl/comments7.xml><?xml version="1.0" encoding="utf-8"?>
<comments xmlns="http://schemas.openxmlformats.org/spreadsheetml/2006/main">
  <authors>
    <author>Frank</author>
  </authors>
  <commentList>
    <comment ref="I43" authorId="0">
      <text>
        <r>
          <rPr>
            <b/>
            <sz val="9"/>
            <color indexed="81"/>
            <rFont val="Tahoma"/>
            <family val="2"/>
            <charset val="204"/>
          </rPr>
          <t>Frank:</t>
        </r>
        <r>
          <rPr>
            <sz val="9"/>
            <color indexed="81"/>
            <rFont val="Tahoma"/>
            <family val="2"/>
            <charset val="204"/>
          </rPr>
          <t xml:space="preserve">
с 01.07.2022)</t>
        </r>
      </text>
    </comment>
    <comment ref="I44" authorId="0">
      <text>
        <r>
          <rPr>
            <b/>
            <sz val="9"/>
            <color indexed="81"/>
            <rFont val="Tahoma"/>
            <family val="2"/>
            <charset val="204"/>
          </rPr>
          <t>Frank:</t>
        </r>
        <r>
          <rPr>
            <sz val="9"/>
            <color indexed="81"/>
            <rFont val="Tahoma"/>
            <family val="2"/>
            <charset val="204"/>
          </rPr>
          <t xml:space="preserve">
с 01.12
.2022</t>
        </r>
      </text>
    </comment>
  </commentList>
</comments>
</file>

<file path=xl/comments8.xml><?xml version="1.0" encoding="utf-8"?>
<comments xmlns="http://schemas.openxmlformats.org/spreadsheetml/2006/main">
  <authors>
    <author>Frank</author>
  </authors>
  <commentList>
    <comment ref="I43" authorId="0">
      <text>
        <r>
          <rPr>
            <b/>
            <sz val="9"/>
            <color indexed="81"/>
            <rFont val="Tahoma"/>
            <family val="2"/>
            <charset val="204"/>
          </rPr>
          <t>Frank:</t>
        </r>
        <r>
          <rPr>
            <sz val="9"/>
            <color indexed="81"/>
            <rFont val="Tahoma"/>
            <family val="2"/>
            <charset val="204"/>
          </rPr>
          <t xml:space="preserve">
с 01.07.2022)</t>
        </r>
      </text>
    </comment>
    <comment ref="I44" authorId="0">
      <text>
        <r>
          <rPr>
            <b/>
            <sz val="9"/>
            <color indexed="81"/>
            <rFont val="Tahoma"/>
            <family val="2"/>
            <charset val="204"/>
          </rPr>
          <t>Frank:</t>
        </r>
        <r>
          <rPr>
            <sz val="9"/>
            <color indexed="81"/>
            <rFont val="Tahoma"/>
            <family val="2"/>
            <charset val="204"/>
          </rPr>
          <t xml:space="preserve">
с 01.12
.2022</t>
        </r>
      </text>
    </comment>
  </commentList>
</comments>
</file>

<file path=xl/comments9.xml><?xml version="1.0" encoding="utf-8"?>
<comments xmlns="http://schemas.openxmlformats.org/spreadsheetml/2006/main">
  <authors>
    <author>admin</author>
  </authors>
  <commentList>
    <comment ref="H56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цена ээ НТС принятая РСТ на 2021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рост к тар.ГЕНЕРАЦИЯ2021 без НДС
</t>
        </r>
      </text>
    </comment>
  </commentList>
</comments>
</file>

<file path=xl/sharedStrings.xml><?xml version="1.0" encoding="utf-8"?>
<sst xmlns="http://schemas.openxmlformats.org/spreadsheetml/2006/main" count="10998" uniqueCount="1042">
  <si>
    <t>№</t>
  </si>
  <si>
    <t>Наименование показателя</t>
  </si>
  <si>
    <t>Ед. изм.</t>
  </si>
  <si>
    <t>Тариф ООО Генерация2020 (ЕТО) УСНО</t>
  </si>
  <si>
    <t>Тариф ООО Генерация 2020 (ЕТО) без НДС</t>
  </si>
  <si>
    <t>Тариф 2023</t>
  </si>
  <si>
    <t>Тариф 2024</t>
  </si>
  <si>
    <t>Тариф 2025</t>
  </si>
  <si>
    <t>Тариф 2026</t>
  </si>
  <si>
    <t>Тариф 2027</t>
  </si>
  <si>
    <t>Тариф 2028</t>
  </si>
  <si>
    <t>Тариф 2029</t>
  </si>
  <si>
    <t>Тариф 2030</t>
  </si>
  <si>
    <t>Тариф 2031</t>
  </si>
  <si>
    <t>Тариф 2032</t>
  </si>
  <si>
    <t>Тариф 2033</t>
  </si>
  <si>
    <t>Тариф 2034</t>
  </si>
  <si>
    <t>Тариф 2035</t>
  </si>
  <si>
    <t>Тариф 2036</t>
  </si>
  <si>
    <t>Тариф 2037</t>
  </si>
  <si>
    <t>Тариф 2038</t>
  </si>
  <si>
    <t>Тариф 2039</t>
  </si>
  <si>
    <t>Тариф 2040</t>
  </si>
  <si>
    <t>ВСЕГО:</t>
  </si>
  <si>
    <t>Баланс ТЭ</t>
  </si>
  <si>
    <t>1.</t>
  </si>
  <si>
    <t>Выработка</t>
  </si>
  <si>
    <t>Гкал.</t>
  </si>
  <si>
    <t>2.</t>
  </si>
  <si>
    <t>СН</t>
  </si>
  <si>
    <t>3.</t>
  </si>
  <si>
    <t>Отпуск с коллекторов</t>
  </si>
  <si>
    <t>4.</t>
  </si>
  <si>
    <t>Покупная ТЭ</t>
  </si>
  <si>
    <t>полезный отпуск МУП "Коммунальщик"</t>
  </si>
  <si>
    <t>5.</t>
  </si>
  <si>
    <t>Потери в теплосети МУП "Коммунальщик"</t>
  </si>
  <si>
    <t>Покупка МУП "Коммуналщик"</t>
  </si>
  <si>
    <t>потребители промзоны от тепловых сетей ООО ГЕНЕРАЦИЯ</t>
  </si>
  <si>
    <t>потери в теплосети в промзоне ООО ГЕНЕРАЦИЯ</t>
  </si>
  <si>
    <t>6.</t>
  </si>
  <si>
    <t>Отпуск тепловой энергии в сеть</t>
  </si>
  <si>
    <t>7.</t>
  </si>
  <si>
    <t>Потери в сети</t>
  </si>
  <si>
    <t>потери в сетях МУП "Коммунальщик"</t>
  </si>
  <si>
    <t>потери в сетях ООО "Генерация"</t>
  </si>
  <si>
    <t>8.</t>
  </si>
  <si>
    <t>Полезный отпуск ТЭ, в т.ч.</t>
  </si>
  <si>
    <t>8.1.</t>
  </si>
  <si>
    <t>нужды предприятия</t>
  </si>
  <si>
    <t>8.2</t>
  </si>
  <si>
    <t>бюджет</t>
  </si>
  <si>
    <t>8.3</t>
  </si>
  <si>
    <t>8.4</t>
  </si>
  <si>
    <t>прочие</t>
  </si>
  <si>
    <t>1 полугодие</t>
  </si>
  <si>
    <t>2 полугодие</t>
  </si>
  <si>
    <t>Структура</t>
  </si>
  <si>
    <t>%</t>
  </si>
  <si>
    <t>Стоимостные показатели</t>
  </si>
  <si>
    <t>Ресурсы, всего, в том числе:</t>
  </si>
  <si>
    <t>1.1.</t>
  </si>
  <si>
    <t>Топливо, всего</t>
  </si>
  <si>
    <t>тыс. руб.</t>
  </si>
  <si>
    <t>Объем условный, всего</t>
  </si>
  <si>
    <t>1.1.1.</t>
  </si>
  <si>
    <t>Газ природный, всего</t>
  </si>
  <si>
    <t>НУР на выработку</t>
  </si>
  <si>
    <t>кг у.т/Гкал</t>
  </si>
  <si>
    <t>т.у.т.</t>
  </si>
  <si>
    <t>Объем натурального</t>
  </si>
  <si>
    <t>т.н.т.</t>
  </si>
  <si>
    <t>Цена натурального топл. 1 полугодия</t>
  </si>
  <si>
    <t>Руб/тыс. куб.м</t>
  </si>
  <si>
    <t>Цена натурального топл. 2 полугодия</t>
  </si>
  <si>
    <t>1.1.2.</t>
  </si>
  <si>
    <t>Уголь, всего</t>
  </si>
  <si>
    <t>Цена натурального</t>
  </si>
  <si>
    <t>Руб/т</t>
  </si>
  <si>
    <t>1.1.3.</t>
  </si>
  <si>
    <t>Дизельное топливо, всего</t>
  </si>
  <si>
    <t>1.2.</t>
  </si>
  <si>
    <t>Объем</t>
  </si>
  <si>
    <t>руб/Гкал</t>
  </si>
  <si>
    <t>1.3.</t>
  </si>
  <si>
    <t>Электроэнергия</t>
  </si>
  <si>
    <t>тыс.кВтч.</t>
  </si>
  <si>
    <t>Цена</t>
  </si>
  <si>
    <t>руб/кВтч.</t>
  </si>
  <si>
    <t>1.4.</t>
  </si>
  <si>
    <t>Теплоноситель</t>
  </si>
  <si>
    <t>тыс.руб</t>
  </si>
  <si>
    <t>м3</t>
  </si>
  <si>
    <t>Цена 1 полугодия</t>
  </si>
  <si>
    <t>руб/м3</t>
  </si>
  <si>
    <t>Цена 2 полугодия</t>
  </si>
  <si>
    <t>1.5</t>
  </si>
  <si>
    <t>Вода</t>
  </si>
  <si>
    <t>1.6.</t>
  </si>
  <si>
    <t>Водоотведение</t>
  </si>
  <si>
    <t>Операционные расходы, в т.ч.</t>
  </si>
  <si>
    <t>2.1</t>
  </si>
  <si>
    <t>ФОТ (рабочий персонал)</t>
  </si>
  <si>
    <t>чмсленность</t>
  </si>
  <si>
    <t>чел</t>
  </si>
  <si>
    <t>ср. заработная плата</t>
  </si>
  <si>
    <t>руб/чел</t>
  </si>
  <si>
    <t>2.2</t>
  </si>
  <si>
    <t>Прочие</t>
  </si>
  <si>
    <t>2.2.1</t>
  </si>
  <si>
    <t>материалы</t>
  </si>
  <si>
    <t>2.2.2</t>
  </si>
  <si>
    <t>ремонт</t>
  </si>
  <si>
    <t>2.2.3</t>
  </si>
  <si>
    <t>РУПХ</t>
  </si>
  <si>
    <t>экспл. ОПО , страховка</t>
  </si>
  <si>
    <t>ФОТ ПП</t>
  </si>
  <si>
    <t>численность</t>
  </si>
  <si>
    <t>2.2.4</t>
  </si>
  <si>
    <t>обучение</t>
  </si>
  <si>
    <t>2.2.5</t>
  </si>
  <si>
    <t>аренда</t>
  </si>
  <si>
    <t>2.2.6</t>
  </si>
  <si>
    <t>ОХР, в т.ч</t>
  </si>
  <si>
    <t>ФОТ АУП</t>
  </si>
  <si>
    <t>прочие ОХР (связь, услуги, проч)</t>
  </si>
  <si>
    <t>Неподконтрольные расходы, в.т.ч</t>
  </si>
  <si>
    <t>3.1</t>
  </si>
  <si>
    <t>Амотризация ОС</t>
  </si>
  <si>
    <t>3.2</t>
  </si>
  <si>
    <t>Амортизация по ИП</t>
  </si>
  <si>
    <t>3.3</t>
  </si>
  <si>
    <t>Соц. Страх</t>
  </si>
  <si>
    <t>банковские услуги</t>
  </si>
  <si>
    <t>ВСЕГО расходы из себестоимости</t>
  </si>
  <si>
    <t>9.</t>
  </si>
  <si>
    <t>Расходы из прибыли, всего, в том числе:</t>
  </si>
  <si>
    <t>Расходы на капитальные вложения</t>
  </si>
  <si>
    <t>Расходы на обслуживание заемных средств</t>
  </si>
  <si>
    <t>Прибыль на прочие цели</t>
  </si>
  <si>
    <t>Налогооблагаемая прибыль</t>
  </si>
  <si>
    <t>Налог на прибыль</t>
  </si>
  <si>
    <t>% по кредиту (займу)</t>
  </si>
  <si>
    <t>РПП</t>
  </si>
  <si>
    <t>Корректировка</t>
  </si>
  <si>
    <t>НВВ, всего</t>
  </si>
  <si>
    <t>НВВ от котельной</t>
  </si>
  <si>
    <t>НВВ от сети</t>
  </si>
  <si>
    <t>11.</t>
  </si>
  <si>
    <t>Тариф средневзвешенный с расчетов Регулятора</t>
  </si>
  <si>
    <t>Тариф утвержденный   1 п/г</t>
  </si>
  <si>
    <t>Тариф утвержденный   2 п/г</t>
  </si>
  <si>
    <t xml:space="preserve">Рост среднегодового тарифа от котельной </t>
  </si>
  <si>
    <t>Рост тарифа во 2 полугодии</t>
  </si>
  <si>
    <t>Выручка с тарифов, всего, в том числе:</t>
  </si>
  <si>
    <t>Инвестиционная программа в составе тарифов</t>
  </si>
  <si>
    <t>Амортизация</t>
  </si>
  <si>
    <t>Прибыль</t>
  </si>
  <si>
    <t>Предельный уровень тарифа для ценовой зоны теплоснабжения</t>
  </si>
  <si>
    <t>Рост тарифа по отношению к предельному уровню тарифа по ценовой зоне</t>
  </si>
  <si>
    <t>Индексы роста</t>
  </si>
  <si>
    <t>Индекс потребительских цен</t>
  </si>
  <si>
    <t>Индекс цен на тепловую энергию</t>
  </si>
  <si>
    <t>Индекс цен на электрическую энергию</t>
  </si>
  <si>
    <t>Индекс цен на холодную воду, водоотведение</t>
  </si>
  <si>
    <t>Индекс цен на газ</t>
  </si>
  <si>
    <t>газ</t>
  </si>
  <si>
    <t>kk</t>
  </si>
  <si>
    <t>уголь</t>
  </si>
  <si>
    <t>дрова</t>
  </si>
  <si>
    <t>ЭЭ</t>
  </si>
  <si>
    <t>ТЭ</t>
  </si>
  <si>
    <t>ФОТ</t>
  </si>
  <si>
    <t>проч.</t>
  </si>
  <si>
    <t>к</t>
  </si>
  <si>
    <t>Тариф 2022</t>
  </si>
  <si>
    <t>Тариф 2041</t>
  </si>
  <si>
    <t>Тариф 2042</t>
  </si>
  <si>
    <t>Тариф 2043</t>
  </si>
  <si>
    <t>Тариф 2044</t>
  </si>
  <si>
    <t>Тариф 2045</t>
  </si>
  <si>
    <t>Тариф 2046</t>
  </si>
  <si>
    <t>Тариф 2047</t>
  </si>
  <si>
    <t>Стоимость реконструкции по этапам, всего, в том числе:</t>
  </si>
  <si>
    <t>2.3</t>
  </si>
  <si>
    <t>2.4</t>
  </si>
  <si>
    <t>2.5</t>
  </si>
  <si>
    <t>2.6</t>
  </si>
  <si>
    <t>2.7</t>
  </si>
  <si>
    <t>3</t>
  </si>
  <si>
    <t>3.4</t>
  </si>
  <si>
    <t>3.5</t>
  </si>
  <si>
    <t>3.6</t>
  </si>
  <si>
    <t>3.7</t>
  </si>
  <si>
    <t>1.1</t>
  </si>
  <si>
    <t>производство</t>
  </si>
  <si>
    <t>1.2</t>
  </si>
  <si>
    <t>передача</t>
  </si>
  <si>
    <t>1.3</t>
  </si>
  <si>
    <t>ТС</t>
  </si>
  <si>
    <t>Налог на имущество</t>
  </si>
  <si>
    <t>График погашения по договору</t>
  </si>
  <si>
    <t xml:space="preserve">% </t>
  </si>
  <si>
    <t>ВСЕГО % по трем займам без НДС</t>
  </si>
  <si>
    <t>Стоимость Договора:</t>
  </si>
  <si>
    <t>годовых</t>
  </si>
  <si>
    <t>Авансовый платеж:</t>
  </si>
  <si>
    <t>срок займа</t>
  </si>
  <si>
    <t>год</t>
  </si>
  <si>
    <t>месяц</t>
  </si>
  <si>
    <t>долг</t>
  </si>
  <si>
    <t>"Тело" займа</t>
  </si>
  <si>
    <t>выплата</t>
  </si>
  <si>
    <t>погашение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</si>
  <si>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</si>
  <si>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</si>
  <si>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</si>
  <si>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</si>
  <si>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</si>
  <si>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</si>
  <si>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</si>
  <si>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</si>
  <si>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</si>
  <si>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</si>
  <si>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</si>
  <si>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</si>
  <si>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Итого:</t>
  </si>
  <si>
    <t>итого</t>
  </si>
  <si>
    <t>Общее удорожание:</t>
  </si>
  <si>
    <t>ИТОГО займ, тыс. руб</t>
  </si>
  <si>
    <t>Удорожание</t>
  </si>
  <si>
    <t>% удорожания</t>
  </si>
  <si>
    <t>всего %</t>
  </si>
  <si>
    <t>Долгосрочный тарифный сценарий: сети теплоснабжения с. Ингарь Приволжского района ООО "ТЭС-Приволжск" (ОСНО)</t>
  </si>
  <si>
    <t>Тариф  2022 с. Ингарь (котельная+сети) утв РСТ</t>
  </si>
  <si>
    <t>Всего</t>
  </si>
  <si>
    <t>передача (концессия)</t>
  </si>
  <si>
    <t>Тариф 2023 с. Ингарь (котельная + передача Концессия)</t>
  </si>
  <si>
    <t>Структура НВВ</t>
  </si>
  <si>
    <t>налог на имущество</t>
  </si>
  <si>
    <t>Тариф 2024 с. Ингарь (котельная + передача Концессия)</t>
  </si>
  <si>
    <t>Тариф 2025 с. Ингарь (котельная + передача Концессия)</t>
  </si>
  <si>
    <t>Тариф 2026 с. Ингарь (котельная + передача Концессия)</t>
  </si>
  <si>
    <t>Тариф 2027с. Ингарь (котельная + передача Концессия)</t>
  </si>
  <si>
    <t>Тариф 2028с. Ингарь (котельная + передача Концессия)</t>
  </si>
  <si>
    <t>Тариф 2029с. Ингарь (котельная + передача Концессия)</t>
  </si>
  <si>
    <t>Тариф 2030 с. Ингарь (котельная + передача Концессия)</t>
  </si>
  <si>
    <t>Тариф 2031 с. Ингарь (котельная + передача Концессия)</t>
  </si>
  <si>
    <t>Тариф 2032 с. Ингарь (котельная + передача Концессия)</t>
  </si>
  <si>
    <t>Тариф 2033 с. Ингарь (котельная + передача Концессия)</t>
  </si>
  <si>
    <t>Наименование мероприятий</t>
  </si>
  <si>
    <t>без НДС</t>
  </si>
  <si>
    <t>1 этап</t>
  </si>
  <si>
    <t>2 этап</t>
  </si>
  <si>
    <t>3 этап</t>
  </si>
  <si>
    <t>Группа АМ, срок ПИ, лет</t>
  </si>
  <si>
    <t>дата ввода в эксплуатацию</t>
  </si>
  <si>
    <t>Стоимость СМР без НДС</t>
  </si>
  <si>
    <t>5 гр. 10 лет</t>
  </si>
  <si>
    <t>недвижимость</t>
  </si>
  <si>
    <t>2.1.1</t>
  </si>
  <si>
    <t>здания</t>
  </si>
  <si>
    <t>2.1.2</t>
  </si>
  <si>
    <t>сооружения (трубопроводы)</t>
  </si>
  <si>
    <t>Банковская гарантия</t>
  </si>
  <si>
    <t>5% от стоимости мероприятий на начало года</t>
  </si>
  <si>
    <t>база банковской гарантии</t>
  </si>
  <si>
    <t>обслуживание БГ</t>
  </si>
  <si>
    <t>4 гр. 10 лет</t>
  </si>
  <si>
    <t>6 гр. 10 лет</t>
  </si>
  <si>
    <t>Долгосрочный тарифный сценарий: сети теплоснабжения с. Толпыгино Приволжского района ООО "ТЭС-Приволжск" (ОСНО)</t>
  </si>
  <si>
    <t>Тариф  2022 с. Толпгино (котельная+сети) утв РСТ</t>
  </si>
  <si>
    <t>население</t>
  </si>
  <si>
    <t>Тариф 2023 с. Толпыгино (котельная + передача Концессия)</t>
  </si>
  <si>
    <t>Тариф 2024 с. Толпыгино (котельная + передача Концессия)</t>
  </si>
  <si>
    <t>Тариф 2025 с. Толпыгино (котельная + передача Концессия)</t>
  </si>
  <si>
    <t>Тариф 2026 с. Толпыгино (котельная + передача Концессия)</t>
  </si>
  <si>
    <t>Тариф 2027с. Толпыгино (котельная + передача Концессия)</t>
  </si>
  <si>
    <t>Тариф 2028с. Толпыгино (котельная + передача Концессия)</t>
  </si>
  <si>
    <t>Тариф 2029с. Толпыгино (котельная + передача Концессия)</t>
  </si>
  <si>
    <t>Тариф 2030 с. Толпыгино (котельная + передача Концессия)</t>
  </si>
  <si>
    <t>Тариф 2031 с. Толпыгино (котельная + передача Концессия)</t>
  </si>
  <si>
    <t>Тариф 2032 с. Толпыгино (котельная + передача Концессия)</t>
  </si>
  <si>
    <t>Тариф 2033 с. Толпыгино (котельная + передача Концессия)</t>
  </si>
  <si>
    <t>Модель инвестирования Концессионного соглашения в отношении тепловых сетей с. Толпыгино ООО "ТЭС-Приволжск"2023-2035</t>
  </si>
  <si>
    <t>Модель инвестирования Концессионного соглашения в отношении тепловых сетей с. Ингарь ООО "ТЭС-Приволжск"2023-2035</t>
  </si>
  <si>
    <t>Расчет процентов по займу. (реконструкция тепловых сетей с. Ингарь)</t>
  </si>
  <si>
    <t>Расчет процентов по займу (реконструкция тепловых сетей с. Толпыгино)</t>
  </si>
  <si>
    <t>Долгосрочный тарифный сценарий: сети теплоснабжения с. Новое Приволжского района ООО "ТЭС-Приволжск" (ОСНО)</t>
  </si>
  <si>
    <t>Тариф 2023 с. Новое (котельная + передача Концессия)</t>
  </si>
  <si>
    <t>Тариф 2024 с. Новое (котельная + передача Концессия)</t>
  </si>
  <si>
    <t>Тариф 2025 с. Новое (котельная + передача Концессия)</t>
  </si>
  <si>
    <t>Тариф 2026 с. Новое (котельная + передача Концессия)</t>
  </si>
  <si>
    <t>Тариф 2027с. Новое (котельная + передача Концессия)</t>
  </si>
  <si>
    <t>Тариф 2028с. Новое (котельная + передача Концессия)</t>
  </si>
  <si>
    <t>Тариф 2029с. Новое (котельная + передача Концессия)</t>
  </si>
  <si>
    <t>Тариф 2030 с. Новое (котельная + передача Концессия)</t>
  </si>
  <si>
    <t>Тариф 2031 с. Новое (котельная + передача Концессия)</t>
  </si>
  <si>
    <t>Тариф 2032 с. Новое (котельная + передача Концессия)</t>
  </si>
  <si>
    <t>Тариф 2033 с. Новое (котельная + передача Концессия)</t>
  </si>
  <si>
    <t>Тариф  2022 с. Новое (котельная+сети) утв РСТ</t>
  </si>
  <si>
    <t>Модель инвестирования Концессионного соглашения в отношении тепловых сетей с. Новоеь ООО "ТЭС-Приволжск"2023-2035</t>
  </si>
  <si>
    <t>Расчет процентов по займу. (реконструкция тепловых сетей с. Новое)</t>
  </si>
  <si>
    <t>Тариф 2034 с. Ингарь (котельная + передача Концессия)</t>
  </si>
  <si>
    <t>Тариф 2035 с. Ингарь (котельная + передача Концессия)</t>
  </si>
  <si>
    <t>Тариф 2034 с. Толпыгино (котельная + передача Концессия)</t>
  </si>
  <si>
    <t>Тариф 2035 с. Толпыгино (котельная + передача Концессия)</t>
  </si>
  <si>
    <t>Тариф 2034 с. Новое (котельная + передача Концессия)</t>
  </si>
  <si>
    <t>Тариф 2035 с. Новое (котельная + передача Концессия)</t>
  </si>
  <si>
    <t xml:space="preserve">Тариф средневзвешенный от котельной </t>
  </si>
  <si>
    <t>% по займу</t>
  </si>
  <si>
    <t>в т.ч</t>
  </si>
  <si>
    <t>N
п/п</t>
  </si>
  <si>
    <t>Описание и месторасположение объекта</t>
  </si>
  <si>
    <t>Основные технические характеристики</t>
  </si>
  <si>
    <t>Группа 1. Строительство, реконструкция или модернизация объектов в целях подключения потребителей:</t>
  </si>
  <si>
    <t>1.1. Строительство новых тепловых сетей в целях подключения потребителей</t>
  </si>
  <si>
    <t>1.2. Строительство иных объектов системы централизованного теплоснабжения, за исключением тепловых сетей, в целях подключения потребителей</t>
  </si>
  <si>
    <t>1.2.1.</t>
  </si>
  <si>
    <t>1.3. Увеличение пропускной способности существующих тепловых сетей в целях подключения потребителей</t>
  </si>
  <si>
    <t>1.3.1.</t>
  </si>
  <si>
    <t>1.3.2.</t>
  </si>
  <si>
    <t>1.4. Увеличение мощности и производительности существующих объектов централизованного теплоснабжения, за исключением тепловых сетей, в целях подключения потребителей</t>
  </si>
  <si>
    <t>1.4.1.</t>
  </si>
  <si>
    <t>Всего по группе 1</t>
  </si>
  <si>
    <t>Группа 2. Строительство новых объектов системы централизованного теплоснабжения, не связанных с подключением новых потребителей, в том числе строительство новых тепловых сетей</t>
  </si>
  <si>
    <t>2.1.</t>
  </si>
  <si>
    <t>Всего по группе 2</t>
  </si>
  <si>
    <t>Группа 3. Реконструкция или модернизация существующих объектов в целях снижения уровня износа существующих объектов и (или) поставки энергии от разных источников</t>
  </si>
  <si>
    <t>3.1. Реконструкция или модернизация существующих тепловых сетей</t>
  </si>
  <si>
    <t>3.2. Реконструкция или модернизация существующих объектов системы централизованного теплоснабжения, за исключением тепловых сетей</t>
  </si>
  <si>
    <t>Всего по группе 3</t>
  </si>
  <si>
    <t>Группа 4. Мероприятия, направленные на снижение негативного воздействия на окружающую среду, достижение плановых значений показателей надежности и энергетической эффективности объектов теплоснабжения, повышение эффективности работы систем централизованного теплоснабжения</t>
  </si>
  <si>
    <t>4.1.1.</t>
  </si>
  <si>
    <t>Всего по группе 4</t>
  </si>
  <si>
    <t>Группа 5. Вывод из эксплуатации, консервация и демонтаж объектов системы централизованного теплоснабжения</t>
  </si>
  <si>
    <t>5.1. Вывод из эксплуатации, консервация и демонтаж тепловых сетей</t>
  </si>
  <si>
    <t>5.2. Вывод из эксплуатации, консервация и демонтаж иных объектов системы централизованного теплоснабжения, за исключением тепловых сетей</t>
  </si>
  <si>
    <t>5.2.1.</t>
  </si>
  <si>
    <t>Всего по группе 5</t>
  </si>
  <si>
    <t>ИТОГО по программе</t>
  </si>
  <si>
    <t>Концедент</t>
  </si>
  <si>
    <t>Концессионер</t>
  </si>
  <si>
    <t>Директор ООО "ТЭС-Приволжск"</t>
  </si>
  <si>
    <t>_____________</t>
  </si>
  <si>
    <t>_______________</t>
  </si>
  <si>
    <t>Е.Ю. Папакина</t>
  </si>
  <si>
    <t>____________________________ /Субъект РФ</t>
  </si>
  <si>
    <t>3.1.</t>
  </si>
  <si>
    <t>3.1.3</t>
  </si>
  <si>
    <t>3.1.4</t>
  </si>
  <si>
    <t>3.1.5</t>
  </si>
  <si>
    <t>3.1.6</t>
  </si>
  <si>
    <t>3.1.7</t>
  </si>
  <si>
    <t>3.1.8</t>
  </si>
  <si>
    <t>2030-2035</t>
  </si>
  <si>
    <t>ПРИЛОЖЕНИЕ №6.1</t>
  </si>
  <si>
    <t>Значения долгосрочных параметров регулирования деятельности Концессионера (долгосрочные параметры регулирования тарифов, определенные в соответствии с нормативными правовыми актами Российской Федерации в сфере теплоснабжения) на оказываемые Концессионером услуги, согласованные с органами исполнительной власти или органами местного самоуправления, осуществляющими регулирование цен (тарифов) в соответствии с законодательством Российской Федерации в сфере регулирования цен (тарифов)</t>
  </si>
  <si>
    <t>Вид деятельности:</t>
  </si>
  <si>
    <t xml:space="preserve">1. Долгосрочные параметры регулирования. </t>
  </si>
  <si>
    <t>№ п/п</t>
  </si>
  <si>
    <t>Ед.изм.</t>
  </si>
  <si>
    <t>Период регулирования</t>
  </si>
  <si>
    <t>2017 год</t>
  </si>
  <si>
    <t>2018 год</t>
  </si>
  <si>
    <t>2019 год</t>
  </si>
  <si>
    <t>2020 год</t>
  </si>
  <si>
    <t>2021 год</t>
  </si>
  <si>
    <t>2022 год</t>
  </si>
  <si>
    <t>2023 год</t>
  </si>
  <si>
    <t>2024 год</t>
  </si>
  <si>
    <t>2025 год</t>
  </si>
  <si>
    <t>2026 год</t>
  </si>
  <si>
    <t>2027 год</t>
  </si>
  <si>
    <t>2028 год</t>
  </si>
  <si>
    <t>2029 год</t>
  </si>
  <si>
    <t>2030 год</t>
  </si>
  <si>
    <t>2031 год</t>
  </si>
  <si>
    <t>2032 год</t>
  </si>
  <si>
    <t>2033 год</t>
  </si>
  <si>
    <t>2034 год</t>
  </si>
  <si>
    <t>2035 год</t>
  </si>
  <si>
    <t>2036 год</t>
  </si>
  <si>
    <t>2037 год</t>
  </si>
  <si>
    <t>Операционные (подконтрольные) расходы</t>
  </si>
  <si>
    <t>Расходы на приобретение сырья и материалов</t>
  </si>
  <si>
    <t>Расходы на ремонт основных средств</t>
  </si>
  <si>
    <t>Расходы на оплату труда</t>
  </si>
  <si>
    <t>Расходы на оплату работ и услуг производственного характера по договорам со сторонними  организациями</t>
  </si>
  <si>
    <t>1.5.</t>
  </si>
  <si>
    <t>Расходы на оплату иных работ и услуг по договорам с организациями</t>
  </si>
  <si>
    <t>Арендная плата (объекты кроме производственных)</t>
  </si>
  <si>
    <t>1.7.</t>
  </si>
  <si>
    <t>Другие расходы</t>
  </si>
  <si>
    <t>Неподконтрольные расходы</t>
  </si>
  <si>
    <t>Расходы на оплату услуг организаций, осуществляющих регулир.виды деятельности</t>
  </si>
  <si>
    <t>2.2.</t>
  </si>
  <si>
    <t>Арендная плата (производственные объекты)</t>
  </si>
  <si>
    <t>2.3.</t>
  </si>
  <si>
    <t>Концессионная плата</t>
  </si>
  <si>
    <t>2.4.</t>
  </si>
  <si>
    <t>Расходы на уплату налогов, сборов и других обязательных платежей</t>
  </si>
  <si>
    <t>налог на имущество по КС</t>
  </si>
  <si>
    <t>налог на имущество сверх КС</t>
  </si>
  <si>
    <t>Расходы на обязательное страхование</t>
  </si>
  <si>
    <t>2.5.</t>
  </si>
  <si>
    <t>Отчисления на социальные нужды</t>
  </si>
  <si>
    <t>2.6.</t>
  </si>
  <si>
    <t>Расходы по сомнительным долгам</t>
  </si>
  <si>
    <t>2.7.</t>
  </si>
  <si>
    <t xml:space="preserve">Амортизация основных средств, в т.ч. </t>
  </si>
  <si>
    <t>2.7.1</t>
  </si>
  <si>
    <t>амортизация в рамках КС</t>
  </si>
  <si>
    <t>2.7.2</t>
  </si>
  <si>
    <t>амортизация сверх КС</t>
  </si>
  <si>
    <t>2.8.</t>
  </si>
  <si>
    <t>Расходы на выплаты по договорам займа и кредитным договорам, включая проценты по ним</t>
  </si>
  <si>
    <t>2.9.</t>
  </si>
  <si>
    <t>2.10.</t>
  </si>
  <si>
    <t>Экономия, определенная в прошедшем долгосрочном периоде регулирования</t>
  </si>
  <si>
    <t xml:space="preserve">Расходы на приобретение энергетических ресурсов, холодной воды и теплоносителя </t>
  </si>
  <si>
    <t>Расходы на топливо</t>
  </si>
  <si>
    <t>3.2.</t>
  </si>
  <si>
    <t>Расходы на электрическую энергию</t>
  </si>
  <si>
    <t>3.3.</t>
  </si>
  <si>
    <t>Расходы на тепловую энергию</t>
  </si>
  <si>
    <t>3.4.</t>
  </si>
  <si>
    <t>Расходы на холодную воду</t>
  </si>
  <si>
    <t>3.5.</t>
  </si>
  <si>
    <t>Расходы на теплоноситель</t>
  </si>
  <si>
    <t>3.6.</t>
  </si>
  <si>
    <t>Расходы на водоотведение</t>
  </si>
  <si>
    <t>4.1.</t>
  </si>
  <si>
    <t>Проценты по займам</t>
  </si>
  <si>
    <t>4.2.</t>
  </si>
  <si>
    <t>Прочее</t>
  </si>
  <si>
    <t>Норма прибыли</t>
  </si>
  <si>
    <t>Расчетная предпринимательская прибыль</t>
  </si>
  <si>
    <t>корректировка</t>
  </si>
  <si>
    <t>Необходимая валовая выручка</t>
  </si>
  <si>
    <t>Объем полезного отпуска тепловой энергии</t>
  </si>
  <si>
    <t>Гкал</t>
  </si>
  <si>
    <t>Объем потерь в тепловых сетях</t>
  </si>
  <si>
    <t>Структура производства и отпуска тепловой энергии</t>
  </si>
  <si>
    <t>с 1 января по 30 июня</t>
  </si>
  <si>
    <t>с 1 июля по 31 декабря</t>
  </si>
  <si>
    <t>10.</t>
  </si>
  <si>
    <t>-</t>
  </si>
  <si>
    <t>12.</t>
  </si>
  <si>
    <t>13.</t>
  </si>
  <si>
    <t>14.</t>
  </si>
  <si>
    <t>Индекс цен производителей</t>
  </si>
  <si>
    <t>Коэффициент индексации (для деятельности по передаче тепловой энергии, теплоносителя)</t>
  </si>
  <si>
    <t>15.</t>
  </si>
  <si>
    <t>Норматив технологических потерь при передаче тепловой энергии, принятый при расчете тарифа на тепловую энергию</t>
  </si>
  <si>
    <t>16.</t>
  </si>
  <si>
    <t>Нормативы удельного расхода условного топлива на отпущенную тепловую энергию, принятые при расчете тарифа на тепловую энергию</t>
  </si>
  <si>
    <t>тут</t>
  </si>
  <si>
    <t>Цены на энергетические ресурсы</t>
  </si>
  <si>
    <t>Цена на электрическую энергию</t>
  </si>
  <si>
    <t>руб./кВтч</t>
  </si>
  <si>
    <t>с 1 января по 31 декабря</t>
  </si>
  <si>
    <t>Цена на теплоноситель</t>
  </si>
  <si>
    <t>руб./</t>
  </si>
  <si>
    <t>куб.м</t>
  </si>
  <si>
    <t>1.3.3.</t>
  </si>
  <si>
    <t>Цена на покупную тепловую энергию</t>
  </si>
  <si>
    <t>Примечание: Рост норматива потерь при передаче тепловой энергии связан с его перерасчетом на основании результатов технического обследования;
Нормативы потерь при передаче тепловой энергии указаны с учетом периода ввода в эксплуатацию 
Норма прибыли рассчитывается с учетом расчетной предпринимательской прибыли с 2019 года;
Налог на прибыль рассчитан без учета процентов по займу;</t>
  </si>
  <si>
    <t xml:space="preserve">Тариф </t>
  </si>
  <si>
    <t>Рост тарифа</t>
  </si>
  <si>
    <t>№ п.п.</t>
  </si>
  <si>
    <t>Период</t>
  </si>
  <si>
    <t>Период регулирования, год</t>
  </si>
  <si>
    <t>Долгосрочные параметры государственного регулирования цен (тарифов) в сфере теплоснабжения, не являющиеся критериями конкурса</t>
  </si>
  <si>
    <t>Динамика изменения расходов, связанных с поставками соотвтетствующих товаров, услуг (индекс эффективности операционных расходов)</t>
  </si>
  <si>
    <t>Предельные (минимальные и (или) максимальные) значения критериев конкурса</t>
  </si>
  <si>
    <t> -</t>
  </si>
  <si>
    <t>Базовый уровень операционных расходов</t>
  </si>
  <si>
    <t>Показатели энергосбережения и энергетической эффективности</t>
  </si>
  <si>
    <t>Удельный расход условного топлива на отпуск тепловой энергии от источника теплосвой энергии</t>
  </si>
  <si>
    <t>кг/Гкал</t>
  </si>
  <si>
    <t>Величина технологических потерь при передаче тепловой энергии, теплоносителя по тепловым сетям</t>
  </si>
  <si>
    <t>Отношение величины технологических потерь тепловой энергии к материальной характеристике тепловой сети</t>
  </si>
  <si>
    <t>Гкал/м2</t>
  </si>
  <si>
    <t>мат х-ка поставлена не расчетным методом, а по ошибочным расчетам РСТ. Решили, ЧТО ПРИМЕМ ИХ ВАРИАНТ, Т.К. ДОЛЬШЕ ПЕРЕСОГЛАСОВЫВАТЬ, а исходные данные в наших расчетах и рстшных одинаковые</t>
  </si>
  <si>
    <t>Отношение величины технологических потерь теплоносителя к материальной характеристике тепловой сети</t>
  </si>
  <si>
    <t>м3/м2</t>
  </si>
  <si>
    <t>4</t>
  </si>
  <si>
    <t>Нормативный уровень прибыли (при выборе метода индексации установленных тарифов)</t>
  </si>
  <si>
    <t>ПРИЛОЖЕНИЕ №6.2</t>
  </si>
  <si>
    <t>ПРИЛОЖЕНИЕ №6.3</t>
  </si>
  <si>
    <t>ПРИЛОЖЕНИЕ №7.1</t>
  </si>
  <si>
    <t>N п/п</t>
  </si>
  <si>
    <t>Наименование объекта</t>
  </si>
  <si>
    <t>Показатели надежности</t>
  </si>
  <si>
    <t>Показатели энергетической эффективности</t>
  </si>
  <si>
    <t>Количество прекращений подачи тепловой энергии, теплоносителя в результате технологических нарушений на тепловых сетях на 1 км тепловых сетей</t>
  </si>
  <si>
    <t>Количество прекращений подачи тепловой энергии, теплоносителя в результате технологических нарушений на источниках тепловой энергии на 1 Гкал/час установленной мощности</t>
  </si>
  <si>
    <t>Удельный расход топлива на производство единицы тепловой энергии, отпускаемой с коллекторов источников тепловой энергии, 
т у.т./Гкал</t>
  </si>
  <si>
    <r>
      <t>Отношение величины технологических потерь тепловой энергии, теплоносителя к материальной характеристике тепловой сети, 
Гкал/м</t>
    </r>
    <r>
      <rPr>
        <vertAlign val="superscript"/>
        <sz val="9"/>
        <color theme="1"/>
        <rFont val="Times New Roman"/>
        <family val="1"/>
        <charset val="204"/>
      </rPr>
      <t>2</t>
    </r>
    <r>
      <rPr>
        <sz val="9"/>
        <color theme="1"/>
        <rFont val="Times New Roman"/>
        <family val="1"/>
        <charset val="204"/>
      </rPr>
      <t>,
м</t>
    </r>
    <r>
      <rPr>
        <vertAlign val="superscript"/>
        <sz val="9"/>
        <color theme="1"/>
        <rFont val="Times New Roman"/>
        <family val="1"/>
        <charset val="204"/>
      </rPr>
      <t>3</t>
    </r>
    <r>
      <rPr>
        <sz val="9"/>
        <color theme="1"/>
        <rFont val="Times New Roman"/>
        <family val="1"/>
        <charset val="204"/>
      </rPr>
      <t>/м</t>
    </r>
    <r>
      <rPr>
        <vertAlign val="superscript"/>
        <sz val="9"/>
        <color theme="1"/>
        <rFont val="Times New Roman"/>
        <family val="1"/>
        <charset val="204"/>
      </rPr>
      <t>2</t>
    </r>
  </si>
  <si>
    <r>
      <t>Величина технологических потерь при передаче тепловой энергии, теплоносителя по тепловым сетям, 
Гкал, 
м</t>
    </r>
    <r>
      <rPr>
        <vertAlign val="superscript"/>
        <sz val="9"/>
        <color theme="1"/>
        <rFont val="Times New Roman"/>
        <family val="1"/>
        <charset val="204"/>
      </rPr>
      <t>3</t>
    </r>
  </si>
  <si>
    <t>Текущее значение</t>
  </si>
  <si>
    <t>Плановое значение</t>
  </si>
  <si>
    <t>сети теплоснабжения с. Ингарь Приволжского района</t>
  </si>
  <si>
    <t>передача тепловой энергии по сетям теплоснабжения с. Ингарь Приволжского района</t>
  </si>
  <si>
    <t>ПРИЛОЖЕНИЕ №7.2</t>
  </si>
  <si>
    <t>передача тепловой энергии по сетям теплоснабжения с. Толпыгино Приволжского района</t>
  </si>
  <si>
    <t>сети теплоснабжения с. Толпыгино Приволжского района</t>
  </si>
  <si>
    <t>ПРИЛОЖЕНИЕ №7.3</t>
  </si>
  <si>
    <t>передача тепловой энергии по сетям теплоснабжения с. Новое Приволжского района</t>
  </si>
  <si>
    <t>сети теплоснабжения с. Новое Приволжского района</t>
  </si>
  <si>
    <t xml:space="preserve">Приложение №8.1 </t>
  </si>
  <si>
    <t>календарный год</t>
  </si>
  <si>
    <t>Размер необходимой валовой выручки, тыс.руб.*</t>
  </si>
  <si>
    <t>*В соответствии с п. 49 Методических указаний орган регулирования ежегодно уточняет плановую необходимую валовую выручку (НВВ) на каждый год до конца долгосрочного периода регулирования</t>
  </si>
  <si>
    <t>Приложение №8.3</t>
  </si>
  <si>
    <t>№
п/п</t>
  </si>
  <si>
    <t>Наименование мероприятия</t>
  </si>
  <si>
    <t>по видам деятельности</t>
  </si>
  <si>
    <t>Источники финансирования</t>
  </si>
  <si>
    <t>Строительство ии реконструкция объектов концессионного соглашения</t>
  </si>
  <si>
    <t>1</t>
  </si>
  <si>
    <t>Всего, в т.ч. по источникам финансирования</t>
  </si>
  <si>
    <t>прибыль</t>
  </si>
  <si>
    <t>Заемные средства</t>
  </si>
  <si>
    <t>1.4</t>
  </si>
  <si>
    <t>Плата за подключение</t>
  </si>
  <si>
    <t>Бюджетные источники</t>
  </si>
  <si>
    <t>1.6</t>
  </si>
  <si>
    <t>Лизинговын платежи</t>
  </si>
  <si>
    <t>1.7</t>
  </si>
  <si>
    <t>Прочие источники</t>
  </si>
  <si>
    <t>Возврат финансовых средств</t>
  </si>
  <si>
    <t>2</t>
  </si>
  <si>
    <t>Всего. В т.ч. По источникам возврата</t>
  </si>
  <si>
    <t>ПРИЛОЖЕНИЕ №9.1</t>
  </si>
  <si>
    <t xml:space="preserve"> передача тепловой энергии</t>
  </si>
  <si>
    <t>Расходы на реализацию инвестиционной программы (тыс.руб без НДС)</t>
  </si>
  <si>
    <t>ПРИЛОЖЕНИЕ №9.2</t>
  </si>
  <si>
    <t>ПРИЛОЖЕНИЕ №9.3</t>
  </si>
  <si>
    <t>Плановые значения показателей деятельности Концессионера по виду деятельности</t>
  </si>
  <si>
    <t xml:space="preserve">Величина необходимой валовой выручки по виду деятельности </t>
  </si>
  <si>
    <t xml:space="preserve"> Финансовый план по реализации мероприятий по реконструкции сетей теплоснабжения с.Ингарь Приволжского муниципального района Ивановской области</t>
  </si>
  <si>
    <t>Финансовый план по реализации мероприятий по реконструкции сетей теплоснабжения с. Толпыгино Приволжского муниципального района Ивановской области;</t>
  </si>
  <si>
    <t>Финансовый план по реализации мероприятий по реконструкции сетей теплоснабжения с. Новое Приволжского муниципального района Ивановской области</t>
  </si>
  <si>
    <t>Приложение №8.2</t>
  </si>
  <si>
    <t>Форма N 2-ИП ТС</t>
  </si>
  <si>
    <t>(наименование регулируемой организации)</t>
  </si>
  <si>
    <t xml:space="preserve">Фактические значения </t>
  </si>
  <si>
    <t>Плановые значения</t>
  </si>
  <si>
    <t>в т.ч. по годам реализации</t>
  </si>
  <si>
    <t>Удельный расход электрической энергии на транспортировку теплоносителя</t>
  </si>
  <si>
    <t>кВт•ч/м3</t>
  </si>
  <si>
    <t>Объем присоединяемой тепловой нагрузки новых потребителей</t>
  </si>
  <si>
    <t>Гкал/ч</t>
  </si>
  <si>
    <t>Износ объектов системы теплоснабжения с выделением процента износа объектов, существующих на начало реализации Инвестиционной программы</t>
  </si>
  <si>
    <t>Гкал в год</t>
  </si>
  <si>
    <t>% от полезного отпуска тепловой энергии</t>
  </si>
  <si>
    <t>Показатели, характеризующие снижение негативного воздействия на окружающую среду, определяемые в соответствии с законодательством РФ об охране окружающей среды:</t>
  </si>
  <si>
    <t>в соответствии с законодательством РФ об охране окружающей среды</t>
  </si>
  <si>
    <t>Содержание в уходящих газах СО</t>
  </si>
  <si>
    <r>
      <t>Содержание в уходящих газах СО</t>
    </r>
    <r>
      <rPr>
        <vertAlign val="subscript"/>
        <sz val="12"/>
        <rFont val="Times New Roman"/>
        <family val="1"/>
        <charset val="204"/>
      </rPr>
      <t>2</t>
    </r>
  </si>
  <si>
    <t>Содержание в уходящих газах NOx</t>
  </si>
  <si>
    <t xml:space="preserve">Величина технологических потерь при передаче тепловой энергии, теплоносителя по тепловым сетям, 
Гкал
</t>
  </si>
  <si>
    <t>Форма №5-ИП ТС</t>
  </si>
  <si>
    <t>Расходы на реализацию инвестиционной программы (тыс. руб. без выделения НДС)</t>
  </si>
  <si>
    <t>в т.ч. по видам деятельности</t>
  </si>
  <si>
    <t>Производство тепловой энергии</t>
  </si>
  <si>
    <t>Передача тепловой энергии</t>
  </si>
  <si>
    <t>Финансирование мероприятий</t>
  </si>
  <si>
    <t>Собственные средства</t>
  </si>
  <si>
    <t>амортизационные отчисления</t>
  </si>
  <si>
    <t>прибыль, направленная на инвестиции</t>
  </si>
  <si>
    <t>средства, полученные за счет платы за подключение</t>
  </si>
  <si>
    <t>прочие собственные средства, в т.ч. средства от эмиссии ценных бумаг</t>
  </si>
  <si>
    <t>Привлеченные средства</t>
  </si>
  <si>
    <t>кредиты</t>
  </si>
  <si>
    <t>прочие привлеченные средства</t>
  </si>
  <si>
    <t>Бюджетное финансирование</t>
  </si>
  <si>
    <t>Прочие источники финансирования, в т.ч. лизинг</t>
  </si>
  <si>
    <t>Средства концедента</t>
  </si>
  <si>
    <t>1.1.1</t>
  </si>
  <si>
    <t>амортизационные отчисления, в том числе (справочно)</t>
  </si>
  <si>
    <t>1.1.1.1</t>
  </si>
  <si>
    <t>1.1.1.2</t>
  </si>
  <si>
    <t>Утверждено в Тарифе 2022  (НДС не облагается)</t>
  </si>
  <si>
    <t xml:space="preserve">Тариф 2024 </t>
  </si>
  <si>
    <t>всего</t>
  </si>
  <si>
    <t>в т.ч.по промзоне</t>
  </si>
  <si>
    <t>в т.ч. Поселок</t>
  </si>
  <si>
    <t>Мазут, всего</t>
  </si>
  <si>
    <t>НУР на коллекторах</t>
  </si>
  <si>
    <t>Дизель, всего</t>
  </si>
  <si>
    <t>Газ топливо, всего</t>
  </si>
  <si>
    <t>Цена  тепловой энергии</t>
  </si>
  <si>
    <t xml:space="preserve">ФОТ </t>
  </si>
  <si>
    <t>чмсленностьПП</t>
  </si>
  <si>
    <t>Фот АУП</t>
  </si>
  <si>
    <t>чмсленность АУП</t>
  </si>
  <si>
    <t>охрана труда</t>
  </si>
  <si>
    <t>аренда производственных объектов</t>
  </si>
  <si>
    <t>прочие (обслуживание банковской гарантии)</t>
  </si>
  <si>
    <t>- расходы на страхование производственных объектов, учитываемые при определении налоговой базы по налогу на прибыль</t>
  </si>
  <si>
    <t>Налог по УСНО</t>
  </si>
  <si>
    <t>Нормативная прибыль</t>
  </si>
  <si>
    <t>"тело" займа (за минусом АМ)</t>
  </si>
  <si>
    <t>нормативная прибыль</t>
  </si>
  <si>
    <t>Тариф средневзвешенный от коллекторов</t>
  </si>
  <si>
    <t>НВВ на содержание собственных сетей</t>
  </si>
  <si>
    <t>расчетный тариф на передачу по собственным сетям</t>
  </si>
  <si>
    <t>Тариф для теплосетевых орг. На компенсацию потерь</t>
  </si>
  <si>
    <t>Тариф ООО -----на передачу ТЭ по их сетям</t>
  </si>
  <si>
    <t>Инвестиции</t>
  </si>
  <si>
    <t>общая сумма:</t>
  </si>
  <si>
    <t>Рост субсидии</t>
  </si>
  <si>
    <t>Индекс цен на мазут</t>
  </si>
  <si>
    <t>Индекс потребительских цен (ИПЦ) (год к году) (дизель)</t>
  </si>
  <si>
    <t>Стоимость СМР с К</t>
  </si>
  <si>
    <t>Тариф 2020</t>
  </si>
  <si>
    <t>Тариф 2021</t>
  </si>
  <si>
    <t>Расчет инвестиций</t>
  </si>
  <si>
    <t>К</t>
  </si>
  <si>
    <t>Стоимость реконструкции 1 этапа, всего, в том числе:</t>
  </si>
  <si>
    <t>строительство БМК</t>
  </si>
  <si>
    <t xml:space="preserve">2. </t>
  </si>
  <si>
    <t>Стоимость реконструкции 2 этапа, всего, в том числе:</t>
  </si>
  <si>
    <t>Стоимость реконструкции 3 этапа, всего, в том числе:</t>
  </si>
  <si>
    <t>дата ввода в экспл</t>
  </si>
  <si>
    <t>срок амортизации -10 лет</t>
  </si>
  <si>
    <t>Установка дополнительного котла 4 Гкал/час в котельной "Квартальная" п. Савино, ул. Первомайская, д. 43</t>
  </si>
  <si>
    <t>Банковская гарантия%</t>
  </si>
  <si>
    <t>котельная</t>
  </si>
  <si>
    <t>сети</t>
  </si>
  <si>
    <t>Кроме того, %% за пользование заемными средствами</t>
  </si>
  <si>
    <t>тыс.руб.</t>
  </si>
  <si>
    <t>Распределение % займа по видам деят.</t>
  </si>
  <si>
    <t>Инвестиционная программа предлагаемая к исполнению:</t>
  </si>
  <si>
    <t>Среднегодовой тариф</t>
  </si>
  <si>
    <t>1 полугодие к тарифам предыдущего полугодия</t>
  </si>
  <si>
    <t>2 полугодие к тарифам предыдущего полугодия</t>
  </si>
  <si>
    <t>Рот тарифов: Среднегодовой</t>
  </si>
  <si>
    <t>Справочно:</t>
  </si>
  <si>
    <t>Производство ТЭ</t>
  </si>
  <si>
    <t>Тариф пр-ва</t>
  </si>
  <si>
    <t>Покупка ТЭ</t>
  </si>
  <si>
    <t>Тариф покупки</t>
  </si>
  <si>
    <t>k превышения тарифа пр-ва над тарифом покупки ТЭ</t>
  </si>
  <si>
    <t>4 этап</t>
  </si>
  <si>
    <t>% без НДС</t>
  </si>
  <si>
    <t>c НДС</t>
  </si>
  <si>
    <t>Расчёт амортизации ООО "Тепловые энергетические системы - Приволжск" в систему теплоснабжения котельной "Квартальная" п.Савино</t>
  </si>
  <si>
    <t>По мероприятиям согласно Формы № 2-ИП ТС</t>
  </si>
  <si>
    <t xml:space="preserve">Вид объекта </t>
  </si>
  <si>
    <t>Наименование и значение показателя</t>
  </si>
  <si>
    <t xml:space="preserve">Тепловая сеть </t>
  </si>
  <si>
    <t>Тепловая сеть</t>
  </si>
  <si>
    <t>Пропускная способность, т/ч</t>
  </si>
  <si>
    <t xml:space="preserve">Способ прокладки </t>
  </si>
  <si>
    <t xml:space="preserve">Год начала реализации </t>
  </si>
  <si>
    <t xml:space="preserve">Год окончания реализации </t>
  </si>
  <si>
    <t>в том числе:</t>
  </si>
  <si>
    <t>ПИР</t>
  </si>
  <si>
    <t>СМР</t>
  </si>
  <si>
    <t>Армотизация (1,1 ФП)</t>
  </si>
  <si>
    <t>Прибыль направленная на инвестиции(стр1,2 ФП)</t>
  </si>
  <si>
    <t>Стредства полученные за счёт платы за подключение (стр.1.3 ФП)</t>
  </si>
  <si>
    <t>Прочие собственные средсва (стр.1.4 ФП)</t>
  </si>
  <si>
    <t>Экономия расходов(стр.1.5 ФП)</t>
  </si>
  <si>
    <t xml:space="preserve">в результате реализации мероприятий инвестиционной программы </t>
  </si>
  <si>
    <t>связанную с сокращением потерь в тепловых сетях, сменой видов и (или) марки основного и (или) резервного топлива на источниках тепловой энергии, реализацией энергосервисного договора (контракта) в размере, определенном по решению регулируемой организации, плату за подключение (технологическое присоединение) к сестемам централизованного теплоснабжения (раздельно по каждой системе, если регулируемая организация эксплуатирует несколько таких систем)</t>
  </si>
  <si>
    <t>Расходы на оплату лизинговых платежей по договору финансовой аренды (лизинга) (стр1.6.ФП)</t>
  </si>
  <si>
    <t>Иные собственные средства (стр.2 ФП)</t>
  </si>
  <si>
    <t>Бюджетные средства по каждой системе централизованного теплоснабжения с выделением расходов концедента на строительва модернизации и (или) реконструкцию объекта концессионного соглашения по каждой системе централизованного теплоснабжения при наличии таких расходов (стр. 4 ФП)</t>
  </si>
  <si>
    <t>Прочие источники финансирования (стр.5 ФП)</t>
  </si>
  <si>
    <t xml:space="preserve">до реализации мероприятий </t>
  </si>
  <si>
    <t>после реализации мероприятий</t>
  </si>
  <si>
    <t xml:space="preserve">Надземный </t>
  </si>
  <si>
    <t xml:space="preserve">Подземный </t>
  </si>
  <si>
    <t>Группа 6. Мероприятия предусматривающие капитальные вложения в объекты основных средств и нематериальные активы регулируемой организации, обусловленные необходимостью регулируемыми организациями обязательных требований, установленных законодательством Российской Федерации и всязанных с осуществлением деятельности в сфере теплоснабжения, включая мероприятия по обеспечению безопасности и антитеррористической защищенности объкутов топливно-энергетического комплекса, безопасности критической информационной инфраструктуры.</t>
  </si>
  <si>
    <t>6.1.1.</t>
  </si>
  <si>
    <t>6.1.2.</t>
  </si>
  <si>
    <t>Всего по группе 6</t>
  </si>
  <si>
    <t>5.1.2.Вывод из эксплуатации и демонтаж участка тепловой сети</t>
  </si>
  <si>
    <t xml:space="preserve">Плановые расходы </t>
  </si>
  <si>
    <t>Профинан-сировано к 2022</t>
  </si>
  <si>
    <t>Строительство БМК мощностью 3,295 Гкал/ч (3,775 МВт)</t>
  </si>
  <si>
    <t>Строительство скважины для водоснабжения БМК</t>
  </si>
  <si>
    <t>Строительство дренажного колодца БМК</t>
  </si>
  <si>
    <t>Строительство сетей газоснабжения с целью подключения  блочно-модульной котельной к существующему газопроводу</t>
  </si>
  <si>
    <t xml:space="preserve">Строительство сетей электроснабжения сцелью подключения  блочно-модульной котельной </t>
  </si>
  <si>
    <t>Строительство системы резервного  электроснабжения: монтаж дизель-генератора для резервирования основного источника электроснабжения</t>
  </si>
  <si>
    <t>Модернизация котельной для покрытия тепловой нагрузки 0,15 Гкал для покрытия нужд ГВС МКЖД №23.</t>
  </si>
  <si>
    <t xml:space="preserve">Реконструкция надземного участка тепловой ТС от У1 до У8 </t>
  </si>
  <si>
    <t>Строительство надземного участка тепловой сети от БМК до У1</t>
  </si>
  <si>
    <t>Строительство нового участка тепловой сети от БМК до У1А для соединения БМК с существующей ТС на МКД №8,15,18,20,22</t>
  </si>
  <si>
    <t>Реконструкция участка ТС У72-У73 на МКД №19,21, с выносом подземной части ТС на высоту 4 м над проездом</t>
  </si>
  <si>
    <t>Реконструкция участка У37-У59 на СШ, ДС и группу МКД  с заменой "обратного" трубопровода</t>
  </si>
  <si>
    <t>Реконструкция тепловой изоляции участка ТС на МКД №14 и №17 от У41 до У51</t>
  </si>
  <si>
    <t>Реконструкция тепловой изоляции участка ТС на МКД №17 от У51 до У54</t>
  </si>
  <si>
    <t>Реконструкция  подземного участка ТС на МКД №17 от У54 до У55, от У55 до У56, от У55 до У58</t>
  </si>
  <si>
    <t>Реконструкция подземного участка ТС на МКД №13 У42 до У49</t>
  </si>
  <si>
    <t xml:space="preserve">Реконструкция надземного участка ТС на МКД №13 У46-У47 </t>
  </si>
  <si>
    <t>Реконструкция надземного участка ТС на МКД №16 от У42 до У43</t>
  </si>
  <si>
    <t>Реконструкция тепловой изоляции участка ТС на МКД №16 и №13 от У41 до У42</t>
  </si>
  <si>
    <t>Реконструкция надземного участка ТС на МКД №6 от У9 до У30</t>
  </si>
  <si>
    <t>Реконструкция подземного участка ТС на МКД №6 от У9 до У30</t>
  </si>
  <si>
    <t>Реконструкция надземного участка ТС на МКД №8,15,18,20,22 от У1А до У13 (замена тепловой изоляции)</t>
  </si>
  <si>
    <t>Реконструкция надземного участка ТС на МКД №8,15 от У13 до У19</t>
  </si>
  <si>
    <t>Реконструкция подземного участка ТС на МКД №8,15 от У17 до У18</t>
  </si>
  <si>
    <t>Реконструкция участка ТС на ДС от У81 до У82 (замена тепловой изоляции)</t>
  </si>
  <si>
    <t>2.8</t>
  </si>
  <si>
    <t>3.1.9</t>
  </si>
  <si>
    <t>3.1.10</t>
  </si>
  <si>
    <t>3.1.11</t>
  </si>
  <si>
    <t>3.1.12</t>
  </si>
  <si>
    <t>3.1.13</t>
  </si>
  <si>
    <t>3.1.14</t>
  </si>
  <si>
    <t>3.1.15</t>
  </si>
  <si>
    <t>3.1.16</t>
  </si>
  <si>
    <t>76-159</t>
  </si>
  <si>
    <t>89-108</t>
  </si>
  <si>
    <t>Надземный</t>
  </si>
  <si>
    <t xml:space="preserve">Долгосрочный тарифный сценарий ООО "Инвестэнерго" </t>
  </si>
  <si>
    <t>37:05:011125:1321</t>
  </si>
  <si>
    <t>Наименование организации, в отношении которой разрабатывается инвестиционная программа в сфере теплоснабжения</t>
  </si>
  <si>
    <t>Местонахождение регулируемой организации</t>
  </si>
  <si>
    <t>Сроки реализации инвестиционной программы</t>
  </si>
  <si>
    <t>Лицо, ответственное за разработку инвестиционной программы</t>
  </si>
  <si>
    <t>Контактная информация лица, ответственного за разработку инвестиционной программы</t>
  </si>
  <si>
    <t>Наименование органа исполнительной власти субъекта РФ или органа местного самоуправления, утвердившего инвестиционную программу</t>
  </si>
  <si>
    <t>Департамент энергетики и тарифов Ивановской области</t>
  </si>
  <si>
    <t>Местонахождение органа, утвердившего инвестиционную программу</t>
  </si>
  <si>
    <t>153022, г. Иваново ул. Велижская, 8</t>
  </si>
  <si>
    <t>Должностное лицо, утвердившее инвестиционную программу</t>
  </si>
  <si>
    <t>Член Правительства Ивановской области - директор Департамента, Е.Н. Морева</t>
  </si>
  <si>
    <t>Контактная информация лица, ответственного за утверждение инвестиционной программы</t>
  </si>
  <si>
    <t>Наименование органа местного самоуправления, согласовавшего инвестиционную программу</t>
  </si>
  <si>
    <t>Местонахождение органа, согласовавшего инвестиционную программу</t>
  </si>
  <si>
    <t>Должностное лицо, согласовавшее инвестиционную программу</t>
  </si>
  <si>
    <t>Контактная информация лица, ответственного за согласование инвестиционной программы</t>
  </si>
  <si>
    <t>Тел.: 8-(4932)-93-88-63</t>
  </si>
  <si>
    <t>Администрация Ивановского Муниципального района</t>
  </si>
  <si>
    <t>Тел./факс: 8-(4932)-30-03-96</t>
  </si>
  <si>
    <t>Тел./факс 8-(4932)-93-85-96</t>
  </si>
  <si>
    <t>153520, Ивановская область, г. Иваново, ул. Постышева, д. 46</t>
  </si>
  <si>
    <t>Глава Ивановского Муниципального района, С. В. Низов</t>
  </si>
  <si>
    <t>Кадастровый номер объекта (участка объекта)</t>
  </si>
  <si>
    <t>Остаток финансирования</t>
  </si>
  <si>
    <t>4*35</t>
  </si>
  <si>
    <t>30 кВт</t>
  </si>
  <si>
    <t>11 м3</t>
  </si>
  <si>
    <t>37:05:00000:1275</t>
  </si>
  <si>
    <t>37:05:011125:1302</t>
  </si>
  <si>
    <t>скважина для водоснабжения</t>
  </si>
  <si>
    <t>дренажный колодец</t>
  </si>
  <si>
    <t>сети газоснабжения</t>
  </si>
  <si>
    <t>сети электроснабжения</t>
  </si>
  <si>
    <t>система резервного электроснабжения</t>
  </si>
  <si>
    <t>тепловая сеть</t>
  </si>
  <si>
    <t>Тепловая нагрузка Гкал/ч</t>
  </si>
  <si>
    <t>блочно-модульная котельная с. Михалёво</t>
  </si>
  <si>
    <t>тепловая сеть с. Михалёво</t>
  </si>
  <si>
    <t>котельная ГВС с. Михалёво</t>
  </si>
  <si>
    <t>5.1.1.</t>
  </si>
  <si>
    <t>тонн в год для воды &lt;**&gt;</t>
  </si>
  <si>
    <t>куб. м для пара &lt;***&gt;</t>
  </si>
  <si>
    <t>7.1.</t>
  </si>
  <si>
    <t>7.2.</t>
  </si>
  <si>
    <t>7.3.</t>
  </si>
  <si>
    <t>БМК с. Михалёво</t>
  </si>
  <si>
    <t>займы организаций, в т.ч.</t>
  </si>
  <si>
    <t>Модель инвестирования в модернизацию котельных г. Приволжск на 2019-2039гг. - перевод котельных на природный газ в 3 этапа.</t>
  </si>
  <si>
    <t>Дата ввода</t>
  </si>
  <si>
    <t>Стоимость СМР первоначальная (НДС не выделяется)</t>
  </si>
  <si>
    <t>Тариф 2048</t>
  </si>
  <si>
    <t>Тариф 2049</t>
  </si>
  <si>
    <t>Тариф 2050</t>
  </si>
  <si>
    <t>Тариф 2051</t>
  </si>
  <si>
    <t>Тариф 2052</t>
  </si>
  <si>
    <t>Тариф 2053</t>
  </si>
  <si>
    <t>Тариф 2054</t>
  </si>
  <si>
    <t>Тариф 2055</t>
  </si>
  <si>
    <t>Тариф 2056</t>
  </si>
  <si>
    <t>Тариф 2057</t>
  </si>
  <si>
    <t>Тариф 2058</t>
  </si>
  <si>
    <t>Тариф 2059</t>
  </si>
  <si>
    <t>Тариф 2060</t>
  </si>
  <si>
    <t>Тариф 2061</t>
  </si>
  <si>
    <t>Тариф 2062</t>
  </si>
  <si>
    <t>Тариф 2063</t>
  </si>
  <si>
    <t>Тариф 2064</t>
  </si>
  <si>
    <t>Тариф 2065</t>
  </si>
  <si>
    <t>Тариф 2066</t>
  </si>
  <si>
    <t>Тариф 2067</t>
  </si>
  <si>
    <t>Тариф 2068</t>
  </si>
  <si>
    <t>Тариф 2069</t>
  </si>
  <si>
    <t>Тариф 2070</t>
  </si>
  <si>
    <t>Кбмк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</si>
  <si>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</si>
  <si>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</si>
  <si>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</si>
  <si>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</si>
  <si>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</si>
  <si>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</si>
  <si>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</si>
  <si>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</si>
  <si>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</si>
  <si>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</si>
  <si>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</si>
  <si>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</si>
  <si>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</si>
  <si>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</si>
  <si>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</si>
  <si>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</si>
  <si>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</si>
  <si>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</si>
  <si>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производство БМК</t>
  </si>
  <si>
    <t>производство Кгвс</t>
  </si>
  <si>
    <t>Кгвс</t>
  </si>
  <si>
    <t>1.1.1.3</t>
  </si>
  <si>
    <t>1.1.1.4</t>
  </si>
  <si>
    <t>1.1.1.5</t>
  </si>
  <si>
    <t>1.1.1.6</t>
  </si>
  <si>
    <t>1.1.1.7</t>
  </si>
  <si>
    <t>1.1.1.8</t>
  </si>
  <si>
    <t>1.1.1.9</t>
  </si>
  <si>
    <t>1.1.1.10</t>
  </si>
  <si>
    <t>1.1.1.11</t>
  </si>
  <si>
    <t>1.1.1.12</t>
  </si>
  <si>
    <t>1.1.1.13</t>
  </si>
  <si>
    <t>1.1.1.14</t>
  </si>
  <si>
    <t>1.1.1.15</t>
  </si>
  <si>
    <t>1.1.1.16</t>
  </si>
  <si>
    <t>1.1.1.17</t>
  </si>
  <si>
    <t>1.1.1.18</t>
  </si>
  <si>
    <t>1.1.1.19</t>
  </si>
  <si>
    <t>1.1.1.20</t>
  </si>
  <si>
    <t>1.1.1.21</t>
  </si>
  <si>
    <t>1.1.1.22</t>
  </si>
  <si>
    <t>1.1.1.23</t>
  </si>
  <si>
    <t>1.1.1.24</t>
  </si>
  <si>
    <t>1.1.1.25</t>
  </si>
  <si>
    <t>по годам</t>
  </si>
  <si>
    <t>2022-2036</t>
  </si>
  <si>
    <t>2026-2036</t>
  </si>
  <si>
    <t>сети теплоснабжения с. Михалёво</t>
  </si>
  <si>
    <t>5.2.</t>
  </si>
  <si>
    <t xml:space="preserve">Потери тепловой энергии при передаче тепловой энергии по тепловым сетям от У1 до У8 </t>
  </si>
  <si>
    <t>Потери тепловой энергии при передаче тепловой энергии по тепловым сетям от У72-У73 на МКД №19,21, с выносом подземной части ТС на высоту 4 м над проездом</t>
  </si>
  <si>
    <t>Потери тепловой энергии при передаче тепловой энергии по тепловым сетям от У37-У59 на СШ, ДС и группу МКД  с заменой "обратного" трубопровода</t>
  </si>
  <si>
    <t>Потери тепловой энергии при передаче тепловой энергии по тепловым сетям на МКД №17 от У51 до У54</t>
  </si>
  <si>
    <t>Потери тепловой энергии при передаче тепловой энергии по тепловым сетям на МКД №14 и №17 от У41 до У51</t>
  </si>
  <si>
    <t>Потери тепловой энергии при передаче тепловой энергии по тепловым сетям от У54 до У55, от У55 до У56, от У55 до У58</t>
  </si>
  <si>
    <t>Потери тепловой энергии при передаче тепловой энергии по тепловым сетям на МКД №13 У42 до У49</t>
  </si>
  <si>
    <t xml:space="preserve">Потери тепловой энергии при передаче тепловой энергии по тепловым сетям на МКД №13 У46-У47 </t>
  </si>
  <si>
    <t>Потери тепловой энергии при передаче тепловой энергии по тепловым сетям на МКД №16 от У42 до У43</t>
  </si>
  <si>
    <t>Потери тепловой энергии при передаче тепловой энергии по тепловым сетям на МКД №16 и №13 от У41 до У42</t>
  </si>
  <si>
    <t>Потери тепловой энергии при передаче тепловой энергии по тепловым сетям на МКД №6 от У9 до У30</t>
  </si>
  <si>
    <t>Потери тепловой энергии при передаче тепловой энергии по тепловым сетям на МКД №8,15,18,20,22 от У1А до У13 (замена тепловой изоляции)</t>
  </si>
  <si>
    <t>Потери тепловой энергии при передаче тепловой энергии по тепловым сетям на МКД №8,15 от У13 до У19</t>
  </si>
  <si>
    <t>Потери тепловой энергии при передаче тепловой энергии по тепловым сетям на МКД №8,15 от У17 до У18</t>
  </si>
  <si>
    <t>Потери тепловой энергии при передаче тепловой энергии по тепловым сетям на ДС от У81 до У82 (замена тепловой изоляции)</t>
  </si>
  <si>
    <t>5.1.2.</t>
  </si>
  <si>
    <t>5.1.3.</t>
  </si>
  <si>
    <t>5.1.4.</t>
  </si>
  <si>
    <t>5.1.5.</t>
  </si>
  <si>
    <t>5.1.6.</t>
  </si>
  <si>
    <t>5.1.7.</t>
  </si>
  <si>
    <t>5.1.8.</t>
  </si>
  <si>
    <t>5.1.9.</t>
  </si>
  <si>
    <t>5.1.10.</t>
  </si>
  <si>
    <t>5.1.11.</t>
  </si>
  <si>
    <t>5.1.12.</t>
  </si>
  <si>
    <t>5.1.13.</t>
  </si>
  <si>
    <t>5.1.14.</t>
  </si>
  <si>
    <t>5.1.15.</t>
  </si>
  <si>
    <t>5.1.16.</t>
  </si>
  <si>
    <t>5.1.17.</t>
  </si>
  <si>
    <t>5.1.18.</t>
  </si>
  <si>
    <t xml:space="preserve">Потери тепловой энергии при передаче тепловой энергии по тепловым сетям от БМК до У1А для соединения БМК с существующей ТС на МКД №8,15,18,20,22 </t>
  </si>
  <si>
    <t xml:space="preserve">Потери тепловой энергии при передаче тепловой энергии по тепловым сетям от БМК до У1 </t>
  </si>
  <si>
    <t>6.2.</t>
  </si>
  <si>
    <t>6.1.3.</t>
  </si>
  <si>
    <t>6.1.4.</t>
  </si>
  <si>
    <t>6.1.5.</t>
  </si>
  <si>
    <t>6.1.6.</t>
  </si>
  <si>
    <t>6.1.7.</t>
  </si>
  <si>
    <t>6.1.8.</t>
  </si>
  <si>
    <t>6.1.9.</t>
  </si>
  <si>
    <t>6.1.10.</t>
  </si>
  <si>
    <t>6.1.11.</t>
  </si>
  <si>
    <t>6.1.12.</t>
  </si>
  <si>
    <t>6.1.13.</t>
  </si>
  <si>
    <t>6.1.14.</t>
  </si>
  <si>
    <t>6.1.15.</t>
  </si>
  <si>
    <t>6.1.16.</t>
  </si>
  <si>
    <t>6.1.17.</t>
  </si>
  <si>
    <t>6.1.18.</t>
  </si>
  <si>
    <t xml:space="preserve">Потери теплоносителя при передаче тепловой энергии по тепловым сетям от БМК до У1 </t>
  </si>
  <si>
    <t xml:space="preserve">Потери теплоносителя при передаче тепловой энергии по тепловым сетям от БМК до У1А для соединения БМК с существующей ТС на МКД №8,15,18,20,22 </t>
  </si>
  <si>
    <t xml:space="preserve">Потери теплоносителя при передаче тепловой энергии по тепловым сетям от У1 до У8 </t>
  </si>
  <si>
    <t>Потери теплоносителя при передаче тепловой энергии по тепловым сетям от У72-У73 на МКД №19,21, с выносом подземной части ТС на высоту 4 м над проездом</t>
  </si>
  <si>
    <t>Потери теплоносителя при передаче тепловой энергии по тепловым сетям от У37-У59 на СШ, ДС и группу МКД  с заменой "обратного" трубопровода</t>
  </si>
  <si>
    <t>Потери теплоносителя при передаче тепловой энергии по тепловым сетям на МКД №14 и №17 от У41 до У51</t>
  </si>
  <si>
    <t>Потери теплоносителя при передаче тепловой энергии по тепловым сетям на МКД №17 от У51 до У54</t>
  </si>
  <si>
    <t>Потери теплоносителя при передаче тепловой энергии по тепловым сетям от У54 до У55, от У55 до У56, от У55 до У58</t>
  </si>
  <si>
    <t>Потери теплоносителя при передаче тепловой энергии по тепловым сетям на МКД №13 У42 до У49</t>
  </si>
  <si>
    <t xml:space="preserve">Потери теплоносителя при передаче тепловой энергии по тепловым сетям на МКД №13 У46-У47 </t>
  </si>
  <si>
    <t>Потери теплоносителя при передаче тепловой энергии по тепловым сетям на МКД №16 от У42 до У43</t>
  </si>
  <si>
    <t>Потери теплоносителя при передаче тепловой энергии по тепловым сетям на МКД №16 и №13 от У41 до У42</t>
  </si>
  <si>
    <t>Потери теплоносителя при передаче тепловой энергии по тепловым сетям на МКД №6 от У9 до У30</t>
  </si>
  <si>
    <t>Потери теплоносителя при передаче тепловой энергии по тепловым сетям на МКД №8,15,18,20,22 от У1А до У13 (замена тепловой изоляции)</t>
  </si>
  <si>
    <t>Потери теплоносителя при передаче тепловой энергии по тепловым сетям на МКД №8,15 от У13 до У19</t>
  </si>
  <si>
    <t>Потери теплоносителя при передаче тепловой энергии по тепловым сетям на МКД №8,15 от У17 до У18</t>
  </si>
  <si>
    <t>Потери теплоносителя при передаче тепловой энергии по тепловым сетям на ДС от У81 до У82 (замена тепловой изоляции)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</si>
  <si>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</si>
  <si>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</si>
  <si>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</si>
  <si>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</si>
  <si>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</si>
  <si>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</si>
  <si>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</si>
  <si>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</si>
  <si>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</si>
  <si>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</si>
  <si>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</si>
  <si>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</si>
  <si>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</si>
  <si>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</si>
  <si>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</si>
  <si>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</si>
  <si>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</si>
  <si>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</si>
  <si>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</si>
  <si>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ООО "ИнвестЭнерго"</t>
  </si>
  <si>
    <t>Директор Михеенко А.А.</t>
  </si>
  <si>
    <t>Условный диаметр, мм</t>
  </si>
  <si>
    <t>125
25</t>
  </si>
  <si>
    <t>0,032
0,004</t>
  </si>
  <si>
    <t>собственные средства  
(с учетом НДС)</t>
  </si>
  <si>
    <t>Удельный расход топлива на производство единицы тепловой энергии, отпускаемой с коллекторов источников тепловой энергии, 
кг у.т./Гкал</t>
  </si>
  <si>
    <r>
      <t xml:space="preserve">Удельный расход условного топлива на отпуск с коллекторов единицы тепловой энергии 
</t>
    </r>
    <r>
      <rPr>
        <b/>
        <sz val="12"/>
        <rFont val="Times New Roman"/>
        <family val="1"/>
        <charset val="204"/>
      </rPr>
      <t>(БМК с. Михалёво)</t>
    </r>
  </si>
  <si>
    <t>Котельная ГВС 
с. Михалево, д. 23А</t>
  </si>
  <si>
    <t>кг у.т./м3 &lt;*&gt;</t>
  </si>
  <si>
    <t>кг у.т./Гкал</t>
  </si>
  <si>
    <t xml:space="preserve">Участок тепловой сети от БМК до У1 </t>
  </si>
  <si>
    <t xml:space="preserve">Участок тепловой сети от У1 до У8 </t>
  </si>
  <si>
    <t>Участок тепловой сети на МКД №14 и №17 от У41 до У51</t>
  </si>
  <si>
    <t>Участок тепловой сети на МКД №17 от У51 до У54</t>
  </si>
  <si>
    <t>Участок тепловой сети от У54 до У55, от У55 до У56, от У55 до У58</t>
  </si>
  <si>
    <t>Участок тепловой сети на МКД №13 У42 до У49</t>
  </si>
  <si>
    <t xml:space="preserve">Участок тепловой сети на МКД №13 У46-У47 </t>
  </si>
  <si>
    <t>Участок тепловой сети на МКД №16 от У42 до У43</t>
  </si>
  <si>
    <t>Участок тепловой сети на МКД №16 и №13 от У41 до У42</t>
  </si>
  <si>
    <t>Участок тепловой сети на МКД №6 от У9 до У30</t>
  </si>
  <si>
    <t>Участок тепловой сети на МКД №8,15 от У13 до У19</t>
  </si>
  <si>
    <t>Участок тепловой сети на МКД №8,15 от У17 до У18</t>
  </si>
  <si>
    <t>Участок тепловой сети на МКД №8,15,18,20,22 от У1А до У13</t>
  </si>
  <si>
    <t>Участок тепловой сети на ДС от У81 до У82</t>
  </si>
  <si>
    <t>Участок тепловой сети от У72-У73 на МКД №19,21</t>
  </si>
  <si>
    <t xml:space="preserve">Участок тепловой сети от У37-У59 на СШ, ДС и группу МКД </t>
  </si>
  <si>
    <t>Участок тепловой сети от БМК до У1А</t>
  </si>
  <si>
    <t>2.12.</t>
  </si>
  <si>
    <t>2.13.</t>
  </si>
  <si>
    <t>2.14.</t>
  </si>
  <si>
    <t>2.15.</t>
  </si>
  <si>
    <t>2.16.</t>
  </si>
  <si>
    <t>2.17.</t>
  </si>
  <si>
    <t>2.18.</t>
  </si>
  <si>
    <t>2.11.</t>
  </si>
  <si>
    <t>6.1.</t>
  </si>
  <si>
    <t>6.3.</t>
  </si>
  <si>
    <t>6.4.</t>
  </si>
  <si>
    <t>6.5.</t>
  </si>
  <si>
    <t>7.4.</t>
  </si>
  <si>
    <t>7.5.</t>
  </si>
  <si>
    <t>10.1.</t>
  </si>
  <si>
    <t>10.2.</t>
  </si>
  <si>
    <t>10.3.</t>
  </si>
  <si>
    <t>10.4.</t>
  </si>
  <si>
    <t>10.5.</t>
  </si>
  <si>
    <t>10.6.</t>
  </si>
  <si>
    <t>10.7.</t>
  </si>
  <si>
    <t>10.8.</t>
  </si>
  <si>
    <t>11.1.</t>
  </si>
  <si>
    <t>11.2.</t>
  </si>
  <si>
    <t>11.3.</t>
  </si>
  <si>
    <t>11.4.</t>
  </si>
  <si>
    <t>11.6.</t>
  </si>
  <si>
    <t>11.7.</t>
  </si>
  <si>
    <t>11.8.</t>
  </si>
  <si>
    <t>11.9.</t>
  </si>
  <si>
    <t>11.10.</t>
  </si>
  <si>
    <t>10.9.</t>
  </si>
  <si>
    <t>10.11.</t>
  </si>
  <si>
    <t>11.5.1.</t>
  </si>
  <si>
    <t>11.5.2.</t>
  </si>
  <si>
    <t>Инвестиционная программа</t>
  </si>
  <si>
    <r>
      <t xml:space="preserve">в сфере теплоснабжения на </t>
    </r>
    <r>
      <rPr>
        <u/>
        <sz val="10"/>
        <color theme="1"/>
        <rFont val="Times New Roman"/>
        <family val="1"/>
        <charset val="204"/>
      </rPr>
      <t xml:space="preserve">2022-2036 </t>
    </r>
    <r>
      <rPr>
        <sz val="10"/>
        <color theme="1"/>
        <rFont val="Times New Roman"/>
        <family val="1"/>
        <charset val="204"/>
      </rPr>
      <t>годы</t>
    </r>
  </si>
  <si>
    <t>в сфере теплоснабжения на 2022-2036 годы</t>
  </si>
  <si>
    <t>Протяжённость (в однотрубном исчислении),
км</t>
  </si>
  <si>
    <t>Расходы на реализацию мероприятий в прогнозных ценах, тыс. руб. 
без выделения НДС</t>
  </si>
  <si>
    <t>Расшифрока источников финансирования инвестиционной программы, тыс.руб. 
без выделения НДС</t>
  </si>
  <si>
    <t>котельная ГВС с. Михалёво, д. 23А</t>
  </si>
  <si>
    <r>
      <t xml:space="preserve">Потери теплоносителя при передаче тепловой энергии по тепловым сетям </t>
    </r>
    <r>
      <rPr>
        <b/>
        <sz val="12"/>
        <rFont val="Times New Roman"/>
        <family val="1"/>
        <charset val="204"/>
      </rPr>
      <t>БМК с. Михалёво</t>
    </r>
    <r>
      <rPr>
        <sz val="12"/>
        <rFont val="Times New Roman"/>
        <family val="1"/>
        <charset val="204"/>
      </rPr>
      <t>, в том числе (справочно)</t>
    </r>
  </si>
  <si>
    <r>
      <t>Потери тепловой энергии при передаче тепловой энергии по тепловым сетям</t>
    </r>
    <r>
      <rPr>
        <b/>
        <sz val="12"/>
        <rFont val="Times New Roman"/>
        <family val="1"/>
        <charset val="204"/>
      </rPr>
      <t xml:space="preserve"> БМК с. Михалёво</t>
    </r>
    <r>
      <rPr>
        <sz val="12"/>
        <rFont val="Times New Roman"/>
        <family val="1"/>
        <charset val="204"/>
      </rPr>
      <t>, 
в том числе (справочно)</t>
    </r>
  </si>
  <si>
    <r>
      <t xml:space="preserve">Потери тепловой энергии при передаче тепловой энергии по тепловым сетям </t>
    </r>
    <r>
      <rPr>
        <b/>
        <sz val="12"/>
        <rFont val="Times New Roman"/>
        <family val="1"/>
        <charset val="204"/>
      </rPr>
      <t>котельной ГВС с. Михалёво, д. 23А</t>
    </r>
  </si>
  <si>
    <r>
      <t xml:space="preserve">Потери теплоносителя при передаче тепловой энергии по тепловым сетям </t>
    </r>
    <r>
      <rPr>
        <b/>
        <sz val="12"/>
        <rFont val="Times New Roman"/>
        <family val="1"/>
        <charset val="204"/>
      </rPr>
      <t>котельной ГВС с. Михалёво, д. 23А</t>
    </r>
  </si>
  <si>
    <r>
      <t xml:space="preserve">Удельный расход условного топлива на отпуск с коллекторов единицы тепловой энергии </t>
    </r>
    <r>
      <rPr>
        <b/>
        <sz val="12"/>
        <rFont val="Times New Roman"/>
        <family val="1"/>
        <charset val="204"/>
      </rPr>
      <t>(котельная ГВС с. Михалёво, д. 23А)</t>
    </r>
  </si>
  <si>
    <t>3.1.2</t>
  </si>
  <si>
    <t>3.1.1</t>
  </si>
  <si>
    <t>3.2.1</t>
  </si>
  <si>
    <t>Форма № 1-ИП ТС</t>
  </si>
  <si>
    <t xml:space="preserve">Приложение 1 к постановлению Департамента энергетики </t>
  </si>
  <si>
    <t>и тарифов Ивановской области от 01.07.2022 № 23-ип(тс)/1</t>
  </si>
  <si>
    <t>Приложение 2 к постановлению Департамента энергетики</t>
  </si>
  <si>
    <t>Паспорт инвестиционной программы организации, осуществляющей
регулируемые виды деятельности в сфере теплоснабжения</t>
  </si>
  <si>
    <t>Форма № 3-ИП ТС</t>
  </si>
  <si>
    <t>Плановые значения показателей, достижение которых предусмотрено в результате
реализации мероприятий инвестиционной программы</t>
  </si>
  <si>
    <t>Показатели надежности и энергетической эффективности объектов
централизованного теплоснабжения</t>
  </si>
  <si>
    <t>Форма № 4-ИП ТС</t>
  </si>
  <si>
    <t>Приложение 3 к постановлению Департамента энергетики</t>
  </si>
  <si>
    <t>Приложение 4 к постановлению Департамента энергетики</t>
  </si>
  <si>
    <t>Приложение 5 к постановлению Департамента энергетики</t>
  </si>
  <si>
    <t xml:space="preserve">Финансовый план </t>
  </si>
  <si>
    <t>153 511, Ивановская область, город Кохма, ул. Ивановская, д. 18</t>
  </si>
  <si>
    <t>Привлеченные средства на возвратной основе (стр.23 ФП)</t>
  </si>
  <si>
    <t>и тарифов Ивановской области от 02.08.2024 № 29-ип(тс)/1</t>
  </si>
  <si>
    <t>Форма № 2-ИП ТС</t>
  </si>
  <si>
    <r>
      <t>Отношение величины технологических потерь тепловой энергии, теплоносителя к материальной характеристике тепловой сети, 
Гкал/м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
</t>
    </r>
  </si>
  <si>
    <r>
      <t>Отношение величины технологических потерь теплоносителя к материальной характеристике тепловой сети, 
м</t>
    </r>
    <r>
      <rPr>
        <vertAlign val="superscript"/>
        <sz val="11"/>
        <rFont val="Times New Roman"/>
        <family val="1"/>
        <charset val="204"/>
      </rPr>
      <t>3</t>
    </r>
    <r>
      <rPr>
        <sz val="11"/>
        <rFont val="Times New Roman"/>
        <family val="1"/>
        <charset val="204"/>
      </rPr>
      <t>/м</t>
    </r>
    <r>
      <rPr>
        <vertAlign val="superscript"/>
        <sz val="11"/>
        <rFont val="Times New Roman"/>
        <family val="1"/>
        <charset val="204"/>
      </rPr>
      <t>2</t>
    </r>
  </si>
  <si>
    <r>
      <t>Величина технологических потерь при передаче теплоносителя по тепловым сетям, 
м</t>
    </r>
    <r>
      <rPr>
        <vertAlign val="superscript"/>
        <sz val="11"/>
        <rFont val="Times New Roman"/>
        <family val="1"/>
        <charset val="204"/>
      </rPr>
      <t>3</t>
    </r>
  </si>
  <si>
    <t>Тепловые сети с. Михалево, в том числе участки, подлежащие реконструкции и строительству (справочно):</t>
  </si>
  <si>
    <t xml:space="preserve">Приложение 1/1 к протоколу Заседания Правления Департамента энергетики </t>
  </si>
  <si>
    <t xml:space="preserve">Приложение 1/2 к протоколу Заседания Правления Департамента энергетики </t>
  </si>
  <si>
    <t xml:space="preserve">продолжение приложения 1/2 к протоколу Заседания Правления Департамента энергетики </t>
  </si>
  <si>
    <t xml:space="preserve">Приложение 1/3 к протоколу Заседания Правления Департамента энергетики </t>
  </si>
  <si>
    <t xml:space="preserve">Продолжение приложения 1/3 к протоколу Заседания Правления Департамента энергетики </t>
  </si>
  <si>
    <t xml:space="preserve">Приложение 1/4 к протоколу Заседания Правления Департамента энергетики </t>
  </si>
  <si>
    <t xml:space="preserve">Продолжение приложения 1/4 к протоколу Заседания Правления Департамента энергетики </t>
  </si>
  <si>
    <t xml:space="preserve">Приложение 1/5 к протоколу Заседания Правления Департамента энергетики </t>
  </si>
  <si>
    <t>и тарифов Ивановской области от 02.08.2024 № 29/1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</si>
</sst>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1" formatCode="_-* #,##0\ _₽_-;\-* #,##0\ _₽_-;_-* &quot;-&quot;\ _₽_-;_-@_-"/>
    <numFmt numFmtId="43" formatCode="_-* #,##0.00\ _₽_-;\-* #,##0.00\ _₽_-;_-* &quot;-&quot;??\ _₽_-;_-@_-"/>
    <numFmt numFmtId="164" formatCode="_-* #,##0.00_-;\-* #,##0.00_-;_-* &quot;-&quot;??_-;_-@_-"/>
    <numFmt numFmtId="165" formatCode="_-* #,##0.000\ _₽_-;\-* #,##0.000\ _₽_-;_-* &quot;-&quot;\ _₽_-;_-@_-"/>
    <numFmt numFmtId="166" formatCode="_-* #,##0.00\ _₽_-;\-* #,##0.00\ _₽_-;_-* &quot;-&quot;\ _₽_-;_-@_-"/>
    <numFmt numFmtId="167" formatCode="0.0%"/>
    <numFmt numFmtId="168" formatCode="_-* #,##0.0\ _₽_-;\-* #,##0.0\ _₽_-;_-* &quot;-&quot;\ _₽_-;_-@_-"/>
    <numFmt numFmtId="169" formatCode="_-* #,##0.0000000000\ _₽_-;\-* #,##0.0000000000\ _₽_-;_-* &quot;-&quot;\ _₽_-;_-@_-"/>
    <numFmt numFmtId="170" formatCode="_-* #,##0.00[$€-1]_-;\-* #,##0.00[$€-1]_-;_-* &quot;-&quot;??[$€-1]_-"/>
    <numFmt numFmtId="171" formatCode="_(* #,##0.00_);_(* \(#,##0.00\);_(* &quot;-&quot;??_);_(@_)"/>
    <numFmt numFmtId="172" formatCode="&quot;$&quot;#,##0_);[Red]\(&quot;$&quot;#,##0\)"/>
    <numFmt numFmtId="173" formatCode="_-* #,##0.00\ [$€-1]_-;\-* #,##0.00\ [$€-1]_-;_-* &quot;-&quot;??\ [$€-1]_-"/>
    <numFmt numFmtId="174" formatCode="#,##0.00&quot; &quot;[$€-407];[Red]&quot;-&quot;#,##0.00&quot; &quot;[$€-407]"/>
    <numFmt numFmtId="175" formatCode="General_)"/>
    <numFmt numFmtId="176" formatCode="_-* #,##0.00&quot;р.&quot;_-;\-* #,##0.00&quot;р.&quot;_-;_-* &quot;-&quot;??&quot;р.&quot;_-;_-@_-"/>
    <numFmt numFmtId="177" formatCode="#,##0.000;\(#,##0.000\);\-"/>
    <numFmt numFmtId="178" formatCode="#,##0\ ;\(#,##0\);\-&quot; &quot;"/>
    <numFmt numFmtId="179" formatCode="_-* #,##0\ _р_._-;\-* #,##0\ _р_._-;_-* &quot;-&quot;\ _р_._-;_-@_-"/>
    <numFmt numFmtId="180" formatCode="_-* #,##0.00\ _р_._-;\-* #,##0.00\ _р_._-;_-* &quot;-&quot;??\ _р_._-;_-@_-"/>
    <numFmt numFmtId="181" formatCode="_-* #,##0_р_._-;\-* #,##0_р_._-;_-* &quot;-&quot;_р_._-;_-@_-"/>
    <numFmt numFmtId="182" formatCode="_-* #,##0.00_р_._-;\-* #,##0.00_р_._-;_-* &quot;-&quot;??_р_._-;_-@_-"/>
    <numFmt numFmtId="183" formatCode="_-* #,##0.00_р_._-;\-* #,##0.00_р_._-;_-* \-??_р_._-;_-@_-"/>
    <numFmt numFmtId="184" formatCode="0.00000"/>
    <numFmt numFmtId="185" formatCode="#,##0.00000"/>
    <numFmt numFmtId="186" formatCode="#,##0_р_."/>
    <numFmt numFmtId="187" formatCode="#,##0.00_р_."/>
    <numFmt numFmtId="188" formatCode="#,##0&quot;р.&quot;"/>
    <numFmt numFmtId="189" formatCode="#,##0.0"/>
    <numFmt numFmtId="190" formatCode="0.000"/>
    <numFmt numFmtId="191" formatCode="#,##0.0000"/>
    <numFmt numFmtId="192" formatCode="#,##0.000"/>
    <numFmt numFmtId="193" formatCode="0.0"/>
    <numFmt numFmtId="194" formatCode="_-* #,##0\ _₽_-;\-* #,##0\ _₽_-;_-* &quot;-&quot;??\ _₽_-;_-@_-"/>
    <numFmt numFmtId="195" formatCode="0.0000"/>
    <numFmt numFmtId="196" formatCode="0.000%"/>
    <numFmt numFmtId="197" formatCode="0.0000%"/>
    <numFmt numFmtId="198" formatCode="_-* #,##0.000\ _₽_-;\-* #,##0.000\ _₽_-;_-* &quot;-&quot;??\ _₽_-;_-@_-"/>
    <numFmt numFmtId="199" formatCode="#,##0.000_ ;\-#,##0.000\ "/>
  </numFmts>
  <fonts count="17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mbria"/>
      <family val="1"/>
      <charset val="204"/>
      <scheme val="maj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Cambria"/>
      <family val="1"/>
      <charset val="204"/>
      <scheme val="major"/>
    </font>
    <font>
      <b/>
      <sz val="9"/>
      <name val="Cambria"/>
      <family val="1"/>
      <charset val="204"/>
      <scheme val="major"/>
    </font>
    <font>
      <b/>
      <sz val="11"/>
      <name val="Times New Roman"/>
      <family val="1"/>
      <charset val="204"/>
    </font>
    <font>
      <b/>
      <sz val="9"/>
      <color rgb="FFFF0000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9"/>
      <name val="Cambria"/>
      <family val="1"/>
      <charset val="204"/>
      <scheme val="major"/>
    </font>
    <font>
      <b/>
      <sz val="11"/>
      <color rgb="FFC00000"/>
      <name val="Times New Roman"/>
      <family val="1"/>
      <charset val="204"/>
    </font>
    <font>
      <b/>
      <sz val="9"/>
      <color rgb="FFC00000"/>
      <name val="Cambria"/>
      <family val="1"/>
      <charset val="204"/>
      <scheme val="major"/>
    </font>
    <font>
      <sz val="9"/>
      <color rgb="FFFF0000"/>
      <name val="Cambria"/>
      <family val="1"/>
      <charset val="204"/>
      <scheme val="major"/>
    </font>
    <font>
      <sz val="11"/>
      <color rgb="FFFF0000"/>
      <name val="Times New Roman"/>
      <family val="1"/>
      <charset val="204"/>
    </font>
    <font>
      <sz val="9"/>
      <color rgb="FFC00000"/>
      <name val="Cambria"/>
      <family val="1"/>
      <charset val="204"/>
      <scheme val="major"/>
    </font>
    <font>
      <sz val="11"/>
      <color rgb="FFC00000"/>
      <name val="Times New Roman"/>
      <family val="1"/>
      <charset val="204"/>
    </font>
    <font>
      <i/>
      <sz val="9"/>
      <color theme="1"/>
      <name val="Cambria"/>
      <family val="1"/>
      <charset val="204"/>
      <scheme val="major"/>
    </font>
    <font>
      <i/>
      <sz val="9"/>
      <color rgb="FFFF0000"/>
      <name val="Cambria"/>
      <family val="1"/>
      <charset val="204"/>
      <scheme val="major"/>
    </font>
    <font>
      <b/>
      <i/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11"/>
      <color rgb="FFC00000"/>
      <name val="Times New Roman"/>
      <family val="1"/>
      <charset val="204"/>
    </font>
    <font>
      <b/>
      <sz val="9"/>
      <color rgb="FF7030A0"/>
      <name val="Cambria"/>
      <family val="1"/>
      <charset val="204"/>
      <scheme val="major"/>
    </font>
    <font>
      <b/>
      <sz val="11"/>
      <color rgb="FF7030A0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Cambria"/>
      <family val="1"/>
      <charset val="204"/>
      <scheme val="maj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2"/>
      <color indexed="9"/>
      <name val="Times New Roman"/>
      <family val="2"/>
      <charset val="204"/>
    </font>
    <font>
      <sz val="8"/>
      <name val="Times"/>
      <family val="1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8"/>
      <name val="Palatino"/>
      <family val="1"/>
    </font>
    <font>
      <i/>
      <sz val="11"/>
      <color indexed="23"/>
      <name val="Calibri"/>
      <family val="2"/>
      <charset val="204"/>
    </font>
    <font>
      <sz val="10"/>
      <name val="Arial Narrow"/>
      <family val="2"/>
    </font>
    <font>
      <u/>
      <sz val="10"/>
      <color indexed="36"/>
      <name val="Arial Cyr"/>
      <charset val="204"/>
    </font>
    <font>
      <sz val="11"/>
      <color indexed="17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Arial Cyr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8"/>
      <name val="Univers 45 Light"/>
      <family val="2"/>
    </font>
    <font>
      <sz val="8"/>
      <name val="Helv"/>
      <charset val="204"/>
    </font>
    <font>
      <b/>
      <sz val="11"/>
      <color indexed="63"/>
      <name val="Calibri"/>
      <family val="2"/>
      <charset val="204"/>
    </font>
    <font>
      <sz val="8"/>
      <name val="Helv"/>
    </font>
    <font>
      <b/>
      <i/>
      <u/>
      <sz val="11"/>
      <color theme="1"/>
      <name val="Arial"/>
      <family val="2"/>
      <charset val="204"/>
    </font>
    <font>
      <sz val="11"/>
      <color rgb="FF9C000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2"/>
      <color indexed="62"/>
      <name val="Times New Roman"/>
      <family val="2"/>
      <charset val="204"/>
    </font>
    <font>
      <b/>
      <sz val="12"/>
      <color indexed="63"/>
      <name val="Times New Roman"/>
      <family val="2"/>
      <charset val="204"/>
    </font>
    <font>
      <b/>
      <sz val="12"/>
      <color indexed="52"/>
      <name val="Times New Roman"/>
      <family val="2"/>
      <charset val="204"/>
    </font>
    <font>
      <u/>
      <sz val="10"/>
      <color theme="10"/>
      <name val="Arial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Times New Roman"/>
      <family val="2"/>
      <charset val="204"/>
    </font>
    <font>
      <b/>
      <sz val="13"/>
      <color indexed="56"/>
      <name val="Times New Roman"/>
      <family val="2"/>
      <charset val="204"/>
    </font>
    <font>
      <b/>
      <sz val="11"/>
      <color indexed="56"/>
      <name val="Times New Roman"/>
      <family val="2"/>
      <charset val="204"/>
    </font>
    <font>
      <b/>
      <sz val="8"/>
      <color theme="2"/>
      <name val="Calibri"/>
      <family val="2"/>
      <charset val="204"/>
      <scheme val="minor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b/>
      <sz val="12"/>
      <color indexed="8"/>
      <name val="Times New Roman"/>
      <family val="2"/>
      <charset val="204"/>
    </font>
    <font>
      <b/>
      <sz val="8"/>
      <name val="Calibri"/>
      <family val="2"/>
      <charset val="204"/>
      <scheme val="minor"/>
    </font>
    <font>
      <b/>
      <sz val="12"/>
      <color indexed="9"/>
      <name val="Times New Roman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9"/>
      <color indexed="9"/>
      <name val="Calibri"/>
      <family val="2"/>
      <charset val="204"/>
      <scheme val="minor"/>
    </font>
    <font>
      <sz val="12"/>
      <color indexed="60"/>
      <name val="Times New Roman"/>
      <family val="2"/>
      <charset val="204"/>
    </font>
    <font>
      <sz val="10"/>
      <color theme="1"/>
      <name val="Arial"/>
      <family val="2"/>
      <charset val="204"/>
    </font>
    <font>
      <sz val="11"/>
      <name val="Arial Cyr"/>
      <charset val="204"/>
    </font>
    <font>
      <sz val="9"/>
      <color indexed="1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Arial Cyr"/>
      <family val="2"/>
      <charset val="204"/>
    </font>
    <font>
      <sz val="8"/>
      <name val="Arial"/>
      <family val="2"/>
    </font>
    <font>
      <sz val="10"/>
      <name val="Times New Roman CYR"/>
      <charset val="204"/>
    </font>
    <font>
      <sz val="12"/>
      <color indexed="20"/>
      <name val="Times New Roman"/>
      <family val="2"/>
      <charset val="204"/>
    </font>
    <font>
      <b/>
      <sz val="8"/>
      <color indexed="3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i/>
      <sz val="12"/>
      <color indexed="23"/>
      <name val="Times New Roman"/>
      <family val="2"/>
      <charset val="204"/>
    </font>
    <font>
      <i/>
      <sz val="8"/>
      <name val="Calibri"/>
      <family val="2"/>
      <charset val="204"/>
      <scheme val="minor"/>
    </font>
    <font>
      <i/>
      <sz val="8"/>
      <name val="Tahoma"/>
      <family val="2"/>
      <charset val="204"/>
    </font>
    <font>
      <sz val="12"/>
      <color indexed="52"/>
      <name val="Times New Roman"/>
      <family val="2"/>
      <charset val="204"/>
    </font>
    <font>
      <sz val="12"/>
      <color indexed="10"/>
      <name val="Times New Roman"/>
      <family val="2"/>
      <charset val="204"/>
    </font>
    <font>
      <sz val="8"/>
      <name val="Tahoma"/>
      <family val="2"/>
    </font>
    <font>
      <sz val="11"/>
      <color rgb="FF000000"/>
      <name val="Calibri"/>
      <family val="2"/>
      <charset val="204"/>
    </font>
    <font>
      <sz val="12"/>
      <color indexed="17"/>
      <name val="Times New Roman"/>
      <family val="2"/>
      <charset val="204"/>
    </font>
    <font>
      <b/>
      <sz val="9"/>
      <color indexed="8"/>
      <name val="Cambria"/>
      <family val="1"/>
      <charset val="204"/>
      <scheme val="major"/>
    </font>
    <font>
      <sz val="9"/>
      <color indexed="10"/>
      <name val="Cambria"/>
      <family val="1"/>
      <charset val="204"/>
      <scheme val="major"/>
    </font>
    <font>
      <b/>
      <u/>
      <sz val="9"/>
      <color indexed="8"/>
      <name val="Cambria"/>
      <family val="1"/>
      <charset val="204"/>
      <scheme val="major"/>
    </font>
    <font>
      <u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i/>
      <u/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i/>
      <sz val="9"/>
      <color theme="1"/>
      <name val="Courier New"/>
      <family val="3"/>
      <charset val="204"/>
    </font>
    <font>
      <sz val="10"/>
      <name val="Times New Roman"/>
      <family val="1"/>
      <charset val="204"/>
    </font>
    <font>
      <b/>
      <u/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u/>
      <sz val="9"/>
      <color rgb="FFFF0000"/>
      <name val="Times New Roman"/>
      <family val="1"/>
      <charset val="204"/>
    </font>
    <font>
      <vertAlign val="superscript"/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z val="10"/>
      <color rgb="FFFF0000"/>
      <name val="Cambria"/>
      <family val="1"/>
      <charset val="204"/>
      <scheme val="major"/>
    </font>
    <font>
      <sz val="10"/>
      <color rgb="FFFF0000"/>
      <name val="Cambria"/>
      <family val="1"/>
      <charset val="204"/>
      <scheme val="major"/>
    </font>
    <font>
      <i/>
      <sz val="10"/>
      <name val="Cambria"/>
      <family val="1"/>
      <charset val="204"/>
      <scheme val="major"/>
    </font>
    <font>
      <u/>
      <sz val="10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name val="Cambria"/>
      <family val="1"/>
      <charset val="204"/>
      <scheme val="major"/>
    </font>
    <font>
      <i/>
      <sz val="9"/>
      <name val="Cambria"/>
      <family val="1"/>
      <charset val="204"/>
      <scheme val="major"/>
    </font>
    <font>
      <i/>
      <sz val="11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i/>
      <u/>
      <sz val="10"/>
      <color theme="1"/>
      <name val="Times New Roman"/>
      <family val="1"/>
      <charset val="204"/>
    </font>
    <font>
      <sz val="11"/>
      <color rgb="FF20202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i/>
      <sz val="12"/>
      <color rgb="FFFF0000"/>
      <name val="Times New Roman"/>
      <family val="1"/>
      <charset val="204"/>
    </font>
    <font>
      <b/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color rgb="FF444444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444444"/>
      <name val="Times New Roman"/>
      <family val="1"/>
      <charset val="204"/>
    </font>
    <font>
      <u/>
      <sz val="12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FFC7CE"/>
        <bgColor rgb="FFFFCCCC"/>
      </patternFill>
    </fill>
    <fill>
      <patternFill patternType="solid">
        <fgColor indexed="5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2D8D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8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89">
    <xf numFmtId="0" fontId="0" fillId="0" borderId="0"/>
    <xf numFmtId="9" fontId="1" fillId="0" borderId="0" applyFont="0" applyFill="0" applyBorder="0" applyAlignment="0" applyProtection="0"/>
    <xf numFmtId="0" fontId="26" fillId="0" borderId="0" applyNumberFormat="0" applyFont="0" applyFill="0" applyBorder="0" applyAlignment="0" applyProtection="0">
      <alignment vertical="top"/>
    </xf>
    <xf numFmtId="0" fontId="30" fillId="0" borderId="0"/>
    <xf numFmtId="170" fontId="30" fillId="0" borderId="0"/>
    <xf numFmtId="0" fontId="31" fillId="0" borderId="0"/>
    <xf numFmtId="0" fontId="31" fillId="0" borderId="0"/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38" fontId="32" fillId="0" borderId="0">
      <alignment vertical="top"/>
    </xf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6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3" fillId="17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3" fillId="1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3" fillId="12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3" fillId="17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3" fillId="24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3" fillId="2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3" fillId="25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0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5" fillId="24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5" fillId="3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0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3" borderId="0" applyNumberFormat="0" applyBorder="0" applyAlignment="0" applyProtection="0"/>
    <xf numFmtId="0" fontId="37" fillId="0" borderId="0"/>
    <xf numFmtId="0" fontId="38" fillId="13" borderId="0" applyNumberFormat="0" applyBorder="0" applyAlignment="0" applyProtection="0"/>
    <xf numFmtId="0" fontId="39" fillId="24" borderId="14" applyNumberFormat="0" applyAlignment="0" applyProtection="0"/>
    <xf numFmtId="0" fontId="40" fillId="0" borderId="14" applyNumberFormat="0" applyAlignment="0">
      <protection locked="0"/>
    </xf>
    <xf numFmtId="0" fontId="41" fillId="34" borderId="15" applyNumberFormat="0" applyAlignment="0" applyProtection="0"/>
    <xf numFmtId="164" fontId="42" fillId="0" borderId="0" applyFont="0" applyFill="0" applyBorder="0" applyAlignment="0" applyProtection="0"/>
    <xf numFmtId="171" fontId="26" fillId="0" borderId="0" applyFont="0" applyFill="0" applyBorder="0" applyAlignment="0" applyProtection="0"/>
    <xf numFmtId="172" fontId="43" fillId="0" borderId="0" applyFont="0" applyFill="0" applyBorder="0" applyAlignment="0" applyProtection="0"/>
    <xf numFmtId="0" fontId="44" fillId="0" borderId="0" applyFill="0" applyBorder="0" applyProtection="0">
      <alignment vertical="center"/>
    </xf>
    <xf numFmtId="0" fontId="45" fillId="0" borderId="0" applyNumberFormat="0" applyFill="0" applyBorder="0" applyAlignment="0" applyProtection="0"/>
    <xf numFmtId="0" fontId="46" fillId="0" borderId="0" applyFill="0" applyBorder="0">
      <alignment horizontal="left" vertical="top" wrapText="1"/>
    </xf>
    <xf numFmtId="0" fontId="47" fillId="0" borderId="0" applyNumberFormat="0" applyFill="0" applyBorder="0" applyAlignment="0" applyProtection="0">
      <alignment vertical="top"/>
      <protection locked="0"/>
    </xf>
    <xf numFmtId="0" fontId="48" fillId="14" borderId="0" applyNumberFormat="0" applyBorder="0" applyAlignment="0" applyProtection="0"/>
    <xf numFmtId="0" fontId="40" fillId="24" borderId="14" applyNumberFormat="0" applyAlignment="0"/>
    <xf numFmtId="0" fontId="49" fillId="0" borderId="0">
      <alignment horizontal="center"/>
    </xf>
    <xf numFmtId="0" fontId="50" fillId="0" borderId="16" applyNumberFormat="0" applyFill="0" applyAlignment="0" applyProtection="0"/>
    <xf numFmtId="0" fontId="51" fillId="0" borderId="17" applyNumberFormat="0" applyFill="0" applyAlignment="0" applyProtection="0"/>
    <xf numFmtId="0" fontId="52" fillId="0" borderId="18" applyNumberFormat="0" applyFill="0" applyAlignment="0" applyProtection="0"/>
    <xf numFmtId="0" fontId="52" fillId="0" borderId="0" applyNumberFormat="0" applyFill="0" applyBorder="0" applyAlignment="0" applyProtection="0"/>
    <xf numFmtId="0" fontId="49" fillId="0" borderId="0">
      <alignment horizontal="center" textRotation="9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17" borderId="14" applyNumberFormat="0" applyAlignment="0" applyProtection="0"/>
    <xf numFmtId="0" fontId="55" fillId="0" borderId="19" applyNumberFormat="0" applyFill="0" applyAlignment="0" applyProtection="0"/>
    <xf numFmtId="0" fontId="56" fillId="25" borderId="0" applyNumberFormat="0" applyBorder="0" applyAlignment="0" applyProtection="0"/>
    <xf numFmtId="0" fontId="57" fillId="0" borderId="0" applyNumberFormat="0" applyFill="0" applyBorder="0" applyAlignment="0" applyProtection="0"/>
    <xf numFmtId="0" fontId="26" fillId="0" borderId="0"/>
    <xf numFmtId="173" fontId="58" fillId="0" borderId="0"/>
    <xf numFmtId="0" fontId="59" fillId="0" borderId="0"/>
    <xf numFmtId="0" fontId="44" fillId="0" borderId="0" applyFill="0" applyBorder="0" applyProtection="0">
      <alignment vertical="center"/>
    </xf>
    <xf numFmtId="0" fontId="33" fillId="19" borderId="20" applyNumberFormat="0" applyFont="0" applyAlignment="0" applyProtection="0"/>
    <xf numFmtId="0" fontId="60" fillId="24" borderId="21" applyNumberFormat="0" applyAlignment="0" applyProtection="0"/>
    <xf numFmtId="9" fontId="42" fillId="0" borderId="0" applyFont="0" applyFill="0" applyBorder="0" applyAlignment="0" applyProtection="0"/>
    <xf numFmtId="0" fontId="44" fillId="0" borderId="0" applyFill="0" applyBorder="0" applyProtection="0">
      <alignment vertical="center"/>
    </xf>
    <xf numFmtId="0" fontId="61" fillId="0" borderId="0" applyNumberFormat="0">
      <alignment horizontal="left"/>
    </xf>
    <xf numFmtId="0" fontId="62" fillId="0" borderId="0"/>
    <xf numFmtId="174" fontId="62" fillId="0" borderId="0"/>
    <xf numFmtId="0" fontId="63" fillId="35" borderId="0" applyBorder="0" applyProtection="0"/>
    <xf numFmtId="0" fontId="64" fillId="0" borderId="0" applyNumberFormat="0" applyFill="0" applyBorder="0" applyAlignment="0" applyProtection="0"/>
    <xf numFmtId="49" fontId="65" fillId="36" borderId="22" applyNumberFormat="0">
      <alignment horizontal="center" vertical="center"/>
    </xf>
    <xf numFmtId="0" fontId="66" fillId="0" borderId="23" applyNumberFormat="0" applyFill="0" applyAlignment="0" applyProtection="0"/>
    <xf numFmtId="0" fontId="67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6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6" fillId="32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6" fillId="30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6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8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6" fillId="33" borderId="0" applyNumberFormat="0" applyBorder="0" applyAlignment="0" applyProtection="0"/>
    <xf numFmtId="175" fontId="68" fillId="0" borderId="24">
      <protection locked="0"/>
    </xf>
    <xf numFmtId="0" fontId="54" fillId="17" borderId="14" applyNumberFormat="0" applyAlignment="0" applyProtection="0"/>
    <xf numFmtId="0" fontId="54" fillId="17" borderId="14" applyNumberFormat="0" applyAlignment="0" applyProtection="0"/>
    <xf numFmtId="0" fontId="69" fillId="17" borderId="14" applyNumberFormat="0" applyAlignment="0" applyProtection="0"/>
    <xf numFmtId="0" fontId="60" fillId="24" borderId="21" applyNumberFormat="0" applyAlignment="0" applyProtection="0"/>
    <xf numFmtId="0" fontId="60" fillId="24" borderId="21" applyNumberFormat="0" applyAlignment="0" applyProtection="0"/>
    <xf numFmtId="0" fontId="70" fillId="24" borderId="21" applyNumberFormat="0" applyAlignment="0" applyProtection="0"/>
    <xf numFmtId="0" fontId="39" fillId="24" borderId="14" applyNumberFormat="0" applyAlignment="0" applyProtection="0"/>
    <xf numFmtId="0" fontId="39" fillId="24" borderId="14" applyNumberFormat="0" applyAlignment="0" applyProtection="0"/>
    <xf numFmtId="0" fontId="71" fillId="24" borderId="14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176" fontId="42" fillId="0" borderId="0" applyFont="0" applyFill="0" applyBorder="0" applyAlignment="0" applyProtection="0"/>
    <xf numFmtId="0" fontId="75" fillId="0" borderId="0" applyBorder="0">
      <alignment horizontal="center" vertical="center" wrapText="1"/>
    </xf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76" fillId="0" borderId="16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77" fillId="0" borderId="17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8" fillId="0" borderId="18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37" borderId="0" applyNumberFormat="0" applyBorder="0" applyAlignment="0">
      <alignment vertical="center"/>
    </xf>
    <xf numFmtId="0" fontId="80" fillId="0" borderId="25" applyBorder="0">
      <alignment horizontal="center" vertical="center" wrapText="1"/>
    </xf>
    <xf numFmtId="175" fontId="81" fillId="38" borderId="24"/>
    <xf numFmtId="4" fontId="82" fillId="39" borderId="4" applyBorder="0">
      <alignment horizontal="right"/>
    </xf>
    <xf numFmtId="0" fontId="66" fillId="0" borderId="23" applyNumberFormat="0" applyFill="0" applyAlignment="0" applyProtection="0"/>
    <xf numFmtId="0" fontId="66" fillId="0" borderId="23" applyNumberFormat="0" applyFill="0" applyAlignment="0" applyProtection="0"/>
    <xf numFmtId="0" fontId="83" fillId="0" borderId="23" applyNumberFormat="0" applyFill="0" applyAlignment="0" applyProtection="0"/>
    <xf numFmtId="0" fontId="84" fillId="0" borderId="26" applyNumberFormat="0" applyFill="0" applyAlignment="0">
      <alignment horizontal="left"/>
    </xf>
    <xf numFmtId="0" fontId="41" fillId="34" borderId="15" applyNumberFormat="0" applyAlignment="0" applyProtection="0"/>
    <xf numFmtId="0" fontId="41" fillId="34" borderId="15" applyNumberFormat="0" applyAlignment="0" applyProtection="0"/>
    <xf numFmtId="0" fontId="85" fillId="34" borderId="15" applyNumberFormat="0" applyAlignment="0" applyProtection="0"/>
    <xf numFmtId="0" fontId="57" fillId="40" borderId="0" applyFill="0">
      <alignment wrapText="1"/>
    </xf>
    <xf numFmtId="0" fontId="86" fillId="0" borderId="0">
      <alignment horizontal="center" vertical="top" wrapText="1"/>
    </xf>
    <xf numFmtId="0" fontId="87" fillId="0" borderId="0">
      <alignment horizontal="center" vertical="center" wrapText="1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49" fontId="88" fillId="41" borderId="0">
      <alignment horizontal="left" vertical="center"/>
    </xf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89" fillId="25" borderId="0" applyNumberFormat="0" applyBorder="0" applyAlignment="0" applyProtection="0"/>
    <xf numFmtId="49" fontId="82" fillId="0" borderId="0" applyBorder="0">
      <alignment vertical="top"/>
    </xf>
    <xf numFmtId="0" fontId="42" fillId="0" borderId="0"/>
    <xf numFmtId="0" fontId="1" fillId="0" borderId="0"/>
    <xf numFmtId="0" fontId="26" fillId="0" borderId="0"/>
    <xf numFmtId="0" fontId="26" fillId="0" borderId="0"/>
    <xf numFmtId="0" fontId="4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42" fillId="0" borderId="0"/>
    <xf numFmtId="0" fontId="1" fillId="0" borderId="0"/>
    <xf numFmtId="0" fontId="33" fillId="0" borderId="0"/>
    <xf numFmtId="0" fontId="33" fillId="0" borderId="0"/>
    <xf numFmtId="0" fontId="42" fillId="0" borderId="0"/>
    <xf numFmtId="0" fontId="1" fillId="0" borderId="0"/>
    <xf numFmtId="0" fontId="90" fillId="0" borderId="0"/>
    <xf numFmtId="0" fontId="42" fillId="0" borderId="0"/>
    <xf numFmtId="0" fontId="9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2" fillId="42" borderId="0" applyNumberFormat="0" applyBorder="0" applyAlignment="0">
      <alignment horizontal="left" vertical="center"/>
    </xf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 applyNumberFormat="0" applyFont="0" applyFill="0" applyBorder="0" applyAlignment="0" applyProtection="0">
      <alignment vertical="top"/>
    </xf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6" fillId="0" borderId="0"/>
    <xf numFmtId="0" fontId="93" fillId="0" borderId="0"/>
    <xf numFmtId="0" fontId="1" fillId="0" borderId="0"/>
    <xf numFmtId="0" fontId="42" fillId="0" borderId="0"/>
    <xf numFmtId="0" fontId="42" fillId="0" borderId="0"/>
    <xf numFmtId="0" fontId="94" fillId="0" borderId="0"/>
    <xf numFmtId="0" fontId="93" fillId="0" borderId="0"/>
    <xf numFmtId="49" fontId="82" fillId="42" borderId="0" applyBorder="0">
      <alignment vertical="top"/>
    </xf>
    <xf numFmtId="49" fontId="82" fillId="42" borderId="0" applyBorder="0">
      <alignment vertical="top"/>
    </xf>
    <xf numFmtId="0" fontId="42" fillId="0" borderId="0"/>
    <xf numFmtId="0" fontId="42" fillId="0" borderId="0"/>
    <xf numFmtId="0" fontId="1" fillId="0" borderId="0"/>
    <xf numFmtId="0" fontId="42" fillId="0" borderId="0"/>
    <xf numFmtId="0" fontId="95" fillId="0" borderId="0"/>
    <xf numFmtId="0" fontId="1" fillId="0" borderId="0"/>
    <xf numFmtId="0" fontId="33" fillId="0" borderId="0"/>
    <xf numFmtId="0" fontId="95" fillId="0" borderId="0"/>
    <xf numFmtId="0" fontId="96" fillId="0" borderId="0"/>
    <xf numFmtId="0" fontId="1" fillId="0" borderId="0"/>
    <xf numFmtId="0" fontId="96" fillId="0" borderId="0"/>
    <xf numFmtId="0" fontId="33" fillId="0" borderId="0"/>
    <xf numFmtId="0" fontId="4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97" fillId="13" borderId="0" applyNumberFormat="0" applyBorder="0" applyAlignment="0" applyProtection="0"/>
    <xf numFmtId="0" fontId="98" fillId="0" borderId="27" applyNumberFormat="0">
      <alignment horizontal="right"/>
    </xf>
    <xf numFmtId="0" fontId="98" fillId="0" borderId="27" applyNumberFormat="0">
      <alignment horizontal="right"/>
    </xf>
    <xf numFmtId="0" fontId="99" fillId="0" borderId="28" applyNumberFormat="0" applyFill="0" applyAlignment="0">
      <alignment horizontal="left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2" fillId="19" borderId="20" applyNumberFormat="0" applyFont="0" applyAlignment="0" applyProtection="0"/>
    <xf numFmtId="0" fontId="42" fillId="19" borderId="20" applyNumberFormat="0" applyFont="0" applyAlignment="0" applyProtection="0"/>
    <xf numFmtId="0" fontId="1" fillId="2" borderId="1" applyNumberFormat="0" applyFon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01" fillId="0" borderId="0" applyFill="0" applyBorder="0"/>
    <xf numFmtId="177" fontId="102" fillId="0" borderId="0" applyFill="0" applyBorder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49" fontId="57" fillId="0" borderId="0">
      <alignment horizontal="center"/>
    </xf>
    <xf numFmtId="171" fontId="99" fillId="0" borderId="0" applyFont="0" applyFill="0" applyBorder="0" applyAlignment="0" applyProtection="0"/>
    <xf numFmtId="178" fontId="105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83" fontId="106" fillId="0" borderId="0"/>
    <xf numFmtId="180" fontId="1" fillId="0" borderId="0" applyFont="0" applyFill="0" applyBorder="0" applyAlignment="0" applyProtection="0"/>
    <xf numFmtId="182" fontId="42" fillId="0" borderId="0" applyFont="0" applyFill="0" applyBorder="0" applyAlignment="0" applyProtection="0"/>
    <xf numFmtId="43" fontId="9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1" fontId="26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2" fillId="40" borderId="0" applyFont="0" applyBorder="0">
      <alignment horizontal="right"/>
    </xf>
    <xf numFmtId="4" fontId="82" fillId="40" borderId="29" applyBorder="0">
      <alignment horizontal="right"/>
    </xf>
    <xf numFmtId="4" fontId="82" fillId="43" borderId="30" applyBorder="0">
      <alignment horizontal="right"/>
    </xf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07" fillId="1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7" fillId="14" borderId="0" applyNumberFormat="0" applyBorder="0" applyAlignment="0" applyProtection="0"/>
    <xf numFmtId="0" fontId="1" fillId="0" borderId="0"/>
    <xf numFmtId="182" fontId="3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49">
    <xf numFmtId="0" fontId="0" fillId="0" borderId="0" xfId="0"/>
    <xf numFmtId="41" fontId="3" fillId="0" borderId="0" xfId="0" applyNumberFormat="1" applyFont="1" applyAlignment="1">
      <alignment vertical="center"/>
    </xf>
    <xf numFmtId="41" fontId="3" fillId="0" borderId="3" xfId="0" applyNumberFormat="1" applyFont="1" applyBorder="1" applyAlignment="1">
      <alignment vertical="center"/>
    </xf>
    <xf numFmtId="41" fontId="4" fillId="0" borderId="0" xfId="0" applyNumberFormat="1" applyFont="1" applyAlignment="1">
      <alignment vertical="center"/>
    </xf>
    <xf numFmtId="41" fontId="5" fillId="3" borderId="4" xfId="0" applyNumberFormat="1" applyFont="1" applyFill="1" applyBorder="1" applyAlignment="1">
      <alignment horizontal="center" vertical="center"/>
    </xf>
    <xf numFmtId="41" fontId="5" fillId="3" borderId="4" xfId="0" applyNumberFormat="1" applyFont="1" applyFill="1" applyBorder="1" applyAlignment="1">
      <alignment vertical="center" wrapText="1"/>
    </xf>
    <xf numFmtId="41" fontId="5" fillId="3" borderId="4" xfId="0" applyNumberFormat="1" applyFont="1" applyFill="1" applyBorder="1" applyAlignment="1">
      <alignment horizontal="center" vertical="center" wrapText="1"/>
    </xf>
    <xf numFmtId="41" fontId="5" fillId="4" borderId="4" xfId="0" applyNumberFormat="1" applyFont="1" applyFill="1" applyBorder="1" applyAlignment="1">
      <alignment vertical="center" wrapText="1"/>
    </xf>
    <xf numFmtId="41" fontId="5" fillId="4" borderId="4" xfId="0" applyNumberFormat="1" applyFont="1" applyFill="1" applyBorder="1" applyAlignment="1">
      <alignment horizontal="center" vertical="center" wrapText="1"/>
    </xf>
    <xf numFmtId="41" fontId="5" fillId="5" borderId="4" xfId="0" applyNumberFormat="1" applyFont="1" applyFill="1" applyBorder="1" applyAlignment="1">
      <alignment vertical="center" wrapText="1"/>
    </xf>
    <xf numFmtId="41" fontId="5" fillId="3" borderId="4" xfId="0" applyNumberFormat="1" applyFont="1" applyFill="1" applyBorder="1" applyAlignment="1">
      <alignment vertical="center"/>
    </xf>
    <xf numFmtId="41" fontId="4" fillId="3" borderId="4" xfId="0" applyNumberFormat="1" applyFont="1" applyFill="1" applyBorder="1" applyAlignment="1">
      <alignment vertical="center"/>
    </xf>
    <xf numFmtId="41" fontId="4" fillId="3" borderId="4" xfId="0" applyNumberFormat="1" applyFont="1" applyFill="1" applyBorder="1" applyAlignment="1">
      <alignment horizontal="center" vertical="center"/>
    </xf>
    <xf numFmtId="41" fontId="4" fillId="3" borderId="0" xfId="0" applyNumberFormat="1" applyFont="1" applyFill="1" applyAlignment="1">
      <alignment vertical="center"/>
    </xf>
    <xf numFmtId="41" fontId="5" fillId="4" borderId="4" xfId="0" applyNumberFormat="1" applyFont="1" applyFill="1" applyBorder="1" applyAlignment="1">
      <alignment vertical="center"/>
    </xf>
    <xf numFmtId="165" fontId="5" fillId="5" borderId="4" xfId="0" applyNumberFormat="1" applyFont="1" applyFill="1" applyBorder="1" applyAlignment="1">
      <alignment vertical="center"/>
    </xf>
    <xf numFmtId="41" fontId="5" fillId="3" borderId="0" xfId="0" applyNumberFormat="1" applyFont="1" applyFill="1" applyAlignment="1">
      <alignment vertical="center"/>
    </xf>
    <xf numFmtId="166" fontId="5" fillId="4" borderId="4" xfId="0" applyNumberFormat="1" applyFont="1" applyFill="1" applyBorder="1" applyAlignment="1">
      <alignment vertical="center"/>
    </xf>
    <xf numFmtId="166" fontId="5" fillId="3" borderId="4" xfId="0" applyNumberFormat="1" applyFont="1" applyFill="1" applyBorder="1" applyAlignment="1">
      <alignment vertical="center"/>
    </xf>
    <xf numFmtId="41" fontId="6" fillId="3" borderId="4" xfId="0" applyNumberFormat="1" applyFont="1" applyFill="1" applyBorder="1" applyAlignment="1">
      <alignment horizontal="center" vertical="center"/>
    </xf>
    <xf numFmtId="41" fontId="6" fillId="3" borderId="4" xfId="0" applyNumberFormat="1" applyFont="1" applyFill="1" applyBorder="1" applyAlignment="1">
      <alignment vertical="center" wrapText="1"/>
    </xf>
    <xf numFmtId="41" fontId="6" fillId="3" borderId="4" xfId="0" applyNumberFormat="1" applyFont="1" applyFill="1" applyBorder="1" applyAlignment="1">
      <alignment horizontal="center" vertical="center" wrapText="1"/>
    </xf>
    <xf numFmtId="166" fontId="6" fillId="4" borderId="4" xfId="0" applyNumberFormat="1" applyFont="1" applyFill="1" applyBorder="1" applyAlignment="1">
      <alignment vertical="center"/>
    </xf>
    <xf numFmtId="41" fontId="2" fillId="4" borderId="4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vertical="center"/>
    </xf>
    <xf numFmtId="41" fontId="7" fillId="3" borderId="4" xfId="0" applyNumberFormat="1" applyFont="1" applyFill="1" applyBorder="1" applyAlignment="1">
      <alignment vertical="center"/>
    </xf>
    <xf numFmtId="41" fontId="7" fillId="3" borderId="0" xfId="0" applyNumberFormat="1" applyFont="1" applyFill="1" applyAlignment="1">
      <alignment vertical="center"/>
    </xf>
    <xf numFmtId="166" fontId="8" fillId="3" borderId="4" xfId="0" applyNumberFormat="1" applyFont="1" applyFill="1" applyBorder="1" applyAlignment="1">
      <alignment vertical="center"/>
    </xf>
    <xf numFmtId="41" fontId="9" fillId="3" borderId="4" xfId="0" applyNumberFormat="1" applyFont="1" applyFill="1" applyBorder="1" applyAlignment="1">
      <alignment horizontal="center" vertical="center"/>
    </xf>
    <xf numFmtId="41" fontId="9" fillId="3" borderId="4" xfId="0" applyNumberFormat="1" applyFont="1" applyFill="1" applyBorder="1" applyAlignment="1">
      <alignment vertical="center" wrapText="1"/>
    </xf>
    <xf numFmtId="41" fontId="9" fillId="3" borderId="4" xfId="0" applyNumberFormat="1" applyFont="1" applyFill="1" applyBorder="1" applyAlignment="1">
      <alignment horizontal="center" vertical="center" wrapText="1"/>
    </xf>
    <xf numFmtId="41" fontId="10" fillId="3" borderId="4" xfId="0" applyNumberFormat="1" applyFont="1" applyFill="1" applyBorder="1" applyAlignment="1">
      <alignment vertical="center"/>
    </xf>
    <xf numFmtId="41" fontId="10" fillId="3" borderId="0" xfId="0" applyNumberFormat="1" applyFont="1" applyFill="1" applyAlignment="1">
      <alignment vertical="center"/>
    </xf>
    <xf numFmtId="166" fontId="8" fillId="4" borderId="4" xfId="0" applyNumberFormat="1" applyFont="1" applyFill="1" applyBorder="1" applyAlignment="1">
      <alignment vertical="center"/>
    </xf>
    <xf numFmtId="166" fontId="9" fillId="4" borderId="4" xfId="0" applyNumberFormat="1" applyFont="1" applyFill="1" applyBorder="1" applyAlignment="1">
      <alignment vertical="center"/>
    </xf>
    <xf numFmtId="166" fontId="9" fillId="3" borderId="4" xfId="0" applyNumberFormat="1" applyFont="1" applyFill="1" applyBorder="1" applyAlignment="1">
      <alignment vertical="center"/>
    </xf>
    <xf numFmtId="49" fontId="9" fillId="3" borderId="4" xfId="0" applyNumberFormat="1" applyFont="1" applyFill="1" applyBorder="1" applyAlignment="1">
      <alignment horizontal="center" vertical="center"/>
    </xf>
    <xf numFmtId="41" fontId="12" fillId="3" borderId="4" xfId="0" applyNumberFormat="1" applyFont="1" applyFill="1" applyBorder="1" applyAlignment="1">
      <alignment vertical="center" wrapText="1"/>
    </xf>
    <xf numFmtId="167" fontId="6" fillId="4" borderId="4" xfId="1" applyNumberFormat="1" applyFont="1" applyFill="1" applyBorder="1" applyAlignment="1">
      <alignment vertical="center"/>
    </xf>
    <xf numFmtId="9" fontId="2" fillId="4" borderId="4" xfId="1" applyFont="1" applyFill="1" applyBorder="1" applyAlignment="1">
      <alignment vertical="center"/>
    </xf>
    <xf numFmtId="9" fontId="2" fillId="5" borderId="4" xfId="1" applyFont="1" applyFill="1" applyBorder="1" applyAlignment="1">
      <alignment vertical="center"/>
    </xf>
    <xf numFmtId="9" fontId="6" fillId="3" borderId="4" xfId="1" applyFont="1" applyFill="1" applyBorder="1" applyAlignment="1">
      <alignment vertical="center"/>
    </xf>
    <xf numFmtId="166" fontId="2" fillId="4" borderId="4" xfId="0" applyNumberFormat="1" applyFont="1" applyFill="1" applyBorder="1" applyAlignment="1">
      <alignment vertical="center"/>
    </xf>
    <xf numFmtId="166" fontId="2" fillId="3" borderId="4" xfId="0" applyNumberFormat="1" applyFont="1" applyFill="1" applyBorder="1" applyAlignment="1">
      <alignment vertical="center"/>
    </xf>
    <xf numFmtId="41" fontId="3" fillId="3" borderId="4" xfId="0" applyNumberFormat="1" applyFont="1" applyFill="1" applyBorder="1" applyAlignment="1">
      <alignment vertical="center"/>
    </xf>
    <xf numFmtId="41" fontId="2" fillId="0" borderId="5" xfId="0" applyNumberFormat="1" applyFont="1" applyBorder="1" applyAlignment="1">
      <alignment horizontal="center" vertical="center"/>
    </xf>
    <xf numFmtId="41" fontId="2" fillId="0" borderId="6" xfId="0" applyNumberFormat="1" applyFont="1" applyBorder="1" applyAlignment="1">
      <alignment horizontal="left" vertical="center" wrapText="1"/>
    </xf>
    <xf numFmtId="41" fontId="2" fillId="0" borderId="7" xfId="0" applyNumberFormat="1" applyFont="1" applyBorder="1" applyAlignment="1">
      <alignment horizontal="center" vertical="center" wrapText="1"/>
    </xf>
    <xf numFmtId="41" fontId="8" fillId="4" borderId="4" xfId="0" applyNumberFormat="1" applyFont="1" applyFill="1" applyBorder="1" applyAlignment="1">
      <alignment vertical="center"/>
    </xf>
    <xf numFmtId="41" fontId="8" fillId="5" borderId="4" xfId="0" applyNumberFormat="1" applyFont="1" applyFill="1" applyBorder="1" applyAlignment="1">
      <alignment vertical="center"/>
    </xf>
    <xf numFmtId="41" fontId="11" fillId="0" borderId="4" xfId="0" applyNumberFormat="1" applyFont="1" applyBorder="1" applyAlignment="1">
      <alignment vertical="center"/>
    </xf>
    <xf numFmtId="41" fontId="3" fillId="0" borderId="4" xfId="0" applyNumberFormat="1" applyFont="1" applyBorder="1" applyAlignment="1">
      <alignment vertical="center"/>
    </xf>
    <xf numFmtId="41" fontId="6" fillId="0" borderId="4" xfId="0" applyNumberFormat="1" applyFont="1" applyBorder="1" applyAlignment="1">
      <alignment horizontal="center" vertical="center"/>
    </xf>
    <xf numFmtId="41" fontId="6" fillId="0" borderId="4" xfId="0" applyNumberFormat="1" applyFont="1" applyBorder="1" applyAlignment="1">
      <alignment vertical="center" wrapText="1"/>
    </xf>
    <xf numFmtId="41" fontId="6" fillId="0" borderId="4" xfId="0" applyNumberFormat="1" applyFont="1" applyBorder="1" applyAlignment="1">
      <alignment horizontal="center" vertical="center" wrapText="1"/>
    </xf>
    <xf numFmtId="41" fontId="6" fillId="4" borderId="4" xfId="0" applyNumberFormat="1" applyFont="1" applyFill="1" applyBorder="1" applyAlignment="1">
      <alignment vertical="center"/>
    </xf>
    <xf numFmtId="41" fontId="7" fillId="0" borderId="4" xfId="0" applyNumberFormat="1" applyFont="1" applyBorder="1" applyAlignment="1">
      <alignment vertical="center"/>
    </xf>
    <xf numFmtId="41" fontId="5" fillId="0" borderId="4" xfId="0" applyNumberFormat="1" applyFont="1" applyBorder="1" applyAlignment="1">
      <alignment horizontal="center" vertical="center"/>
    </xf>
    <xf numFmtId="41" fontId="5" fillId="0" borderId="4" xfId="0" applyNumberFormat="1" applyFont="1" applyBorder="1" applyAlignment="1">
      <alignment vertical="center" wrapText="1"/>
    </xf>
    <xf numFmtId="41" fontId="8" fillId="0" borderId="4" xfId="0" applyNumberFormat="1" applyFont="1" applyBorder="1" applyAlignment="1">
      <alignment horizontal="center" vertical="center" wrapText="1"/>
    </xf>
    <xf numFmtId="41" fontId="6" fillId="3" borderId="4" xfId="0" applyNumberFormat="1" applyFont="1" applyFill="1" applyBorder="1" applyAlignment="1">
      <alignment vertical="center"/>
    </xf>
    <xf numFmtId="41" fontId="4" fillId="0" borderId="4" xfId="0" applyNumberFormat="1" applyFont="1" applyBorder="1" applyAlignment="1">
      <alignment vertical="center"/>
    </xf>
    <xf numFmtId="41" fontId="5" fillId="0" borderId="4" xfId="0" applyNumberFormat="1" applyFont="1" applyBorder="1" applyAlignment="1">
      <alignment horizontal="center" vertical="center" wrapText="1"/>
    </xf>
    <xf numFmtId="41" fontId="8" fillId="3" borderId="4" xfId="0" applyNumberFormat="1" applyFont="1" applyFill="1" applyBorder="1" applyAlignment="1">
      <alignment vertical="center"/>
    </xf>
    <xf numFmtId="41" fontId="9" fillId="3" borderId="4" xfId="0" applyNumberFormat="1" applyFont="1" applyFill="1" applyBorder="1" applyAlignment="1">
      <alignment vertical="center"/>
    </xf>
    <xf numFmtId="165" fontId="9" fillId="4" borderId="4" xfId="0" applyNumberFormat="1" applyFont="1" applyFill="1" applyBorder="1" applyAlignment="1">
      <alignment vertical="center"/>
    </xf>
    <xf numFmtId="165" fontId="9" fillId="3" borderId="4" xfId="0" applyNumberFormat="1" applyFont="1" applyFill="1" applyBorder="1" applyAlignment="1">
      <alignment vertical="center"/>
    </xf>
    <xf numFmtId="41" fontId="9" fillId="0" borderId="4" xfId="0" applyNumberFormat="1" applyFont="1" applyBorder="1" applyAlignment="1">
      <alignment horizontal="center" vertical="center"/>
    </xf>
    <xf numFmtId="41" fontId="9" fillId="0" borderId="4" xfId="0" applyNumberFormat="1" applyFont="1" applyBorder="1" applyAlignment="1">
      <alignment vertical="center" wrapText="1"/>
    </xf>
    <xf numFmtId="165" fontId="6" fillId="4" borderId="4" xfId="0" applyNumberFormat="1" applyFont="1" applyFill="1" applyBorder="1" applyAlignment="1">
      <alignment vertical="center"/>
    </xf>
    <xf numFmtId="165" fontId="6" fillId="3" borderId="4" xfId="0" applyNumberFormat="1" applyFont="1" applyFill="1" applyBorder="1" applyAlignment="1">
      <alignment vertical="center"/>
    </xf>
    <xf numFmtId="166" fontId="14" fillId="3" borderId="4" xfId="0" applyNumberFormat="1" applyFont="1" applyFill="1" applyBorder="1" applyAlignment="1">
      <alignment vertical="center"/>
    </xf>
    <xf numFmtId="14" fontId="2" fillId="0" borderId="4" xfId="0" applyNumberFormat="1" applyFont="1" applyBorder="1" applyAlignment="1">
      <alignment horizontal="center" vertical="center"/>
    </xf>
    <xf numFmtId="41" fontId="2" fillId="0" borderId="4" xfId="0" applyNumberFormat="1" applyFont="1" applyBorder="1" applyAlignment="1">
      <alignment vertical="center" wrapText="1"/>
    </xf>
    <xf numFmtId="41" fontId="2" fillId="0" borderId="4" xfId="0" applyNumberFormat="1" applyFont="1" applyBorder="1" applyAlignment="1">
      <alignment horizontal="center" vertical="center" wrapText="1"/>
    </xf>
    <xf numFmtId="165" fontId="5" fillId="4" borderId="4" xfId="0" applyNumberFormat="1" applyFont="1" applyFill="1" applyBorder="1" applyAlignment="1">
      <alignment vertical="center"/>
    </xf>
    <xf numFmtId="41" fontId="8" fillId="0" borderId="4" xfId="0" applyNumberFormat="1" applyFont="1" applyBorder="1" applyAlignment="1">
      <alignment horizontal="center" vertical="center"/>
    </xf>
    <xf numFmtId="41" fontId="8" fillId="0" borderId="4" xfId="0" applyNumberFormat="1" applyFont="1" applyBorder="1" applyAlignment="1">
      <alignment vertical="center" wrapText="1"/>
    </xf>
    <xf numFmtId="168" fontId="8" fillId="4" borderId="4" xfId="0" applyNumberFormat="1" applyFont="1" applyFill="1" applyBorder="1" applyAlignment="1">
      <alignment vertical="center"/>
    </xf>
    <xf numFmtId="168" fontId="8" fillId="3" borderId="4" xfId="0" applyNumberFormat="1" applyFont="1" applyFill="1" applyBorder="1" applyAlignment="1">
      <alignment vertical="center"/>
    </xf>
    <xf numFmtId="41" fontId="5" fillId="0" borderId="4" xfId="0" applyNumberFormat="1" applyFont="1" applyBorder="1" applyAlignment="1">
      <alignment vertical="center"/>
    </xf>
    <xf numFmtId="166" fontId="15" fillId="4" borderId="4" xfId="0" applyNumberFormat="1" applyFont="1" applyFill="1" applyBorder="1" applyAlignment="1">
      <alignment vertical="center"/>
    </xf>
    <xf numFmtId="166" fontId="15" fillId="3" borderId="4" xfId="0" applyNumberFormat="1" applyFont="1" applyFill="1" applyBorder="1" applyAlignment="1">
      <alignment vertical="center"/>
    </xf>
    <xf numFmtId="41" fontId="2" fillId="0" borderId="4" xfId="0" applyNumberFormat="1" applyFont="1" applyBorder="1" applyAlignment="1">
      <alignment horizontal="center" vertical="center"/>
    </xf>
    <xf numFmtId="166" fontId="5" fillId="4" borderId="0" xfId="0" applyNumberFormat="1" applyFont="1" applyFill="1" applyAlignment="1">
      <alignment vertical="center"/>
    </xf>
    <xf numFmtId="166" fontId="17" fillId="3" borderId="4" xfId="0" applyNumberFormat="1" applyFont="1" applyFill="1" applyBorder="1" applyAlignment="1">
      <alignment vertical="center"/>
    </xf>
    <xf numFmtId="49" fontId="2" fillId="0" borderId="4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1" fontId="9" fillId="0" borderId="4" xfId="0" applyNumberFormat="1" applyFont="1" applyBorder="1" applyAlignment="1">
      <alignment horizontal="center" vertical="center" wrapText="1"/>
    </xf>
    <xf numFmtId="41" fontId="10" fillId="0" borderId="4" xfId="0" applyNumberFormat="1" applyFont="1" applyBorder="1" applyAlignment="1">
      <alignment vertical="center"/>
    </xf>
    <xf numFmtId="166" fontId="5" fillId="0" borderId="4" xfId="0" applyNumberFormat="1" applyFont="1" applyBorder="1" applyAlignment="1">
      <alignment horizontal="center" vertical="center" wrapText="1"/>
    </xf>
    <xf numFmtId="41" fontId="15" fillId="4" borderId="4" xfId="0" applyNumberFormat="1" applyFont="1" applyFill="1" applyBorder="1" applyAlignment="1">
      <alignment vertical="center"/>
    </xf>
    <xf numFmtId="41" fontId="15" fillId="5" borderId="4" xfId="0" applyNumberFormat="1" applyFont="1" applyFill="1" applyBorder="1" applyAlignment="1">
      <alignment vertical="center"/>
    </xf>
    <xf numFmtId="41" fontId="15" fillId="3" borderId="4" xfId="0" applyNumberFormat="1" applyFont="1" applyFill="1" applyBorder="1" applyAlignment="1">
      <alignment vertical="center"/>
    </xf>
    <xf numFmtId="49" fontId="19" fillId="0" borderId="4" xfId="0" applyNumberFormat="1" applyFont="1" applyBorder="1" applyAlignment="1">
      <alignment horizontal="center" vertical="center"/>
    </xf>
    <xf numFmtId="41" fontId="19" fillId="0" borderId="4" xfId="0" applyNumberFormat="1" applyFont="1" applyBorder="1" applyAlignment="1">
      <alignment vertical="center" wrapText="1"/>
    </xf>
    <xf numFmtId="166" fontId="19" fillId="0" borderId="4" xfId="0" applyNumberFormat="1" applyFont="1" applyBorder="1" applyAlignment="1">
      <alignment horizontal="center" vertical="center" wrapText="1"/>
    </xf>
    <xf numFmtId="166" fontId="20" fillId="4" borderId="4" xfId="0" applyNumberFormat="1" applyFont="1" applyFill="1" applyBorder="1" applyAlignment="1">
      <alignment vertical="center"/>
    </xf>
    <xf numFmtId="41" fontId="19" fillId="4" borderId="4" xfId="0" applyNumberFormat="1" applyFont="1" applyFill="1" applyBorder="1" applyAlignment="1">
      <alignment vertical="center"/>
    </xf>
    <xf numFmtId="41" fontId="20" fillId="3" borderId="4" xfId="0" applyNumberFormat="1" applyFont="1" applyFill="1" applyBorder="1" applyAlignment="1">
      <alignment vertical="center"/>
    </xf>
    <xf numFmtId="41" fontId="22" fillId="0" borderId="0" xfId="0" applyNumberFormat="1" applyFont="1" applyAlignment="1">
      <alignment vertical="center"/>
    </xf>
    <xf numFmtId="49" fontId="5" fillId="3" borderId="4" xfId="0" applyNumberFormat="1" applyFont="1" applyFill="1" applyBorder="1" applyAlignment="1">
      <alignment horizontal="center" vertical="center"/>
    </xf>
    <xf numFmtId="49" fontId="19" fillId="3" borderId="4" xfId="0" applyNumberFormat="1" applyFont="1" applyFill="1" applyBorder="1" applyAlignment="1">
      <alignment horizontal="center" vertical="center"/>
    </xf>
    <xf numFmtId="41" fontId="19" fillId="3" borderId="4" xfId="0" applyNumberFormat="1" applyFont="1" applyFill="1" applyBorder="1" applyAlignment="1">
      <alignment vertical="center" wrapText="1"/>
    </xf>
    <xf numFmtId="41" fontId="19" fillId="3" borderId="4" xfId="0" applyNumberFormat="1" applyFont="1" applyFill="1" applyBorder="1" applyAlignment="1">
      <alignment horizontal="center" vertical="center" wrapText="1"/>
    </xf>
    <xf numFmtId="41" fontId="19" fillId="3" borderId="4" xfId="0" applyNumberFormat="1" applyFont="1" applyFill="1" applyBorder="1" applyAlignment="1">
      <alignment vertical="center"/>
    </xf>
    <xf numFmtId="41" fontId="22" fillId="3" borderId="0" xfId="0" applyNumberFormat="1" applyFont="1" applyFill="1" applyAlignment="1">
      <alignment vertical="center"/>
    </xf>
    <xf numFmtId="41" fontId="5" fillId="4" borderId="0" xfId="0" applyNumberFormat="1" applyFont="1" applyFill="1" applyAlignment="1">
      <alignment vertical="center"/>
    </xf>
    <xf numFmtId="41" fontId="19" fillId="0" borderId="4" xfId="0" applyNumberFormat="1" applyFont="1" applyBorder="1" applyAlignment="1">
      <alignment horizontal="center" vertical="center" wrapText="1"/>
    </xf>
    <xf numFmtId="168" fontId="19" fillId="4" borderId="4" xfId="0" applyNumberFormat="1" applyFont="1" applyFill="1" applyBorder="1" applyAlignment="1">
      <alignment vertical="center"/>
    </xf>
    <xf numFmtId="41" fontId="14" fillId="4" borderId="4" xfId="0" applyNumberFormat="1" applyFont="1" applyFill="1" applyBorder="1" applyAlignment="1">
      <alignment vertical="center"/>
    </xf>
    <xf numFmtId="41" fontId="14" fillId="3" borderId="4" xfId="0" applyNumberFormat="1" applyFont="1" applyFill="1" applyBorder="1" applyAlignment="1">
      <alignment vertical="center"/>
    </xf>
    <xf numFmtId="41" fontId="11" fillId="3" borderId="4" xfId="0" applyNumberFormat="1" applyFont="1" applyFill="1" applyBorder="1" applyAlignment="1">
      <alignment vertical="center"/>
    </xf>
    <xf numFmtId="41" fontId="2" fillId="3" borderId="4" xfId="0" applyNumberFormat="1" applyFont="1" applyFill="1" applyBorder="1" applyAlignment="1">
      <alignment vertical="center"/>
    </xf>
    <xf numFmtId="9" fontId="4" fillId="0" borderId="0" xfId="1" applyFont="1" applyAlignment="1">
      <alignment vertical="center"/>
    </xf>
    <xf numFmtId="168" fontId="5" fillId="4" borderId="4" xfId="0" applyNumberFormat="1" applyFont="1" applyFill="1" applyBorder="1" applyAlignment="1">
      <alignment vertical="center"/>
    </xf>
    <xf numFmtId="41" fontId="5" fillId="8" borderId="4" xfId="0" applyNumberFormat="1" applyFont="1" applyFill="1" applyBorder="1" applyAlignment="1">
      <alignment horizontal="center" vertical="center"/>
    </xf>
    <xf numFmtId="41" fontId="5" fillId="8" borderId="4" xfId="0" applyNumberFormat="1" applyFont="1" applyFill="1" applyBorder="1" applyAlignment="1">
      <alignment vertical="center" wrapText="1"/>
    </xf>
    <xf numFmtId="41" fontId="5" fillId="8" borderId="4" xfId="0" applyNumberFormat="1" applyFont="1" applyFill="1" applyBorder="1" applyAlignment="1">
      <alignment horizontal="center" vertical="center" wrapText="1"/>
    </xf>
    <xf numFmtId="41" fontId="4" fillId="8" borderId="0" xfId="0" applyNumberFormat="1" applyFont="1" applyFill="1" applyAlignment="1">
      <alignment vertical="center"/>
    </xf>
    <xf numFmtId="41" fontId="9" fillId="4" borderId="4" xfId="0" applyNumberFormat="1" applyFont="1" applyFill="1" applyBorder="1" applyAlignment="1">
      <alignment vertical="center"/>
    </xf>
    <xf numFmtId="41" fontId="16" fillId="3" borderId="4" xfId="0" applyNumberFormat="1" applyFont="1" applyFill="1" applyBorder="1" applyAlignment="1">
      <alignment vertical="center"/>
    </xf>
    <xf numFmtId="41" fontId="2" fillId="4" borderId="4" xfId="0" applyNumberFormat="1" applyFont="1" applyFill="1" applyBorder="1" applyAlignment="1">
      <alignment horizontal="center" vertical="center"/>
    </xf>
    <xf numFmtId="41" fontId="2" fillId="4" borderId="4" xfId="0" applyNumberFormat="1" applyFont="1" applyFill="1" applyBorder="1" applyAlignment="1">
      <alignment vertical="center" wrapText="1"/>
    </xf>
    <xf numFmtId="41" fontId="2" fillId="4" borderId="4" xfId="0" applyNumberFormat="1" applyFont="1" applyFill="1" applyBorder="1" applyAlignment="1">
      <alignment horizontal="center" vertical="center" wrapText="1"/>
    </xf>
    <xf numFmtId="165" fontId="8" fillId="4" borderId="4" xfId="0" applyNumberFormat="1" applyFont="1" applyFill="1" applyBorder="1" applyAlignment="1">
      <alignment vertical="center"/>
    </xf>
    <xf numFmtId="41" fontId="3" fillId="4" borderId="0" xfId="0" applyNumberFormat="1" applyFont="1" applyFill="1" applyAlignment="1">
      <alignment vertical="center"/>
    </xf>
    <xf numFmtId="9" fontId="5" fillId="4" borderId="4" xfId="1" applyFont="1" applyFill="1" applyBorder="1" applyAlignment="1">
      <alignment vertical="center"/>
    </xf>
    <xf numFmtId="41" fontId="11" fillId="0" borderId="7" xfId="0" applyNumberFormat="1" applyFont="1" applyBorder="1" applyAlignment="1">
      <alignment vertical="center"/>
    </xf>
    <xf numFmtId="41" fontId="4" fillId="3" borderId="7" xfId="0" applyNumberFormat="1" applyFont="1" applyFill="1" applyBorder="1" applyAlignment="1">
      <alignment vertical="center"/>
    </xf>
    <xf numFmtId="41" fontId="2" fillId="9" borderId="4" xfId="0" applyNumberFormat="1" applyFont="1" applyFill="1" applyBorder="1" applyAlignment="1">
      <alignment horizontal="center" vertical="center"/>
    </xf>
    <xf numFmtId="41" fontId="2" fillId="9" borderId="4" xfId="0" applyNumberFormat="1" applyFont="1" applyFill="1" applyBorder="1" applyAlignment="1">
      <alignment vertical="center" wrapText="1"/>
    </xf>
    <xf numFmtId="41" fontId="2" fillId="9" borderId="4" xfId="0" applyNumberFormat="1" applyFont="1" applyFill="1" applyBorder="1" applyAlignment="1">
      <alignment horizontal="center" vertical="center" wrapText="1"/>
    </xf>
    <xf numFmtId="166" fontId="2" fillId="9" borderId="4" xfId="0" applyNumberFormat="1" applyFont="1" applyFill="1" applyBorder="1" applyAlignment="1">
      <alignment vertical="center"/>
    </xf>
    <xf numFmtId="41" fontId="3" fillId="9" borderId="7" xfId="0" applyNumberFormat="1" applyFont="1" applyFill="1" applyBorder="1" applyAlignment="1">
      <alignment vertical="center"/>
    </xf>
    <xf numFmtId="41" fontId="3" fillId="9" borderId="0" xfId="0" applyNumberFormat="1" applyFont="1" applyFill="1" applyAlignment="1">
      <alignment vertical="center"/>
    </xf>
    <xf numFmtId="41" fontId="4" fillId="0" borderId="7" xfId="0" applyNumberFormat="1" applyFont="1" applyBorder="1" applyAlignment="1">
      <alignment vertical="center"/>
    </xf>
    <xf numFmtId="9" fontId="8" fillId="4" borderId="4" xfId="1" applyFont="1" applyFill="1" applyBorder="1" applyAlignment="1">
      <alignment vertical="center"/>
    </xf>
    <xf numFmtId="9" fontId="8" fillId="5" borderId="4" xfId="1" applyFont="1" applyFill="1" applyBorder="1" applyAlignment="1">
      <alignment vertical="center"/>
    </xf>
    <xf numFmtId="9" fontId="8" fillId="9" borderId="4" xfId="1" applyFont="1" applyFill="1" applyBorder="1" applyAlignment="1">
      <alignment vertical="center"/>
    </xf>
    <xf numFmtId="41" fontId="6" fillId="9" borderId="4" xfId="0" applyNumberFormat="1" applyFont="1" applyFill="1" applyBorder="1" applyAlignment="1">
      <alignment horizontal="center" vertical="center"/>
    </xf>
    <xf numFmtId="41" fontId="6" fillId="9" borderId="4" xfId="0" applyNumberFormat="1" applyFont="1" applyFill="1" applyBorder="1" applyAlignment="1">
      <alignment vertical="center" wrapText="1"/>
    </xf>
    <xf numFmtId="41" fontId="6" fillId="9" borderId="4" xfId="0" applyNumberFormat="1" applyFont="1" applyFill="1" applyBorder="1" applyAlignment="1">
      <alignment horizontal="center" vertical="center" wrapText="1"/>
    </xf>
    <xf numFmtId="9" fontId="6" fillId="9" borderId="4" xfId="1" applyFont="1" applyFill="1" applyBorder="1" applyAlignment="1">
      <alignment vertical="center"/>
    </xf>
    <xf numFmtId="41" fontId="7" fillId="9" borderId="0" xfId="0" applyNumberFormat="1" applyFont="1" applyFill="1" applyAlignment="1">
      <alignment vertical="center"/>
    </xf>
    <xf numFmtId="41" fontId="5" fillId="0" borderId="8" xfId="0" applyNumberFormat="1" applyFont="1" applyBorder="1" applyAlignment="1">
      <alignment horizontal="center" vertical="center"/>
    </xf>
    <xf numFmtId="41" fontId="5" fillId="0" borderId="8" xfId="0" applyNumberFormat="1" applyFont="1" applyBorder="1" applyAlignment="1">
      <alignment vertical="center" wrapText="1"/>
    </xf>
    <xf numFmtId="41" fontId="5" fillId="0" borderId="8" xfId="0" applyNumberFormat="1" applyFont="1" applyBorder="1" applyAlignment="1">
      <alignment horizontal="center" vertical="center" wrapText="1"/>
    </xf>
    <xf numFmtId="41" fontId="5" fillId="0" borderId="0" xfId="0" applyNumberFormat="1" applyFont="1" applyAlignment="1">
      <alignment vertical="center"/>
    </xf>
    <xf numFmtId="41" fontId="16" fillId="0" borderId="7" xfId="0" applyNumberFormat="1" applyFont="1" applyBorder="1" applyAlignment="1">
      <alignment vertical="center"/>
    </xf>
    <xf numFmtId="41" fontId="5" fillId="0" borderId="0" xfId="0" applyNumberFormat="1" applyFont="1" applyAlignment="1">
      <alignment horizontal="center" vertical="center"/>
    </xf>
    <xf numFmtId="41" fontId="5" fillId="0" borderId="0" xfId="0" applyNumberFormat="1" applyFont="1" applyAlignment="1">
      <alignment vertical="center" wrapText="1"/>
    </xf>
    <xf numFmtId="41" fontId="5" fillId="0" borderId="0" xfId="0" applyNumberFormat="1" applyFont="1" applyAlignment="1">
      <alignment horizontal="center" vertical="center" wrapText="1"/>
    </xf>
    <xf numFmtId="167" fontId="4" fillId="0" borderId="4" xfId="1" applyNumberFormat="1" applyFont="1" applyBorder="1" applyAlignment="1">
      <alignment vertical="center"/>
    </xf>
    <xf numFmtId="41" fontId="2" fillId="10" borderId="4" xfId="0" applyNumberFormat="1" applyFont="1" applyFill="1" applyBorder="1" applyAlignment="1">
      <alignment horizontal="center" vertical="center"/>
    </xf>
    <xf numFmtId="41" fontId="2" fillId="10" borderId="4" xfId="0" applyNumberFormat="1" applyFont="1" applyFill="1" applyBorder="1" applyAlignment="1">
      <alignment vertical="center" wrapText="1"/>
    </xf>
    <xf numFmtId="41" fontId="2" fillId="10" borderId="4" xfId="0" applyNumberFormat="1" applyFont="1" applyFill="1" applyBorder="1" applyAlignment="1">
      <alignment horizontal="center" vertical="center" wrapText="1"/>
    </xf>
    <xf numFmtId="41" fontId="2" fillId="4" borderId="9" xfId="0" applyNumberFormat="1" applyFont="1" applyFill="1" applyBorder="1" applyAlignment="1">
      <alignment vertical="center"/>
    </xf>
    <xf numFmtId="41" fontId="24" fillId="5" borderId="9" xfId="0" applyNumberFormat="1" applyFont="1" applyFill="1" applyBorder="1" applyAlignment="1">
      <alignment vertical="center"/>
    </xf>
    <xf numFmtId="41" fontId="25" fillId="10" borderId="9" xfId="0" applyNumberFormat="1" applyFont="1" applyFill="1" applyBorder="1" applyAlignment="1">
      <alignment vertical="center"/>
    </xf>
    <xf numFmtId="41" fontId="3" fillId="10" borderId="0" xfId="0" applyNumberFormat="1" applyFont="1" applyFill="1" applyAlignment="1">
      <alignment vertical="center"/>
    </xf>
    <xf numFmtId="41" fontId="3" fillId="10" borderId="4" xfId="0" applyNumberFormat="1" applyFont="1" applyFill="1" applyBorder="1" applyAlignment="1">
      <alignment vertical="center"/>
    </xf>
    <xf numFmtId="9" fontId="11" fillId="0" borderId="4" xfId="1" applyFont="1" applyBorder="1" applyAlignment="1">
      <alignment vertical="center"/>
    </xf>
    <xf numFmtId="49" fontId="27" fillId="0" borderId="12" xfId="2" applyNumberFormat="1" applyFont="1" applyBorder="1" applyAlignment="1">
      <alignment horizontal="left" vertical="top" wrapText="1"/>
    </xf>
    <xf numFmtId="165" fontId="5" fillId="3" borderId="0" xfId="0" applyNumberFormat="1" applyFont="1" applyFill="1" applyAlignment="1">
      <alignment vertical="center"/>
    </xf>
    <xf numFmtId="165" fontId="5" fillId="3" borderId="5" xfId="0" applyNumberFormat="1" applyFont="1" applyFill="1" applyBorder="1" applyAlignment="1">
      <alignment vertical="center"/>
    </xf>
    <xf numFmtId="165" fontId="5" fillId="3" borderId="4" xfId="0" applyNumberFormat="1" applyFont="1" applyFill="1" applyBorder="1" applyAlignment="1">
      <alignment vertical="center"/>
    </xf>
    <xf numFmtId="49" fontId="27" fillId="3" borderId="12" xfId="2" applyNumberFormat="1" applyFont="1" applyFill="1" applyBorder="1" applyAlignment="1">
      <alignment horizontal="left" vertical="top" wrapText="1"/>
    </xf>
    <xf numFmtId="165" fontId="4" fillId="3" borderId="4" xfId="0" applyNumberFormat="1" applyFont="1" applyFill="1" applyBorder="1" applyAlignment="1">
      <alignment vertical="center"/>
    </xf>
    <xf numFmtId="41" fontId="5" fillId="11" borderId="4" xfId="0" applyNumberFormat="1" applyFont="1" applyFill="1" applyBorder="1" applyAlignment="1">
      <alignment vertical="center" wrapText="1"/>
    </xf>
    <xf numFmtId="41" fontId="5" fillId="11" borderId="4" xfId="0" applyNumberFormat="1" applyFont="1" applyFill="1" applyBorder="1" applyAlignment="1">
      <alignment horizontal="center" vertical="center" wrapText="1"/>
    </xf>
    <xf numFmtId="41" fontId="5" fillId="11" borderId="4" xfId="0" applyNumberFormat="1" applyFont="1" applyFill="1" applyBorder="1" applyAlignment="1">
      <alignment vertical="center"/>
    </xf>
    <xf numFmtId="41" fontId="11" fillId="11" borderId="4" xfId="0" applyNumberFormat="1" applyFont="1" applyFill="1" applyBorder="1" applyAlignment="1">
      <alignment vertical="center"/>
    </xf>
    <xf numFmtId="41" fontId="4" fillId="11" borderId="7" xfId="0" applyNumberFormat="1" applyFont="1" applyFill="1" applyBorder="1" applyAlignment="1">
      <alignment vertical="center"/>
    </xf>
    <xf numFmtId="41" fontId="4" fillId="11" borderId="0" xfId="0" applyNumberFormat="1" applyFont="1" applyFill="1" applyAlignment="1">
      <alignment vertical="center"/>
    </xf>
    <xf numFmtId="168" fontId="5" fillId="0" borderId="4" xfId="0" applyNumberFormat="1" applyFont="1" applyBorder="1" applyAlignment="1">
      <alignment vertical="center"/>
    </xf>
    <xf numFmtId="168" fontId="4" fillId="0" borderId="4" xfId="0" applyNumberFormat="1" applyFont="1" applyBorder="1" applyAlignment="1">
      <alignment vertical="center"/>
    </xf>
    <xf numFmtId="41" fontId="4" fillId="0" borderId="0" xfId="0" applyNumberFormat="1" applyFont="1" applyAlignment="1">
      <alignment horizontal="center" vertical="center"/>
    </xf>
    <xf numFmtId="41" fontId="4" fillId="0" borderId="0" xfId="0" applyNumberFormat="1" applyFont="1" applyAlignment="1">
      <alignment vertical="center" wrapText="1"/>
    </xf>
    <xf numFmtId="41" fontId="4" fillId="0" borderId="0" xfId="0" applyNumberFormat="1" applyFont="1" applyAlignment="1">
      <alignment horizontal="center" vertical="center" wrapText="1"/>
    </xf>
    <xf numFmtId="41" fontId="4" fillId="4" borderId="0" xfId="0" applyNumberFormat="1" applyFont="1" applyFill="1" applyAlignment="1">
      <alignment vertical="center"/>
    </xf>
    <xf numFmtId="41" fontId="4" fillId="5" borderId="0" xfId="0" applyNumberFormat="1" applyFont="1" applyFill="1" applyAlignment="1">
      <alignment vertical="center"/>
    </xf>
    <xf numFmtId="41" fontId="5" fillId="9" borderId="4" xfId="0" applyNumberFormat="1" applyFont="1" applyFill="1" applyBorder="1" applyAlignment="1">
      <alignment vertical="center"/>
    </xf>
    <xf numFmtId="166" fontId="5" fillId="9" borderId="4" xfId="0" applyNumberFormat="1" applyFont="1" applyFill="1" applyBorder="1" applyAlignment="1">
      <alignment vertical="center"/>
    </xf>
    <xf numFmtId="9" fontId="2" fillId="9" borderId="4" xfId="1" applyFont="1" applyFill="1" applyBorder="1" applyAlignment="1">
      <alignment vertical="center"/>
    </xf>
    <xf numFmtId="41" fontId="2" fillId="9" borderId="4" xfId="0" applyNumberFormat="1" applyFont="1" applyFill="1" applyBorder="1" applyAlignment="1">
      <alignment vertical="center"/>
    </xf>
    <xf numFmtId="41" fontId="8" fillId="9" borderId="4" xfId="0" applyNumberFormat="1" applyFont="1" applyFill="1" applyBorder="1" applyAlignment="1">
      <alignment vertical="center"/>
    </xf>
    <xf numFmtId="41" fontId="6" fillId="9" borderId="4" xfId="0" applyNumberFormat="1" applyFont="1" applyFill="1" applyBorder="1" applyAlignment="1">
      <alignment vertical="center"/>
    </xf>
    <xf numFmtId="166" fontId="9" fillId="9" borderId="4" xfId="0" applyNumberFormat="1" applyFont="1" applyFill="1" applyBorder="1" applyAlignment="1">
      <alignment vertical="center"/>
    </xf>
    <xf numFmtId="41" fontId="19" fillId="9" borderId="4" xfId="0" applyNumberFormat="1" applyFont="1" applyFill="1" applyBorder="1" applyAlignment="1">
      <alignment vertical="center"/>
    </xf>
    <xf numFmtId="41" fontId="5" fillId="9" borderId="0" xfId="0" applyNumberFormat="1" applyFont="1" applyFill="1" applyAlignment="1">
      <alignment vertical="center"/>
    </xf>
    <xf numFmtId="168" fontId="19" fillId="9" borderId="4" xfId="0" applyNumberFormat="1" applyFont="1" applyFill="1" applyBorder="1" applyAlignment="1">
      <alignment vertical="center"/>
    </xf>
    <xf numFmtId="41" fontId="14" fillId="9" borderId="4" xfId="0" applyNumberFormat="1" applyFont="1" applyFill="1" applyBorder="1" applyAlignment="1">
      <alignment vertical="center"/>
    </xf>
    <xf numFmtId="41" fontId="15" fillId="9" borderId="4" xfId="0" applyNumberFormat="1" applyFont="1" applyFill="1" applyBorder="1" applyAlignment="1">
      <alignment vertical="center"/>
    </xf>
    <xf numFmtId="41" fontId="2" fillId="9" borderId="9" xfId="0" applyNumberFormat="1" applyFont="1" applyFill="1" applyBorder="1" applyAlignment="1">
      <alignment vertical="center"/>
    </xf>
    <xf numFmtId="168" fontId="5" fillId="9" borderId="4" xfId="0" applyNumberFormat="1" applyFont="1" applyFill="1" applyBorder="1" applyAlignment="1">
      <alignment vertical="center"/>
    </xf>
    <xf numFmtId="41" fontId="4" fillId="9" borderId="0" xfId="0" applyNumberFormat="1" applyFont="1" applyFill="1" applyAlignment="1">
      <alignment vertical="center"/>
    </xf>
    <xf numFmtId="165" fontId="4" fillId="0" borderId="0" xfId="0" applyNumberFormat="1" applyFont="1" applyAlignment="1">
      <alignment vertical="center"/>
    </xf>
    <xf numFmtId="41" fontId="4" fillId="0" borderId="4" xfId="0" applyNumberFormat="1" applyFont="1" applyBorder="1" applyAlignment="1">
      <alignment vertical="center" wrapText="1"/>
    </xf>
    <xf numFmtId="41" fontId="4" fillId="0" borderId="4" xfId="0" applyNumberFormat="1" applyFont="1" applyBorder="1" applyAlignment="1">
      <alignment horizontal="center" vertical="center" wrapText="1"/>
    </xf>
    <xf numFmtId="41" fontId="4" fillId="37" borderId="4" xfId="0" applyNumberFormat="1" applyFont="1" applyFill="1" applyBorder="1" applyAlignment="1">
      <alignment vertical="center"/>
    </xf>
    <xf numFmtId="41" fontId="4" fillId="0" borderId="4" xfId="0" applyNumberFormat="1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41" fontId="3" fillId="0" borderId="4" xfId="0" applyNumberFormat="1" applyFont="1" applyBorder="1" applyAlignment="1">
      <alignment horizontal="center" vertical="center"/>
    </xf>
    <xf numFmtId="41" fontId="11" fillId="37" borderId="4" xfId="0" applyNumberFormat="1" applyFont="1" applyFill="1" applyBorder="1" applyAlignment="1">
      <alignment vertical="center"/>
    </xf>
    <xf numFmtId="41" fontId="4" fillId="9" borderId="4" xfId="0" applyNumberFormat="1" applyFont="1" applyFill="1" applyBorder="1" applyAlignment="1">
      <alignment vertical="center" wrapText="1"/>
    </xf>
    <xf numFmtId="41" fontId="4" fillId="9" borderId="4" xfId="0" applyNumberFormat="1" applyFont="1" applyFill="1" applyBorder="1" applyAlignment="1">
      <alignment vertical="center"/>
    </xf>
    <xf numFmtId="41" fontId="11" fillId="9" borderId="4" xfId="0" applyNumberFormat="1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1" fontId="11" fillId="0" borderId="4" xfId="0" applyNumberFormat="1" applyFont="1" applyBorder="1" applyAlignment="1">
      <alignment horizontal="center" vertical="center"/>
    </xf>
    <xf numFmtId="49" fontId="4" fillId="5" borderId="4" xfId="0" applyNumberFormat="1" applyFont="1" applyFill="1" applyBorder="1" applyAlignment="1">
      <alignment horizontal="center" vertical="center"/>
    </xf>
    <xf numFmtId="41" fontId="4" fillId="5" borderId="4" xfId="0" applyNumberFormat="1" applyFont="1" applyFill="1" applyBorder="1" applyAlignment="1">
      <alignment vertical="center" wrapText="1"/>
    </xf>
    <xf numFmtId="41" fontId="4" fillId="5" borderId="4" xfId="0" applyNumberFormat="1" applyFont="1" applyFill="1" applyBorder="1" applyAlignment="1">
      <alignment vertical="center"/>
    </xf>
    <xf numFmtId="41" fontId="11" fillId="5" borderId="4" xfId="0" applyNumberFormat="1" applyFont="1" applyFill="1" applyBorder="1" applyAlignment="1">
      <alignment vertical="center"/>
    </xf>
    <xf numFmtId="41" fontId="11" fillId="5" borderId="4" xfId="0" applyNumberFormat="1" applyFont="1" applyFill="1" applyBorder="1" applyAlignment="1">
      <alignment horizontal="center" vertical="center"/>
    </xf>
    <xf numFmtId="41" fontId="11" fillId="44" borderId="4" xfId="0" applyNumberFormat="1" applyFont="1" applyFill="1" applyBorder="1" applyAlignment="1">
      <alignment vertical="center"/>
    </xf>
    <xf numFmtId="41" fontId="11" fillId="45" borderId="4" xfId="0" applyNumberFormat="1" applyFont="1" applyFill="1" applyBorder="1" applyAlignment="1">
      <alignment vertical="center"/>
    </xf>
    <xf numFmtId="49" fontId="4" fillId="9" borderId="4" xfId="0" applyNumberFormat="1" applyFont="1" applyFill="1" applyBorder="1" applyAlignment="1">
      <alignment horizontal="center" vertical="center"/>
    </xf>
    <xf numFmtId="41" fontId="11" fillId="9" borderId="4" xfId="0" applyNumberFormat="1" applyFont="1" applyFill="1" applyBorder="1" applyAlignment="1">
      <alignment horizontal="center" vertical="center"/>
    </xf>
    <xf numFmtId="41" fontId="11" fillId="0" borderId="0" xfId="0" applyNumberFormat="1" applyFont="1" applyAlignment="1">
      <alignment vertical="center"/>
    </xf>
    <xf numFmtId="41" fontId="11" fillId="0" borderId="0" xfId="0" applyNumberFormat="1" applyFont="1" applyAlignment="1">
      <alignment horizontal="center" vertical="center"/>
    </xf>
    <xf numFmtId="41" fontId="25" fillId="0" borderId="4" xfId="0" applyNumberFormat="1" applyFont="1" applyBorder="1" applyAlignment="1">
      <alignment vertical="center"/>
    </xf>
    <xf numFmtId="41" fontId="25" fillId="0" borderId="8" xfId="0" applyNumberFormat="1" applyFont="1" applyBorder="1" applyAlignment="1">
      <alignment vertical="center"/>
    </xf>
    <xf numFmtId="41" fontId="25" fillId="0" borderId="0" xfId="0" applyNumberFormat="1" applyFont="1" applyAlignment="1">
      <alignment vertical="center"/>
    </xf>
    <xf numFmtId="167" fontId="4" fillId="0" borderId="0" xfId="1" applyNumberFormat="1" applyFont="1" applyAlignment="1">
      <alignment vertical="center"/>
    </xf>
    <xf numFmtId="41" fontId="10" fillId="0" borderId="4" xfId="0" applyNumberFormat="1" applyFont="1" applyBorder="1" applyAlignment="1">
      <alignment horizontal="center" vertical="center"/>
    </xf>
    <xf numFmtId="41" fontId="5" fillId="0" borderId="0" xfId="320" applyNumberFormat="1" applyFont="1"/>
    <xf numFmtId="0" fontId="5" fillId="0" borderId="0" xfId="320" applyFont="1"/>
    <xf numFmtId="184" fontId="5" fillId="0" borderId="0" xfId="320" applyNumberFormat="1" applyFont="1"/>
    <xf numFmtId="0" fontId="108" fillId="0" borderId="6" xfId="320" applyFont="1" applyBorder="1" applyAlignment="1">
      <alignment horizontal="center" vertical="center"/>
    </xf>
    <xf numFmtId="0" fontId="108" fillId="0" borderId="4" xfId="320" applyFont="1" applyBorder="1" applyAlignment="1">
      <alignment horizontal="center" vertical="center"/>
    </xf>
    <xf numFmtId="0" fontId="108" fillId="0" borderId="0" xfId="320" applyFont="1"/>
    <xf numFmtId="0" fontId="108" fillId="0" borderId="4" xfId="320" applyFont="1" applyBorder="1"/>
    <xf numFmtId="185" fontId="109" fillId="0" borderId="0" xfId="320" applyNumberFormat="1" applyFont="1" applyAlignment="1">
      <alignment horizontal="center"/>
    </xf>
    <xf numFmtId="10" fontId="108" fillId="0" borderId="4" xfId="320" applyNumberFormat="1" applyFont="1" applyBorder="1" applyAlignment="1">
      <alignment horizontal="center" vertical="center"/>
    </xf>
    <xf numFmtId="0" fontId="5" fillId="0" borderId="4" xfId="320" applyFont="1" applyBorder="1" applyAlignment="1">
      <alignment horizontal="center" vertical="center"/>
    </xf>
    <xf numFmtId="184" fontId="109" fillId="0" borderId="0" xfId="320" applyNumberFormat="1" applyFont="1" applyAlignment="1">
      <alignment horizontal="center"/>
    </xf>
    <xf numFmtId="0" fontId="108" fillId="0" borderId="9" xfId="320" applyFont="1" applyBorder="1"/>
    <xf numFmtId="0" fontId="108" fillId="0" borderId="9" xfId="320" applyFont="1" applyBorder="1" applyAlignment="1">
      <alignment horizontal="center" vertical="center"/>
    </xf>
    <xf numFmtId="10" fontId="108" fillId="0" borderId="9" xfId="320" applyNumberFormat="1" applyFont="1" applyBorder="1" applyAlignment="1">
      <alignment horizontal="center" vertical="center"/>
    </xf>
    <xf numFmtId="0" fontId="5" fillId="0" borderId="9" xfId="320" applyFont="1" applyBorder="1" applyAlignment="1">
      <alignment horizontal="center" vertical="center"/>
    </xf>
    <xf numFmtId="0" fontId="108" fillId="0" borderId="4" xfId="320" applyFont="1" applyBorder="1" applyAlignment="1">
      <alignment horizontal="center"/>
    </xf>
    <xf numFmtId="186" fontId="108" fillId="0" borderId="4" xfId="320" applyNumberFormat="1" applyFont="1" applyBorder="1" applyAlignment="1">
      <alignment horizontal="center" vertical="center"/>
    </xf>
    <xf numFmtId="3" fontId="110" fillId="0" borderId="4" xfId="320" applyNumberFormat="1" applyFont="1" applyBorder="1" applyAlignment="1">
      <alignment horizontal="center" vertical="center"/>
    </xf>
    <xf numFmtId="1" fontId="110" fillId="0" borderId="4" xfId="320" applyNumberFormat="1" applyFont="1" applyBorder="1" applyAlignment="1">
      <alignment horizontal="center" vertical="center"/>
    </xf>
    <xf numFmtId="43" fontId="110" fillId="0" borderId="4" xfId="383" applyFont="1" applyBorder="1" applyAlignment="1">
      <alignment horizontal="center" vertical="center"/>
    </xf>
    <xf numFmtId="0" fontId="5" fillId="0" borderId="4" xfId="320" applyFont="1" applyBorder="1" applyAlignment="1">
      <alignment horizontal="center"/>
    </xf>
    <xf numFmtId="187" fontId="5" fillId="38" borderId="8" xfId="320" applyNumberFormat="1" applyFont="1" applyFill="1" applyBorder="1" applyAlignment="1">
      <alignment horizontal="center" vertical="center"/>
    </xf>
    <xf numFmtId="187" fontId="108" fillId="0" borderId="4" xfId="320" applyNumberFormat="1" applyFont="1" applyBorder="1" applyAlignment="1">
      <alignment horizontal="center" vertical="center"/>
    </xf>
    <xf numFmtId="187" fontId="108" fillId="0" borderId="8" xfId="320" applyNumberFormat="1" applyFont="1" applyBorder="1" applyAlignment="1">
      <alignment horizontal="center" vertical="center"/>
    </xf>
    <xf numFmtId="187" fontId="108" fillId="0" borderId="13" xfId="320" applyNumberFormat="1" applyFont="1" applyBorder="1" applyAlignment="1">
      <alignment horizontal="center" vertical="center"/>
    </xf>
    <xf numFmtId="187" fontId="108" fillId="0" borderId="9" xfId="320" applyNumberFormat="1" applyFont="1" applyBorder="1" applyAlignment="1">
      <alignment horizontal="center" vertical="center"/>
    </xf>
    <xf numFmtId="2" fontId="5" fillId="0" borderId="0" xfId="320" applyNumberFormat="1" applyFont="1"/>
    <xf numFmtId="187" fontId="108" fillId="0" borderId="5" xfId="320" applyNumberFormat="1" applyFont="1" applyBorder="1" applyAlignment="1">
      <alignment horizontal="center" vertical="center"/>
    </xf>
    <xf numFmtId="0" fontId="108" fillId="38" borderId="13" xfId="320" applyFont="1" applyFill="1" applyBorder="1" applyAlignment="1">
      <alignment horizontal="center" vertical="center"/>
    </xf>
    <xf numFmtId="187" fontId="108" fillId="0" borderId="8" xfId="320" applyNumberFormat="1" applyFont="1" applyBorder="1" applyAlignment="1">
      <alignment vertical="center"/>
    </xf>
    <xf numFmtId="187" fontId="108" fillId="0" borderId="13" xfId="320" applyNumberFormat="1" applyFont="1" applyBorder="1" applyAlignment="1">
      <alignment vertical="center"/>
    </xf>
    <xf numFmtId="187" fontId="108" fillId="0" borderId="9" xfId="320" applyNumberFormat="1" applyFont="1" applyBorder="1" applyAlignment="1">
      <alignment vertical="center"/>
    </xf>
    <xf numFmtId="0" fontId="108" fillId="38" borderId="3" xfId="320" applyFont="1" applyFill="1" applyBorder="1" applyAlignment="1">
      <alignment horizontal="center" vertical="center"/>
    </xf>
    <xf numFmtId="0" fontId="108" fillId="38" borderId="9" xfId="320" applyFont="1" applyFill="1" applyBorder="1" applyAlignment="1">
      <alignment horizontal="center" vertical="center"/>
    </xf>
    <xf numFmtId="0" fontId="108" fillId="38" borderId="11" xfId="320" applyFont="1" applyFill="1" applyBorder="1" applyAlignment="1">
      <alignment horizontal="center" vertical="center"/>
    </xf>
    <xf numFmtId="10" fontId="108" fillId="0" borderId="4" xfId="320" applyNumberFormat="1" applyFont="1" applyBorder="1" applyAlignment="1">
      <alignment horizontal="center"/>
    </xf>
    <xf numFmtId="182" fontId="108" fillId="0" borderId="4" xfId="373" applyFont="1" applyBorder="1" applyAlignment="1">
      <alignment horizontal="center" vertical="center"/>
    </xf>
    <xf numFmtId="188" fontId="5" fillId="0" borderId="4" xfId="320" applyNumberFormat="1" applyFont="1" applyBorder="1"/>
    <xf numFmtId="188" fontId="5" fillId="0" borderId="0" xfId="320" applyNumberFormat="1" applyFont="1"/>
    <xf numFmtId="4" fontId="5" fillId="0" borderId="0" xfId="320" applyNumberFormat="1" applyFont="1" applyAlignment="1">
      <alignment horizontal="center"/>
    </xf>
    <xf numFmtId="4" fontId="5" fillId="0" borderId="0" xfId="320" applyNumberFormat="1" applyFont="1"/>
    <xf numFmtId="9" fontId="5" fillId="0" borderId="0" xfId="348" applyFont="1" applyAlignment="1">
      <alignment horizontal="center"/>
    </xf>
    <xf numFmtId="41" fontId="10" fillId="3" borderId="7" xfId="0" applyNumberFormat="1" applyFont="1" applyFill="1" applyBorder="1" applyAlignment="1">
      <alignment vertical="center"/>
    </xf>
    <xf numFmtId="41" fontId="2" fillId="3" borderId="0" xfId="0" applyNumberFormat="1" applyFont="1" applyFill="1" applyAlignment="1">
      <alignment vertical="center"/>
    </xf>
    <xf numFmtId="9" fontId="8" fillId="3" borderId="4" xfId="1" applyFont="1" applyFill="1" applyBorder="1" applyAlignment="1">
      <alignment vertical="center"/>
    </xf>
    <xf numFmtId="41" fontId="24" fillId="3" borderId="9" xfId="0" applyNumberFormat="1" applyFont="1" applyFill="1" applyBorder="1" applyAlignment="1">
      <alignment vertical="center"/>
    </xf>
    <xf numFmtId="9" fontId="2" fillId="3" borderId="4" xfId="1" applyFont="1" applyFill="1" applyBorder="1" applyAlignment="1">
      <alignment vertical="center"/>
    </xf>
    <xf numFmtId="168" fontId="5" fillId="3" borderId="4" xfId="0" applyNumberFormat="1" applyFont="1" applyFill="1" applyBorder="1" applyAlignment="1">
      <alignment vertical="center"/>
    </xf>
    <xf numFmtId="166" fontId="15" fillId="9" borderId="4" xfId="0" applyNumberFormat="1" applyFont="1" applyFill="1" applyBorder="1" applyAlignment="1">
      <alignment vertical="center"/>
    </xf>
    <xf numFmtId="165" fontId="15" fillId="3" borderId="5" xfId="0" applyNumberFormat="1" applyFont="1" applyFill="1" applyBorder="1" applyAlignment="1">
      <alignment vertical="center"/>
    </xf>
    <xf numFmtId="168" fontId="9" fillId="4" borderId="4" xfId="0" applyNumberFormat="1" applyFont="1" applyFill="1" applyBorder="1" applyAlignment="1">
      <alignment vertical="center"/>
    </xf>
    <xf numFmtId="41" fontId="5" fillId="6" borderId="4" xfId="0" applyNumberFormat="1" applyFont="1" applyFill="1" applyBorder="1" applyAlignment="1">
      <alignment vertical="center"/>
    </xf>
    <xf numFmtId="166" fontId="5" fillId="6" borderId="4" xfId="0" applyNumberFormat="1" applyFont="1" applyFill="1" applyBorder="1" applyAlignment="1">
      <alignment vertical="center"/>
    </xf>
    <xf numFmtId="41" fontId="9" fillId="9" borderId="4" xfId="0" applyNumberFormat="1" applyFont="1" applyFill="1" applyBorder="1" applyAlignment="1">
      <alignment vertical="center"/>
    </xf>
    <xf numFmtId="168" fontId="8" fillId="9" borderId="4" xfId="0" applyNumberFormat="1" applyFont="1" applyFill="1" applyBorder="1" applyAlignment="1">
      <alignment vertical="center"/>
    </xf>
    <xf numFmtId="2" fontId="9" fillId="9" borderId="0" xfId="0" applyNumberFormat="1" applyFont="1" applyFill="1" applyAlignment="1">
      <alignment horizontal="center"/>
    </xf>
    <xf numFmtId="165" fontId="5" fillId="9" borderId="4" xfId="0" applyNumberFormat="1" applyFont="1" applyFill="1" applyBorder="1" applyAlignment="1">
      <alignment vertical="center"/>
    </xf>
    <xf numFmtId="41" fontId="8" fillId="6" borderId="4" xfId="0" applyNumberFormat="1" applyFont="1" applyFill="1" applyBorder="1" applyAlignment="1">
      <alignment vertical="center"/>
    </xf>
    <xf numFmtId="41" fontId="2" fillId="6" borderId="4" xfId="0" applyNumberFormat="1" applyFont="1" applyFill="1" applyBorder="1" applyAlignment="1">
      <alignment vertical="center"/>
    </xf>
    <xf numFmtId="9" fontId="6" fillId="9" borderId="5" xfId="1" applyFont="1" applyFill="1" applyBorder="1" applyAlignment="1">
      <alignment vertical="center"/>
    </xf>
    <xf numFmtId="166" fontId="2" fillId="9" borderId="5" xfId="0" applyNumberFormat="1" applyFont="1" applyFill="1" applyBorder="1" applyAlignment="1">
      <alignment vertical="center"/>
    </xf>
    <xf numFmtId="41" fontId="2" fillId="9" borderId="5" xfId="0" applyNumberFormat="1" applyFont="1" applyFill="1" applyBorder="1" applyAlignment="1">
      <alignment vertical="center"/>
    </xf>
    <xf numFmtId="166" fontId="5" fillId="6" borderId="5" xfId="0" applyNumberFormat="1" applyFont="1" applyFill="1" applyBorder="1" applyAlignment="1">
      <alignment vertical="center"/>
    </xf>
    <xf numFmtId="41" fontId="8" fillId="6" borderId="5" xfId="0" applyNumberFormat="1" applyFont="1" applyFill="1" applyBorder="1" applyAlignment="1">
      <alignment vertical="center"/>
    </xf>
    <xf numFmtId="41" fontId="5" fillId="6" borderId="5" xfId="0" applyNumberFormat="1" applyFont="1" applyFill="1" applyBorder="1" applyAlignment="1">
      <alignment vertical="center"/>
    </xf>
    <xf numFmtId="41" fontId="2" fillId="6" borderId="5" xfId="0" applyNumberFormat="1" applyFont="1" applyFill="1" applyBorder="1" applyAlignment="1">
      <alignment vertical="center"/>
    </xf>
    <xf numFmtId="166" fontId="5" fillId="3" borderId="5" xfId="0" applyNumberFormat="1" applyFont="1" applyFill="1" applyBorder="1" applyAlignment="1">
      <alignment vertical="center"/>
    </xf>
    <xf numFmtId="166" fontId="9" fillId="3" borderId="5" xfId="0" applyNumberFormat="1" applyFont="1" applyFill="1" applyBorder="1" applyAlignment="1">
      <alignment vertical="center"/>
    </xf>
    <xf numFmtId="166" fontId="9" fillId="3" borderId="7" xfId="0" applyNumberFormat="1" applyFont="1" applyFill="1" applyBorder="1" applyAlignment="1">
      <alignment vertical="center"/>
    </xf>
    <xf numFmtId="41" fontId="8" fillId="3" borderId="9" xfId="0" applyNumberFormat="1" applyFont="1" applyFill="1" applyBorder="1" applyAlignment="1">
      <alignment vertical="center"/>
    </xf>
    <xf numFmtId="41" fontId="5" fillId="3" borderId="34" xfId="0" applyNumberFormat="1" applyFont="1" applyFill="1" applyBorder="1" applyAlignment="1">
      <alignment vertical="center"/>
    </xf>
    <xf numFmtId="166" fontId="5" fillId="3" borderId="34" xfId="0" applyNumberFormat="1" applyFont="1" applyFill="1" applyBorder="1" applyAlignment="1">
      <alignment vertical="center"/>
    </xf>
    <xf numFmtId="166" fontId="5" fillId="3" borderId="35" xfId="0" applyNumberFormat="1" applyFont="1" applyFill="1" applyBorder="1" applyAlignment="1">
      <alignment vertical="center"/>
    </xf>
    <xf numFmtId="166" fontId="6" fillId="3" borderId="34" xfId="0" applyNumberFormat="1" applyFont="1" applyFill="1" applyBorder="1" applyAlignment="1">
      <alignment vertical="center"/>
    </xf>
    <xf numFmtId="166" fontId="6" fillId="3" borderId="35" xfId="0" applyNumberFormat="1" applyFont="1" applyFill="1" applyBorder="1" applyAlignment="1">
      <alignment vertical="center"/>
    </xf>
    <xf numFmtId="166" fontId="8" fillId="3" borderId="34" xfId="0" applyNumberFormat="1" applyFont="1" applyFill="1" applyBorder="1" applyAlignment="1">
      <alignment vertical="center"/>
    </xf>
    <xf numFmtId="166" fontId="8" fillId="3" borderId="35" xfId="0" applyNumberFormat="1" applyFont="1" applyFill="1" applyBorder="1" applyAlignment="1">
      <alignment vertical="center"/>
    </xf>
    <xf numFmtId="166" fontId="9" fillId="3" borderId="34" xfId="0" applyNumberFormat="1" applyFont="1" applyFill="1" applyBorder="1" applyAlignment="1">
      <alignment vertical="center"/>
    </xf>
    <xf numFmtId="166" fontId="9" fillId="3" borderId="35" xfId="0" applyNumberFormat="1" applyFont="1" applyFill="1" applyBorder="1" applyAlignment="1">
      <alignment vertical="center"/>
    </xf>
    <xf numFmtId="9" fontId="6" fillId="3" borderId="34" xfId="1" applyFont="1" applyFill="1" applyBorder="1" applyAlignment="1">
      <alignment vertical="center"/>
    </xf>
    <xf numFmtId="9" fontId="6" fillId="3" borderId="35" xfId="1" applyFont="1" applyFill="1" applyBorder="1" applyAlignment="1">
      <alignment vertical="center"/>
    </xf>
    <xf numFmtId="166" fontId="2" fillId="3" borderId="34" xfId="0" applyNumberFormat="1" applyFont="1" applyFill="1" applyBorder="1" applyAlignment="1">
      <alignment vertical="center"/>
    </xf>
    <xf numFmtId="166" fontId="2" fillId="3" borderId="35" xfId="0" applyNumberFormat="1" applyFont="1" applyFill="1" applyBorder="1" applyAlignment="1">
      <alignment vertical="center"/>
    </xf>
    <xf numFmtId="41" fontId="8" fillId="3" borderId="34" xfId="0" applyNumberFormat="1" applyFont="1" applyFill="1" applyBorder="1" applyAlignment="1">
      <alignment vertical="center"/>
    </xf>
    <xf numFmtId="41" fontId="8" fillId="3" borderId="35" xfId="0" applyNumberFormat="1" applyFont="1" applyFill="1" applyBorder="1" applyAlignment="1">
      <alignment vertical="center"/>
    </xf>
    <xf numFmtId="41" fontId="6" fillId="3" borderId="34" xfId="0" applyNumberFormat="1" applyFont="1" applyFill="1" applyBorder="1" applyAlignment="1">
      <alignment vertical="center"/>
    </xf>
    <xf numFmtId="41" fontId="6" fillId="3" borderId="35" xfId="0" applyNumberFormat="1" applyFont="1" applyFill="1" applyBorder="1" applyAlignment="1">
      <alignment vertical="center"/>
    </xf>
    <xf numFmtId="41" fontId="9" fillId="3" borderId="34" xfId="0" applyNumberFormat="1" applyFont="1" applyFill="1" applyBorder="1" applyAlignment="1">
      <alignment vertical="center"/>
    </xf>
    <xf numFmtId="41" fontId="9" fillId="3" borderId="35" xfId="0" applyNumberFormat="1" applyFont="1" applyFill="1" applyBorder="1" applyAlignment="1">
      <alignment vertical="center"/>
    </xf>
    <xf numFmtId="165" fontId="6" fillId="3" borderId="34" xfId="0" applyNumberFormat="1" applyFont="1" applyFill="1" applyBorder="1" applyAlignment="1">
      <alignment vertical="center"/>
    </xf>
    <xf numFmtId="165" fontId="6" fillId="3" borderId="35" xfId="0" applyNumberFormat="1" applyFont="1" applyFill="1" applyBorder="1" applyAlignment="1">
      <alignment vertical="center"/>
    </xf>
    <xf numFmtId="166" fontId="14" fillId="3" borderId="34" xfId="0" applyNumberFormat="1" applyFont="1" applyFill="1" applyBorder="1" applyAlignment="1">
      <alignment vertical="center"/>
    </xf>
    <xf numFmtId="166" fontId="14" fillId="3" borderId="35" xfId="0" applyNumberFormat="1" applyFont="1" applyFill="1" applyBorder="1" applyAlignment="1">
      <alignment vertical="center"/>
    </xf>
    <xf numFmtId="165" fontId="9" fillId="3" borderId="34" xfId="0" applyNumberFormat="1" applyFont="1" applyFill="1" applyBorder="1" applyAlignment="1">
      <alignment vertical="center"/>
    </xf>
    <xf numFmtId="165" fontId="9" fillId="3" borderId="35" xfId="0" applyNumberFormat="1" applyFont="1" applyFill="1" applyBorder="1" applyAlignment="1">
      <alignment vertical="center"/>
    </xf>
    <xf numFmtId="168" fontId="8" fillId="3" borderId="34" xfId="0" applyNumberFormat="1" applyFont="1" applyFill="1" applyBorder="1" applyAlignment="1">
      <alignment vertical="center"/>
    </xf>
    <xf numFmtId="168" fontId="8" fillId="3" borderId="35" xfId="0" applyNumberFormat="1" applyFont="1" applyFill="1" applyBorder="1" applyAlignment="1">
      <alignment vertical="center"/>
    </xf>
    <xf numFmtId="41" fontId="5" fillId="3" borderId="35" xfId="0" applyNumberFormat="1" applyFont="1" applyFill="1" applyBorder="1" applyAlignment="1">
      <alignment vertical="center"/>
    </xf>
    <xf numFmtId="166" fontId="15" fillId="3" borderId="34" xfId="0" applyNumberFormat="1" applyFont="1" applyFill="1" applyBorder="1" applyAlignment="1">
      <alignment vertical="center"/>
    </xf>
    <xf numFmtId="166" fontId="15" fillId="3" borderId="35" xfId="0" applyNumberFormat="1" applyFont="1" applyFill="1" applyBorder="1" applyAlignment="1">
      <alignment vertical="center"/>
    </xf>
    <xf numFmtId="166" fontId="17" fillId="3" borderId="34" xfId="0" applyNumberFormat="1" applyFont="1" applyFill="1" applyBorder="1" applyAlignment="1">
      <alignment vertical="center"/>
    </xf>
    <xf numFmtId="166" fontId="17" fillId="3" borderId="35" xfId="0" applyNumberFormat="1" applyFont="1" applyFill="1" applyBorder="1" applyAlignment="1">
      <alignment vertical="center"/>
    </xf>
    <xf numFmtId="41" fontId="2" fillId="3" borderId="34" xfId="0" applyNumberFormat="1" applyFont="1" applyFill="1" applyBorder="1" applyAlignment="1">
      <alignment vertical="center"/>
    </xf>
    <xf numFmtId="41" fontId="2" fillId="3" borderId="35" xfId="0" applyNumberFormat="1" applyFont="1" applyFill="1" applyBorder="1" applyAlignment="1">
      <alignment vertical="center"/>
    </xf>
    <xf numFmtId="41" fontId="15" fillId="3" borderId="35" xfId="0" applyNumberFormat="1" applyFont="1" applyFill="1" applyBorder="1" applyAlignment="1">
      <alignment vertical="center"/>
    </xf>
    <xf numFmtId="41" fontId="19" fillId="3" borderId="34" xfId="0" applyNumberFormat="1" applyFont="1" applyFill="1" applyBorder="1" applyAlignment="1">
      <alignment vertical="center"/>
    </xf>
    <xf numFmtId="41" fontId="20" fillId="3" borderId="35" xfId="0" applyNumberFormat="1" applyFont="1" applyFill="1" applyBorder="1" applyAlignment="1">
      <alignment vertical="center"/>
    </xf>
    <xf numFmtId="41" fontId="19" fillId="3" borderId="35" xfId="0" applyNumberFormat="1" applyFont="1" applyFill="1" applyBorder="1" applyAlignment="1">
      <alignment vertical="center"/>
    </xf>
    <xf numFmtId="41" fontId="14" fillId="3" borderId="34" xfId="0" applyNumberFormat="1" applyFont="1" applyFill="1" applyBorder="1" applyAlignment="1">
      <alignment vertical="center"/>
    </xf>
    <xf numFmtId="41" fontId="14" fillId="3" borderId="35" xfId="0" applyNumberFormat="1" applyFont="1" applyFill="1" applyBorder="1" applyAlignment="1">
      <alignment vertical="center"/>
    </xf>
    <xf numFmtId="41" fontId="15" fillId="3" borderId="34" xfId="0" applyNumberFormat="1" applyFont="1" applyFill="1" applyBorder="1" applyAlignment="1">
      <alignment vertical="center"/>
    </xf>
    <xf numFmtId="9" fontId="8" fillId="3" borderId="34" xfId="1" applyFont="1" applyFill="1" applyBorder="1" applyAlignment="1">
      <alignment vertical="center"/>
    </xf>
    <xf numFmtId="9" fontId="8" fillId="3" borderId="35" xfId="1" applyFont="1" applyFill="1" applyBorder="1" applyAlignment="1">
      <alignment vertical="center"/>
    </xf>
    <xf numFmtId="189" fontId="5" fillId="9" borderId="4" xfId="0" applyNumberFormat="1" applyFont="1" applyFill="1" applyBorder="1" applyAlignment="1">
      <alignment horizontal="center" vertical="center"/>
    </xf>
    <xf numFmtId="189" fontId="5" fillId="5" borderId="4" xfId="0" applyNumberFormat="1" applyFont="1" applyFill="1" applyBorder="1" applyAlignment="1">
      <alignment horizontal="center" vertical="center"/>
    </xf>
    <xf numFmtId="189" fontId="5" fillId="3" borderId="34" xfId="0" applyNumberFormat="1" applyFont="1" applyFill="1" applyBorder="1" applyAlignment="1">
      <alignment horizontal="center" vertical="center"/>
    </xf>
    <xf numFmtId="189" fontId="5" fillId="3" borderId="4" xfId="0" applyNumberFormat="1" applyFont="1" applyFill="1" applyBorder="1" applyAlignment="1">
      <alignment horizontal="center" vertical="center"/>
    </xf>
    <xf numFmtId="189" fontId="6" fillId="9" borderId="4" xfId="0" applyNumberFormat="1" applyFont="1" applyFill="1" applyBorder="1" applyAlignment="1">
      <alignment horizontal="center" vertical="center"/>
    </xf>
    <xf numFmtId="189" fontId="6" fillId="5" borderId="4" xfId="0" applyNumberFormat="1" applyFont="1" applyFill="1" applyBorder="1" applyAlignment="1">
      <alignment horizontal="center" vertical="center"/>
    </xf>
    <xf numFmtId="189" fontId="6" fillId="3" borderId="34" xfId="0" applyNumberFormat="1" applyFont="1" applyFill="1" applyBorder="1" applyAlignment="1">
      <alignment horizontal="center" vertical="center"/>
    </xf>
    <xf numFmtId="189" fontId="6" fillId="3" borderId="4" xfId="0" applyNumberFormat="1" applyFont="1" applyFill="1" applyBorder="1" applyAlignment="1">
      <alignment horizontal="center" vertical="center"/>
    </xf>
    <xf numFmtId="189" fontId="8" fillId="5" borderId="4" xfId="0" applyNumberFormat="1" applyFont="1" applyFill="1" applyBorder="1" applyAlignment="1">
      <alignment horizontal="center" vertical="center"/>
    </xf>
    <xf numFmtId="189" fontId="8" fillId="3" borderId="34" xfId="0" applyNumberFormat="1" applyFont="1" applyFill="1" applyBorder="1" applyAlignment="1">
      <alignment horizontal="center" vertical="center"/>
    </xf>
    <xf numFmtId="189" fontId="8" fillId="3" borderId="4" xfId="0" applyNumberFormat="1" applyFont="1" applyFill="1" applyBorder="1" applyAlignment="1">
      <alignment horizontal="center" vertical="center"/>
    </xf>
    <xf numFmtId="189" fontId="9" fillId="9" borderId="4" xfId="0" applyNumberFormat="1" applyFont="1" applyFill="1" applyBorder="1" applyAlignment="1">
      <alignment horizontal="center" vertical="center"/>
    </xf>
    <xf numFmtId="189" fontId="9" fillId="3" borderId="34" xfId="0" applyNumberFormat="1" applyFont="1" applyFill="1" applyBorder="1" applyAlignment="1">
      <alignment horizontal="center" vertical="center"/>
    </xf>
    <xf numFmtId="189" fontId="9" fillId="3" borderId="4" xfId="0" applyNumberFormat="1" applyFont="1" applyFill="1" applyBorder="1" applyAlignment="1">
      <alignment horizontal="center" vertical="center"/>
    </xf>
    <xf numFmtId="9" fontId="6" fillId="9" borderId="4" xfId="1" applyFont="1" applyFill="1" applyBorder="1" applyAlignment="1">
      <alignment horizontal="center" vertical="center"/>
    </xf>
    <xf numFmtId="9" fontId="6" fillId="3" borderId="34" xfId="1" applyFont="1" applyFill="1" applyBorder="1" applyAlignment="1">
      <alignment horizontal="center" vertical="center"/>
    </xf>
    <xf numFmtId="9" fontId="6" fillId="3" borderId="4" xfId="1" applyFont="1" applyFill="1" applyBorder="1" applyAlignment="1">
      <alignment horizontal="center" vertical="center"/>
    </xf>
    <xf numFmtId="41" fontId="5" fillId="3" borderId="35" xfId="0" applyNumberFormat="1" applyFont="1" applyFill="1" applyBorder="1" applyAlignment="1">
      <alignment vertical="center" wrapText="1"/>
    </xf>
    <xf numFmtId="41" fontId="5" fillId="3" borderId="34" xfId="0" applyNumberFormat="1" applyFont="1" applyFill="1" applyBorder="1" applyAlignment="1">
      <alignment horizontal="center" vertical="center"/>
    </xf>
    <xf numFmtId="9" fontId="5" fillId="3" borderId="36" xfId="1" applyFont="1" applyFill="1" applyBorder="1" applyAlignment="1">
      <alignment vertical="center"/>
    </xf>
    <xf numFmtId="9" fontId="5" fillId="3" borderId="37" xfId="1" applyFont="1" applyFill="1" applyBorder="1" applyAlignment="1">
      <alignment vertical="center"/>
    </xf>
    <xf numFmtId="9" fontId="5" fillId="3" borderId="38" xfId="1" applyFont="1" applyFill="1" applyBorder="1" applyAlignment="1">
      <alignment vertical="center"/>
    </xf>
    <xf numFmtId="49" fontId="2" fillId="6" borderId="4" xfId="0" applyNumberFormat="1" applyFont="1" applyFill="1" applyBorder="1" applyAlignment="1">
      <alignment horizontal="center" vertical="center"/>
    </xf>
    <xf numFmtId="41" fontId="2" fillId="6" borderId="4" xfId="0" applyNumberFormat="1" applyFont="1" applyFill="1" applyBorder="1" applyAlignment="1">
      <alignment vertical="center" wrapText="1"/>
    </xf>
    <xf numFmtId="41" fontId="2" fillId="6" borderId="4" xfId="0" applyNumberFormat="1" applyFont="1" applyFill="1" applyBorder="1" applyAlignment="1">
      <alignment horizontal="center" vertical="center" wrapText="1"/>
    </xf>
    <xf numFmtId="41" fontId="8" fillId="6" borderId="34" xfId="0" applyNumberFormat="1" applyFont="1" applyFill="1" applyBorder="1" applyAlignment="1">
      <alignment vertical="center"/>
    </xf>
    <xf numFmtId="41" fontId="8" fillId="6" borderId="35" xfId="0" applyNumberFormat="1" applyFont="1" applyFill="1" applyBorder="1" applyAlignment="1">
      <alignment vertical="center"/>
    </xf>
    <xf numFmtId="41" fontId="3" fillId="6" borderId="0" xfId="0" applyNumberFormat="1" applyFont="1" applyFill="1" applyAlignment="1">
      <alignment vertical="center"/>
    </xf>
    <xf numFmtId="49" fontId="5" fillId="6" borderId="4" xfId="0" applyNumberFormat="1" applyFont="1" applyFill="1" applyBorder="1" applyAlignment="1">
      <alignment horizontal="center" vertical="center"/>
    </xf>
    <xf numFmtId="41" fontId="5" fillId="6" borderId="4" xfId="0" applyNumberFormat="1" applyFont="1" applyFill="1" applyBorder="1" applyAlignment="1">
      <alignment vertical="center" wrapText="1"/>
    </xf>
    <xf numFmtId="41" fontId="5" fillId="6" borderId="4" xfId="0" applyNumberFormat="1" applyFont="1" applyFill="1" applyBorder="1" applyAlignment="1">
      <alignment horizontal="center" vertical="center" wrapText="1"/>
    </xf>
    <xf numFmtId="168" fontId="5" fillId="6" borderId="4" xfId="0" applyNumberFormat="1" applyFont="1" applyFill="1" applyBorder="1" applyAlignment="1">
      <alignment vertical="center"/>
    </xf>
    <xf numFmtId="41" fontId="5" fillId="6" borderId="34" xfId="0" applyNumberFormat="1" applyFont="1" applyFill="1" applyBorder="1" applyAlignment="1">
      <alignment vertical="center"/>
    </xf>
    <xf numFmtId="41" fontId="5" fillId="6" borderId="35" xfId="0" applyNumberFormat="1" applyFont="1" applyFill="1" applyBorder="1" applyAlignment="1">
      <alignment vertical="center"/>
    </xf>
    <xf numFmtId="41" fontId="4" fillId="6" borderId="0" xfId="0" applyNumberFormat="1" applyFont="1" applyFill="1" applyAlignment="1">
      <alignment vertical="center"/>
    </xf>
    <xf numFmtId="41" fontId="5" fillId="6" borderId="4" xfId="0" applyNumberFormat="1" applyFont="1" applyFill="1" applyBorder="1" applyAlignment="1">
      <alignment horizontal="center" vertical="center"/>
    </xf>
    <xf numFmtId="41" fontId="9" fillId="6" borderId="4" xfId="0" applyNumberFormat="1" applyFont="1" applyFill="1" applyBorder="1" applyAlignment="1">
      <alignment vertical="center"/>
    </xf>
    <xf numFmtId="41" fontId="2" fillId="6" borderId="4" xfId="0" applyNumberFormat="1" applyFont="1" applyFill="1" applyBorder="1" applyAlignment="1">
      <alignment horizontal="center" vertical="center"/>
    </xf>
    <xf numFmtId="41" fontId="6" fillId="6" borderId="4" xfId="0" applyNumberFormat="1" applyFont="1" applyFill="1" applyBorder="1" applyAlignment="1">
      <alignment vertical="center"/>
    </xf>
    <xf numFmtId="41" fontId="2" fillId="6" borderId="34" xfId="0" applyNumberFormat="1" applyFont="1" applyFill="1" applyBorder="1" applyAlignment="1">
      <alignment vertical="center"/>
    </xf>
    <xf numFmtId="41" fontId="2" fillId="6" borderId="35" xfId="0" applyNumberFormat="1" applyFont="1" applyFill="1" applyBorder="1" applyAlignment="1">
      <alignment vertical="center"/>
    </xf>
    <xf numFmtId="169" fontId="3" fillId="6" borderId="0" xfId="0" applyNumberFormat="1" applyFont="1" applyFill="1" applyAlignment="1">
      <alignment vertical="center"/>
    </xf>
    <xf numFmtId="41" fontId="5" fillId="3" borderId="5" xfId="0" applyNumberFormat="1" applyFont="1" applyFill="1" applyBorder="1" applyAlignment="1">
      <alignment horizontal="center" vertical="center" wrapText="1"/>
    </xf>
    <xf numFmtId="41" fontId="5" fillId="3" borderId="34" xfId="0" applyNumberFormat="1" applyFont="1" applyFill="1" applyBorder="1" applyAlignment="1">
      <alignment horizontal="center" vertical="center" wrapText="1"/>
    </xf>
    <xf numFmtId="41" fontId="5" fillId="3" borderId="42" xfId="0" applyNumberFormat="1" applyFont="1" applyFill="1" applyBorder="1" applyAlignment="1">
      <alignment vertical="center"/>
    </xf>
    <xf numFmtId="41" fontId="20" fillId="3" borderId="34" xfId="0" applyNumberFormat="1" applyFont="1" applyFill="1" applyBorder="1" applyAlignment="1">
      <alignment vertical="center"/>
    </xf>
    <xf numFmtId="9" fontId="5" fillId="3" borderId="43" xfId="1" applyFont="1" applyFill="1" applyBorder="1" applyAlignment="1">
      <alignment vertical="center"/>
    </xf>
    <xf numFmtId="41" fontId="5" fillId="3" borderId="5" xfId="0" applyNumberFormat="1" applyFont="1" applyFill="1" applyBorder="1" applyAlignment="1">
      <alignment vertical="center"/>
    </xf>
    <xf numFmtId="166" fontId="2" fillId="3" borderId="5" xfId="0" applyNumberFormat="1" applyFont="1" applyFill="1" applyBorder="1" applyAlignment="1">
      <alignment vertical="center"/>
    </xf>
    <xf numFmtId="41" fontId="8" fillId="3" borderId="5" xfId="0" applyNumberFormat="1" applyFont="1" applyFill="1" applyBorder="1" applyAlignment="1">
      <alignment vertical="center"/>
    </xf>
    <xf numFmtId="41" fontId="6" fillId="3" borderId="5" xfId="0" applyNumberFormat="1" applyFont="1" applyFill="1" applyBorder="1" applyAlignment="1">
      <alignment vertical="center"/>
    </xf>
    <xf numFmtId="41" fontId="9" fillId="3" borderId="5" xfId="0" applyNumberFormat="1" applyFont="1" applyFill="1" applyBorder="1" applyAlignment="1">
      <alignment vertical="center"/>
    </xf>
    <xf numFmtId="165" fontId="6" fillId="3" borderId="5" xfId="0" applyNumberFormat="1" applyFont="1" applyFill="1" applyBorder="1" applyAlignment="1">
      <alignment vertical="center"/>
    </xf>
    <xf numFmtId="166" fontId="14" fillId="3" borderId="5" xfId="0" applyNumberFormat="1" applyFont="1" applyFill="1" applyBorder="1" applyAlignment="1">
      <alignment vertical="center"/>
    </xf>
    <xf numFmtId="165" fontId="9" fillId="3" borderId="5" xfId="0" applyNumberFormat="1" applyFont="1" applyFill="1" applyBorder="1" applyAlignment="1">
      <alignment vertical="center"/>
    </xf>
    <xf numFmtId="168" fontId="8" fillId="3" borderId="5" xfId="0" applyNumberFormat="1" applyFont="1" applyFill="1" applyBorder="1" applyAlignment="1">
      <alignment vertical="center"/>
    </xf>
    <xf numFmtId="166" fontId="8" fillId="3" borderId="5" xfId="0" applyNumberFormat="1" applyFont="1" applyFill="1" applyBorder="1" applyAlignment="1">
      <alignment vertical="center"/>
    </xf>
    <xf numFmtId="166" fontId="15" fillId="3" borderId="5" xfId="0" applyNumberFormat="1" applyFont="1" applyFill="1" applyBorder="1" applyAlignment="1">
      <alignment vertical="center"/>
    </xf>
    <xf numFmtId="166" fontId="17" fillId="3" borderId="5" xfId="0" applyNumberFormat="1" applyFont="1" applyFill="1" applyBorder="1" applyAlignment="1">
      <alignment vertical="center"/>
    </xf>
    <xf numFmtId="41" fontId="2" fillId="3" borderId="5" xfId="0" applyNumberFormat="1" applyFont="1" applyFill="1" applyBorder="1" applyAlignment="1">
      <alignment vertical="center"/>
    </xf>
    <xf numFmtId="41" fontId="15" fillId="3" borderId="5" xfId="0" applyNumberFormat="1" applyFont="1" applyFill="1" applyBorder="1" applyAlignment="1">
      <alignment vertical="center"/>
    </xf>
    <xf numFmtId="41" fontId="20" fillId="3" borderId="5" xfId="0" applyNumberFormat="1" applyFont="1" applyFill="1" applyBorder="1" applyAlignment="1">
      <alignment vertical="center"/>
    </xf>
    <xf numFmtId="41" fontId="19" fillId="3" borderId="5" xfId="0" applyNumberFormat="1" applyFont="1" applyFill="1" applyBorder="1" applyAlignment="1">
      <alignment vertical="center"/>
    </xf>
    <xf numFmtId="41" fontId="14" fillId="3" borderId="5" xfId="0" applyNumberFormat="1" applyFont="1" applyFill="1" applyBorder="1" applyAlignment="1">
      <alignment vertical="center"/>
    </xf>
    <xf numFmtId="9" fontId="8" fillId="3" borderId="5" xfId="1" applyFont="1" applyFill="1" applyBorder="1" applyAlignment="1">
      <alignment vertical="center"/>
    </xf>
    <xf numFmtId="9" fontId="6" fillId="3" borderId="5" xfId="1" applyFont="1" applyFill="1" applyBorder="1" applyAlignment="1">
      <alignment vertical="center"/>
    </xf>
    <xf numFmtId="166" fontId="6" fillId="3" borderId="5" xfId="0" applyNumberFormat="1" applyFont="1" applyFill="1" applyBorder="1" applyAlignment="1">
      <alignment vertical="center"/>
    </xf>
    <xf numFmtId="9" fontId="5" fillId="0" borderId="4" xfId="1" applyFont="1" applyBorder="1" applyAlignment="1">
      <alignment horizontal="center" vertical="center"/>
    </xf>
    <xf numFmtId="9" fontId="5" fillId="0" borderId="4" xfId="1" applyFont="1" applyBorder="1" applyAlignment="1">
      <alignment vertical="center" wrapText="1"/>
    </xf>
    <xf numFmtId="9" fontId="5" fillId="0" borderId="4" xfId="1" applyFont="1" applyBorder="1" applyAlignment="1">
      <alignment horizontal="center" vertical="center" wrapText="1"/>
    </xf>
    <xf numFmtId="41" fontId="5" fillId="3" borderId="34" xfId="0" applyNumberFormat="1" applyFont="1" applyFill="1" applyBorder="1" applyAlignment="1">
      <alignment vertical="center" wrapText="1"/>
    </xf>
    <xf numFmtId="41" fontId="5" fillId="3" borderId="5" xfId="0" applyNumberFormat="1" applyFont="1" applyFill="1" applyBorder="1" applyAlignment="1">
      <alignment vertical="center" wrapText="1"/>
    </xf>
    <xf numFmtId="9" fontId="4" fillId="0" borderId="4" xfId="1" applyFont="1" applyBorder="1" applyAlignment="1">
      <alignment vertical="center"/>
    </xf>
    <xf numFmtId="41" fontId="8" fillId="3" borderId="32" xfId="0" applyNumberFormat="1" applyFont="1" applyFill="1" applyBorder="1" applyAlignment="1">
      <alignment vertical="center"/>
    </xf>
    <xf numFmtId="41" fontId="24" fillId="3" borderId="32" xfId="0" applyNumberFormat="1" applyFont="1" applyFill="1" applyBorder="1" applyAlignment="1">
      <alignment vertical="center"/>
    </xf>
    <xf numFmtId="168" fontId="5" fillId="3" borderId="5" xfId="0" applyNumberFormat="1" applyFont="1" applyFill="1" applyBorder="1" applyAlignment="1">
      <alignment vertical="center"/>
    </xf>
    <xf numFmtId="41" fontId="2" fillId="3" borderId="8" xfId="0" applyNumberFormat="1" applyFont="1" applyFill="1" applyBorder="1" applyAlignment="1">
      <alignment vertical="center"/>
    </xf>
    <xf numFmtId="41" fontId="7" fillId="3" borderId="4" xfId="0" applyNumberFormat="1" applyFont="1" applyFill="1" applyBorder="1" applyAlignment="1">
      <alignment horizontal="center" vertical="center"/>
    </xf>
    <xf numFmtId="41" fontId="10" fillId="3" borderId="4" xfId="0" applyNumberFormat="1" applyFont="1" applyFill="1" applyBorder="1" applyAlignment="1">
      <alignment vertical="center" wrapText="1"/>
    </xf>
    <xf numFmtId="41" fontId="10" fillId="3" borderId="4" xfId="0" applyNumberFormat="1" applyFont="1" applyFill="1" applyBorder="1" applyAlignment="1">
      <alignment horizontal="center" vertical="center"/>
    </xf>
    <xf numFmtId="41" fontId="10" fillId="3" borderId="4" xfId="0" applyNumberFormat="1" applyFont="1" applyFill="1" applyBorder="1" applyAlignment="1">
      <alignment horizontal="center" vertical="center" wrapText="1"/>
    </xf>
    <xf numFmtId="41" fontId="3" fillId="3" borderId="4" xfId="0" applyNumberFormat="1" applyFont="1" applyFill="1" applyBorder="1" applyAlignment="1">
      <alignment horizontal="center" vertical="center"/>
    </xf>
    <xf numFmtId="41" fontId="4" fillId="3" borderId="4" xfId="0" applyNumberFormat="1" applyFont="1" applyFill="1" applyBorder="1" applyAlignment="1">
      <alignment vertical="center" wrapText="1"/>
    </xf>
    <xf numFmtId="41" fontId="16" fillId="3" borderId="4" xfId="0" applyNumberFormat="1" applyFont="1" applyFill="1" applyBorder="1" applyAlignment="1">
      <alignment horizontal="center" vertical="center" wrapText="1"/>
    </xf>
    <xf numFmtId="168" fontId="11" fillId="3" borderId="4" xfId="0" applyNumberFormat="1" applyFont="1" applyFill="1" applyBorder="1" applyAlignment="1">
      <alignment vertical="center"/>
    </xf>
    <xf numFmtId="41" fontId="10" fillId="37" borderId="4" xfId="0" applyNumberFormat="1" applyFont="1" applyFill="1" applyBorder="1" applyAlignment="1">
      <alignment vertical="center"/>
    </xf>
    <xf numFmtId="49" fontId="4" fillId="46" borderId="4" xfId="0" applyNumberFormat="1" applyFont="1" applyFill="1" applyBorder="1" applyAlignment="1">
      <alignment horizontal="center" vertical="center"/>
    </xf>
    <xf numFmtId="41" fontId="4" fillId="46" borderId="4" xfId="0" applyNumberFormat="1" applyFont="1" applyFill="1" applyBorder="1" applyAlignment="1">
      <alignment vertical="center" wrapText="1"/>
    </xf>
    <xf numFmtId="41" fontId="4" fillId="46" borderId="4" xfId="0" applyNumberFormat="1" applyFont="1" applyFill="1" applyBorder="1" applyAlignment="1">
      <alignment vertical="center"/>
    </xf>
    <xf numFmtId="41" fontId="11" fillId="46" borderId="4" xfId="0" applyNumberFormat="1" applyFont="1" applyFill="1" applyBorder="1" applyAlignment="1">
      <alignment vertical="center"/>
    </xf>
    <xf numFmtId="41" fontId="11" fillId="46" borderId="4" xfId="0" applyNumberFormat="1" applyFont="1" applyFill="1" applyBorder="1" applyAlignment="1">
      <alignment horizontal="center" vertical="center"/>
    </xf>
    <xf numFmtId="41" fontId="4" fillId="46" borderId="0" xfId="0" applyNumberFormat="1" applyFont="1" applyFill="1" applyAlignment="1">
      <alignment vertical="center"/>
    </xf>
    <xf numFmtId="41" fontId="11" fillId="11" borderId="7" xfId="0" applyNumberFormat="1" applyFont="1" applyFill="1" applyBorder="1" applyAlignment="1">
      <alignment vertical="center"/>
    </xf>
    <xf numFmtId="49" fontId="4" fillId="0" borderId="8" xfId="0" applyNumberFormat="1" applyFont="1" applyBorder="1" applyAlignment="1">
      <alignment horizontal="center" vertical="center"/>
    </xf>
    <xf numFmtId="41" fontId="4" fillId="0" borderId="8" xfId="0" applyNumberFormat="1" applyFont="1" applyBorder="1" applyAlignment="1">
      <alignment vertical="center" wrapText="1"/>
    </xf>
    <xf numFmtId="49" fontId="4" fillId="47" borderId="4" xfId="0" applyNumberFormat="1" applyFont="1" applyFill="1" applyBorder="1" applyAlignment="1">
      <alignment horizontal="center" vertical="center"/>
    </xf>
    <xf numFmtId="41" fontId="4" fillId="47" borderId="4" xfId="0" applyNumberFormat="1" applyFont="1" applyFill="1" applyBorder="1" applyAlignment="1">
      <alignment vertical="center" wrapText="1"/>
    </xf>
    <xf numFmtId="41" fontId="4" fillId="47" borderId="4" xfId="0" applyNumberFormat="1" applyFont="1" applyFill="1" applyBorder="1" applyAlignment="1">
      <alignment vertical="center"/>
    </xf>
    <xf numFmtId="41" fontId="11" fillId="47" borderId="4" xfId="0" applyNumberFormat="1" applyFont="1" applyFill="1" applyBorder="1" applyAlignment="1">
      <alignment vertical="center"/>
    </xf>
    <xf numFmtId="41" fontId="11" fillId="47" borderId="4" xfId="0" applyNumberFormat="1" applyFont="1" applyFill="1" applyBorder="1" applyAlignment="1">
      <alignment horizontal="center" vertical="center"/>
    </xf>
    <xf numFmtId="41" fontId="25" fillId="47" borderId="4" xfId="0" applyNumberFormat="1" applyFont="1" applyFill="1" applyBorder="1" applyAlignment="1">
      <alignment vertical="center"/>
    </xf>
    <xf numFmtId="41" fontId="4" fillId="47" borderId="0" xfId="0" applyNumberFormat="1" applyFont="1" applyFill="1" applyAlignment="1">
      <alignment vertical="center"/>
    </xf>
    <xf numFmtId="0" fontId="25" fillId="0" borderId="8" xfId="0" applyFont="1" applyBorder="1" applyAlignment="1">
      <alignment vertical="center"/>
    </xf>
    <xf numFmtId="189" fontId="5" fillId="6" borderId="4" xfId="0" applyNumberFormat="1" applyFont="1" applyFill="1" applyBorder="1" applyAlignment="1">
      <alignment horizontal="center" vertical="center"/>
    </xf>
    <xf numFmtId="189" fontId="5" fillId="6" borderId="34" xfId="0" applyNumberFormat="1" applyFont="1" applyFill="1" applyBorder="1" applyAlignment="1">
      <alignment horizontal="center" vertical="center"/>
    </xf>
    <xf numFmtId="166" fontId="5" fillId="6" borderId="34" xfId="0" applyNumberFormat="1" applyFont="1" applyFill="1" applyBorder="1" applyAlignment="1">
      <alignment vertical="center"/>
    </xf>
    <xf numFmtId="166" fontId="5" fillId="6" borderId="35" xfId="0" applyNumberFormat="1" applyFont="1" applyFill="1" applyBorder="1" applyAlignment="1">
      <alignment vertical="center"/>
    </xf>
    <xf numFmtId="41" fontId="5" fillId="9" borderId="4" xfId="0" applyNumberFormat="1" applyFont="1" applyFill="1" applyBorder="1" applyAlignment="1">
      <alignment vertical="center" wrapText="1"/>
    </xf>
    <xf numFmtId="189" fontId="8" fillId="9" borderId="4" xfId="0" applyNumberFormat="1" applyFont="1" applyFill="1" applyBorder="1" applyAlignment="1">
      <alignment horizontal="center" vertical="center"/>
    </xf>
    <xf numFmtId="0" fontId="5" fillId="0" borderId="0" xfId="320" applyFont="1" applyAlignment="1">
      <alignment horizontal="left"/>
    </xf>
    <xf numFmtId="49" fontId="3" fillId="3" borderId="4" xfId="0" applyNumberFormat="1" applyFont="1" applyFill="1" applyBorder="1" applyAlignment="1">
      <alignment horizontal="center" vertical="center"/>
    </xf>
    <xf numFmtId="41" fontId="5" fillId="4" borderId="5" xfId="0" applyNumberFormat="1" applyFont="1" applyFill="1" applyBorder="1" applyAlignment="1">
      <alignment horizontal="center" vertical="center" wrapText="1"/>
    </xf>
    <xf numFmtId="43" fontId="4" fillId="0" borderId="4" xfId="383" applyFont="1" applyBorder="1" applyAlignment="1">
      <alignment vertical="center"/>
    </xf>
    <xf numFmtId="9" fontId="4" fillId="0" borderId="4" xfId="1" applyFont="1" applyBorder="1" applyAlignment="1">
      <alignment vertical="center" wrapText="1"/>
    </xf>
    <xf numFmtId="49" fontId="16" fillId="47" borderId="4" xfId="0" applyNumberFormat="1" applyFont="1" applyFill="1" applyBorder="1" applyAlignment="1">
      <alignment horizontal="center" vertical="center"/>
    </xf>
    <xf numFmtId="41" fontId="16" fillId="47" borderId="0" xfId="0" applyNumberFormat="1" applyFont="1" applyFill="1" applyAlignment="1">
      <alignment vertical="center"/>
    </xf>
    <xf numFmtId="41" fontId="11" fillId="10" borderId="4" xfId="0" applyNumberFormat="1" applyFont="1" applyFill="1" applyBorder="1" applyAlignment="1">
      <alignment vertical="center"/>
    </xf>
    <xf numFmtId="41" fontId="16" fillId="47" borderId="4" xfId="0" applyNumberFormat="1" applyFont="1" applyFill="1" applyBorder="1" applyAlignment="1">
      <alignment vertical="center" wrapText="1"/>
    </xf>
    <xf numFmtId="41" fontId="16" fillId="47" borderId="4" xfId="0" applyNumberFormat="1" applyFont="1" applyFill="1" applyBorder="1" applyAlignment="1">
      <alignment vertical="center"/>
    </xf>
    <xf numFmtId="41" fontId="11" fillId="0" borderId="3" xfId="0" applyNumberFormat="1" applyFont="1" applyBorder="1" applyAlignment="1">
      <alignment vertical="center"/>
    </xf>
    <xf numFmtId="41" fontId="16" fillId="3" borderId="7" xfId="0" applyNumberFormat="1" applyFont="1" applyFill="1" applyBorder="1" applyAlignment="1">
      <alignment vertical="center"/>
    </xf>
    <xf numFmtId="41" fontId="16" fillId="0" borderId="10" xfId="0" applyNumberFormat="1" applyFont="1" applyBorder="1" applyAlignment="1">
      <alignment vertical="center"/>
    </xf>
    <xf numFmtId="41" fontId="11" fillId="10" borderId="0" xfId="0" applyNumberFormat="1" applyFont="1" applyFill="1" applyAlignment="1">
      <alignment vertical="center"/>
    </xf>
    <xf numFmtId="41" fontId="11" fillId="3" borderId="7" xfId="0" applyNumberFormat="1" applyFont="1" applyFill="1" applyBorder="1" applyAlignment="1">
      <alignment vertical="center"/>
    </xf>
    <xf numFmtId="41" fontId="11" fillId="0" borderId="10" xfId="0" applyNumberFormat="1" applyFont="1" applyBorder="1" applyAlignment="1">
      <alignment vertical="center"/>
    </xf>
    <xf numFmtId="9" fontId="5" fillId="4" borderId="8" xfId="1" applyFont="1" applyFill="1" applyBorder="1" applyAlignment="1">
      <alignment vertical="center"/>
    </xf>
    <xf numFmtId="9" fontId="5" fillId="9" borderId="8" xfId="1" applyFont="1" applyFill="1" applyBorder="1" applyAlignment="1">
      <alignment vertical="center"/>
    </xf>
    <xf numFmtId="9" fontId="5" fillId="3" borderId="46" xfId="1" applyFont="1" applyFill="1" applyBorder="1" applyAlignment="1">
      <alignment vertical="center"/>
    </xf>
    <xf numFmtId="9" fontId="5" fillId="3" borderId="8" xfId="1" applyFont="1" applyFill="1" applyBorder="1" applyAlignment="1">
      <alignment vertical="center"/>
    </xf>
    <xf numFmtId="9" fontId="5" fillId="3" borderId="47" xfId="1" applyFont="1" applyFill="1" applyBorder="1" applyAlignment="1">
      <alignment vertical="center"/>
    </xf>
    <xf numFmtId="41" fontId="5" fillId="4" borderId="5" xfId="0" applyNumberFormat="1" applyFont="1" applyFill="1" applyBorder="1" applyAlignment="1">
      <alignment vertical="center"/>
    </xf>
    <xf numFmtId="41" fontId="2" fillId="4" borderId="5" xfId="0" applyNumberFormat="1" applyFont="1" applyFill="1" applyBorder="1" applyAlignment="1">
      <alignment vertical="center"/>
    </xf>
    <xf numFmtId="41" fontId="8" fillId="4" borderId="5" xfId="0" applyNumberFormat="1" applyFont="1" applyFill="1" applyBorder="1" applyAlignment="1">
      <alignment vertical="center"/>
    </xf>
    <xf numFmtId="41" fontId="6" fillId="4" borderId="5" xfId="0" applyNumberFormat="1" applyFont="1" applyFill="1" applyBorder="1" applyAlignment="1">
      <alignment vertical="center"/>
    </xf>
    <xf numFmtId="165" fontId="9" fillId="4" borderId="5" xfId="0" applyNumberFormat="1" applyFont="1" applyFill="1" applyBorder="1" applyAlignment="1">
      <alignment vertical="center"/>
    </xf>
    <xf numFmtId="166" fontId="5" fillId="4" borderId="5" xfId="0" applyNumberFormat="1" applyFont="1" applyFill="1" applyBorder="1" applyAlignment="1">
      <alignment vertical="center"/>
    </xf>
    <xf numFmtId="166" fontId="2" fillId="4" borderId="5" xfId="0" applyNumberFormat="1" applyFont="1" applyFill="1" applyBorder="1" applyAlignment="1">
      <alignment vertical="center"/>
    </xf>
    <xf numFmtId="166" fontId="9" fillId="4" borderId="5" xfId="0" applyNumberFormat="1" applyFont="1" applyFill="1" applyBorder="1" applyAlignment="1">
      <alignment vertical="center"/>
    </xf>
    <xf numFmtId="41" fontId="19" fillId="4" borderId="5" xfId="0" applyNumberFormat="1" applyFont="1" applyFill="1" applyBorder="1" applyAlignment="1">
      <alignment vertical="center"/>
    </xf>
    <xf numFmtId="41" fontId="14" fillId="4" borderId="5" xfId="0" applyNumberFormat="1" applyFont="1" applyFill="1" applyBorder="1" applyAlignment="1">
      <alignment vertical="center"/>
    </xf>
    <xf numFmtId="41" fontId="15" fillId="4" borderId="5" xfId="0" applyNumberFormat="1" applyFont="1" applyFill="1" applyBorder="1" applyAlignment="1">
      <alignment vertical="center"/>
    </xf>
    <xf numFmtId="41" fontId="9" fillId="6" borderId="5" xfId="0" applyNumberFormat="1" applyFont="1" applyFill="1" applyBorder="1" applyAlignment="1">
      <alignment vertical="center"/>
    </xf>
    <xf numFmtId="165" fontId="8" fillId="4" borderId="5" xfId="0" applyNumberFormat="1" applyFont="1" applyFill="1" applyBorder="1" applyAlignment="1">
      <alignment vertical="center"/>
    </xf>
    <xf numFmtId="9" fontId="5" fillId="4" borderId="5" xfId="1" applyFont="1" applyFill="1" applyBorder="1" applyAlignment="1">
      <alignment vertical="center"/>
    </xf>
    <xf numFmtId="41" fontId="5" fillId="4" borderId="9" xfId="0" applyNumberFormat="1" applyFont="1" applyFill="1" applyBorder="1" applyAlignment="1">
      <alignment vertical="center"/>
    </xf>
    <xf numFmtId="41" fontId="5" fillId="4" borderId="34" xfId="0" applyNumberFormat="1" applyFont="1" applyFill="1" applyBorder="1" applyAlignment="1">
      <alignment horizontal="center" vertical="center" wrapText="1"/>
    </xf>
    <xf numFmtId="41" fontId="5" fillId="4" borderId="35" xfId="0" applyNumberFormat="1" applyFont="1" applyFill="1" applyBorder="1" applyAlignment="1">
      <alignment horizontal="center" vertical="center" wrapText="1"/>
    </xf>
    <xf numFmtId="41" fontId="5" fillId="4" borderId="34" xfId="0" applyNumberFormat="1" applyFont="1" applyFill="1" applyBorder="1" applyAlignment="1">
      <alignment vertical="center"/>
    </xf>
    <xf numFmtId="41" fontId="5" fillId="4" borderId="35" xfId="0" applyNumberFormat="1" applyFont="1" applyFill="1" applyBorder="1" applyAlignment="1">
      <alignment vertical="center"/>
    </xf>
    <xf numFmtId="166" fontId="5" fillId="4" borderId="34" xfId="0" applyNumberFormat="1" applyFont="1" applyFill="1" applyBorder="1" applyAlignment="1">
      <alignment vertical="center"/>
    </xf>
    <xf numFmtId="166" fontId="5" fillId="4" borderId="35" xfId="0" applyNumberFormat="1" applyFont="1" applyFill="1" applyBorder="1" applyAlignment="1">
      <alignment vertical="center"/>
    </xf>
    <xf numFmtId="166" fontId="6" fillId="4" borderId="34" xfId="0" applyNumberFormat="1" applyFont="1" applyFill="1" applyBorder="1" applyAlignment="1">
      <alignment vertical="center"/>
    </xf>
    <xf numFmtId="166" fontId="6" fillId="4" borderId="35" xfId="0" applyNumberFormat="1" applyFont="1" applyFill="1" applyBorder="1" applyAlignment="1">
      <alignment vertical="center"/>
    </xf>
    <xf numFmtId="168" fontId="5" fillId="4" borderId="35" xfId="0" applyNumberFormat="1" applyFont="1" applyFill="1" applyBorder="1" applyAlignment="1">
      <alignment vertical="center"/>
    </xf>
    <xf numFmtId="168" fontId="5" fillId="4" borderId="34" xfId="0" applyNumberFormat="1" applyFont="1" applyFill="1" applyBorder="1" applyAlignment="1">
      <alignment vertical="center"/>
    </xf>
    <xf numFmtId="9" fontId="2" fillId="4" borderId="34" xfId="1" applyFont="1" applyFill="1" applyBorder="1" applyAlignment="1">
      <alignment vertical="center"/>
    </xf>
    <xf numFmtId="9" fontId="2" fillId="4" borderId="35" xfId="1" applyFont="1" applyFill="1" applyBorder="1" applyAlignment="1">
      <alignment vertical="center"/>
    </xf>
    <xf numFmtId="41" fontId="2" fillId="4" borderId="34" xfId="0" applyNumberFormat="1" applyFont="1" applyFill="1" applyBorder="1" applyAlignment="1">
      <alignment vertical="center"/>
    </xf>
    <xf numFmtId="41" fontId="2" fillId="4" borderId="35" xfId="0" applyNumberFormat="1" applyFont="1" applyFill="1" applyBorder="1" applyAlignment="1">
      <alignment vertical="center"/>
    </xf>
    <xf numFmtId="41" fontId="8" fillId="4" borderId="34" xfId="0" applyNumberFormat="1" applyFont="1" applyFill="1" applyBorder="1" applyAlignment="1">
      <alignment vertical="center"/>
    </xf>
    <xf numFmtId="41" fontId="8" fillId="4" borderId="35" xfId="0" applyNumberFormat="1" applyFont="1" applyFill="1" applyBorder="1" applyAlignment="1">
      <alignment vertical="center"/>
    </xf>
    <xf numFmtId="41" fontId="6" fillId="4" borderId="34" xfId="0" applyNumberFormat="1" applyFont="1" applyFill="1" applyBorder="1" applyAlignment="1">
      <alignment vertical="center"/>
    </xf>
    <xf numFmtId="41" fontId="6" fillId="4" borderId="35" xfId="0" applyNumberFormat="1" applyFont="1" applyFill="1" applyBorder="1" applyAlignment="1">
      <alignment vertical="center"/>
    </xf>
    <xf numFmtId="41" fontId="9" fillId="4" borderId="35" xfId="0" applyNumberFormat="1" applyFont="1" applyFill="1" applyBorder="1" applyAlignment="1">
      <alignment vertical="center"/>
    </xf>
    <xf numFmtId="166" fontId="5" fillId="4" borderId="42" xfId="0" applyNumberFormat="1" applyFont="1" applyFill="1" applyBorder="1" applyAlignment="1">
      <alignment vertical="center"/>
    </xf>
    <xf numFmtId="166" fontId="5" fillId="4" borderId="48" xfId="0" applyNumberFormat="1" applyFont="1" applyFill="1" applyBorder="1" applyAlignment="1">
      <alignment vertical="center"/>
    </xf>
    <xf numFmtId="166" fontId="2" fillId="4" borderId="34" xfId="0" applyNumberFormat="1" applyFont="1" applyFill="1" applyBorder="1" applyAlignment="1">
      <alignment vertical="center"/>
    </xf>
    <xf numFmtId="166" fontId="2" fillId="4" borderId="35" xfId="0" applyNumberFormat="1" applyFont="1" applyFill="1" applyBorder="1" applyAlignment="1">
      <alignment vertical="center"/>
    </xf>
    <xf numFmtId="166" fontId="9" fillId="4" borderId="34" xfId="0" applyNumberFormat="1" applyFont="1" applyFill="1" applyBorder="1" applyAlignment="1">
      <alignment vertical="center"/>
    </xf>
    <xf numFmtId="166" fontId="9" fillId="4" borderId="35" xfId="0" applyNumberFormat="1" applyFont="1" applyFill="1" applyBorder="1" applyAlignment="1">
      <alignment vertical="center"/>
    </xf>
    <xf numFmtId="41" fontId="19" fillId="4" borderId="34" xfId="0" applyNumberFormat="1" applyFont="1" applyFill="1" applyBorder="1" applyAlignment="1">
      <alignment vertical="center"/>
    </xf>
    <xf numFmtId="41" fontId="19" fillId="4" borderId="35" xfId="0" applyNumberFormat="1" applyFont="1" applyFill="1" applyBorder="1" applyAlignment="1">
      <alignment vertical="center"/>
    </xf>
    <xf numFmtId="168" fontId="19" fillId="4" borderId="34" xfId="0" applyNumberFormat="1" applyFont="1" applyFill="1" applyBorder="1" applyAlignment="1">
      <alignment vertical="center"/>
    </xf>
    <xf numFmtId="168" fontId="19" fillId="4" borderId="35" xfId="0" applyNumberFormat="1" applyFont="1" applyFill="1" applyBorder="1" applyAlignment="1">
      <alignment vertical="center"/>
    </xf>
    <xf numFmtId="41" fontId="14" fillId="4" borderId="34" xfId="0" applyNumberFormat="1" applyFont="1" applyFill="1" applyBorder="1" applyAlignment="1">
      <alignment vertical="center"/>
    </xf>
    <xf numFmtId="41" fontId="14" fillId="4" borderId="35" xfId="0" applyNumberFormat="1" applyFont="1" applyFill="1" applyBorder="1" applyAlignment="1">
      <alignment vertical="center"/>
    </xf>
    <xf numFmtId="41" fontId="15" fillId="4" borderId="34" xfId="0" applyNumberFormat="1" applyFont="1" applyFill="1" applyBorder="1" applyAlignment="1">
      <alignment vertical="center"/>
    </xf>
    <xf numFmtId="41" fontId="15" fillId="4" borderId="35" xfId="0" applyNumberFormat="1" applyFont="1" applyFill="1" applyBorder="1" applyAlignment="1">
      <alignment vertical="center"/>
    </xf>
    <xf numFmtId="9" fontId="5" fillId="4" borderId="34" xfId="1" applyFont="1" applyFill="1" applyBorder="1" applyAlignment="1">
      <alignment vertical="center"/>
    </xf>
    <xf numFmtId="9" fontId="5" fillId="4" borderId="35" xfId="1" applyFont="1" applyFill="1" applyBorder="1" applyAlignment="1">
      <alignment vertical="center"/>
    </xf>
    <xf numFmtId="166" fontId="2" fillId="9" borderId="34" xfId="0" applyNumberFormat="1" applyFont="1" applyFill="1" applyBorder="1" applyAlignment="1">
      <alignment vertical="center"/>
    </xf>
    <xf numFmtId="166" fontId="2" fillId="9" borderId="35" xfId="0" applyNumberFormat="1" applyFont="1" applyFill="1" applyBorder="1" applyAlignment="1">
      <alignment vertical="center"/>
    </xf>
    <xf numFmtId="9" fontId="2" fillId="9" borderId="34" xfId="1" applyFont="1" applyFill="1" applyBorder="1" applyAlignment="1">
      <alignment vertical="center"/>
    </xf>
    <xf numFmtId="9" fontId="2" fillId="9" borderId="35" xfId="1" applyFont="1" applyFill="1" applyBorder="1" applyAlignment="1">
      <alignment vertical="center"/>
    </xf>
    <xf numFmtId="9" fontId="6" fillId="9" borderId="34" xfId="1" applyFont="1" applyFill="1" applyBorder="1" applyAlignment="1">
      <alignment vertical="center"/>
    </xf>
    <xf numFmtId="9" fontId="6" fillId="9" borderId="35" xfId="1" applyFont="1" applyFill="1" applyBorder="1" applyAlignment="1">
      <alignment vertical="center"/>
    </xf>
    <xf numFmtId="9" fontId="5" fillId="4" borderId="47" xfId="1" applyFont="1" applyFill="1" applyBorder="1" applyAlignment="1">
      <alignment vertical="center"/>
    </xf>
    <xf numFmtId="41" fontId="15" fillId="4" borderId="36" xfId="0" applyNumberFormat="1" applyFont="1" applyFill="1" applyBorder="1" applyAlignment="1">
      <alignment vertical="center"/>
    </xf>
    <xf numFmtId="41" fontId="15" fillId="4" borderId="37" xfId="0" applyNumberFormat="1" applyFont="1" applyFill="1" applyBorder="1" applyAlignment="1">
      <alignment vertical="center"/>
    </xf>
    <xf numFmtId="41" fontId="15" fillId="4" borderId="38" xfId="0" applyNumberFormat="1" applyFont="1" applyFill="1" applyBorder="1" applyAlignment="1">
      <alignment vertical="center"/>
    </xf>
    <xf numFmtId="41" fontId="5" fillId="9" borderId="9" xfId="0" applyNumberFormat="1" applyFont="1" applyFill="1" applyBorder="1" applyAlignment="1">
      <alignment vertical="center"/>
    </xf>
    <xf numFmtId="9" fontId="8" fillId="5" borderId="9" xfId="1" applyFont="1" applyFill="1" applyBorder="1" applyAlignment="1">
      <alignment vertical="center"/>
    </xf>
    <xf numFmtId="41" fontId="5" fillId="9" borderId="34" xfId="0" applyNumberFormat="1" applyFont="1" applyFill="1" applyBorder="1" applyAlignment="1">
      <alignment horizontal="center" vertical="center" wrapText="1"/>
    </xf>
    <xf numFmtId="41" fontId="5" fillId="5" borderId="35" xfId="0" applyNumberFormat="1" applyFont="1" applyFill="1" applyBorder="1" applyAlignment="1">
      <alignment vertical="center" wrapText="1"/>
    </xf>
    <xf numFmtId="41" fontId="5" fillId="9" borderId="34" xfId="0" applyNumberFormat="1" applyFont="1" applyFill="1" applyBorder="1" applyAlignment="1">
      <alignment vertical="center"/>
    </xf>
    <xf numFmtId="165" fontId="5" fillId="5" borderId="35" xfId="0" applyNumberFormat="1" applyFont="1" applyFill="1" applyBorder="1" applyAlignment="1">
      <alignment vertical="center"/>
    </xf>
    <xf numFmtId="189" fontId="5" fillId="9" borderId="34" xfId="0" applyNumberFormat="1" applyFont="1" applyFill="1" applyBorder="1" applyAlignment="1">
      <alignment horizontal="center" vertical="center"/>
    </xf>
    <xf numFmtId="189" fontId="5" fillId="5" borderId="35" xfId="0" applyNumberFormat="1" applyFont="1" applyFill="1" applyBorder="1" applyAlignment="1">
      <alignment horizontal="center" vertical="center"/>
    </xf>
    <xf numFmtId="189" fontId="6" fillId="9" borderId="34" xfId="0" applyNumberFormat="1" applyFont="1" applyFill="1" applyBorder="1" applyAlignment="1">
      <alignment horizontal="center" vertical="center"/>
    </xf>
    <xf numFmtId="189" fontId="6" fillId="5" borderId="35" xfId="0" applyNumberFormat="1" applyFont="1" applyFill="1" applyBorder="1" applyAlignment="1">
      <alignment horizontal="center" vertical="center"/>
    </xf>
    <xf numFmtId="189" fontId="8" fillId="5" borderId="35" xfId="0" applyNumberFormat="1" applyFont="1" applyFill="1" applyBorder="1" applyAlignment="1">
      <alignment horizontal="center" vertical="center"/>
    </xf>
    <xf numFmtId="189" fontId="6" fillId="9" borderId="35" xfId="0" applyNumberFormat="1" applyFont="1" applyFill="1" applyBorder="1" applyAlignment="1">
      <alignment horizontal="center" vertical="center"/>
    </xf>
    <xf numFmtId="189" fontId="5" fillId="9" borderId="35" xfId="0" applyNumberFormat="1" applyFont="1" applyFill="1" applyBorder="1" applyAlignment="1">
      <alignment horizontal="center" vertical="center"/>
    </xf>
    <xf numFmtId="189" fontId="9" fillId="9" borderId="35" xfId="0" applyNumberFormat="1" applyFont="1" applyFill="1" applyBorder="1" applyAlignment="1">
      <alignment horizontal="center" vertical="center"/>
    </xf>
    <xf numFmtId="189" fontId="9" fillId="9" borderId="34" xfId="0" applyNumberFormat="1" applyFont="1" applyFill="1" applyBorder="1" applyAlignment="1">
      <alignment horizontal="center" vertical="center"/>
    </xf>
    <xf numFmtId="9" fontId="2" fillId="9" borderId="34" xfId="1" applyFont="1" applyFill="1" applyBorder="1" applyAlignment="1">
      <alignment horizontal="center" vertical="center"/>
    </xf>
    <xf numFmtId="9" fontId="6" fillId="9" borderId="35" xfId="1" applyFont="1" applyFill="1" applyBorder="1" applyAlignment="1">
      <alignment horizontal="center" vertical="center"/>
    </xf>
    <xf numFmtId="41" fontId="2" fillId="9" borderId="34" xfId="0" applyNumberFormat="1" applyFont="1" applyFill="1" applyBorder="1" applyAlignment="1">
      <alignment vertical="center"/>
    </xf>
    <xf numFmtId="41" fontId="8" fillId="9" borderId="34" xfId="0" applyNumberFormat="1" applyFont="1" applyFill="1" applyBorder="1" applyAlignment="1">
      <alignment vertical="center"/>
    </xf>
    <xf numFmtId="41" fontId="8" fillId="9" borderId="35" xfId="0" applyNumberFormat="1" applyFont="1" applyFill="1" applyBorder="1" applyAlignment="1">
      <alignment vertical="center"/>
    </xf>
    <xf numFmtId="41" fontId="6" fillId="9" borderId="34" xfId="0" applyNumberFormat="1" applyFont="1" applyFill="1" applyBorder="1" applyAlignment="1">
      <alignment vertical="center"/>
    </xf>
    <xf numFmtId="41" fontId="6" fillId="9" borderId="35" xfId="0" applyNumberFormat="1" applyFont="1" applyFill="1" applyBorder="1" applyAlignment="1">
      <alignment vertical="center"/>
    </xf>
    <xf numFmtId="168" fontId="5" fillId="9" borderId="34" xfId="0" applyNumberFormat="1" applyFont="1" applyFill="1" applyBorder="1" applyAlignment="1">
      <alignment vertical="center"/>
    </xf>
    <xf numFmtId="41" fontId="9" fillId="9" borderId="35" xfId="0" applyNumberFormat="1" applyFont="1" applyFill="1" applyBorder="1" applyAlignment="1">
      <alignment vertical="center"/>
    </xf>
    <xf numFmtId="166" fontId="9" fillId="9" borderId="34" xfId="0" applyNumberFormat="1" applyFont="1" applyFill="1" applyBorder="1" applyAlignment="1">
      <alignment vertical="center"/>
    </xf>
    <xf numFmtId="166" fontId="9" fillId="9" borderId="35" xfId="0" applyNumberFormat="1" applyFont="1" applyFill="1" applyBorder="1" applyAlignment="1">
      <alignment vertical="center"/>
    </xf>
    <xf numFmtId="166" fontId="5" fillId="9" borderId="34" xfId="0" applyNumberFormat="1" applyFont="1" applyFill="1" applyBorder="1" applyAlignment="1">
      <alignment vertical="center"/>
    </xf>
    <xf numFmtId="166" fontId="5" fillId="9" borderId="35" xfId="0" applyNumberFormat="1" applyFont="1" applyFill="1" applyBorder="1" applyAlignment="1">
      <alignment vertical="center"/>
    </xf>
    <xf numFmtId="41" fontId="5" fillId="9" borderId="35" xfId="0" applyNumberFormat="1" applyFont="1" applyFill="1" applyBorder="1" applyAlignment="1">
      <alignment vertical="center"/>
    </xf>
    <xf numFmtId="41" fontId="2" fillId="9" borderId="35" xfId="0" applyNumberFormat="1" applyFont="1" applyFill="1" applyBorder="1" applyAlignment="1">
      <alignment vertical="center"/>
    </xf>
    <xf numFmtId="168" fontId="8" fillId="9" borderId="35" xfId="0" applyNumberFormat="1" applyFont="1" applyFill="1" applyBorder="1" applyAlignment="1">
      <alignment vertical="center"/>
    </xf>
    <xf numFmtId="41" fontId="19" fillId="9" borderId="34" xfId="0" applyNumberFormat="1" applyFont="1" applyFill="1" applyBorder="1" applyAlignment="1">
      <alignment vertical="center"/>
    </xf>
    <xf numFmtId="41" fontId="19" fillId="9" borderId="35" xfId="0" applyNumberFormat="1" applyFont="1" applyFill="1" applyBorder="1" applyAlignment="1">
      <alignment vertical="center"/>
    </xf>
    <xf numFmtId="41" fontId="5" fillId="9" borderId="42" xfId="0" applyNumberFormat="1" applyFont="1" applyFill="1" applyBorder="1" applyAlignment="1">
      <alignment vertical="center"/>
    </xf>
    <xf numFmtId="41" fontId="5" fillId="9" borderId="48" xfId="0" applyNumberFormat="1" applyFont="1" applyFill="1" applyBorder="1" applyAlignment="1">
      <alignment vertical="center"/>
    </xf>
    <xf numFmtId="168" fontId="19" fillId="9" borderId="34" xfId="0" applyNumberFormat="1" applyFont="1" applyFill="1" applyBorder="1" applyAlignment="1">
      <alignment vertical="center"/>
    </xf>
    <xf numFmtId="168" fontId="19" fillId="9" borderId="35" xfId="0" applyNumberFormat="1" applyFont="1" applyFill="1" applyBorder="1" applyAlignment="1">
      <alignment vertical="center"/>
    </xf>
    <xf numFmtId="41" fontId="14" fillId="9" borderId="34" xfId="0" applyNumberFormat="1" applyFont="1" applyFill="1" applyBorder="1" applyAlignment="1">
      <alignment vertical="center"/>
    </xf>
    <xf numFmtId="41" fontId="14" fillId="9" borderId="35" xfId="0" applyNumberFormat="1" applyFont="1" applyFill="1" applyBorder="1" applyAlignment="1">
      <alignment vertical="center"/>
    </xf>
    <xf numFmtId="41" fontId="15" fillId="9" borderId="34" xfId="0" applyNumberFormat="1" applyFont="1" applyFill="1" applyBorder="1" applyAlignment="1">
      <alignment vertical="center"/>
    </xf>
    <xf numFmtId="41" fontId="15" fillId="9" borderId="35" xfId="0" applyNumberFormat="1" applyFont="1" applyFill="1" applyBorder="1" applyAlignment="1">
      <alignment vertical="center"/>
    </xf>
    <xf numFmtId="9" fontId="5" fillId="9" borderId="34" xfId="1" applyFont="1" applyFill="1" applyBorder="1" applyAlignment="1">
      <alignment vertical="center"/>
    </xf>
    <xf numFmtId="167" fontId="2" fillId="9" borderId="34" xfId="1" applyNumberFormat="1" applyFont="1" applyFill="1" applyBorder="1" applyAlignment="1">
      <alignment vertical="center"/>
    </xf>
    <xf numFmtId="9" fontId="5" fillId="9" borderId="46" xfId="1" applyFont="1" applyFill="1" applyBorder="1" applyAlignment="1">
      <alignment vertical="center"/>
    </xf>
    <xf numFmtId="41" fontId="8" fillId="0" borderId="35" xfId="0" applyNumberFormat="1" applyFont="1" applyBorder="1" applyAlignment="1">
      <alignment vertical="center"/>
    </xf>
    <xf numFmtId="41" fontId="15" fillId="0" borderId="35" xfId="0" applyNumberFormat="1" applyFont="1" applyBorder="1" applyAlignment="1">
      <alignment vertical="center"/>
    </xf>
    <xf numFmtId="41" fontId="15" fillId="5" borderId="35" xfId="0" applyNumberFormat="1" applyFont="1" applyFill="1" applyBorder="1" applyAlignment="1">
      <alignment vertical="center"/>
    </xf>
    <xf numFmtId="41" fontId="15" fillId="9" borderId="36" xfId="0" applyNumberFormat="1" applyFont="1" applyFill="1" applyBorder="1" applyAlignment="1">
      <alignment vertical="center"/>
    </xf>
    <xf numFmtId="41" fontId="15" fillId="5" borderId="37" xfId="0" applyNumberFormat="1" applyFont="1" applyFill="1" applyBorder="1" applyAlignment="1">
      <alignment vertical="center"/>
    </xf>
    <xf numFmtId="41" fontId="15" fillId="0" borderId="38" xfId="0" applyNumberFormat="1" applyFont="1" applyBorder="1" applyAlignment="1">
      <alignment vertical="center"/>
    </xf>
    <xf numFmtId="9" fontId="8" fillId="3" borderId="9" xfId="1" applyFont="1" applyFill="1" applyBorder="1" applyAlignment="1">
      <alignment vertical="center"/>
    </xf>
    <xf numFmtId="41" fontId="5" fillId="3" borderId="35" xfId="0" applyNumberFormat="1" applyFont="1" applyFill="1" applyBorder="1" applyAlignment="1">
      <alignment horizontal="center" vertical="center" wrapText="1"/>
    </xf>
    <xf numFmtId="189" fontId="5" fillId="3" borderId="35" xfId="0" applyNumberFormat="1" applyFont="1" applyFill="1" applyBorder="1" applyAlignment="1">
      <alignment horizontal="center" vertical="center"/>
    </xf>
    <xf numFmtId="189" fontId="6" fillId="3" borderId="35" xfId="0" applyNumberFormat="1" applyFont="1" applyFill="1" applyBorder="1" applyAlignment="1">
      <alignment horizontal="center" vertical="center"/>
    </xf>
    <xf numFmtId="189" fontId="8" fillId="3" borderId="35" xfId="0" applyNumberFormat="1" applyFont="1" applyFill="1" applyBorder="1" applyAlignment="1">
      <alignment horizontal="center" vertical="center"/>
    </xf>
    <xf numFmtId="189" fontId="9" fillId="3" borderId="35" xfId="0" applyNumberFormat="1" applyFont="1" applyFill="1" applyBorder="1" applyAlignment="1">
      <alignment horizontal="center" vertical="center"/>
    </xf>
    <xf numFmtId="9" fontId="6" fillId="3" borderId="35" xfId="1" applyFont="1" applyFill="1" applyBorder="1" applyAlignment="1">
      <alignment horizontal="center" vertical="center"/>
    </xf>
    <xf numFmtId="41" fontId="15" fillId="3" borderId="36" xfId="0" applyNumberFormat="1" applyFont="1" applyFill="1" applyBorder="1" applyAlignment="1">
      <alignment vertical="center"/>
    </xf>
    <xf numFmtId="41" fontId="15" fillId="3" borderId="37" xfId="0" applyNumberFormat="1" applyFont="1" applyFill="1" applyBorder="1" applyAlignment="1">
      <alignment vertical="center"/>
    </xf>
    <xf numFmtId="41" fontId="15" fillId="3" borderId="38" xfId="0" applyNumberFormat="1" applyFont="1" applyFill="1" applyBorder="1" applyAlignment="1">
      <alignment vertical="center"/>
    </xf>
    <xf numFmtId="41" fontId="5" fillId="3" borderId="48" xfId="0" applyNumberFormat="1" applyFont="1" applyFill="1" applyBorder="1" applyAlignment="1">
      <alignment vertical="center"/>
    </xf>
    <xf numFmtId="9" fontId="8" fillId="3" borderId="32" xfId="1" applyFont="1" applyFill="1" applyBorder="1" applyAlignment="1">
      <alignment vertical="center"/>
    </xf>
    <xf numFmtId="41" fontId="8" fillId="3" borderId="49" xfId="0" applyNumberFormat="1" applyFont="1" applyFill="1" applyBorder="1" applyAlignment="1">
      <alignment vertical="center"/>
    </xf>
    <xf numFmtId="41" fontId="8" fillId="3" borderId="50" xfId="0" applyNumberFormat="1" applyFont="1" applyFill="1" applyBorder="1" applyAlignment="1">
      <alignment vertical="center"/>
    </xf>
    <xf numFmtId="166" fontId="4" fillId="3" borderId="7" xfId="0" applyNumberFormat="1" applyFont="1" applyFill="1" applyBorder="1" applyAlignment="1">
      <alignment vertical="center"/>
    </xf>
    <xf numFmtId="166" fontId="7" fillId="3" borderId="7" xfId="0" applyNumberFormat="1" applyFont="1" applyFill="1" applyBorder="1" applyAlignment="1">
      <alignment vertical="center"/>
    </xf>
    <xf numFmtId="166" fontId="11" fillId="3" borderId="7" xfId="0" applyNumberFormat="1" applyFont="1" applyFill="1" applyBorder="1" applyAlignment="1">
      <alignment vertical="center"/>
    </xf>
    <xf numFmtId="166" fontId="10" fillId="3" borderId="7" xfId="0" applyNumberFormat="1" applyFont="1" applyFill="1" applyBorder="1" applyAlignment="1">
      <alignment vertical="center"/>
    </xf>
    <xf numFmtId="9" fontId="7" fillId="3" borderId="7" xfId="1" applyFont="1" applyFill="1" applyBorder="1" applyAlignment="1">
      <alignment vertical="center"/>
    </xf>
    <xf numFmtId="166" fontId="3" fillId="3" borderId="7" xfId="0" applyNumberFormat="1" applyFont="1" applyFill="1" applyBorder="1" applyAlignment="1">
      <alignment vertical="center"/>
    </xf>
    <xf numFmtId="41" fontId="7" fillId="0" borderId="7" xfId="0" applyNumberFormat="1" applyFont="1" applyBorder="1" applyAlignment="1">
      <alignment vertical="center"/>
    </xf>
    <xf numFmtId="165" fontId="7" fillId="3" borderId="7" xfId="0" applyNumberFormat="1" applyFont="1" applyFill="1" applyBorder="1" applyAlignment="1">
      <alignment vertical="center"/>
    </xf>
    <xf numFmtId="166" fontId="4" fillId="6" borderId="7" xfId="0" applyNumberFormat="1" applyFont="1" applyFill="1" applyBorder="1" applyAlignment="1">
      <alignment vertical="center"/>
    </xf>
    <xf numFmtId="166" fontId="13" fillId="7" borderId="7" xfId="0" applyNumberFormat="1" applyFont="1" applyFill="1" applyBorder="1" applyAlignment="1">
      <alignment vertical="center"/>
    </xf>
    <xf numFmtId="41" fontId="11" fillId="6" borderId="7" xfId="0" applyNumberFormat="1" applyFont="1" applyFill="1" applyBorder="1" applyAlignment="1">
      <alignment vertical="center"/>
    </xf>
    <xf numFmtId="165" fontId="7" fillId="0" borderId="7" xfId="0" applyNumberFormat="1" applyFont="1" applyBorder="1" applyAlignment="1">
      <alignment vertical="center"/>
    </xf>
    <xf numFmtId="166" fontId="4" fillId="0" borderId="7" xfId="0" applyNumberFormat="1" applyFont="1" applyBorder="1" applyAlignment="1">
      <alignment vertical="center"/>
    </xf>
    <xf numFmtId="165" fontId="10" fillId="0" borderId="7" xfId="0" applyNumberFormat="1" applyFont="1" applyBorder="1" applyAlignment="1">
      <alignment vertical="center"/>
    </xf>
    <xf numFmtId="166" fontId="11" fillId="0" borderId="7" xfId="0" applyNumberFormat="1" applyFont="1" applyBorder="1" applyAlignment="1">
      <alignment vertical="center"/>
    </xf>
    <xf numFmtId="166" fontId="16" fillId="0" borderId="7" xfId="0" applyNumberFormat="1" applyFont="1" applyBorder="1" applyAlignment="1">
      <alignment vertical="center"/>
    </xf>
    <xf numFmtId="166" fontId="18" fillId="7" borderId="7" xfId="0" applyNumberFormat="1" applyFont="1" applyFill="1" applyBorder="1" applyAlignment="1">
      <alignment vertical="center"/>
    </xf>
    <xf numFmtId="166" fontId="18" fillId="3" borderId="7" xfId="0" applyNumberFormat="1" applyFont="1" applyFill="1" applyBorder="1" applyAlignment="1">
      <alignment vertical="center"/>
    </xf>
    <xf numFmtId="41" fontId="13" fillId="7" borderId="7" xfId="0" applyNumberFormat="1" applyFont="1" applyFill="1" applyBorder="1" applyAlignment="1">
      <alignment vertical="center"/>
    </xf>
    <xf numFmtId="41" fontId="21" fillId="0" borderId="7" xfId="0" applyNumberFormat="1" applyFont="1" applyBorder="1" applyAlignment="1">
      <alignment vertical="center"/>
    </xf>
    <xf numFmtId="41" fontId="13" fillId="3" borderId="7" xfId="0" applyNumberFormat="1" applyFont="1" applyFill="1" applyBorder="1" applyAlignment="1">
      <alignment vertical="center"/>
    </xf>
    <xf numFmtId="41" fontId="5" fillId="5" borderId="7" xfId="0" applyNumberFormat="1" applyFont="1" applyFill="1" applyBorder="1" applyAlignment="1">
      <alignment vertical="center"/>
    </xf>
    <xf numFmtId="41" fontId="23" fillId="3" borderId="7" xfId="0" applyNumberFormat="1" applyFont="1" applyFill="1" applyBorder="1" applyAlignment="1">
      <alignment vertical="center"/>
    </xf>
    <xf numFmtId="41" fontId="23" fillId="7" borderId="7" xfId="0" applyNumberFormat="1" applyFont="1" applyFill="1" applyBorder="1" applyAlignment="1">
      <alignment vertical="center"/>
    </xf>
    <xf numFmtId="41" fontId="3" fillId="6" borderId="7" xfId="0" applyNumberFormat="1" applyFont="1" applyFill="1" applyBorder="1" applyAlignment="1">
      <alignment vertical="center"/>
    </xf>
    <xf numFmtId="41" fontId="4" fillId="6" borderId="7" xfId="0" applyNumberFormat="1" applyFont="1" applyFill="1" applyBorder="1" applyAlignment="1">
      <alignment vertical="center"/>
    </xf>
    <xf numFmtId="41" fontId="18" fillId="7" borderId="7" xfId="0" applyNumberFormat="1" applyFont="1" applyFill="1" applyBorder="1" applyAlignment="1">
      <alignment vertical="center"/>
    </xf>
    <xf numFmtId="41" fontId="16" fillId="8" borderId="7" xfId="0" applyNumberFormat="1" applyFont="1" applyFill="1" applyBorder="1" applyAlignment="1">
      <alignment vertical="center"/>
    </xf>
    <xf numFmtId="41" fontId="11" fillId="4" borderId="7" xfId="0" applyNumberFormat="1" applyFont="1" applyFill="1" applyBorder="1" applyAlignment="1">
      <alignment vertical="center"/>
    </xf>
    <xf numFmtId="9" fontId="11" fillId="9" borderId="7" xfId="1" applyFont="1" applyFill="1" applyBorder="1" applyAlignment="1">
      <alignment vertical="center"/>
    </xf>
    <xf numFmtId="9" fontId="7" fillId="9" borderId="7" xfId="1" applyFont="1" applyFill="1" applyBorder="1" applyAlignment="1">
      <alignment vertical="center"/>
    </xf>
    <xf numFmtId="9" fontId="4" fillId="0" borderId="7" xfId="1" applyFont="1" applyBorder="1" applyAlignment="1">
      <alignment vertical="center"/>
    </xf>
    <xf numFmtId="41" fontId="4" fillId="3" borderId="5" xfId="0" applyNumberFormat="1" applyFont="1" applyFill="1" applyBorder="1" applyAlignment="1">
      <alignment vertical="center"/>
    </xf>
    <xf numFmtId="166" fontId="4" fillId="3" borderId="5" xfId="0" applyNumberFormat="1" applyFont="1" applyFill="1" applyBorder="1" applyAlignment="1">
      <alignment vertical="center"/>
    </xf>
    <xf numFmtId="166" fontId="7" fillId="3" borderId="5" xfId="0" applyNumberFormat="1" applyFont="1" applyFill="1" applyBorder="1" applyAlignment="1">
      <alignment vertical="center"/>
    </xf>
    <xf numFmtId="166" fontId="11" fillId="3" borderId="5" xfId="0" applyNumberFormat="1" applyFont="1" applyFill="1" applyBorder="1" applyAlignment="1">
      <alignment vertical="center"/>
    </xf>
    <xf numFmtId="166" fontId="10" fillId="3" borderId="5" xfId="0" applyNumberFormat="1" applyFont="1" applyFill="1" applyBorder="1" applyAlignment="1">
      <alignment vertical="center"/>
    </xf>
    <xf numFmtId="9" fontId="7" fillId="3" borderId="5" xfId="1" applyFont="1" applyFill="1" applyBorder="1" applyAlignment="1">
      <alignment vertical="center"/>
    </xf>
    <xf numFmtId="166" fontId="3" fillId="3" borderId="5" xfId="0" applyNumberFormat="1" applyFont="1" applyFill="1" applyBorder="1" applyAlignment="1">
      <alignment vertical="center"/>
    </xf>
    <xf numFmtId="41" fontId="11" fillId="0" borderId="5" xfId="0" applyNumberFormat="1" applyFont="1" applyBorder="1" applyAlignment="1">
      <alignment vertical="center"/>
    </xf>
    <xf numFmtId="41" fontId="7" fillId="0" borderId="5" xfId="0" applyNumberFormat="1" applyFont="1" applyBorder="1" applyAlignment="1">
      <alignment vertical="center"/>
    </xf>
    <xf numFmtId="165" fontId="7" fillId="3" borderId="5" xfId="0" applyNumberFormat="1" applyFont="1" applyFill="1" applyBorder="1" applyAlignment="1">
      <alignment vertical="center"/>
    </xf>
    <xf numFmtId="166" fontId="4" fillId="6" borderId="5" xfId="0" applyNumberFormat="1" applyFont="1" applyFill="1" applyBorder="1" applyAlignment="1">
      <alignment vertical="center"/>
    </xf>
    <xf numFmtId="166" fontId="13" fillId="7" borderId="5" xfId="0" applyNumberFormat="1" applyFont="1" applyFill="1" applyBorder="1" applyAlignment="1">
      <alignment vertical="center"/>
    </xf>
    <xf numFmtId="41" fontId="11" fillId="6" borderId="5" xfId="0" applyNumberFormat="1" applyFont="1" applyFill="1" applyBorder="1" applyAlignment="1">
      <alignment vertical="center"/>
    </xf>
    <xf numFmtId="165" fontId="7" fillId="0" borderId="5" xfId="0" applyNumberFormat="1" applyFont="1" applyBorder="1" applyAlignment="1">
      <alignment vertical="center"/>
    </xf>
    <xf numFmtId="166" fontId="4" fillId="0" borderId="5" xfId="0" applyNumberFormat="1" applyFont="1" applyBorder="1" applyAlignment="1">
      <alignment vertical="center"/>
    </xf>
    <xf numFmtId="165" fontId="10" fillId="0" borderId="5" xfId="0" applyNumberFormat="1" applyFont="1" applyBorder="1" applyAlignment="1">
      <alignment vertical="center"/>
    </xf>
    <xf numFmtId="166" fontId="11" fillId="0" borderId="5" xfId="0" applyNumberFormat="1" applyFont="1" applyBorder="1" applyAlignment="1">
      <alignment vertical="center"/>
    </xf>
    <xf numFmtId="166" fontId="16" fillId="0" borderId="5" xfId="0" applyNumberFormat="1" applyFont="1" applyBorder="1" applyAlignment="1">
      <alignment vertical="center"/>
    </xf>
    <xf numFmtId="41" fontId="4" fillId="0" borderId="5" xfId="0" applyNumberFormat="1" applyFont="1" applyBorder="1" applyAlignment="1">
      <alignment vertical="center"/>
    </xf>
    <xf numFmtId="166" fontId="18" fillId="7" borderId="5" xfId="0" applyNumberFormat="1" applyFont="1" applyFill="1" applyBorder="1" applyAlignment="1">
      <alignment vertical="center"/>
    </xf>
    <xf numFmtId="166" fontId="10" fillId="7" borderId="5" xfId="0" applyNumberFormat="1" applyFont="1" applyFill="1" applyBorder="1" applyAlignment="1">
      <alignment vertical="center"/>
    </xf>
    <xf numFmtId="41" fontId="13" fillId="7" borderId="5" xfId="0" applyNumberFormat="1" applyFont="1" applyFill="1" applyBorder="1" applyAlignment="1">
      <alignment vertical="center"/>
    </xf>
    <xf numFmtId="41" fontId="21" fillId="0" borderId="5" xfId="0" applyNumberFormat="1" applyFont="1" applyBorder="1" applyAlignment="1">
      <alignment vertical="center"/>
    </xf>
    <xf numFmtId="41" fontId="13" fillId="3" borderId="5" xfId="0" applyNumberFormat="1" applyFont="1" applyFill="1" applyBorder="1" applyAlignment="1">
      <alignment vertical="center"/>
    </xf>
    <xf numFmtId="41" fontId="5" fillId="5" borderId="5" xfId="0" applyNumberFormat="1" applyFont="1" applyFill="1" applyBorder="1" applyAlignment="1">
      <alignment vertical="center"/>
    </xf>
    <xf numFmtId="41" fontId="23" fillId="3" borderId="5" xfId="0" applyNumberFormat="1" applyFont="1" applyFill="1" applyBorder="1" applyAlignment="1">
      <alignment vertical="center"/>
    </xf>
    <xf numFmtId="41" fontId="23" fillId="7" borderId="5" xfId="0" applyNumberFormat="1" applyFont="1" applyFill="1" applyBorder="1" applyAlignment="1">
      <alignment vertical="center"/>
    </xf>
    <xf numFmtId="41" fontId="3" fillId="6" borderId="5" xfId="0" applyNumberFormat="1" applyFont="1" applyFill="1" applyBorder="1" applyAlignment="1">
      <alignment vertical="center"/>
    </xf>
    <xf numFmtId="41" fontId="4" fillId="6" borderId="5" xfId="0" applyNumberFormat="1" applyFont="1" applyFill="1" applyBorder="1" applyAlignment="1">
      <alignment vertical="center"/>
    </xf>
    <xf numFmtId="41" fontId="18" fillId="7" borderId="5" xfId="0" applyNumberFormat="1" applyFont="1" applyFill="1" applyBorder="1" applyAlignment="1">
      <alignment vertical="center"/>
    </xf>
    <xf numFmtId="41" fontId="16" fillId="8" borderId="5" xfId="0" applyNumberFormat="1" applyFont="1" applyFill="1" applyBorder="1" applyAlignment="1">
      <alignment vertical="center"/>
    </xf>
    <xf numFmtId="41" fontId="16" fillId="3" borderId="5" xfId="0" applyNumberFormat="1" applyFont="1" applyFill="1" applyBorder="1" applyAlignment="1">
      <alignment vertical="center"/>
    </xf>
    <xf numFmtId="41" fontId="16" fillId="0" borderId="5" xfId="0" applyNumberFormat="1" applyFont="1" applyBorder="1" applyAlignment="1">
      <alignment vertical="center"/>
    </xf>
    <xf numFmtId="41" fontId="11" fillId="4" borderId="5" xfId="0" applyNumberFormat="1" applyFont="1" applyFill="1" applyBorder="1" applyAlignment="1">
      <alignment vertical="center"/>
    </xf>
    <xf numFmtId="41" fontId="11" fillId="3" borderId="5" xfId="0" applyNumberFormat="1" applyFont="1" applyFill="1" applyBorder="1" applyAlignment="1">
      <alignment vertical="center"/>
    </xf>
    <xf numFmtId="41" fontId="3" fillId="9" borderId="5" xfId="0" applyNumberFormat="1" applyFont="1" applyFill="1" applyBorder="1" applyAlignment="1">
      <alignment vertical="center"/>
    </xf>
    <xf numFmtId="9" fontId="11" fillId="9" borderId="5" xfId="1" applyFont="1" applyFill="1" applyBorder="1" applyAlignment="1">
      <alignment vertical="center"/>
    </xf>
    <xf numFmtId="9" fontId="7" fillId="9" borderId="5" xfId="1" applyFont="1" applyFill="1" applyBorder="1" applyAlignment="1">
      <alignment vertical="center"/>
    </xf>
    <xf numFmtId="41" fontId="11" fillId="0" borderId="31" xfId="0" applyNumberFormat="1" applyFont="1" applyBorder="1" applyAlignment="1">
      <alignment vertical="center"/>
    </xf>
    <xf numFmtId="9" fontId="4" fillId="0" borderId="5" xfId="1" applyFont="1" applyBorder="1" applyAlignment="1">
      <alignment vertical="center"/>
    </xf>
    <xf numFmtId="41" fontId="16" fillId="0" borderId="31" xfId="0" applyNumberFormat="1" applyFont="1" applyBorder="1" applyAlignment="1">
      <alignment vertical="center"/>
    </xf>
    <xf numFmtId="41" fontId="3" fillId="3" borderId="7" xfId="0" applyNumberFormat="1" applyFont="1" applyFill="1" applyBorder="1" applyAlignment="1">
      <alignment vertical="center"/>
    </xf>
    <xf numFmtId="41" fontId="3" fillId="0" borderId="7" xfId="0" applyNumberFormat="1" applyFont="1" applyBorder="1" applyAlignment="1">
      <alignment vertical="center"/>
    </xf>
    <xf numFmtId="41" fontId="10" fillId="0" borderId="7" xfId="0" applyNumberFormat="1" applyFont="1" applyBorder="1" applyAlignment="1">
      <alignment vertical="center"/>
    </xf>
    <xf numFmtId="41" fontId="16" fillId="0" borderId="11" xfId="0" applyNumberFormat="1" applyFont="1" applyBorder="1" applyAlignment="1">
      <alignment vertical="center"/>
    </xf>
    <xf numFmtId="41" fontId="4" fillId="3" borderId="51" xfId="0" applyNumberFormat="1" applyFont="1" applyFill="1" applyBorder="1" applyAlignment="1">
      <alignment horizontal="center" vertical="center"/>
    </xf>
    <xf numFmtId="41" fontId="4" fillId="3" borderId="52" xfId="0" applyNumberFormat="1" applyFont="1" applyFill="1" applyBorder="1" applyAlignment="1">
      <alignment horizontal="center" vertical="center"/>
    </xf>
    <xf numFmtId="41" fontId="4" fillId="3" borderId="52" xfId="0" applyNumberFormat="1" applyFont="1" applyFill="1" applyBorder="1" applyAlignment="1">
      <alignment vertical="center"/>
    </xf>
    <xf numFmtId="41" fontId="7" fillId="3" borderId="52" xfId="0" applyNumberFormat="1" applyFont="1" applyFill="1" applyBorder="1" applyAlignment="1">
      <alignment vertical="center"/>
    </xf>
    <xf numFmtId="41" fontId="10" fillId="3" borderId="52" xfId="0" applyNumberFormat="1" applyFont="1" applyFill="1" applyBorder="1" applyAlignment="1">
      <alignment vertical="center"/>
    </xf>
    <xf numFmtId="9" fontId="10" fillId="3" borderId="52" xfId="1" applyFont="1" applyFill="1" applyBorder="1" applyAlignment="1">
      <alignment vertical="center"/>
    </xf>
    <xf numFmtId="41" fontId="3" fillId="3" borderId="52" xfId="0" applyNumberFormat="1" applyFont="1" applyFill="1" applyBorder="1" applyAlignment="1">
      <alignment vertical="center"/>
    </xf>
    <xf numFmtId="41" fontId="3" fillId="0" borderId="52" xfId="0" applyNumberFormat="1" applyFont="1" applyBorder="1" applyAlignment="1">
      <alignment vertical="center"/>
    </xf>
    <xf numFmtId="41" fontId="7" fillId="0" borderId="52" xfId="0" applyNumberFormat="1" applyFont="1" applyBorder="1" applyAlignment="1">
      <alignment vertical="center"/>
    </xf>
    <xf numFmtId="41" fontId="4" fillId="0" borderId="52" xfId="0" applyNumberFormat="1" applyFont="1" applyBorder="1" applyAlignment="1">
      <alignment vertical="center"/>
    </xf>
    <xf numFmtId="165" fontId="11" fillId="0" borderId="52" xfId="0" applyNumberFormat="1" applyFont="1" applyBorder="1" applyAlignment="1">
      <alignment vertical="center"/>
    </xf>
    <xf numFmtId="41" fontId="10" fillId="0" borderId="52" xfId="0" applyNumberFormat="1" applyFont="1" applyBorder="1" applyAlignment="1">
      <alignment vertical="center"/>
    </xf>
    <xf numFmtId="41" fontId="22" fillId="0" borderId="52" xfId="0" applyNumberFormat="1" applyFont="1" applyBorder="1" applyAlignment="1">
      <alignment vertical="center"/>
    </xf>
    <xf numFmtId="41" fontId="22" fillId="3" borderId="52" xfId="0" applyNumberFormat="1" applyFont="1" applyFill="1" applyBorder="1" applyAlignment="1">
      <alignment vertical="center"/>
    </xf>
    <xf numFmtId="41" fontId="13" fillId="3" borderId="52" xfId="0" applyNumberFormat="1" applyFont="1" applyFill="1" applyBorder="1" applyAlignment="1">
      <alignment vertical="center"/>
    </xf>
    <xf numFmtId="41" fontId="11" fillId="3" borderId="52" xfId="0" applyNumberFormat="1" applyFont="1" applyFill="1" applyBorder="1" applyAlignment="1">
      <alignment vertical="center"/>
    </xf>
    <xf numFmtId="41" fontId="11" fillId="6" borderId="52" xfId="0" applyNumberFormat="1" applyFont="1" applyFill="1" applyBorder="1" applyAlignment="1">
      <alignment vertical="center"/>
    </xf>
    <xf numFmtId="41" fontId="16" fillId="8" borderId="52" xfId="0" applyNumberFormat="1" applyFont="1" applyFill="1" applyBorder="1" applyAlignment="1">
      <alignment vertical="center"/>
    </xf>
    <xf numFmtId="41" fontId="11" fillId="0" borderId="52" xfId="0" applyNumberFormat="1" applyFont="1" applyBorder="1" applyAlignment="1">
      <alignment vertical="center"/>
    </xf>
    <xf numFmtId="41" fontId="4" fillId="6" borderId="52" xfId="0" applyNumberFormat="1" applyFont="1" applyFill="1" applyBorder="1" applyAlignment="1">
      <alignment vertical="center"/>
    </xf>
    <xf numFmtId="41" fontId="11" fillId="4" borderId="52" xfId="0" applyNumberFormat="1" applyFont="1" applyFill="1" applyBorder="1" applyAlignment="1">
      <alignment vertical="center"/>
    </xf>
    <xf numFmtId="41" fontId="3" fillId="9" borderId="52" xfId="0" applyNumberFormat="1" applyFont="1" applyFill="1" applyBorder="1" applyAlignment="1">
      <alignment vertical="center"/>
    </xf>
    <xf numFmtId="41" fontId="7" fillId="9" borderId="52" xfId="0" applyNumberFormat="1" applyFont="1" applyFill="1" applyBorder="1" applyAlignment="1">
      <alignment vertical="center"/>
    </xf>
    <xf numFmtId="41" fontId="4" fillId="0" borderId="53" xfId="0" applyNumberFormat="1" applyFont="1" applyBorder="1" applyAlignment="1">
      <alignment vertical="center"/>
    </xf>
    <xf numFmtId="9" fontId="4" fillId="0" borderId="54" xfId="1" applyFont="1" applyBorder="1" applyAlignment="1">
      <alignment vertical="center"/>
    </xf>
    <xf numFmtId="41" fontId="16" fillId="0" borderId="52" xfId="0" applyNumberFormat="1" applyFont="1" applyBorder="1" applyAlignment="1">
      <alignment vertical="center"/>
    </xf>
    <xf numFmtId="41" fontId="16" fillId="0" borderId="55" xfId="0" applyNumberFormat="1" applyFont="1" applyBorder="1" applyAlignment="1">
      <alignment vertical="center"/>
    </xf>
    <xf numFmtId="168" fontId="5" fillId="6" borderId="34" xfId="0" applyNumberFormat="1" applyFont="1" applyFill="1" applyBorder="1" applyAlignment="1">
      <alignment vertical="center"/>
    </xf>
    <xf numFmtId="168" fontId="5" fillId="6" borderId="35" xfId="0" applyNumberFormat="1" applyFont="1" applyFill="1" applyBorder="1" applyAlignment="1">
      <alignment vertical="center"/>
    </xf>
    <xf numFmtId="41" fontId="5" fillId="9" borderId="35" xfId="0" applyNumberFormat="1" applyFont="1" applyFill="1" applyBorder="1" applyAlignment="1">
      <alignment vertical="center" wrapText="1"/>
    </xf>
    <xf numFmtId="165" fontId="5" fillId="9" borderId="35" xfId="0" applyNumberFormat="1" applyFont="1" applyFill="1" applyBorder="1" applyAlignment="1">
      <alignment vertical="center"/>
    </xf>
    <xf numFmtId="189" fontId="8" fillId="9" borderId="35" xfId="0" applyNumberFormat="1" applyFont="1" applyFill="1" applyBorder="1" applyAlignment="1">
      <alignment horizontal="center" vertical="center"/>
    </xf>
    <xf numFmtId="189" fontId="5" fillId="6" borderId="35" xfId="0" applyNumberFormat="1" applyFont="1" applyFill="1" applyBorder="1" applyAlignment="1">
      <alignment horizontal="center" vertical="center"/>
    </xf>
    <xf numFmtId="41" fontId="15" fillId="3" borderId="43" xfId="0" applyNumberFormat="1" applyFont="1" applyFill="1" applyBorder="1" applyAlignment="1">
      <alignment vertical="center"/>
    </xf>
    <xf numFmtId="41" fontId="15" fillId="3" borderId="47" xfId="0" applyNumberFormat="1" applyFont="1" applyFill="1" applyBorder="1" applyAlignment="1">
      <alignment vertical="center"/>
    </xf>
    <xf numFmtId="41" fontId="15" fillId="3" borderId="45" xfId="0" applyNumberFormat="1" applyFont="1" applyFill="1" applyBorder="1" applyAlignment="1">
      <alignment vertical="center"/>
    </xf>
    <xf numFmtId="41" fontId="3" fillId="6" borderId="52" xfId="0" applyNumberFormat="1" applyFont="1" applyFill="1" applyBorder="1" applyAlignment="1">
      <alignment vertical="center"/>
    </xf>
    <xf numFmtId="41" fontId="3" fillId="9" borderId="56" xfId="0" applyNumberFormat="1" applyFont="1" applyFill="1" applyBorder="1" applyAlignment="1">
      <alignment vertical="center"/>
    </xf>
    <xf numFmtId="41" fontId="7" fillId="9" borderId="56" xfId="0" applyNumberFormat="1" applyFont="1" applyFill="1" applyBorder="1" applyAlignment="1">
      <alignment vertical="center"/>
    </xf>
    <xf numFmtId="41" fontId="2" fillId="11" borderId="4" xfId="0" applyNumberFormat="1" applyFont="1" applyFill="1" applyBorder="1" applyAlignment="1">
      <alignment vertical="center" wrapText="1"/>
    </xf>
    <xf numFmtId="41" fontId="2" fillId="11" borderId="4" xfId="0" applyNumberFormat="1" applyFont="1" applyFill="1" applyBorder="1" applyAlignment="1">
      <alignment horizontal="center" vertical="center" wrapText="1"/>
    </xf>
    <xf numFmtId="166" fontId="2" fillId="11" borderId="4" xfId="0" applyNumberFormat="1" applyFont="1" applyFill="1" applyBorder="1" applyAlignment="1">
      <alignment vertical="center"/>
    </xf>
    <xf numFmtId="166" fontId="2" fillId="11" borderId="5" xfId="0" applyNumberFormat="1" applyFont="1" applyFill="1" applyBorder="1" applyAlignment="1">
      <alignment vertical="center"/>
    </xf>
    <xf numFmtId="166" fontId="2" fillId="11" borderId="34" xfId="0" applyNumberFormat="1" applyFont="1" applyFill="1" applyBorder="1" applyAlignment="1">
      <alignment vertical="center"/>
    </xf>
    <xf numFmtId="166" fontId="2" fillId="11" borderId="35" xfId="0" applyNumberFormat="1" applyFont="1" applyFill="1" applyBorder="1" applyAlignment="1">
      <alignment vertical="center"/>
    </xf>
    <xf numFmtId="9" fontId="8" fillId="9" borderId="35" xfId="1" applyFont="1" applyFill="1" applyBorder="1" applyAlignment="1">
      <alignment vertical="center"/>
    </xf>
    <xf numFmtId="9" fontId="8" fillId="9" borderId="34" xfId="1" applyFont="1" applyFill="1" applyBorder="1" applyAlignment="1">
      <alignment vertical="center"/>
    </xf>
    <xf numFmtId="9" fontId="8" fillId="9" borderId="5" xfId="1" applyFont="1" applyFill="1" applyBorder="1" applyAlignment="1">
      <alignment vertical="center"/>
    </xf>
    <xf numFmtId="41" fontId="2" fillId="11" borderId="4" xfId="0" applyNumberFormat="1" applyFont="1" applyFill="1" applyBorder="1" applyAlignment="1">
      <alignment horizontal="center" vertical="center"/>
    </xf>
    <xf numFmtId="41" fontId="3" fillId="11" borderId="0" xfId="0" applyNumberFormat="1" applyFont="1" applyFill="1" applyAlignment="1">
      <alignment vertical="center"/>
    </xf>
    <xf numFmtId="9" fontId="8" fillId="11" borderId="4" xfId="1" applyFont="1" applyFill="1" applyBorder="1" applyAlignment="1">
      <alignment vertical="center"/>
    </xf>
    <xf numFmtId="9" fontId="2" fillId="11" borderId="4" xfId="1" applyFont="1" applyFill="1" applyBorder="1" applyAlignment="1">
      <alignment vertical="center"/>
    </xf>
    <xf numFmtId="9" fontId="8" fillId="11" borderId="34" xfId="1" applyFont="1" applyFill="1" applyBorder="1" applyAlignment="1">
      <alignment vertical="center"/>
    </xf>
    <xf numFmtId="9" fontId="8" fillId="11" borderId="5" xfId="1" applyFont="1" applyFill="1" applyBorder="1" applyAlignment="1">
      <alignment vertical="center"/>
    </xf>
    <xf numFmtId="9" fontId="8" fillId="11" borderId="35" xfId="1" applyFont="1" applyFill="1" applyBorder="1" applyAlignment="1">
      <alignment vertical="center"/>
    </xf>
    <xf numFmtId="41" fontId="6" fillId="11" borderId="4" xfId="0" applyNumberFormat="1" applyFont="1" applyFill="1" applyBorder="1" applyAlignment="1">
      <alignment horizontal="center" vertical="center"/>
    </xf>
    <xf numFmtId="41" fontId="6" fillId="11" borderId="4" xfId="0" applyNumberFormat="1" applyFont="1" applyFill="1" applyBorder="1" applyAlignment="1">
      <alignment vertical="center" wrapText="1"/>
    </xf>
    <xf numFmtId="41" fontId="6" fillId="11" borderId="4" xfId="0" applyNumberFormat="1" applyFont="1" applyFill="1" applyBorder="1" applyAlignment="1">
      <alignment horizontal="center" vertical="center" wrapText="1"/>
    </xf>
    <xf numFmtId="9" fontId="6" fillId="11" borderId="4" xfId="1" applyFont="1" applyFill="1" applyBorder="1" applyAlignment="1">
      <alignment vertical="center"/>
    </xf>
    <xf numFmtId="9" fontId="6" fillId="11" borderId="5" xfId="1" applyFont="1" applyFill="1" applyBorder="1" applyAlignment="1">
      <alignment vertical="center"/>
    </xf>
    <xf numFmtId="9" fontId="6" fillId="11" borderId="34" xfId="1" applyFont="1" applyFill="1" applyBorder="1" applyAlignment="1">
      <alignment vertical="center"/>
    </xf>
    <xf numFmtId="9" fontId="6" fillId="11" borderId="35" xfId="1" applyFont="1" applyFill="1" applyBorder="1" applyAlignment="1">
      <alignment vertical="center"/>
    </xf>
    <xf numFmtId="41" fontId="7" fillId="11" borderId="0" xfId="0" applyNumberFormat="1" applyFont="1" applyFill="1" applyAlignment="1">
      <alignment vertical="center"/>
    </xf>
    <xf numFmtId="9" fontId="2" fillId="11" borderId="34" xfId="1" applyFont="1" applyFill="1" applyBorder="1" applyAlignment="1">
      <alignment vertical="center"/>
    </xf>
    <xf numFmtId="9" fontId="2" fillId="11" borderId="35" xfId="1" applyFont="1" applyFill="1" applyBorder="1" applyAlignment="1">
      <alignment vertical="center"/>
    </xf>
    <xf numFmtId="167" fontId="2" fillId="11" borderId="34" xfId="1" applyNumberFormat="1" applyFont="1" applyFill="1" applyBorder="1" applyAlignment="1">
      <alignment vertical="center"/>
    </xf>
    <xf numFmtId="41" fontId="3" fillId="11" borderId="5" xfId="0" applyNumberFormat="1" applyFont="1" applyFill="1" applyBorder="1" applyAlignment="1">
      <alignment vertical="center"/>
    </xf>
    <xf numFmtId="9" fontId="11" fillId="11" borderId="5" xfId="1" applyFont="1" applyFill="1" applyBorder="1" applyAlignment="1">
      <alignment vertical="center"/>
    </xf>
    <xf numFmtId="9" fontId="7" fillId="11" borderId="5" xfId="1" applyFont="1" applyFill="1" applyBorder="1" applyAlignment="1">
      <alignment vertical="center"/>
    </xf>
    <xf numFmtId="41" fontId="16" fillId="3" borderId="31" xfId="0" applyNumberFormat="1" applyFont="1" applyFill="1" applyBorder="1" applyAlignment="1">
      <alignment vertical="center"/>
    </xf>
    <xf numFmtId="41" fontId="3" fillId="11" borderId="7" xfId="0" applyNumberFormat="1" applyFont="1" applyFill="1" applyBorder="1" applyAlignment="1">
      <alignment vertical="center"/>
    </xf>
    <xf numFmtId="9" fontId="11" fillId="11" borderId="7" xfId="1" applyFont="1" applyFill="1" applyBorder="1" applyAlignment="1">
      <alignment vertical="center"/>
    </xf>
    <xf numFmtId="9" fontId="7" fillId="11" borderId="7" xfId="1" applyFont="1" applyFill="1" applyBorder="1" applyAlignment="1">
      <alignment vertical="center"/>
    </xf>
    <xf numFmtId="41" fontId="16" fillId="3" borderId="10" xfId="0" applyNumberFormat="1" applyFont="1" applyFill="1" applyBorder="1" applyAlignment="1">
      <alignment vertical="center"/>
    </xf>
    <xf numFmtId="41" fontId="11" fillId="3" borderId="51" xfId="0" applyNumberFormat="1" applyFont="1" applyFill="1" applyBorder="1" applyAlignment="1">
      <alignment horizontal="center" vertical="center"/>
    </xf>
    <xf numFmtId="41" fontId="11" fillId="3" borderId="52" xfId="0" applyNumberFormat="1" applyFont="1" applyFill="1" applyBorder="1" applyAlignment="1">
      <alignment horizontal="center" vertical="center"/>
    </xf>
    <xf numFmtId="9" fontId="11" fillId="3" borderId="52" xfId="1" applyFont="1" applyFill="1" applyBorder="1" applyAlignment="1">
      <alignment vertical="center"/>
    </xf>
    <xf numFmtId="41" fontId="21" fillId="0" borderId="52" xfId="0" applyNumberFormat="1" applyFont="1" applyBorder="1" applyAlignment="1">
      <alignment vertical="center"/>
    </xf>
    <xf numFmtId="41" fontId="21" fillId="3" borderId="52" xfId="0" applyNumberFormat="1" applyFont="1" applyFill="1" applyBorder="1" applyAlignment="1">
      <alignment vertical="center"/>
    </xf>
    <xf numFmtId="41" fontId="11" fillId="8" borderId="52" xfId="0" applyNumberFormat="1" applyFont="1" applyFill="1" applyBorder="1" applyAlignment="1">
      <alignment vertical="center"/>
    </xf>
    <xf numFmtId="41" fontId="11" fillId="11" borderId="52" xfId="0" applyNumberFormat="1" applyFont="1" applyFill="1" applyBorder="1" applyAlignment="1">
      <alignment vertical="center"/>
    </xf>
    <xf numFmtId="41" fontId="11" fillId="11" borderId="56" xfId="0" applyNumberFormat="1" applyFont="1" applyFill="1" applyBorder="1" applyAlignment="1">
      <alignment vertical="center"/>
    </xf>
    <xf numFmtId="41" fontId="11" fillId="0" borderId="53" xfId="0" applyNumberFormat="1" applyFont="1" applyBorder="1" applyAlignment="1">
      <alignment vertical="center"/>
    </xf>
    <xf numFmtId="9" fontId="11" fillId="0" borderId="54" xfId="1" applyFont="1" applyBorder="1" applyAlignment="1">
      <alignment vertical="center"/>
    </xf>
    <xf numFmtId="41" fontId="16" fillId="3" borderId="52" xfId="0" applyNumberFormat="1" applyFont="1" applyFill="1" applyBorder="1" applyAlignment="1">
      <alignment vertical="center"/>
    </xf>
    <xf numFmtId="41" fontId="16" fillId="3" borderId="55" xfId="0" applyNumberFormat="1" applyFont="1" applyFill="1" applyBorder="1" applyAlignment="1">
      <alignment vertical="center"/>
    </xf>
    <xf numFmtId="0" fontId="4" fillId="0" borderId="0" xfId="0" applyFont="1"/>
    <xf numFmtId="0" fontId="112" fillId="0" borderId="0" xfId="0" applyFont="1"/>
    <xf numFmtId="0" fontId="114" fillId="0" borderId="0" xfId="0" applyFont="1"/>
    <xf numFmtId="0" fontId="115" fillId="0" borderId="0" xfId="0" applyFont="1"/>
    <xf numFmtId="0" fontId="116" fillId="0" borderId="0" xfId="0" applyFont="1" applyAlignment="1">
      <alignment horizontal="left" vertical="center" wrapText="1" indent="3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vertical="center" wrapText="1"/>
    </xf>
    <xf numFmtId="0" fontId="112" fillId="0" borderId="0" xfId="0" applyFont="1" applyAlignment="1">
      <alignment horizontal="justify" vertical="center" wrapText="1"/>
    </xf>
    <xf numFmtId="0" fontId="4" fillId="0" borderId="0" xfId="0" applyFont="1" applyAlignment="1">
      <alignment horizontal="right"/>
    </xf>
    <xf numFmtId="0" fontId="117" fillId="0" borderId="0" xfId="0" applyFont="1" applyAlignment="1">
      <alignment horizontal="center"/>
    </xf>
    <xf numFmtId="0" fontId="117" fillId="0" borderId="0" xfId="0" applyFont="1"/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9" fillId="0" borderId="0" xfId="0" applyFont="1" applyAlignment="1">
      <alignment horizontal="center" vertical="center"/>
    </xf>
    <xf numFmtId="0" fontId="119" fillId="0" borderId="0" xfId="0" applyFont="1"/>
    <xf numFmtId="0" fontId="117" fillId="0" borderId="0" xfId="0" applyFont="1" applyAlignment="1">
      <alignment horizontal="center" vertical="center"/>
    </xf>
    <xf numFmtId="49" fontId="120" fillId="0" borderId="57" xfId="2" applyNumberFormat="1" applyFont="1" applyBorder="1" applyAlignment="1" applyProtection="1">
      <alignment horizontal="center" vertical="center" wrapText="1"/>
    </xf>
    <xf numFmtId="0" fontId="120" fillId="0" borderId="5" xfId="0" applyFont="1" applyBorder="1" applyAlignment="1">
      <alignment horizontal="center" vertical="center"/>
    </xf>
    <xf numFmtId="192" fontId="120" fillId="0" borderId="6" xfId="0" applyNumberFormat="1" applyFont="1" applyBorder="1" applyAlignment="1">
      <alignment vertical="center"/>
    </xf>
    <xf numFmtId="0" fontId="120" fillId="0" borderId="6" xfId="0" applyFont="1" applyBorder="1" applyAlignment="1">
      <alignment vertical="center"/>
    </xf>
    <xf numFmtId="0" fontId="117" fillId="0" borderId="7" xfId="0" applyFont="1" applyBorder="1" applyAlignment="1">
      <alignment horizontal="center" vertical="center"/>
    </xf>
    <xf numFmtId="49" fontId="120" fillId="0" borderId="9" xfId="2" applyNumberFormat="1" applyFont="1" applyBorder="1" applyAlignment="1" applyProtection="1">
      <alignment horizontal="center" vertical="center" wrapText="1"/>
    </xf>
    <xf numFmtId="0" fontId="119" fillId="48" borderId="9" xfId="2" applyFont="1" applyFill="1" applyBorder="1" applyAlignment="1">
      <alignment horizontal="center" vertical="center" wrapText="1"/>
    </xf>
    <xf numFmtId="0" fontId="120" fillId="8" borderId="9" xfId="2" applyFont="1" applyFill="1" applyBorder="1" applyAlignment="1">
      <alignment horizontal="center" vertical="center" wrapText="1"/>
    </xf>
    <xf numFmtId="0" fontId="120" fillId="0" borderId="9" xfId="2" applyFont="1" applyBorder="1" applyAlignment="1">
      <alignment horizontal="center" vertical="center" wrapText="1"/>
    </xf>
    <xf numFmtId="0" fontId="120" fillId="0" borderId="32" xfId="2" applyFont="1" applyBorder="1" applyAlignment="1">
      <alignment horizontal="center" vertical="center" wrapText="1"/>
    </xf>
    <xf numFmtId="0" fontId="120" fillId="0" borderId="4" xfId="2" applyFont="1" applyBorder="1" applyAlignment="1">
      <alignment horizontal="center" vertical="center" wrapText="1"/>
    </xf>
    <xf numFmtId="0" fontId="120" fillId="0" borderId="0" xfId="2" applyFont="1" applyBorder="1" applyAlignment="1">
      <alignment horizontal="center" vertical="center" wrapText="1"/>
    </xf>
    <xf numFmtId="49" fontId="121" fillId="0" borderId="4" xfId="2" applyNumberFormat="1" applyFont="1" applyBorder="1" applyAlignment="1">
      <alignment horizontal="center" vertical="center" wrapText="1"/>
    </xf>
    <xf numFmtId="49" fontId="121" fillId="0" borderId="5" xfId="2" applyNumberFormat="1" applyFont="1" applyBorder="1" applyAlignment="1">
      <alignment vertical="top" wrapText="1"/>
    </xf>
    <xf numFmtId="192" fontId="122" fillId="0" borderId="4" xfId="2" applyNumberFormat="1" applyFont="1" applyFill="1" applyBorder="1" applyAlignment="1" applyProtection="1">
      <alignment horizontal="center" vertical="center"/>
    </xf>
    <xf numFmtId="192" fontId="123" fillId="0" borderId="4" xfId="2" applyNumberFormat="1" applyFont="1" applyFill="1" applyBorder="1" applyAlignment="1" applyProtection="1">
      <alignment horizontal="center" vertical="center"/>
    </xf>
    <xf numFmtId="192" fontId="123" fillId="0" borderId="5" xfId="2" applyNumberFormat="1" applyFont="1" applyFill="1" applyBorder="1" applyAlignment="1" applyProtection="1">
      <alignment horizontal="center" vertical="center"/>
    </xf>
    <xf numFmtId="192" fontId="123" fillId="0" borderId="0" xfId="2" applyNumberFormat="1" applyFont="1" applyFill="1" applyBorder="1" applyAlignment="1" applyProtection="1">
      <alignment horizontal="center" vertical="center"/>
    </xf>
    <xf numFmtId="49" fontId="120" fillId="0" borderId="58" xfId="2" applyNumberFormat="1" applyFont="1" applyBorder="1" applyAlignment="1">
      <alignment horizontal="left" vertical="center" wrapText="1"/>
    </xf>
    <xf numFmtId="49" fontId="124" fillId="0" borderId="59" xfId="2" applyNumberFormat="1" applyFont="1" applyBorder="1" applyAlignment="1">
      <alignment horizontal="left" vertical="top" wrapText="1" indent="1"/>
    </xf>
    <xf numFmtId="49" fontId="124" fillId="0" borderId="4" xfId="2" applyNumberFormat="1" applyFont="1" applyBorder="1" applyAlignment="1">
      <alignment horizontal="center" vertical="center" wrapText="1"/>
    </xf>
    <xf numFmtId="49" fontId="124" fillId="0" borderId="9" xfId="2" applyNumberFormat="1" applyFont="1" applyBorder="1" applyAlignment="1">
      <alignment horizontal="center" vertical="center" wrapText="1"/>
    </xf>
    <xf numFmtId="192" fontId="120" fillId="0" borderId="9" xfId="2" applyNumberFormat="1" applyFont="1" applyBorder="1" applyAlignment="1">
      <alignment horizontal="center" vertical="center"/>
    </xf>
    <xf numFmtId="192" fontId="119" fillId="0" borderId="9" xfId="2" applyNumberFormat="1" applyFont="1" applyBorder="1" applyAlignment="1">
      <alignment horizontal="center" vertical="center"/>
    </xf>
    <xf numFmtId="192" fontId="119" fillId="0" borderId="4" xfId="2" applyNumberFormat="1" applyFont="1" applyFill="1" applyBorder="1" applyAlignment="1">
      <alignment horizontal="center" vertical="center"/>
    </xf>
    <xf numFmtId="192" fontId="120" fillId="0" borderId="4" xfId="2" applyNumberFormat="1" applyFont="1" applyFill="1" applyBorder="1" applyAlignment="1">
      <alignment horizontal="center" vertical="center"/>
    </xf>
    <xf numFmtId="192" fontId="120" fillId="0" borderId="5" xfId="2" applyNumberFormat="1" applyFont="1" applyFill="1" applyBorder="1" applyAlignment="1">
      <alignment horizontal="center" vertical="center"/>
    </xf>
    <xf numFmtId="192" fontId="120" fillId="0" borderId="0" xfId="2" applyNumberFormat="1" applyFont="1" applyFill="1" applyBorder="1" applyAlignment="1">
      <alignment horizontal="center" vertical="center"/>
    </xf>
    <xf numFmtId="49" fontId="124" fillId="0" borderId="12" xfId="2" applyNumberFormat="1" applyFont="1" applyBorder="1" applyAlignment="1">
      <alignment horizontal="left" vertical="top" wrapText="1" indent="1"/>
    </xf>
    <xf numFmtId="192" fontId="119" fillId="8" borderId="9" xfId="2" applyNumberFormat="1" applyFont="1" applyFill="1" applyBorder="1" applyAlignment="1">
      <alignment horizontal="center" vertical="center"/>
    </xf>
    <xf numFmtId="49" fontId="120" fillId="0" borderId="12" xfId="2" applyNumberFormat="1" applyFont="1" applyBorder="1" applyAlignment="1">
      <alignment horizontal="left" vertical="top" wrapText="1" indent="1"/>
    </xf>
    <xf numFmtId="49" fontId="120" fillId="0" borderId="21" xfId="2" applyNumberFormat="1" applyFont="1" applyBorder="1" applyAlignment="1">
      <alignment horizontal="left" vertical="center" wrapText="1"/>
    </xf>
    <xf numFmtId="192" fontId="120" fillId="0" borderId="4" xfId="2" applyNumberFormat="1" applyFont="1" applyBorder="1" applyAlignment="1">
      <alignment horizontal="center" vertical="center"/>
    </xf>
    <xf numFmtId="192" fontId="119" fillId="8" borderId="4" xfId="2" applyNumberFormat="1" applyFont="1" applyFill="1" applyBorder="1" applyAlignment="1">
      <alignment horizontal="center" vertical="center"/>
    </xf>
    <xf numFmtId="49" fontId="123" fillId="0" borderId="21" xfId="2" applyNumberFormat="1" applyFont="1" applyBorder="1" applyAlignment="1">
      <alignment horizontal="center" vertical="center" wrapText="1"/>
    </xf>
    <xf numFmtId="190" fontId="125" fillId="0" borderId="4" xfId="0" applyNumberFormat="1" applyFont="1" applyBorder="1" applyAlignment="1">
      <alignment horizontal="center" vertical="center"/>
    </xf>
    <xf numFmtId="190" fontId="125" fillId="0" borderId="5" xfId="0" applyNumberFormat="1" applyFont="1" applyBorder="1" applyAlignment="1">
      <alignment horizontal="center" vertical="center"/>
    </xf>
    <xf numFmtId="190" fontId="125" fillId="0" borderId="0" xfId="0" applyNumberFormat="1" applyFont="1" applyAlignment="1">
      <alignment horizontal="center" vertical="center"/>
    </xf>
    <xf numFmtId="190" fontId="117" fillId="0" borderId="4" xfId="0" applyNumberFormat="1" applyFont="1" applyBorder="1" applyAlignment="1">
      <alignment horizontal="center" vertical="center"/>
    </xf>
    <xf numFmtId="190" fontId="117" fillId="0" borderId="5" xfId="0" applyNumberFormat="1" applyFont="1" applyBorder="1" applyAlignment="1">
      <alignment horizontal="center" vertical="center"/>
    </xf>
    <xf numFmtId="190" fontId="117" fillId="0" borderId="0" xfId="0" applyNumberFormat="1" applyFont="1" applyAlignment="1">
      <alignment horizontal="center" vertical="center"/>
    </xf>
    <xf numFmtId="190" fontId="117" fillId="8" borderId="4" xfId="0" applyNumberFormat="1" applyFont="1" applyFill="1" applyBorder="1" applyAlignment="1">
      <alignment horizontal="center" vertical="center"/>
    </xf>
    <xf numFmtId="49" fontId="124" fillId="0" borderId="21" xfId="2" applyNumberFormat="1" applyFont="1" applyBorder="1" applyAlignment="1">
      <alignment horizontal="left" vertical="center"/>
    </xf>
    <xf numFmtId="49" fontId="126" fillId="0" borderId="12" xfId="2" applyNumberFormat="1" applyFont="1" applyBorder="1" applyAlignment="1">
      <alignment horizontal="left" vertical="top" wrapText="1" indent="1"/>
    </xf>
    <xf numFmtId="192" fontId="119" fillId="8" borderId="5" xfId="2" applyNumberFormat="1" applyFont="1" applyFill="1" applyBorder="1" applyAlignment="1">
      <alignment horizontal="center" vertical="center"/>
    </xf>
    <xf numFmtId="192" fontId="119" fillId="8" borderId="0" xfId="2" applyNumberFormat="1" applyFont="1" applyFill="1" applyBorder="1" applyAlignment="1">
      <alignment horizontal="center" vertical="center"/>
    </xf>
    <xf numFmtId="49" fontId="124" fillId="0" borderId="0" xfId="2" applyNumberFormat="1" applyFont="1" applyBorder="1" applyAlignment="1">
      <alignment horizontal="left" vertical="center"/>
    </xf>
    <xf numFmtId="190" fontId="127" fillId="0" borderId="4" xfId="0" applyNumberFormat="1" applyFont="1" applyBorder="1" applyAlignment="1">
      <alignment horizontal="center" vertical="center"/>
    </xf>
    <xf numFmtId="190" fontId="127" fillId="0" borderId="5" xfId="0" applyNumberFormat="1" applyFont="1" applyBorder="1" applyAlignment="1">
      <alignment horizontal="center" vertical="center"/>
    </xf>
    <xf numFmtId="190" fontId="127" fillId="0" borderId="0" xfId="0" applyNumberFormat="1" applyFont="1" applyAlignment="1">
      <alignment horizontal="center" vertical="center"/>
    </xf>
    <xf numFmtId="49" fontId="124" fillId="0" borderId="4" xfId="2" applyNumberFormat="1" applyFont="1" applyBorder="1" applyAlignment="1">
      <alignment horizontal="left" vertical="center"/>
    </xf>
    <xf numFmtId="0" fontId="117" fillId="0" borderId="4" xfId="0" applyFont="1" applyBorder="1" applyAlignment="1">
      <alignment horizontal="center" vertical="center"/>
    </xf>
    <xf numFmtId="192" fontId="117" fillId="0" borderId="0" xfId="0" applyNumberFormat="1" applyFont="1" applyAlignment="1">
      <alignment horizontal="center" vertical="center"/>
    </xf>
    <xf numFmtId="192" fontId="117" fillId="0" borderId="4" xfId="0" applyNumberFormat="1" applyFont="1" applyBorder="1" applyAlignment="1">
      <alignment horizontal="center" vertical="center"/>
    </xf>
    <xf numFmtId="192" fontId="117" fillId="0" borderId="0" xfId="0" applyNumberFormat="1" applyFont="1"/>
    <xf numFmtId="192" fontId="119" fillId="0" borderId="4" xfId="2" applyNumberFormat="1" applyFont="1" applyBorder="1" applyAlignment="1">
      <alignment horizontal="center" vertical="center"/>
    </xf>
    <xf numFmtId="190" fontId="119" fillId="0" borderId="4" xfId="0" applyNumberFormat="1" applyFont="1" applyBorder="1" applyAlignment="1">
      <alignment horizontal="center" vertical="center"/>
    </xf>
    <xf numFmtId="192" fontId="120" fillId="0" borderId="5" xfId="2" applyNumberFormat="1" applyFont="1" applyBorder="1" applyAlignment="1">
      <alignment horizontal="center" vertical="center"/>
    </xf>
    <xf numFmtId="49" fontId="121" fillId="0" borderId="4" xfId="2" applyNumberFormat="1" applyFont="1" applyBorder="1" applyAlignment="1">
      <alignment horizontal="center" vertical="center"/>
    </xf>
    <xf numFmtId="192" fontId="120" fillId="0" borderId="0" xfId="2" applyNumberFormat="1" applyFont="1" applyBorder="1" applyAlignment="1">
      <alignment horizontal="center" vertical="center"/>
    </xf>
    <xf numFmtId="192" fontId="119" fillId="0" borderId="5" xfId="2" applyNumberFormat="1" applyFont="1" applyBorder="1" applyAlignment="1">
      <alignment horizontal="center" vertical="center"/>
    </xf>
    <xf numFmtId="192" fontId="119" fillId="0" borderId="0" xfId="2" applyNumberFormat="1" applyFont="1" applyBorder="1" applyAlignment="1">
      <alignment horizontal="center" vertical="center"/>
    </xf>
    <xf numFmtId="49" fontId="121" fillId="0" borderId="12" xfId="2" applyNumberFormat="1" applyFont="1" applyBorder="1" applyAlignment="1">
      <alignment horizontal="left" vertical="top" wrapText="1" indent="1"/>
    </xf>
    <xf numFmtId="192" fontId="123" fillId="0" borderId="4" xfId="2" applyNumberFormat="1" applyFont="1" applyBorder="1" applyAlignment="1">
      <alignment horizontal="center" vertical="center" wrapText="1"/>
    </xf>
    <xf numFmtId="192" fontId="123" fillId="0" borderId="5" xfId="2" applyNumberFormat="1" applyFont="1" applyBorder="1" applyAlignment="1">
      <alignment horizontal="center" vertical="center" wrapText="1"/>
    </xf>
    <xf numFmtId="192" fontId="123" fillId="0" borderId="0" xfId="2" applyNumberFormat="1" applyFont="1" applyBorder="1" applyAlignment="1">
      <alignment horizontal="center" vertical="center" wrapText="1"/>
    </xf>
    <xf numFmtId="192" fontId="120" fillId="0" borderId="4" xfId="2" applyNumberFormat="1" applyFont="1" applyBorder="1" applyAlignment="1">
      <alignment horizontal="center" vertical="center" wrapText="1"/>
    </xf>
    <xf numFmtId="192" fontId="119" fillId="0" borderId="4" xfId="2" applyNumberFormat="1" applyFont="1" applyBorder="1" applyAlignment="1">
      <alignment horizontal="center" vertical="center" wrapText="1"/>
    </xf>
    <xf numFmtId="192" fontId="127" fillId="0" borderId="4" xfId="2" applyNumberFormat="1" applyFont="1" applyBorder="1" applyAlignment="1">
      <alignment horizontal="center" vertical="center"/>
    </xf>
    <xf numFmtId="192" fontId="117" fillId="0" borderId="4" xfId="2" applyNumberFormat="1" applyFont="1" applyBorder="1" applyAlignment="1">
      <alignment horizontal="center" vertical="center"/>
    </xf>
    <xf numFmtId="192" fontId="117" fillId="0" borderId="5" xfId="2" applyNumberFormat="1" applyFont="1" applyBorder="1" applyAlignment="1">
      <alignment horizontal="center" vertical="center"/>
    </xf>
    <xf numFmtId="192" fontId="117" fillId="0" borderId="0" xfId="2" applyNumberFormat="1" applyFont="1" applyBorder="1" applyAlignment="1">
      <alignment horizontal="center" vertical="center"/>
    </xf>
    <xf numFmtId="167" fontId="123" fillId="0" borderId="4" xfId="1" applyNumberFormat="1" applyFont="1" applyBorder="1" applyAlignment="1">
      <alignment horizontal="center" vertical="center" wrapText="1"/>
    </xf>
    <xf numFmtId="10" fontId="125" fillId="0" borderId="4" xfId="1" applyNumberFormat="1" applyFont="1" applyBorder="1" applyAlignment="1">
      <alignment horizontal="center" vertical="center"/>
    </xf>
    <xf numFmtId="10" fontId="125" fillId="0" borderId="5" xfId="1" applyNumberFormat="1" applyFont="1" applyBorder="1" applyAlignment="1">
      <alignment horizontal="center" vertical="center"/>
    </xf>
    <xf numFmtId="10" fontId="125" fillId="0" borderId="0" xfId="1" applyNumberFormat="1" applyFont="1" applyBorder="1" applyAlignment="1">
      <alignment horizontal="center" vertical="center"/>
    </xf>
    <xf numFmtId="49" fontId="121" fillId="0" borderId="0" xfId="2" applyNumberFormat="1" applyFont="1" applyBorder="1" applyAlignment="1">
      <alignment horizontal="left" vertical="top" wrapText="1"/>
    </xf>
    <xf numFmtId="189" fontId="123" fillId="0" borderId="4" xfId="1" applyNumberFormat="1" applyFont="1" applyBorder="1" applyAlignment="1">
      <alignment horizontal="center" vertical="center" wrapText="1"/>
    </xf>
    <xf numFmtId="190" fontId="122" fillId="0" borderId="4" xfId="0" applyNumberFormat="1" applyFont="1" applyBorder="1" applyAlignment="1">
      <alignment horizontal="center" vertical="center"/>
    </xf>
    <xf numFmtId="49" fontId="121" fillId="0" borderId="5" xfId="2" applyNumberFormat="1" applyFont="1" applyBorder="1" applyAlignment="1">
      <alignment vertical="center" wrapText="1"/>
    </xf>
    <xf numFmtId="192" fontId="122" fillId="0" borderId="4" xfId="0" applyNumberFormat="1" applyFont="1" applyBorder="1" applyAlignment="1">
      <alignment horizontal="center" vertical="center"/>
    </xf>
    <xf numFmtId="192" fontId="125" fillId="0" borderId="4" xfId="0" applyNumberFormat="1" applyFont="1" applyBorder="1" applyAlignment="1">
      <alignment horizontal="center" vertical="center"/>
    </xf>
    <xf numFmtId="192" fontId="125" fillId="0" borderId="5" xfId="0" applyNumberFormat="1" applyFont="1" applyBorder="1" applyAlignment="1">
      <alignment horizontal="center" vertical="center"/>
    </xf>
    <xf numFmtId="192" fontId="125" fillId="0" borderId="0" xfId="0" applyNumberFormat="1" applyFont="1" applyAlignment="1">
      <alignment horizontal="center" vertical="center"/>
    </xf>
    <xf numFmtId="49" fontId="126" fillId="0" borderId="4" xfId="2" applyNumberFormat="1" applyFont="1" applyBorder="1" applyAlignment="1">
      <alignment horizontal="center" vertical="center"/>
    </xf>
    <xf numFmtId="49" fontId="126" fillId="0" borderId="12" xfId="2" applyNumberFormat="1" applyFont="1" applyBorder="1" applyAlignment="1">
      <alignment horizontal="left" vertical="top" wrapText="1"/>
    </xf>
    <xf numFmtId="49" fontId="126" fillId="0" borderId="4" xfId="2" applyNumberFormat="1" applyFont="1" applyBorder="1" applyAlignment="1">
      <alignment horizontal="center" vertical="center" wrapText="1"/>
    </xf>
    <xf numFmtId="4" fontId="119" fillId="0" borderId="4" xfId="2" applyNumberFormat="1" applyFont="1" applyBorder="1" applyAlignment="1">
      <alignment horizontal="center" vertical="center" wrapText="1"/>
    </xf>
    <xf numFmtId="4" fontId="119" fillId="0" borderId="5" xfId="2" applyNumberFormat="1" applyFont="1" applyBorder="1" applyAlignment="1">
      <alignment horizontal="center" vertical="center" wrapText="1"/>
    </xf>
    <xf numFmtId="4" fontId="119" fillId="0" borderId="0" xfId="2" applyNumberFormat="1" applyFont="1" applyBorder="1" applyAlignment="1">
      <alignment horizontal="center" vertical="center" wrapText="1"/>
    </xf>
    <xf numFmtId="9" fontId="119" fillId="0" borderId="4" xfId="1" applyFont="1" applyBorder="1" applyAlignment="1">
      <alignment horizontal="center" vertical="center" wrapText="1"/>
    </xf>
    <xf numFmtId="9" fontId="119" fillId="0" borderId="5" xfId="1" applyFont="1" applyBorder="1" applyAlignment="1">
      <alignment horizontal="center" vertical="center" wrapText="1"/>
    </xf>
    <xf numFmtId="9" fontId="119" fillId="0" borderId="0" xfId="1" applyFont="1" applyBorder="1" applyAlignment="1">
      <alignment horizontal="center" vertical="center" wrapText="1"/>
    </xf>
    <xf numFmtId="49" fontId="124" fillId="0" borderId="4" xfId="2" applyNumberFormat="1" applyFont="1" applyBorder="1" applyAlignment="1">
      <alignment horizontal="center" vertical="center"/>
    </xf>
    <xf numFmtId="49" fontId="124" fillId="0" borderId="12" xfId="2" applyNumberFormat="1" applyFont="1" applyBorder="1" applyAlignment="1">
      <alignment horizontal="left" vertical="top" wrapText="1"/>
    </xf>
    <xf numFmtId="192" fontId="120" fillId="0" borderId="4" xfId="2" applyNumberFormat="1" applyFont="1" applyFill="1" applyBorder="1" applyAlignment="1">
      <alignment horizontal="center" vertical="center" wrapText="1"/>
    </xf>
    <xf numFmtId="192" fontId="120" fillId="0" borderId="5" xfId="2" applyNumberFormat="1" applyFont="1" applyFill="1" applyBorder="1" applyAlignment="1">
      <alignment horizontal="center" vertical="center" wrapText="1"/>
    </xf>
    <xf numFmtId="192" fontId="120" fillId="0" borderId="0" xfId="2" applyNumberFormat="1" applyFont="1" applyFill="1" applyBorder="1" applyAlignment="1">
      <alignment horizontal="center" vertical="center" wrapText="1"/>
    </xf>
    <xf numFmtId="192" fontId="123" fillId="0" borderId="4" xfId="2" applyNumberFormat="1" applyFont="1" applyFill="1" applyBorder="1" applyAlignment="1">
      <alignment horizontal="center" vertical="center" wrapText="1"/>
    </xf>
    <xf numFmtId="192" fontId="123" fillId="0" borderId="5" xfId="2" applyNumberFormat="1" applyFont="1" applyFill="1" applyBorder="1" applyAlignment="1">
      <alignment horizontal="center" vertical="center" wrapText="1"/>
    </xf>
    <xf numFmtId="192" fontId="123" fillId="0" borderId="0" xfId="2" applyNumberFormat="1" applyFont="1" applyFill="1" applyBorder="1" applyAlignment="1">
      <alignment horizontal="center" vertical="center" wrapText="1"/>
    </xf>
    <xf numFmtId="192" fontId="119" fillId="0" borderId="4" xfId="2" applyNumberFormat="1" applyFont="1" applyFill="1" applyBorder="1" applyAlignment="1">
      <alignment horizontal="center" vertical="center" wrapText="1"/>
    </xf>
    <xf numFmtId="192" fontId="119" fillId="0" borderId="5" xfId="2" applyNumberFormat="1" applyFont="1" applyFill="1" applyBorder="1" applyAlignment="1">
      <alignment horizontal="center" vertical="center" wrapText="1"/>
    </xf>
    <xf numFmtId="192" fontId="119" fillId="0" borderId="0" xfId="2" applyNumberFormat="1" applyFont="1" applyFill="1" applyBorder="1" applyAlignment="1">
      <alignment horizontal="center" vertical="center" wrapText="1"/>
    </xf>
    <xf numFmtId="189" fontId="120" fillId="0" borderId="4" xfId="2" applyNumberFormat="1" applyFont="1" applyBorder="1" applyAlignment="1">
      <alignment horizontal="center" vertical="center" wrapText="1"/>
    </xf>
    <xf numFmtId="189" fontId="120" fillId="0" borderId="5" xfId="2" applyNumberFormat="1" applyFont="1" applyBorder="1" applyAlignment="1">
      <alignment horizontal="center" vertical="center" wrapText="1"/>
    </xf>
    <xf numFmtId="189" fontId="120" fillId="0" borderId="0" xfId="2" applyNumberFormat="1" applyFont="1" applyBorder="1" applyAlignment="1">
      <alignment horizontal="center" vertical="center" wrapText="1"/>
    </xf>
    <xf numFmtId="4" fontId="120" fillId="0" borderId="4" xfId="2" applyNumberFormat="1" applyFont="1" applyBorder="1" applyAlignment="1">
      <alignment horizontal="center" vertical="center" wrapText="1"/>
    </xf>
    <xf numFmtId="4" fontId="120" fillId="0" borderId="5" xfId="2" applyNumberFormat="1" applyFont="1" applyBorder="1" applyAlignment="1">
      <alignment horizontal="center" vertical="center" wrapText="1"/>
    </xf>
    <xf numFmtId="4" fontId="120" fillId="0" borderId="0" xfId="2" applyNumberFormat="1" applyFont="1" applyBorder="1" applyAlignment="1">
      <alignment horizontal="center" vertical="center" wrapText="1"/>
    </xf>
    <xf numFmtId="0" fontId="117" fillId="0" borderId="4" xfId="0" applyFont="1" applyBorder="1" applyAlignment="1">
      <alignment horizontal="center" wrapText="1"/>
    </xf>
    <xf numFmtId="0" fontId="128" fillId="0" borderId="4" xfId="0" applyFont="1" applyBorder="1" applyAlignment="1">
      <alignment wrapText="1"/>
    </xf>
    <xf numFmtId="0" fontId="128" fillId="0" borderId="4" xfId="0" applyFont="1" applyBorder="1" applyAlignment="1">
      <alignment horizontal="center" wrapText="1"/>
    </xf>
    <xf numFmtId="0" fontId="128" fillId="0" borderId="4" xfId="0" applyFont="1" applyBorder="1" applyAlignment="1">
      <alignment horizontal="center" vertical="center" wrapText="1"/>
    </xf>
    <xf numFmtId="0" fontId="117" fillId="0" borderId="4" xfId="0" applyFont="1" applyBorder="1" applyAlignment="1">
      <alignment horizontal="center" vertical="center" wrapText="1"/>
    </xf>
    <xf numFmtId="0" fontId="117" fillId="0" borderId="5" xfId="0" applyFont="1" applyBorder="1" applyAlignment="1">
      <alignment horizontal="center" vertical="center" wrapText="1"/>
    </xf>
    <xf numFmtId="0" fontId="117" fillId="0" borderId="0" xfId="0" applyFont="1" applyAlignment="1">
      <alignment horizontal="center" vertical="center" wrapText="1"/>
    </xf>
    <xf numFmtId="0" fontId="117" fillId="0" borderId="4" xfId="0" applyFont="1" applyBorder="1" applyAlignment="1">
      <alignment wrapText="1"/>
    </xf>
    <xf numFmtId="0" fontId="119" fillId="0" borderId="4" xfId="0" applyFont="1" applyBorder="1" applyAlignment="1">
      <alignment horizontal="center" vertical="center"/>
    </xf>
    <xf numFmtId="190" fontId="119" fillId="0" borderId="4" xfId="0" applyNumberFormat="1" applyFont="1" applyBorder="1" applyAlignment="1">
      <alignment horizontal="center" vertical="center" wrapText="1"/>
    </xf>
    <xf numFmtId="190" fontId="119" fillId="0" borderId="5" xfId="0" applyNumberFormat="1" applyFont="1" applyBorder="1" applyAlignment="1">
      <alignment horizontal="center" vertical="center" wrapText="1"/>
    </xf>
    <xf numFmtId="190" fontId="119" fillId="0" borderId="0" xfId="0" applyNumberFormat="1" applyFont="1" applyAlignment="1">
      <alignment horizontal="center" vertical="center" wrapText="1"/>
    </xf>
    <xf numFmtId="0" fontId="119" fillId="0" borderId="4" xfId="0" applyFont="1" applyBorder="1" applyAlignment="1">
      <alignment horizontal="center" vertical="center" wrapText="1"/>
    </xf>
    <xf numFmtId="2" fontId="119" fillId="6" borderId="4" xfId="0" applyNumberFormat="1" applyFont="1" applyFill="1" applyBorder="1" applyAlignment="1">
      <alignment horizontal="center" vertical="center" wrapText="1"/>
    </xf>
    <xf numFmtId="2" fontId="119" fillId="0" borderId="4" xfId="0" applyNumberFormat="1" applyFont="1" applyBorder="1" applyAlignment="1">
      <alignment horizontal="center" vertical="center" wrapText="1"/>
    </xf>
    <xf numFmtId="2" fontId="119" fillId="0" borderId="5" xfId="0" applyNumberFormat="1" applyFont="1" applyBorder="1" applyAlignment="1">
      <alignment horizontal="center" vertical="center" wrapText="1"/>
    </xf>
    <xf numFmtId="2" fontId="119" fillId="0" borderId="0" xfId="0" applyNumberFormat="1" applyFont="1" applyAlignment="1">
      <alignment horizontal="center" vertical="center" wrapText="1"/>
    </xf>
    <xf numFmtId="2" fontId="119" fillId="3" borderId="4" xfId="0" applyNumberFormat="1" applyFont="1" applyFill="1" applyBorder="1" applyAlignment="1">
      <alignment horizontal="center" vertical="center" wrapText="1"/>
    </xf>
    <xf numFmtId="0" fontId="119" fillId="3" borderId="4" xfId="0" applyFont="1" applyFill="1" applyBorder="1" applyAlignment="1">
      <alignment horizontal="center" vertical="center" wrapText="1"/>
    </xf>
    <xf numFmtId="0" fontId="117" fillId="0" borderId="0" xfId="0" applyFont="1" applyAlignment="1">
      <alignment wrapText="1"/>
    </xf>
    <xf numFmtId="193" fontId="117" fillId="0" borderId="0" xfId="0" applyNumberFormat="1" applyFont="1" applyAlignment="1">
      <alignment horizontal="center" vertical="center"/>
    </xf>
    <xf numFmtId="0" fontId="117" fillId="49" borderId="4" xfId="0" applyFont="1" applyFill="1" applyBorder="1"/>
    <xf numFmtId="2" fontId="117" fillId="49" borderId="4" xfId="0" applyNumberFormat="1" applyFont="1" applyFill="1" applyBorder="1" applyAlignment="1">
      <alignment horizontal="center" vertical="center"/>
    </xf>
    <xf numFmtId="2" fontId="117" fillId="49" borderId="5" xfId="0" applyNumberFormat="1" applyFont="1" applyFill="1" applyBorder="1" applyAlignment="1">
      <alignment horizontal="center" vertical="center"/>
    </xf>
    <xf numFmtId="2" fontId="117" fillId="49" borderId="0" xfId="0" applyNumberFormat="1" applyFont="1" applyFill="1" applyAlignment="1">
      <alignment horizontal="center" vertical="center"/>
    </xf>
    <xf numFmtId="0" fontId="117" fillId="49" borderId="0" xfId="0" applyFont="1" applyFill="1"/>
    <xf numFmtId="167" fontId="117" fillId="49" borderId="0" xfId="0" applyNumberFormat="1" applyFont="1" applyFill="1" applyAlignment="1">
      <alignment horizontal="center" vertical="center"/>
    </xf>
    <xf numFmtId="0" fontId="117" fillId="0" borderId="7" xfId="0" applyFont="1" applyBorder="1" applyAlignment="1">
      <alignment horizontal="center" vertical="center" wrapText="1"/>
    </xf>
    <xf numFmtId="0" fontId="117" fillId="0" borderId="5" xfId="0" applyFont="1" applyBorder="1" applyAlignment="1">
      <alignment vertical="center" wrapText="1"/>
    </xf>
    <xf numFmtId="0" fontId="117" fillId="0" borderId="6" xfId="0" applyFont="1" applyBorder="1" applyAlignment="1">
      <alignment vertical="center" wrapText="1"/>
    </xf>
    <xf numFmtId="0" fontId="117" fillId="0" borderId="7" xfId="0" applyFont="1" applyBorder="1" applyAlignment="1">
      <alignment vertical="center" wrapText="1"/>
    </xf>
    <xf numFmtId="0" fontId="117" fillId="0" borderId="6" xfId="0" applyFont="1" applyBorder="1" applyAlignment="1">
      <alignment horizontal="center" vertical="center"/>
    </xf>
    <xf numFmtId="0" fontId="117" fillId="0" borderId="6" xfId="0" applyFont="1" applyBorder="1" applyAlignment="1">
      <alignment wrapText="1"/>
    </xf>
    <xf numFmtId="0" fontId="117" fillId="0" borderId="7" xfId="0" applyFont="1" applyBorder="1" applyAlignment="1">
      <alignment wrapText="1"/>
    </xf>
    <xf numFmtId="0" fontId="125" fillId="0" borderId="4" xfId="0" applyFont="1" applyBorder="1" applyAlignment="1">
      <alignment horizontal="center" vertical="center" wrapText="1"/>
    </xf>
    <xf numFmtId="0" fontId="125" fillId="0" borderId="4" xfId="0" applyFont="1" applyBorder="1" applyAlignment="1">
      <alignment vertical="center" wrapText="1"/>
    </xf>
    <xf numFmtId="0" fontId="117" fillId="0" borderId="0" xfId="0" applyFont="1" applyAlignment="1">
      <alignment vertical="center"/>
    </xf>
    <xf numFmtId="0" fontId="119" fillId="0" borderId="4" xfId="0" applyFont="1" applyBorder="1" applyAlignment="1">
      <alignment vertical="center" wrapText="1"/>
    </xf>
    <xf numFmtId="0" fontId="119" fillId="0" borderId="5" xfId="0" applyFont="1" applyBorder="1" applyAlignment="1">
      <alignment horizontal="center" vertical="center" wrapText="1"/>
    </xf>
    <xf numFmtId="0" fontId="119" fillId="0" borderId="0" xfId="0" applyFont="1" applyAlignment="1">
      <alignment vertical="center"/>
    </xf>
    <xf numFmtId="183" fontId="119" fillId="0" borderId="4" xfId="0" applyNumberFormat="1" applyFont="1" applyBorder="1" applyAlignment="1">
      <alignment horizontal="center" vertical="center" wrapText="1"/>
    </xf>
    <xf numFmtId="0" fontId="125" fillId="0" borderId="5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49" fontId="119" fillId="0" borderId="4" xfId="0" applyNumberFormat="1" applyFont="1" applyBorder="1" applyAlignment="1">
      <alignment horizontal="center" vertical="center" wrapText="1"/>
    </xf>
    <xf numFmtId="0" fontId="129" fillId="0" borderId="4" xfId="0" applyFont="1" applyBorder="1" applyAlignment="1">
      <alignment vertical="center" wrapText="1"/>
    </xf>
    <xf numFmtId="189" fontId="117" fillId="0" borderId="4" xfId="0" applyNumberFormat="1" applyFont="1" applyBorder="1" applyAlignment="1">
      <alignment horizontal="center" vertical="center"/>
    </xf>
    <xf numFmtId="189" fontId="117" fillId="0" borderId="4" xfId="0" applyNumberFormat="1" applyFont="1" applyBorder="1" applyAlignment="1">
      <alignment horizontal="center" vertical="center" wrapText="1"/>
    </xf>
    <xf numFmtId="49" fontId="119" fillId="3" borderId="4" xfId="0" applyNumberFormat="1" applyFont="1" applyFill="1" applyBorder="1" applyAlignment="1">
      <alignment horizontal="center" vertical="center" wrapText="1"/>
    </xf>
    <xf numFmtId="0" fontId="129" fillId="3" borderId="4" xfId="0" applyFont="1" applyFill="1" applyBorder="1" applyAlignment="1">
      <alignment vertical="center" wrapText="1"/>
    </xf>
    <xf numFmtId="4" fontId="117" fillId="3" borderId="4" xfId="0" applyNumberFormat="1" applyFont="1" applyFill="1" applyBorder="1" applyAlignment="1">
      <alignment horizontal="center" vertical="center"/>
    </xf>
    <xf numFmtId="181" fontId="117" fillId="3" borderId="4" xfId="0" applyNumberFormat="1" applyFont="1" applyFill="1" applyBorder="1" applyAlignment="1">
      <alignment horizontal="center" vertical="center"/>
    </xf>
    <xf numFmtId="189" fontId="117" fillId="6" borderId="4" xfId="0" applyNumberFormat="1" applyFont="1" applyFill="1" applyBorder="1" applyAlignment="1">
      <alignment horizontal="center" vertical="center" wrapText="1"/>
    </xf>
    <xf numFmtId="189" fontId="119" fillId="6" borderId="4" xfId="0" applyNumberFormat="1" applyFont="1" applyFill="1" applyBorder="1" applyAlignment="1">
      <alignment horizontal="center" vertical="center" wrapText="1"/>
    </xf>
    <xf numFmtId="0" fontId="119" fillId="6" borderId="0" xfId="0" applyFont="1" applyFill="1" applyAlignment="1">
      <alignment vertical="center"/>
    </xf>
    <xf numFmtId="43" fontId="117" fillId="3" borderId="4" xfId="0" applyNumberFormat="1" applyFont="1" applyFill="1" applyBorder="1" applyAlignment="1">
      <alignment horizontal="center" vertical="center"/>
    </xf>
    <xf numFmtId="2" fontId="117" fillId="0" borderId="4" xfId="0" applyNumberFormat="1" applyFont="1" applyBorder="1" applyAlignment="1">
      <alignment horizontal="center" vertical="center" wrapText="1"/>
    </xf>
    <xf numFmtId="49" fontId="125" fillId="0" borderId="4" xfId="0" applyNumberFormat="1" applyFont="1" applyBorder="1" applyAlignment="1">
      <alignment horizontal="center" vertical="center" wrapText="1"/>
    </xf>
    <xf numFmtId="0" fontId="130" fillId="0" borderId="4" xfId="0" applyFont="1" applyBorder="1" applyAlignment="1">
      <alignment horizontal="center" vertical="center" wrapText="1"/>
    </xf>
    <xf numFmtId="41" fontId="125" fillId="0" borderId="4" xfId="0" applyNumberFormat="1" applyFont="1" applyBorder="1" applyAlignment="1">
      <alignment horizontal="center" vertical="center"/>
    </xf>
    <xf numFmtId="10" fontId="125" fillId="0" borderId="4" xfId="1" applyNumberFormat="1" applyFont="1" applyBorder="1" applyAlignment="1">
      <alignment horizontal="center" vertical="center" wrapText="1"/>
    </xf>
    <xf numFmtId="10" fontId="125" fillId="0" borderId="5" xfId="1" applyNumberFormat="1" applyFont="1" applyBorder="1" applyAlignment="1">
      <alignment horizontal="center" vertical="center" wrapText="1"/>
    </xf>
    <xf numFmtId="9" fontId="125" fillId="0" borderId="4" xfId="1" applyFont="1" applyBorder="1" applyAlignment="1">
      <alignment horizontal="center" vertical="center" wrapText="1"/>
    </xf>
    <xf numFmtId="43" fontId="117" fillId="0" borderId="0" xfId="383" applyFont="1"/>
    <xf numFmtId="171" fontId="117" fillId="0" borderId="0" xfId="0" applyNumberFormat="1" applyFont="1"/>
    <xf numFmtId="41" fontId="119" fillId="0" borderId="4" xfId="0" applyNumberFormat="1" applyFont="1" applyBorder="1" applyAlignment="1">
      <alignment horizontal="center" vertical="center" wrapText="1"/>
    </xf>
    <xf numFmtId="182" fontId="119" fillId="0" borderId="4" xfId="0" applyNumberFormat="1" applyFont="1" applyBorder="1" applyAlignment="1">
      <alignment horizontal="center" vertical="center" wrapText="1"/>
    </xf>
    <xf numFmtId="4" fontId="131" fillId="3" borderId="4" xfId="0" applyNumberFormat="1" applyFont="1" applyFill="1" applyBorder="1" applyAlignment="1">
      <alignment horizontal="center" vertical="center"/>
    </xf>
    <xf numFmtId="2" fontId="126" fillId="0" borderId="4" xfId="0" applyNumberFormat="1" applyFont="1" applyBorder="1" applyAlignment="1">
      <alignment horizontal="center" vertical="center" wrapText="1"/>
    </xf>
    <xf numFmtId="0" fontId="132" fillId="0" borderId="4" xfId="0" applyFont="1" applyBorder="1" applyAlignment="1">
      <alignment horizontal="center" vertical="center" wrapText="1"/>
    </xf>
    <xf numFmtId="0" fontId="133" fillId="0" borderId="4" xfId="0" applyFont="1" applyBorder="1" applyAlignment="1">
      <alignment horizontal="center" vertical="center" wrapText="1"/>
    </xf>
    <xf numFmtId="0" fontId="132" fillId="3" borderId="4" xfId="0" applyFont="1" applyFill="1" applyBorder="1" applyAlignment="1">
      <alignment horizontal="center" vertical="center" wrapText="1"/>
    </xf>
    <xf numFmtId="0" fontId="134" fillId="0" borderId="0" xfId="0" applyFont="1" applyAlignment="1">
      <alignment horizontal="center" wrapText="1"/>
    </xf>
    <xf numFmtId="0" fontId="126" fillId="0" borderId="0" xfId="0" applyFont="1"/>
    <xf numFmtId="0" fontId="112" fillId="0" borderId="0" xfId="0" applyFont="1" applyAlignment="1">
      <alignment wrapText="1"/>
    </xf>
    <xf numFmtId="0" fontId="112" fillId="0" borderId="4" xfId="0" applyFont="1" applyBorder="1" applyAlignment="1">
      <alignment horizontal="center" vertical="center" textRotation="90" wrapText="1"/>
    </xf>
    <xf numFmtId="0" fontId="112" fillId="0" borderId="4" xfId="0" applyFont="1" applyBorder="1" applyAlignment="1">
      <alignment horizontal="center" vertical="center" wrapText="1"/>
    </xf>
    <xf numFmtId="2" fontId="112" fillId="0" borderId="4" xfId="0" applyNumberFormat="1" applyFont="1" applyBorder="1" applyAlignment="1">
      <alignment vertical="center" textRotation="90"/>
    </xf>
    <xf numFmtId="193" fontId="112" fillId="0" borderId="4" xfId="0" applyNumberFormat="1" applyFont="1" applyBorder="1" applyAlignment="1">
      <alignment horizontal="center" vertical="center" textRotation="90"/>
    </xf>
    <xf numFmtId="0" fontId="112" fillId="0" borderId="0" xfId="0" applyFont="1" applyAlignment="1">
      <alignment horizontal="center" vertical="center"/>
    </xf>
    <xf numFmtId="0" fontId="112" fillId="0" borderId="0" xfId="0" applyFont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 textRotation="90" wrapText="1"/>
    </xf>
    <xf numFmtId="0" fontId="112" fillId="0" borderId="0" xfId="0" applyFont="1" applyAlignment="1">
      <alignment horizontal="center" vertical="center" textRotation="90" wrapText="1"/>
    </xf>
    <xf numFmtId="195" fontId="112" fillId="0" borderId="0" xfId="0" applyNumberFormat="1" applyFont="1" applyAlignment="1">
      <alignment horizontal="center" vertical="center" textRotation="90" wrapText="1"/>
    </xf>
    <xf numFmtId="2" fontId="112" fillId="0" borderId="0" xfId="0" applyNumberFormat="1" applyFont="1" applyAlignment="1">
      <alignment vertical="center" textRotation="90"/>
    </xf>
    <xf numFmtId="193" fontId="112" fillId="0" borderId="0" xfId="0" applyNumberFormat="1" applyFont="1" applyAlignment="1">
      <alignment horizontal="center" vertical="center" textRotation="90"/>
    </xf>
    <xf numFmtId="0" fontId="112" fillId="0" borderId="0" xfId="0" applyFont="1" applyAlignment="1">
      <alignment horizontal="center"/>
    </xf>
    <xf numFmtId="0" fontId="112" fillId="0" borderId="2" xfId="0" applyFont="1" applyBorder="1"/>
    <xf numFmtId="0" fontId="137" fillId="0" borderId="0" xfId="0" applyFont="1"/>
    <xf numFmtId="0" fontId="137" fillId="0" borderId="0" xfId="0" applyFont="1" applyAlignment="1">
      <alignment horizontal="right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3" fontId="138" fillId="0" borderId="4" xfId="0" applyNumberFormat="1" applyFont="1" applyBorder="1" applyAlignment="1">
      <alignment horizontal="center"/>
    </xf>
    <xf numFmtId="0" fontId="139" fillId="0" borderId="0" xfId="0" applyFont="1" applyAlignment="1">
      <alignment vertical="top" wrapText="1"/>
    </xf>
    <xf numFmtId="0" fontId="140" fillId="0" borderId="0" xfId="0" applyFont="1" applyAlignment="1">
      <alignment horizontal="left" vertical="center"/>
    </xf>
    <xf numFmtId="0" fontId="137" fillId="0" borderId="0" xfId="0" applyFont="1" applyAlignment="1">
      <alignment wrapText="1"/>
    </xf>
    <xf numFmtId="0" fontId="140" fillId="0" borderId="0" xfId="0" applyFont="1" applyAlignment="1">
      <alignment horizontal="center" vertical="center"/>
    </xf>
    <xf numFmtId="0" fontId="137" fillId="0" borderId="0" xfId="0" applyFont="1" applyAlignment="1">
      <alignment vertical="center"/>
    </xf>
    <xf numFmtId="0" fontId="112" fillId="0" borderId="0" xfId="0" applyFont="1" applyAlignment="1">
      <alignment horizontal="right"/>
    </xf>
    <xf numFmtId="0" fontId="141" fillId="0" borderId="0" xfId="260" applyFont="1" applyAlignment="1">
      <alignment vertical="center"/>
    </xf>
    <xf numFmtId="0" fontId="142" fillId="0" borderId="0" xfId="260" applyFont="1" applyAlignment="1">
      <alignment horizontal="center" vertical="center"/>
    </xf>
    <xf numFmtId="0" fontId="142" fillId="0" borderId="0" xfId="260" applyFont="1" applyAlignment="1">
      <alignment vertical="center"/>
    </xf>
    <xf numFmtId="0" fontId="144" fillId="0" borderId="0" xfId="260" applyFont="1" applyAlignment="1">
      <alignment vertical="center"/>
    </xf>
    <xf numFmtId="0" fontId="142" fillId="3" borderId="6" xfId="260" applyFont="1" applyFill="1" applyBorder="1" applyAlignment="1">
      <alignment horizontal="center" vertical="center" wrapText="1"/>
    </xf>
    <xf numFmtId="0" fontId="142" fillId="3" borderId="6" xfId="260" applyFont="1" applyFill="1" applyBorder="1" applyAlignment="1">
      <alignment vertical="center" wrapText="1"/>
    </xf>
    <xf numFmtId="0" fontId="142" fillId="3" borderId="7" xfId="260" applyFont="1" applyFill="1" applyBorder="1" applyAlignment="1">
      <alignment vertical="center" wrapText="1"/>
    </xf>
    <xf numFmtId="0" fontId="142" fillId="3" borderId="0" xfId="260" applyFont="1" applyFill="1" applyAlignment="1">
      <alignment horizontal="center" vertical="center" wrapText="1"/>
    </xf>
    <xf numFmtId="0" fontId="142" fillId="0" borderId="4" xfId="260" applyFont="1" applyBorder="1" applyAlignment="1">
      <alignment horizontal="center" vertical="center" wrapText="1"/>
    </xf>
    <xf numFmtId="0" fontId="142" fillId="0" borderId="6" xfId="260" applyFont="1" applyBorder="1" applyAlignment="1">
      <alignment vertical="center" wrapText="1"/>
    </xf>
    <xf numFmtId="0" fontId="142" fillId="0" borderId="5" xfId="260" applyFont="1" applyBorder="1" applyAlignment="1">
      <alignment vertical="center" wrapText="1"/>
    </xf>
    <xf numFmtId="1" fontId="142" fillId="0" borderId="4" xfId="260" applyNumberFormat="1" applyFont="1" applyBorder="1" applyAlignment="1">
      <alignment horizontal="center" vertical="center"/>
    </xf>
    <xf numFmtId="1" fontId="142" fillId="0" borderId="0" xfId="260" applyNumberFormat="1" applyFont="1" applyAlignment="1">
      <alignment horizontal="center" vertical="center"/>
    </xf>
    <xf numFmtId="0" fontId="141" fillId="0" borderId="4" xfId="260" applyFont="1" applyBorder="1" applyAlignment="1">
      <alignment horizontal="center" vertical="center"/>
    </xf>
    <xf numFmtId="0" fontId="141" fillId="0" borderId="0" xfId="260" applyFont="1" applyAlignment="1">
      <alignment horizontal="center" vertical="center"/>
    </xf>
    <xf numFmtId="189" fontId="142" fillId="0" borderId="4" xfId="260" applyNumberFormat="1" applyFont="1" applyBorder="1" applyAlignment="1">
      <alignment horizontal="center" vertical="center"/>
    </xf>
    <xf numFmtId="189" fontId="142" fillId="0" borderId="0" xfId="260" applyNumberFormat="1" applyFont="1" applyAlignment="1">
      <alignment horizontal="center" vertical="center"/>
    </xf>
    <xf numFmtId="49" fontId="142" fillId="0" borderId="4" xfId="260" applyNumberFormat="1" applyFont="1" applyBorder="1" applyAlignment="1">
      <alignment horizontal="center" vertical="center"/>
    </xf>
    <xf numFmtId="0" fontId="142" fillId="0" borderId="4" xfId="260" applyFont="1" applyBorder="1" applyAlignment="1">
      <alignment horizontal="left" vertical="center" wrapText="1"/>
    </xf>
    <xf numFmtId="0" fontId="142" fillId="0" borderId="4" xfId="260" applyFont="1" applyBorder="1" applyAlignment="1">
      <alignment horizontal="center" vertical="center"/>
    </xf>
    <xf numFmtId="189" fontId="141" fillId="0" borderId="0" xfId="260" applyNumberFormat="1" applyFont="1" applyAlignment="1">
      <alignment horizontal="center" vertical="center"/>
    </xf>
    <xf numFmtId="49" fontId="141" fillId="0" borderId="4" xfId="260" applyNumberFormat="1" applyFont="1" applyBorder="1" applyAlignment="1">
      <alignment horizontal="center" vertical="center"/>
    </xf>
    <xf numFmtId="0" fontId="141" fillId="0" borderId="4" xfId="260" applyFont="1" applyBorder="1" applyAlignment="1">
      <alignment horizontal="left" vertical="center" wrapText="1"/>
    </xf>
    <xf numFmtId="189" fontId="141" fillId="0" borderId="4" xfId="260" applyNumberFormat="1" applyFont="1" applyBorder="1" applyAlignment="1">
      <alignment horizontal="center" vertical="center"/>
    </xf>
    <xf numFmtId="4" fontId="141" fillId="0" borderId="0" xfId="260" applyNumberFormat="1" applyFont="1" applyAlignment="1">
      <alignment vertical="center"/>
    </xf>
    <xf numFmtId="193" fontId="142" fillId="0" borderId="4" xfId="260" applyNumberFormat="1" applyFont="1" applyBorder="1" applyAlignment="1">
      <alignment horizontal="center" vertical="center"/>
    </xf>
    <xf numFmtId="193" fontId="142" fillId="0" borderId="0" xfId="260" applyNumberFormat="1" applyFont="1" applyAlignment="1">
      <alignment horizontal="center" vertical="center"/>
    </xf>
    <xf numFmtId="193" fontId="141" fillId="0" borderId="4" xfId="260" applyNumberFormat="1" applyFont="1" applyBorder="1" applyAlignment="1">
      <alignment horizontal="center" vertical="center"/>
    </xf>
    <xf numFmtId="193" fontId="141" fillId="0" borderId="0" xfId="260" applyNumberFormat="1" applyFont="1" applyAlignment="1">
      <alignment horizontal="center" vertical="center"/>
    </xf>
    <xf numFmtId="193" fontId="141" fillId="0" borderId="0" xfId="260" applyNumberFormat="1" applyFont="1" applyAlignment="1">
      <alignment vertical="center"/>
    </xf>
    <xf numFmtId="0" fontId="141" fillId="0" borderId="0" xfId="260" applyFont="1" applyAlignment="1">
      <alignment horizontal="left"/>
    </xf>
    <xf numFmtId="0" fontId="141" fillId="0" borderId="0" xfId="260" applyFont="1"/>
    <xf numFmtId="0" fontId="141" fillId="0" borderId="0" xfId="260" applyFont="1" applyAlignment="1">
      <alignment vertical="top"/>
    </xf>
    <xf numFmtId="0" fontId="145" fillId="0" borderId="0" xfId="260" applyFont="1" applyAlignment="1">
      <alignment vertical="center"/>
    </xf>
    <xf numFmtId="0" fontId="141" fillId="3" borderId="0" xfId="260" applyFont="1" applyFill="1" applyAlignment="1">
      <alignment vertical="center"/>
    </xf>
    <xf numFmtId="41" fontId="4" fillId="50" borderId="4" xfId="0" applyNumberFormat="1" applyFont="1" applyFill="1" applyBorder="1" applyAlignment="1">
      <alignment vertical="center"/>
    </xf>
    <xf numFmtId="41" fontId="4" fillId="50" borderId="4" xfId="0" applyNumberFormat="1" applyFont="1" applyFill="1" applyBorder="1" applyAlignment="1">
      <alignment vertical="center" wrapText="1"/>
    </xf>
    <xf numFmtId="41" fontId="11" fillId="50" borderId="4" xfId="0" applyNumberFormat="1" applyFont="1" applyFill="1" applyBorder="1" applyAlignment="1">
      <alignment vertical="center"/>
    </xf>
    <xf numFmtId="41" fontId="11" fillId="50" borderId="4" xfId="0" applyNumberFormat="1" applyFont="1" applyFill="1" applyBorder="1" applyAlignment="1">
      <alignment horizontal="center" vertical="center"/>
    </xf>
    <xf numFmtId="41" fontId="25" fillId="50" borderId="4" xfId="0" applyNumberFormat="1" applyFont="1" applyFill="1" applyBorder="1" applyAlignment="1">
      <alignment vertical="center"/>
    </xf>
    <xf numFmtId="41" fontId="25" fillId="50" borderId="0" xfId="0" applyNumberFormat="1" applyFont="1" applyFill="1" applyAlignment="1">
      <alignment vertical="center"/>
    </xf>
    <xf numFmtId="41" fontId="4" fillId="50" borderId="0" xfId="0" applyNumberFormat="1" applyFont="1" applyFill="1" applyAlignment="1">
      <alignment vertical="center"/>
    </xf>
    <xf numFmtId="43" fontId="25" fillId="50" borderId="4" xfId="383" applyFont="1" applyFill="1" applyBorder="1" applyAlignment="1">
      <alignment vertical="center"/>
    </xf>
    <xf numFmtId="9" fontId="5" fillId="0" borderId="0" xfId="1" applyFont="1" applyAlignment="1">
      <alignment vertical="center"/>
    </xf>
    <xf numFmtId="10" fontId="15" fillId="5" borderId="4" xfId="1" applyNumberFormat="1" applyFont="1" applyFill="1" applyBorder="1" applyAlignment="1">
      <alignment vertical="center"/>
    </xf>
    <xf numFmtId="10" fontId="5" fillId="9" borderId="35" xfId="1" applyNumberFormat="1" applyFont="1" applyFill="1" applyBorder="1" applyAlignment="1">
      <alignment vertical="center"/>
    </xf>
    <xf numFmtId="197" fontId="5" fillId="9" borderId="4" xfId="1" applyNumberFormat="1" applyFont="1" applyFill="1" applyBorder="1" applyAlignment="1">
      <alignment vertical="center"/>
    </xf>
    <xf numFmtId="196" fontId="5" fillId="9" borderId="35" xfId="1" applyNumberFormat="1" applyFont="1" applyFill="1" applyBorder="1" applyAlignment="1">
      <alignment vertical="center"/>
    </xf>
    <xf numFmtId="9" fontId="5" fillId="9" borderId="4" xfId="1" applyFont="1" applyFill="1" applyBorder="1" applyAlignment="1">
      <alignment vertical="center"/>
    </xf>
    <xf numFmtId="165" fontId="126" fillId="0" borderId="4" xfId="0" applyNumberFormat="1" applyFont="1" applyBorder="1" applyAlignment="1">
      <alignment horizontal="center" vertical="center" wrapText="1"/>
    </xf>
    <xf numFmtId="2" fontId="112" fillId="0" borderId="4" xfId="0" applyNumberFormat="1" applyFont="1" applyBorder="1" applyAlignment="1">
      <alignment horizontal="center" vertical="center" textRotation="90"/>
    </xf>
    <xf numFmtId="166" fontId="119" fillId="0" borderId="4" xfId="0" applyNumberFormat="1" applyFont="1" applyBorder="1" applyAlignment="1">
      <alignment horizontal="center" vertical="center" wrapText="1"/>
    </xf>
    <xf numFmtId="0" fontId="152" fillId="0" borderId="0" xfId="0" applyFont="1"/>
    <xf numFmtId="0" fontId="154" fillId="0" borderId="0" xfId="0" applyFont="1"/>
    <xf numFmtId="41" fontId="10" fillId="0" borderId="4" xfId="276" applyNumberFormat="1" applyFont="1" applyBorder="1" applyAlignment="1">
      <alignment horizontal="center" vertical="center"/>
    </xf>
    <xf numFmtId="41" fontId="4" fillId="0" borderId="4" xfId="276" applyNumberFormat="1" applyFont="1" applyBorder="1" applyAlignment="1">
      <alignment horizontal="center" vertical="center" wrapText="1"/>
    </xf>
    <xf numFmtId="0" fontId="5" fillId="0" borderId="0" xfId="386" applyFont="1"/>
    <xf numFmtId="41" fontId="5" fillId="0" borderId="0" xfId="386" applyNumberFormat="1" applyFont="1"/>
    <xf numFmtId="2" fontId="5" fillId="0" borderId="0" xfId="386" applyNumberFormat="1" applyFont="1"/>
    <xf numFmtId="0" fontId="108" fillId="0" borderId="6" xfId="386" applyFont="1" applyBorder="1" applyAlignment="1">
      <alignment horizontal="center" vertical="center"/>
    </xf>
    <xf numFmtId="0" fontId="108" fillId="0" borderId="0" xfId="386" applyFont="1" applyAlignment="1">
      <alignment horizontal="center" vertical="center"/>
    </xf>
    <xf numFmtId="0" fontId="108" fillId="0" borderId="0" xfId="386" applyFont="1"/>
    <xf numFmtId="0" fontId="108" fillId="0" borderId="4" xfId="386" applyFont="1" applyBorder="1"/>
    <xf numFmtId="0" fontId="108" fillId="0" borderId="4" xfId="386" applyFont="1" applyBorder="1" applyAlignment="1">
      <alignment horizontal="center" vertical="center"/>
    </xf>
    <xf numFmtId="10" fontId="108" fillId="0" borderId="4" xfId="386" applyNumberFormat="1" applyFont="1" applyBorder="1" applyAlignment="1">
      <alignment horizontal="center" vertical="center"/>
    </xf>
    <xf numFmtId="0" fontId="5" fillId="0" borderId="4" xfId="386" applyFont="1" applyBorder="1" applyAlignment="1">
      <alignment horizontal="center" vertical="center"/>
    </xf>
    <xf numFmtId="184" fontId="109" fillId="0" borderId="0" xfId="386" applyNumberFormat="1" applyFont="1" applyAlignment="1">
      <alignment horizontal="center"/>
    </xf>
    <xf numFmtId="0" fontId="5" fillId="0" borderId="0" xfId="386" applyFont="1" applyAlignment="1">
      <alignment horizontal="center" vertical="center"/>
    </xf>
    <xf numFmtId="4" fontId="5" fillId="0" borderId="0" xfId="386" applyNumberFormat="1" applyFont="1"/>
    <xf numFmtId="0" fontId="108" fillId="0" borderId="4" xfId="386" applyFont="1" applyBorder="1" applyAlignment="1">
      <alignment horizontal="center"/>
    </xf>
    <xf numFmtId="186" fontId="108" fillId="0" borderId="4" xfId="386" applyNumberFormat="1" applyFont="1" applyBorder="1" applyAlignment="1">
      <alignment horizontal="center" vertical="center"/>
    </xf>
    <xf numFmtId="3" fontId="110" fillId="0" borderId="4" xfId="386" applyNumberFormat="1" applyFont="1" applyBorder="1" applyAlignment="1">
      <alignment horizontal="center" vertical="center"/>
    </xf>
    <xf numFmtId="1" fontId="110" fillId="0" borderId="4" xfId="386" applyNumberFormat="1" applyFont="1" applyBorder="1" applyAlignment="1">
      <alignment horizontal="center" vertical="center"/>
    </xf>
    <xf numFmtId="9" fontId="110" fillId="0" borderId="4" xfId="386" applyNumberFormat="1" applyFont="1" applyBorder="1" applyAlignment="1">
      <alignment horizontal="center" vertical="center"/>
    </xf>
    <xf numFmtId="0" fontId="5" fillId="0" borderId="4" xfId="386" applyFont="1" applyBorder="1" applyAlignment="1">
      <alignment horizontal="center"/>
    </xf>
    <xf numFmtId="187" fontId="5" fillId="38" borderId="8" xfId="386" applyNumberFormat="1" applyFont="1" applyFill="1" applyBorder="1" applyAlignment="1">
      <alignment horizontal="center" vertical="center"/>
    </xf>
    <xf numFmtId="187" fontId="108" fillId="0" borderId="4" xfId="386" applyNumberFormat="1" applyFont="1" applyBorder="1" applyAlignment="1">
      <alignment horizontal="center" vertical="center"/>
    </xf>
    <xf numFmtId="187" fontId="108" fillId="0" borderId="8" xfId="386" applyNumberFormat="1" applyFont="1" applyBorder="1" applyAlignment="1">
      <alignment horizontal="center" vertical="center"/>
    </xf>
    <xf numFmtId="187" fontId="108" fillId="0" borderId="0" xfId="386" applyNumberFormat="1" applyFont="1" applyAlignment="1">
      <alignment horizontal="center" vertical="center"/>
    </xf>
    <xf numFmtId="187" fontId="108" fillId="0" borderId="13" xfId="386" applyNumberFormat="1" applyFont="1" applyBorder="1" applyAlignment="1">
      <alignment horizontal="center" vertical="center"/>
    </xf>
    <xf numFmtId="187" fontId="108" fillId="0" borderId="9" xfId="386" applyNumberFormat="1" applyFont="1" applyBorder="1" applyAlignment="1">
      <alignment horizontal="center" vertical="center"/>
    </xf>
    <xf numFmtId="187" fontId="108" fillId="0" borderId="5" xfId="386" applyNumberFormat="1" applyFont="1" applyBorder="1" applyAlignment="1">
      <alignment horizontal="center" vertical="center"/>
    </xf>
    <xf numFmtId="10" fontId="108" fillId="0" borderId="4" xfId="386" applyNumberFormat="1" applyFont="1" applyBorder="1" applyAlignment="1">
      <alignment horizontal="center"/>
    </xf>
    <xf numFmtId="182" fontId="108" fillId="0" borderId="4" xfId="387" applyFont="1" applyBorder="1" applyAlignment="1">
      <alignment horizontal="center" vertical="center"/>
    </xf>
    <xf numFmtId="188" fontId="5" fillId="0" borderId="4" xfId="386" applyNumberFormat="1" applyFont="1" applyBorder="1"/>
    <xf numFmtId="188" fontId="5" fillId="0" borderId="0" xfId="386" applyNumberFormat="1" applyFont="1"/>
    <xf numFmtId="4" fontId="5" fillId="0" borderId="0" xfId="386" applyNumberFormat="1" applyFont="1" applyAlignment="1">
      <alignment horizontal="center"/>
    </xf>
    <xf numFmtId="9" fontId="5" fillId="0" borderId="0" xfId="388" applyFont="1" applyAlignment="1">
      <alignment horizontal="center"/>
    </xf>
    <xf numFmtId="41" fontId="16" fillId="0" borderId="0" xfId="276" applyNumberFormat="1" applyFont="1" applyAlignment="1">
      <alignment horizontal="center" vertical="center"/>
    </xf>
    <xf numFmtId="41" fontId="4" fillId="0" borderId="0" xfId="276" applyNumberFormat="1" applyFont="1" applyAlignment="1">
      <alignment vertical="center"/>
    </xf>
    <xf numFmtId="41" fontId="4" fillId="0" borderId="0" xfId="276" applyNumberFormat="1" applyFont="1" applyAlignment="1">
      <alignment horizontal="center" vertical="center"/>
    </xf>
    <xf numFmtId="41" fontId="7" fillId="0" borderId="0" xfId="276" applyNumberFormat="1" applyFont="1" applyAlignment="1">
      <alignment vertical="center"/>
    </xf>
    <xf numFmtId="41" fontId="10" fillId="0" borderId="0" xfId="276" applyNumberFormat="1" applyFont="1" applyAlignment="1">
      <alignment vertical="center"/>
    </xf>
    <xf numFmtId="41" fontId="16" fillId="0" borderId="0" xfId="276" applyNumberFormat="1" applyFont="1" applyAlignment="1">
      <alignment vertical="center"/>
    </xf>
    <xf numFmtId="41" fontId="3" fillId="0" borderId="0" xfId="276" applyNumberFormat="1" applyFont="1" applyAlignment="1">
      <alignment vertical="center"/>
    </xf>
    <xf numFmtId="41" fontId="11" fillId="0" borderId="0" xfId="276" applyNumberFormat="1" applyFont="1" applyAlignment="1">
      <alignment vertical="center"/>
    </xf>
    <xf numFmtId="41" fontId="22" fillId="0" borderId="0" xfId="276" applyNumberFormat="1" applyFont="1" applyAlignment="1">
      <alignment vertical="center"/>
    </xf>
    <xf numFmtId="9" fontId="4" fillId="0" borderId="0" xfId="384" applyFont="1" applyFill="1" applyBorder="1" applyAlignment="1">
      <alignment vertical="center"/>
    </xf>
    <xf numFmtId="169" fontId="11" fillId="0" borderId="0" xfId="276" applyNumberFormat="1" applyFont="1" applyAlignment="1">
      <alignment vertical="center"/>
    </xf>
    <xf numFmtId="169" fontId="160" fillId="0" borderId="0" xfId="276" applyNumberFormat="1" applyFont="1" applyAlignment="1">
      <alignment vertical="center"/>
    </xf>
    <xf numFmtId="41" fontId="160" fillId="0" borderId="0" xfId="276" applyNumberFormat="1" applyFont="1" applyAlignment="1">
      <alignment vertical="center"/>
    </xf>
    <xf numFmtId="169" fontId="3" fillId="0" borderId="0" xfId="276" applyNumberFormat="1" applyFont="1" applyAlignment="1">
      <alignment vertical="center"/>
    </xf>
    <xf numFmtId="41" fontId="161" fillId="0" borderId="0" xfId="276" applyNumberFormat="1" applyFont="1" applyAlignment="1">
      <alignment vertical="center"/>
    </xf>
    <xf numFmtId="41" fontId="9" fillId="0" borderId="0" xfId="276" applyNumberFormat="1" applyFont="1" applyAlignment="1">
      <alignment horizontal="center" vertical="center"/>
    </xf>
    <xf numFmtId="41" fontId="9" fillId="0" borderId="0" xfId="276" applyNumberFormat="1" applyFont="1" applyAlignment="1">
      <alignment horizontal="center" vertical="center" wrapText="1"/>
    </xf>
    <xf numFmtId="41" fontId="10" fillId="0" borderId="0" xfId="276" applyNumberFormat="1" applyFont="1" applyAlignment="1">
      <alignment horizontal="center" vertical="center"/>
    </xf>
    <xf numFmtId="41" fontId="10" fillId="0" borderId="0" xfId="276" applyNumberFormat="1" applyFont="1" applyAlignment="1">
      <alignment horizontal="center" vertical="center" wrapText="1"/>
    </xf>
    <xf numFmtId="166" fontId="117" fillId="0" borderId="34" xfId="276" applyNumberFormat="1" applyFont="1" applyBorder="1" applyAlignment="1">
      <alignment horizontal="center" vertical="center"/>
    </xf>
    <xf numFmtId="166" fontId="117" fillId="0" borderId="4" xfId="276" applyNumberFormat="1" applyFont="1" applyBorder="1" applyAlignment="1">
      <alignment horizontal="center" vertical="center"/>
    </xf>
    <xf numFmtId="166" fontId="117" fillId="0" borderId="35" xfId="276" applyNumberFormat="1" applyFont="1" applyBorder="1" applyAlignment="1">
      <alignment horizontal="center" vertical="center"/>
    </xf>
    <xf numFmtId="166" fontId="117" fillId="0" borderId="67" xfId="276" applyNumberFormat="1" applyFont="1" applyBorder="1" applyAlignment="1">
      <alignment horizontal="center" vertical="center"/>
    </xf>
    <xf numFmtId="166" fontId="117" fillId="0" borderId="5" xfId="276" applyNumberFormat="1" applyFont="1" applyBorder="1" applyAlignment="1">
      <alignment horizontal="center" vertical="center"/>
    </xf>
    <xf numFmtId="166" fontId="15" fillId="0" borderId="34" xfId="276" applyNumberFormat="1" applyFont="1" applyBorder="1" applyAlignment="1">
      <alignment horizontal="center" vertical="center"/>
    </xf>
    <xf numFmtId="166" fontId="15" fillId="0" borderId="4" xfId="276" applyNumberFormat="1" applyFont="1" applyBorder="1" applyAlignment="1">
      <alignment horizontal="center" vertical="center"/>
    </xf>
    <xf numFmtId="166" fontId="15" fillId="0" borderId="35" xfId="276" applyNumberFormat="1" applyFont="1" applyBorder="1" applyAlignment="1">
      <alignment horizontal="center" vertical="center"/>
    </xf>
    <xf numFmtId="166" fontId="125" fillId="0" borderId="34" xfId="276" applyNumberFormat="1" applyFont="1" applyBorder="1" applyAlignment="1">
      <alignment horizontal="center" vertical="center"/>
    </xf>
    <xf numFmtId="166" fontId="125" fillId="0" borderId="4" xfId="276" applyNumberFormat="1" applyFont="1" applyBorder="1" applyAlignment="1">
      <alignment horizontal="center" vertical="center"/>
    </xf>
    <xf numFmtId="166" fontId="125" fillId="0" borderId="35" xfId="276" applyNumberFormat="1" applyFont="1" applyBorder="1" applyAlignment="1">
      <alignment horizontal="center" vertical="center"/>
    </xf>
    <xf numFmtId="166" fontId="125" fillId="0" borderId="67" xfId="276" applyNumberFormat="1" applyFont="1" applyBorder="1" applyAlignment="1">
      <alignment horizontal="center" vertical="center"/>
    </xf>
    <xf numFmtId="166" fontId="125" fillId="0" borderId="5" xfId="276" applyNumberFormat="1" applyFont="1" applyBorder="1" applyAlignment="1">
      <alignment horizontal="center" vertical="center"/>
    </xf>
    <xf numFmtId="166" fontId="6" fillId="0" borderId="34" xfId="276" applyNumberFormat="1" applyFont="1" applyBorder="1" applyAlignment="1">
      <alignment horizontal="center" vertical="center"/>
    </xf>
    <xf numFmtId="166" fontId="6" fillId="0" borderId="4" xfId="276" applyNumberFormat="1" applyFont="1" applyBorder="1" applyAlignment="1">
      <alignment horizontal="center" vertical="center"/>
    </xf>
    <xf numFmtId="166" fontId="6" fillId="0" borderId="35" xfId="276" applyNumberFormat="1" applyFont="1" applyBorder="1" applyAlignment="1">
      <alignment horizontal="center" vertical="center"/>
    </xf>
    <xf numFmtId="166" fontId="9" fillId="0" borderId="34" xfId="276" applyNumberFormat="1" applyFont="1" applyBorder="1" applyAlignment="1">
      <alignment horizontal="center" vertical="center"/>
    </xf>
    <xf numFmtId="166" fontId="9" fillId="0" borderId="4" xfId="276" applyNumberFormat="1" applyFont="1" applyBorder="1" applyAlignment="1">
      <alignment horizontal="center" vertical="center"/>
    </xf>
    <xf numFmtId="166" fontId="9" fillId="0" borderId="35" xfId="276" applyNumberFormat="1" applyFont="1" applyBorder="1" applyAlignment="1">
      <alignment horizontal="center" vertical="center"/>
    </xf>
    <xf numFmtId="168" fontId="117" fillId="0" borderId="4" xfId="276" applyNumberFormat="1" applyFont="1" applyBorder="1" applyAlignment="1">
      <alignment horizontal="center" vertical="center"/>
    </xf>
    <xf numFmtId="168" fontId="117" fillId="0" borderId="34" xfId="276" applyNumberFormat="1" applyFont="1" applyBorder="1" applyAlignment="1">
      <alignment horizontal="center" vertical="center"/>
    </xf>
    <xf numFmtId="168" fontId="117" fillId="0" borderId="7" xfId="276" applyNumberFormat="1" applyFont="1" applyBorder="1" applyAlignment="1">
      <alignment horizontal="center" vertical="center"/>
    </xf>
    <xf numFmtId="41" fontId="117" fillId="0" borderId="34" xfId="276" applyNumberFormat="1" applyFont="1" applyBorder="1" applyAlignment="1">
      <alignment horizontal="center" vertical="center"/>
    </xf>
    <xf numFmtId="41" fontId="117" fillId="0" borderId="4" xfId="276" applyNumberFormat="1" applyFont="1" applyBorder="1" applyAlignment="1">
      <alignment horizontal="center" vertical="center"/>
    </xf>
    <xf numFmtId="41" fontId="117" fillId="0" borderId="5" xfId="276" applyNumberFormat="1" applyFont="1" applyBorder="1" applyAlignment="1">
      <alignment horizontal="center" vertical="center"/>
    </xf>
    <xf numFmtId="41" fontId="4" fillId="0" borderId="0" xfId="276" applyNumberFormat="1" applyFont="1" applyAlignment="1">
      <alignment vertical="center" wrapText="1"/>
    </xf>
    <xf numFmtId="41" fontId="4" fillId="0" borderId="4" xfId="276" applyNumberFormat="1" applyFont="1" applyBorder="1" applyAlignment="1">
      <alignment horizontal="center" vertical="center"/>
    </xf>
    <xf numFmtId="166" fontId="4" fillId="0" borderId="4" xfId="276" applyNumberFormat="1" applyFont="1" applyBorder="1" applyAlignment="1">
      <alignment horizontal="center" vertical="center"/>
    </xf>
    <xf numFmtId="41" fontId="7" fillId="0" borderId="4" xfId="276" applyNumberFormat="1" applyFont="1" applyBorder="1" applyAlignment="1">
      <alignment horizontal="center" vertical="center"/>
    </xf>
    <xf numFmtId="166" fontId="10" fillId="0" borderId="4" xfId="276" applyNumberFormat="1" applyFont="1" applyBorder="1" applyAlignment="1">
      <alignment horizontal="center" vertical="center"/>
    </xf>
    <xf numFmtId="49" fontId="10" fillId="0" borderId="4" xfId="276" applyNumberFormat="1" applyFont="1" applyBorder="1" applyAlignment="1">
      <alignment horizontal="center" vertical="center"/>
    </xf>
    <xf numFmtId="0" fontId="7" fillId="0" borderId="4" xfId="276" applyFont="1" applyBorder="1" applyAlignment="1">
      <alignment horizontal="center" vertical="center"/>
    </xf>
    <xf numFmtId="0" fontId="10" fillId="0" borderId="4" xfId="276" applyFont="1" applyBorder="1" applyAlignment="1">
      <alignment horizontal="center" vertical="center"/>
    </xf>
    <xf numFmtId="49" fontId="3" fillId="0" borderId="4" xfId="276" applyNumberFormat="1" applyFont="1" applyBorder="1" applyAlignment="1">
      <alignment horizontal="center" vertical="center"/>
    </xf>
    <xf numFmtId="41" fontId="11" fillId="0" borderId="4" xfId="276" applyNumberFormat="1" applyFont="1" applyBorder="1" applyAlignment="1">
      <alignment horizontal="center" vertical="center"/>
    </xf>
    <xf numFmtId="49" fontId="4" fillId="0" borderId="4" xfId="276" applyNumberFormat="1" applyFont="1" applyBorder="1" applyAlignment="1">
      <alignment horizontal="center" vertical="center"/>
    </xf>
    <xf numFmtId="49" fontId="4" fillId="0" borderId="9" xfId="276" applyNumberFormat="1" applyFont="1" applyBorder="1" applyAlignment="1">
      <alignment horizontal="center" vertical="center"/>
    </xf>
    <xf numFmtId="41" fontId="11" fillId="0" borderId="0" xfId="276" applyNumberFormat="1" applyFont="1" applyAlignment="1">
      <alignment horizontal="center" vertical="center"/>
    </xf>
    <xf numFmtId="168" fontId="4" fillId="0" borderId="4" xfId="276" applyNumberFormat="1" applyFont="1" applyBorder="1" applyAlignment="1">
      <alignment horizontal="center" vertical="center"/>
    </xf>
    <xf numFmtId="41" fontId="4" fillId="0" borderId="0" xfId="276" applyNumberFormat="1" applyFont="1" applyAlignment="1">
      <alignment horizontal="center" vertical="center" wrapText="1"/>
    </xf>
    <xf numFmtId="165" fontId="4" fillId="0" borderId="0" xfId="276" applyNumberFormat="1" applyFont="1" applyAlignment="1">
      <alignment horizontal="center" vertical="center"/>
    </xf>
    <xf numFmtId="41" fontId="10" fillId="0" borderId="4" xfId="276" applyNumberFormat="1" applyFont="1" applyBorder="1" applyAlignment="1">
      <alignment horizontal="center" vertical="center" wrapText="1"/>
    </xf>
    <xf numFmtId="41" fontId="162" fillId="0" borderId="4" xfId="276" applyNumberFormat="1" applyFont="1" applyBorder="1" applyAlignment="1">
      <alignment horizontal="center" vertical="center"/>
    </xf>
    <xf numFmtId="166" fontId="7" fillId="0" borderId="4" xfId="276" applyNumberFormat="1" applyFont="1" applyBorder="1" applyAlignment="1">
      <alignment horizontal="center" vertical="center"/>
    </xf>
    <xf numFmtId="168" fontId="7" fillId="0" borderId="4" xfId="276" applyNumberFormat="1" applyFont="1" applyBorder="1" applyAlignment="1">
      <alignment horizontal="center" vertical="center"/>
    </xf>
    <xf numFmtId="166" fontId="162" fillId="0" borderId="4" xfId="276" applyNumberFormat="1" applyFont="1" applyBorder="1" applyAlignment="1">
      <alignment horizontal="center" vertical="center"/>
    </xf>
    <xf numFmtId="14" fontId="10" fillId="0" borderId="4" xfId="276" applyNumberFormat="1" applyFont="1" applyBorder="1" applyAlignment="1">
      <alignment horizontal="center" vertical="center"/>
    </xf>
    <xf numFmtId="41" fontId="3" fillId="0" borderId="4" xfId="276" applyNumberFormat="1" applyFont="1" applyBorder="1" applyAlignment="1">
      <alignment horizontal="center" vertical="center" wrapText="1"/>
    </xf>
    <xf numFmtId="41" fontId="3" fillId="0" borderId="4" xfId="276" applyNumberFormat="1" applyFont="1" applyBorder="1" applyAlignment="1">
      <alignment horizontal="center" vertical="center"/>
    </xf>
    <xf numFmtId="4" fontId="7" fillId="0" borderId="4" xfId="342" applyNumberFormat="1" applyFont="1" applyFill="1" applyBorder="1" applyAlignment="1">
      <alignment horizontal="center" vertical="center"/>
    </xf>
    <xf numFmtId="41" fontId="7" fillId="0" borderId="8" xfId="276" applyNumberFormat="1" applyFont="1" applyBorder="1" applyAlignment="1">
      <alignment horizontal="center" vertical="center"/>
    </xf>
    <xf numFmtId="4" fontId="7" fillId="0" borderId="8" xfId="342" applyNumberFormat="1" applyFont="1" applyFill="1" applyBorder="1" applyAlignment="1">
      <alignment horizontal="center" vertical="center"/>
    </xf>
    <xf numFmtId="4" fontId="7" fillId="0" borderId="8" xfId="276" applyNumberFormat="1" applyFont="1" applyBorder="1" applyAlignment="1">
      <alignment horizontal="center" vertical="center"/>
    </xf>
    <xf numFmtId="4" fontId="7" fillId="0" borderId="4" xfId="276" applyNumberFormat="1" applyFont="1" applyBorder="1" applyAlignment="1">
      <alignment horizontal="center" vertical="center"/>
    </xf>
    <xf numFmtId="41" fontId="4" fillId="0" borderId="9" xfId="276" applyNumberFormat="1" applyFont="1" applyBorder="1" applyAlignment="1">
      <alignment horizontal="center" vertical="center" wrapText="1"/>
    </xf>
    <xf numFmtId="41" fontId="25" fillId="0" borderId="4" xfId="276" applyNumberFormat="1" applyFont="1" applyBorder="1" applyAlignment="1">
      <alignment horizontal="center" vertical="center"/>
    </xf>
    <xf numFmtId="41" fontId="25" fillId="0" borderId="0" xfId="276" applyNumberFormat="1" applyFont="1" applyAlignment="1">
      <alignment horizontal="center" vertical="center"/>
    </xf>
    <xf numFmtId="167" fontId="4" fillId="0" borderId="0" xfId="384" applyNumberFormat="1" applyFont="1" applyFill="1" applyAlignment="1">
      <alignment horizontal="center" vertical="center"/>
    </xf>
    <xf numFmtId="9" fontId="11" fillId="0" borderId="4" xfId="384" applyFont="1" applyFill="1" applyBorder="1" applyAlignment="1">
      <alignment horizontal="center" vertical="center"/>
    </xf>
    <xf numFmtId="187" fontId="5" fillId="38" borderId="72" xfId="386" applyNumberFormat="1" applyFont="1" applyFill="1" applyBorder="1" applyAlignment="1">
      <alignment horizontal="center" vertical="center"/>
    </xf>
    <xf numFmtId="187" fontId="108" fillId="0" borderId="30" xfId="386" applyNumberFormat="1" applyFont="1" applyBorder="1" applyAlignment="1">
      <alignment horizontal="center" vertical="center"/>
    </xf>
    <xf numFmtId="187" fontId="108" fillId="0" borderId="35" xfId="386" applyNumberFormat="1" applyFont="1" applyBorder="1" applyAlignment="1">
      <alignment horizontal="center" vertical="center"/>
    </xf>
    <xf numFmtId="187" fontId="5" fillId="38" borderId="37" xfId="386" applyNumberFormat="1" applyFont="1" applyFill="1" applyBorder="1" applyAlignment="1">
      <alignment horizontal="center" vertical="center"/>
    </xf>
    <xf numFmtId="0" fontId="108" fillId="0" borderId="7" xfId="386" applyFont="1" applyBorder="1"/>
    <xf numFmtId="0" fontId="108" fillId="0" borderId="7" xfId="386" applyFont="1" applyBorder="1" applyAlignment="1">
      <alignment horizontal="center"/>
    </xf>
    <xf numFmtId="0" fontId="5" fillId="0" borderId="7" xfId="386" applyFont="1" applyBorder="1" applyAlignment="1">
      <alignment horizontal="center"/>
    </xf>
    <xf numFmtId="0" fontId="108" fillId="0" borderId="40" xfId="386" applyFont="1" applyBorder="1" applyAlignment="1">
      <alignment horizontal="center" vertical="center"/>
    </xf>
    <xf numFmtId="0" fontId="108" fillId="0" borderId="41" xfId="386" applyFont="1" applyBorder="1" applyAlignment="1">
      <alignment horizontal="center" vertical="center"/>
    </xf>
    <xf numFmtId="0" fontId="5" fillId="0" borderId="35" xfId="386" applyFont="1" applyBorder="1" applyAlignment="1">
      <alignment horizontal="center" vertical="center"/>
    </xf>
    <xf numFmtId="0" fontId="108" fillId="0" borderId="34" xfId="386" applyFont="1" applyBorder="1" applyAlignment="1">
      <alignment horizontal="center"/>
    </xf>
    <xf numFmtId="0" fontId="5" fillId="0" borderId="36" xfId="386" applyFont="1" applyBorder="1" applyAlignment="1">
      <alignment horizontal="center"/>
    </xf>
    <xf numFmtId="0" fontId="5" fillId="0" borderId="37" xfId="386" applyFont="1" applyBorder="1" applyAlignment="1">
      <alignment horizontal="center" vertical="center"/>
    </xf>
    <xf numFmtId="0" fontId="5" fillId="0" borderId="38" xfId="386" applyFont="1" applyBorder="1" applyAlignment="1">
      <alignment horizontal="center" vertical="center"/>
    </xf>
    <xf numFmtId="0" fontId="5" fillId="0" borderId="33" xfId="386" applyFont="1" applyBorder="1" applyAlignment="1">
      <alignment horizontal="center" vertical="center"/>
    </xf>
    <xf numFmtId="10" fontId="108" fillId="0" borderId="73" xfId="386" applyNumberFormat="1" applyFont="1" applyBorder="1" applyAlignment="1">
      <alignment horizontal="center"/>
    </xf>
    <xf numFmtId="182" fontId="108" fillId="0" borderId="73" xfId="387" applyFont="1" applyBorder="1" applyAlignment="1">
      <alignment horizontal="center" vertical="center"/>
    </xf>
    <xf numFmtId="188" fontId="5" fillId="0" borderId="73" xfId="386" applyNumberFormat="1" applyFont="1" applyBorder="1"/>
    <xf numFmtId="188" fontId="5" fillId="0" borderId="74" xfId="386" applyNumberFormat="1" applyFont="1" applyBorder="1"/>
    <xf numFmtId="0" fontId="5" fillId="0" borderId="76" xfId="386" applyFont="1" applyBorder="1" applyAlignment="1">
      <alignment horizontal="center"/>
    </xf>
    <xf numFmtId="0" fontId="5" fillId="0" borderId="77" xfId="386" applyFont="1" applyBorder="1" applyAlignment="1">
      <alignment horizontal="center"/>
    </xf>
    <xf numFmtId="0" fontId="5" fillId="0" borderId="77" xfId="386" applyFont="1" applyBorder="1" applyAlignment="1">
      <alignment horizontal="center" vertical="center"/>
    </xf>
    <xf numFmtId="187" fontId="108" fillId="0" borderId="77" xfId="386" applyNumberFormat="1" applyFont="1" applyBorder="1" applyAlignment="1">
      <alignment horizontal="center" vertical="center"/>
    </xf>
    <xf numFmtId="187" fontId="108" fillId="0" borderId="78" xfId="386" applyNumberFormat="1" applyFont="1" applyBorder="1" applyAlignment="1">
      <alignment horizontal="center" vertical="center"/>
    </xf>
    <xf numFmtId="0" fontId="5" fillId="0" borderId="29" xfId="386" applyFont="1" applyBorder="1" applyAlignment="1">
      <alignment horizontal="center"/>
    </xf>
    <xf numFmtId="0" fontId="5" fillId="0" borderId="34" xfId="386" applyFont="1" applyBorder="1" applyAlignment="1">
      <alignment horizontal="center"/>
    </xf>
    <xf numFmtId="0" fontId="108" fillId="0" borderId="29" xfId="386" applyFont="1" applyBorder="1"/>
    <xf numFmtId="0" fontId="108" fillId="0" borderId="33" xfId="386" applyFont="1" applyBorder="1" applyAlignment="1">
      <alignment horizontal="center" vertical="center"/>
    </xf>
    <xf numFmtId="4" fontId="109" fillId="0" borderId="65" xfId="386" applyNumberFormat="1" applyFont="1" applyBorder="1" applyAlignment="1">
      <alignment horizontal="center"/>
    </xf>
    <xf numFmtId="10" fontId="108" fillId="0" borderId="33" xfId="386" applyNumberFormat="1" applyFont="1" applyBorder="1" applyAlignment="1">
      <alignment horizontal="center" vertical="center"/>
    </xf>
    <xf numFmtId="0" fontId="5" fillId="0" borderId="30" xfId="386" applyFont="1" applyBorder="1" applyAlignment="1">
      <alignment horizontal="center" vertical="center"/>
    </xf>
    <xf numFmtId="0" fontId="5" fillId="0" borderId="6" xfId="386" applyFont="1" applyBorder="1" applyAlignment="1">
      <alignment horizontal="center" vertical="center"/>
    </xf>
    <xf numFmtId="0" fontId="5" fillId="0" borderId="71" xfId="386" applyFont="1" applyBorder="1" applyAlignment="1">
      <alignment horizontal="center" vertical="center"/>
    </xf>
    <xf numFmtId="0" fontId="5" fillId="0" borderId="68" xfId="386" applyFont="1" applyBorder="1" applyAlignment="1">
      <alignment horizontal="center" vertical="center"/>
    </xf>
    <xf numFmtId="0" fontId="5" fillId="0" borderId="70" xfId="386" applyFont="1" applyBorder="1" applyAlignment="1">
      <alignment horizontal="center" vertical="center"/>
    </xf>
    <xf numFmtId="187" fontId="108" fillId="0" borderId="66" xfId="386" applyNumberFormat="1" applyFont="1" applyBorder="1" applyAlignment="1">
      <alignment horizontal="center" vertical="center"/>
    </xf>
    <xf numFmtId="187" fontId="108" fillId="0" borderId="48" xfId="386" applyNumberFormat="1" applyFont="1" applyBorder="1" applyAlignment="1">
      <alignment horizontal="center" vertical="center"/>
    </xf>
    <xf numFmtId="187" fontId="108" fillId="0" borderId="85" xfId="386" applyNumberFormat="1" applyFont="1" applyBorder="1" applyAlignment="1">
      <alignment horizontal="center" vertical="center"/>
    </xf>
    <xf numFmtId="187" fontId="108" fillId="0" borderId="41" xfId="386" applyNumberFormat="1" applyFont="1" applyBorder="1" applyAlignment="1">
      <alignment horizontal="center" vertical="center"/>
    </xf>
    <xf numFmtId="187" fontId="108" fillId="0" borderId="86" xfId="386" applyNumberFormat="1" applyFont="1" applyBorder="1" applyAlignment="1">
      <alignment horizontal="center" vertical="center"/>
    </xf>
    <xf numFmtId="187" fontId="108" fillId="0" borderId="38" xfId="386" applyNumberFormat="1" applyFont="1" applyBorder="1" applyAlignment="1">
      <alignment horizontal="center" vertical="center"/>
    </xf>
    <xf numFmtId="187" fontId="108" fillId="0" borderId="68" xfId="386" applyNumberFormat="1" applyFont="1" applyBorder="1" applyAlignment="1">
      <alignment horizontal="center" vertical="center"/>
    </xf>
    <xf numFmtId="184" fontId="5" fillId="0" borderId="0" xfId="386" applyNumberFormat="1" applyFont="1" applyAlignment="1">
      <alignment horizontal="center" vertical="center"/>
    </xf>
    <xf numFmtId="41" fontId="5" fillId="0" borderId="0" xfId="386" applyNumberFormat="1" applyFont="1" applyAlignment="1">
      <alignment horizontal="center" vertical="center"/>
    </xf>
    <xf numFmtId="2" fontId="5" fillId="0" borderId="0" xfId="386" applyNumberFormat="1" applyFont="1" applyAlignment="1">
      <alignment horizontal="center" vertical="center"/>
    </xf>
    <xf numFmtId="0" fontId="0" fillId="0" borderId="0" xfId="0" applyAlignment="1">
      <alignment vertical="center"/>
    </xf>
    <xf numFmtId="41" fontId="117" fillId="0" borderId="33" xfId="276" applyNumberFormat="1" applyFont="1" applyBorder="1" applyAlignment="1">
      <alignment horizontal="center" vertical="center" wrapText="1"/>
    </xf>
    <xf numFmtId="41" fontId="117" fillId="0" borderId="44" xfId="276" applyNumberFormat="1" applyFont="1" applyBorder="1" applyAlignment="1">
      <alignment horizontal="center" vertical="center" wrapText="1"/>
    </xf>
    <xf numFmtId="2" fontId="0" fillId="0" borderId="0" xfId="0" applyNumberFormat="1"/>
    <xf numFmtId="0" fontId="161" fillId="0" borderId="0" xfId="0" applyFont="1" applyAlignment="1">
      <alignment horizontal="center" vertical="center"/>
    </xf>
    <xf numFmtId="0" fontId="139" fillId="0" borderId="0" xfId="0" applyFont="1" applyAlignment="1">
      <alignment vertical="center"/>
    </xf>
    <xf numFmtId="0" fontId="161" fillId="0" borderId="0" xfId="0" applyFont="1" applyAlignment="1">
      <alignment vertical="center"/>
    </xf>
    <xf numFmtId="0" fontId="139" fillId="0" borderId="0" xfId="0" applyFont="1" applyAlignment="1">
      <alignment vertical="center" wrapText="1"/>
    </xf>
    <xf numFmtId="0" fontId="140" fillId="0" borderId="4" xfId="0" applyFont="1" applyBorder="1" applyAlignment="1">
      <alignment horizontal="center" vertical="center" wrapText="1"/>
    </xf>
    <xf numFmtId="0" fontId="140" fillId="0" borderId="4" xfId="0" applyFont="1" applyBorder="1" applyAlignment="1">
      <alignment horizontal="left" vertical="center" wrapText="1"/>
    </xf>
    <xf numFmtId="190" fontId="140" fillId="0" borderId="4" xfId="0" applyNumberFormat="1" applyFont="1" applyBorder="1" applyAlignment="1">
      <alignment horizontal="center" vertical="center" wrapText="1"/>
    </xf>
    <xf numFmtId="190" fontId="137" fillId="0" borderId="4" xfId="0" applyNumberFormat="1" applyFont="1" applyBorder="1" applyAlignment="1">
      <alignment horizontal="center" vertical="center" wrapText="1"/>
    </xf>
    <xf numFmtId="192" fontId="137" fillId="0" borderId="4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56" fillId="0" borderId="0" xfId="0" applyFont="1"/>
    <xf numFmtId="4" fontId="155" fillId="0" borderId="0" xfId="0" applyNumberFormat="1" applyFont="1"/>
    <xf numFmtId="2" fontId="157" fillId="0" borderId="0" xfId="0" applyNumberFormat="1" applyFont="1"/>
    <xf numFmtId="41" fontId="117" fillId="0" borderId="29" xfId="276" applyNumberFormat="1" applyFont="1" applyBorder="1" applyAlignment="1">
      <alignment horizontal="center" vertical="center"/>
    </xf>
    <xf numFmtId="41" fontId="117" fillId="0" borderId="67" xfId="276" applyNumberFormat="1" applyFont="1" applyBorder="1" applyAlignment="1">
      <alignment horizontal="center" vertical="center"/>
    </xf>
    <xf numFmtId="41" fontId="117" fillId="0" borderId="6" xfId="276" applyNumberFormat="1" applyFont="1" applyBorder="1" applyAlignment="1">
      <alignment horizontal="center" vertical="center" wrapText="1"/>
    </xf>
    <xf numFmtId="41" fontId="117" fillId="0" borderId="7" xfId="276" applyNumberFormat="1" applyFont="1" applyBorder="1" applyAlignment="1">
      <alignment horizontal="center" vertical="center" wrapText="1"/>
    </xf>
    <xf numFmtId="41" fontId="117" fillId="0" borderId="4" xfId="276" applyNumberFormat="1" applyFont="1" applyBorder="1" applyAlignment="1">
      <alignment horizontal="center" vertical="center" wrapText="1"/>
    </xf>
    <xf numFmtId="41" fontId="117" fillId="0" borderId="5" xfId="276" applyNumberFormat="1" applyFont="1" applyBorder="1" applyAlignment="1">
      <alignment horizontal="center" vertical="center" wrapText="1"/>
    </xf>
    <xf numFmtId="41" fontId="117" fillId="0" borderId="34" xfId="276" applyNumberFormat="1" applyFont="1" applyBorder="1" applyAlignment="1">
      <alignment horizontal="center" vertical="center" wrapText="1"/>
    </xf>
    <xf numFmtId="41" fontId="117" fillId="0" borderId="35" xfId="276" applyNumberFormat="1" applyFont="1" applyBorder="1" applyAlignment="1">
      <alignment horizontal="center" vertical="center" wrapText="1"/>
    </xf>
    <xf numFmtId="41" fontId="117" fillId="0" borderId="67" xfId="276" applyNumberFormat="1" applyFont="1" applyBorder="1" applyAlignment="1">
      <alignment horizontal="center" vertical="center" wrapText="1"/>
    </xf>
    <xf numFmtId="41" fontId="9" fillId="0" borderId="34" xfId="276" applyNumberFormat="1" applyFont="1" applyBorder="1" applyAlignment="1">
      <alignment horizontal="center" vertical="center" wrapText="1"/>
    </xf>
    <xf numFmtId="41" fontId="9" fillId="0" borderId="4" xfId="276" applyNumberFormat="1" applyFont="1" applyBorder="1" applyAlignment="1">
      <alignment horizontal="center" vertical="center" wrapText="1"/>
    </xf>
    <xf numFmtId="41" fontId="9" fillId="0" borderId="35" xfId="276" applyNumberFormat="1" applyFont="1" applyBorder="1" applyAlignment="1">
      <alignment horizontal="center" vertical="center" wrapText="1"/>
    </xf>
    <xf numFmtId="165" fontId="117" fillId="0" borderId="34" xfId="276" applyNumberFormat="1" applyFont="1" applyBorder="1" applyAlignment="1">
      <alignment horizontal="center" vertical="center"/>
    </xf>
    <xf numFmtId="165" fontId="117" fillId="0" borderId="4" xfId="276" applyNumberFormat="1" applyFont="1" applyBorder="1" applyAlignment="1">
      <alignment horizontal="center" vertical="center"/>
    </xf>
    <xf numFmtId="165" fontId="117" fillId="0" borderId="5" xfId="276" applyNumberFormat="1" applyFont="1" applyBorder="1" applyAlignment="1">
      <alignment horizontal="center" vertical="center"/>
    </xf>
    <xf numFmtId="165" fontId="117" fillId="0" borderId="35" xfId="276" applyNumberFormat="1" applyFont="1" applyBorder="1" applyAlignment="1">
      <alignment horizontal="center" vertical="center"/>
    </xf>
    <xf numFmtId="41" fontId="117" fillId="0" borderId="35" xfId="276" applyNumberFormat="1" applyFont="1" applyBorder="1" applyAlignment="1">
      <alignment horizontal="center" vertical="center"/>
    </xf>
    <xf numFmtId="41" fontId="117" fillId="0" borderId="6" xfId="276" applyNumberFormat="1" applyFont="1" applyBorder="1" applyAlignment="1">
      <alignment horizontal="center" vertical="center"/>
    </xf>
    <xf numFmtId="41" fontId="117" fillId="0" borderId="68" xfId="276" applyNumberFormat="1" applyFont="1" applyBorder="1" applyAlignment="1">
      <alignment horizontal="center" vertical="center"/>
    </xf>
    <xf numFmtId="41" fontId="117" fillId="0" borderId="52" xfId="276" applyNumberFormat="1" applyFont="1" applyBorder="1" applyAlignment="1">
      <alignment horizontal="center" vertical="center"/>
    </xf>
    <xf numFmtId="41" fontId="9" fillId="0" borderId="34" xfId="276" applyNumberFormat="1" applyFont="1" applyBorder="1" applyAlignment="1">
      <alignment horizontal="center" vertical="center"/>
    </xf>
    <xf numFmtId="41" fontId="9" fillId="0" borderId="4" xfId="276" applyNumberFormat="1" applyFont="1" applyBorder="1" applyAlignment="1">
      <alignment horizontal="center" vertical="center"/>
    </xf>
    <xf numFmtId="41" fontId="9" fillId="0" borderId="35" xfId="276" applyNumberFormat="1" applyFont="1" applyBorder="1" applyAlignment="1">
      <alignment horizontal="center" vertical="center"/>
    </xf>
    <xf numFmtId="41" fontId="125" fillId="0" borderId="34" xfId="276" applyNumberFormat="1" applyFont="1" applyBorder="1" applyAlignment="1">
      <alignment horizontal="center" vertical="center"/>
    </xf>
    <xf numFmtId="41" fontId="125" fillId="0" borderId="4" xfId="276" applyNumberFormat="1" applyFont="1" applyBorder="1" applyAlignment="1">
      <alignment horizontal="center" vertical="center" wrapText="1"/>
    </xf>
    <xf numFmtId="41" fontId="125" fillId="0" borderId="5" xfId="276" applyNumberFormat="1" applyFont="1" applyBorder="1" applyAlignment="1">
      <alignment horizontal="center" vertical="center"/>
    </xf>
    <xf numFmtId="166" fontId="117" fillId="0" borderId="6" xfId="276" applyNumberFormat="1" applyFont="1" applyBorder="1" applyAlignment="1">
      <alignment horizontal="center" vertical="center"/>
    </xf>
    <xf numFmtId="41" fontId="7" fillId="0" borderId="4" xfId="276" applyNumberFormat="1" applyFont="1" applyBorder="1" applyAlignment="1">
      <alignment vertical="center"/>
    </xf>
    <xf numFmtId="41" fontId="10" fillId="0" borderId="4" xfId="276" applyNumberFormat="1" applyFont="1" applyBorder="1" applyAlignment="1">
      <alignment vertical="center"/>
    </xf>
    <xf numFmtId="49" fontId="117" fillId="0" borderId="34" xfId="276" applyNumberFormat="1" applyFont="1" applyBorder="1" applyAlignment="1">
      <alignment horizontal="center" vertical="center"/>
    </xf>
    <xf numFmtId="41" fontId="130" fillId="0" borderId="4" xfId="276" applyNumberFormat="1" applyFont="1" applyBorder="1" applyAlignment="1">
      <alignment horizontal="center" vertical="center" wrapText="1"/>
    </xf>
    <xf numFmtId="167" fontId="125" fillId="0" borderId="4" xfId="384" applyNumberFormat="1" applyFont="1" applyFill="1" applyBorder="1" applyAlignment="1">
      <alignment horizontal="center" vertical="center"/>
    </xf>
    <xf numFmtId="9" fontId="125" fillId="0" borderId="67" xfId="384" applyFont="1" applyFill="1" applyBorder="1" applyAlignment="1">
      <alignment horizontal="center" vertical="center"/>
    </xf>
    <xf numFmtId="9" fontId="125" fillId="0" borderId="4" xfId="384" applyFont="1" applyFill="1" applyBorder="1" applyAlignment="1">
      <alignment horizontal="center" vertical="center"/>
    </xf>
    <xf numFmtId="9" fontId="125" fillId="0" borderId="6" xfId="384" applyFont="1" applyFill="1" applyBorder="1" applyAlignment="1">
      <alignment horizontal="center" vertical="center"/>
    </xf>
    <xf numFmtId="9" fontId="125" fillId="0" borderId="34" xfId="384" applyFont="1" applyFill="1" applyBorder="1" applyAlignment="1">
      <alignment horizontal="center" vertical="center"/>
    </xf>
    <xf numFmtId="9" fontId="125" fillId="0" borderId="35" xfId="384" applyFont="1" applyFill="1" applyBorder="1" applyAlignment="1">
      <alignment horizontal="center" vertical="center"/>
    </xf>
    <xf numFmtId="9" fontId="125" fillId="0" borderId="5" xfId="384" applyFont="1" applyFill="1" applyBorder="1" applyAlignment="1">
      <alignment horizontal="center" vertical="center"/>
    </xf>
    <xf numFmtId="9" fontId="6" fillId="0" borderId="34" xfId="384" applyFont="1" applyFill="1" applyBorder="1" applyAlignment="1">
      <alignment horizontal="center" vertical="center"/>
    </xf>
    <xf numFmtId="9" fontId="6" fillId="0" borderId="4" xfId="384" applyFont="1" applyFill="1" applyBorder="1" applyAlignment="1">
      <alignment horizontal="center" vertical="center"/>
    </xf>
    <xf numFmtId="9" fontId="6" fillId="0" borderId="35" xfId="384" applyFont="1" applyFill="1" applyBorder="1" applyAlignment="1">
      <alignment horizontal="center" vertical="center"/>
    </xf>
    <xf numFmtId="41" fontId="3" fillId="0" borderId="4" xfId="276" applyNumberFormat="1" applyFont="1" applyBorder="1" applyAlignment="1">
      <alignment vertical="center"/>
    </xf>
    <xf numFmtId="41" fontId="125" fillId="0" borderId="67" xfId="276" applyNumberFormat="1" applyFont="1" applyBorder="1" applyAlignment="1">
      <alignment horizontal="center" vertical="center"/>
    </xf>
    <xf numFmtId="41" fontId="125" fillId="0" borderId="6" xfId="276" applyNumberFormat="1" applyFont="1" applyBorder="1" applyAlignment="1">
      <alignment horizontal="center" vertical="center" wrapText="1"/>
    </xf>
    <xf numFmtId="41" fontId="125" fillId="0" borderId="7" xfId="276" applyNumberFormat="1" applyFont="1" applyBorder="1" applyAlignment="1">
      <alignment horizontal="center" vertical="center" wrapText="1"/>
    </xf>
    <xf numFmtId="41" fontId="125" fillId="0" borderId="4" xfId="276" applyNumberFormat="1" applyFont="1" applyBorder="1" applyAlignment="1">
      <alignment horizontal="center" vertical="center"/>
    </xf>
    <xf numFmtId="41" fontId="125" fillId="0" borderId="35" xfId="276" applyNumberFormat="1" applyFont="1" applyBorder="1" applyAlignment="1">
      <alignment horizontal="center" vertical="center"/>
    </xf>
    <xf numFmtId="41" fontId="125" fillId="0" borderId="7" xfId="276" applyNumberFormat="1" applyFont="1" applyBorder="1" applyAlignment="1">
      <alignment horizontal="center" vertical="center"/>
    </xf>
    <xf numFmtId="41" fontId="125" fillId="0" borderId="68" xfId="276" applyNumberFormat="1" applyFont="1" applyBorder="1" applyAlignment="1">
      <alignment horizontal="center" vertical="center"/>
    </xf>
    <xf numFmtId="41" fontId="6" fillId="0" borderId="34" xfId="276" applyNumberFormat="1" applyFont="1" applyBorder="1" applyAlignment="1">
      <alignment horizontal="center" vertical="center"/>
    </xf>
    <xf numFmtId="41" fontId="6" fillId="0" borderId="4" xfId="276" applyNumberFormat="1" applyFont="1" applyBorder="1" applyAlignment="1">
      <alignment horizontal="center" vertical="center"/>
    </xf>
    <xf numFmtId="41" fontId="6" fillId="0" borderId="35" xfId="276" applyNumberFormat="1" applyFont="1" applyBorder="1" applyAlignment="1">
      <alignment horizontal="center" vertical="center"/>
    </xf>
    <xf numFmtId="41" fontId="4" fillId="0" borderId="4" xfId="276" applyNumberFormat="1" applyFont="1" applyBorder="1" applyAlignment="1">
      <alignment vertical="center"/>
    </xf>
    <xf numFmtId="168" fontId="117" fillId="0" borderId="5" xfId="276" applyNumberFormat="1" applyFont="1" applyBorder="1" applyAlignment="1">
      <alignment horizontal="center" vertical="center"/>
    </xf>
    <xf numFmtId="168" fontId="117" fillId="0" borderId="35" xfId="276" applyNumberFormat="1" applyFont="1" applyBorder="1" applyAlignment="1">
      <alignment horizontal="center" vertical="center"/>
    </xf>
    <xf numFmtId="168" fontId="15" fillId="0" borderId="34" xfId="276" applyNumberFormat="1" applyFont="1" applyBorder="1" applyAlignment="1">
      <alignment horizontal="center" vertical="center"/>
    </xf>
    <xf numFmtId="168" fontId="15" fillId="0" borderId="4" xfId="276" applyNumberFormat="1" applyFont="1" applyBorder="1" applyAlignment="1">
      <alignment horizontal="center" vertical="center"/>
    </xf>
    <xf numFmtId="168" fontId="15" fillId="0" borderId="35" xfId="276" applyNumberFormat="1" applyFont="1" applyBorder="1" applyAlignment="1">
      <alignment horizontal="center" vertical="center"/>
    </xf>
    <xf numFmtId="41" fontId="16" fillId="0" borderId="4" xfId="276" applyNumberFormat="1" applyFont="1" applyBorder="1" applyAlignment="1">
      <alignment vertical="center"/>
    </xf>
    <xf numFmtId="165" fontId="117" fillId="0" borderId="7" xfId="276" applyNumberFormat="1" applyFont="1" applyBorder="1" applyAlignment="1">
      <alignment horizontal="center" vertical="center"/>
    </xf>
    <xf numFmtId="165" fontId="9" fillId="0" borderId="34" xfId="276" applyNumberFormat="1" applyFont="1" applyBorder="1" applyAlignment="1">
      <alignment horizontal="center" vertical="center"/>
    </xf>
    <xf numFmtId="165" fontId="9" fillId="0" borderId="4" xfId="276" applyNumberFormat="1" applyFont="1" applyBorder="1" applyAlignment="1">
      <alignment horizontal="center" vertical="center"/>
    </xf>
    <xf numFmtId="165" fontId="9" fillId="0" borderId="35" xfId="276" applyNumberFormat="1" applyFont="1" applyBorder="1" applyAlignment="1">
      <alignment horizontal="center" vertical="center"/>
    </xf>
    <xf numFmtId="168" fontId="125" fillId="0" borderId="34" xfId="276" applyNumberFormat="1" applyFont="1" applyBorder="1" applyAlignment="1">
      <alignment horizontal="center" vertical="center"/>
    </xf>
    <xf numFmtId="168" fontId="125" fillId="0" borderId="4" xfId="276" applyNumberFormat="1" applyFont="1" applyBorder="1" applyAlignment="1">
      <alignment horizontal="center" vertical="center"/>
    </xf>
    <xf numFmtId="168" fontId="125" fillId="0" borderId="5" xfId="276" applyNumberFormat="1" applyFont="1" applyBorder="1" applyAlignment="1">
      <alignment horizontal="center" vertical="center"/>
    </xf>
    <xf numFmtId="168" fontId="125" fillId="0" borderId="35" xfId="276" applyNumberFormat="1" applyFont="1" applyBorder="1" applyAlignment="1">
      <alignment horizontal="center" vertical="center"/>
    </xf>
    <xf numFmtId="168" fontId="6" fillId="0" borderId="34" xfId="276" applyNumberFormat="1" applyFont="1" applyBorder="1" applyAlignment="1">
      <alignment horizontal="center" vertical="center"/>
    </xf>
    <xf numFmtId="168" fontId="6" fillId="0" borderId="4" xfId="276" applyNumberFormat="1" applyFont="1" applyBorder="1" applyAlignment="1">
      <alignment horizontal="center" vertical="center"/>
    </xf>
    <xf numFmtId="168" fontId="6" fillId="0" borderId="35" xfId="276" applyNumberFormat="1" applyFont="1" applyBorder="1" applyAlignment="1">
      <alignment horizontal="center" vertical="center"/>
    </xf>
    <xf numFmtId="165" fontId="125" fillId="0" borderId="4" xfId="276" applyNumberFormat="1" applyFont="1" applyBorder="1" applyAlignment="1">
      <alignment horizontal="center" vertical="center"/>
    </xf>
    <xf numFmtId="165" fontId="125" fillId="0" borderId="34" xfId="276" applyNumberFormat="1" applyFont="1" applyBorder="1" applyAlignment="1">
      <alignment horizontal="center" vertical="center"/>
    </xf>
    <xf numFmtId="165" fontId="125" fillId="0" borderId="5" xfId="276" applyNumberFormat="1" applyFont="1" applyBorder="1" applyAlignment="1">
      <alignment horizontal="center" vertical="center"/>
    </xf>
    <xf numFmtId="165" fontId="125" fillId="0" borderId="35" xfId="276" applyNumberFormat="1" applyFont="1" applyBorder="1" applyAlignment="1">
      <alignment horizontal="center" vertical="center"/>
    </xf>
    <xf numFmtId="165" fontId="6" fillId="0" borderId="34" xfId="276" applyNumberFormat="1" applyFont="1" applyBorder="1" applyAlignment="1">
      <alignment horizontal="center" vertical="center"/>
    </xf>
    <xf numFmtId="165" fontId="6" fillId="0" borderId="4" xfId="276" applyNumberFormat="1" applyFont="1" applyBorder="1" applyAlignment="1">
      <alignment horizontal="center" vertical="center"/>
    </xf>
    <xf numFmtId="165" fontId="6" fillId="0" borderId="35" xfId="276" applyNumberFormat="1" applyFont="1" applyBorder="1" applyAlignment="1">
      <alignment horizontal="center" vertical="center"/>
    </xf>
    <xf numFmtId="14" fontId="117" fillId="0" borderId="34" xfId="276" applyNumberFormat="1" applyFont="1" applyBorder="1" applyAlignment="1">
      <alignment horizontal="center" vertical="center"/>
    </xf>
    <xf numFmtId="168" fontId="117" fillId="0" borderId="67" xfId="276" applyNumberFormat="1" applyFont="1" applyBorder="1" applyAlignment="1">
      <alignment horizontal="center" vertical="center"/>
    </xf>
    <xf numFmtId="168" fontId="9" fillId="0" borderId="34" xfId="276" applyNumberFormat="1" applyFont="1" applyBorder="1" applyAlignment="1">
      <alignment horizontal="center" vertical="center"/>
    </xf>
    <xf numFmtId="168" fontId="9" fillId="0" borderId="4" xfId="276" applyNumberFormat="1" applyFont="1" applyBorder="1" applyAlignment="1">
      <alignment horizontal="center" vertical="center"/>
    </xf>
    <xf numFmtId="168" fontId="9" fillId="0" borderId="35" xfId="276" applyNumberFormat="1" applyFont="1" applyBorder="1" applyAlignment="1">
      <alignment horizontal="center" vertical="center"/>
    </xf>
    <xf numFmtId="168" fontId="125" fillId="0" borderId="34" xfId="276" applyNumberFormat="1" applyFont="1" applyBorder="1" applyAlignment="1">
      <alignment horizontal="center" vertical="center" wrapText="1"/>
    </xf>
    <xf numFmtId="168" fontId="125" fillId="0" borderId="4" xfId="276" applyNumberFormat="1" applyFont="1" applyBorder="1" applyAlignment="1">
      <alignment horizontal="center" vertical="center" wrapText="1"/>
    </xf>
    <xf numFmtId="168" fontId="125" fillId="0" borderId="5" xfId="276" applyNumberFormat="1" applyFont="1" applyBorder="1" applyAlignment="1">
      <alignment horizontal="center" vertical="center" wrapText="1"/>
    </xf>
    <xf numFmtId="41" fontId="11" fillId="0" borderId="4" xfId="276" applyNumberFormat="1" applyFont="1" applyBorder="1" applyAlignment="1">
      <alignment vertical="center"/>
    </xf>
    <xf numFmtId="2" fontId="117" fillId="0" borderId="34" xfId="276" applyNumberFormat="1" applyFont="1" applyBorder="1" applyAlignment="1">
      <alignment horizontal="center" vertical="center"/>
    </xf>
    <xf numFmtId="2" fontId="117" fillId="0" borderId="5" xfId="276" applyNumberFormat="1" applyFont="1" applyBorder="1" applyAlignment="1">
      <alignment horizontal="center" vertical="center"/>
    </xf>
    <xf numFmtId="49" fontId="125" fillId="0" borderId="34" xfId="276" applyNumberFormat="1" applyFont="1" applyBorder="1" applyAlignment="1">
      <alignment horizontal="center" vertical="center"/>
    </xf>
    <xf numFmtId="166" fontId="125" fillId="0" borderId="68" xfId="276" applyNumberFormat="1" applyFont="1" applyBorder="1" applyAlignment="1">
      <alignment horizontal="center" vertical="center"/>
    </xf>
    <xf numFmtId="166" fontId="117" fillId="0" borderId="4" xfId="276" applyNumberFormat="1" applyFont="1" applyBorder="1" applyAlignment="1">
      <alignment horizontal="center" vertical="center" wrapText="1"/>
    </xf>
    <xf numFmtId="49" fontId="128" fillId="0" borderId="34" xfId="276" applyNumberFormat="1" applyFont="1" applyBorder="1" applyAlignment="1">
      <alignment horizontal="center" vertical="center"/>
    </xf>
    <xf numFmtId="41" fontId="128" fillId="0" borderId="4" xfId="276" applyNumberFormat="1" applyFont="1" applyBorder="1" applyAlignment="1">
      <alignment horizontal="center" vertical="center" wrapText="1"/>
    </xf>
    <xf numFmtId="166" fontId="128" fillId="0" borderId="4" xfId="276" applyNumberFormat="1" applyFont="1" applyBorder="1" applyAlignment="1">
      <alignment horizontal="center" vertical="center" wrapText="1"/>
    </xf>
    <xf numFmtId="41" fontId="128" fillId="0" borderId="4" xfId="276" applyNumberFormat="1" applyFont="1" applyBorder="1" applyAlignment="1">
      <alignment horizontal="center" vertical="center"/>
    </xf>
    <xf numFmtId="41" fontId="128" fillId="0" borderId="5" xfId="276" applyNumberFormat="1" applyFont="1" applyBorder="1" applyAlignment="1">
      <alignment horizontal="center" vertical="center"/>
    </xf>
    <xf numFmtId="165" fontId="128" fillId="0" borderId="34" xfId="276" applyNumberFormat="1" applyFont="1" applyBorder="1" applyAlignment="1">
      <alignment horizontal="center" vertical="center"/>
    </xf>
    <xf numFmtId="165" fontId="128" fillId="0" borderId="4" xfId="276" applyNumberFormat="1" applyFont="1" applyBorder="1" applyAlignment="1">
      <alignment horizontal="center" vertical="center"/>
    </xf>
    <xf numFmtId="165" fontId="128" fillId="0" borderId="5" xfId="276" applyNumberFormat="1" applyFont="1" applyBorder="1" applyAlignment="1">
      <alignment horizontal="center" vertical="center"/>
    </xf>
    <xf numFmtId="165" fontId="128" fillId="0" borderId="35" xfId="276" applyNumberFormat="1" applyFont="1" applyBorder="1" applyAlignment="1">
      <alignment horizontal="center" vertical="center"/>
    </xf>
    <xf numFmtId="41" fontId="128" fillId="0" borderId="35" xfId="276" applyNumberFormat="1" applyFont="1" applyBorder="1" applyAlignment="1">
      <alignment horizontal="center" vertical="center"/>
    </xf>
    <xf numFmtId="41" fontId="128" fillId="0" borderId="34" xfId="276" applyNumberFormat="1" applyFont="1" applyBorder="1" applyAlignment="1">
      <alignment horizontal="center" vertical="center"/>
    </xf>
    <xf numFmtId="41" fontId="159" fillId="0" borderId="34" xfId="276" applyNumberFormat="1" applyFont="1" applyBorder="1" applyAlignment="1">
      <alignment horizontal="center" vertical="center"/>
    </xf>
    <xf numFmtId="41" fontId="159" fillId="0" borderId="4" xfId="276" applyNumberFormat="1" applyFont="1" applyBorder="1" applyAlignment="1">
      <alignment horizontal="center" vertical="center"/>
    </xf>
    <xf numFmtId="41" fontId="159" fillId="0" borderId="35" xfId="276" applyNumberFormat="1" applyFont="1" applyBorder="1" applyAlignment="1">
      <alignment horizontal="center" vertical="center"/>
    </xf>
    <xf numFmtId="166" fontId="128" fillId="0" borderId="4" xfId="276" applyNumberFormat="1" applyFont="1" applyBorder="1" applyAlignment="1">
      <alignment horizontal="center" vertical="center"/>
    </xf>
    <xf numFmtId="168" fontId="128" fillId="0" borderId="34" xfId="276" applyNumberFormat="1" applyFont="1" applyBorder="1" applyAlignment="1">
      <alignment horizontal="center" vertical="center"/>
    </xf>
    <xf numFmtId="168" fontId="128" fillId="0" borderId="4" xfId="276" applyNumberFormat="1" applyFont="1" applyBorder="1" applyAlignment="1">
      <alignment horizontal="center" vertical="center"/>
    </xf>
    <xf numFmtId="168" fontId="128" fillId="0" borderId="5" xfId="276" applyNumberFormat="1" applyFont="1" applyBorder="1" applyAlignment="1">
      <alignment horizontal="center" vertical="center"/>
    </xf>
    <xf numFmtId="168" fontId="128" fillId="0" borderId="35" xfId="276" applyNumberFormat="1" applyFont="1" applyBorder="1" applyAlignment="1">
      <alignment horizontal="center" vertical="center"/>
    </xf>
    <xf numFmtId="41" fontId="128" fillId="0" borderId="67" xfId="276" applyNumberFormat="1" applyFont="1" applyBorder="1" applyAlignment="1">
      <alignment horizontal="center" vertical="center"/>
    </xf>
    <xf numFmtId="41" fontId="128" fillId="0" borderId="7" xfId="276" applyNumberFormat="1" applyFont="1" applyBorder="1" applyAlignment="1">
      <alignment horizontal="center" vertical="center"/>
    </xf>
    <xf numFmtId="166" fontId="128" fillId="0" borderId="34" xfId="276" applyNumberFormat="1" applyFont="1" applyBorder="1" applyAlignment="1">
      <alignment horizontal="center" vertical="center"/>
    </xf>
    <xf numFmtId="166" fontId="128" fillId="0" borderId="5" xfId="276" applyNumberFormat="1" applyFont="1" applyBorder="1" applyAlignment="1">
      <alignment horizontal="center" vertical="center"/>
    </xf>
    <xf numFmtId="166" fontId="128" fillId="0" borderId="35" xfId="276" applyNumberFormat="1" applyFont="1" applyBorder="1" applyAlignment="1">
      <alignment horizontal="center" vertical="center"/>
    </xf>
    <xf numFmtId="166" fontId="159" fillId="0" borderId="34" xfId="276" applyNumberFormat="1" applyFont="1" applyBorder="1" applyAlignment="1">
      <alignment horizontal="center" vertical="center"/>
    </xf>
    <xf numFmtId="166" fontId="159" fillId="0" borderId="4" xfId="276" applyNumberFormat="1" applyFont="1" applyBorder="1" applyAlignment="1">
      <alignment horizontal="center" vertical="center"/>
    </xf>
    <xf numFmtId="166" fontId="159" fillId="0" borderId="35" xfId="276" applyNumberFormat="1" applyFont="1" applyBorder="1" applyAlignment="1">
      <alignment horizontal="center" vertical="center"/>
    </xf>
    <xf numFmtId="168" fontId="128" fillId="0" borderId="67" xfId="276" applyNumberFormat="1" applyFont="1" applyBorder="1" applyAlignment="1">
      <alignment horizontal="center" vertical="center"/>
    </xf>
    <xf numFmtId="168" fontId="159" fillId="0" borderId="34" xfId="276" applyNumberFormat="1" applyFont="1" applyBorder="1" applyAlignment="1">
      <alignment horizontal="center" vertical="center"/>
    </xf>
    <xf numFmtId="168" fontId="159" fillId="0" borderId="4" xfId="276" applyNumberFormat="1" applyFont="1" applyBorder="1" applyAlignment="1">
      <alignment horizontal="center" vertical="center"/>
    </xf>
    <xf numFmtId="168" fontId="159" fillId="0" borderId="35" xfId="276" applyNumberFormat="1" applyFont="1" applyBorder="1" applyAlignment="1">
      <alignment horizontal="center" vertical="center"/>
    </xf>
    <xf numFmtId="41" fontId="117" fillId="0" borderId="4" xfId="385" applyNumberFormat="1" applyFont="1" applyFill="1" applyBorder="1" applyAlignment="1">
      <alignment horizontal="center" vertical="center"/>
    </xf>
    <xf numFmtId="41" fontId="117" fillId="0" borderId="5" xfId="385" applyNumberFormat="1" applyFont="1" applyFill="1" applyBorder="1" applyAlignment="1">
      <alignment horizontal="center" vertical="center"/>
    </xf>
    <xf numFmtId="189" fontId="128" fillId="0" borderId="34" xfId="276" applyNumberFormat="1" applyFont="1" applyBorder="1" applyAlignment="1">
      <alignment horizontal="center" vertical="center"/>
    </xf>
    <xf numFmtId="189" fontId="128" fillId="0" borderId="4" xfId="276" applyNumberFormat="1" applyFont="1" applyBorder="1" applyAlignment="1">
      <alignment horizontal="center" vertical="center"/>
    </xf>
    <xf numFmtId="189" fontId="128" fillId="0" borderId="35" xfId="276" applyNumberFormat="1" applyFont="1" applyBorder="1" applyAlignment="1">
      <alignment horizontal="center" vertical="center"/>
    </xf>
    <xf numFmtId="189" fontId="128" fillId="0" borderId="67" xfId="276" applyNumberFormat="1" applyFont="1" applyBorder="1" applyAlignment="1">
      <alignment horizontal="center" vertical="center"/>
    </xf>
    <xf numFmtId="189" fontId="128" fillId="0" borderId="5" xfId="276" applyNumberFormat="1" applyFont="1" applyBorder="1" applyAlignment="1">
      <alignment horizontal="center" vertical="center"/>
    </xf>
    <xf numFmtId="189" fontId="159" fillId="0" borderId="34" xfId="276" applyNumberFormat="1" applyFont="1" applyBorder="1" applyAlignment="1">
      <alignment horizontal="center" vertical="center"/>
    </xf>
    <xf numFmtId="189" fontId="159" fillId="0" borderId="4" xfId="276" applyNumberFormat="1" applyFont="1" applyBorder="1" applyAlignment="1">
      <alignment horizontal="center" vertical="center"/>
    </xf>
    <xf numFmtId="189" fontId="159" fillId="0" borderId="35" xfId="276" applyNumberFormat="1" applyFont="1" applyBorder="1" applyAlignment="1">
      <alignment horizontal="center" vertical="center"/>
    </xf>
    <xf numFmtId="41" fontId="128" fillId="0" borderId="6" xfId="276" applyNumberFormat="1" applyFont="1" applyBorder="1" applyAlignment="1">
      <alignment horizontal="center" vertical="center"/>
    </xf>
    <xf numFmtId="41" fontId="119" fillId="0" borderId="4" xfId="276" applyNumberFormat="1" applyFont="1" applyBorder="1" applyAlignment="1">
      <alignment horizontal="center" vertical="center" wrapText="1"/>
    </xf>
    <xf numFmtId="41" fontId="119" fillId="0" borderId="4" xfId="276" applyNumberFormat="1" applyFont="1" applyBorder="1" applyAlignment="1">
      <alignment horizontal="center" vertical="center"/>
    </xf>
    <xf numFmtId="41" fontId="119" fillId="0" borderId="5" xfId="276" applyNumberFormat="1" applyFont="1" applyBorder="1" applyAlignment="1">
      <alignment horizontal="center" vertical="center"/>
    </xf>
    <xf numFmtId="41" fontId="119" fillId="0" borderId="34" xfId="276" applyNumberFormat="1" applyFont="1" applyBorder="1" applyAlignment="1">
      <alignment horizontal="center" vertical="center"/>
    </xf>
    <xf numFmtId="41" fontId="119" fillId="0" borderId="35" xfId="276" applyNumberFormat="1" applyFont="1" applyBorder="1" applyAlignment="1">
      <alignment horizontal="center" vertical="center"/>
    </xf>
    <xf numFmtId="41" fontId="119" fillId="0" borderId="67" xfId="276" applyNumberFormat="1" applyFont="1" applyBorder="1" applyAlignment="1">
      <alignment horizontal="center" vertical="center"/>
    </xf>
    <xf numFmtId="41" fontId="119" fillId="0" borderId="6" xfId="276" applyNumberFormat="1" applyFont="1" applyBorder="1" applyAlignment="1">
      <alignment horizontal="center" vertical="center"/>
    </xf>
    <xf numFmtId="41" fontId="122" fillId="0" borderId="4" xfId="276" applyNumberFormat="1" applyFont="1" applyBorder="1" applyAlignment="1">
      <alignment horizontal="center" vertical="center"/>
    </xf>
    <xf numFmtId="41" fontId="122" fillId="0" borderId="35" xfId="276" applyNumberFormat="1" applyFont="1" applyBorder="1" applyAlignment="1">
      <alignment horizontal="center" vertical="center"/>
    </xf>
    <xf numFmtId="41" fontId="122" fillId="0" borderId="34" xfId="276" applyNumberFormat="1" applyFont="1" applyBorder="1" applyAlignment="1">
      <alignment horizontal="center" vertical="center"/>
    </xf>
    <xf numFmtId="41" fontId="122" fillId="0" borderId="7" xfId="276" applyNumberFormat="1" applyFont="1" applyBorder="1" applyAlignment="1">
      <alignment horizontal="center" vertical="center"/>
    </xf>
    <xf numFmtId="41" fontId="122" fillId="0" borderId="6" xfId="276" applyNumberFormat="1" applyFont="1" applyBorder="1" applyAlignment="1">
      <alignment horizontal="center" vertical="center"/>
    </xf>
    <xf numFmtId="41" fontId="122" fillId="0" borderId="5" xfId="276" applyNumberFormat="1" applyFont="1" applyBorder="1" applyAlignment="1">
      <alignment horizontal="center" vertical="center"/>
    </xf>
    <xf numFmtId="41" fontId="8" fillId="0" borderId="34" xfId="276" applyNumberFormat="1" applyFont="1" applyBorder="1" applyAlignment="1">
      <alignment horizontal="center" vertical="center"/>
    </xf>
    <xf numFmtId="41" fontId="8" fillId="0" borderId="4" xfId="276" applyNumberFormat="1" applyFont="1" applyBorder="1" applyAlignment="1">
      <alignment horizontal="center" vertical="center"/>
    </xf>
    <xf numFmtId="41" fontId="8" fillId="0" borderId="35" xfId="276" applyNumberFormat="1" applyFont="1" applyBorder="1" applyAlignment="1">
      <alignment horizontal="center" vertical="center"/>
    </xf>
    <xf numFmtId="0" fontId="117" fillId="0" borderId="34" xfId="276" applyFont="1" applyBorder="1" applyAlignment="1">
      <alignment horizontal="center" vertical="center"/>
    </xf>
    <xf numFmtId="0" fontId="117" fillId="0" borderId="4" xfId="276" applyFont="1" applyBorder="1" applyAlignment="1">
      <alignment horizontal="center" vertical="center"/>
    </xf>
    <xf numFmtId="0" fontId="117" fillId="0" borderId="5" xfId="276" applyFont="1" applyBorder="1" applyAlignment="1">
      <alignment horizontal="center" vertical="center"/>
    </xf>
    <xf numFmtId="41" fontId="129" fillId="0" borderId="4" xfId="276" applyNumberFormat="1" applyFont="1" applyBorder="1" applyAlignment="1">
      <alignment horizontal="center" vertical="center"/>
    </xf>
    <xf numFmtId="41" fontId="129" fillId="0" borderId="35" xfId="276" applyNumberFormat="1" applyFont="1" applyBorder="1" applyAlignment="1">
      <alignment horizontal="center" vertical="center"/>
    </xf>
    <xf numFmtId="41" fontId="129" fillId="0" borderId="34" xfId="276" applyNumberFormat="1" applyFont="1" applyBorder="1" applyAlignment="1">
      <alignment horizontal="center" vertical="center"/>
    </xf>
    <xf numFmtId="41" fontId="129" fillId="0" borderId="5" xfId="276" applyNumberFormat="1" applyFont="1" applyBorder="1" applyAlignment="1">
      <alignment horizontal="center" vertical="center"/>
    </xf>
    <xf numFmtId="41" fontId="20" fillId="0" borderId="34" xfId="276" applyNumberFormat="1" applyFont="1" applyBorder="1" applyAlignment="1">
      <alignment horizontal="center" vertical="center"/>
    </xf>
    <xf numFmtId="41" fontId="20" fillId="0" borderId="4" xfId="276" applyNumberFormat="1" applyFont="1" applyBorder="1" applyAlignment="1">
      <alignment horizontal="center" vertical="center"/>
    </xf>
    <xf numFmtId="41" fontId="20" fillId="0" borderId="35" xfId="276" applyNumberFormat="1" applyFont="1" applyBorder="1" applyAlignment="1">
      <alignment horizontal="center" vertical="center"/>
    </xf>
    <xf numFmtId="9" fontId="125" fillId="0" borderId="7" xfId="384" applyFont="1" applyFill="1" applyBorder="1" applyAlignment="1">
      <alignment horizontal="center" vertical="center"/>
    </xf>
    <xf numFmtId="9" fontId="125" fillId="0" borderId="68" xfId="384" applyFont="1" applyFill="1" applyBorder="1" applyAlignment="1">
      <alignment horizontal="center" vertical="center"/>
    </xf>
    <xf numFmtId="9" fontId="122" fillId="0" borderId="4" xfId="384" applyFont="1" applyFill="1" applyBorder="1" applyAlignment="1">
      <alignment horizontal="center" vertical="center"/>
    </xf>
    <xf numFmtId="9" fontId="122" fillId="0" borderId="35" xfId="384" applyFont="1" applyFill="1" applyBorder="1" applyAlignment="1">
      <alignment horizontal="center" vertical="center"/>
    </xf>
    <xf numFmtId="9" fontId="122" fillId="0" borderId="34" xfId="384" applyFont="1" applyFill="1" applyBorder="1" applyAlignment="1">
      <alignment horizontal="center" vertical="center"/>
    </xf>
    <xf numFmtId="9" fontId="122" fillId="0" borderId="5" xfId="384" applyFont="1" applyFill="1" applyBorder="1" applyAlignment="1">
      <alignment horizontal="center" vertical="center"/>
    </xf>
    <xf numFmtId="41" fontId="142" fillId="0" borderId="34" xfId="276" applyNumberFormat="1" applyFont="1" applyBorder="1" applyAlignment="1">
      <alignment horizontal="center" vertical="center"/>
    </xf>
    <xf numFmtId="41" fontId="142" fillId="0" borderId="4" xfId="276" applyNumberFormat="1" applyFont="1" applyBorder="1" applyAlignment="1">
      <alignment horizontal="center" vertical="center"/>
    </xf>
    <xf numFmtId="41" fontId="142" fillId="0" borderId="35" xfId="276" applyNumberFormat="1" applyFont="1" applyBorder="1" applyAlignment="1">
      <alignment horizontal="center" vertical="center"/>
    </xf>
    <xf numFmtId="9" fontId="117" fillId="0" borderId="5" xfId="384" applyFont="1" applyFill="1" applyBorder="1" applyAlignment="1">
      <alignment horizontal="center" vertical="center"/>
    </xf>
    <xf numFmtId="41" fontId="122" fillId="0" borderId="67" xfId="276" applyNumberFormat="1" applyFont="1" applyBorder="1" applyAlignment="1">
      <alignment horizontal="center" vertical="center"/>
    </xf>
    <xf numFmtId="166" fontId="122" fillId="0" borderId="4" xfId="276" applyNumberFormat="1" applyFont="1" applyBorder="1" applyAlignment="1">
      <alignment horizontal="center" vertical="center"/>
    </xf>
    <xf numFmtId="166" fontId="122" fillId="0" borderId="35" xfId="276" applyNumberFormat="1" applyFont="1" applyBorder="1" applyAlignment="1">
      <alignment horizontal="center" vertical="center"/>
    </xf>
    <xf numFmtId="166" fontId="122" fillId="0" borderId="34" xfId="276" applyNumberFormat="1" applyFont="1" applyBorder="1" applyAlignment="1">
      <alignment horizontal="center" vertical="center"/>
    </xf>
    <xf numFmtId="166" fontId="122" fillId="0" borderId="5" xfId="276" applyNumberFormat="1" applyFont="1" applyBorder="1" applyAlignment="1">
      <alignment horizontal="center" vertical="center"/>
    </xf>
    <xf numFmtId="166" fontId="8" fillId="0" borderId="34" xfId="276" applyNumberFormat="1" applyFont="1" applyBorder="1" applyAlignment="1">
      <alignment horizontal="center" vertical="center"/>
    </xf>
    <xf numFmtId="166" fontId="8" fillId="0" borderId="4" xfId="276" applyNumberFormat="1" applyFont="1" applyBorder="1" applyAlignment="1">
      <alignment horizontal="center" vertical="center"/>
    </xf>
    <xf numFmtId="166" fontId="8" fillId="0" borderId="35" xfId="276" applyNumberFormat="1" applyFont="1" applyBorder="1" applyAlignment="1">
      <alignment horizontal="center" vertical="center"/>
    </xf>
    <xf numFmtId="166" fontId="119" fillId="0" borderId="4" xfId="276" applyNumberFormat="1" applyFont="1" applyBorder="1" applyAlignment="1">
      <alignment horizontal="center" vertical="center"/>
    </xf>
    <xf numFmtId="166" fontId="119" fillId="0" borderId="35" xfId="276" applyNumberFormat="1" applyFont="1" applyBorder="1" applyAlignment="1">
      <alignment horizontal="center" vertical="center"/>
    </xf>
    <xf numFmtId="166" fontId="119" fillId="0" borderId="34" xfId="276" applyNumberFormat="1" applyFont="1" applyBorder="1" applyAlignment="1">
      <alignment horizontal="center" vertical="center"/>
    </xf>
    <xf numFmtId="166" fontId="119" fillId="0" borderId="5" xfId="276" applyNumberFormat="1" applyFont="1" applyBorder="1" applyAlignment="1">
      <alignment horizontal="center" vertical="center"/>
    </xf>
    <xf numFmtId="167" fontId="125" fillId="0" borderId="34" xfId="384" applyNumberFormat="1" applyFont="1" applyFill="1" applyBorder="1" applyAlignment="1">
      <alignment horizontal="center" vertical="center"/>
    </xf>
    <xf numFmtId="41" fontId="117" fillId="0" borderId="46" xfId="276" applyNumberFormat="1" applyFont="1" applyBorder="1" applyAlignment="1">
      <alignment horizontal="center" vertical="center"/>
    </xf>
    <xf numFmtId="41" fontId="117" fillId="0" borderId="8" xfId="276" applyNumberFormat="1" applyFont="1" applyBorder="1" applyAlignment="1">
      <alignment horizontal="center" vertical="center" wrapText="1"/>
    </xf>
    <xf numFmtId="41" fontId="125" fillId="0" borderId="6" xfId="276" applyNumberFormat="1" applyFont="1" applyBorder="1" applyAlignment="1">
      <alignment horizontal="center" vertical="center"/>
    </xf>
    <xf numFmtId="41" fontId="117" fillId="0" borderId="7" xfId="276" applyNumberFormat="1" applyFont="1" applyBorder="1" applyAlignment="1">
      <alignment horizontal="center" vertical="center"/>
    </xf>
    <xf numFmtId="41" fontId="125" fillId="0" borderId="0" xfId="276" applyNumberFormat="1" applyFont="1" applyAlignment="1">
      <alignment horizontal="center" vertical="center"/>
    </xf>
    <xf numFmtId="41" fontId="117" fillId="0" borderId="0" xfId="276" applyNumberFormat="1" applyFont="1" applyAlignment="1">
      <alignment horizontal="center" vertical="center"/>
    </xf>
    <xf numFmtId="3" fontId="117" fillId="0" borderId="34" xfId="384" applyNumberFormat="1" applyFont="1" applyFill="1" applyBorder="1" applyAlignment="1">
      <alignment horizontal="center" vertical="center"/>
    </xf>
    <xf numFmtId="3" fontId="117" fillId="0" borderId="4" xfId="384" applyNumberFormat="1" applyFont="1" applyFill="1" applyBorder="1" applyAlignment="1">
      <alignment horizontal="center" vertical="center"/>
    </xf>
    <xf numFmtId="3" fontId="117" fillId="0" borderId="35" xfId="384" applyNumberFormat="1" applyFont="1" applyFill="1" applyBorder="1" applyAlignment="1">
      <alignment horizontal="center" vertical="center"/>
    </xf>
    <xf numFmtId="3" fontId="117" fillId="0" borderId="67" xfId="384" applyNumberFormat="1" applyFont="1" applyFill="1" applyBorder="1" applyAlignment="1">
      <alignment horizontal="center" vertical="center"/>
    </xf>
    <xf numFmtId="3" fontId="117" fillId="0" borderId="5" xfId="384" applyNumberFormat="1" applyFont="1" applyFill="1" applyBorder="1" applyAlignment="1">
      <alignment horizontal="center" vertical="center"/>
    </xf>
    <xf numFmtId="189" fontId="117" fillId="0" borderId="34" xfId="384" applyNumberFormat="1" applyFont="1" applyFill="1" applyBorder="1" applyAlignment="1">
      <alignment horizontal="center" vertical="center"/>
    </xf>
    <xf numFmtId="189" fontId="117" fillId="0" borderId="7" xfId="384" applyNumberFormat="1" applyFont="1" applyFill="1" applyBorder="1" applyAlignment="1">
      <alignment horizontal="center" vertical="center"/>
    </xf>
    <xf numFmtId="189" fontId="117" fillId="0" borderId="68" xfId="384" applyNumberFormat="1" applyFont="1" applyFill="1" applyBorder="1" applyAlignment="1">
      <alignment horizontal="center" vertical="center"/>
    </xf>
    <xf numFmtId="189" fontId="117" fillId="0" borderId="4" xfId="384" applyNumberFormat="1" applyFont="1" applyFill="1" applyBorder="1" applyAlignment="1">
      <alignment horizontal="center" vertical="center"/>
    </xf>
    <xf numFmtId="189" fontId="117" fillId="0" borderId="35" xfId="384" applyNumberFormat="1" applyFont="1" applyFill="1" applyBorder="1" applyAlignment="1">
      <alignment horizontal="center" vertical="center"/>
    </xf>
    <xf numFmtId="189" fontId="117" fillId="0" borderId="6" xfId="384" applyNumberFormat="1" applyFont="1" applyFill="1" applyBorder="1" applyAlignment="1">
      <alignment horizontal="center" vertical="center"/>
    </xf>
    <xf numFmtId="189" fontId="9" fillId="0" borderId="34" xfId="384" applyNumberFormat="1" applyFont="1" applyFill="1" applyBorder="1" applyAlignment="1">
      <alignment horizontal="center" vertical="center"/>
    </xf>
    <xf numFmtId="189" fontId="9" fillId="0" borderId="4" xfId="384" applyNumberFormat="1" applyFont="1" applyFill="1" applyBorder="1" applyAlignment="1">
      <alignment horizontal="center" vertical="center"/>
    </xf>
    <xf numFmtId="189" fontId="9" fillId="0" borderId="35" xfId="384" applyNumberFormat="1" applyFont="1" applyFill="1" applyBorder="1" applyAlignment="1">
      <alignment horizontal="center" vertical="center"/>
    </xf>
    <xf numFmtId="41" fontId="117" fillId="0" borderId="42" xfId="276" applyNumberFormat="1" applyFont="1" applyBorder="1" applyAlignment="1">
      <alignment horizontal="center" vertical="center"/>
    </xf>
    <xf numFmtId="41" fontId="117" fillId="0" borderId="0" xfId="276" applyNumberFormat="1" applyFont="1" applyAlignment="1">
      <alignment horizontal="center" vertical="center" wrapText="1"/>
    </xf>
    <xf numFmtId="9" fontId="130" fillId="0" borderId="4" xfId="384" applyFont="1" applyFill="1" applyBorder="1" applyAlignment="1">
      <alignment horizontal="center" vertical="center"/>
    </xf>
    <xf numFmtId="9" fontId="130" fillId="0" borderId="34" xfId="384" applyFont="1" applyFill="1" applyBorder="1" applyAlignment="1">
      <alignment horizontal="center" vertical="center"/>
    </xf>
    <xf numFmtId="9" fontId="130" fillId="0" borderId="5" xfId="384" applyFont="1" applyFill="1" applyBorder="1" applyAlignment="1">
      <alignment horizontal="center" vertical="center"/>
    </xf>
    <xf numFmtId="9" fontId="130" fillId="0" borderId="35" xfId="384" applyFont="1" applyFill="1" applyBorder="1" applyAlignment="1">
      <alignment horizontal="center" vertical="center"/>
    </xf>
    <xf numFmtId="9" fontId="130" fillId="0" borderId="67" xfId="384" applyFont="1" applyFill="1" applyBorder="1" applyAlignment="1">
      <alignment horizontal="center" vertical="center"/>
    </xf>
    <xf numFmtId="9" fontId="130" fillId="0" borderId="7" xfId="384" applyFont="1" applyFill="1" applyBorder="1" applyAlignment="1">
      <alignment horizontal="center" vertical="center"/>
    </xf>
    <xf numFmtId="9" fontId="130" fillId="0" borderId="68" xfId="384" applyFont="1" applyFill="1" applyBorder="1" applyAlignment="1">
      <alignment horizontal="center" vertical="center"/>
    </xf>
    <xf numFmtId="9" fontId="130" fillId="0" borderId="6" xfId="384" applyFont="1" applyFill="1" applyBorder="1" applyAlignment="1">
      <alignment horizontal="center" vertical="center"/>
    </xf>
    <xf numFmtId="9" fontId="12" fillId="0" borderId="34" xfId="384" applyFont="1" applyFill="1" applyBorder="1" applyAlignment="1">
      <alignment horizontal="center" vertical="center"/>
    </xf>
    <xf numFmtId="9" fontId="12" fillId="0" borderId="4" xfId="384" applyFont="1" applyFill="1" applyBorder="1" applyAlignment="1">
      <alignment horizontal="center" vertical="center"/>
    </xf>
    <xf numFmtId="9" fontId="12" fillId="0" borderId="35" xfId="384" applyFont="1" applyFill="1" applyBorder="1" applyAlignment="1">
      <alignment horizontal="center" vertical="center"/>
    </xf>
    <xf numFmtId="41" fontId="128" fillId="0" borderId="42" xfId="276" applyNumberFormat="1" applyFont="1" applyBorder="1" applyAlignment="1">
      <alignment horizontal="center" vertical="center"/>
    </xf>
    <xf numFmtId="49" fontId="128" fillId="0" borderId="4" xfId="2" applyNumberFormat="1" applyFont="1" applyFill="1" applyBorder="1" applyAlignment="1">
      <alignment horizontal="center" vertical="center" wrapText="1"/>
    </xf>
    <xf numFmtId="165" fontId="128" fillId="0" borderId="67" xfId="276" applyNumberFormat="1" applyFont="1" applyBorder="1" applyAlignment="1">
      <alignment horizontal="center" vertical="center"/>
    </xf>
    <xf numFmtId="165" fontId="128" fillId="0" borderId="6" xfId="276" applyNumberFormat="1" applyFont="1" applyBorder="1" applyAlignment="1">
      <alignment horizontal="center" vertical="center"/>
    </xf>
    <xf numFmtId="165" fontId="159" fillId="0" borderId="34" xfId="276" applyNumberFormat="1" applyFont="1" applyBorder="1" applyAlignment="1">
      <alignment horizontal="center" vertical="center"/>
    </xf>
    <xf numFmtId="165" fontId="159" fillId="0" borderId="4" xfId="276" applyNumberFormat="1" applyFont="1" applyBorder="1" applyAlignment="1">
      <alignment horizontal="center" vertical="center"/>
    </xf>
    <xf numFmtId="165" fontId="159" fillId="0" borderId="35" xfId="276" applyNumberFormat="1" applyFont="1" applyBorder="1" applyAlignment="1">
      <alignment horizontal="center" vertical="center"/>
    </xf>
    <xf numFmtId="49" fontId="128" fillId="0" borderId="59" xfId="2" applyNumberFormat="1" applyFont="1" applyFill="1" applyBorder="1" applyAlignment="1">
      <alignment horizontal="center" vertical="center" wrapText="1"/>
    </xf>
    <xf numFmtId="41" fontId="128" fillId="0" borderId="9" xfId="276" applyNumberFormat="1" applyFont="1" applyBorder="1" applyAlignment="1">
      <alignment horizontal="center" vertical="center" wrapText="1"/>
    </xf>
    <xf numFmtId="41" fontId="128" fillId="0" borderId="9" xfId="276" applyNumberFormat="1" applyFont="1" applyBorder="1" applyAlignment="1">
      <alignment horizontal="center" vertical="center"/>
    </xf>
    <xf numFmtId="41" fontId="128" fillId="0" borderId="32" xfId="276" applyNumberFormat="1" applyFont="1" applyBorder="1" applyAlignment="1">
      <alignment horizontal="center" vertical="center"/>
    </xf>
    <xf numFmtId="49" fontId="128" fillId="0" borderId="12" xfId="2" applyNumberFormat="1" applyFont="1" applyFill="1" applyBorder="1" applyAlignment="1">
      <alignment horizontal="center" vertical="center" wrapText="1"/>
    </xf>
    <xf numFmtId="41" fontId="130" fillId="0" borderId="4" xfId="276" applyNumberFormat="1" applyFont="1" applyBorder="1" applyAlignment="1">
      <alignment horizontal="center" vertical="center"/>
    </xf>
    <xf numFmtId="41" fontId="130" fillId="0" borderId="5" xfId="276" applyNumberFormat="1" applyFont="1" applyBorder="1" applyAlignment="1">
      <alignment horizontal="center" vertical="center"/>
    </xf>
    <xf numFmtId="165" fontId="128" fillId="0" borderId="7" xfId="276" applyNumberFormat="1" applyFont="1" applyBorder="1" applyAlignment="1">
      <alignment horizontal="center" vertical="center"/>
    </xf>
    <xf numFmtId="41" fontId="128" fillId="0" borderId="36" xfId="276" applyNumberFormat="1" applyFont="1" applyBorder="1" applyAlignment="1">
      <alignment horizontal="center" vertical="center"/>
    </xf>
    <xf numFmtId="41" fontId="128" fillId="0" borderId="37" xfId="276" applyNumberFormat="1" applyFont="1" applyBorder="1" applyAlignment="1">
      <alignment horizontal="center" vertical="center" wrapText="1"/>
    </xf>
    <xf numFmtId="41" fontId="130" fillId="0" borderId="37" xfId="276" applyNumberFormat="1" applyFont="1" applyBorder="1" applyAlignment="1">
      <alignment horizontal="center" vertical="center"/>
    </xf>
    <xf numFmtId="41" fontId="130" fillId="0" borderId="43" xfId="276" applyNumberFormat="1" applyFont="1" applyBorder="1" applyAlignment="1">
      <alignment horizontal="center" vertical="center"/>
    </xf>
    <xf numFmtId="165" fontId="128" fillId="0" borderId="36" xfId="276" applyNumberFormat="1" applyFont="1" applyBorder="1" applyAlignment="1">
      <alignment horizontal="center" vertical="center"/>
    </xf>
    <xf numFmtId="165" fontId="128" fillId="0" borderId="37" xfId="276" applyNumberFormat="1" applyFont="1" applyBorder="1" applyAlignment="1">
      <alignment horizontal="center" vertical="center"/>
    </xf>
    <xf numFmtId="165" fontId="128" fillId="0" borderId="43" xfId="276" applyNumberFormat="1" applyFont="1" applyBorder="1" applyAlignment="1">
      <alignment horizontal="center" vertical="center"/>
    </xf>
    <xf numFmtId="165" fontId="128" fillId="0" borderId="38" xfId="276" applyNumberFormat="1" applyFont="1" applyBorder="1" applyAlignment="1">
      <alignment horizontal="center" vertical="center"/>
    </xf>
    <xf numFmtId="165" fontId="128" fillId="0" borderId="69" xfId="276" applyNumberFormat="1" applyFont="1" applyBorder="1" applyAlignment="1">
      <alignment horizontal="center" vertical="center"/>
    </xf>
    <xf numFmtId="165" fontId="128" fillId="0" borderId="71" xfId="276" applyNumberFormat="1" applyFont="1" applyBorder="1" applyAlignment="1">
      <alignment horizontal="center" vertical="center"/>
    </xf>
    <xf numFmtId="165" fontId="159" fillId="0" borderId="36" xfId="276" applyNumberFormat="1" applyFont="1" applyBorder="1" applyAlignment="1">
      <alignment horizontal="center" vertical="center"/>
    </xf>
    <xf numFmtId="165" fontId="159" fillId="0" borderId="37" xfId="276" applyNumberFormat="1" applyFont="1" applyBorder="1" applyAlignment="1">
      <alignment horizontal="center" vertical="center"/>
    </xf>
    <xf numFmtId="165" fontId="159" fillId="0" borderId="38" xfId="276" applyNumberFormat="1" applyFont="1" applyBorder="1" applyAlignment="1">
      <alignment horizontal="center" vertical="center"/>
    </xf>
    <xf numFmtId="0" fontId="163" fillId="0" borderId="0" xfId="0" applyFont="1" applyAlignment="1">
      <alignment vertical="center" wrapText="1"/>
    </xf>
    <xf numFmtId="41" fontId="3" fillId="0" borderId="7" xfId="0" applyNumberFormat="1" applyFont="1" applyBorder="1" applyAlignment="1">
      <alignment horizontal="center" vertical="center"/>
    </xf>
    <xf numFmtId="41" fontId="4" fillId="37" borderId="4" xfId="0" applyNumberFormat="1" applyFont="1" applyFill="1" applyBorder="1" applyAlignment="1">
      <alignment horizontal="center" vertical="center"/>
    </xf>
    <xf numFmtId="168" fontId="11" fillId="37" borderId="4" xfId="0" applyNumberFormat="1" applyFont="1" applyFill="1" applyBorder="1" applyAlignment="1">
      <alignment vertical="center"/>
    </xf>
    <xf numFmtId="49" fontId="7" fillId="9" borderId="4" xfId="0" applyNumberFormat="1" applyFont="1" applyFill="1" applyBorder="1" applyAlignment="1">
      <alignment horizontal="center" vertical="center"/>
    </xf>
    <xf numFmtId="41" fontId="10" fillId="6" borderId="4" xfId="0" applyNumberFormat="1" applyFont="1" applyFill="1" applyBorder="1" applyAlignment="1">
      <alignment vertical="center" wrapText="1"/>
    </xf>
    <xf numFmtId="41" fontId="10" fillId="9" borderId="4" xfId="0" applyNumberFormat="1" applyFont="1" applyFill="1" applyBorder="1" applyAlignment="1">
      <alignment horizontal="center" vertical="center"/>
    </xf>
    <xf numFmtId="14" fontId="10" fillId="9" borderId="4" xfId="0" applyNumberFormat="1" applyFont="1" applyFill="1" applyBorder="1" applyAlignment="1">
      <alignment horizontal="center" vertical="center"/>
    </xf>
    <xf numFmtId="41" fontId="10" fillId="9" borderId="4" xfId="0" applyNumberFormat="1" applyFont="1" applyFill="1" applyBorder="1" applyAlignment="1">
      <alignment vertical="center"/>
    </xf>
    <xf numFmtId="41" fontId="16" fillId="9" borderId="4" xfId="0" applyNumberFormat="1" applyFont="1" applyFill="1" applyBorder="1" applyAlignment="1">
      <alignment horizontal="center" vertical="center"/>
    </xf>
    <xf numFmtId="41" fontId="7" fillId="9" borderId="4" xfId="0" applyNumberFormat="1" applyFont="1" applyFill="1" applyBorder="1" applyAlignment="1">
      <alignment vertical="center"/>
    </xf>
    <xf numFmtId="41" fontId="10" fillId="9" borderId="0" xfId="0" applyNumberFormat="1" applyFont="1" applyFill="1" applyAlignment="1">
      <alignment vertical="center"/>
    </xf>
    <xf numFmtId="41" fontId="4" fillId="51" borderId="4" xfId="0" applyNumberFormat="1" applyFont="1" applyFill="1" applyBorder="1" applyAlignment="1">
      <alignment vertical="center"/>
    </xf>
    <xf numFmtId="41" fontId="11" fillId="51" borderId="4" xfId="0" applyNumberFormat="1" applyFont="1" applyFill="1" applyBorder="1" applyAlignment="1">
      <alignment vertical="center"/>
    </xf>
    <xf numFmtId="41" fontId="4" fillId="51" borderId="0" xfId="0" applyNumberFormat="1" applyFont="1" applyFill="1" applyAlignment="1">
      <alignment vertical="center"/>
    </xf>
    <xf numFmtId="41" fontId="16" fillId="51" borderId="4" xfId="0" applyNumberFormat="1" applyFont="1" applyFill="1" applyBorder="1" applyAlignment="1">
      <alignment horizontal="center" vertical="center"/>
    </xf>
    <xf numFmtId="41" fontId="4" fillId="51" borderId="4" xfId="0" applyNumberFormat="1" applyFont="1" applyFill="1" applyBorder="1" applyAlignment="1">
      <alignment horizontal="center" vertical="center"/>
    </xf>
    <xf numFmtId="41" fontId="10" fillId="51" borderId="4" xfId="0" applyNumberFormat="1" applyFont="1" applyFill="1" applyBorder="1" applyAlignment="1">
      <alignment vertical="center"/>
    </xf>
    <xf numFmtId="49" fontId="4" fillId="37" borderId="4" xfId="0" applyNumberFormat="1" applyFont="1" applyFill="1" applyBorder="1" applyAlignment="1">
      <alignment horizontal="center" vertical="center"/>
    </xf>
    <xf numFmtId="41" fontId="4" fillId="37" borderId="4" xfId="0" applyNumberFormat="1" applyFont="1" applyFill="1" applyBorder="1" applyAlignment="1">
      <alignment vertical="center" wrapText="1"/>
    </xf>
    <xf numFmtId="41" fontId="11" fillId="37" borderId="4" xfId="0" applyNumberFormat="1" applyFont="1" applyFill="1" applyBorder="1" applyAlignment="1">
      <alignment horizontal="center" vertical="center"/>
    </xf>
    <xf numFmtId="41" fontId="4" fillId="37" borderId="0" xfId="0" applyNumberFormat="1" applyFont="1" applyFill="1" applyAlignment="1">
      <alignment vertical="center"/>
    </xf>
    <xf numFmtId="49" fontId="4" fillId="52" borderId="4" xfId="0" applyNumberFormat="1" applyFont="1" applyFill="1" applyBorder="1" applyAlignment="1">
      <alignment horizontal="center" vertical="center"/>
    </xf>
    <xf numFmtId="41" fontId="4" fillId="52" borderId="4" xfId="0" applyNumberFormat="1" applyFont="1" applyFill="1" applyBorder="1" applyAlignment="1">
      <alignment vertical="center" wrapText="1"/>
    </xf>
    <xf numFmtId="41" fontId="4" fillId="52" borderId="4" xfId="0" applyNumberFormat="1" applyFont="1" applyFill="1" applyBorder="1" applyAlignment="1">
      <alignment vertical="center"/>
    </xf>
    <xf numFmtId="41" fontId="11" fillId="52" borderId="4" xfId="0" applyNumberFormat="1" applyFont="1" applyFill="1" applyBorder="1" applyAlignment="1">
      <alignment vertical="center"/>
    </xf>
    <xf numFmtId="41" fontId="11" fillId="52" borderId="4" xfId="0" applyNumberFormat="1" applyFont="1" applyFill="1" applyBorder="1" applyAlignment="1">
      <alignment horizontal="center" vertical="center"/>
    </xf>
    <xf numFmtId="41" fontId="4" fillId="52" borderId="0" xfId="0" applyNumberFormat="1" applyFont="1" applyFill="1" applyAlignment="1">
      <alignment vertical="center"/>
    </xf>
    <xf numFmtId="14" fontId="4" fillId="0" borderId="4" xfId="0" applyNumberFormat="1" applyFont="1" applyBorder="1" applyAlignment="1">
      <alignment vertical="center"/>
    </xf>
    <xf numFmtId="165" fontId="11" fillId="44" borderId="4" xfId="0" applyNumberFormat="1" applyFont="1" applyFill="1" applyBorder="1" applyAlignment="1">
      <alignment vertical="center"/>
    </xf>
    <xf numFmtId="165" fontId="11" fillId="3" borderId="4" xfId="0" applyNumberFormat="1" applyFont="1" applyFill="1" applyBorder="1" applyAlignment="1">
      <alignment vertical="center"/>
    </xf>
    <xf numFmtId="165" fontId="11" fillId="37" borderId="4" xfId="0" applyNumberFormat="1" applyFont="1" applyFill="1" applyBorder="1" applyAlignment="1">
      <alignment vertical="center"/>
    </xf>
    <xf numFmtId="9" fontId="11" fillId="0" borderId="0" xfId="1" applyFont="1" applyBorder="1" applyAlignment="1">
      <alignment vertical="center"/>
    </xf>
    <xf numFmtId="41" fontId="4" fillId="0" borderId="0" xfId="0" applyNumberFormat="1" applyFont="1" applyAlignment="1">
      <alignment wrapText="1"/>
    </xf>
    <xf numFmtId="41" fontId="4" fillId="11" borderId="4" xfId="0" applyNumberFormat="1" applyFont="1" applyFill="1" applyBorder="1" applyAlignment="1">
      <alignment vertical="center" wrapText="1"/>
    </xf>
    <xf numFmtId="41" fontId="4" fillId="11" borderId="4" xfId="0" applyNumberFormat="1" applyFont="1" applyFill="1" applyBorder="1" applyAlignment="1">
      <alignment vertical="center"/>
    </xf>
    <xf numFmtId="41" fontId="11" fillId="11" borderId="4" xfId="0" applyNumberFormat="1" applyFont="1" applyFill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" vertical="center"/>
    </xf>
    <xf numFmtId="198" fontId="137" fillId="0" borderId="4" xfId="383" applyNumberFormat="1" applyFont="1" applyFill="1" applyBorder="1" applyAlignment="1">
      <alignment horizontal="center" vertical="center" wrapText="1"/>
    </xf>
    <xf numFmtId="199" fontId="137" fillId="0" borderId="4" xfId="383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9" fontId="111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/>
    </xf>
    <xf numFmtId="2" fontId="149" fillId="0" borderId="4" xfId="0" applyNumberFormat="1" applyFont="1" applyBorder="1" applyAlignment="1">
      <alignment horizontal="center" vertical="center" wrapText="1"/>
    </xf>
    <xf numFmtId="193" fontId="149" fillId="0" borderId="4" xfId="0" applyNumberFormat="1" applyFont="1" applyBorder="1" applyAlignment="1">
      <alignment horizontal="center" vertical="center" wrapText="1"/>
    </xf>
    <xf numFmtId="193" fontId="149" fillId="0" borderId="4" xfId="0" applyNumberFormat="1" applyFont="1" applyBorder="1" applyAlignment="1">
      <alignment horizontal="center" vertical="center"/>
    </xf>
    <xf numFmtId="2" fontId="149" fillId="0" borderId="4" xfId="0" applyNumberFormat="1" applyFont="1" applyBorder="1" applyAlignment="1">
      <alignment horizontal="center" vertical="center"/>
    </xf>
    <xf numFmtId="2" fontId="149" fillId="0" borderId="9" xfId="0" applyNumberFormat="1" applyFont="1" applyBorder="1" applyAlignment="1">
      <alignment horizontal="center" vertical="center" wrapText="1"/>
    </xf>
    <xf numFmtId="0" fontId="149" fillId="0" borderId="37" xfId="0" applyFont="1" applyBorder="1" applyAlignment="1">
      <alignment horizontal="left" vertical="center" wrapText="1"/>
    </xf>
    <xf numFmtId="0" fontId="149" fillId="0" borderId="37" xfId="0" applyFont="1" applyBorder="1" applyAlignment="1">
      <alignment horizontal="center" vertical="center" wrapText="1"/>
    </xf>
    <xf numFmtId="1" fontId="149" fillId="0" borderId="37" xfId="0" applyNumberFormat="1" applyFont="1" applyBorder="1" applyAlignment="1">
      <alignment horizontal="center" vertical="center" wrapText="1"/>
    </xf>
    <xf numFmtId="2" fontId="149" fillId="0" borderId="37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37" fillId="0" borderId="4" xfId="0" applyFont="1" applyBorder="1" applyAlignment="1">
      <alignment horizontal="center" vertical="center" wrapText="1"/>
    </xf>
    <xf numFmtId="0" fontId="137" fillId="0" borderId="0" xfId="0" applyFont="1" applyAlignment="1">
      <alignment horizontal="center"/>
    </xf>
    <xf numFmtId="49" fontId="4" fillId="0" borderId="4" xfId="0" applyNumberFormat="1" applyFont="1" applyBorder="1" applyAlignment="1">
      <alignment horizontal="center" vertical="center" wrapText="1"/>
    </xf>
    <xf numFmtId="0" fontId="164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49" fontId="137" fillId="0" borderId="4" xfId="383" applyNumberFormat="1" applyFont="1" applyFill="1" applyBorder="1" applyAlignment="1">
      <alignment horizontal="center" vertical="center" wrapText="1"/>
    </xf>
    <xf numFmtId="2" fontId="149" fillId="0" borderId="4" xfId="0" applyNumberFormat="1" applyFont="1" applyBorder="1" applyAlignment="1">
      <alignment horizontal="left" vertical="center" wrapText="1"/>
    </xf>
    <xf numFmtId="2" fontId="149" fillId="0" borderId="37" xfId="0" applyNumberFormat="1" applyFont="1" applyBorder="1" applyAlignment="1">
      <alignment horizontal="center" vertical="center"/>
    </xf>
    <xf numFmtId="0" fontId="139" fillId="0" borderId="0" xfId="0" applyFont="1" applyAlignment="1">
      <alignment horizontal="right" vertical="center"/>
    </xf>
    <xf numFmtId="0" fontId="139" fillId="0" borderId="2" xfId="0" applyFont="1" applyBorder="1" applyAlignment="1">
      <alignment vertical="center"/>
    </xf>
    <xf numFmtId="199" fontId="140" fillId="0" borderId="4" xfId="383" applyNumberFormat="1" applyFont="1" applyFill="1" applyBorder="1" applyAlignment="1">
      <alignment horizontal="center" vertical="center" wrapText="1"/>
    </xf>
    <xf numFmtId="199" fontId="153" fillId="0" borderId="4" xfId="383" applyNumberFormat="1" applyFont="1" applyFill="1" applyBorder="1" applyAlignment="1">
      <alignment horizontal="center" vertical="center" wrapText="1"/>
    </xf>
    <xf numFmtId="0" fontId="166" fillId="0" borderId="0" xfId="0" applyFont="1"/>
    <xf numFmtId="192" fontId="147" fillId="0" borderId="4" xfId="0" applyNumberFormat="1" applyFont="1" applyBorder="1" applyAlignment="1">
      <alignment horizontal="center" vertical="center" wrapText="1"/>
    </xf>
    <xf numFmtId="199" fontId="147" fillId="0" borderId="4" xfId="383" applyNumberFormat="1" applyFont="1" applyFill="1" applyBorder="1" applyAlignment="1">
      <alignment horizontal="center" vertical="center" wrapText="1"/>
    </xf>
    <xf numFmtId="199" fontId="149" fillId="0" borderId="4" xfId="383" applyNumberFormat="1" applyFont="1" applyFill="1" applyBorder="1" applyAlignment="1">
      <alignment horizontal="center" vertical="center" wrapText="1"/>
    </xf>
    <xf numFmtId="192" fontId="149" fillId="0" borderId="4" xfId="0" applyNumberFormat="1" applyFont="1" applyBorder="1" applyAlignment="1">
      <alignment horizontal="center" vertical="center" wrapText="1"/>
    </xf>
    <xf numFmtId="192" fontId="165" fillId="0" borderId="4" xfId="0" applyNumberFormat="1" applyFont="1" applyBorder="1" applyAlignment="1">
      <alignment horizontal="center" vertical="center" wrapText="1"/>
    </xf>
    <xf numFmtId="192" fontId="167" fillId="0" borderId="4" xfId="0" applyNumberFormat="1" applyFont="1" applyBorder="1" applyAlignment="1">
      <alignment horizontal="center" vertical="center" wrapText="1"/>
    </xf>
    <xf numFmtId="199" fontId="165" fillId="0" borderId="4" xfId="383" applyNumberFormat="1" applyFont="1" applyFill="1" applyBorder="1" applyAlignment="1">
      <alignment horizontal="center" vertical="center" wrapText="1"/>
    </xf>
    <xf numFmtId="0" fontId="168" fillId="0" borderId="0" xfId="0" applyFont="1"/>
    <xf numFmtId="199" fontId="168" fillId="0" borderId="0" xfId="0" applyNumberFormat="1" applyFont="1"/>
    <xf numFmtId="190" fontId="165" fillId="0" borderId="4" xfId="0" applyNumberFormat="1" applyFont="1" applyBorder="1" applyAlignment="1">
      <alignment horizontal="center" vertical="center" wrapText="1"/>
    </xf>
    <xf numFmtId="192" fontId="140" fillId="0" borderId="4" xfId="0" applyNumberFormat="1" applyFont="1" applyBorder="1" applyAlignment="1">
      <alignment horizontal="center" vertical="center" wrapText="1"/>
    </xf>
    <xf numFmtId="0" fontId="169" fillId="0" borderId="0" xfId="0" applyFont="1"/>
    <xf numFmtId="0" fontId="10" fillId="0" borderId="0" xfId="0" applyFont="1" applyAlignment="1">
      <alignment horizontal="right" vertical="center"/>
    </xf>
    <xf numFmtId="0" fontId="170" fillId="0" borderId="0" xfId="0" applyFont="1" applyAlignment="1">
      <alignment horizontal="right" vertical="center"/>
    </xf>
    <xf numFmtId="0" fontId="139" fillId="0" borderId="0" xfId="0" applyFont="1" applyAlignment="1">
      <alignment horizontal="center" vertical="center"/>
    </xf>
    <xf numFmtId="0" fontId="137" fillId="0" borderId="4" xfId="0" applyFont="1" applyBorder="1" applyAlignment="1">
      <alignment horizontal="center" vertical="center" wrapText="1"/>
    </xf>
    <xf numFmtId="0" fontId="149" fillId="0" borderId="4" xfId="0" applyFont="1" applyBorder="1" applyAlignment="1">
      <alignment horizontal="center" vertical="center" wrapText="1"/>
    </xf>
    <xf numFmtId="0" fontId="149" fillId="0" borderId="4" xfId="0" applyFont="1" applyBorder="1" applyAlignment="1">
      <alignment horizontal="left" vertical="center" wrapText="1"/>
    </xf>
    <xf numFmtId="0" fontId="137" fillId="0" borderId="0" xfId="0" applyFont="1" applyAlignment="1">
      <alignment horizontal="right"/>
    </xf>
    <xf numFmtId="0" fontId="137" fillId="0" borderId="0" xfId="0" applyFont="1" applyAlignment="1">
      <alignment horizontal="center"/>
    </xf>
    <xf numFmtId="0" fontId="137" fillId="0" borderId="7" xfId="0" applyFont="1" applyBorder="1" applyAlignment="1">
      <alignment horizontal="center" vertical="center" wrapText="1"/>
    </xf>
    <xf numFmtId="0" fontId="149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199" fontId="137" fillId="0" borderId="4" xfId="383" applyNumberFormat="1" applyFont="1" applyFill="1" applyBorder="1" applyAlignment="1">
      <alignment horizontal="center" vertical="center" wrapText="1"/>
    </xf>
    <xf numFmtId="0" fontId="148" fillId="0" borderId="0" xfId="0" applyFont="1" applyAlignment="1">
      <alignment vertical="center"/>
    </xf>
    <xf numFmtId="0" fontId="117" fillId="0" borderId="0" xfId="0" applyFont="1" applyAlignment="1">
      <alignment horizontal="right" vertical="center"/>
    </xf>
    <xf numFmtId="0" fontId="171" fillId="0" borderId="0" xfId="0" applyFont="1" applyAlignment="1">
      <alignment horizontal="center"/>
    </xf>
    <xf numFmtId="0" fontId="139" fillId="3" borderId="0" xfId="0" applyFont="1" applyFill="1"/>
    <xf numFmtId="0" fontId="171" fillId="0" borderId="0" xfId="0" applyFont="1"/>
    <xf numFmtId="0" fontId="172" fillId="0" borderId="0" xfId="0" applyFont="1"/>
    <xf numFmtId="0" fontId="173" fillId="0" borderId="0" xfId="0" applyFont="1" applyAlignment="1">
      <alignment horizontal="right" vertical="center"/>
    </xf>
    <xf numFmtId="0" fontId="146" fillId="0" borderId="0" xfId="0" applyFont="1" applyAlignment="1">
      <alignment vertical="center"/>
    </xf>
    <xf numFmtId="0" fontId="139" fillId="0" borderId="4" xfId="0" applyFont="1" applyBorder="1" applyAlignment="1">
      <alignment horizontal="center" vertical="center" wrapText="1"/>
    </xf>
    <xf numFmtId="0" fontId="139" fillId="0" borderId="4" xfId="0" applyFont="1" applyBorder="1" applyAlignment="1">
      <alignment vertical="center"/>
    </xf>
    <xf numFmtId="0" fontId="139" fillId="0" borderId="4" xfId="0" applyFont="1" applyBorder="1" applyAlignment="1">
      <alignment horizontal="center" vertical="center"/>
    </xf>
    <xf numFmtId="193" fontId="139" fillId="0" borderId="4" xfId="0" applyNumberFormat="1" applyFont="1" applyBorder="1" applyAlignment="1">
      <alignment horizontal="center" vertical="center"/>
    </xf>
    <xf numFmtId="16" fontId="139" fillId="0" borderId="4" xfId="0" applyNumberFormat="1" applyFont="1" applyBorder="1" applyAlignment="1">
      <alignment horizontal="center" vertical="center"/>
    </xf>
    <xf numFmtId="49" fontId="139" fillId="0" borderId="4" xfId="0" applyNumberFormat="1" applyFont="1" applyBorder="1" applyAlignment="1">
      <alignment horizontal="center" vertical="center"/>
    </xf>
    <xf numFmtId="14" fontId="139" fillId="0" borderId="4" xfId="0" applyNumberFormat="1" applyFont="1" applyBorder="1" applyAlignment="1">
      <alignment horizontal="center" vertical="center"/>
    </xf>
    <xf numFmtId="192" fontId="161" fillId="0" borderId="4" xfId="0" applyNumberFormat="1" applyFont="1" applyBorder="1" applyAlignment="1">
      <alignment horizontal="center" vertical="center"/>
    </xf>
    <xf numFmtId="192" fontId="139" fillId="0" borderId="4" xfId="0" applyNumberFormat="1" applyFont="1" applyBorder="1" applyAlignment="1">
      <alignment horizontal="center" vertical="center"/>
    </xf>
    <xf numFmtId="0" fontId="161" fillId="0" borderId="4" xfId="0" applyFont="1" applyBorder="1" applyAlignment="1">
      <alignment horizontal="left" vertical="center"/>
    </xf>
    <xf numFmtId="0" fontId="161" fillId="0" borderId="4" xfId="0" applyFont="1" applyBorder="1" applyAlignment="1">
      <alignment vertical="center"/>
    </xf>
    <xf numFmtId="192" fontId="139" fillId="0" borderId="4" xfId="0" applyNumberFormat="1" applyFont="1" applyBorder="1" applyAlignment="1">
      <alignment horizontal="center" vertical="center" wrapText="1"/>
    </xf>
    <xf numFmtId="191" fontId="139" fillId="0" borderId="4" xfId="0" applyNumberFormat="1" applyFont="1" applyBorder="1" applyAlignment="1">
      <alignment horizontal="center" vertical="center" wrapText="1"/>
    </xf>
    <xf numFmtId="3" fontId="139" fillId="0" borderId="4" xfId="0" applyNumberFormat="1" applyFont="1" applyBorder="1" applyAlignment="1">
      <alignment horizontal="center" vertical="center" wrapText="1"/>
    </xf>
    <xf numFmtId="14" fontId="139" fillId="0" borderId="4" xfId="0" applyNumberFormat="1" applyFont="1" applyBorder="1" applyAlignment="1">
      <alignment horizontal="center" vertical="center" wrapText="1"/>
    </xf>
    <xf numFmtId="2" fontId="139" fillId="0" borderId="4" xfId="0" applyNumberFormat="1" applyFont="1" applyBorder="1" applyAlignment="1">
      <alignment horizontal="center" vertical="center"/>
    </xf>
    <xf numFmtId="0" fontId="139" fillId="0" borderId="4" xfId="0" applyFont="1" applyBorder="1" applyAlignment="1">
      <alignment horizontal="left" vertical="center"/>
    </xf>
    <xf numFmtId="14" fontId="139" fillId="0" borderId="4" xfId="0" applyNumberFormat="1" applyFont="1" applyBorder="1" applyAlignment="1">
      <alignment vertical="center"/>
    </xf>
    <xf numFmtId="0" fontId="139" fillId="0" borderId="0" xfId="0" applyFont="1" applyAlignment="1">
      <alignment horizontal="justify" vertical="center" wrapText="1"/>
    </xf>
    <xf numFmtId="0" fontId="169" fillId="0" borderId="0" xfId="0" applyFont="1" applyAlignment="1">
      <alignment wrapText="1"/>
    </xf>
    <xf numFmtId="0" fontId="169" fillId="0" borderId="0" xfId="0" applyFont="1" applyAlignment="1">
      <alignment vertical="center"/>
    </xf>
    <xf numFmtId="0" fontId="155" fillId="0" borderId="0" xfId="0" applyFont="1"/>
    <xf numFmtId="0" fontId="149" fillId="0" borderId="0" xfId="0" applyFont="1" applyAlignment="1">
      <alignment wrapText="1"/>
    </xf>
    <xf numFmtId="0" fontId="149" fillId="0" borderId="0" xfId="0" applyFont="1" applyAlignment="1">
      <alignment vertical="center"/>
    </xf>
    <xf numFmtId="0" fontId="149" fillId="0" borderId="0" xfId="0" applyFont="1"/>
    <xf numFmtId="0" fontId="149" fillId="0" borderId="0" xfId="0" applyFont="1" applyAlignment="1">
      <alignment horizontal="center" wrapText="1"/>
    </xf>
    <xf numFmtId="2" fontId="169" fillId="0" borderId="0" xfId="0" applyNumberFormat="1" applyFont="1"/>
    <xf numFmtId="10" fontId="149" fillId="0" borderId="4" xfId="1" applyNumberFormat="1" applyFont="1" applyBorder="1" applyAlignment="1">
      <alignment horizontal="center" vertical="center"/>
    </xf>
    <xf numFmtId="0" fontId="174" fillId="0" borderId="0" xfId="0" applyFont="1"/>
    <xf numFmtId="0" fontId="10" fillId="0" borderId="0" xfId="0" applyFont="1"/>
    <xf numFmtId="0" fontId="10" fillId="0" borderId="4" xfId="260" applyFont="1" applyBorder="1" applyAlignment="1">
      <alignment horizontal="center" vertical="center" textRotation="90" wrapText="1"/>
    </xf>
    <xf numFmtId="0" fontId="10" fillId="0" borderId="4" xfId="0" applyFont="1" applyBorder="1" applyAlignment="1">
      <alignment horizontal="center" vertical="center" textRotation="90" wrapText="1"/>
    </xf>
    <xf numFmtId="0" fontId="10" fillId="0" borderId="4" xfId="260" applyFont="1" applyBorder="1" applyAlignment="1">
      <alignment horizontal="center" vertical="center"/>
    </xf>
    <xf numFmtId="0" fontId="7" fillId="0" borderId="10" xfId="260" applyFont="1" applyBorder="1" applyAlignment="1">
      <alignment horizontal="left" vertical="center" wrapText="1"/>
    </xf>
    <xf numFmtId="0" fontId="0" fillId="0" borderId="0" xfId="0" applyFont="1"/>
    <xf numFmtId="16" fontId="10" fillId="0" borderId="4" xfId="260" applyNumberFormat="1" applyFont="1" applyBorder="1" applyAlignment="1">
      <alignment horizontal="center" vertical="center"/>
    </xf>
    <xf numFmtId="0" fontId="10" fillId="0" borderId="10" xfId="260" applyFont="1" applyBorder="1" applyAlignment="1">
      <alignment horizontal="left" vertical="center" wrapText="1"/>
    </xf>
    <xf numFmtId="0" fontId="7" fillId="0" borderId="4" xfId="260" applyFont="1" applyBorder="1" applyAlignment="1">
      <alignment horizontal="left" vertical="center" wrapText="1"/>
    </xf>
    <xf numFmtId="0" fontId="4" fillId="0" borderId="0" xfId="0" applyFont="1" applyAlignment="1"/>
    <xf numFmtId="0" fontId="4" fillId="0" borderId="4" xfId="0" applyFont="1" applyBorder="1" applyAlignment="1">
      <alignment horizontal="center" vertical="center" textRotation="90" wrapText="1"/>
    </xf>
    <xf numFmtId="0" fontId="10" fillId="0" borderId="4" xfId="260" applyFont="1" applyBorder="1" applyAlignment="1">
      <alignment horizontal="left" vertical="center" wrapText="1"/>
    </xf>
    <xf numFmtId="192" fontId="137" fillId="3" borderId="0" xfId="0" applyNumberFormat="1" applyFont="1" applyFill="1"/>
    <xf numFmtId="0" fontId="137" fillId="3" borderId="0" xfId="0" applyFont="1" applyFill="1"/>
    <xf numFmtId="0" fontId="151" fillId="0" borderId="0" xfId="0" applyFont="1" applyAlignment="1">
      <alignment vertical="center"/>
    </xf>
    <xf numFmtId="0" fontId="137" fillId="0" borderId="0" xfId="0" applyFont="1" applyAlignment="1"/>
    <xf numFmtId="0" fontId="137" fillId="0" borderId="2" xfId="0" applyFont="1" applyBorder="1" applyAlignment="1">
      <alignment vertical="center"/>
    </xf>
    <xf numFmtId="0" fontId="137" fillId="0" borderId="6" xfId="0" applyFont="1" applyBorder="1" applyAlignment="1">
      <alignment vertical="center" wrapText="1"/>
    </xf>
    <xf numFmtId="0" fontId="137" fillId="0" borderId="7" xfId="0" applyFont="1" applyBorder="1" applyAlignment="1">
      <alignment vertical="center" wrapText="1"/>
    </xf>
    <xf numFmtId="0" fontId="139" fillId="0" borderId="4" xfId="0" applyFont="1" applyBorder="1" applyAlignment="1">
      <alignment horizontal="center" vertical="center" wrapText="1"/>
    </xf>
    <xf numFmtId="192" fontId="139" fillId="0" borderId="0" xfId="0" applyNumberFormat="1" applyFont="1" applyAlignment="1">
      <alignment vertical="center"/>
    </xf>
    <xf numFmtId="0" fontId="4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193" fontId="139" fillId="0" borderId="4" xfId="0" applyNumberFormat="1" applyFont="1" applyBorder="1" applyAlignment="1">
      <alignment horizontal="center" vertical="center" wrapText="1"/>
    </xf>
    <xf numFmtId="190" fontId="161" fillId="0" borderId="4" xfId="0" applyNumberFormat="1" applyFont="1" applyBorder="1" applyAlignment="1">
      <alignment horizontal="center" vertical="center"/>
    </xf>
    <xf numFmtId="190" fontId="139" fillId="0" borderId="4" xfId="0" applyNumberFormat="1" applyFont="1" applyBorder="1" applyAlignment="1">
      <alignment horizontal="center" vertical="center"/>
    </xf>
    <xf numFmtId="192" fontId="177" fillId="0" borderId="4" xfId="0" applyNumberFormat="1" applyFont="1" applyBorder="1" applyAlignment="1">
      <alignment horizontal="center" vertical="center"/>
    </xf>
    <xf numFmtId="199" fontId="0" fillId="0" borderId="0" xfId="0" applyNumberFormat="1"/>
    <xf numFmtId="192" fontId="0" fillId="0" borderId="0" xfId="0" applyNumberFormat="1"/>
    <xf numFmtId="2" fontId="10" fillId="0" borderId="4" xfId="260" applyNumberFormat="1" applyFont="1" applyBorder="1" applyAlignment="1">
      <alignment horizontal="center" vertical="center"/>
    </xf>
    <xf numFmtId="4" fontId="10" fillId="0" borderId="4" xfId="260" applyNumberFormat="1" applyFont="1" applyBorder="1" applyAlignment="1">
      <alignment horizontal="center" vertical="center"/>
    </xf>
    <xf numFmtId="1" fontId="10" fillId="0" borderId="4" xfId="260" applyNumberFormat="1" applyFont="1" applyBorder="1" applyAlignment="1">
      <alignment horizontal="center" vertical="center"/>
    </xf>
    <xf numFmtId="189" fontId="10" fillId="0" borderId="4" xfId="260" applyNumberFormat="1" applyFont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wrapText="1"/>
    </xf>
    <xf numFmtId="0" fontId="10" fillId="0" borderId="0" xfId="0" applyFont="1" applyAlignment="1">
      <alignment horizontal="right" wrapTex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 wrapText="1"/>
    </xf>
    <xf numFmtId="0" fontId="139" fillId="0" borderId="0" xfId="0" applyFont="1" applyAlignment="1">
      <alignment horizontal="center" vertical="center"/>
    </xf>
    <xf numFmtId="0" fontId="139" fillId="0" borderId="2" xfId="0" applyFont="1" applyBorder="1" applyAlignment="1">
      <alignment horizontal="center" vertical="center"/>
    </xf>
    <xf numFmtId="0" fontId="139" fillId="0" borderId="4" xfId="0" applyFont="1" applyBorder="1" applyAlignment="1">
      <alignment horizontal="center" vertical="center" wrapText="1"/>
    </xf>
    <xf numFmtId="0" fontId="161" fillId="0" borderId="4" xfId="0" applyFont="1" applyBorder="1" applyAlignment="1">
      <alignment horizontal="left" vertical="center"/>
    </xf>
    <xf numFmtId="0" fontId="139" fillId="0" borderId="4" xfId="0" applyFont="1" applyBorder="1" applyAlignment="1">
      <alignment horizontal="left" vertical="center"/>
    </xf>
    <xf numFmtId="0" fontId="139" fillId="0" borderId="5" xfId="0" applyFont="1" applyBorder="1" applyAlignment="1">
      <alignment horizontal="left" vertical="center"/>
    </xf>
    <xf numFmtId="0" fontId="139" fillId="0" borderId="6" xfId="0" applyFont="1" applyBorder="1" applyAlignment="1">
      <alignment horizontal="left" vertical="center"/>
    </xf>
    <xf numFmtId="0" fontId="139" fillId="0" borderId="7" xfId="0" applyFont="1" applyBorder="1" applyAlignment="1">
      <alignment horizontal="left" vertical="center"/>
    </xf>
    <xf numFmtId="0" fontId="139" fillId="0" borderId="4" xfId="0" applyFont="1" applyBorder="1" applyAlignment="1">
      <alignment vertical="center"/>
    </xf>
    <xf numFmtId="0" fontId="139" fillId="0" borderId="5" xfId="0" applyFont="1" applyBorder="1" applyAlignment="1">
      <alignment horizontal="left" vertical="center" wrapText="1"/>
    </xf>
    <xf numFmtId="0" fontId="139" fillId="0" borderId="6" xfId="0" applyFont="1" applyBorder="1" applyAlignment="1">
      <alignment horizontal="left" vertical="center" wrapText="1"/>
    </xf>
    <xf numFmtId="0" fontId="139" fillId="0" borderId="7" xfId="0" applyFont="1" applyBorder="1" applyAlignment="1">
      <alignment horizontal="left" vertical="center" wrapText="1"/>
    </xf>
    <xf numFmtId="0" fontId="149" fillId="0" borderId="4" xfId="0" applyFont="1" applyBorder="1" applyAlignment="1">
      <alignment horizontal="center" vertical="center" wrapText="1"/>
    </xf>
    <xf numFmtId="0" fontId="149" fillId="0" borderId="8" xfId="0" applyFont="1" applyBorder="1" applyAlignment="1">
      <alignment horizontal="left" vertical="center" wrapText="1"/>
    </xf>
    <xf numFmtId="0" fontId="149" fillId="0" borderId="9" xfId="0" applyFont="1" applyBorder="1" applyAlignment="1">
      <alignment horizontal="left" vertical="center" wrapText="1"/>
    </xf>
    <xf numFmtId="0" fontId="149" fillId="0" borderId="13" xfId="0" applyFont="1" applyBorder="1" applyAlignment="1">
      <alignment horizontal="left" vertical="center" wrapText="1"/>
    </xf>
    <xf numFmtId="0" fontId="149" fillId="0" borderId="4" xfId="0" applyFont="1" applyBorder="1" applyAlignment="1">
      <alignment horizontal="left" vertical="center" wrapText="1"/>
    </xf>
    <xf numFmtId="0" fontId="149" fillId="0" borderId="73" xfId="0" applyFont="1" applyBorder="1" applyAlignment="1">
      <alignment horizontal="left" vertical="center" wrapText="1"/>
    </xf>
    <xf numFmtId="0" fontId="149" fillId="0" borderId="0" xfId="0" applyFont="1" applyAlignment="1">
      <alignment horizontal="right"/>
    </xf>
    <xf numFmtId="0" fontId="149" fillId="0" borderId="0" xfId="0" applyFont="1" applyAlignment="1">
      <alignment horizontal="center" wrapText="1"/>
    </xf>
    <xf numFmtId="0" fontId="174" fillId="0" borderId="0" xfId="0" applyFont="1" applyAlignment="1">
      <alignment horizontal="center"/>
    </xf>
    <xf numFmtId="0" fontId="149" fillId="0" borderId="0" xfId="0" applyFont="1" applyAlignment="1">
      <alignment horizontal="center"/>
    </xf>
    <xf numFmtId="0" fontId="149" fillId="0" borderId="0" xfId="0" applyFont="1" applyAlignment="1">
      <alignment horizontal="center" vertical="center" wrapText="1"/>
    </xf>
    <xf numFmtId="0" fontId="149" fillId="0" borderId="31" xfId="0" applyFont="1" applyBorder="1" applyAlignment="1">
      <alignment horizontal="center" vertical="center" wrapText="1"/>
    </xf>
    <xf numFmtId="0" fontId="149" fillId="0" borderId="57" xfId="0" applyFont="1" applyBorder="1" applyAlignment="1">
      <alignment horizontal="center" vertical="center" wrapText="1"/>
    </xf>
    <xf numFmtId="0" fontId="149" fillId="0" borderId="10" xfId="0" applyFont="1" applyBorder="1" applyAlignment="1">
      <alignment horizontal="center" vertical="center" wrapText="1"/>
    </xf>
    <xf numFmtId="0" fontId="149" fillId="0" borderId="32" xfId="0" applyFont="1" applyBorder="1" applyAlignment="1">
      <alignment horizontal="center" vertical="center" wrapText="1"/>
    </xf>
    <xf numFmtId="0" fontId="149" fillId="0" borderId="2" xfId="0" applyFont="1" applyBorder="1" applyAlignment="1">
      <alignment horizontal="center" vertical="center" wrapText="1"/>
    </xf>
    <xf numFmtId="0" fontId="149" fillId="0" borderId="11" xfId="0" applyFont="1" applyBorder="1" applyAlignment="1">
      <alignment horizontal="center" vertical="center" wrapText="1"/>
    </xf>
    <xf numFmtId="0" fontId="149" fillId="0" borderId="5" xfId="0" applyFont="1" applyBorder="1" applyAlignment="1">
      <alignment horizontal="center" vertical="center" wrapText="1"/>
    </xf>
    <xf numFmtId="0" fontId="149" fillId="0" borderId="6" xfId="0" applyFont="1" applyBorder="1" applyAlignment="1">
      <alignment horizontal="center" vertical="center" wrapText="1"/>
    </xf>
    <xf numFmtId="0" fontId="149" fillId="0" borderId="7" xfId="0" applyFont="1" applyBorder="1" applyAlignment="1">
      <alignment horizontal="center" vertical="center" wrapText="1"/>
    </xf>
    <xf numFmtId="0" fontId="149" fillId="0" borderId="8" xfId="0" applyFont="1" applyBorder="1" applyAlignment="1">
      <alignment horizontal="center" vertical="center" wrapText="1"/>
    </xf>
    <xf numFmtId="0" fontId="149" fillId="0" borderId="13" xfId="0" applyFont="1" applyBorder="1" applyAlignment="1">
      <alignment horizontal="center" vertical="center" wrapText="1"/>
    </xf>
    <xf numFmtId="0" fontId="149" fillId="0" borderId="9" xfId="0" applyFont="1" applyBorder="1" applyAlignment="1">
      <alignment horizontal="center" vertical="center" wrapText="1"/>
    </xf>
    <xf numFmtId="0" fontId="10" fillId="0" borderId="4" xfId="26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textRotation="90" wrapText="1"/>
    </xf>
    <xf numFmtId="0" fontId="10" fillId="0" borderId="4" xfId="0" applyFont="1" applyBorder="1" applyAlignment="1">
      <alignment horizontal="center" vertical="center" textRotation="90" wrapText="1"/>
    </xf>
    <xf numFmtId="0" fontId="4" fillId="0" borderId="4" xfId="0" applyFont="1" applyBorder="1" applyAlignment="1">
      <alignment horizontal="center" vertical="center" wrapText="1"/>
    </xf>
    <xf numFmtId="0" fontId="10" fillId="0" borderId="4" xfId="260" applyFont="1" applyBorder="1" applyAlignment="1">
      <alignment horizontal="center" vertical="center" textRotation="90" wrapText="1"/>
    </xf>
    <xf numFmtId="0" fontId="10" fillId="0" borderId="4" xfId="26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textRotation="90" wrapText="1"/>
    </xf>
    <xf numFmtId="0" fontId="10" fillId="0" borderId="9" xfId="0" applyFont="1" applyBorder="1" applyAlignment="1">
      <alignment horizontal="center" vertical="center" textRotation="90" wrapText="1"/>
    </xf>
    <xf numFmtId="0" fontId="176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137" fillId="0" borderId="0" xfId="0" applyFont="1" applyAlignment="1">
      <alignment horizontal="center"/>
    </xf>
    <xf numFmtId="0" fontId="137" fillId="0" borderId="8" xfId="0" applyFont="1" applyBorder="1" applyAlignment="1">
      <alignment horizontal="center" vertical="center" wrapText="1"/>
    </xf>
    <xf numFmtId="0" fontId="137" fillId="0" borderId="9" xfId="0" applyFont="1" applyBorder="1" applyAlignment="1">
      <alignment horizontal="center" vertical="center" wrapText="1"/>
    </xf>
    <xf numFmtId="0" fontId="137" fillId="0" borderId="4" xfId="0" applyFont="1" applyBorder="1" applyAlignment="1">
      <alignment horizontal="center" vertical="center" wrapText="1"/>
    </xf>
    <xf numFmtId="0" fontId="137" fillId="0" borderId="5" xfId="0" applyFont="1" applyBorder="1" applyAlignment="1">
      <alignment horizontal="center" vertical="center" wrapText="1"/>
    </xf>
    <xf numFmtId="0" fontId="137" fillId="0" borderId="6" xfId="0" applyFont="1" applyBorder="1" applyAlignment="1">
      <alignment horizontal="center" vertical="center" wrapText="1"/>
    </xf>
    <xf numFmtId="0" fontId="137" fillId="0" borderId="13" xfId="0" applyFont="1" applyBorder="1" applyAlignment="1">
      <alignment horizontal="center" vertical="center" wrapText="1"/>
    </xf>
    <xf numFmtId="0" fontId="137" fillId="0" borderId="7" xfId="0" applyFont="1" applyBorder="1" applyAlignment="1">
      <alignment horizontal="center" vertical="center" wrapText="1"/>
    </xf>
    <xf numFmtId="199" fontId="137" fillId="0" borderId="5" xfId="383" applyNumberFormat="1" applyFont="1" applyFill="1" applyBorder="1" applyAlignment="1">
      <alignment horizontal="center" vertical="center" wrapText="1"/>
    </xf>
    <xf numFmtId="199" fontId="137" fillId="0" borderId="6" xfId="383" applyNumberFormat="1" applyFont="1" applyFill="1" applyBorder="1" applyAlignment="1">
      <alignment horizontal="center" vertical="center" wrapText="1"/>
    </xf>
    <xf numFmtId="41" fontId="3" fillId="0" borderId="0" xfId="0" applyNumberFormat="1" applyFont="1" applyAlignment="1">
      <alignment horizontal="center" vertical="center"/>
    </xf>
    <xf numFmtId="41" fontId="3" fillId="0" borderId="3" xfId="0" applyNumberFormat="1" applyFont="1" applyBorder="1" applyAlignment="1">
      <alignment horizontal="center" vertical="center"/>
    </xf>
    <xf numFmtId="41" fontId="3" fillId="0" borderId="5" xfId="0" applyNumberFormat="1" applyFont="1" applyBorder="1" applyAlignment="1">
      <alignment horizontal="center" vertical="center"/>
    </xf>
    <xf numFmtId="41" fontId="3" fillId="0" borderId="6" xfId="0" applyNumberFormat="1" applyFont="1" applyBorder="1" applyAlignment="1">
      <alignment horizontal="center" vertical="center"/>
    </xf>
    <xf numFmtId="41" fontId="3" fillId="0" borderId="7" xfId="0" applyNumberFormat="1" applyFont="1" applyBorder="1" applyAlignment="1">
      <alignment horizontal="center" vertical="center"/>
    </xf>
    <xf numFmtId="41" fontId="4" fillId="0" borderId="8" xfId="0" applyNumberFormat="1" applyFont="1" applyBorder="1" applyAlignment="1">
      <alignment horizontal="center" vertical="center"/>
    </xf>
    <xf numFmtId="41" fontId="4" fillId="0" borderId="13" xfId="0" applyNumberFormat="1" applyFont="1" applyBorder="1" applyAlignment="1">
      <alignment horizontal="center" vertical="center"/>
    </xf>
    <xf numFmtId="41" fontId="4" fillId="0" borderId="9" xfId="0" applyNumberFormat="1" applyFont="1" applyBorder="1" applyAlignment="1">
      <alignment horizontal="center" vertical="center"/>
    </xf>
    <xf numFmtId="41" fontId="125" fillId="0" borderId="67" xfId="276" applyNumberFormat="1" applyFont="1" applyBorder="1" applyAlignment="1">
      <alignment horizontal="center" vertical="center"/>
    </xf>
    <xf numFmtId="41" fontId="125" fillId="0" borderId="6" xfId="276" applyNumberFormat="1" applyFont="1" applyBorder="1" applyAlignment="1">
      <alignment horizontal="center" vertical="center"/>
    </xf>
    <xf numFmtId="41" fontId="125" fillId="0" borderId="7" xfId="276" applyNumberFormat="1" applyFont="1" applyBorder="1" applyAlignment="1">
      <alignment horizontal="center" vertical="center"/>
    </xf>
    <xf numFmtId="41" fontId="130" fillId="0" borderId="8" xfId="276" applyNumberFormat="1" applyFont="1" applyBorder="1" applyAlignment="1">
      <alignment horizontal="center" vertical="center" wrapText="1"/>
    </xf>
    <xf numFmtId="41" fontId="130" fillId="0" borderId="9" xfId="276" applyNumberFormat="1" applyFont="1" applyBorder="1" applyAlignment="1">
      <alignment horizontal="center" vertical="center" wrapText="1"/>
    </xf>
    <xf numFmtId="41" fontId="117" fillId="0" borderId="39" xfId="276" applyNumberFormat="1" applyFont="1" applyBorder="1" applyAlignment="1">
      <alignment horizontal="center" vertical="center" wrapText="1"/>
    </xf>
    <xf numFmtId="41" fontId="117" fillId="0" borderId="40" xfId="276" applyNumberFormat="1" applyFont="1" applyBorder="1" applyAlignment="1">
      <alignment horizontal="center" vertical="center" wrapText="1"/>
    </xf>
    <xf numFmtId="41" fontId="117" fillId="0" borderId="41" xfId="276" applyNumberFormat="1" applyFont="1" applyBorder="1" applyAlignment="1">
      <alignment horizontal="center" vertical="center" wrapText="1"/>
    </xf>
    <xf numFmtId="41" fontId="158" fillId="0" borderId="64" xfId="276" applyNumberFormat="1" applyFont="1" applyBorder="1" applyAlignment="1">
      <alignment horizontal="center" vertical="center" wrapText="1"/>
    </xf>
    <xf numFmtId="41" fontId="117" fillId="0" borderId="29" xfId="276" applyNumberFormat="1" applyFont="1" applyBorder="1" applyAlignment="1">
      <alignment horizontal="center" vertical="center" wrapText="1"/>
    </xf>
    <xf numFmtId="41" fontId="117" fillId="0" borderId="33" xfId="276" applyNumberFormat="1" applyFont="1" applyBorder="1" applyAlignment="1">
      <alignment horizontal="center" vertical="center" wrapText="1"/>
    </xf>
    <xf numFmtId="41" fontId="117" fillId="0" borderId="30" xfId="276" applyNumberFormat="1" applyFont="1" applyBorder="1" applyAlignment="1">
      <alignment horizontal="center" vertical="center" wrapText="1"/>
    </xf>
    <xf numFmtId="41" fontId="117" fillId="0" borderId="44" xfId="276" applyNumberFormat="1" applyFont="1" applyBorder="1" applyAlignment="1">
      <alignment horizontal="center" vertical="center" wrapText="1"/>
    </xf>
    <xf numFmtId="41" fontId="9" fillId="0" borderId="29" xfId="276" applyNumberFormat="1" applyFont="1" applyBorder="1" applyAlignment="1">
      <alignment horizontal="center" vertical="center" wrapText="1"/>
    </xf>
    <xf numFmtId="41" fontId="9" fillId="0" borderId="33" xfId="276" applyNumberFormat="1" applyFont="1" applyBorder="1" applyAlignment="1">
      <alignment horizontal="center" vertical="center" wrapText="1"/>
    </xf>
    <xf numFmtId="41" fontId="9" fillId="0" borderId="30" xfId="276" applyNumberFormat="1" applyFont="1" applyBorder="1" applyAlignment="1">
      <alignment horizontal="center" vertical="center" wrapText="1"/>
    </xf>
    <xf numFmtId="41" fontId="11" fillId="0" borderId="0" xfId="276" applyNumberFormat="1" applyFont="1" applyAlignment="1">
      <alignment horizontal="center" vertical="center"/>
    </xf>
    <xf numFmtId="41" fontId="11" fillId="0" borderId="3" xfId="276" applyNumberFormat="1" applyFont="1" applyBorder="1" applyAlignment="1">
      <alignment horizontal="center" vertical="center"/>
    </xf>
    <xf numFmtId="41" fontId="3" fillId="0" borderId="5" xfId="276" applyNumberFormat="1" applyFont="1" applyBorder="1" applyAlignment="1">
      <alignment horizontal="center" vertical="center"/>
    </xf>
    <xf numFmtId="41" fontId="3" fillId="0" borderId="6" xfId="276" applyNumberFormat="1" applyFont="1" applyBorder="1" applyAlignment="1">
      <alignment horizontal="center" vertical="center"/>
    </xf>
    <xf numFmtId="41" fontId="3" fillId="0" borderId="7" xfId="276" applyNumberFormat="1" applyFont="1" applyBorder="1" applyAlignment="1">
      <alignment horizontal="center" vertical="center"/>
    </xf>
    <xf numFmtId="41" fontId="4" fillId="0" borderId="8" xfId="276" applyNumberFormat="1" applyFont="1" applyBorder="1" applyAlignment="1">
      <alignment horizontal="center" vertical="center"/>
    </xf>
    <xf numFmtId="41" fontId="4" fillId="0" borderId="13" xfId="276" applyNumberFormat="1" applyFont="1" applyBorder="1" applyAlignment="1">
      <alignment horizontal="center" vertical="center"/>
    </xf>
    <xf numFmtId="41" fontId="4" fillId="0" borderId="9" xfId="276" applyNumberFormat="1" applyFont="1" applyBorder="1" applyAlignment="1">
      <alignment horizontal="center" vertical="center"/>
    </xf>
    <xf numFmtId="0" fontId="108" fillId="0" borderId="75" xfId="386" applyFont="1" applyBorder="1" applyAlignment="1">
      <alignment horizontal="center"/>
    </xf>
    <xf numFmtId="0" fontId="108" fillId="0" borderId="73" xfId="386" applyFont="1" applyBorder="1" applyAlignment="1">
      <alignment horizontal="center"/>
    </xf>
    <xf numFmtId="0" fontId="108" fillId="0" borderId="7" xfId="386" applyFont="1" applyBorder="1" applyAlignment="1">
      <alignment horizontal="center"/>
    </xf>
    <xf numFmtId="0" fontId="108" fillId="0" borderId="4" xfId="386" applyFont="1" applyBorder="1" applyAlignment="1">
      <alignment horizontal="center"/>
    </xf>
    <xf numFmtId="0" fontId="108" fillId="38" borderId="80" xfId="386" applyFont="1" applyFill="1" applyBorder="1" applyAlignment="1">
      <alignment horizontal="center" vertical="center"/>
    </xf>
    <xf numFmtId="0" fontId="108" fillId="38" borderId="42" xfId="386" applyFont="1" applyFill="1" applyBorder="1" applyAlignment="1">
      <alignment horizontal="center" vertical="center"/>
    </xf>
    <xf numFmtId="0" fontId="108" fillId="38" borderId="81" xfId="386" applyFont="1" applyFill="1" applyBorder="1" applyAlignment="1">
      <alignment horizontal="center" vertical="center"/>
    </xf>
    <xf numFmtId="0" fontId="108" fillId="38" borderId="40" xfId="386" applyFont="1" applyFill="1" applyBorder="1" applyAlignment="1">
      <alignment horizontal="center" vertical="center"/>
    </xf>
    <xf numFmtId="0" fontId="108" fillId="38" borderId="6" xfId="386" applyFont="1" applyFill="1" applyBorder="1" applyAlignment="1">
      <alignment horizontal="center" vertical="center"/>
    </xf>
    <xf numFmtId="0" fontId="108" fillId="38" borderId="71" xfId="386" applyFont="1" applyFill="1" applyBorder="1" applyAlignment="1">
      <alignment horizontal="center" vertical="center"/>
    </xf>
    <xf numFmtId="0" fontId="108" fillId="38" borderId="10" xfId="386" applyFont="1" applyFill="1" applyBorder="1" applyAlignment="1">
      <alignment horizontal="center" vertical="center"/>
    </xf>
    <xf numFmtId="0" fontId="108" fillId="38" borderId="3" xfId="386" applyFont="1" applyFill="1" applyBorder="1" applyAlignment="1">
      <alignment horizontal="center" vertical="center"/>
    </xf>
    <xf numFmtId="0" fontId="108" fillId="38" borderId="11" xfId="386" applyFont="1" applyFill="1" applyBorder="1" applyAlignment="1">
      <alignment horizontal="center" vertical="center"/>
    </xf>
    <xf numFmtId="0" fontId="108" fillId="38" borderId="65" xfId="386" applyFont="1" applyFill="1" applyBorder="1" applyAlignment="1">
      <alignment horizontal="center" vertical="center"/>
    </xf>
    <xf numFmtId="0" fontId="108" fillId="38" borderId="0" xfId="386" applyFont="1" applyFill="1" applyAlignment="1">
      <alignment horizontal="center" vertical="center"/>
    </xf>
    <xf numFmtId="0" fontId="108" fillId="38" borderId="64" xfId="386" applyFont="1" applyFill="1" applyBorder="1" applyAlignment="1">
      <alignment horizontal="center" vertical="center"/>
    </xf>
    <xf numFmtId="0" fontId="108" fillId="38" borderId="8" xfId="386" applyFont="1" applyFill="1" applyBorder="1" applyAlignment="1">
      <alignment horizontal="center" vertical="center"/>
    </xf>
    <xf numFmtId="0" fontId="108" fillId="38" borderId="13" xfId="386" applyFont="1" applyFill="1" applyBorder="1" applyAlignment="1">
      <alignment horizontal="center" vertical="center"/>
    </xf>
    <xf numFmtId="0" fontId="108" fillId="38" borderId="9" xfId="386" applyFont="1" applyFill="1" applyBorder="1" applyAlignment="1">
      <alignment horizontal="center" vertical="center"/>
    </xf>
    <xf numFmtId="0" fontId="108" fillId="38" borderId="4" xfId="386" applyFont="1" applyFill="1" applyBorder="1" applyAlignment="1">
      <alignment horizontal="center" vertical="center"/>
    </xf>
    <xf numFmtId="0" fontId="108" fillId="38" borderId="39" xfId="386" applyFont="1" applyFill="1" applyBorder="1" applyAlignment="1">
      <alignment horizontal="center" vertical="center"/>
    </xf>
    <xf numFmtId="0" fontId="108" fillId="38" borderId="67" xfId="386" applyFont="1" applyFill="1" applyBorder="1" applyAlignment="1">
      <alignment horizontal="center" vertical="center"/>
    </xf>
    <xf numFmtId="0" fontId="108" fillId="38" borderId="79" xfId="386" applyFont="1" applyFill="1" applyBorder="1" applyAlignment="1">
      <alignment horizontal="center" vertical="center"/>
    </xf>
    <xf numFmtId="0" fontId="108" fillId="38" borderId="7" xfId="386" applyFont="1" applyFill="1" applyBorder="1" applyAlignment="1">
      <alignment horizontal="center" vertical="center"/>
    </xf>
    <xf numFmtId="0" fontId="108" fillId="0" borderId="82" xfId="386" applyFont="1" applyBorder="1" applyAlignment="1">
      <alignment horizontal="center" vertical="center"/>
    </xf>
    <xf numFmtId="0" fontId="108" fillId="0" borderId="83" xfId="386" applyFont="1" applyBorder="1" applyAlignment="1">
      <alignment horizontal="center" vertical="center"/>
    </xf>
    <xf numFmtId="0" fontId="108" fillId="0" borderId="84" xfId="386" applyFont="1" applyBorder="1" applyAlignment="1">
      <alignment horizontal="center" vertical="center"/>
    </xf>
    <xf numFmtId="0" fontId="108" fillId="0" borderId="6" xfId="386" applyFont="1" applyBorder="1" applyAlignment="1">
      <alignment horizontal="center" vertical="center"/>
    </xf>
    <xf numFmtId="0" fontId="108" fillId="0" borderId="7" xfId="386" applyFont="1" applyBorder="1" applyAlignment="1">
      <alignment horizontal="center" vertical="center"/>
    </xf>
    <xf numFmtId="41" fontId="2" fillId="3" borderId="5" xfId="0" applyNumberFormat="1" applyFont="1" applyFill="1" applyBorder="1" applyAlignment="1">
      <alignment horizontal="center" vertical="center"/>
    </xf>
    <xf numFmtId="41" fontId="2" fillId="3" borderId="6" xfId="0" applyNumberFormat="1" applyFont="1" applyFill="1" applyBorder="1" applyAlignment="1">
      <alignment horizontal="center" vertical="center"/>
    </xf>
    <xf numFmtId="41" fontId="2" fillId="3" borderId="7" xfId="0" applyNumberFormat="1" applyFont="1" applyFill="1" applyBorder="1" applyAlignment="1">
      <alignment horizontal="center" vertical="center"/>
    </xf>
    <xf numFmtId="41" fontId="5" fillId="0" borderId="8" xfId="0" applyNumberFormat="1" applyFont="1" applyBorder="1" applyAlignment="1">
      <alignment horizontal="center" vertical="center"/>
    </xf>
    <xf numFmtId="41" fontId="5" fillId="0" borderId="13" xfId="0" applyNumberFormat="1" applyFont="1" applyBorder="1" applyAlignment="1">
      <alignment horizontal="center" vertical="center"/>
    </xf>
    <xf numFmtId="41" fontId="5" fillId="0" borderId="9" xfId="0" applyNumberFormat="1" applyFont="1" applyBorder="1" applyAlignment="1">
      <alignment horizontal="center" vertical="center"/>
    </xf>
    <xf numFmtId="41" fontId="5" fillId="4" borderId="39" xfId="0" applyNumberFormat="1" applyFont="1" applyFill="1" applyBorder="1" applyAlignment="1">
      <alignment horizontal="center" vertical="center" wrapText="1"/>
    </xf>
    <xf numFmtId="41" fontId="5" fillId="4" borderId="40" xfId="0" applyNumberFormat="1" applyFont="1" applyFill="1" applyBorder="1" applyAlignment="1">
      <alignment horizontal="center" vertical="center" wrapText="1"/>
    </xf>
    <xf numFmtId="41" fontId="5" fillId="4" borderId="41" xfId="0" applyNumberFormat="1" applyFont="1" applyFill="1" applyBorder="1" applyAlignment="1">
      <alignment horizontal="center" vertical="center" wrapText="1"/>
    </xf>
    <xf numFmtId="41" fontId="5" fillId="9" borderId="39" xfId="0" applyNumberFormat="1" applyFont="1" applyFill="1" applyBorder="1" applyAlignment="1">
      <alignment horizontal="center" vertical="center" wrapText="1"/>
    </xf>
    <xf numFmtId="41" fontId="5" fillId="9" borderId="40" xfId="0" applyNumberFormat="1" applyFont="1" applyFill="1" applyBorder="1" applyAlignment="1">
      <alignment horizontal="center" vertical="center" wrapText="1"/>
    </xf>
    <xf numFmtId="41" fontId="5" fillId="9" borderId="41" xfId="0" applyNumberFormat="1" applyFont="1" applyFill="1" applyBorder="1" applyAlignment="1">
      <alignment horizontal="center" vertical="center" wrapText="1"/>
    </xf>
    <xf numFmtId="41" fontId="5" fillId="3" borderId="39" xfId="0" applyNumberFormat="1" applyFont="1" applyFill="1" applyBorder="1" applyAlignment="1">
      <alignment horizontal="center" vertical="center" wrapText="1"/>
    </xf>
    <xf numFmtId="41" fontId="5" fillId="3" borderId="40" xfId="0" applyNumberFormat="1" applyFont="1" applyFill="1" applyBorder="1" applyAlignment="1">
      <alignment horizontal="center" vertical="center" wrapText="1"/>
    </xf>
    <xf numFmtId="41" fontId="5" fillId="3" borderId="41" xfId="0" applyNumberFormat="1" applyFont="1" applyFill="1" applyBorder="1" applyAlignment="1">
      <alignment horizontal="center" vertical="center" wrapText="1"/>
    </xf>
    <xf numFmtId="41" fontId="2" fillId="0" borderId="2" xfId="0" applyNumberFormat="1" applyFont="1" applyBorder="1" applyAlignment="1">
      <alignment horizontal="center" vertical="center"/>
    </xf>
    <xf numFmtId="41" fontId="2" fillId="0" borderId="0" xfId="0" applyNumberFormat="1" applyFont="1" applyAlignment="1">
      <alignment horizontal="center" vertical="center"/>
    </xf>
    <xf numFmtId="41" fontId="12" fillId="3" borderId="8" xfId="0" applyNumberFormat="1" applyFont="1" applyFill="1" applyBorder="1" applyAlignment="1">
      <alignment horizontal="left" vertical="center" wrapText="1"/>
    </xf>
    <xf numFmtId="41" fontId="12" fillId="3" borderId="9" xfId="0" applyNumberFormat="1" applyFont="1" applyFill="1" applyBorder="1" applyAlignment="1">
      <alignment horizontal="left" vertical="center" wrapText="1"/>
    </xf>
    <xf numFmtId="41" fontId="5" fillId="3" borderId="29" xfId="0" applyNumberFormat="1" applyFont="1" applyFill="1" applyBorder="1" applyAlignment="1">
      <alignment vertical="center" wrapText="1"/>
    </xf>
    <xf numFmtId="41" fontId="5" fillId="3" borderId="33" xfId="0" applyNumberFormat="1" applyFont="1" applyFill="1" applyBorder="1" applyAlignment="1">
      <alignment vertical="center" wrapText="1"/>
    </xf>
    <xf numFmtId="41" fontId="5" fillId="3" borderId="30" xfId="0" applyNumberFormat="1" applyFont="1" applyFill="1" applyBorder="1" applyAlignment="1">
      <alignment vertical="center" wrapText="1"/>
    </xf>
    <xf numFmtId="41" fontId="5" fillId="3" borderId="29" xfId="0" applyNumberFormat="1" applyFont="1" applyFill="1" applyBorder="1" applyAlignment="1">
      <alignment horizontal="center" vertical="center" wrapText="1"/>
    </xf>
    <xf numFmtId="41" fontId="5" fillId="3" borderId="33" xfId="0" applyNumberFormat="1" applyFont="1" applyFill="1" applyBorder="1" applyAlignment="1">
      <alignment horizontal="center" vertical="center" wrapText="1"/>
    </xf>
    <xf numFmtId="41" fontId="5" fillId="3" borderId="30" xfId="0" applyNumberFormat="1" applyFont="1" applyFill="1" applyBorder="1" applyAlignment="1">
      <alignment horizontal="center" vertical="center" wrapText="1"/>
    </xf>
    <xf numFmtId="0" fontId="108" fillId="0" borderId="5" xfId="320" applyFont="1" applyBorder="1" applyAlignment="1">
      <alignment horizontal="center" vertical="center"/>
    </xf>
    <xf numFmtId="0" fontId="108" fillId="0" borderId="6" xfId="320" applyFont="1" applyBorder="1" applyAlignment="1">
      <alignment horizontal="center" vertical="center"/>
    </xf>
    <xf numFmtId="0" fontId="108" fillId="0" borderId="7" xfId="320" applyFont="1" applyBorder="1" applyAlignment="1">
      <alignment horizontal="center" vertical="center"/>
    </xf>
    <xf numFmtId="0" fontId="108" fillId="38" borderId="4" xfId="320" applyFont="1" applyFill="1" applyBorder="1" applyAlignment="1">
      <alignment horizontal="center" vertical="center"/>
    </xf>
    <xf numFmtId="0" fontId="108" fillId="38" borderId="8" xfId="320" applyFont="1" applyFill="1" applyBorder="1" applyAlignment="1">
      <alignment horizontal="center" vertical="center"/>
    </xf>
    <xf numFmtId="0" fontId="108" fillId="38" borderId="13" xfId="320" applyFont="1" applyFill="1" applyBorder="1" applyAlignment="1">
      <alignment horizontal="center" vertical="center"/>
    </xf>
    <xf numFmtId="0" fontId="108" fillId="38" borderId="9" xfId="320" applyFont="1" applyFill="1" applyBorder="1" applyAlignment="1">
      <alignment horizontal="center" vertical="center"/>
    </xf>
    <xf numFmtId="0" fontId="108" fillId="38" borderId="10" xfId="320" applyFont="1" applyFill="1" applyBorder="1" applyAlignment="1">
      <alignment horizontal="center" vertical="center"/>
    </xf>
    <xf numFmtId="0" fontId="108" fillId="38" borderId="3" xfId="320" applyFont="1" applyFill="1" applyBorder="1" applyAlignment="1">
      <alignment horizontal="center" vertical="center"/>
    </xf>
    <xf numFmtId="0" fontId="108" fillId="38" borderId="11" xfId="320" applyFont="1" applyFill="1" applyBorder="1" applyAlignment="1">
      <alignment horizontal="center" vertical="center"/>
    </xf>
    <xf numFmtId="0" fontId="108" fillId="0" borderId="4" xfId="320" applyFont="1" applyBorder="1" applyAlignment="1">
      <alignment horizontal="center"/>
    </xf>
    <xf numFmtId="49" fontId="120" fillId="0" borderId="8" xfId="2" applyNumberFormat="1" applyFont="1" applyBorder="1" applyAlignment="1" applyProtection="1">
      <alignment horizontal="center" vertical="center" wrapText="1"/>
    </xf>
    <xf numFmtId="49" fontId="120" fillId="0" borderId="9" xfId="2" applyNumberFormat="1" applyFont="1" applyBorder="1" applyAlignment="1" applyProtection="1">
      <alignment horizontal="center" vertical="center" wrapText="1"/>
    </xf>
    <xf numFmtId="0" fontId="117" fillId="0" borderId="0" xfId="0" applyFont="1" applyAlignment="1">
      <alignment horizontal="right"/>
    </xf>
    <xf numFmtId="0" fontId="117" fillId="0" borderId="0" xfId="0" applyFont="1" applyAlignment="1">
      <alignment horizontal="right" wrapText="1"/>
    </xf>
    <xf numFmtId="0" fontId="7" fillId="0" borderId="0" xfId="0" applyFont="1" applyAlignment="1">
      <alignment horizontal="center" vertical="center" wrapText="1"/>
    </xf>
    <xf numFmtId="0" fontId="118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49" fontId="126" fillId="0" borderId="60" xfId="2" applyNumberFormat="1" applyFont="1" applyBorder="1" applyAlignment="1">
      <alignment horizontal="left" vertical="center" wrapText="1"/>
    </xf>
    <xf numFmtId="49" fontId="126" fillId="0" borderId="61" xfId="2" applyNumberFormat="1" applyFont="1" applyBorder="1" applyAlignment="1">
      <alignment horizontal="left" vertical="center" wrapText="1"/>
    </xf>
    <xf numFmtId="49" fontId="126" fillId="0" borderId="8" xfId="2" applyNumberFormat="1" applyFont="1" applyBorder="1" applyAlignment="1">
      <alignment horizontal="center" vertical="center" wrapText="1"/>
    </xf>
    <xf numFmtId="49" fontId="126" fillId="0" borderId="9" xfId="2" applyNumberFormat="1" applyFont="1" applyBorder="1" applyAlignment="1">
      <alignment horizontal="center" vertical="center" wrapText="1"/>
    </xf>
    <xf numFmtId="0" fontId="117" fillId="0" borderId="4" xfId="0" applyFont="1" applyBorder="1" applyAlignment="1">
      <alignment horizontal="center" wrapText="1"/>
    </xf>
    <xf numFmtId="0" fontId="117" fillId="0" borderId="4" xfId="0" applyFont="1" applyBorder="1" applyAlignment="1">
      <alignment wrapText="1"/>
    </xf>
    <xf numFmtId="0" fontId="112" fillId="0" borderId="0" xfId="0" applyFont="1" applyAlignment="1">
      <alignment horizontal="left" wrapText="1"/>
    </xf>
    <xf numFmtId="0" fontId="112" fillId="0" borderId="0" xfId="0" applyFont="1" applyAlignment="1">
      <alignment horizontal="center" vertical="center" wrapText="1"/>
    </xf>
    <xf numFmtId="0" fontId="112" fillId="0" borderId="0" xfId="0" applyFont="1" applyAlignment="1">
      <alignment horizontal="center"/>
    </xf>
    <xf numFmtId="0" fontId="117" fillId="0" borderId="8" xfId="0" applyFont="1" applyBorder="1" applyAlignment="1">
      <alignment horizontal="center" wrapText="1"/>
    </xf>
    <xf numFmtId="0" fontId="117" fillId="0" borderId="9" xfId="0" applyFont="1" applyBorder="1" applyAlignment="1">
      <alignment horizontal="center" wrapText="1"/>
    </xf>
    <xf numFmtId="0" fontId="117" fillId="0" borderId="5" xfId="0" applyFont="1" applyBorder="1" applyAlignment="1">
      <alignment horizontal="center" vertical="center" wrapText="1"/>
    </xf>
    <xf numFmtId="0" fontId="117" fillId="0" borderId="6" xfId="0" applyFont="1" applyBorder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112" fillId="0" borderId="0" xfId="0" applyFont="1" applyAlignment="1">
      <alignment horizontal="right" vertical="center"/>
    </xf>
    <xf numFmtId="0" fontId="112" fillId="0" borderId="0" xfId="0" applyFont="1" applyAlignment="1">
      <alignment horizontal="right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wrapText="1"/>
    </xf>
    <xf numFmtId="0" fontId="134" fillId="0" borderId="0" xfId="0" applyFont="1" applyAlignment="1">
      <alignment horizontal="center" wrapText="1"/>
    </xf>
    <xf numFmtId="0" fontId="135" fillId="0" borderId="0" xfId="0" applyFont="1" applyAlignment="1">
      <alignment horizontal="left" wrapText="1"/>
    </xf>
    <xf numFmtId="0" fontId="112" fillId="0" borderId="8" xfId="0" applyFont="1" applyBorder="1" applyAlignment="1">
      <alignment horizontal="center" vertical="center" wrapText="1"/>
    </xf>
    <xf numFmtId="0" fontId="112" fillId="0" borderId="13" xfId="0" applyFont="1" applyBorder="1" applyAlignment="1">
      <alignment horizontal="center" vertical="center" wrapText="1"/>
    </xf>
    <xf numFmtId="0" fontId="112" fillId="0" borderId="9" xfId="0" applyFont="1" applyBorder="1" applyAlignment="1">
      <alignment horizontal="center" vertical="center" wrapText="1"/>
    </xf>
    <xf numFmtId="0" fontId="112" fillId="0" borderId="5" xfId="0" applyFont="1" applyBorder="1" applyAlignment="1">
      <alignment horizontal="center" vertical="center" wrapText="1"/>
    </xf>
    <xf numFmtId="0" fontId="112" fillId="0" borderId="6" xfId="0" applyFont="1" applyBorder="1" applyAlignment="1">
      <alignment horizontal="center" vertical="center" wrapText="1"/>
    </xf>
    <xf numFmtId="0" fontId="112" fillId="0" borderId="7" xfId="0" applyFont="1" applyBorder="1" applyAlignment="1">
      <alignment horizontal="center" vertical="center" wrapText="1"/>
    </xf>
    <xf numFmtId="0" fontId="112" fillId="0" borderId="8" xfId="0" applyFont="1" applyBorder="1" applyAlignment="1">
      <alignment horizontal="center" vertical="center" textRotation="90" wrapText="1"/>
    </xf>
    <xf numFmtId="0" fontId="112" fillId="0" borderId="9" xfId="0" applyFont="1" applyBorder="1" applyAlignment="1">
      <alignment horizontal="center" vertical="center" textRotation="90" wrapText="1"/>
    </xf>
    <xf numFmtId="0" fontId="112" fillId="0" borderId="8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194" fontId="126" fillId="0" borderId="8" xfId="0" applyNumberFormat="1" applyFont="1" applyBorder="1" applyAlignment="1">
      <alignment horizontal="center" vertical="center" wrapText="1"/>
    </xf>
    <xf numFmtId="194" fontId="126" fillId="0" borderId="9" xfId="0" applyNumberFormat="1" applyFont="1" applyBorder="1" applyAlignment="1">
      <alignment horizontal="center" vertical="center" wrapText="1"/>
    </xf>
    <xf numFmtId="0" fontId="4" fillId="0" borderId="62" xfId="0" applyFont="1" applyBorder="1" applyAlignment="1">
      <alignment horizontal="right" wrapText="1"/>
    </xf>
    <xf numFmtId="0" fontId="3" fillId="0" borderId="0" xfId="0" applyFont="1" applyAlignment="1">
      <alignment horizontal="center" vertical="center" wrapText="1"/>
    </xf>
    <xf numFmtId="0" fontId="137" fillId="0" borderId="0" xfId="0" applyFont="1" applyAlignment="1">
      <alignment horizontal="left" vertical="center" wrapText="1"/>
    </xf>
    <xf numFmtId="0" fontId="137" fillId="0" borderId="0" xfId="0" applyFont="1" applyAlignment="1">
      <alignment horizontal="center" vertical="center" wrapText="1"/>
    </xf>
    <xf numFmtId="0" fontId="142" fillId="0" borderId="5" xfId="260" applyFont="1" applyBorder="1" applyAlignment="1">
      <alignment horizontal="center" vertical="center"/>
    </xf>
    <xf numFmtId="0" fontId="142" fillId="0" borderId="6" xfId="260" applyFont="1" applyBorder="1" applyAlignment="1">
      <alignment horizontal="center" vertical="center"/>
    </xf>
    <xf numFmtId="0" fontId="142" fillId="0" borderId="7" xfId="260" applyFont="1" applyBorder="1" applyAlignment="1">
      <alignment horizontal="center" vertical="center"/>
    </xf>
    <xf numFmtId="0" fontId="142" fillId="0" borderId="5" xfId="260" applyFont="1" applyBorder="1" applyAlignment="1">
      <alignment horizontal="left" vertical="center" wrapText="1"/>
    </xf>
    <xf numFmtId="0" fontId="142" fillId="0" borderId="7" xfId="260" applyFont="1" applyBorder="1" applyAlignment="1">
      <alignment horizontal="left" vertical="center" wrapText="1"/>
    </xf>
    <xf numFmtId="0" fontId="141" fillId="0" borderId="0" xfId="260" applyFont="1" applyAlignment="1">
      <alignment horizontal="right" vertical="center"/>
    </xf>
    <xf numFmtId="0" fontId="141" fillId="0" borderId="0" xfId="260" applyFont="1" applyAlignment="1">
      <alignment horizontal="right" vertical="center" wrapText="1"/>
    </xf>
    <xf numFmtId="0" fontId="142" fillId="3" borderId="4" xfId="260" applyFont="1" applyFill="1" applyBorder="1" applyAlignment="1">
      <alignment horizontal="center" vertical="center" wrapText="1"/>
    </xf>
    <xf numFmtId="0" fontId="142" fillId="0" borderId="0" xfId="260" applyFont="1" applyAlignment="1">
      <alignment horizontal="center" vertical="center"/>
    </xf>
    <xf numFmtId="0" fontId="141" fillId="0" borderId="57" xfId="260" applyFont="1" applyBorder="1" applyAlignment="1">
      <alignment horizontal="center" vertical="center"/>
    </xf>
    <xf numFmtId="0" fontId="143" fillId="0" borderId="0" xfId="260" applyFont="1" applyAlignment="1">
      <alignment horizontal="center" vertical="center"/>
    </xf>
    <xf numFmtId="0" fontId="142" fillId="0" borderId="4" xfId="260" applyFont="1" applyBorder="1" applyAlignment="1">
      <alignment horizontal="center" vertical="center" wrapText="1"/>
    </xf>
    <xf numFmtId="0" fontId="142" fillId="0" borderId="3" xfId="260" applyFont="1" applyBorder="1" applyAlignment="1">
      <alignment horizontal="center" vertical="center" wrapText="1"/>
    </xf>
    <xf numFmtId="0" fontId="142" fillId="0" borderId="63" xfId="260" applyFont="1" applyBorder="1" applyAlignment="1">
      <alignment horizontal="center" vertical="center" wrapText="1"/>
    </xf>
    <xf numFmtId="0" fontId="142" fillId="0" borderId="9" xfId="260" applyFont="1" applyBorder="1" applyAlignment="1">
      <alignment horizontal="center" vertical="center"/>
    </xf>
    <xf numFmtId="0" fontId="142" fillId="0" borderId="4" xfId="260" applyFont="1" applyBorder="1" applyAlignment="1">
      <alignment horizontal="center" vertical="center"/>
    </xf>
    <xf numFmtId="41" fontId="5" fillId="3" borderId="44" xfId="0" applyNumberFormat="1" applyFont="1" applyFill="1" applyBorder="1" applyAlignment="1">
      <alignment horizontal="center" vertical="center" wrapText="1"/>
    </xf>
    <xf numFmtId="41" fontId="5" fillId="3" borderId="44" xfId="0" applyNumberFormat="1" applyFont="1" applyFill="1" applyBorder="1" applyAlignment="1">
      <alignment vertical="center" wrapText="1"/>
    </xf>
    <xf numFmtId="0" fontId="4" fillId="0" borderId="62" xfId="0" applyFont="1" applyBorder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wrapText="1"/>
    </xf>
  </cellXfs>
  <cellStyles count="389">
    <cellStyle name=" 1" xfId="3"/>
    <cellStyle name=" 1 2" xfId="4"/>
    <cellStyle name=" 1_Stage1" xfId="5"/>
    <cellStyle name="_Acron_financial_model" xfId="6"/>
    <cellStyle name="_Model_RAB Мой_PR.PROG.WARM.NOTCOMBI.2012.2.16_v1.4(04.04.11) " xfId="7"/>
    <cellStyle name="_Model_RAB Мой_Книга2_PR.PROG.WARM.NOTCOMBI.2012.2.16_v1.4(04.04.11) " xfId="8"/>
    <cellStyle name="_Model_RAB_MRSK_svod_PR.PROG.WARM.NOTCOMBI.2012.2.16_v1.4(04.04.11) " xfId="9"/>
    <cellStyle name="_Model_RAB_MRSK_svod_Книга2_PR.PROG.WARM.NOTCOMBI.2012.2.16_v1.4(04.04.11) " xfId="10"/>
    <cellStyle name="_МОДЕЛЬ_1 (2)_PR.PROG.WARM.NOTCOMBI.2012.2.16_v1.4(04.04.11) " xfId="11"/>
    <cellStyle name="_МОДЕЛЬ_1 (2)_Книга2_PR.PROG.WARM.NOTCOMBI.2012.2.16_v1.4(04.04.11) " xfId="12"/>
    <cellStyle name="_пр 5 тариф RAB_PR.PROG.WARM.NOTCOMBI.2012.2.16_v1.4(04.04.11) " xfId="13"/>
    <cellStyle name="_пр 5 тариф RAB_Книга2_PR.PROG.WARM.NOTCOMBI.2012.2.16_v1.4(04.04.11) " xfId="14"/>
    <cellStyle name="_Расчет RAB_22072008_PR.PROG.WARM.NOTCOMBI.2012.2.16_v1.4(04.04.11) " xfId="15"/>
    <cellStyle name="_Расчет RAB_22072008_Книга2_PR.PROG.WARM.NOTCOMBI.2012.2.16_v1.4(04.04.11) " xfId="16"/>
    <cellStyle name="_Расчет RAB_Лен и МОЭСК_с 2010 года_14.04.2009_со сглаж_version 3.0_без ФСК_PR.PROG.WARM.NOTCOMBI.2012.2.16_v1.4(04.04.11) " xfId="17"/>
    <cellStyle name="_Расчет RAB_Лен и МОЭСК_с 2010 года_14.04.2009_со сглаж_version 3.0_без ФСК_Книга2_PR.PROG.WARM.NOTCOMBI.2012.2.16_v1.4(04.04.11) " xfId="18"/>
    <cellStyle name="20% - Accent1" xfId="19"/>
    <cellStyle name="20% - Accent2" xfId="20"/>
    <cellStyle name="20% - Accent3" xfId="21"/>
    <cellStyle name="20% - Accent4" xfId="22"/>
    <cellStyle name="20% - Accent5" xfId="23"/>
    <cellStyle name="20% - Accent6" xfId="24"/>
    <cellStyle name="20% — акцент1" xfId="25"/>
    <cellStyle name="20% - Акцент1 2" xfId="26"/>
    <cellStyle name="20% - Акцент1 3" xfId="27"/>
    <cellStyle name="20% - Акцент1 4" xfId="28"/>
    <cellStyle name="20% - Акцент1 5" xfId="29"/>
    <cellStyle name="20% - Акцент1 6" xfId="30"/>
    <cellStyle name="20% — акцент2" xfId="31"/>
    <cellStyle name="20% - Акцент2 2" xfId="32"/>
    <cellStyle name="20% - Акцент2 3" xfId="33"/>
    <cellStyle name="20% - Акцент2 4" xfId="34"/>
    <cellStyle name="20% - Акцент2 5" xfId="35"/>
    <cellStyle name="20% - Акцент2 6" xfId="36"/>
    <cellStyle name="20% — акцент3" xfId="37"/>
    <cellStyle name="20% - Акцент3 2" xfId="38"/>
    <cellStyle name="20% - Акцент3 3" xfId="39"/>
    <cellStyle name="20% - Акцент3 4" xfId="40"/>
    <cellStyle name="20% - Акцент3 5" xfId="41"/>
    <cellStyle name="20% - Акцент3 6" xfId="42"/>
    <cellStyle name="20% — акцент4" xfId="43"/>
    <cellStyle name="20% - Акцент4 2" xfId="44"/>
    <cellStyle name="20% - Акцент4 3" xfId="45"/>
    <cellStyle name="20% - Акцент4 4" xfId="46"/>
    <cellStyle name="20% - Акцент4 5" xfId="47"/>
    <cellStyle name="20% - Акцент4 6" xfId="48"/>
    <cellStyle name="20% — акцент5" xfId="49"/>
    <cellStyle name="20% - Акцент5 2" xfId="50"/>
    <cellStyle name="20% - Акцент5 3" xfId="51"/>
    <cellStyle name="20% - Акцент5 4" xfId="52"/>
    <cellStyle name="20% - Акцент5 5" xfId="53"/>
    <cellStyle name="20% - Акцент5 6" xfId="54"/>
    <cellStyle name="20% — акцент6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40% - Accent1" xfId="61"/>
    <cellStyle name="40% - Accent2" xfId="62"/>
    <cellStyle name="40% - Accent3" xfId="63"/>
    <cellStyle name="40% - Accent4" xfId="64"/>
    <cellStyle name="40% - Accent5" xfId="65"/>
    <cellStyle name="40% - Accent6" xfId="66"/>
    <cellStyle name="40% — акцент1" xfId="67"/>
    <cellStyle name="40% - Акцент1 2" xfId="68"/>
    <cellStyle name="40% - Акцент1 3" xfId="69"/>
    <cellStyle name="40% - Акцент1 4" xfId="70"/>
    <cellStyle name="40% - Акцент1 5" xfId="71"/>
    <cellStyle name="40% - Акцент1 6" xfId="72"/>
    <cellStyle name="40% — акцент2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— акцент3" xfId="79"/>
    <cellStyle name="40% - Акцент3 2" xfId="80"/>
    <cellStyle name="40% - Акцент3 3" xfId="81"/>
    <cellStyle name="40% - Акцент3 4" xfId="82"/>
    <cellStyle name="40% - Акцент3 5" xfId="83"/>
    <cellStyle name="40% - Акцент3 6" xfId="84"/>
    <cellStyle name="40% — акцент4" xfId="85"/>
    <cellStyle name="40% - Акцент4 2" xfId="86"/>
    <cellStyle name="40% - Акцент4 3" xfId="87"/>
    <cellStyle name="40% - Акцент4 4" xfId="88"/>
    <cellStyle name="40% - Акцент4 5" xfId="89"/>
    <cellStyle name="40% - Акцент4 6" xfId="90"/>
    <cellStyle name="40% — акцент5" xfId="91"/>
    <cellStyle name="40% - Акцент5 2" xfId="92"/>
    <cellStyle name="40% - Акцент5 3" xfId="93"/>
    <cellStyle name="40% - Акцент5 4" xfId="94"/>
    <cellStyle name="40% - Акцент5 5" xfId="95"/>
    <cellStyle name="40% - Акцент5 6" xfId="96"/>
    <cellStyle name="40% — акцент6" xfId="97"/>
    <cellStyle name="40% - Акцент6 2" xfId="98"/>
    <cellStyle name="40% - Акцент6 3" xfId="99"/>
    <cellStyle name="40% - Акцент6 4" xfId="100"/>
    <cellStyle name="40% - Акцент6 5" xfId="101"/>
    <cellStyle name="40% - Акцент6 6" xfId="102"/>
    <cellStyle name="60% - Accent1" xfId="103"/>
    <cellStyle name="60% - Accent2" xfId="104"/>
    <cellStyle name="60% - Accent3" xfId="105"/>
    <cellStyle name="60% - Accent4" xfId="106"/>
    <cellStyle name="60% - Accent5" xfId="107"/>
    <cellStyle name="60% - Accent6" xfId="108"/>
    <cellStyle name="60% — акцент1" xfId="109"/>
    <cellStyle name="60% - Акцент1 2" xfId="110"/>
    <cellStyle name="60% - Акцент1 3" xfId="111"/>
    <cellStyle name="60% - Акцент1 4" xfId="112"/>
    <cellStyle name="60% - Акцент1 5" xfId="113"/>
    <cellStyle name="60% - Акцент1 6" xfId="114"/>
    <cellStyle name="60% — акцент2" xfId="115"/>
    <cellStyle name="60% - Акцент2 2" xfId="116"/>
    <cellStyle name="60% - Акцент2 3" xfId="117"/>
    <cellStyle name="60% - Акцент2 4" xfId="118"/>
    <cellStyle name="60% - Акцент2 5" xfId="119"/>
    <cellStyle name="60% - Акцент2 6" xfId="120"/>
    <cellStyle name="60% — акцент3" xfId="121"/>
    <cellStyle name="60% - Акцент3 2" xfId="122"/>
    <cellStyle name="60% - Акцент3 3" xfId="123"/>
    <cellStyle name="60% - Акцент3 4" xfId="124"/>
    <cellStyle name="60% - Акцент3 5" xfId="125"/>
    <cellStyle name="60% - Акцент3 6" xfId="126"/>
    <cellStyle name="60% — акцент4" xfId="127"/>
    <cellStyle name="60% - Акцент4 2" xfId="128"/>
    <cellStyle name="60% - Акцент4 3" xfId="129"/>
    <cellStyle name="60% - Акцент4 4" xfId="130"/>
    <cellStyle name="60% - Акцент4 5" xfId="131"/>
    <cellStyle name="60% - Акцент4 6" xfId="132"/>
    <cellStyle name="60% — акцент5" xfId="133"/>
    <cellStyle name="60% - Акцент5 2" xfId="134"/>
    <cellStyle name="60% - Акцент5 3" xfId="135"/>
    <cellStyle name="60% - Акцент5 4" xfId="136"/>
    <cellStyle name="60% - Акцент5 5" xfId="137"/>
    <cellStyle name="60% - Акцент5 6" xfId="138"/>
    <cellStyle name="60% — акцент6" xfId="139"/>
    <cellStyle name="60% - Акцент6 2" xfId="140"/>
    <cellStyle name="60% - Акцент6 3" xfId="141"/>
    <cellStyle name="60% - Акцент6 4" xfId="142"/>
    <cellStyle name="60% - Акцент6 5" xfId="143"/>
    <cellStyle name="60% - Акцент6 6" xfId="144"/>
    <cellStyle name="Accent1" xfId="145"/>
    <cellStyle name="Accent2" xfId="146"/>
    <cellStyle name="Accent3" xfId="147"/>
    <cellStyle name="Accent4" xfId="148"/>
    <cellStyle name="Accent5" xfId="149"/>
    <cellStyle name="Accent6" xfId="150"/>
    <cellStyle name="AFE" xfId="151"/>
    <cellStyle name="Bad" xfId="152"/>
    <cellStyle name="Calculation" xfId="153"/>
    <cellStyle name="Cells 2" xfId="154"/>
    <cellStyle name="Check Cell" xfId="155"/>
    <cellStyle name="Comma 2 2" xfId="156"/>
    <cellStyle name="Comma_Axmann Utopia toolbox all_in_one" xfId="157"/>
    <cellStyle name="Currency [0]" xfId="158"/>
    <cellStyle name="Currency2" xfId="159"/>
    <cellStyle name="Explanatory Text" xfId="160"/>
    <cellStyle name="EYtext" xfId="161"/>
    <cellStyle name="Followed Hyperlink" xfId="162"/>
    <cellStyle name="Good" xfId="163"/>
    <cellStyle name="Header 3" xfId="164"/>
    <cellStyle name="Heading" xfId="165"/>
    <cellStyle name="Heading 1" xfId="166"/>
    <cellStyle name="Heading 2" xfId="167"/>
    <cellStyle name="Heading 3" xfId="168"/>
    <cellStyle name="Heading 4" xfId="169"/>
    <cellStyle name="Heading1" xfId="170"/>
    <cellStyle name="Hyperlink" xfId="171"/>
    <cellStyle name="Input" xfId="172"/>
    <cellStyle name="Linked Cell" xfId="173"/>
    <cellStyle name="Neutral" xfId="174"/>
    <cellStyle name="normal" xfId="175"/>
    <cellStyle name="Normal 2" xfId="176"/>
    <cellStyle name="Normal_download.asp?objectid=18424 2" xfId="177"/>
    <cellStyle name="Normal1" xfId="178"/>
    <cellStyle name="Normal2" xfId="179"/>
    <cellStyle name="Note" xfId="180"/>
    <cellStyle name="Output" xfId="181"/>
    <cellStyle name="Percent 2" xfId="182"/>
    <cellStyle name="Percent1" xfId="183"/>
    <cellStyle name="Price_Body" xfId="184"/>
    <cellStyle name="Result" xfId="185"/>
    <cellStyle name="Result2" xfId="186"/>
    <cellStyle name="TableStyleLight1" xfId="187"/>
    <cellStyle name="Title" xfId="188"/>
    <cellStyle name="Title 4" xfId="189"/>
    <cellStyle name="Total" xfId="190"/>
    <cellStyle name="Warning Text" xfId="191"/>
    <cellStyle name="Акцент1 2" xfId="192"/>
    <cellStyle name="Акцент1 3" xfId="193"/>
    <cellStyle name="Акцент1 4" xfId="194"/>
    <cellStyle name="Акцент2 2" xfId="195"/>
    <cellStyle name="Акцент2 3" xfId="196"/>
    <cellStyle name="Акцент2 4" xfId="197"/>
    <cellStyle name="Акцент3 2" xfId="198"/>
    <cellStyle name="Акцент3 3" xfId="199"/>
    <cellStyle name="Акцент3 4" xfId="200"/>
    <cellStyle name="Акцент4 2" xfId="201"/>
    <cellStyle name="Акцент4 3" xfId="202"/>
    <cellStyle name="Акцент4 4" xfId="203"/>
    <cellStyle name="Акцент5 2" xfId="204"/>
    <cellStyle name="Акцент5 3" xfId="205"/>
    <cellStyle name="Акцент5 4" xfId="206"/>
    <cellStyle name="Акцент6 2" xfId="207"/>
    <cellStyle name="Акцент6 3" xfId="208"/>
    <cellStyle name="Акцент6 4" xfId="209"/>
    <cellStyle name="Беззащитный" xfId="210"/>
    <cellStyle name="Ввод  2" xfId="211"/>
    <cellStyle name="Ввод  3" xfId="212"/>
    <cellStyle name="Ввод  4" xfId="213"/>
    <cellStyle name="Вывод 2" xfId="214"/>
    <cellStyle name="Вывод 3" xfId="215"/>
    <cellStyle name="Вывод 4" xfId="216"/>
    <cellStyle name="Вычисление 2" xfId="217"/>
    <cellStyle name="Вычисление 3" xfId="218"/>
    <cellStyle name="Вычисление 4" xfId="219"/>
    <cellStyle name="Гиперссылка 2" xfId="220"/>
    <cellStyle name="Гиперссылка 2 2 2" xfId="221"/>
    <cellStyle name="Гиперссылка 3" xfId="222"/>
    <cellStyle name="Гиперссылка 4 6" xfId="223"/>
    <cellStyle name="Денежный 2" xfId="224"/>
    <cellStyle name="Заголовок" xfId="225"/>
    <cellStyle name="Заголовок 1 2" xfId="226"/>
    <cellStyle name="Заголовок 1 3" xfId="227"/>
    <cellStyle name="Заголовок 1 4" xfId="228"/>
    <cellStyle name="Заголовок 2 2" xfId="229"/>
    <cellStyle name="Заголовок 2 3" xfId="230"/>
    <cellStyle name="Заголовок 2 4" xfId="231"/>
    <cellStyle name="Заголовок 3 2" xfId="232"/>
    <cellStyle name="Заголовок 3 3" xfId="233"/>
    <cellStyle name="Заголовок 3 4" xfId="234"/>
    <cellStyle name="Заголовок 4 2" xfId="235"/>
    <cellStyle name="Заголовок 4 3" xfId="236"/>
    <cellStyle name="Заголовок 4 4" xfId="237"/>
    <cellStyle name="заголовок 5" xfId="238"/>
    <cellStyle name="ЗаголовокСтолбца" xfId="239"/>
    <cellStyle name="Защитный" xfId="240"/>
    <cellStyle name="Значение" xfId="241"/>
    <cellStyle name="Итог 2" xfId="242"/>
    <cellStyle name="Итог 3" xfId="243"/>
    <cellStyle name="Итог 4" xfId="244"/>
    <cellStyle name="Итого" xfId="245"/>
    <cellStyle name="Контрольная ячейка 2" xfId="246"/>
    <cellStyle name="Контрольная ячейка 3" xfId="247"/>
    <cellStyle name="Контрольная ячейка 4" xfId="248"/>
    <cellStyle name="Мои наименования показателей" xfId="249"/>
    <cellStyle name="Мой заголовок" xfId="250"/>
    <cellStyle name="Мой заголовок листа" xfId="251"/>
    <cellStyle name="Название 2" xfId="252"/>
    <cellStyle name="Название 3" xfId="253"/>
    <cellStyle name="Название 4" xfId="254"/>
    <cellStyle name="Название таблицы" xfId="255"/>
    <cellStyle name="Нейтральный 2" xfId="256"/>
    <cellStyle name="Нейтральный 3" xfId="257"/>
    <cellStyle name="Нейтральный 4" xfId="258"/>
    <cellStyle name="Обычный" xfId="0" builtinId="0"/>
    <cellStyle name="Обычный 10" xfId="259"/>
    <cellStyle name="Обычный 10 2 2" xfId="260"/>
    <cellStyle name="Обычный 11" xfId="261"/>
    <cellStyle name="Обычный 11 2" xfId="262"/>
    <cellStyle name="Обычный 11 2 2 2" xfId="263"/>
    <cellStyle name="Обычный 11 3" xfId="264"/>
    <cellStyle name="Обычный 12" xfId="265"/>
    <cellStyle name="Обычный 12 2" xfId="266"/>
    <cellStyle name="Обычный 12 3" xfId="267"/>
    <cellStyle name="Обычный 12 3 2" xfId="268"/>
    <cellStyle name="Обычный 13" xfId="269"/>
    <cellStyle name="Обычный 13 2" xfId="270"/>
    <cellStyle name="Обычный 13 3" xfId="271"/>
    <cellStyle name="Обычный 14" xfId="272"/>
    <cellStyle name="Обычный 14 2" xfId="273"/>
    <cellStyle name="Обычный 14 2 2" xfId="274"/>
    <cellStyle name="Обычный 14 3" xfId="275"/>
    <cellStyle name="Обычный 14 3 2" xfId="276"/>
    <cellStyle name="Обычный 16" xfId="277"/>
    <cellStyle name="Обычный 17" xfId="278"/>
    <cellStyle name="Обычный 19" xfId="279"/>
    <cellStyle name="Обычный 2" xfId="280"/>
    <cellStyle name="Обычный 2 10" xfId="281"/>
    <cellStyle name="Обычный 2 10 2" xfId="282"/>
    <cellStyle name="Обычный 2 13" xfId="283"/>
    <cellStyle name="Обычный 2 14" xfId="284"/>
    <cellStyle name="Обычный 2 2" xfId="2"/>
    <cellStyle name="Обычный 2 2 2" xfId="285"/>
    <cellStyle name="Обычный 2 2 2 2" xfId="286"/>
    <cellStyle name="Обычный 2 2 3" xfId="287"/>
    <cellStyle name="Обычный 2 2 4 2" xfId="288"/>
    <cellStyle name="Обычный 2 2 6" xfId="289"/>
    <cellStyle name="Обычный 2 3" xfId="290"/>
    <cellStyle name="Обычный 2 3 2" xfId="291"/>
    <cellStyle name="Обычный 2 3 2 2" xfId="292"/>
    <cellStyle name="Обычный 2 3 4" xfId="293"/>
    <cellStyle name="Обычный 2 4" xfId="294"/>
    <cellStyle name="Обычный 2 4 2" xfId="295"/>
    <cellStyle name="Обычный 2 5" xfId="296"/>
    <cellStyle name="Обычный 2 6" xfId="297"/>
    <cellStyle name="Обычный 2 8" xfId="298"/>
    <cellStyle name="Обычный 27 12" xfId="299"/>
    <cellStyle name="Обычный 3" xfId="300"/>
    <cellStyle name="Обычный 3 2" xfId="301"/>
    <cellStyle name="Обычный 3 2 2" xfId="302"/>
    <cellStyle name="Обычный 3 3" xfId="303"/>
    <cellStyle name="Обычный 3 3 2" xfId="304"/>
    <cellStyle name="Обычный 3 3_VS.TARIFF.REQUEST.2014.1.50(v1.0)" xfId="305"/>
    <cellStyle name="Обычный 3 4" xfId="306"/>
    <cellStyle name="Обычный 3_Таблица Д.Бедного 08.04" xfId="307"/>
    <cellStyle name="Обычный 4" xfId="308"/>
    <cellStyle name="Обычный 4 2" xfId="309"/>
    <cellStyle name="Обычный 4 3" xfId="310"/>
    <cellStyle name="Обычный 4 5 2" xfId="311"/>
    <cellStyle name="Обычный 4_База для расчета общих расходов на 2019 г." xfId="312"/>
    <cellStyle name="Обычный 5" xfId="313"/>
    <cellStyle name="Обычный 5 2" xfId="314"/>
    <cellStyle name="Обычный 5 2 2" xfId="315"/>
    <cellStyle name="Обычный 5 2 3" xfId="316"/>
    <cellStyle name="Обычный 5 3" xfId="317"/>
    <cellStyle name="Обычный 5 4" xfId="318"/>
    <cellStyle name="Обычный 5_НВВ Районная котельная № 2тепло 2018" xfId="319"/>
    <cellStyle name="Обычный 6" xfId="320"/>
    <cellStyle name="Обычный 6 2" xfId="321"/>
    <cellStyle name="Обычный 6 4" xfId="386"/>
    <cellStyle name="Обычный 7" xfId="322"/>
    <cellStyle name="Обычный 7 2" xfId="323"/>
    <cellStyle name="Обычный 7 2 2" xfId="324"/>
    <cellStyle name="Обычный 7 3" xfId="325"/>
    <cellStyle name="Обычный 8" xfId="326"/>
    <cellStyle name="Обычный 9" xfId="327"/>
    <cellStyle name="Плохой 2" xfId="328"/>
    <cellStyle name="Плохой 3" xfId="329"/>
    <cellStyle name="Плохой 4" xfId="330"/>
    <cellStyle name="Подзаголовок" xfId="331"/>
    <cellStyle name="Подзаголовок 3" xfId="332"/>
    <cellStyle name="Подитоги" xfId="333"/>
    <cellStyle name="Пояснение 2" xfId="334"/>
    <cellStyle name="Пояснение 3" xfId="335"/>
    <cellStyle name="Пояснение 4" xfId="336"/>
    <cellStyle name="Примечание 2" xfId="337"/>
    <cellStyle name="Примечание 3" xfId="338"/>
    <cellStyle name="Примечание 4" xfId="339"/>
    <cellStyle name="Процентный" xfId="1" builtinId="5"/>
    <cellStyle name="Процентный 10" xfId="340"/>
    <cellStyle name="Процентный 13" xfId="384"/>
    <cellStyle name="Процентный 2" xfId="341"/>
    <cellStyle name="Процентный 2 13" xfId="342"/>
    <cellStyle name="Процентный 2 14" xfId="343"/>
    <cellStyle name="Процентный 2 2" xfId="344"/>
    <cellStyle name="Процентный 2 3" xfId="345"/>
    <cellStyle name="Процентный 2 4" xfId="346"/>
    <cellStyle name="Процентный 2 6" xfId="347"/>
    <cellStyle name="Процентный 3" xfId="348"/>
    <cellStyle name="Процентный 3 4" xfId="388"/>
    <cellStyle name="Процентный 4" xfId="349"/>
    <cellStyle name="Процентный 5" xfId="350"/>
    <cellStyle name="Процентный 6" xfId="351"/>
    <cellStyle name="Проценты" xfId="352"/>
    <cellStyle name="Проценты 2" xfId="353"/>
    <cellStyle name="Связанная ячейка 2" xfId="354"/>
    <cellStyle name="Связанная ячейка 3" xfId="355"/>
    <cellStyle name="Связанная ячейка 4" xfId="356"/>
    <cellStyle name="Стиль 1" xfId="357"/>
    <cellStyle name="Текст предупреждения 2" xfId="358"/>
    <cellStyle name="Текст предупреждения 3" xfId="359"/>
    <cellStyle name="Текст предупреждения 4" xfId="360"/>
    <cellStyle name="Текстовый" xfId="361"/>
    <cellStyle name="Тело таблицы" xfId="362"/>
    <cellStyle name="Тело таблицы 2" xfId="363"/>
    <cellStyle name="Тысячи [0]_ СБ$ " xfId="364"/>
    <cellStyle name="Тысячи_ СБ$ " xfId="365"/>
    <cellStyle name="Финансовый" xfId="383" builtinId="3"/>
    <cellStyle name="Финансовый [0] 2" xfId="366"/>
    <cellStyle name="Финансовый 2" xfId="367"/>
    <cellStyle name="Финансовый 2 2" xfId="368"/>
    <cellStyle name="Финансовый 2 3" xfId="369"/>
    <cellStyle name="Финансовый 2 4" xfId="370"/>
    <cellStyle name="Финансовый 3" xfId="371"/>
    <cellStyle name="Финансовый 3 2" xfId="372"/>
    <cellStyle name="Финансовый 4" xfId="373"/>
    <cellStyle name="Финансовый 4 3" xfId="387"/>
    <cellStyle name="Финансовый 5" xfId="374"/>
    <cellStyle name="Финансовый 6" xfId="375"/>
    <cellStyle name="Финансовый 7" xfId="376"/>
    <cellStyle name="Формула" xfId="377"/>
    <cellStyle name="ФормулаВБ" xfId="378"/>
    <cellStyle name="ФормулаНаКонтроль" xfId="379"/>
    <cellStyle name="Хороший 2" xfId="380"/>
    <cellStyle name="Хороший 3" xfId="381"/>
    <cellStyle name="Хороший 4" xfId="382"/>
    <cellStyle name="Хороший 4 3" xfId="38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84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58.xml"/><Relationship Id="rId112" Type="http://schemas.openxmlformats.org/officeDocument/2006/relationships/externalLink" Target="externalLinks/externalLink8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102" Type="http://schemas.openxmlformats.org/officeDocument/2006/relationships/externalLink" Target="externalLinks/externalLink71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90" Type="http://schemas.openxmlformats.org/officeDocument/2006/relationships/externalLink" Target="externalLinks/externalLink59.xml"/><Relationship Id="rId95" Type="http://schemas.openxmlformats.org/officeDocument/2006/relationships/externalLink" Target="externalLinks/externalLink6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46.xml"/><Relationship Id="rId100" Type="http://schemas.openxmlformats.org/officeDocument/2006/relationships/externalLink" Target="externalLinks/externalLink69.xml"/><Relationship Id="rId105" Type="http://schemas.openxmlformats.org/officeDocument/2006/relationships/externalLink" Target="externalLinks/externalLink74.xml"/><Relationship Id="rId113" Type="http://schemas.openxmlformats.org/officeDocument/2006/relationships/externalLink" Target="externalLinks/externalLink82.xml"/><Relationship Id="rId118" Type="http://schemas.openxmlformats.org/officeDocument/2006/relationships/externalLink" Target="externalLinks/externalLink8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93" Type="http://schemas.openxmlformats.org/officeDocument/2006/relationships/externalLink" Target="externalLinks/externalLink62.xml"/><Relationship Id="rId98" Type="http://schemas.openxmlformats.org/officeDocument/2006/relationships/externalLink" Target="externalLinks/externalLink67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72.xml"/><Relationship Id="rId108" Type="http://schemas.openxmlformats.org/officeDocument/2006/relationships/externalLink" Target="externalLinks/externalLink77.xml"/><Relationship Id="rId116" Type="http://schemas.openxmlformats.org/officeDocument/2006/relationships/externalLink" Target="externalLinks/externalLink8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52.xml"/><Relationship Id="rId88" Type="http://schemas.openxmlformats.org/officeDocument/2006/relationships/externalLink" Target="externalLinks/externalLink57.xml"/><Relationship Id="rId91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26.xml"/><Relationship Id="rId106" Type="http://schemas.openxmlformats.org/officeDocument/2006/relationships/externalLink" Target="externalLinks/externalLink75.xml"/><Relationship Id="rId114" Type="http://schemas.openxmlformats.org/officeDocument/2006/relationships/externalLink" Target="externalLinks/externalLink83.xml"/><Relationship Id="rId119" Type="http://schemas.openxmlformats.org/officeDocument/2006/relationships/externalLink" Target="externalLinks/externalLink8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63.xml"/><Relationship Id="rId99" Type="http://schemas.openxmlformats.org/officeDocument/2006/relationships/externalLink" Target="externalLinks/externalLink68.xml"/><Relationship Id="rId101" Type="http://schemas.openxmlformats.org/officeDocument/2006/relationships/externalLink" Target="externalLinks/externalLink70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78.xml"/><Relationship Id="rId34" Type="http://schemas.openxmlformats.org/officeDocument/2006/relationships/externalLink" Target="externalLinks/externalLink3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76" Type="http://schemas.openxmlformats.org/officeDocument/2006/relationships/externalLink" Target="externalLinks/externalLink45.xml"/><Relationship Id="rId97" Type="http://schemas.openxmlformats.org/officeDocument/2006/relationships/externalLink" Target="externalLinks/externalLink66.xml"/><Relationship Id="rId104" Type="http://schemas.openxmlformats.org/officeDocument/2006/relationships/externalLink" Target="externalLinks/externalLink73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Relationship Id="rId92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35.xml"/><Relationship Id="rId87" Type="http://schemas.openxmlformats.org/officeDocument/2006/relationships/externalLink" Target="externalLinks/externalLink56.xml"/><Relationship Id="rId110" Type="http://schemas.openxmlformats.org/officeDocument/2006/relationships/externalLink" Target="externalLinks/externalLink79.xml"/><Relationship Id="rId115" Type="http://schemas.openxmlformats.org/officeDocument/2006/relationships/externalLink" Target="externalLinks/externalLink8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'[71]ИНВЕСТ '!$G$91:$AB$91</c:f>
              <c:numCache>
                <c:formatCode>General</c:formatCode>
                <c:ptCount val="22"/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7C-4D21-8179-E63CBEB31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30912"/>
        <c:axId val="175832448"/>
      </c:lineChart>
      <c:catAx>
        <c:axId val="17583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832448"/>
        <c:crosses val="autoZero"/>
        <c:auto val="1"/>
        <c:lblAlgn val="ctr"/>
        <c:lblOffset val="100"/>
        <c:noMultiLvlLbl val="0"/>
      </c:catAx>
      <c:valAx>
        <c:axId val="175832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583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Рост тарифа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[72]ТарифПриволжск!$G$9:$N$9</c:f>
              <c:strCache>
                <c:ptCount val="8"/>
                <c:pt idx="0">
                  <c:v>Тариф 2019</c:v>
                </c:pt>
                <c:pt idx="1">
                  <c:v>Тариф 2020</c:v>
                </c:pt>
                <c:pt idx="2">
                  <c:v>Тариф 2021</c:v>
                </c:pt>
                <c:pt idx="3">
                  <c:v>Тариф 2022</c:v>
                </c:pt>
                <c:pt idx="4">
                  <c:v>Тариф 2023</c:v>
                </c:pt>
                <c:pt idx="5">
                  <c:v>Тариф 2024</c:v>
                </c:pt>
                <c:pt idx="6">
                  <c:v>Тариф 2025</c:v>
                </c:pt>
                <c:pt idx="7">
                  <c:v>Тариф 2026</c:v>
                </c:pt>
              </c:strCache>
            </c:strRef>
          </c:cat>
          <c:val>
            <c:numRef>
              <c:f>[72]ТарифПриволжск!$G$86:$N$86</c:f>
              <c:numCache>
                <c:formatCode>General</c:formatCode>
                <c:ptCount val="8"/>
                <c:pt idx="0">
                  <c:v>2349.4758230932662</c:v>
                </c:pt>
                <c:pt idx="1">
                  <c:v>2411.4611755271094</c:v>
                </c:pt>
                <c:pt idx="2">
                  <c:v>2475.9955348165131</c:v>
                </c:pt>
                <c:pt idx="3">
                  <c:v>2454.2637320937315</c:v>
                </c:pt>
                <c:pt idx="4">
                  <c:v>2538.4730538658728</c:v>
                </c:pt>
                <c:pt idx="5">
                  <c:v>2634.1519465983583</c:v>
                </c:pt>
                <c:pt idx="6">
                  <c:v>2723.0820991736568</c:v>
                </c:pt>
                <c:pt idx="7">
                  <c:v>2828.7458216983132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65-4413-A1ED-879A878E3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83488"/>
        <c:axId val="267585024"/>
      </c:lineChart>
      <c:catAx>
        <c:axId val="267583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7585024"/>
        <c:crosses val="autoZero"/>
        <c:auto val="1"/>
        <c:lblAlgn val="ctr"/>
        <c:lblOffset val="100"/>
        <c:noMultiLvlLbl val="0"/>
      </c:catAx>
      <c:valAx>
        <c:axId val="267585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7583488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'[77]ИНВЕСТ '!$F$75:$AA$75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DF-4048-A070-FF29FD95F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623808"/>
        <c:axId val="268072064"/>
      </c:lineChart>
      <c:catAx>
        <c:axId val="26762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68072064"/>
        <c:crosses val="autoZero"/>
        <c:auto val="1"/>
        <c:lblAlgn val="ctr"/>
        <c:lblOffset val="100"/>
        <c:noMultiLvlLbl val="0"/>
      </c:catAx>
      <c:valAx>
        <c:axId val="268072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762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Рост тарифа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[72]ТарифПриволжск!$G$9:$N$9</c:f>
              <c:strCache>
                <c:ptCount val="8"/>
                <c:pt idx="0">
                  <c:v>Тариф 2019</c:v>
                </c:pt>
                <c:pt idx="1">
                  <c:v>Тариф 2020</c:v>
                </c:pt>
                <c:pt idx="2">
                  <c:v>Тариф 2021</c:v>
                </c:pt>
                <c:pt idx="3">
                  <c:v>Тариф 2022</c:v>
                </c:pt>
                <c:pt idx="4">
                  <c:v>Тариф 2023</c:v>
                </c:pt>
                <c:pt idx="5">
                  <c:v>Тариф 2024</c:v>
                </c:pt>
                <c:pt idx="6">
                  <c:v>Тариф 2025</c:v>
                </c:pt>
                <c:pt idx="7">
                  <c:v>Тариф 2026</c:v>
                </c:pt>
              </c:strCache>
            </c:strRef>
          </c:cat>
          <c:val>
            <c:numRef>
              <c:f>[72]ТарифПриволжск!$G$86:$N$86</c:f>
              <c:numCache>
                <c:formatCode>General</c:formatCode>
                <c:ptCount val="8"/>
                <c:pt idx="0">
                  <c:v>2349.4758230932662</c:v>
                </c:pt>
                <c:pt idx="1">
                  <c:v>2411.4611755271094</c:v>
                </c:pt>
                <c:pt idx="2">
                  <c:v>2475.9955348165131</c:v>
                </c:pt>
                <c:pt idx="3">
                  <c:v>2454.2637320937315</c:v>
                </c:pt>
                <c:pt idx="4">
                  <c:v>2538.4730538658728</c:v>
                </c:pt>
                <c:pt idx="5">
                  <c:v>2634.1519465983583</c:v>
                </c:pt>
                <c:pt idx="6">
                  <c:v>2723.0820991736568</c:v>
                </c:pt>
                <c:pt idx="7">
                  <c:v>2828.7458216983132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93-4E24-B797-5FFCCCDF6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058560"/>
        <c:axId val="285060096"/>
      </c:lineChart>
      <c:catAx>
        <c:axId val="285058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85060096"/>
        <c:crosses val="autoZero"/>
        <c:auto val="1"/>
        <c:lblAlgn val="ctr"/>
        <c:lblOffset val="100"/>
        <c:noMultiLvlLbl val="0"/>
      </c:catAx>
      <c:valAx>
        <c:axId val="285060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058560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'[81]ИНВЕСТ '!$F$75:$AA$75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B5-4949-9957-C5DE4D038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200384"/>
        <c:axId val="201201920"/>
      </c:lineChart>
      <c:catAx>
        <c:axId val="20120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201201920"/>
        <c:crosses val="autoZero"/>
        <c:auto val="1"/>
        <c:lblAlgn val="ctr"/>
        <c:lblOffset val="100"/>
        <c:noMultiLvlLbl val="0"/>
      </c:catAx>
      <c:valAx>
        <c:axId val="201201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120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Рост тарифа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[72]ТарифПриволжск!$G$9:$N$9</c:f>
              <c:strCache>
                <c:ptCount val="8"/>
                <c:pt idx="0">
                  <c:v>Тариф 2019</c:v>
                </c:pt>
                <c:pt idx="1">
                  <c:v>Тариф 2020</c:v>
                </c:pt>
                <c:pt idx="2">
                  <c:v>Тариф 2021</c:v>
                </c:pt>
                <c:pt idx="3">
                  <c:v>Тариф 2022</c:v>
                </c:pt>
                <c:pt idx="4">
                  <c:v>Тариф 2023</c:v>
                </c:pt>
                <c:pt idx="5">
                  <c:v>Тариф 2024</c:v>
                </c:pt>
                <c:pt idx="6">
                  <c:v>Тариф 2025</c:v>
                </c:pt>
                <c:pt idx="7">
                  <c:v>Тариф 2026</c:v>
                </c:pt>
              </c:strCache>
            </c:strRef>
          </c:cat>
          <c:val>
            <c:numRef>
              <c:f>[72]ТарифПриволжск!$G$86:$N$86</c:f>
              <c:numCache>
                <c:formatCode>General</c:formatCode>
                <c:ptCount val="8"/>
                <c:pt idx="0">
                  <c:v>2349.4758230932662</c:v>
                </c:pt>
                <c:pt idx="1">
                  <c:v>2411.4611755271094</c:v>
                </c:pt>
                <c:pt idx="2">
                  <c:v>2475.9955348165131</c:v>
                </c:pt>
                <c:pt idx="3">
                  <c:v>2454.2637320937315</c:v>
                </c:pt>
                <c:pt idx="4">
                  <c:v>2538.4730538658728</c:v>
                </c:pt>
                <c:pt idx="5">
                  <c:v>2634.1519465983583</c:v>
                </c:pt>
                <c:pt idx="6">
                  <c:v>2723.0820991736568</c:v>
                </c:pt>
                <c:pt idx="7">
                  <c:v>2828.7458216983132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0B-4F15-B614-9C78D6157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714304"/>
        <c:axId val="290947456"/>
      </c:lineChart>
      <c:catAx>
        <c:axId val="26571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90947456"/>
        <c:crosses val="autoZero"/>
        <c:auto val="1"/>
        <c:lblAlgn val="ctr"/>
        <c:lblOffset val="100"/>
        <c:noMultiLvlLbl val="0"/>
      </c:catAx>
      <c:valAx>
        <c:axId val="29094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571430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'[81]ИНВЕСТ '!$F$75:$AA$75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ED-458F-993A-10044513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284480"/>
        <c:axId val="291286016"/>
      </c:lineChart>
      <c:catAx>
        <c:axId val="29128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291286016"/>
        <c:crosses val="autoZero"/>
        <c:auto val="1"/>
        <c:lblAlgn val="ctr"/>
        <c:lblOffset val="100"/>
        <c:noMultiLvlLbl val="0"/>
      </c:catAx>
      <c:valAx>
        <c:axId val="291286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284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'[81]ИНВЕСТ '!$F$75:$AA$75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94-4D4C-972D-E81758707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895104"/>
        <c:axId val="302896640"/>
      </c:lineChart>
      <c:catAx>
        <c:axId val="302895104"/>
        <c:scaling>
          <c:orientation val="minMax"/>
        </c:scaling>
        <c:delete val="0"/>
        <c:axPos val="b"/>
        <c:majorTickMark val="out"/>
        <c:minorTickMark val="none"/>
        <c:tickLblPos val="nextTo"/>
        <c:crossAx val="302896640"/>
        <c:crosses val="autoZero"/>
        <c:auto val="1"/>
        <c:lblAlgn val="ctr"/>
        <c:lblOffset val="100"/>
        <c:noMultiLvlLbl val="0"/>
      </c:catAx>
      <c:valAx>
        <c:axId val="302896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895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Рост тарифа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[72]ТарифПриволжск!$G$9:$N$9</c:f>
              <c:strCache>
                <c:ptCount val="8"/>
                <c:pt idx="0">
                  <c:v>Тариф 2019</c:v>
                </c:pt>
                <c:pt idx="1">
                  <c:v>Тариф 2020</c:v>
                </c:pt>
                <c:pt idx="2">
                  <c:v>Тариф 2021</c:v>
                </c:pt>
                <c:pt idx="3">
                  <c:v>Тариф 2022</c:v>
                </c:pt>
                <c:pt idx="4">
                  <c:v>Тариф 2023</c:v>
                </c:pt>
                <c:pt idx="5">
                  <c:v>Тариф 2024</c:v>
                </c:pt>
                <c:pt idx="6">
                  <c:v>Тариф 2025</c:v>
                </c:pt>
                <c:pt idx="7">
                  <c:v>Тариф 2026</c:v>
                </c:pt>
              </c:strCache>
            </c:strRef>
          </c:cat>
          <c:val>
            <c:numRef>
              <c:f>[72]ТарифПриволжск!$G$86:$N$86</c:f>
              <c:numCache>
                <c:formatCode>General</c:formatCode>
                <c:ptCount val="8"/>
                <c:pt idx="0">
                  <c:v>2349.4758230932662</c:v>
                </c:pt>
                <c:pt idx="1">
                  <c:v>2411.4611755271094</c:v>
                </c:pt>
                <c:pt idx="2">
                  <c:v>2475.9955348165131</c:v>
                </c:pt>
                <c:pt idx="3">
                  <c:v>2454.2637320937315</c:v>
                </c:pt>
                <c:pt idx="4">
                  <c:v>2538.4730538658728</c:v>
                </c:pt>
                <c:pt idx="5">
                  <c:v>2634.1519465983583</c:v>
                </c:pt>
                <c:pt idx="6">
                  <c:v>2723.0820991736568</c:v>
                </c:pt>
                <c:pt idx="7">
                  <c:v>2828.7458216983132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10-42B1-AEF8-F29DE3A12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015808"/>
        <c:axId val="303017344"/>
      </c:lineChart>
      <c:catAx>
        <c:axId val="303015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03017344"/>
        <c:crosses val="autoZero"/>
        <c:auto val="1"/>
        <c:lblAlgn val="ctr"/>
        <c:lblOffset val="100"/>
        <c:noMultiLvlLbl val="0"/>
      </c:catAx>
      <c:valAx>
        <c:axId val="303017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3015808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275167</xdr:colOff>
      <xdr:row>106</xdr:row>
      <xdr:rowOff>35983</xdr:rowOff>
    </xdr:from>
    <xdr:to>
      <xdr:col>59</xdr:col>
      <xdr:colOff>21166</xdr:colOff>
      <xdr:row>120</xdr:row>
      <xdr:rowOff>112183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365125</xdr:colOff>
      <xdr:row>141</xdr:row>
      <xdr:rowOff>4762</xdr:rowOff>
    </xdr:from>
    <xdr:to>
      <xdr:col>53</xdr:col>
      <xdr:colOff>381000</xdr:colOff>
      <xdr:row>168</xdr:row>
      <xdr:rowOff>28575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275167</xdr:colOff>
      <xdr:row>84</xdr:row>
      <xdr:rowOff>35983</xdr:rowOff>
    </xdr:from>
    <xdr:to>
      <xdr:col>23</xdr:col>
      <xdr:colOff>21166</xdr:colOff>
      <xdr:row>98</xdr:row>
      <xdr:rowOff>112183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365125</xdr:colOff>
      <xdr:row>122</xdr:row>
      <xdr:rowOff>4762</xdr:rowOff>
    </xdr:from>
    <xdr:to>
      <xdr:col>57</xdr:col>
      <xdr:colOff>381000</xdr:colOff>
      <xdr:row>145</xdr:row>
      <xdr:rowOff>28575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83</xdr:row>
      <xdr:rowOff>112183</xdr:rowOff>
    </xdr:from>
    <xdr:to>
      <xdr:col>58</xdr:col>
      <xdr:colOff>21166</xdr:colOff>
      <xdr:row>93</xdr:row>
      <xdr:rowOff>123825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365125</xdr:colOff>
      <xdr:row>124</xdr:row>
      <xdr:rowOff>4762</xdr:rowOff>
    </xdr:from>
    <xdr:to>
      <xdr:col>55</xdr:col>
      <xdr:colOff>381000</xdr:colOff>
      <xdr:row>153</xdr:row>
      <xdr:rowOff>28575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275167</xdr:colOff>
      <xdr:row>69</xdr:row>
      <xdr:rowOff>35983</xdr:rowOff>
    </xdr:from>
    <xdr:to>
      <xdr:col>58</xdr:col>
      <xdr:colOff>21166</xdr:colOff>
      <xdr:row>83</xdr:row>
      <xdr:rowOff>112183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275167</xdr:colOff>
      <xdr:row>69</xdr:row>
      <xdr:rowOff>35983</xdr:rowOff>
    </xdr:from>
    <xdr:to>
      <xdr:col>58</xdr:col>
      <xdr:colOff>21166</xdr:colOff>
      <xdr:row>83</xdr:row>
      <xdr:rowOff>112183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365125</xdr:colOff>
      <xdr:row>124</xdr:row>
      <xdr:rowOff>4762</xdr:rowOff>
    </xdr:from>
    <xdr:to>
      <xdr:col>55</xdr:col>
      <xdr:colOff>381000</xdr:colOff>
      <xdr:row>153</xdr:row>
      <xdr:rowOff>28575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8;&#1072;&#1088;&#1080;&#1092;&#1099;%20&#1085;&#1072;%20&#1090;&#1077;&#1087;&#1083;&#1086;&#1074;&#1091;&#1102;%20&#1101;&#1085;&#1077;&#1088;&#1075;&#1080;&#1102;\&#1052;&#1054;\&#1075;.&#1086;.%20&#1048;&#1074;&#1072;&#1085;&#1086;&#1074;&#1086;\&#1042;&#1086;&#1083;&#1078;&#1089;&#1082;&#1072;&#1103;%20&#1058;&#1043;&#1050;\&#1055;&#1086;%20&#1079;&#1072;&#1087;&#1088;&#1086;&#1089;&#1091;%20&#1060;&#1057;&#1041;\&#1054;&#1090;&#1095;&#1077;&#1090;&#1099;%20&#1058;&#1057;&#1054;\&#1057;&#1074;&#1086;&#1076;%20&#1076;&#1083;&#1103;%20&#1044;&#1077;&#1087;.&#1046;&#1050;&#1061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_plan2\C\&#1056;&#1040;&#1041;&#1054;&#1058;&#1040;\&#1058;&#1072;&#1088;&#1080;&#1092;&#1099;\Tarif_304_1%20&#1054;&#1088;&#1080;&#1075;&#1080;&#1085;&#1072;&#1083;%20&#1091;&#1090;&#1086;&#1095;.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6;&#1072;&#1073;&#1086;&#1090;&#1072;\&#1056;&#1072;&#1089;&#1095;&#1077;&#1090;&#1099;_2011\TEPLO%20PREDEL%202010_&#1087;&#1088;&#1077;&#1076;&#1083;.&#1056;&#1057;&#105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\users\&#1054;&#1090;&#1076;&#1077;&#1083;%20&#1090;&#1072;&#1088;&#1080;&#1092;&#1086;&#1074;%20&#1090;&#1077;&#1087;&#1083;&#1086;&#1074;&#1086;&#1081;%20&#1101;&#1085;&#1077;&#1088;&#1075;&#1080;&#1080;\&#1054;&#1073;&#1084;&#1077;&#1085;%20&#1076;&#1086;&#1082;&#1091;&#1084;&#1077;&#1085;&#1090;&#1072;&#1084;&#1080;\&#1045;&#1048;&#1040;&#1057;\&#1064;&#1040;&#1041;&#1051;&#1054;&#1053;&#1067;%202013\&#1055;&#1083;&#1072;&#1085;%20&#1085;&#1072;%202013\11.05.2013_SUMMARY.BALANCE.CALC.TARIFF.WARM.2013YEA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0063\LOCALS~1\Temp\TEPLO.PREDEL.2010_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58;&#1069;&#1062;-6\&#1052;&#1086;&#1076;&#1077;&#1083;&#1100;_&#1092;&#1080;&#1085;&#1072;&#1085;&#1089;&#1099;\&#1055;&#1083;&#1072;&#1090;&#1077;&#1078;&#1080;_&#1057;&#1080;&#1084;&#1077;&#1085;&#1089;&#1091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BBS.ABS\o&amp;g\Clients\UES\2002\2002%20annual\Pack%204q%202002\pack_4q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0083\Desktop\&#1055;&#1086;&#1076;&#1072;&#1095;&#1072;%20&#1079;&#1072;&#1103;&#1074;&#1083;&#1077;&#1085;&#1080;&#1103;%20&#1080;%20&#1076;&#1086;&#1082;&#1091;&#1084;&#1077;&#1085;&#1090;&#1086;&#1074;\&#1052;&#1054;\&#1056;&#1069;&#1059;\&#1059;&#1058;&#1042;&#1045;&#1056;&#1046;&#1044;&#1045;&#1053;&#1067;%20&#1053;&#1040;%202011-2012\&#1056;&#1069;&#1059;\&#1053;&#1054;&#1042;&#1067;&#104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%20&#1060;&#1069;&#1057;\&#1056;&#1072;&#1089;&#1095;&#1077;&#1090;%20&#1060;&#1057;&#1058;\&#1042;&#1058;&#1048;%202008_&#1060;&#1057;&#105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_&#1053;&#1072;&#1087;&#1088;&#1072;&#1074;&#1083;&#1077;&#1085;&#1080;&#1103;\&#1058;&#1072;&#1088;&#1080;&#1092;\&#1040;&#1083;&#1090;&#1072;&#1081;\13%2007%2001\CALC.TARIFF.HEAT.ORG.6.22_&#1043;&#1086;&#1088;&#1086;&#1076;%20&#1041;&#1077;&#1083;&#1086;&#1082;&#1091;&#1088;&#1080;&#1093;&#1072;_&#1047;&#1040;&#1054;%20&#1058;&#1077;&#1087;&#1083;&#1086;&#1094;&#1077;&#1085;&#1090;&#1088;&#1072;&#1083;&#1100;%20&#1041;&#1077;&#1083;&#1086;&#1082;&#1091;&#1088;&#1080;&#1093;&#1072;(v1.2.1)_to_(v1.3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LAN\plan-ts\&#1054;&#1090;&#1076;&#1077;&#1083;%20&#1090;&#1072;&#1088;&#1080;&#1092;&#1086;&#1086;&#1073;&#1088;&#1072;&#1079;&#1086;&#1074;&#1072;&#1085;&#1080;&#1103;\&#1058;&#1072;&#1088;&#1080;&#1092;&#1099;\&#1058;&#1072;&#1088;&#1080;&#1092;&#1099;%202015\&#1058;&#1047;%20&#1085;&#1072;%20&#1061;&#1042;&#1055;_2015-2017\7_&#1042;&#1099;&#1087;.%20&#1076;&#1086;&#1093;&#1086;&#1076;&#1099;\&#1056;&#1077;&#1077;&#1089;&#1090;&#1088;%20&#1085;&#1072;&#1095;&#1080;&#1089;&#1083;&#1077;&#1085;&#1080;&#1081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TUS\Users\Documents%20and%20Settings\spirkings\Local%20Settings\Temporary%20Internet%20Files\Content.Outlook\5C5OKL08\&#1047;&#1072;&#1103;&#1074;&#1082;&#1080;%20&#1085;&#1072;%20&#1086;&#1087;&#1083;&#1072;&#1090;&#1091;%20&#1050;&#1040;&#1047;&#1053;&#1040;\&#1089;&#1077;&#1085;&#1090;&#1103;&#1073;&#1088;&#1100;\&#1052;&#1077;&#1089;&#1103;&#1095;&#1085;&#1099;&#1081;%20&#1073;&#1102;&#1076;&#1078;&#1077;&#1090;%20&#1080;&#1085;&#1074;&#1077;&#1089;&#1090;%20&#1089;&#1077;&#1085;&#1090;&#1103;&#1073;&#1088;&#1100;%20&#1055;&#106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BS\&#1055;&#1086;&#1088;&#1090;%20&#1041;&#1077;&#1088;&#1077;&#1079;&#1085;&#1103;&#1082;&#1080;\OLD\RY\GOST\&#1052;&#1086;&#1080;%20&#1076;&#1086;&#1082;&#1091;&#1084;&#1077;&#1085;&#1090;&#1099;\&#1050;&#1085;&#1080;&#1075;&#1072;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_&#1053;&#1072;&#1087;&#1088;&#1072;&#1074;&#1083;&#1077;&#1085;&#1080;&#1103;\&#1058;&#1072;&#1088;&#1080;&#1092;\&#1040;&#1083;&#1090;&#1072;&#1081;\13%2004%2015\CALC.TARIFF.HEAT.ORG(v1.1a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87;&#1083;&#1072;&#1085;&#1086;&#1074;&#1086;-&#1101;&#1082;&#1086;&#1085;&#1086;&#1084;&#1080;&#1095;&#1077;&#1089;&#1082;&#1080;&#1081;%20&#1086;&#1090;&#1076;&#1077;&#1083;\%7b%20&#1089;&#1083;&#1091;&#1078;&#1077;&#1073;&#1085;&#1072;&#1103;%20&#1080;&#1085;&#1092;&#1086;&#1088;&#1084;&#1072;&#1094;&#1080;&#1103;%20%7d\2009\&#1058;&#1072;&#1088;&#1080;&#1092;%20&#1058;&#1069;%20(&#1050;&#1058;)\&#1064;&#1072;&#1073;&#1083;&#1086;&#1085;%202009%20&#1050;&#1058;\&#1055;&#1088;&#1086;&#1080;&#1079;&#1074;&#1086;&#1076;&#1089;&#1090;&#1074;&#1086;%20&#1058;&#1069;%20&#1050;&#105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\&#1040;&#1088;&#1093;&#1080;&#1074;\2008\&#1040;&#1083;&#1090;&#1072;&#1081;\&#1069;&#1082;&#1089;&#1087;&#1077;&#1088;&#1090;&#1099;\&#1054;&#1082;&#1086;&#1085;&#1095;&#1072;&#1090;&#1077;&#1083;&#1100;&#1085;&#1072;&#1103;%20&#1074;&#1077;&#1088;&#1089;&#1080;&#1103;\&#1054;&#1090;&#1087;&#1091;&#1089;&#1082;\______%20____%20__%20________%2020__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4;&#1077;&#1087;&#1072;&#1088;&#1090;&#1072;&#1084;&#1077;&#1085;&#1090;%20&#1090;&#1072;&#1088;&#1080;&#1092;&#1085;&#1086;&#1081;%20&#1087;&#1086;&#1083;&#1080;&#1090;&#1080;&#1082;&#1080;\&#1058;&#1043;&#1050;\&#1050;&#1058;&#1050;\&#1056;&#1072;&#1089;&#1095;&#1077;&#1090;%20&#1090;&#1072;&#1088;&#1080;&#1092;&#1086;&#1074;\&#1054;&#1090;&#1087;&#1088;&#1072;&#1074;&#1083;&#1077;&#1085;&#1086;%20&#1074;%20&#1056;&#1057;&#1058;%2015.06.08\&#1055;&#1077;&#1088;&#1077;&#1076;&#1072;&#1095;&#1072;%20&#1058;&#1069;%20&#1050;&#1058;\&#1055;&#1077;&#1088;&#1077;&#1076;&#1072;&#1095;&#1072;%20&#1058;&#1069;%20&#1050;&#105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Standart\Standart\Tax\Tax_Table\&#1055;&#1083;&#1072;&#1085;&#1080;&#1088;&#1086;&#1074;&#1072;&#1085;&#1080;&#10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DOCUME~1\9335~1\LOCALS~1\Temp\bat\proverk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2008%20&#1060;&#1069;&#1057;\&#1056;&#1072;&#1089;&#1095;&#1077;&#1090;%20&#1060;&#1057;&#1058;\&#1042;&#1086;&#1083;&#1078;&#1089;&#1082;&#1072;&#1103;&#1058;&#1043;&#1050;_&#1057;&#1072;&#1084;&#1072;&#1088;&#1089;&#1082;&#1072;&#1103;%20&#1086;&#1073;&#1083;_&#1060;&#1057;&#1058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57;&#1058;\&#1064;&#1072;&#1073;&#1083;&#1086;&#1085;_&#1087;&#1086;_&#1088;&#1072;&#1079;&#1076;&#1077;&#1083;&#1077;&#1085;&#1080;&#1102;_&#1053;&#1042;&#1042;_&#1074;&#1077;&#1088;.1.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6;&#1072;&#1073;&#1086;&#1090;&#1072;\&#1056;&#1072;&#1089;&#1095;&#1077;&#1090;&#1099;_2011\&#1042;.&#1042;&#1086;&#1088;&#1086;&#1085;&#1082;&#1086;&#1074;%20&#1088;&#1072;&#1073;&#1086;&#1095;&#1072;&#1103;\&#1054;&#1090;%20&#1051;&#1077;&#1085;&#1099;\&#1058;&#1072;&#1088;&#1080;&#1092;\&#1058;&#1072;&#1088;&#1080;&#1092;2009\&#1055;&#1088;&#1077;&#1076;&#1077;&#1083;&#1100;&#1085;&#1099;&#1077;_&#1074;_&#1058;&#1043;&#1050;\&#1058;&#1072;&#1073;&#1083;&#1080;&#1094;&#1099;%20&#1076;&#1083;&#1103;%20&#1089;&#1077;&#1090;&#1077;&#1081;%20&#1080;%20&#1089;&#1073;&#1099;&#1090;&#1086;&#1074;%20&#1101;&#1083;%20&#1101;&#108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6;&#1072;&#1073;&#1086;&#1090;&#1072;\&#1056;&#1072;&#1089;&#1095;&#1077;&#1090;&#1099;_2011\&#1041;&#1044;&#1056;_&#1090;&#1072;&#1088;&#1080;&#1092;&#1099;2010_19%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lan1\&#1056;&#1072;&#1073;&#1086;&#1095;&#1080;&#1081;%20&#1089;&#1090;&#1086;&#1083;\&#1044;&#1086;&#1082;&#1091;&#1084;&#1077;&#1085;&#1090;&#1099;%20&#1082;&#1086;&#1084;&#1087;&#1100;&#1102;&#1090;&#1077;&#1088;&#1072;%20plan1\TARIF\IGK\2010\&#1058;&#1072;&#1088;&#1080;&#1092;&#1085;&#1072;&#1103;%20&#1079;&#1072;&#1103;&#1074;&#1082;&#1072;%202010\&#1041;&#1044;&#1056;_&#1090;&#1072;&#1088;&#1080;&#1092;&#1099;%202010_29_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0063\LOCALS~1\Temp\&#1057;&#1090;&#1072;&#1085;&#1094;&#1080;&#1080;%202009\&#1040;&#1083;&#1090;&#1072;&#1081;-&#1050;&#1086;&#1082;&#1089;_09_&#1060;&#1057;&#1058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3.4.82\common_sks\DOCUME~1\mgolovko\LOCALS~1\Temp\notes6030C8\PREDEL.ELEK.2011.CZ%20&#1050;&#1086;&#1088;&#1088;.%20&#1052;&#1080;&#1085;&#1080;&#1084;&#1091;&#1084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0083\Desktop\&#1055;&#1086;&#1076;&#1072;&#1095;&#1072;%20&#1079;&#1072;&#1103;&#1074;&#1083;&#1077;&#1085;&#1080;&#1103;%20&#1080;%20&#1076;&#1086;&#1082;&#1091;&#1084;&#1077;&#1085;&#1090;&#1086;&#1074;\&#1052;&#1054;\&#1056;&#1069;&#1059;\&#1059;&#1058;&#1042;&#1045;&#1056;&#1046;&#1044;&#1045;&#1053;&#1067;%20&#1053;&#1040;%202011-2012\&#1056;&#1069;&#1059;\&#1057;&#1074;&#1086;&#1076;_-_&#1056;&#1069;&#1059;_&#1089;_&#1088;&#1072;&#1089;&#1087;&#1088;&#1077;&#1076;._&#1086;&#1073;&#1097;&#1077;&#1093;&#1086;&#1079;.&#1088;&#1072;&#1089;&#1093;._&#1048;&#1042;&#1040;&#1053;&#1054;&#1042;&#1054;%2024.07_&#1047;&#1072;&#1087;&#1072;&#1076;&#1085;&#1099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ALL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\&#1040;&#1088;&#1093;&#1080;&#1074;\2008\&#1040;&#1083;&#1090;&#1072;&#1081;\&#1069;&#1082;&#1089;&#1087;&#1077;&#1088;&#1090;&#1099;\&#1054;&#1082;&#1086;&#1085;&#1095;&#1072;&#1090;&#1077;&#1083;&#1100;&#1085;&#1072;&#1103;%20&#1074;&#1077;&#1088;&#1089;&#1080;&#1103;\&#1086;&#1073;&#1086;&#1089;&#1085;&#1086;&#1074;&#1099;&#1074;&#1072;&#1102;&#1097;&#1080;&#1077;%20&#1085;&#1077;%20&#1086;&#1090;&#1088;&#1072;&#1073;&#1086;&#1090;&#1072;&#1085;&#1086;\&#1058;&#1072;&#1073;&#1083;&#1080;&#1094;&#1072;%20&#1055;%201.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users$\&#1055;&#1083;&#1072;&#1085;&#1086;&#1074;&#1086;-&#1101;&#1082;&#1086;&#1085;&#1086;&#1084;&#1080;&#1095;&#1077;&#1089;&#1082;&#1080;&#1081;%20&#1086;&#1090;&#1076;&#1077;&#1083;\&#1057;&#1090;&#1072;&#1090;%20&#1080;%20&#1044;&#1077;&#1083;&#1086;\2008%20&#1058;&#1072;&#1088;&#1080;&#1092;\&#1056;&#1057;&#1058;%20&#1045;&#1048;&#1040;&#1057;\20E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\users\&#1054;&#1090;&#1076;&#1077;&#1083;%20&#1090;&#1072;&#1088;&#1080;&#1092;&#1086;&#1074;%20&#1090;&#1077;&#1087;&#1083;&#1086;&#1074;&#1086;&#1081;%20&#1101;&#1085;&#1077;&#1088;&#1075;&#1080;&#1080;\&#1054;&#1073;&#1084;&#1077;&#1085;%20&#1076;&#1086;&#1082;&#1091;&#1084;&#1077;&#1085;&#1090;&#1072;&#1084;&#1080;\&#1045;&#1048;&#1040;&#1057;\&#1064;&#1040;&#1041;&#1051;&#1054;&#1053;&#1067;%202012\&#1053;&#1042;&#1042;%20&#1085;&#1072;%202012%20&#1075;&#1086;&#1076;\20.04.2012%20SUMMARY.CALC.WARM.2012YEAR(v1.1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neral\user\&#1063;&#1077;&#1088;&#1085;&#1080;&#1094;&#1082;&#1072;&#1103;%20&#1058;&#1072;&#1090;&#1100;&#1103;&#1085;&#1072;\&#1064;&#1072;&#1073;&#1083;&#1086;&#1085;%20&#1045;&#1048;&#1040;&#1057;\&#1041;&#1072;&#1083;&#1072;&#1085;&#1089;%20&#1090;&#1077;&#1087;&#1083;&#1086;&#1089;&#1085;&#1072;&#1073;&#1078;&#1077;&#1085;&#1080;&#1103;%202011\&#1054;&#1090;&#1087;&#1088;&#1072;&#1074;&#1083;&#1077;&#1085;&#1086;%2029.04.2011%20&#1047;&#1040;&#1043;&#1056;&#1059;&#1046;&#1045;&#1053;&#1053;&#1067;&#1049;\&#1059;&#1090;&#1086;&#1095;&#1085;&#1077;&#1085;&#1082;&#1072;%20&#1087;&#1086;%20&#1096;&#1072;&#1073;&#1083;&#1086;&#1085;&#1091;%202011\&#1056;&#1072;&#1081;&#1086;&#1085;&#1099;%20&#1087;&#1088;&#1072;&#1074;&#1083;&#1077;&#1085;&#1085;&#1099;&#1077;\g.o.%20Tejkov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&#1043;&#1059;&#1055;%20&#1043;&#1052;&#1062;%20&#1043;&#1086;&#1089;&#1082;&#1086;&#1084;&#1089;&#1090;&#1072;&#1090;&#1072;\Standart\&#1058;&#1072;&#1073;&#1083;&#1080;&#1094;&#1099;\USERS\PP\Stroin\CFGU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vdonina_EA\&#1056;&#1072;&#1073;&#1086;&#1095;&#1080;&#1081;%20&#1089;&#1090;&#1086;&#1083;\&#1057;&#1040;&#1055;%20SEM\&#1050;&#1086;&#1085;&#1089;&#1087;&#1072;&#1082;%20&#1080;%20&#1096;&#1072;&#1073;&#1083;&#1086;&#1085;\&#1050;&#1086;&#1085;&#1089;&#1087;&#1072;&#1082;%20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ALL\Documents%20and%20Settings\kolosov.denis\&#1056;&#1072;&#1073;&#1086;&#1095;&#1080;&#1081;%20&#1089;&#1090;&#1086;&#1083;\Budgeting%20TGC\Directions\&#1055;&#1088;&#1080;&#1082;&#1072;&#1079;%201\&#1056;&#1077;&#1084;&#1086;&#1085;&#1090;&#1099;%20&#1076;&#1083;&#1103;%20&#1047;&#1072;&#1079;&#1080;&#1088;&#1085;&#1086;&#1081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YD/&#1053;&#1042;&#1042;%202018/&#1055;&#1069;&#1057;%20&#1087;&#1077;&#1088;&#1077;&#1076;&#1072;&#1095;&#1072;%20&#1069;&#1069;%202018/&#1053;&#1042;&#1042;%202018%20&#1055;&#1069;&#1057;%20&#1101;&#1083;&#1077;&#1082;&#1090;&#1088;&#1080;&#1095;&#1077;&#1089;&#1090;&#1074;&#1086;%20(3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LAN\plan-ts\&#1055;&#1059;&#1048;\&#1048;&#1089;&#1093;&#1086;&#1076;&#1085;&#1099;&#1077;_&#1076;&#1072;&#1085;&#1085;&#1099;&#1077;\&#1042;&#1085;&#1091;&#1090;&#1088;&#1077;&#1085;&#1085;&#1077;&#1077;%20&#1085;&#1086;&#1088;&#1084;&#1080;&#1088;&#1086;&#1074;&#1072;&#1085;&#1080;&#1077;_2010_&#1043;&#1091;&#1089;&#1072;&#1082;\&#1053;&#1086;&#1088;&#1084;&#1080;&#1088;&#1086;&#1074;&#1072;&#1085;&#1080;&#1077;_2_&#1095;&#1072;&#1089;&#1090;&#1100;\&#1055;&#1046;&#1058;\101111_&#1053;&#1086;&#1088;&#1084;&#1080;&#1088;&#1086;&#1074;&#1072;&#1085;&#1080;&#1077;_&#1078;&#1076;_&#1090;&#1088;&#1072;&#1085;&#1089;&#1087;&#1086;&#1088;&#1090;_v2i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RY\&#1043;&#1060;&#1059;&#1055;%20&#1043;&#1052;&#1062;%20&#1043;&#1086;&#1089;&#1082;&#1086;&#1084;&#1089;&#1090;&#1072;&#1090;&#1072;%20&#1056;&#1086;&#1089;&#1089;&#1080;&#1080;\&#1043;&#1086;&#1089;&#1082;&#1086;&#1084;&#1089;&#1090;&#1072;&#1090;\Standart\&#1058;&#1072;&#1073;&#1083;&#1080;&#1094;&#1099;\USERS\PP\Stroin\CFGU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mv\Local%20Settings\Temporary%20Internet%20Files\Content.IE5\4ILED44D\Documents%20and%20Settings\user\&#1056;&#1072;&#1073;&#1086;&#1095;&#1080;&#1081;%20&#1089;&#1090;&#1086;&#1083;\&#1042;&#1099;&#1074;&#1086;&#1079;%20&#1085;&#1077;&#1095;&#1080;&#1089;&#1090;&#1086;&#109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erv\DOCS\&#1040;&#1073;&#1086;&#1085;&#1077;&#1085;&#1090;&#1089;&#1082;&#1072;&#1103;%20&#1089;&#1083;&#1091;&#1078;&#1073;&#1072;\&#1057;&#1077;&#1082;&#1090;&#1086;&#1088;%20&#1069;&#1040;&#1055;\&#1041;&#1080;&#1079;&#1085;&#1077;&#1089;-&#1087;&#1083;&#1072;&#1085;&#1080;&#1088;&#1086;&#1074;&#1072;&#1085;&#1080;&#1077;\&#1041;&#1048;&#1047;&#1053;&#1045;&#1057;-&#1055;&#1051;&#1040;&#1053;%20&#1054;&#1058;&#1044;&#1045;&#1051;&#1045;&#1053;&#1048;&#1071;\2001%20&#1075;&#1086;&#1076;\&#1069;&#1051;&#1045;&#1050;&#1058;&#1056;&#1054;_&#1054;&#1055;&#1069;&#1057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6\file\Documents%20and%20Settings\user\&#1056;&#1072;&#1073;&#1086;&#1095;&#1080;&#1081;%20&#1089;&#1090;&#1086;&#1083;\&#1042;&#1099;&#1074;&#1086;&#1079;%20&#1085;&#1077;&#1095;&#1080;&#1089;&#1090;&#1086;&#109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4;&#1077;&#1087;&#1072;&#1088;&#1090;&#1072;&#1084;&#1077;&#1085;&#1090;%20&#1101;&#1085;&#1077;&#1088;&#1075;&#1077;&#1090;&#1080;&#1082;&#1080;%20&#1087;&#1088;&#1086;&#1084;&#1099;&#1096;&#1083;&#1077;&#1085;&#1085;&#1099;&#1093;%20&#1087;&#1088;&#1077;&#1076;&#1087;&#1088;&#1080;&#1103;&#1090;&#1080;&#1081;\&#1050;%20&#1069;%20&#1057;\&#1041;&#1102;&#1076;&#1078;&#1077;&#1090;%20&#1044;&#1056;&#1052;\O&#1089;&#1074;&#1086;&#1077;&#1085;&#1080;&#1077;\&#1058;&#1043;&#1050;-5_&#1056;&#1077;&#1077;&#1089;&#1090;&#1088;%20&#1076;&#1086;&#1082;%20&#1086;&#1089;&#1074;%2008.10.1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lan1\Local%20Settings\Temporary%20Internet%20Files\OLK8E\&#1044;&#1072;&#1085;&#1085;&#1099;&#1077;%20&#1058;&#1043;&#1050;\&#1056;&#1057;&#1058;%20&#1045;&#1048;&#1040;&#1057;\20E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Standart\ClassA\USERS\AQ%20(&#1050;&#1072;&#1079;&#1099;&#1084;&#1086;&#1074;)\&#1060;&#1043;&#1059;&#1055;%20&#1050;&#1086;&#1085;&#1077;&#1079;&#1072;&#1074;&#1086;&#1076;\USERS\PP\Stroin\CFGU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Rar$DIa0.309\&#1052;&#1059;&#1053;&#1048;&#1062;&#1048;&#1055;&#1040;&#1051;&#1068;&#1053;&#1067;&#1049;%20&#1056;&#1040;&#1049;&#1054;&#1053;_&#1053;&#1040;&#1048;&#1052;&#1045;&#1053;&#1054;&#1042;&#1040;&#1053;&#1048;&#1045;%20&#1054;&#1056;&#1043;&#1040;&#1053;&#1048;&#1047;&#1040;&#1062;&#1048;&#1048;_&#1058;&#1045;&#1055;&#1051;&#1054;.2018(1.0)&#105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57;&#1060;&#1054;\&#1050;&#1086;&#1085;&#1089;_&#1090;&#1072;&#1073;&#1083;&#1080;&#1094;&#1099;\&#1057;&#1074;&#1086;&#1076;&#1099;\&#1058;&#1043;&#1050;9_&#1088;&#1072;&#1073;&#1086;&#1095;&#1072;&#1103;_&#1073;&#1077;&#1079;7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\&#1040;&#1088;&#1093;&#1080;&#1074;\2008\&#1040;&#1083;&#1090;&#1072;&#1081;\&#1069;&#1082;&#1089;&#1087;&#1077;&#1088;&#1090;&#1099;\&#1054;&#1082;&#1086;&#1085;&#1095;&#1072;&#1090;&#1077;&#1083;&#1100;&#1085;&#1072;&#1103;%20&#1074;&#1077;&#1088;&#1089;&#1080;&#1103;\&#1086;&#1073;&#1086;&#1089;&#1085;&#1086;&#1074;&#1099;&#1074;&#1072;&#1102;&#1097;&#1080;&#1077;%20&#1085;&#1077;%20&#1086;&#1090;&#1088;&#1072;&#1073;&#1086;&#1090;&#1072;&#1085;&#1086;\&#1057;&#1084;&#1086;&#1083;&#1077;&#1085;&#1089;&#1082;%20%2020__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&#1052;&#1086;&#1080;%20&#1076;&#1086;&#1082;&#1091;&#1084;&#1077;&#1085;&#1090;&#1099;\&#1050;&#1085;&#1080;&#1075;&#1072;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88;&#1072;&#1073;&#1086;&#1090;&#1072;/&#1055;&#1077;&#1088;&#1077;&#1076;&#1072;&#1095;&#1072;%20&#1069;&#1069;/&#1044;&#1083;&#1103;%20&#1056;&#1040;&#1057;&#1057;&#1063;&#1045;&#1058;&#1054;&#1042;/&#1050;&#1086;&#1088;&#1088;&#1077;&#1082;&#1090;&#1080;&#1088;&#1086;&#1074;&#1082;&#1072;%20&#1053;&#1080;&#1050;%202017%20&#1075;&#1086;&#1076;%20(&#1084;&#1086;&#1081;%20&#1087;&#1088;&#1086;&#1077;&#1082;&#109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83D3FB\CFGU02.xl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6\file\&#1092;&#1080;&#1085;&#1072;&#1085;&#1089;&#1099;\&#1084;&#1086;&#1077;\DOCUME~1\TYCHKO~1.RAO\LOCALS~1\Temp\Rar$DI06.000\&#1064;&#1072;&#1073;&#1083;&#1086;&#1085;%20&#1043;&#1056;&#1069;&#1057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TUS\Users\&#1059;&#1087;&#1088;.%20&#1101;&#1082;&#1089;&#1087;&#1083;&#1091;&#1072;&#1090;&#1072;&#1094;&#1080;&#1080;%20&#1080;%20&#1088;&#1077;&#1084;&#1086;&#1085;&#1090;&#1086;&#1074;%20&#1058;&#1052;&#1054;\&#1054;&#1090;&#1076;.%20&#1088;&#1077;&#1072;&#1083;&#1080;&#1079;&#1072;&#1094;&#1080;&#1080;%20&#1080;&#1085;&#1074;&#1077;&#1089;&#1090;.%20&#1087;&#1088;&#1086;&#1075;&#1088;&#1072;&#1084;&#1084;\&#1040;&#1085;&#1090;&#1086;&#1085;\&#1058;&#1055;&#1080;&#1056;2011\&#1055;&#1088;&#1080;&#1083;&#1086;&#1078;&#1077;&#1085;&#1080;&#1077;%207\&#1088;&#1072;&#1089;&#1096;&#1080;&#1088;&#1077;&#1085;&#1085;&#1099;&#1081;%20&#1092;&#1086;&#1088;&#1084;&#1072;&#1090;\&#1054;&#1050;\&#1053;&#1054;&#1042;&#1067;&#1049;%20&#1060;&#1054;&#1056;&#1052;&#1040;&#1058;%202011&#1075;\02.02.11\&#1055;&#1088;&#1080;&#1083;&#1086;&#1078;&#1077;&#1085;&#1080;&#1077;%202_&#1040;&#1083;&#1100;&#1073;&#1086;&#1084;%20Life-Book%202011_5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nbel001\LOCALS~1\Temp\Rar$DI00.875\&#1040;&#1083;&#1100;&#1073;&#1086;&#1084;%20-%202008%20-%20&#1051;&#1077;&#1075;&#1082;&#1080;&#108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9DC99F4\&#1057;&#1074;&#1077;&#1088;&#1082;&#1072;2000&#1055;&#1086;&#1083;&#1080;&#1089;&#1090;&#1080;&#1083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58;&#1054;\2%20&#1048;&#1085;&#1074;&#1077;&#1089;&#1090;&#1080;&#1094;&#1080;&#1086;&#1085;&#1085;&#1099;&#1077;%20&#1087;&#1088;&#1086;&#1075;&#1088;&#1072;&#1084;&#1084;&#1099;\&#1054;&#1054;&#1054;%20&#1048;&#1085;&#1074;&#1077;&#1089;&#1090;&#1069;&#1085;&#1077;&#1088;&#1075;&#1086;\2024.06.10%20&#1048;&#1055;%20&#1089;.%20&#1052;&#1080;&#1093;&#1072;&#1083;&#1105;&#1074;&#1086;\2024.05.30_&#1053;&#1058;&#1058;&#1055;%20&#1088;&#1077;&#1082;-&#1077;%20&#1091;&#1095;-&#1082;&#1080;\2024.05.31_&#1056;&#1072;&#1089;&#1095;&#1105;&#1090;%20&#1087;&#1086;&#1090;&#1077;&#1088;&#1100;%20&#1087;&#1086;%20&#1088;&#1077;&#1082;%20&#1091;&#1095;-&#1082;&#1072;&#1084;%20&#1041;&#1052;&#1050;%20&#1089;.%20&#1052;&#1080;&#1093;&#1072;&#1083;&#1105;&#1074;&#1086;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5;&#1083;&#1077;&#1085;&#1072;\Documents\&#1050;&#1054;&#1053;&#1062;&#1045;&#1057;&#1057;&#1048;&#1048;\&#1052;&#1080;&#1093;&#1072;&#1083;&#1077;&#1074;&#1086;\&#1042;&#1085;&#1077;&#1089;&#1077;&#1085;&#1080;&#1077;%20&#1080;&#1079;&#1084;&#1077;&#1085;&#1077;&#1085;&#1080;&#1081;%20&#1074;%20&#1050;&#1057;%20&#1052;&#1080;&#1093;&#1072;&#1083;&#1077;&#1074;&#1086;\&#1074;&#1077;&#1088;&#1089;&#1080;&#1103;%20&#1086;&#1090;%2021.09.2023\&#1052;&#1086;&#1076;&#1077;&#1083;&#1100;%20&#1090;&#1072;&#1088;&#1080;&#1092;&#1086;&#1086;&#1073;&#1088;&#1072;&#1079;&#1086;&#1074;&#1072;&#1085;&#1080;&#1103;%20&#1052;&#1080;&#1093;&#1072;&#1083;&#1077;&#1074;&#1086;_&#1074;&#1085;&#1077;&#1089;&#1077;&#1085;&#1080;&#1077;%20&#1080;&#1079;&#1084;%20&#1050;&#1057;_12.10.2023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2;&#1059;&#1055;%20&#1055;&#1088;&#1080;&#1074;&#1086;&#1083;&#1078;&#1089;&#1082;&#1080;&#1081;%20&#1058;&#1069;&#1055;\&#1052;&#1054;&#1044;&#1045;&#1051;&#1068;%20&#1090;&#1072;&#1088;&#1080;&#1092;&#1072;%20&#1052;&#1059;&#1055;%20&#1055;&#1088;&#1080;&#1074;&#1086;&#1083;&#1078;&#1089;&#1082;&#1080;&#1077;%20&#1058;&#1069;&#1055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8;&#1072;&#1073;&#1083;&#1080;&#1094;&#1099;%20&#1048;&#1055;%20&#1054;&#1054;&#1054;%20&#1058;&#1069;&#1057;-&#1055;&#1088;&#1080;&#1074;&#1086;&#1083;&#1078;&#1089;&#1082;%202023-2035%20&#1075;&#1075;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&#1040;&#1053;&#1040;&#1051;&#1048;&#1047;%20&#1087;&#1086;%20&#1082;&#1086;&#1090;&#1077;&#1083;&#1100;&#1085;&#1099;&#1084;%202017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70;&#1088;&#1100;&#1077;&#1074;&#1077;&#1094;\&#1052;&#1086;&#1076;&#1077;&#1083;&#1100;%20&#1090;&#1072;&#1088;&#1080;&#1092;&#1086;&#1086;&#1073;&#1088;&#1072;&#1079;&#1086;&#1074;&#1072;&#1085;&#1080;&#1103;%20&#1070;&#1088;&#1100;&#1077;&#1074;&#1077;&#1094;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70;&#1088;&#1100;&#1077;&#1074;&#1077;&#1094;\&#1058;&#1072;&#1088;&#1080;&#1092;%202022%20+%20&#1048;&#1055;\&#1053;&#1042;&#1042;%20&#1056;&#1050;-2%20&#1070;&#1088;&#1100;&#1077;&#1074;&#1077;&#1094;%20&#1082;&#1086;&#1090;&#1077;&#1083;&#1100;&#1085;&#1072;&#1103;%20&#8470;10_2022_%20&#1059;&#1058;&#1042;&#1045;&#1056;&#1046;&#1044;&#1045;&#1053;&#1054;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2;&#1080;&#1093;&#1072;&#1083;&#1077;&#1074;&#1086;\&#1074;&#1072;&#1088;&#1080;&#1072;&#1085;&#1090;_&#1086;&#1082;&#1090;&#1103;&#1073;&#1088;&#1100;_2021_&#1087;&#1086;%20&#1089;&#1086;&#1075;&#1083;&#1072;&#1089;&#1086;&#1074;&#1072;&#1085;&#1085;&#1099;&#1084;%20&#1044;&#1055;&#1056;%20&#1056;&#1057;&#1058;\&#1052;&#1086;&#1076;&#1077;&#1083;&#1100;%20&#1090;&#1072;&#1088;&#1080;&#1092;&#1086;&#1086;&#1073;&#1088;&#1072;&#1079;&#1086;&#1074;&#1072;&#1085;&#1080;&#1103;%20&#1041;&#1052;&#1050;%20&#1052;&#1080;&#1093;&#1072;&#1083;&#1077;&#1074;&#1086;_&#1053;&#1044;&#1057;_24%20&#1072;&#1074;&#1075;&#1091;&#1089;&#1090;&#1072;%202021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0;&#1054;&#1053;&#1062;&#1045;&#1057;&#1057;&#1048;&#1048;\&#1055;&#1088;&#1080;&#1074;&#1086;&#1083;&#1078;&#1089;&#1082;_&#1089;&#1077;&#1090;&#1080;%20&#1048;&#1085;_&#1058;&#1086;&#1083;_&#1053;&#1086;\&#1056;&#1077;&#1072;&#1083;&#1080;&#1079;&#1072;&#1094;&#1080;&#1103;%20&#1079;&#1072;%203%20&#1075;&#1086;&#1076;&#1072;_&#1087;&#1083;&#1072;&#1085;%20&#1085;&#1072;%202023_&#1057;&#1042;&#1055;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2;&#1080;&#1093;&#1072;&#1083;&#1077;&#1074;&#1086;\&#1074;&#1072;&#1088;&#1080;&#1072;&#1085;&#1090;_18.03.2021\&#1052;&#1086;&#1076;&#1077;&#1083;&#1100;%20&#1090;&#1072;&#1088;&#1080;&#1092;&#1086;&#1086;&#1073;&#1088;&#1072;&#1079;&#1086;&#1074;&#1072;&#1085;&#1080;&#1103;%20&#1041;&#1052;&#1050;%20&#1052;&#1080;&#1093;&#1072;&#1083;&#1077;&#1074;&#1086;%20(&#1089;%20&#1087;&#1086;&#1082;&#1091;&#1087;&#1082;%20%20&#1091;%20&#1043;&#1077;&#1085;&#1077;&#1088;&#1072;&#1094;&#1080;&#1080;)_18.03.2021%20&#1091;&#1084;&#1077;&#1085;&#1100;&#1096;%20&#1060;&#1054;&#1058;%20&#1056;&#1059;&#1055;&#1061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\users\&#1054;&#1090;&#1076;&#1077;&#1083;%20&#1090;&#1072;&#1088;&#1080;&#1092;&#1086;&#1074;%20&#1090;&#1077;&#1087;&#1083;&#1086;&#1074;&#1086;&#1081;%20&#1101;&#1085;&#1077;&#1088;&#1075;&#1080;&#1080;\&#1054;&#1073;&#1084;&#1077;&#1085;%20&#1076;&#1086;&#1082;&#1091;&#1084;&#1077;&#1085;&#1090;&#1072;&#1084;&#1080;\&#1045;&#1048;&#1040;&#1057;\&#1054;&#1090;&#1095;&#1077;&#1090;&#1099;%20&#1087;&#1086;%20&#1090;&#1086;&#1087;&#1083;&#1080;&#1074;&#1091;%20&#1079;&#1072;%202011%20&#1075;&#1086;&#1076;\&#1086;&#1090;&#1095;&#1077;&#1090;%20&#1087;&#1086;%20&#1090;&#1086;&#1087;&#1083;&#1080;&#1074;&#1091;%202011%20&#1075;&#1086;&#1076;\&#1086;&#1090;&#1087;&#1088;&#1072;&#1074;&#1083;&#1077;&#1085;&#1086;%2009.02.2012%20WARM.TOPL.Q4.2011(v1.0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0;&#1054;&#1053;&#1062;&#1045;&#1057;&#1057;&#1048;&#1048;\&#1055;&#1088;&#1080;&#1074;&#1086;&#1083;&#1078;&#1089;&#1082;_&#1062;&#1050;\26.05.2022\&#1052;&#1086;&#1076;&#1077;&#1083;&#1100;%20&#1090;&#1072;&#1088;&#1080;&#1092;&#1086;&#1086;&#1073;&#1088;&#1072;&#1079;&#1086;&#1074;&#1072;&#1085;&#1080;&#1103;_&#1062;&#1050;_&#1050;&#1057;_26.06.202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2;&#1080;&#1093;&#1072;&#1083;&#1077;&#1074;&#1086;\&#1074;&#1072;&#1088;&#1080;&#1072;&#1085;&#1090;_%20&#1080;&#1102;&#1083;&#1100;%202021\&#1052;&#1086;&#1076;&#1077;&#1083;&#1100;%20&#1090;&#1072;&#1088;&#1080;&#1092;&#1086;&#1086;&#1073;&#1088;&#1072;&#1079;&#1086;&#1074;&#1072;&#1085;&#1080;&#1103;%20&#1041;&#1052;&#1050;%20&#1052;&#1080;&#1093;&#1072;&#1083;&#1077;&#1074;&#1086;_01%20&#1080;&#1102;&#1083;&#1103;%20202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8;&#1072;&#1088;&#1080;&#1092;%202021\&#1053;&#1058;&#1057;\&#1048;&#1085;&#1074;&#1077;&#1089;&#1090;&#1087;&#1088;&#1086;&#1075;&#1088;&#1072;&#1084;&#1084;&#1072;\&#1056;&#1072;&#1089;&#1095;&#1077;&#1090;%20&#1072;&#1084;&#1086;&#1088;&#1090;&#1080;&#1079;&#1072;&#1094;&#1080;&#1080;%20&#1080;%20%25%20&#1054;&#1054;&#1054;%20&#1053;&#1058;&#1057;%2023.03.2020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0;&#1054;&#1053;&#1062;&#1045;&#1057;&#1057;&#1048;&#1048;\&#1055;&#1088;&#1080;&#1074;&#1086;&#1083;&#1078;&#1089;&#1082;_&#1062;&#1050;\26.05.2022\&#1052;&#1086;&#1076;&#1077;&#1083;&#1100;%20&#1090;&#1072;&#1088;&#1080;&#1092;&#1086;&#1086;&#1073;&#1088;&#1072;&#1079;&#1086;&#1074;&#1072;&#1085;&#1080;&#1103;_&#1062;&#1050;_&#1050;&#1057;_07.06.2022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8;&#1072;&#1088;&#1080;&#1092;%202021\&#1048;&#1085;&#1074;&#1077;&#1089;&#1090;&#1069;&#1085;&#1077;&#1088;&#1075;&#1086;\&#1058;&#1072;&#1073;&#1083;&#1080;&#1094;&#1099;%20&#1087;&#1086;%20&#1088;&#1072;&#1089;&#1095;&#1077;&#1090;&#1091;%20&#1090;&#1072;&#1088;&#1080;&#1092;&#1086;&#1074;%20&#1048;&#1085;&#1074;&#1077;&#1089;&#1090;&#1069;&#1085;&#1077;&#1088;&#1075;&#1086;%202021%20&#1044;&#1055;&#1056;2020-202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8;&#1072;&#1088;&#1080;&#1092;%202021\&#1048;&#1085;&#1074;&#1077;&#1089;&#1090;&#1069;&#1085;&#1077;&#1088;&#1075;&#1086;\&#1053;&#1042;&#1042;%20&#1054;&#1054;&#1054;%20&#1048;&#1085;&#1074;&#1077;&#1089;&#1090;%20&#1069;&#1085;&#1077;&#1088;&#1075;&#1086;%20&#1055;&#1086;&#1076;&#1074;&#1103;&#1079;&#1085;%202020%20&#1044;&#1077;&#1087;&#1072;&#1088;&#1090;&#1072;&#1084;&#1077;&#1085;&#1090;%20&#1082;%20&#1091;&#1090;&#1074;&#1077;&#1088;&#1078;&#1076;&#1077;&#1085;&#1080;&#1102;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AppData\Local\Microsoft\Windows\INetCache\Content.Outlook\1WTM9VVJ\&#1055;&#1088;&#1080;&#1083;&#1086;&#1078;&#1077;&#1085;&#1080;&#1103;%20&#1082;%20&#1082;&#1086;&#1085;&#1094;&#1077;&#1089;&#1089;%20&#1089;&#1086;&#1075;&#1083;&#1072;&#1096;&#1077;&#1085;&#1080;&#1102;%20(2)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0;&#1086;&#1085;&#1094;&#1077;&#1089;&#1089;&#1080;&#1103;%20&#1048;&#1074;&#1072;&#1085;&#1086;&#1074;&#1089;&#1082;&#1080;&#1081;%20&#1088;-&#1085;\&#1058;&#1077;&#1087;&#1083;&#1086;&#1074;&#1099;&#1077;%20&#1089;&#1077;&#1090;&#1080;%20&#1050;&#1086;&#1084;&#1084;&#1091;&#1085;&#1072;&#1083;&#1100;&#1097;&#1080;&#1082;&#1072;\&#1044;&#1086;&#1083;&#1075;&#1086;&#1089;&#1088;&#1086;&#1095;&#1085;&#1099;&#1077;%20&#1087;&#1072;&#1088;&#1072;&#1084;&#1077;&#1090;&#1088;&#1099;\04.06.2019%20&#1087;&#1086;%20&#1089;&#1086;&#1075;&#1083;&#1072;&#1089;&#1086;&#1074;&#1072;&#1085;&#1085;&#1099;&#1084;%20&#1044;&#1055;%20&#1056;&#1057;&#1058;\&#1055;&#1083;&#1072;&#1085;%20&#1084;&#1077;&#1088;&#1086;&#1087;&#1088;&#1080;&#1103;&#1090;&#1080;&#1081;%20&#1085;&#1072;%203947%20&#1043;&#1082;&#1072;&#1083;%20&#1085;&#1072;%2001.05.2019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ank\Documents\&#1050;&#1086;&#1085;&#1094;&#1077;&#1089;&#1089;&#1080;&#1103;%20&#1048;&#1074;&#1072;&#1085;&#1086;&#1074;&#1089;&#1082;&#1080;&#1081;%20&#1088;-&#1085;\&#1058;&#1077;&#1087;&#1083;&#1086;&#1074;&#1099;&#1077;%20&#1089;&#1077;&#1090;&#1080;%20&#1050;&#1086;&#1084;&#1084;&#1091;&#1085;&#1072;&#1083;&#1100;&#1097;&#1080;&#1082;&#1072;\&#1044;&#1086;&#1083;&#1075;&#1086;&#1089;&#1088;&#1086;&#1095;&#1085;&#1099;&#1077;%20&#1087;&#1072;&#1088;&#1072;&#1084;&#1077;&#1090;&#1088;&#1099;\04.06.2019%20&#1087;&#1086;%20&#1089;&#1086;&#1075;&#1083;&#1072;&#1089;&#1086;&#1074;&#1072;&#1085;&#1085;&#1099;&#1084;%20&#1044;&#1055;%20&#1056;&#1057;&#1058;\&#1044;&#1086;&#1083;&#1075;&#1086;&#1089;&#1088;&#1086;&#1095;&#1085;&#1099;&#1077;%20&#1087;&#1072;&#1088;&#1072;&#1084;&#1077;&#1090;&#1088;&#1099;%20&#1054;&#1054;&#1054;%20&#1048;&#1058;&#1069;&#1057;%20&#1087;&#1086;%20&#1089;&#1077;&#1090;&#1103;&#1084;%20&#1074;%20&#1089;.%20&#1053;&#1086;&#1074;&#1086;-&#1058;&#1072;&#1083;&#1080;&#1094;&#1099;%2001.05.201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ir\AppData\Roaming\Microsoft\Excel\PASSPORT.TEPLO%20(version%20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вод для Деп.ЖКХ"/>
    </sheetNames>
    <definedNames>
      <definedName name="____________________________mni7" refersTo="#ССЫЛКА!"/>
      <definedName name="____________________________qer6" refersTo="#ССЫЛКА!"/>
      <definedName name="____________________________t7" refersTo="#ССЫЛКА!"/>
      <definedName name="____________________________yu9" refersTo="#ССЫЛКА!"/>
      <definedName name="________________________mni7" refersTo="#ССЫЛКА!"/>
      <definedName name="________________________qer6" refersTo="#ССЫЛКА!"/>
      <definedName name="________________________t7" refersTo="#ССЫЛКА!"/>
      <definedName name="________________________yu9" refersTo="#ССЫЛКА!"/>
      <definedName name="_______________________mni7" refersTo="#ССЫЛКА!"/>
      <definedName name="_______________________qer6" refersTo="#ССЫЛКА!"/>
      <definedName name="_______________________t7" refersTo="#ССЫЛКА!"/>
      <definedName name="_______________________yu9" refersTo="#ССЫЛКА!"/>
      <definedName name="______________________mni7" refersTo="#ССЫЛКА!"/>
      <definedName name="______________________qer6" refersTo="#ССЫЛКА!"/>
      <definedName name="______________________t7" refersTo="#ССЫЛКА!"/>
      <definedName name="______________________yu9" refersTo="#ССЫЛКА!"/>
      <definedName name="_____________________mni7" refersTo="#ССЫЛКА!"/>
      <definedName name="_____________________qer6" refersTo="#ССЫЛКА!"/>
      <definedName name="_____________________t7" refersTo="#ССЫЛКА!"/>
      <definedName name="_____________________yu9" refersTo="#ССЫЛКА!"/>
      <definedName name="____________________mni7" refersTo="#ССЫЛКА!"/>
      <definedName name="____________________qer6" refersTo="#ССЫЛКА!"/>
      <definedName name="____________________t7" refersTo="#ССЫЛКА!"/>
      <definedName name="____________________yu9" refersTo="#ССЫЛКА!"/>
      <definedName name="___________________mni7" refersTo="#ССЫЛКА!"/>
      <definedName name="___________________qer6" refersTo="#ССЫЛКА!"/>
      <definedName name="___________________t7" refersTo="#ССЫЛКА!"/>
      <definedName name="___________________yu9" refersTo="#ССЫЛКА!"/>
      <definedName name="__________________mni7" refersTo="#ССЫЛКА!"/>
      <definedName name="__________________qer6" refersTo="#ССЫЛКА!"/>
      <definedName name="__________________t7" refersTo="#ССЫЛКА!"/>
      <definedName name="__________________yu9" refersTo="#ССЫЛКА!"/>
      <definedName name="_________________mni7" refersTo="#ССЫЛКА!"/>
      <definedName name="_________________qer6" refersTo="#ССЫЛКА!"/>
      <definedName name="_________________t7" refersTo="#ССЫЛКА!"/>
      <definedName name="_________________yu9" refersTo="#ССЫЛКА!"/>
      <definedName name="________________mni7" refersTo="#ССЫЛКА!"/>
      <definedName name="________________qer6" refersTo="#ССЫЛКА!"/>
      <definedName name="________________t7" refersTo="#ССЫЛКА!"/>
      <definedName name="________________yu9" refersTo="#ССЫЛКА!"/>
      <definedName name="_______________mni7" refersTo="#ССЫЛКА!"/>
      <definedName name="_______________qer6" refersTo="#ССЫЛКА!"/>
      <definedName name="_______________t7" refersTo="#ССЫЛКА!"/>
      <definedName name="_______________yu9" refersTo="#ССЫЛКА!"/>
      <definedName name="______________mni7" refersTo="#ССЫЛКА!"/>
      <definedName name="______________qer6" refersTo="#ССЫЛКА!"/>
      <definedName name="______________t7" refersTo="#ССЫЛКА!"/>
      <definedName name="______________yu9" refersTo="#ССЫЛКА!"/>
      <definedName name="_____________mni7" refersTo="#ССЫЛКА!"/>
      <definedName name="_____________qer6" refersTo="#ССЫЛКА!"/>
      <definedName name="_____________t7" refersTo="#ССЫЛКА!"/>
      <definedName name="_____________yu9" refersTo="#ССЫЛКА!"/>
      <definedName name="____________mni7" refersTo="#ССЫЛКА!"/>
      <definedName name="____________qer6" refersTo="#ССЫЛКА!"/>
      <definedName name="____________t7" refersTo="#ССЫЛКА!"/>
      <definedName name="____________yu9" refersTo="#ССЫЛКА!"/>
      <definedName name="___________mni7" refersTo="#ССЫЛКА!"/>
      <definedName name="___________qer6" refersTo="#ССЫЛКА!"/>
      <definedName name="___________t7" refersTo="#ССЫЛКА!"/>
      <definedName name="___________yu9" refersTo="#ССЫЛКА!"/>
      <definedName name="__________mni7" refersTo="#ССЫЛКА!"/>
      <definedName name="__________qer6" refersTo="#ССЫЛКА!"/>
      <definedName name="__________t7" refersTo="#ССЫЛКА!"/>
      <definedName name="__________yu9" refersTo="#ССЫЛКА!"/>
      <definedName name="_________mni7" refersTo="#ССЫЛКА!"/>
      <definedName name="_________qer6" refersTo="#ССЫЛКА!"/>
      <definedName name="_________t7" refersTo="#ССЫЛКА!"/>
      <definedName name="_________yu9" refersTo="#ССЫЛКА!"/>
      <definedName name="________mni7" refersTo="#ССЫЛКА!"/>
      <definedName name="________qer6" refersTo="#ССЫЛКА!"/>
      <definedName name="________t7" refersTo="#ССЫЛКА!"/>
      <definedName name="________yu9" refersTo="#ССЫЛКА!"/>
      <definedName name="_______mni7" refersTo="#ССЫЛКА!"/>
      <definedName name="_______qer6" refersTo="#ССЫЛКА!"/>
      <definedName name="_______t7" refersTo="#ССЫЛКА!"/>
      <definedName name="_______yu9" refersTo="#ССЫЛКА!"/>
      <definedName name="_____mni7" refersTo="#ССЫЛКА!"/>
      <definedName name="_____qer6" refersTo="#ССЫЛКА!"/>
      <definedName name="_____t7" refersTo="#ССЫЛКА!"/>
      <definedName name="_____yu9" refersTo="#ССЫЛКА!"/>
      <definedName name="___mni7" refersTo="#ССЫЛКА!"/>
      <definedName name="___qer6" refersTo="#ССЫЛКА!"/>
      <definedName name="___t7" refersTo="#ССЫЛКА!"/>
      <definedName name="___yu9" refersTo="#ССЫЛКА!"/>
      <definedName name="__mni7" refersTo="#ССЫЛКА!"/>
      <definedName name="__qer6" refersTo="#ССЫЛКА!"/>
      <definedName name="__t7" refersTo="#ССЫЛКА!"/>
      <definedName name="__yu9" refersTo="#ССЫЛКА!"/>
    </defined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_финансы"/>
      <sheetName val="Ш_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нансы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"/>
      <sheetName val="Т7_ТУ"/>
      <sheetName val="Т8"/>
      <sheetName val="Ш_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0.1"/>
      <sheetName val="Т20.2"/>
      <sheetName val="Т20.3"/>
      <sheetName val="Т20.4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Ш_Перепродавцы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Скидки для перепродавцов"/>
      <sheetName val="Баланс"/>
      <sheetName val="Потери"/>
      <sheetName val="Баланс ЭЭ"/>
      <sheetName val="Потребление ЭЭ по напряжениям"/>
      <sheetName val="Расход ТЭ"/>
      <sheetName val="Структура НВВ Пр-во ЭЭ"/>
      <sheetName val="Структура НВВ Передача ЭЭ"/>
      <sheetName val="Структура НВВ Пр-во ТЭ"/>
      <sheetName val="Структура НВВ Передача ТЭ"/>
      <sheetName val="Одностав. тариф продажи ЭЭ"/>
      <sheetName val="Одностав. тариф продажи ТЭ"/>
      <sheetName val="Средн.отпуск.тариф по потребит."/>
      <sheetName val="Структура товарной продукции"/>
      <sheetName val="Состав одност.тарифа продажи ТЭ"/>
      <sheetName val="Данные диаграмм"/>
      <sheetName val="Некоммерческий отпуск"/>
      <sheetName val="Лист13"/>
      <sheetName val="мета"/>
      <sheetName val="fes"/>
    </sheetNames>
    <sheetDataSet>
      <sheetData sheetId="0" refreshError="1"/>
      <sheetData sheetId="1" refreshError="1"/>
      <sheetData sheetId="2" refreshError="1"/>
      <sheetData sheetId="3" refreshError="1">
        <row r="23">
          <cell r="A23" t="str">
            <v>Оптовый рынок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34">
          <cell r="B34" t="str">
            <v>Итого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>
        <row r="220">
          <cell r="A220" t="str">
            <v>ТЭС</v>
          </cell>
        </row>
        <row r="260">
          <cell r="A260" t="str">
            <v>Котельные</v>
          </cell>
        </row>
        <row r="270">
          <cell r="A270" t="str">
            <v>Электробойлерные</v>
          </cell>
        </row>
        <row r="280">
          <cell r="A280" t="str">
            <v>Поставщики теплоэнергии</v>
          </cell>
        </row>
        <row r="330">
          <cell r="A330" t="str">
            <v>Прочие потребители теплоэнергии</v>
          </cell>
        </row>
      </sheetData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FUELSHEET"/>
      <sheetName val="TEHSHEET"/>
      <sheetName val="Инструкция"/>
      <sheetName val="Заголовок"/>
      <sheetName val="Справочники"/>
      <sheetName val="2010"/>
      <sheetName val="Топливо2009"/>
      <sheetName val="Топливо2010мин"/>
      <sheetName val="Топливо2010макс"/>
      <sheetName val="Топливо2010ФСТ"/>
      <sheetName val="Приложение"/>
      <sheetName val="Основной_лист"/>
      <sheetName val="fes"/>
    </sheetNames>
    <sheetDataSet>
      <sheetData sheetId="0"/>
      <sheetData sheetId="1" refreshError="1"/>
      <sheetData sheetId="2" refreshError="1">
        <row r="4">
          <cell r="Q4" t="str">
            <v>торф</v>
          </cell>
        </row>
        <row r="5">
          <cell r="G5" t="str">
            <v>Всего</v>
          </cell>
          <cell r="Q5" t="str">
            <v>сланцы</v>
          </cell>
        </row>
        <row r="6">
          <cell r="G6">
            <v>0</v>
          </cell>
          <cell r="Q6" t="str">
            <v>газ доменный</v>
          </cell>
        </row>
        <row r="7">
          <cell r="G7">
            <v>0</v>
          </cell>
          <cell r="H7">
            <v>0</v>
          </cell>
          <cell r="M7">
            <v>0</v>
          </cell>
          <cell r="Q7" t="str">
            <v>газ коксовый</v>
          </cell>
        </row>
        <row r="8">
          <cell r="G8">
            <v>0</v>
          </cell>
          <cell r="Q8" t="str">
            <v>газ попутный</v>
          </cell>
        </row>
        <row r="9">
          <cell r="G9">
            <v>0</v>
          </cell>
          <cell r="H9">
            <v>0</v>
          </cell>
          <cell r="M9">
            <v>0</v>
          </cell>
          <cell r="Q9" t="str">
            <v>газ прочий</v>
          </cell>
        </row>
        <row r="10">
          <cell r="G10">
            <v>0</v>
          </cell>
          <cell r="Q10" t="str">
            <v>дистиллят</v>
          </cell>
        </row>
        <row r="11">
          <cell r="G11">
            <v>0</v>
          </cell>
          <cell r="H11">
            <v>0</v>
          </cell>
          <cell r="M11">
            <v>0</v>
          </cell>
          <cell r="Q11" t="str">
            <v>дизельное топливо</v>
          </cell>
        </row>
        <row r="12">
          <cell r="G12">
            <v>0</v>
          </cell>
          <cell r="Q12" t="str">
            <v>авиационный керосин</v>
          </cell>
        </row>
        <row r="13">
          <cell r="G13">
            <v>0</v>
          </cell>
          <cell r="Q13" t="str">
            <v>ядерное топливо</v>
          </cell>
        </row>
        <row r="14">
          <cell r="G14">
            <v>0</v>
          </cell>
          <cell r="Q14" t="str">
            <v>шлам</v>
          </cell>
        </row>
        <row r="15">
          <cell r="G15">
            <v>0</v>
          </cell>
          <cell r="H15">
            <v>0</v>
          </cell>
          <cell r="M15">
            <v>0</v>
          </cell>
          <cell r="Q15" t="str">
            <v>прочее</v>
          </cell>
        </row>
        <row r="16">
          <cell r="G16">
            <v>0</v>
          </cell>
          <cell r="H16">
            <v>0</v>
          </cell>
          <cell r="M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  <cell r="H19">
            <v>0</v>
          </cell>
          <cell r="M19">
            <v>0</v>
          </cell>
        </row>
        <row r="20">
          <cell r="G20">
            <v>0</v>
          </cell>
          <cell r="H20">
            <v>0</v>
          </cell>
          <cell r="M20">
            <v>0</v>
          </cell>
        </row>
        <row r="21">
          <cell r="G21">
            <v>0</v>
          </cell>
          <cell r="H21">
            <v>0</v>
          </cell>
          <cell r="M21">
            <v>0</v>
          </cell>
        </row>
        <row r="22">
          <cell r="G22">
            <v>0</v>
          </cell>
        </row>
        <row r="23">
          <cell r="G23">
            <v>0</v>
          </cell>
          <cell r="H23">
            <v>0</v>
          </cell>
          <cell r="M23">
            <v>0</v>
          </cell>
        </row>
        <row r="24">
          <cell r="G24">
            <v>0</v>
          </cell>
          <cell r="H24">
            <v>0</v>
          </cell>
          <cell r="M24">
            <v>0</v>
          </cell>
        </row>
        <row r="25">
          <cell r="G25">
            <v>0</v>
          </cell>
        </row>
        <row r="26">
          <cell r="G26">
            <v>0</v>
          </cell>
          <cell r="H26">
            <v>0</v>
          </cell>
          <cell r="M26">
            <v>0</v>
          </cell>
        </row>
        <row r="27">
          <cell r="G27">
            <v>0</v>
          </cell>
          <cell r="H27">
            <v>0</v>
          </cell>
          <cell r="M27">
            <v>0</v>
          </cell>
        </row>
        <row r="28">
          <cell r="G28">
            <v>0</v>
          </cell>
          <cell r="H28">
            <v>0</v>
          </cell>
          <cell r="M28">
            <v>0</v>
          </cell>
        </row>
        <row r="29">
          <cell r="G29">
            <v>0</v>
          </cell>
          <cell r="H29">
            <v>0</v>
          </cell>
          <cell r="M29">
            <v>0</v>
          </cell>
        </row>
        <row r="30">
          <cell r="G30">
            <v>0</v>
          </cell>
          <cell r="H30">
            <v>0</v>
          </cell>
          <cell r="M30">
            <v>0</v>
          </cell>
        </row>
        <row r="31">
          <cell r="G31">
            <v>0</v>
          </cell>
          <cell r="H31">
            <v>0</v>
          </cell>
          <cell r="M31">
            <v>0</v>
          </cell>
        </row>
        <row r="32">
          <cell r="G32">
            <v>0</v>
          </cell>
          <cell r="H32">
            <v>0</v>
          </cell>
          <cell r="M32">
            <v>0</v>
          </cell>
        </row>
        <row r="33">
          <cell r="G33">
            <v>0</v>
          </cell>
          <cell r="H33">
            <v>0</v>
          </cell>
          <cell r="M33">
            <v>0</v>
          </cell>
        </row>
        <row r="34">
          <cell r="G34">
            <v>0</v>
          </cell>
          <cell r="H34">
            <v>0</v>
          </cell>
          <cell r="M34">
            <v>0</v>
          </cell>
        </row>
        <row r="35">
          <cell r="G35">
            <v>0</v>
          </cell>
          <cell r="H35">
            <v>0</v>
          </cell>
          <cell r="M35">
            <v>0</v>
          </cell>
        </row>
        <row r="36">
          <cell r="G36">
            <v>0</v>
          </cell>
          <cell r="H36">
            <v>0</v>
          </cell>
          <cell r="M36">
            <v>0</v>
          </cell>
        </row>
        <row r="37">
          <cell r="G37">
            <v>0</v>
          </cell>
          <cell r="H37">
            <v>0</v>
          </cell>
          <cell r="M37">
            <v>0</v>
          </cell>
        </row>
        <row r="38">
          <cell r="G38">
            <v>0</v>
          </cell>
          <cell r="H38">
            <v>0</v>
          </cell>
          <cell r="M38">
            <v>0</v>
          </cell>
        </row>
        <row r="39">
          <cell r="G39">
            <v>0</v>
          </cell>
          <cell r="H39">
            <v>0</v>
          </cell>
          <cell r="M39">
            <v>0</v>
          </cell>
        </row>
        <row r="41">
          <cell r="G41">
            <v>0</v>
          </cell>
          <cell r="H41">
            <v>0</v>
          </cell>
          <cell r="M41">
            <v>0</v>
          </cell>
        </row>
        <row r="43">
          <cell r="G43">
            <v>0</v>
          </cell>
          <cell r="H43">
            <v>0</v>
          </cell>
          <cell r="M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  <cell r="H46">
            <v>0</v>
          </cell>
          <cell r="M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  <cell r="H50">
            <v>0</v>
          </cell>
          <cell r="M50">
            <v>0</v>
          </cell>
        </row>
        <row r="52">
          <cell r="G52">
            <v>0</v>
          </cell>
        </row>
        <row r="53">
          <cell r="G53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  <cell r="H58">
            <v>0</v>
          </cell>
          <cell r="M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  <cell r="H62">
            <v>0</v>
          </cell>
          <cell r="M62">
            <v>0</v>
          </cell>
        </row>
        <row r="64">
          <cell r="G64">
            <v>0</v>
          </cell>
        </row>
        <row r="65">
          <cell r="G65">
            <v>0</v>
          </cell>
        </row>
        <row r="68">
          <cell r="G68">
            <v>0</v>
          </cell>
          <cell r="H68">
            <v>0</v>
          </cell>
          <cell r="M68">
            <v>0</v>
          </cell>
        </row>
        <row r="69">
          <cell r="G69">
            <v>0</v>
          </cell>
          <cell r="H69">
            <v>0</v>
          </cell>
          <cell r="M69">
            <v>0</v>
          </cell>
        </row>
        <row r="70">
          <cell r="G70">
            <v>0</v>
          </cell>
          <cell r="H70">
            <v>0</v>
          </cell>
          <cell r="M70">
            <v>0</v>
          </cell>
        </row>
        <row r="71">
          <cell r="G71">
            <v>0</v>
          </cell>
          <cell r="H71">
            <v>0</v>
          </cell>
          <cell r="M71">
            <v>0</v>
          </cell>
        </row>
        <row r="72">
          <cell r="G72">
            <v>0</v>
          </cell>
          <cell r="H72">
            <v>0</v>
          </cell>
          <cell r="M72">
            <v>0</v>
          </cell>
        </row>
        <row r="73">
          <cell r="G73">
            <v>0</v>
          </cell>
          <cell r="H73">
            <v>0</v>
          </cell>
          <cell r="M73">
            <v>0</v>
          </cell>
        </row>
        <row r="74">
          <cell r="G74">
            <v>0</v>
          </cell>
          <cell r="H74">
            <v>0</v>
          </cell>
          <cell r="M74">
            <v>0</v>
          </cell>
        </row>
        <row r="76">
          <cell r="G76">
            <v>0</v>
          </cell>
          <cell r="H76">
            <v>0</v>
          </cell>
          <cell r="M76">
            <v>0</v>
          </cell>
        </row>
        <row r="77">
          <cell r="G77">
            <v>0</v>
          </cell>
          <cell r="H77">
            <v>0</v>
          </cell>
          <cell r="M77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  <cell r="H82">
            <v>0</v>
          </cell>
          <cell r="M82">
            <v>0</v>
          </cell>
        </row>
        <row r="83">
          <cell r="G83">
            <v>0</v>
          </cell>
        </row>
        <row r="84">
          <cell r="G84">
            <v>0</v>
          </cell>
        </row>
        <row r="85">
          <cell r="G85">
            <v>0</v>
          </cell>
        </row>
        <row r="86">
          <cell r="G86">
            <v>0</v>
          </cell>
          <cell r="H86">
            <v>0</v>
          </cell>
          <cell r="M86">
            <v>0</v>
          </cell>
        </row>
        <row r="88">
          <cell r="G88">
            <v>0</v>
          </cell>
        </row>
        <row r="89">
          <cell r="G89">
            <v>0</v>
          </cell>
        </row>
        <row r="91">
          <cell r="G91">
            <v>0</v>
          </cell>
          <cell r="H91">
            <v>0</v>
          </cell>
          <cell r="M91">
            <v>0</v>
          </cell>
        </row>
        <row r="92">
          <cell r="G92">
            <v>0</v>
          </cell>
          <cell r="H92">
            <v>0</v>
          </cell>
          <cell r="M92">
            <v>0</v>
          </cell>
        </row>
        <row r="93">
          <cell r="G93">
            <v>0</v>
          </cell>
          <cell r="H93">
            <v>0</v>
          </cell>
          <cell r="M93">
            <v>0</v>
          </cell>
        </row>
        <row r="94">
          <cell r="G94">
            <v>0</v>
          </cell>
          <cell r="H94">
            <v>0</v>
          </cell>
          <cell r="M94">
            <v>0</v>
          </cell>
        </row>
        <row r="95">
          <cell r="G95">
            <v>0</v>
          </cell>
          <cell r="H95">
            <v>0</v>
          </cell>
          <cell r="M95">
            <v>0</v>
          </cell>
        </row>
        <row r="96">
          <cell r="G96">
            <v>0</v>
          </cell>
          <cell r="H96">
            <v>0</v>
          </cell>
          <cell r="M96">
            <v>0</v>
          </cell>
        </row>
        <row r="97">
          <cell r="G97">
            <v>0</v>
          </cell>
          <cell r="H97">
            <v>0</v>
          </cell>
          <cell r="M97">
            <v>0</v>
          </cell>
        </row>
        <row r="98">
          <cell r="G98">
            <v>0</v>
          </cell>
          <cell r="H98">
            <v>0</v>
          </cell>
          <cell r="M98">
            <v>0</v>
          </cell>
        </row>
        <row r="100">
          <cell r="G100">
            <v>0</v>
          </cell>
          <cell r="H100">
            <v>0</v>
          </cell>
          <cell r="M100">
            <v>0</v>
          </cell>
        </row>
        <row r="101">
          <cell r="G101">
            <v>0</v>
          </cell>
          <cell r="H101">
            <v>0</v>
          </cell>
          <cell r="M101">
            <v>0</v>
          </cell>
        </row>
        <row r="102">
          <cell r="G102">
            <v>0</v>
          </cell>
          <cell r="H102">
            <v>0</v>
          </cell>
          <cell r="M102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  <cell r="H107">
            <v>0</v>
          </cell>
          <cell r="M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  <cell r="H111">
            <v>0</v>
          </cell>
          <cell r="M111">
            <v>0</v>
          </cell>
        </row>
        <row r="113">
          <cell r="G113">
            <v>0</v>
          </cell>
        </row>
        <row r="114">
          <cell r="G114">
            <v>0</v>
          </cell>
        </row>
        <row r="116">
          <cell r="G116">
            <v>0</v>
          </cell>
          <cell r="H116">
            <v>0</v>
          </cell>
          <cell r="M116">
            <v>0</v>
          </cell>
        </row>
        <row r="117">
          <cell r="G117">
            <v>0</v>
          </cell>
          <cell r="H117">
            <v>0</v>
          </cell>
          <cell r="M117">
            <v>0</v>
          </cell>
        </row>
        <row r="118">
          <cell r="G118">
            <v>0</v>
          </cell>
          <cell r="H118">
            <v>0</v>
          </cell>
          <cell r="M118">
            <v>0</v>
          </cell>
        </row>
        <row r="119">
          <cell r="G119">
            <v>0</v>
          </cell>
          <cell r="H119">
            <v>0</v>
          </cell>
          <cell r="M119">
            <v>0</v>
          </cell>
        </row>
        <row r="120">
          <cell r="G120">
            <v>0</v>
          </cell>
          <cell r="H120">
            <v>0</v>
          </cell>
          <cell r="M120">
            <v>0</v>
          </cell>
        </row>
        <row r="121">
          <cell r="G121">
            <v>0</v>
          </cell>
          <cell r="H121">
            <v>0</v>
          </cell>
          <cell r="M121">
            <v>0</v>
          </cell>
        </row>
        <row r="122">
          <cell r="G122">
            <v>0</v>
          </cell>
          <cell r="H122">
            <v>0</v>
          </cell>
          <cell r="M122">
            <v>0</v>
          </cell>
        </row>
        <row r="123">
          <cell r="G123">
            <v>0</v>
          </cell>
          <cell r="H123">
            <v>0</v>
          </cell>
          <cell r="M123">
            <v>0</v>
          </cell>
        </row>
        <row r="125">
          <cell r="G125">
            <v>0</v>
          </cell>
          <cell r="H125">
            <v>0</v>
          </cell>
          <cell r="M125">
            <v>0</v>
          </cell>
        </row>
        <row r="126">
          <cell r="G126">
            <v>0</v>
          </cell>
          <cell r="H126">
            <v>0</v>
          </cell>
          <cell r="M126">
            <v>0</v>
          </cell>
        </row>
        <row r="127">
          <cell r="G127">
            <v>0</v>
          </cell>
          <cell r="H127">
            <v>0</v>
          </cell>
          <cell r="M127">
            <v>0</v>
          </cell>
        </row>
        <row r="129">
          <cell r="G129">
            <v>0</v>
          </cell>
          <cell r="H129">
            <v>0</v>
          </cell>
          <cell r="M129">
            <v>0</v>
          </cell>
        </row>
        <row r="130">
          <cell r="G130">
            <v>0</v>
          </cell>
          <cell r="H130">
            <v>0</v>
          </cell>
          <cell r="M130">
            <v>0</v>
          </cell>
        </row>
        <row r="131">
          <cell r="G131">
            <v>0</v>
          </cell>
          <cell r="H131">
            <v>0</v>
          </cell>
          <cell r="M131">
            <v>0</v>
          </cell>
        </row>
        <row r="132">
          <cell r="G132">
            <v>0</v>
          </cell>
          <cell r="H132">
            <v>0</v>
          </cell>
          <cell r="M132">
            <v>0</v>
          </cell>
        </row>
        <row r="133">
          <cell r="G133">
            <v>0</v>
          </cell>
          <cell r="H133">
            <v>0</v>
          </cell>
          <cell r="M133">
            <v>0</v>
          </cell>
        </row>
        <row r="134">
          <cell r="G134">
            <v>0</v>
          </cell>
          <cell r="H134">
            <v>0</v>
          </cell>
          <cell r="M134">
            <v>0</v>
          </cell>
        </row>
        <row r="135">
          <cell r="G135">
            <v>0</v>
          </cell>
          <cell r="H135">
            <v>0</v>
          </cell>
          <cell r="M135">
            <v>0</v>
          </cell>
        </row>
        <row r="136">
          <cell r="G136">
            <v>0</v>
          </cell>
          <cell r="H136">
            <v>0</v>
          </cell>
          <cell r="M136">
            <v>0</v>
          </cell>
        </row>
        <row r="138">
          <cell r="G138">
            <v>0</v>
          </cell>
          <cell r="H138">
            <v>0</v>
          </cell>
          <cell r="M138">
            <v>0</v>
          </cell>
        </row>
        <row r="139">
          <cell r="G139">
            <v>0</v>
          </cell>
          <cell r="H139">
            <v>0</v>
          </cell>
          <cell r="M139">
            <v>0</v>
          </cell>
        </row>
        <row r="140">
          <cell r="G140">
            <v>0</v>
          </cell>
          <cell r="H140">
            <v>0</v>
          </cell>
          <cell r="M140">
            <v>0</v>
          </cell>
        </row>
        <row r="142">
          <cell r="G142">
            <v>0</v>
          </cell>
          <cell r="H142">
            <v>0</v>
          </cell>
          <cell r="M142">
            <v>0</v>
          </cell>
        </row>
        <row r="143">
          <cell r="G143">
            <v>0</v>
          </cell>
          <cell r="H143">
            <v>0</v>
          </cell>
          <cell r="M143">
            <v>0</v>
          </cell>
        </row>
        <row r="144">
          <cell r="G144">
            <v>0</v>
          </cell>
          <cell r="H144">
            <v>0</v>
          </cell>
          <cell r="M144">
            <v>0</v>
          </cell>
        </row>
        <row r="145">
          <cell r="G145">
            <v>0</v>
          </cell>
          <cell r="H145">
            <v>0</v>
          </cell>
          <cell r="M145">
            <v>0</v>
          </cell>
        </row>
        <row r="146">
          <cell r="G146">
            <v>0</v>
          </cell>
          <cell r="H146">
            <v>0</v>
          </cell>
          <cell r="M146">
            <v>0</v>
          </cell>
        </row>
        <row r="147">
          <cell r="G147">
            <v>0</v>
          </cell>
          <cell r="H147">
            <v>0</v>
          </cell>
          <cell r="M147">
            <v>0</v>
          </cell>
        </row>
        <row r="148">
          <cell r="G148">
            <v>0</v>
          </cell>
          <cell r="H148">
            <v>0</v>
          </cell>
          <cell r="M148">
            <v>0</v>
          </cell>
        </row>
        <row r="149">
          <cell r="G149">
            <v>0</v>
          </cell>
          <cell r="H149">
            <v>0</v>
          </cell>
          <cell r="M149">
            <v>0</v>
          </cell>
        </row>
        <row r="151">
          <cell r="G151">
            <v>0</v>
          </cell>
          <cell r="H151">
            <v>0</v>
          </cell>
          <cell r="M151">
            <v>0</v>
          </cell>
        </row>
        <row r="152">
          <cell r="G152">
            <v>0</v>
          </cell>
          <cell r="H152">
            <v>0</v>
          </cell>
          <cell r="M152">
            <v>0</v>
          </cell>
        </row>
        <row r="153">
          <cell r="G153">
            <v>0</v>
          </cell>
          <cell r="H153">
            <v>0</v>
          </cell>
          <cell r="M153">
            <v>0</v>
          </cell>
        </row>
        <row r="156">
          <cell r="G156">
            <v>0</v>
          </cell>
          <cell r="H156">
            <v>0</v>
          </cell>
          <cell r="M156">
            <v>0</v>
          </cell>
        </row>
        <row r="157">
          <cell r="G157">
            <v>0</v>
          </cell>
          <cell r="H157">
            <v>0</v>
          </cell>
          <cell r="M157">
            <v>0</v>
          </cell>
        </row>
        <row r="158">
          <cell r="G158">
            <v>0</v>
          </cell>
          <cell r="H158">
            <v>0</v>
          </cell>
          <cell r="M158">
            <v>0</v>
          </cell>
        </row>
        <row r="159">
          <cell r="G159">
            <v>0</v>
          </cell>
          <cell r="H159">
            <v>0</v>
          </cell>
          <cell r="M159">
            <v>0</v>
          </cell>
        </row>
        <row r="160">
          <cell r="G160">
            <v>0</v>
          </cell>
          <cell r="H160">
            <v>0</v>
          </cell>
          <cell r="M160">
            <v>0</v>
          </cell>
        </row>
        <row r="161">
          <cell r="G161">
            <v>0</v>
          </cell>
          <cell r="H161">
            <v>0</v>
          </cell>
          <cell r="M161">
            <v>0</v>
          </cell>
        </row>
        <row r="162">
          <cell r="G162">
            <v>0</v>
          </cell>
          <cell r="H162">
            <v>0</v>
          </cell>
          <cell r="M162">
            <v>0</v>
          </cell>
        </row>
        <row r="164">
          <cell r="G164">
            <v>0</v>
          </cell>
          <cell r="H164">
            <v>0</v>
          </cell>
          <cell r="M164">
            <v>0</v>
          </cell>
        </row>
        <row r="165">
          <cell r="G165">
            <v>0</v>
          </cell>
          <cell r="H165">
            <v>0</v>
          </cell>
          <cell r="M165">
            <v>0</v>
          </cell>
        </row>
        <row r="167">
          <cell r="G167">
            <v>0</v>
          </cell>
          <cell r="H167">
            <v>0</v>
          </cell>
          <cell r="M167">
            <v>0</v>
          </cell>
        </row>
      </sheetData>
      <sheetData sheetId="3" refreshError="1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  <cell r="AH10">
            <v>1</v>
          </cell>
          <cell r="AJ10" t="str">
            <v>Х</v>
          </cell>
          <cell r="AK10" t="str">
            <v>Х</v>
          </cell>
          <cell r="AL10" t="str">
            <v>Х</v>
          </cell>
          <cell r="AM10" t="str">
            <v>Х</v>
          </cell>
          <cell r="AN10" t="str">
            <v>Средний одноставочный тариф</v>
          </cell>
          <cell r="AO10" t="str">
            <v>руб./Гкал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</row>
        <row r="11">
          <cell r="B11" t="str">
            <v>Воронежская область</v>
          </cell>
          <cell r="J11" t="str">
            <v>Добавить станцию</v>
          </cell>
          <cell r="AN11" t="str">
            <v>Отпуск теплоэнергии в сеть</v>
          </cell>
          <cell r="AO11" t="str">
            <v>тыс. Гкал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</row>
        <row r="12">
          <cell r="B12" t="str">
            <v>г. Москва</v>
          </cell>
          <cell r="AN12" t="str">
            <v>Товарная продукция</v>
          </cell>
          <cell r="AO12" t="str">
            <v>тыс. руб.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  <cell r="J14" t="str">
            <v>Добавить станцию</v>
          </cell>
          <cell r="AN14" t="str">
            <v>Средний одноставочный тариф</v>
          </cell>
          <cell r="AO14" t="str">
            <v>руб./Гкал</v>
          </cell>
          <cell r="AP14">
            <v>0</v>
          </cell>
          <cell r="AR14">
            <v>0</v>
          </cell>
        </row>
        <row r="15">
          <cell r="B15" t="str">
            <v>Еврейская автономная область</v>
          </cell>
          <cell r="AN15" t="str">
            <v>Отпуск теплоэнергии в сеть</v>
          </cell>
          <cell r="AO15" t="str">
            <v>тыс. Гкал</v>
          </cell>
          <cell r="AP15">
            <v>0</v>
          </cell>
          <cell r="AR15">
            <v>0</v>
          </cell>
        </row>
        <row r="16">
          <cell r="B16" t="str">
            <v>Забайкальский край</v>
          </cell>
          <cell r="AN16" t="str">
            <v>Товарная продукция</v>
          </cell>
          <cell r="AO16" t="str">
            <v>тыс. руб.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</row>
        <row r="17">
          <cell r="B17" t="str">
            <v>Ивановская область</v>
          </cell>
          <cell r="AJ17" t="str">
            <v>Добавить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  <cell r="AN20" t="str">
            <v>Средний одноставочный тариф</v>
          </cell>
          <cell r="AO20" t="str">
            <v>руб./Гкал</v>
          </cell>
          <cell r="AP20">
            <v>0</v>
          </cell>
          <cell r="AR20">
            <v>0</v>
          </cell>
        </row>
        <row r="21">
          <cell r="B21" t="str">
            <v>Калужская область</v>
          </cell>
          <cell r="AN21" t="str">
            <v>Отпуск теплоэнергии в сеть</v>
          </cell>
          <cell r="AO21" t="str">
            <v>тыс. Гкал</v>
          </cell>
          <cell r="AP21">
            <v>0</v>
          </cell>
          <cell r="AR21">
            <v>0</v>
          </cell>
        </row>
        <row r="22">
          <cell r="B22" t="str">
            <v>Камчатский край</v>
          </cell>
          <cell r="AN22" t="str">
            <v>Товарная продукция</v>
          </cell>
          <cell r="AO22" t="str">
            <v>тыс. руб.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  <row r="91">
          <cell r="B91">
            <v>2009</v>
          </cell>
          <cell r="C91">
            <v>2010</v>
          </cell>
          <cell r="D91">
            <v>2010</v>
          </cell>
          <cell r="E91">
            <v>2010</v>
          </cell>
          <cell r="F91">
            <v>2010</v>
          </cell>
        </row>
        <row r="92">
          <cell r="B92" t="str">
            <v>N/A</v>
          </cell>
          <cell r="C92" t="str">
            <v>МИН</v>
          </cell>
          <cell r="D92" t="str">
            <v>МАКС</v>
          </cell>
          <cell r="E92" t="str">
            <v>МИНРОСТ</v>
          </cell>
          <cell r="F92" t="str">
            <v>МАКРОСТ</v>
          </cell>
        </row>
        <row r="93">
          <cell r="B93" t="str">
            <v>2009N/A</v>
          </cell>
          <cell r="C93" t="str">
            <v>2010МИН</v>
          </cell>
          <cell r="D93" t="str">
            <v>2010МАКС</v>
          </cell>
          <cell r="E93" t="str">
            <v>2010МИНРОСТ</v>
          </cell>
          <cell r="F93" t="str">
            <v>2010МАКРОСТ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</row>
        <row r="95">
          <cell r="B95">
            <v>2009</v>
          </cell>
          <cell r="C95">
            <v>2010</v>
          </cell>
          <cell r="E95" t="str">
            <v>темп роста к 2009</v>
          </cell>
        </row>
        <row r="96">
          <cell r="C96" t="str">
            <v>МИН</v>
          </cell>
          <cell r="D96" t="str">
            <v>МАКС</v>
          </cell>
          <cell r="E96" t="str">
            <v>МИН</v>
          </cell>
          <cell r="F96" t="str">
            <v>МАКС</v>
          </cell>
        </row>
        <row r="97">
          <cell r="B97">
            <v>1</v>
          </cell>
          <cell r="C97">
            <v>2</v>
          </cell>
          <cell r="D97">
            <v>3</v>
          </cell>
          <cell r="E97">
            <v>4</v>
          </cell>
          <cell r="F97">
            <v>5</v>
          </cell>
        </row>
        <row r="98">
          <cell r="E98">
            <v>0</v>
          </cell>
          <cell r="F98">
            <v>0</v>
          </cell>
        </row>
        <row r="99">
          <cell r="E99">
            <v>0</v>
          </cell>
          <cell r="F99">
            <v>0</v>
          </cell>
        </row>
        <row r="100">
          <cell r="E100">
            <v>0</v>
          </cell>
          <cell r="F100">
            <v>0</v>
          </cell>
        </row>
        <row r="101">
          <cell r="E101">
            <v>0</v>
          </cell>
          <cell r="F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  <row r="103">
          <cell r="E103">
            <v>0</v>
          </cell>
          <cell r="F103">
            <v>0</v>
          </cell>
        </row>
        <row r="104">
          <cell r="E104">
            <v>0</v>
          </cell>
          <cell r="F104">
            <v>0</v>
          </cell>
        </row>
        <row r="105">
          <cell r="E105">
            <v>0</v>
          </cell>
          <cell r="F105">
            <v>0</v>
          </cell>
        </row>
        <row r="106">
          <cell r="E106">
            <v>0</v>
          </cell>
          <cell r="F106">
            <v>0</v>
          </cell>
        </row>
        <row r="107">
          <cell r="E107">
            <v>0</v>
          </cell>
          <cell r="F107">
            <v>0</v>
          </cell>
        </row>
        <row r="108">
          <cell r="E108">
            <v>0</v>
          </cell>
          <cell r="F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E110">
            <v>0</v>
          </cell>
          <cell r="F110">
            <v>0</v>
          </cell>
        </row>
        <row r="111">
          <cell r="E111">
            <v>0</v>
          </cell>
          <cell r="F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E113">
            <v>0</v>
          </cell>
          <cell r="F113">
            <v>0</v>
          </cell>
        </row>
        <row r="114">
          <cell r="E114">
            <v>0</v>
          </cell>
          <cell r="F114">
            <v>0</v>
          </cell>
        </row>
        <row r="115">
          <cell r="E115">
            <v>0</v>
          </cell>
          <cell r="F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</row>
        <row r="118">
          <cell r="E118">
            <v>0</v>
          </cell>
          <cell r="F118">
            <v>0</v>
          </cell>
        </row>
        <row r="119">
          <cell r="E119">
            <v>0</v>
          </cell>
          <cell r="F119">
            <v>0</v>
          </cell>
        </row>
        <row r="120">
          <cell r="E120">
            <v>0</v>
          </cell>
          <cell r="F120">
            <v>0</v>
          </cell>
        </row>
        <row r="121">
          <cell r="E121">
            <v>0</v>
          </cell>
          <cell r="F121">
            <v>0</v>
          </cell>
        </row>
        <row r="122">
          <cell r="E122">
            <v>0</v>
          </cell>
          <cell r="F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</row>
        <row r="125">
          <cell r="E125">
            <v>0</v>
          </cell>
          <cell r="F125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9">
          <cell r="E129">
            <v>0</v>
          </cell>
          <cell r="F129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</row>
        <row r="134">
          <cell r="B134">
            <v>0</v>
          </cell>
          <cell r="E134">
            <v>0</v>
          </cell>
          <cell r="F134">
            <v>0</v>
          </cell>
        </row>
        <row r="135">
          <cell r="B135">
            <v>0</v>
          </cell>
          <cell r="E135">
            <v>0</v>
          </cell>
          <cell r="F135">
            <v>0</v>
          </cell>
        </row>
        <row r="136">
          <cell r="B136">
            <v>0</v>
          </cell>
          <cell r="E136">
            <v>0</v>
          </cell>
          <cell r="F136">
            <v>0</v>
          </cell>
        </row>
        <row r="137">
          <cell r="B137">
            <v>0</v>
          </cell>
          <cell r="E137">
            <v>0</v>
          </cell>
          <cell r="F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B139">
            <v>0</v>
          </cell>
          <cell r="E139">
            <v>0</v>
          </cell>
          <cell r="F139">
            <v>0</v>
          </cell>
        </row>
        <row r="140">
          <cell r="B140">
            <v>0</v>
          </cell>
          <cell r="E140">
            <v>0</v>
          </cell>
          <cell r="F140">
            <v>0</v>
          </cell>
        </row>
        <row r="141">
          <cell r="B141">
            <v>0</v>
          </cell>
          <cell r="E141">
            <v>0</v>
          </cell>
          <cell r="F141">
            <v>0</v>
          </cell>
        </row>
        <row r="142">
          <cell r="B142">
            <v>0</v>
          </cell>
          <cell r="E142">
            <v>0</v>
          </cell>
          <cell r="F142">
            <v>0</v>
          </cell>
        </row>
        <row r="143">
          <cell r="B143">
            <v>0</v>
          </cell>
          <cell r="E143">
            <v>0</v>
          </cell>
          <cell r="F143">
            <v>0</v>
          </cell>
        </row>
        <row r="144">
          <cell r="B144">
            <v>0</v>
          </cell>
          <cell r="E144">
            <v>0</v>
          </cell>
          <cell r="F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B146">
            <v>0</v>
          </cell>
          <cell r="E146">
            <v>0</v>
          </cell>
          <cell r="F146">
            <v>0</v>
          </cell>
        </row>
        <row r="147">
          <cell r="B147">
            <v>0</v>
          </cell>
          <cell r="E147">
            <v>0</v>
          </cell>
          <cell r="F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B149">
            <v>0</v>
          </cell>
          <cell r="E149">
            <v>0</v>
          </cell>
          <cell r="F149">
            <v>0</v>
          </cell>
        </row>
        <row r="150">
          <cell r="B150">
            <v>0</v>
          </cell>
          <cell r="E150">
            <v>0</v>
          </cell>
          <cell r="F150">
            <v>0</v>
          </cell>
        </row>
        <row r="151">
          <cell r="B151">
            <v>0</v>
          </cell>
          <cell r="E151">
            <v>0</v>
          </cell>
          <cell r="F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4">
          <cell r="B154">
            <v>0</v>
          </cell>
          <cell r="E154">
            <v>0</v>
          </cell>
          <cell r="F154">
            <v>0</v>
          </cell>
        </row>
        <row r="155">
          <cell r="B155">
            <v>0</v>
          </cell>
          <cell r="E155">
            <v>0</v>
          </cell>
          <cell r="F155">
            <v>0</v>
          </cell>
        </row>
        <row r="156">
          <cell r="B156">
            <v>0</v>
          </cell>
          <cell r="E156">
            <v>0</v>
          </cell>
          <cell r="F156">
            <v>0</v>
          </cell>
        </row>
        <row r="157">
          <cell r="B157">
            <v>0</v>
          </cell>
          <cell r="E157">
            <v>0</v>
          </cell>
          <cell r="F157">
            <v>0</v>
          </cell>
        </row>
        <row r="158">
          <cell r="B158">
            <v>0</v>
          </cell>
          <cell r="E158">
            <v>0</v>
          </cell>
          <cell r="F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1">
          <cell r="B161">
            <v>0</v>
          </cell>
          <cell r="E161">
            <v>0</v>
          </cell>
          <cell r="F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</row>
        <row r="165">
          <cell r="B165">
            <v>0</v>
          </cell>
          <cell r="E165">
            <v>0</v>
          </cell>
          <cell r="F165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</sheetData>
      <sheetData sheetId="4"/>
      <sheetData sheetId="5" refreshError="1"/>
      <sheetData sheetId="6" refreshError="1">
        <row r="10">
          <cell r="B10" t="str">
            <v>Компания</v>
          </cell>
          <cell r="C10" t="str">
            <v>Станция</v>
          </cell>
          <cell r="E10" t="str">
            <v>Компания</v>
          </cell>
          <cell r="F10" t="str">
            <v>Станция</v>
          </cell>
        </row>
        <row r="11">
          <cell r="B11" t="str">
            <v>ТГК-6</v>
          </cell>
          <cell r="C11" t="str">
            <v>Ивановская ТЭЦ-1</v>
          </cell>
          <cell r="E11" t="str">
            <v>ООО "Ивановская Тепловая ЭлектроСтанция"</v>
          </cell>
          <cell r="F11" t="str">
            <v>мини-ТЭЦ</v>
          </cell>
        </row>
        <row r="12">
          <cell r="C12" t="str">
            <v>Ивановская ТЭЦ-2</v>
          </cell>
          <cell r="F12" t="str">
            <v>Добавить станцию</v>
          </cell>
        </row>
        <row r="13">
          <cell r="C13" t="str">
            <v>Ивановская ТЭЦ-3</v>
          </cell>
          <cell r="E13" t="str">
            <v>Добавить компанию</v>
          </cell>
        </row>
        <row r="14">
          <cell r="C14" t="str">
            <v>Добавить станцию</v>
          </cell>
        </row>
        <row r="15">
          <cell r="B15" t="str">
            <v>Добавить компанию</v>
          </cell>
        </row>
      </sheetData>
      <sheetData sheetId="7" refreshError="1">
        <row r="5">
          <cell r="J5" t="str">
            <v>Поставщики оптового рынка</v>
          </cell>
          <cell r="K5" t="str">
            <v>Поставщики оптового рынка</v>
          </cell>
          <cell r="P5" t="str">
            <v>Поставщики розничного рынка</v>
          </cell>
          <cell r="Q5" t="str">
            <v>Поставщики розничного рынка</v>
          </cell>
        </row>
        <row r="6">
          <cell r="K6" t="str">
            <v>ТГК-6</v>
          </cell>
          <cell r="Q6" t="str">
            <v>ООО "Ивановская Тепловая ЭлектроСтанция"</v>
          </cell>
        </row>
        <row r="7">
          <cell r="K7">
            <v>2009</v>
          </cell>
          <cell r="L7">
            <v>2010</v>
          </cell>
          <cell r="M7">
            <v>2010</v>
          </cell>
          <cell r="N7">
            <v>2010</v>
          </cell>
          <cell r="O7">
            <v>2010</v>
          </cell>
          <cell r="Q7">
            <v>2009</v>
          </cell>
          <cell r="R7">
            <v>2010</v>
          </cell>
          <cell r="S7">
            <v>2010</v>
          </cell>
          <cell r="T7">
            <v>2010</v>
          </cell>
          <cell r="U7">
            <v>2010</v>
          </cell>
        </row>
        <row r="8">
          <cell r="K8" t="str">
            <v>N/A</v>
          </cell>
          <cell r="L8" t="str">
            <v>МИН</v>
          </cell>
          <cell r="M8" t="str">
            <v>МАКС</v>
          </cell>
          <cell r="N8" t="str">
            <v>МИНРОСТ</v>
          </cell>
          <cell r="O8" t="str">
            <v>МАКРОСТ</v>
          </cell>
          <cell r="Q8" t="str">
            <v>N/A</v>
          </cell>
          <cell r="R8" t="str">
            <v>МИН</v>
          </cell>
          <cell r="S8" t="str">
            <v>МАКС</v>
          </cell>
          <cell r="T8" t="str">
            <v>МИНРОСТ</v>
          </cell>
          <cell r="U8" t="str">
            <v>МАКРОСТ</v>
          </cell>
        </row>
        <row r="9">
          <cell r="K9" t="str">
            <v>2009N/A</v>
          </cell>
          <cell r="L9" t="str">
            <v>2010МИН</v>
          </cell>
          <cell r="M9" t="str">
            <v>2010МАКС</v>
          </cell>
          <cell r="N9" t="str">
            <v>2010МИНРОСТ</v>
          </cell>
          <cell r="O9" t="str">
            <v>2010МАКРОСТ</v>
          </cell>
          <cell r="Q9" t="str">
            <v>2009N/A</v>
          </cell>
          <cell r="R9" t="str">
            <v>2010МИН</v>
          </cell>
          <cell r="S9" t="str">
            <v>2010МАКС</v>
          </cell>
          <cell r="T9" t="str">
            <v>2010МИНРОСТ</v>
          </cell>
          <cell r="U9" t="str">
            <v>2010МАКРОСТ</v>
          </cell>
        </row>
        <row r="10">
          <cell r="K10" t="str">
            <v>ТГК-6</v>
          </cell>
          <cell r="L10" t="str">
            <v>ТГК-6</v>
          </cell>
          <cell r="M10" t="str">
            <v>ТГК-6</v>
          </cell>
          <cell r="N10" t="str">
            <v>ТГК-6</v>
          </cell>
          <cell r="O10" t="str">
            <v>ТГК-6</v>
          </cell>
          <cell r="Q10" t="str">
            <v>ООО "Ивановская Тепловая ЭлектроСтанция"</v>
          </cell>
          <cell r="R10" t="str">
            <v>ООО "Ивановская Тепловая ЭлектроСтанция"</v>
          </cell>
          <cell r="S10" t="str">
            <v>ООО "Ивановская Тепловая ЭлектроСтанция"</v>
          </cell>
          <cell r="T10" t="str">
            <v>ООО "Ивановская Тепловая ЭлектроСтанция"</v>
          </cell>
          <cell r="U10" t="str">
            <v>ООО "Ивановская Тепловая ЭлектроСтанция"</v>
          </cell>
        </row>
        <row r="11">
          <cell r="K11">
            <v>2009</v>
          </cell>
          <cell r="L11">
            <v>2010</v>
          </cell>
          <cell r="N11" t="str">
            <v>темп роста к 2009</v>
          </cell>
          <cell r="Q11">
            <v>2009</v>
          </cell>
          <cell r="R11">
            <v>2010</v>
          </cell>
          <cell r="T11" t="str">
            <v>темп роста к 2009</v>
          </cell>
        </row>
        <row r="12">
          <cell r="L12" t="str">
            <v>МИН</v>
          </cell>
          <cell r="M12" t="str">
            <v>МАКС</v>
          </cell>
          <cell r="N12" t="str">
            <v>МИН</v>
          </cell>
          <cell r="O12" t="str">
            <v>МАКС</v>
          </cell>
          <cell r="R12" t="str">
            <v>МИН</v>
          </cell>
          <cell r="S12" t="str">
            <v>МАКС</v>
          </cell>
          <cell r="T12" t="str">
            <v>МИН</v>
          </cell>
          <cell r="U12" t="str">
            <v>МАКС</v>
          </cell>
        </row>
        <row r="13">
          <cell r="J13">
            <v>8</v>
          </cell>
          <cell r="K13">
            <v>9</v>
          </cell>
          <cell r="L13">
            <v>10</v>
          </cell>
          <cell r="M13">
            <v>11</v>
          </cell>
          <cell r="N13">
            <v>12</v>
          </cell>
          <cell r="O13">
            <v>13</v>
          </cell>
          <cell r="P13">
            <v>13</v>
          </cell>
          <cell r="Q13">
            <v>14</v>
          </cell>
          <cell r="R13">
            <v>15</v>
          </cell>
          <cell r="S13">
            <v>16</v>
          </cell>
          <cell r="T13">
            <v>17</v>
          </cell>
          <cell r="U13">
            <v>18</v>
          </cell>
          <cell r="V13">
            <v>5</v>
          </cell>
        </row>
        <row r="14"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T14">
            <v>0</v>
          </cell>
          <cell r="U14">
            <v>0</v>
          </cell>
        </row>
        <row r="15">
          <cell r="K15">
            <v>30991</v>
          </cell>
          <cell r="L15">
            <v>30991</v>
          </cell>
          <cell r="M15">
            <v>30991</v>
          </cell>
          <cell r="N15">
            <v>1</v>
          </cell>
          <cell r="O15">
            <v>1</v>
          </cell>
          <cell r="T15">
            <v>0</v>
          </cell>
          <cell r="U15">
            <v>0</v>
          </cell>
        </row>
        <row r="16">
          <cell r="K16">
            <v>61770</v>
          </cell>
          <cell r="L16">
            <v>61770</v>
          </cell>
          <cell r="M16">
            <v>61770</v>
          </cell>
          <cell r="N16">
            <v>1</v>
          </cell>
          <cell r="O16">
            <v>1</v>
          </cell>
          <cell r="T16">
            <v>0</v>
          </cell>
          <cell r="U16">
            <v>0</v>
          </cell>
        </row>
        <row r="17">
          <cell r="K17">
            <v>899316</v>
          </cell>
          <cell r="L17">
            <v>940443.08</v>
          </cell>
          <cell r="M17">
            <v>940443.08</v>
          </cell>
          <cell r="N17">
            <v>1.0457315115042989</v>
          </cell>
          <cell r="O17">
            <v>1.0457315115042989</v>
          </cell>
          <cell r="T17">
            <v>0</v>
          </cell>
          <cell r="U17">
            <v>0</v>
          </cell>
        </row>
        <row r="18"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T19">
            <v>0</v>
          </cell>
          <cell r="U19">
            <v>0</v>
          </cell>
        </row>
        <row r="20"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T20">
            <v>0</v>
          </cell>
          <cell r="U20">
            <v>0</v>
          </cell>
        </row>
        <row r="21">
          <cell r="K21">
            <v>115136</v>
          </cell>
          <cell r="L21">
            <v>115136</v>
          </cell>
          <cell r="M21">
            <v>115136</v>
          </cell>
          <cell r="N21">
            <v>1</v>
          </cell>
          <cell r="O21">
            <v>1</v>
          </cell>
          <cell r="T21">
            <v>0</v>
          </cell>
          <cell r="U21">
            <v>0</v>
          </cell>
        </row>
        <row r="22">
          <cell r="K22">
            <v>30166</v>
          </cell>
          <cell r="L22">
            <v>30166</v>
          </cell>
          <cell r="M22">
            <v>30166</v>
          </cell>
          <cell r="N22">
            <v>1</v>
          </cell>
          <cell r="O22">
            <v>1</v>
          </cell>
          <cell r="T22">
            <v>0</v>
          </cell>
          <cell r="U22">
            <v>0</v>
          </cell>
        </row>
        <row r="23">
          <cell r="K23">
            <v>40111</v>
          </cell>
          <cell r="L23">
            <v>40111</v>
          </cell>
          <cell r="M23">
            <v>49997</v>
          </cell>
          <cell r="N23">
            <v>1</v>
          </cell>
          <cell r="O23">
            <v>1.2464660566926777</v>
          </cell>
          <cell r="T23">
            <v>0</v>
          </cell>
          <cell r="U23">
            <v>0</v>
          </cell>
        </row>
        <row r="24">
          <cell r="K24">
            <v>112517</v>
          </cell>
          <cell r="L24">
            <v>112517</v>
          </cell>
          <cell r="M24">
            <v>112517</v>
          </cell>
          <cell r="N24">
            <v>1</v>
          </cell>
          <cell r="O24">
            <v>1</v>
          </cell>
          <cell r="T24">
            <v>0</v>
          </cell>
          <cell r="U24">
            <v>0</v>
          </cell>
        </row>
        <row r="25">
          <cell r="K25">
            <v>1290007</v>
          </cell>
          <cell r="L25">
            <v>1331134.08</v>
          </cell>
          <cell r="M25">
            <v>1341020.08</v>
          </cell>
          <cell r="N25">
            <v>1.0318812843651237</v>
          </cell>
          <cell r="O25">
            <v>1.0395448086715808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K26">
            <v>0</v>
          </cell>
          <cell r="L26">
            <v>0</v>
          </cell>
          <cell r="M26">
            <v>13897</v>
          </cell>
          <cell r="N26">
            <v>0</v>
          </cell>
          <cell r="O26">
            <v>0</v>
          </cell>
          <cell r="T26">
            <v>0</v>
          </cell>
          <cell r="U26">
            <v>0</v>
          </cell>
        </row>
        <row r="27"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T27">
            <v>0</v>
          </cell>
          <cell r="U27">
            <v>0</v>
          </cell>
        </row>
        <row r="28">
          <cell r="K28">
            <v>1290007</v>
          </cell>
          <cell r="L28">
            <v>1331134.08</v>
          </cell>
          <cell r="M28">
            <v>1354917.08</v>
          </cell>
          <cell r="N28">
            <v>1.0318812843651237</v>
          </cell>
          <cell r="O28">
            <v>1.0503176184315279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K29">
            <v>10071</v>
          </cell>
          <cell r="L29">
            <v>0</v>
          </cell>
          <cell r="M29">
            <v>7879</v>
          </cell>
          <cell r="N29">
            <v>0</v>
          </cell>
          <cell r="O29">
            <v>0.78234534802899414</v>
          </cell>
          <cell r="T29">
            <v>0</v>
          </cell>
          <cell r="U29">
            <v>0</v>
          </cell>
        </row>
        <row r="30">
          <cell r="K30">
            <v>1883</v>
          </cell>
          <cell r="L30">
            <v>1883</v>
          </cell>
          <cell r="M30">
            <v>1883</v>
          </cell>
          <cell r="N30">
            <v>1</v>
          </cell>
          <cell r="O30">
            <v>1</v>
          </cell>
          <cell r="T30">
            <v>0</v>
          </cell>
          <cell r="U30">
            <v>0</v>
          </cell>
        </row>
        <row r="31">
          <cell r="K31">
            <v>3538</v>
          </cell>
          <cell r="L31">
            <v>3538</v>
          </cell>
          <cell r="M31">
            <v>3538</v>
          </cell>
          <cell r="N31">
            <v>1</v>
          </cell>
          <cell r="O31">
            <v>1</v>
          </cell>
          <cell r="T31">
            <v>0</v>
          </cell>
          <cell r="U31">
            <v>0</v>
          </cell>
        </row>
        <row r="32">
          <cell r="K32">
            <v>5170</v>
          </cell>
          <cell r="L32">
            <v>2652</v>
          </cell>
          <cell r="M32">
            <v>4621.75</v>
          </cell>
          <cell r="N32">
            <v>0.51295938104448746</v>
          </cell>
          <cell r="O32">
            <v>0.89395551257253381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4">
          <cell r="K34">
            <v>5170</v>
          </cell>
          <cell r="L34">
            <v>2652</v>
          </cell>
          <cell r="M34">
            <v>4621.75</v>
          </cell>
          <cell r="N34">
            <v>0.51295938104448746</v>
          </cell>
          <cell r="O34">
            <v>0.89395551257253381</v>
          </cell>
          <cell r="T34">
            <v>0</v>
          </cell>
          <cell r="U34">
            <v>0</v>
          </cell>
        </row>
        <row r="35"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T35">
            <v>0</v>
          </cell>
          <cell r="U35">
            <v>0</v>
          </cell>
        </row>
        <row r="36"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T36">
            <v>0</v>
          </cell>
          <cell r="U36">
            <v>0</v>
          </cell>
        </row>
        <row r="37"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T37">
            <v>0</v>
          </cell>
          <cell r="U37">
            <v>0</v>
          </cell>
        </row>
        <row r="38">
          <cell r="K38">
            <v>10830</v>
          </cell>
          <cell r="L38">
            <v>10830</v>
          </cell>
          <cell r="M38">
            <v>10830</v>
          </cell>
          <cell r="N38">
            <v>1</v>
          </cell>
          <cell r="O38">
            <v>1</v>
          </cell>
          <cell r="T38">
            <v>0</v>
          </cell>
          <cell r="U38">
            <v>0</v>
          </cell>
        </row>
        <row r="39">
          <cell r="K39">
            <v>31492</v>
          </cell>
          <cell r="L39">
            <v>18903</v>
          </cell>
          <cell r="M39">
            <v>28751.75</v>
          </cell>
          <cell r="N39">
            <v>0.60024768195097167</v>
          </cell>
          <cell r="O39">
            <v>0.91298583767305985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1">
          <cell r="N41">
            <v>0</v>
          </cell>
          <cell r="O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</row>
        <row r="43">
          <cell r="K43">
            <v>1321499</v>
          </cell>
          <cell r="L43">
            <v>1350037.08</v>
          </cell>
          <cell r="M43">
            <v>1383668.83</v>
          </cell>
          <cell r="N43">
            <v>1.0215952338972636</v>
          </cell>
          <cell r="O43">
            <v>1.0470449315512158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5">
          <cell r="K45">
            <v>2717.1669999999999</v>
          </cell>
          <cell r="L45">
            <v>2717.1669999999999</v>
          </cell>
          <cell r="M45">
            <v>2717.1669999999999</v>
          </cell>
          <cell r="N45">
            <v>1</v>
          </cell>
          <cell r="O45">
            <v>1</v>
          </cell>
          <cell r="T45">
            <v>0</v>
          </cell>
          <cell r="U45">
            <v>0</v>
          </cell>
        </row>
        <row r="47">
          <cell r="K47">
            <v>486.35177742111546</v>
          </cell>
          <cell r="L47">
            <v>496.85465781087436</v>
          </cell>
          <cell r="M47">
            <v>509.23216349970397</v>
          </cell>
          <cell r="N47">
            <v>1.0215952338972636</v>
          </cell>
          <cell r="O47">
            <v>1.0470449315512158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50">
          <cell r="K50">
            <v>0</v>
          </cell>
          <cell r="N50">
            <v>0</v>
          </cell>
          <cell r="O50">
            <v>0</v>
          </cell>
          <cell r="Q50">
            <v>0</v>
          </cell>
          <cell r="T50">
            <v>0</v>
          </cell>
          <cell r="U50">
            <v>0</v>
          </cell>
        </row>
        <row r="51">
          <cell r="K51">
            <v>30991</v>
          </cell>
          <cell r="N51">
            <v>0</v>
          </cell>
          <cell r="O51">
            <v>0</v>
          </cell>
          <cell r="Q51">
            <v>0</v>
          </cell>
          <cell r="T51">
            <v>0</v>
          </cell>
          <cell r="U51">
            <v>0</v>
          </cell>
        </row>
        <row r="52">
          <cell r="K52">
            <v>61770</v>
          </cell>
          <cell r="N52">
            <v>0</v>
          </cell>
          <cell r="O52">
            <v>0</v>
          </cell>
          <cell r="Q52">
            <v>0</v>
          </cell>
          <cell r="T52">
            <v>0</v>
          </cell>
          <cell r="U52">
            <v>0</v>
          </cell>
        </row>
        <row r="53">
          <cell r="K53">
            <v>899316</v>
          </cell>
          <cell r="N53">
            <v>0</v>
          </cell>
          <cell r="O53">
            <v>0</v>
          </cell>
          <cell r="Q53">
            <v>0</v>
          </cell>
          <cell r="T53">
            <v>0</v>
          </cell>
          <cell r="U53">
            <v>0</v>
          </cell>
        </row>
        <row r="54"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K55">
            <v>0</v>
          </cell>
          <cell r="N55">
            <v>0</v>
          </cell>
          <cell r="O55">
            <v>0</v>
          </cell>
          <cell r="Q55">
            <v>0</v>
          </cell>
          <cell r="T55">
            <v>0</v>
          </cell>
          <cell r="U55">
            <v>0</v>
          </cell>
        </row>
        <row r="56">
          <cell r="K56">
            <v>0</v>
          </cell>
          <cell r="N56">
            <v>0</v>
          </cell>
          <cell r="O56">
            <v>0</v>
          </cell>
          <cell r="Q56">
            <v>0</v>
          </cell>
          <cell r="T56">
            <v>0</v>
          </cell>
          <cell r="U56">
            <v>0</v>
          </cell>
        </row>
        <row r="57">
          <cell r="K57">
            <v>115136</v>
          </cell>
          <cell r="N57">
            <v>0</v>
          </cell>
          <cell r="O57">
            <v>0</v>
          </cell>
          <cell r="Q57">
            <v>0</v>
          </cell>
          <cell r="T57">
            <v>0</v>
          </cell>
          <cell r="U57">
            <v>0</v>
          </cell>
        </row>
        <row r="58">
          <cell r="K58">
            <v>30166</v>
          </cell>
          <cell r="N58">
            <v>0</v>
          </cell>
          <cell r="O58">
            <v>0</v>
          </cell>
          <cell r="Q58">
            <v>0</v>
          </cell>
          <cell r="T58">
            <v>0</v>
          </cell>
          <cell r="U58">
            <v>0</v>
          </cell>
        </row>
        <row r="59">
          <cell r="K59">
            <v>40111</v>
          </cell>
          <cell r="N59">
            <v>0</v>
          </cell>
          <cell r="O59">
            <v>0</v>
          </cell>
          <cell r="Q59">
            <v>0</v>
          </cell>
          <cell r="T59">
            <v>0</v>
          </cell>
          <cell r="U59">
            <v>0</v>
          </cell>
        </row>
        <row r="60">
          <cell r="K60">
            <v>112517</v>
          </cell>
          <cell r="N60">
            <v>0</v>
          </cell>
          <cell r="O60">
            <v>0</v>
          </cell>
          <cell r="Q60">
            <v>0</v>
          </cell>
          <cell r="T60">
            <v>0</v>
          </cell>
          <cell r="U60">
            <v>0</v>
          </cell>
        </row>
        <row r="61">
          <cell r="K61">
            <v>1290007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K62">
            <v>0</v>
          </cell>
          <cell r="N62">
            <v>0</v>
          </cell>
          <cell r="O62">
            <v>0</v>
          </cell>
          <cell r="Q62">
            <v>0</v>
          </cell>
          <cell r="T62">
            <v>0</v>
          </cell>
          <cell r="U62">
            <v>0</v>
          </cell>
        </row>
        <row r="63">
          <cell r="K63">
            <v>0</v>
          </cell>
          <cell r="N63">
            <v>0</v>
          </cell>
          <cell r="O63">
            <v>0</v>
          </cell>
          <cell r="Q63">
            <v>0</v>
          </cell>
          <cell r="T63">
            <v>0</v>
          </cell>
          <cell r="U63">
            <v>0</v>
          </cell>
        </row>
        <row r="64">
          <cell r="K64">
            <v>1290007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K65">
            <v>10071</v>
          </cell>
          <cell r="N65">
            <v>0</v>
          </cell>
          <cell r="O65">
            <v>0</v>
          </cell>
          <cell r="Q65">
            <v>0</v>
          </cell>
          <cell r="T65">
            <v>0</v>
          </cell>
          <cell r="U65">
            <v>0</v>
          </cell>
        </row>
        <row r="66">
          <cell r="K66">
            <v>1883</v>
          </cell>
          <cell r="N66">
            <v>0</v>
          </cell>
          <cell r="O66">
            <v>0</v>
          </cell>
          <cell r="Q66">
            <v>0</v>
          </cell>
          <cell r="T66">
            <v>0</v>
          </cell>
          <cell r="U66">
            <v>0</v>
          </cell>
        </row>
        <row r="67">
          <cell r="K67">
            <v>3538</v>
          </cell>
          <cell r="N67">
            <v>0</v>
          </cell>
          <cell r="O67">
            <v>0</v>
          </cell>
          <cell r="Q67">
            <v>0</v>
          </cell>
          <cell r="T67">
            <v>0</v>
          </cell>
          <cell r="U67">
            <v>0</v>
          </cell>
        </row>
        <row r="68">
          <cell r="K68">
            <v>5170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70">
          <cell r="K70">
            <v>5170</v>
          </cell>
          <cell r="N70">
            <v>0</v>
          </cell>
          <cell r="O70">
            <v>0</v>
          </cell>
          <cell r="Q70">
            <v>0</v>
          </cell>
          <cell r="T70">
            <v>0</v>
          </cell>
          <cell r="U70">
            <v>0</v>
          </cell>
        </row>
        <row r="71">
          <cell r="K71">
            <v>0</v>
          </cell>
          <cell r="N71">
            <v>0</v>
          </cell>
          <cell r="O71">
            <v>0</v>
          </cell>
          <cell r="Q71">
            <v>0</v>
          </cell>
          <cell r="T71">
            <v>0</v>
          </cell>
          <cell r="U71">
            <v>0</v>
          </cell>
        </row>
        <row r="72">
          <cell r="K72">
            <v>0</v>
          </cell>
          <cell r="N72">
            <v>0</v>
          </cell>
          <cell r="O72">
            <v>0</v>
          </cell>
          <cell r="Q72">
            <v>0</v>
          </cell>
          <cell r="T72">
            <v>0</v>
          </cell>
          <cell r="U72">
            <v>0</v>
          </cell>
        </row>
        <row r="73">
          <cell r="K73">
            <v>0</v>
          </cell>
          <cell r="N73">
            <v>0</v>
          </cell>
          <cell r="O73">
            <v>0</v>
          </cell>
          <cell r="Q73">
            <v>0</v>
          </cell>
          <cell r="T73">
            <v>0</v>
          </cell>
          <cell r="U73">
            <v>0</v>
          </cell>
        </row>
        <row r="74">
          <cell r="K74">
            <v>10830</v>
          </cell>
          <cell r="N74">
            <v>0</v>
          </cell>
          <cell r="O74">
            <v>0</v>
          </cell>
          <cell r="Q74">
            <v>0</v>
          </cell>
          <cell r="T74">
            <v>0</v>
          </cell>
          <cell r="U74">
            <v>0</v>
          </cell>
        </row>
        <row r="75">
          <cell r="K75">
            <v>31492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7">
          <cell r="K77">
            <v>0</v>
          </cell>
          <cell r="N77">
            <v>0</v>
          </cell>
          <cell r="O77">
            <v>0</v>
          </cell>
          <cell r="Q77">
            <v>0</v>
          </cell>
          <cell r="T77">
            <v>0</v>
          </cell>
          <cell r="U77">
            <v>0</v>
          </cell>
        </row>
        <row r="79">
          <cell r="K79">
            <v>1321499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1">
          <cell r="K81">
            <v>2717.1669999999999</v>
          </cell>
          <cell r="N81">
            <v>0</v>
          </cell>
          <cell r="O81">
            <v>0</v>
          </cell>
          <cell r="Q81">
            <v>0</v>
          </cell>
          <cell r="T81">
            <v>0</v>
          </cell>
          <cell r="U81">
            <v>0</v>
          </cell>
        </row>
        <row r="83">
          <cell r="K83">
            <v>486.35177742111546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</sheetData>
      <sheetData sheetId="8" refreshError="1">
        <row r="3">
          <cell r="H3" t="str">
            <v>ОПТ</v>
          </cell>
          <cell r="N3" t="str">
            <v>РОЗН</v>
          </cell>
        </row>
        <row r="4">
          <cell r="H4" t="str">
            <v>ТГК-6</v>
          </cell>
          <cell r="N4" t="str">
            <v>ООО "Ивановская Тепловая ЭлектроСтанция"</v>
          </cell>
        </row>
        <row r="5">
          <cell r="H5" t="str">
            <v>Всего</v>
          </cell>
          <cell r="I5" t="str">
            <v>Ивановская ТЭЦ-1</v>
          </cell>
          <cell r="J5" t="str">
            <v>Ивановская ТЭЦ-2</v>
          </cell>
          <cell r="K5" t="str">
            <v>Ивановская ТЭЦ-3</v>
          </cell>
          <cell r="N5" t="str">
            <v>Всего</v>
          </cell>
          <cell r="O5" t="str">
            <v>мини-ТЭЦ</v>
          </cell>
        </row>
        <row r="6">
          <cell r="H6">
            <v>1767.5920000000001</v>
          </cell>
          <cell r="I6">
            <v>62.591999999999999</v>
          </cell>
          <cell r="J6">
            <v>635</v>
          </cell>
          <cell r="K6">
            <v>1070</v>
          </cell>
          <cell r="N6">
            <v>0</v>
          </cell>
        </row>
        <row r="7">
          <cell r="H7">
            <v>244.28</v>
          </cell>
          <cell r="I7">
            <v>8.68</v>
          </cell>
          <cell r="J7">
            <v>103.6</v>
          </cell>
          <cell r="K7">
            <v>132</v>
          </cell>
          <cell r="N7">
            <v>0</v>
          </cell>
          <cell r="O7">
            <v>0</v>
          </cell>
        </row>
        <row r="8">
          <cell r="H8">
            <v>120.69</v>
          </cell>
          <cell r="I8">
            <v>3.09</v>
          </cell>
          <cell r="J8">
            <v>49.4</v>
          </cell>
          <cell r="K8">
            <v>68.2</v>
          </cell>
          <cell r="N8">
            <v>0</v>
          </cell>
        </row>
        <row r="9">
          <cell r="H9">
            <v>6.8279331429424879</v>
          </cell>
          <cell r="I9">
            <v>4.9367331288343559</v>
          </cell>
          <cell r="J9">
            <v>7.7795275590551176</v>
          </cell>
          <cell r="K9">
            <v>6.3738317757009346</v>
          </cell>
          <cell r="N9">
            <v>0</v>
          </cell>
          <cell r="O9">
            <v>0</v>
          </cell>
        </row>
        <row r="10">
          <cell r="H10">
            <v>123.59</v>
          </cell>
          <cell r="I10">
            <v>5.59</v>
          </cell>
          <cell r="J10">
            <v>54.2</v>
          </cell>
          <cell r="K10">
            <v>63.8</v>
          </cell>
          <cell r="N10">
            <v>0</v>
          </cell>
        </row>
        <row r="11">
          <cell r="H11">
            <v>45.274097128122513</v>
          </cell>
          <cell r="I11">
            <v>34.797873532451042</v>
          </cell>
          <cell r="J11">
            <v>41.519427185113067</v>
          </cell>
          <cell r="K11">
            <v>50.484189269815047</v>
          </cell>
          <cell r="N11">
            <v>0</v>
          </cell>
          <cell r="O11">
            <v>0</v>
          </cell>
        </row>
        <row r="12">
          <cell r="H12">
            <v>1523.3120000000001</v>
          </cell>
          <cell r="I12">
            <v>53.911999999999999</v>
          </cell>
          <cell r="J12">
            <v>531.4</v>
          </cell>
          <cell r="K12">
            <v>938</v>
          </cell>
          <cell r="N12">
            <v>0</v>
          </cell>
        </row>
        <row r="13">
          <cell r="H13">
            <v>7.1040000000000001</v>
          </cell>
          <cell r="I13">
            <v>0.44700000000000001</v>
          </cell>
          <cell r="J13">
            <v>3.157</v>
          </cell>
          <cell r="K13">
            <v>3.5</v>
          </cell>
          <cell r="N13">
            <v>0</v>
          </cell>
        </row>
        <row r="14">
          <cell r="H14">
            <v>23.692</v>
          </cell>
          <cell r="I14">
            <v>0.46200000000000002</v>
          </cell>
          <cell r="J14">
            <v>11.5</v>
          </cell>
          <cell r="K14">
            <v>11.73</v>
          </cell>
          <cell r="N14">
            <v>0</v>
          </cell>
        </row>
        <row r="15">
          <cell r="H15">
            <v>1.5552953039167288</v>
          </cell>
          <cell r="I15">
            <v>0.85695207004006535</v>
          </cell>
          <cell r="J15">
            <v>2.1640948438088068</v>
          </cell>
          <cell r="K15">
            <v>1.2505330490405118</v>
          </cell>
          <cell r="N15">
            <v>0</v>
          </cell>
          <cell r="O15">
            <v>0</v>
          </cell>
        </row>
        <row r="16">
          <cell r="H16">
            <v>1492.5160000000001</v>
          </cell>
          <cell r="I16">
            <v>53.002999999999993</v>
          </cell>
          <cell r="J16">
            <v>516.74299999999994</v>
          </cell>
          <cell r="K16">
            <v>922.77</v>
          </cell>
          <cell r="N16">
            <v>0</v>
          </cell>
          <cell r="O16">
            <v>0</v>
          </cell>
        </row>
        <row r="17">
          <cell r="H17">
            <v>2729.817</v>
          </cell>
          <cell r="I17">
            <v>160.642</v>
          </cell>
          <cell r="J17">
            <v>1305.413</v>
          </cell>
          <cell r="K17">
            <v>1263.7619999999999</v>
          </cell>
          <cell r="N17">
            <v>0</v>
          </cell>
        </row>
        <row r="18">
          <cell r="H18">
            <v>12.65</v>
          </cell>
          <cell r="I18">
            <v>2.4700000000000002</v>
          </cell>
          <cell r="J18">
            <v>2.2799999999999998</v>
          </cell>
          <cell r="K18">
            <v>7.9</v>
          </cell>
          <cell r="N18">
            <v>0</v>
          </cell>
        </row>
        <row r="19">
          <cell r="H19">
            <v>0.46340102651569687</v>
          </cell>
          <cell r="I19">
            <v>1.5375804584106276</v>
          </cell>
          <cell r="J19">
            <v>0.17465736897058631</v>
          </cell>
          <cell r="K19">
            <v>0.62511770412466916</v>
          </cell>
          <cell r="N19">
            <v>0</v>
          </cell>
          <cell r="O19">
            <v>0</v>
          </cell>
        </row>
        <row r="20">
          <cell r="H20">
            <v>2717.1669999999999</v>
          </cell>
          <cell r="I20">
            <v>158.172</v>
          </cell>
          <cell r="J20">
            <v>1303.133</v>
          </cell>
          <cell r="K20">
            <v>1255.8619999999999</v>
          </cell>
          <cell r="N20">
            <v>0</v>
          </cell>
          <cell r="O20">
            <v>0</v>
          </cell>
        </row>
        <row r="21">
          <cell r="H21">
            <v>1523.3120000000001</v>
          </cell>
          <cell r="I21">
            <v>53.911999999999999</v>
          </cell>
          <cell r="J21">
            <v>531.4</v>
          </cell>
          <cell r="K21">
            <v>938</v>
          </cell>
          <cell r="N21">
            <v>0</v>
          </cell>
          <cell r="O21">
            <v>0</v>
          </cell>
        </row>
        <row r="22">
          <cell r="H22">
            <v>340.15880595544434</v>
          </cell>
          <cell r="I22">
            <v>296.90980000000002</v>
          </cell>
          <cell r="J22">
            <v>400.37819999999999</v>
          </cell>
          <cell r="K22">
            <v>308.52879999999999</v>
          </cell>
          <cell r="N22">
            <v>0</v>
          </cell>
        </row>
        <row r="23">
          <cell r="H23">
            <v>518.16799101759989</v>
          </cell>
          <cell r="I23">
            <v>16.0070011376</v>
          </cell>
          <cell r="J23">
            <v>212.76097547999998</v>
          </cell>
          <cell r="K23">
            <v>289.40001439999998</v>
          </cell>
          <cell r="N23">
            <v>0</v>
          </cell>
          <cell r="O23">
            <v>0</v>
          </cell>
        </row>
        <row r="24">
          <cell r="H24">
            <v>2729.817</v>
          </cell>
          <cell r="I24">
            <v>160.642</v>
          </cell>
          <cell r="J24">
            <v>1305.413</v>
          </cell>
          <cell r="K24">
            <v>1263.7619999999999</v>
          </cell>
          <cell r="N24">
            <v>0</v>
          </cell>
          <cell r="O24">
            <v>0</v>
          </cell>
        </row>
        <row r="25">
          <cell r="H25">
            <v>147.24614960416758</v>
          </cell>
          <cell r="I25">
            <v>170.28550000000001</v>
          </cell>
          <cell r="J25">
            <v>153.13159999999999</v>
          </cell>
          <cell r="K25">
            <v>138.2381</v>
          </cell>
          <cell r="N25">
            <v>0</v>
          </cell>
        </row>
        <row r="26">
          <cell r="H26">
            <v>401.95504237399996</v>
          </cell>
          <cell r="I26">
            <v>27.355003290999999</v>
          </cell>
          <cell r="J26">
            <v>199.8999813508</v>
          </cell>
          <cell r="K26">
            <v>174.70005773219998</v>
          </cell>
          <cell r="N26">
            <v>0</v>
          </cell>
          <cell r="O26">
            <v>0</v>
          </cell>
        </row>
        <row r="27">
          <cell r="H27">
            <v>920.12303339159985</v>
          </cell>
          <cell r="I27">
            <v>43.362004428600002</v>
          </cell>
          <cell r="J27">
            <v>412.66095683079999</v>
          </cell>
          <cell r="K27">
            <v>464.10007213219995</v>
          </cell>
          <cell r="N27">
            <v>0</v>
          </cell>
          <cell r="O27">
            <v>0</v>
          </cell>
        </row>
        <row r="28">
          <cell r="H28">
            <v>43.68492340555612</v>
          </cell>
          <cell r="I28">
            <v>63.085190944165937</v>
          </cell>
          <cell r="J28">
            <v>48.441699666964951</v>
          </cell>
          <cell r="K28">
            <v>37.642755996477476</v>
          </cell>
          <cell r="N28">
            <v>0</v>
          </cell>
          <cell r="O28">
            <v>0</v>
          </cell>
        </row>
        <row r="29">
          <cell r="H29">
            <v>920.12303339159985</v>
          </cell>
          <cell r="I29">
            <v>43.362004428600002</v>
          </cell>
          <cell r="J29">
            <v>412.66095683079999</v>
          </cell>
          <cell r="K29">
            <v>464.10007213219995</v>
          </cell>
          <cell r="N29">
            <v>0</v>
          </cell>
          <cell r="O29">
            <v>0</v>
          </cell>
        </row>
        <row r="30">
          <cell r="H30">
            <v>144.85090460389253</v>
          </cell>
          <cell r="I30">
            <v>0</v>
          </cell>
          <cell r="J30">
            <v>37.440976209832577</v>
          </cell>
          <cell r="K30">
            <v>107.40992839405995</v>
          </cell>
          <cell r="N30">
            <v>0</v>
          </cell>
          <cell r="O30">
            <v>0</v>
          </cell>
        </row>
        <row r="31">
          <cell r="H31">
            <v>0.81600009723082623</v>
          </cell>
          <cell r="I31">
            <v>0</v>
          </cell>
          <cell r="J31">
            <v>0.13600067154272677</v>
          </cell>
          <cell r="K31">
            <v>0.67999942568809946</v>
          </cell>
          <cell r="N31">
            <v>0</v>
          </cell>
          <cell r="O31">
            <v>0</v>
          </cell>
        </row>
        <row r="32">
          <cell r="H32">
            <v>774.45585842625076</v>
          </cell>
          <cell r="I32">
            <v>43.362004428600002</v>
          </cell>
          <cell r="J32">
            <v>375.08380250521327</v>
          </cell>
          <cell r="K32">
            <v>356.01005149243747</v>
          </cell>
          <cell r="N32">
            <v>0</v>
          </cell>
          <cell r="O32">
            <v>0</v>
          </cell>
        </row>
        <row r="33">
          <cell r="H33">
            <v>551.81592944588101</v>
          </cell>
          <cell r="I33">
            <v>43.362004428600002</v>
          </cell>
          <cell r="J33">
            <v>244.44178108350854</v>
          </cell>
          <cell r="K33">
            <v>264.01214393377245</v>
          </cell>
          <cell r="N33">
            <v>0</v>
          </cell>
          <cell r="O33">
            <v>0</v>
          </cell>
        </row>
        <row r="34">
          <cell r="H34">
            <v>163.25592619574519</v>
          </cell>
          <cell r="I34">
            <v>0</v>
          </cell>
          <cell r="J34">
            <v>122.64902628446622</v>
          </cell>
          <cell r="K34">
            <v>40.606899911278965</v>
          </cell>
          <cell r="N34">
            <v>0</v>
          </cell>
          <cell r="O34">
            <v>0</v>
          </cell>
        </row>
        <row r="35">
          <cell r="H35">
            <v>59.384002784624542</v>
          </cell>
          <cell r="I35">
            <v>0</v>
          </cell>
          <cell r="J35">
            <v>7.9929951372384984</v>
          </cell>
          <cell r="K35">
            <v>51.39100764738604</v>
          </cell>
          <cell r="N35">
            <v>0</v>
          </cell>
          <cell r="O35">
            <v>0</v>
          </cell>
        </row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N36">
            <v>0</v>
          </cell>
          <cell r="O36">
            <v>0</v>
          </cell>
        </row>
        <row r="37">
          <cell r="C37" t="str">
            <v>Другие виды топлива</v>
          </cell>
          <cell r="D37" t="str">
            <v>L19</v>
          </cell>
          <cell r="F37" t="str">
            <v>тыс.тут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Удалить топливо</v>
          </cell>
          <cell r="B38" t="str">
            <v>дизельное топливо</v>
          </cell>
          <cell r="C38" t="str">
            <v>Другие виды топлива</v>
          </cell>
          <cell r="D38" t="str">
            <v>L18</v>
          </cell>
          <cell r="F38" t="str">
            <v>тыс.тут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Удалить топливо</v>
          </cell>
          <cell r="C39" t="str">
            <v>Другие виды топлива</v>
          </cell>
          <cell r="D39" t="str">
            <v>L18</v>
          </cell>
          <cell r="F39" t="str">
            <v>тыс.тут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  <cell r="O39">
            <v>0</v>
          </cell>
        </row>
        <row r="41">
          <cell r="H41">
            <v>401.95504237399996</v>
          </cell>
          <cell r="I41">
            <v>27.355003291000003</v>
          </cell>
          <cell r="J41">
            <v>199.8999813508</v>
          </cell>
          <cell r="K41">
            <v>174.70005773220001</v>
          </cell>
          <cell r="N41">
            <v>0</v>
          </cell>
          <cell r="O41">
            <v>0</v>
          </cell>
        </row>
        <row r="43">
          <cell r="H43">
            <v>99.999970627381785</v>
          </cell>
          <cell r="I43">
            <v>100</v>
          </cell>
          <cell r="J43">
            <v>99.999956999999995</v>
          </cell>
          <cell r="K43">
            <v>99.999979999999994</v>
          </cell>
          <cell r="N43">
            <v>0</v>
          </cell>
          <cell r="O43">
            <v>0</v>
          </cell>
        </row>
        <row r="44">
          <cell r="H44">
            <v>15.742558260928211</v>
          </cell>
          <cell r="J44">
            <v>9.0730599999999999</v>
          </cell>
          <cell r="K44">
            <v>23.143699999999999</v>
          </cell>
          <cell r="N44">
            <v>0</v>
          </cell>
        </row>
        <row r="45">
          <cell r="H45">
            <v>8.8683802884819279E-2</v>
          </cell>
          <cell r="J45">
            <v>3.2957E-2</v>
          </cell>
          <cell r="K45">
            <v>0.14652000000000001</v>
          </cell>
          <cell r="N45">
            <v>0</v>
          </cell>
        </row>
        <row r="46">
          <cell r="H46">
            <v>84.168728563568749</v>
          </cell>
          <cell r="I46">
            <v>100</v>
          </cell>
          <cell r="J46">
            <v>90.893940000000001</v>
          </cell>
          <cell r="K46">
            <v>76.709760000000003</v>
          </cell>
          <cell r="N46">
            <v>0</v>
          </cell>
          <cell r="O46">
            <v>0</v>
          </cell>
        </row>
        <row r="47">
          <cell r="H47">
            <v>59.971972162447848</v>
          </cell>
          <cell r="I47">
            <v>100</v>
          </cell>
          <cell r="J47">
            <v>59.235500000000002</v>
          </cell>
          <cell r="K47">
            <v>56.886899999999997</v>
          </cell>
          <cell r="N47">
            <v>0</v>
          </cell>
        </row>
        <row r="48">
          <cell r="H48">
            <v>17.742836585013983</v>
          </cell>
          <cell r="J48">
            <v>29.721499999999999</v>
          </cell>
          <cell r="K48">
            <v>8.7495999999999992</v>
          </cell>
          <cell r="N48">
            <v>0</v>
          </cell>
        </row>
        <row r="49">
          <cell r="H49">
            <v>6.4539198161069189</v>
          </cell>
          <cell r="J49">
            <v>1.9369400000000001</v>
          </cell>
          <cell r="K49">
            <v>11.073259999999999</v>
          </cell>
          <cell r="N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N50">
            <v>0</v>
          </cell>
          <cell r="O50">
            <v>0</v>
          </cell>
        </row>
        <row r="51">
          <cell r="C51" t="str">
            <v>Другие виды топлива</v>
          </cell>
          <cell r="D51" t="str">
            <v>L19</v>
          </cell>
          <cell r="F51" t="str">
            <v>%</v>
          </cell>
        </row>
        <row r="52">
          <cell r="B52" t="str">
            <v>дизельное топливо</v>
          </cell>
          <cell r="C52" t="str">
            <v>Другие виды топлива</v>
          </cell>
          <cell r="D52" t="str">
            <v>L19</v>
          </cell>
          <cell r="F52" t="str">
            <v>%</v>
          </cell>
          <cell r="H52">
            <v>0</v>
          </cell>
          <cell r="N52">
            <v>0</v>
          </cell>
        </row>
        <row r="53">
          <cell r="C53" t="str">
            <v>Другие виды топлива</v>
          </cell>
          <cell r="D53" t="str">
            <v>L19</v>
          </cell>
          <cell r="F53" t="str">
            <v>%</v>
          </cell>
          <cell r="H53">
            <v>0</v>
          </cell>
          <cell r="N53">
            <v>0</v>
          </cell>
        </row>
        <row r="56">
          <cell r="H56">
            <v>0.73136016335443443</v>
          </cell>
          <cell r="J56">
            <v>0.66000916654914676</v>
          </cell>
          <cell r="K56">
            <v>0.75999971697245428</v>
          </cell>
          <cell r="N56">
            <v>0</v>
          </cell>
        </row>
        <row r="57">
          <cell r="H57">
            <v>1.36</v>
          </cell>
          <cell r="J57">
            <v>1.36</v>
          </cell>
          <cell r="K57">
            <v>1.36</v>
          </cell>
          <cell r="N57">
            <v>0</v>
          </cell>
        </row>
        <row r="58">
          <cell r="H58">
            <v>1.1420027250390203</v>
          </cell>
          <cell r="I58">
            <v>1.1420369248597539</v>
          </cell>
          <cell r="J58">
            <v>1.1419994215175147</v>
          </cell>
          <cell r="K58">
            <v>1.142002040150409</v>
          </cell>
          <cell r="N58">
            <v>0</v>
          </cell>
          <cell r="O58">
            <v>0</v>
          </cell>
        </row>
        <row r="59">
          <cell r="H59">
            <v>1.1420033112582493</v>
          </cell>
          <cell r="I59">
            <v>1.1420369248597539</v>
          </cell>
          <cell r="J59">
            <v>1.1420015230299887</v>
          </cell>
          <cell r="K59">
            <v>1.1419994463284657</v>
          </cell>
          <cell r="N59">
            <v>0</v>
          </cell>
        </row>
        <row r="60">
          <cell r="H60">
            <v>1.1420017348050977</v>
          </cell>
          <cell r="J60">
            <v>1.1420045066016127</v>
          </cell>
          <cell r="K60">
            <v>1.1419933629562968</v>
          </cell>
          <cell r="N60">
            <v>0</v>
          </cell>
        </row>
        <row r="61">
          <cell r="H61">
            <v>1.1420000000145614</v>
          </cell>
          <cell r="J61">
            <v>1.1418571428571429</v>
          </cell>
          <cell r="K61">
            <v>1.1420222222222223</v>
          </cell>
          <cell r="N61">
            <v>0</v>
          </cell>
        </row>
        <row r="62">
          <cell r="H62">
            <v>0</v>
          </cell>
          <cell r="I62">
            <v>0</v>
          </cell>
          <cell r="J62">
            <v>0</v>
          </cell>
          <cell r="K62">
            <v>0</v>
          </cell>
          <cell r="N62">
            <v>0</v>
          </cell>
          <cell r="O62">
            <v>0</v>
          </cell>
        </row>
        <row r="63">
          <cell r="C63" t="str">
            <v>Другие виды топлива</v>
          </cell>
          <cell r="D63" t="str">
            <v>L20</v>
          </cell>
        </row>
        <row r="64">
          <cell r="B64" t="str">
            <v>дизельное топливо</v>
          </cell>
          <cell r="C64" t="str">
            <v>Другие виды топлива</v>
          </cell>
          <cell r="D64" t="str">
            <v>L20</v>
          </cell>
          <cell r="H64">
            <v>0</v>
          </cell>
          <cell r="N64">
            <v>0</v>
          </cell>
        </row>
        <row r="65">
          <cell r="C65" t="str">
            <v>Другие виды топлива</v>
          </cell>
          <cell r="D65" t="str">
            <v>L20</v>
          </cell>
          <cell r="H65">
            <v>0</v>
          </cell>
          <cell r="N65">
            <v>0</v>
          </cell>
        </row>
        <row r="68">
          <cell r="H68">
            <v>198.05686973641517</v>
          </cell>
          <cell r="I68">
            <v>0</v>
          </cell>
          <cell r="J68">
            <v>56.727963954792408</v>
          </cell>
          <cell r="K68">
            <v>141.32890578162275</v>
          </cell>
          <cell r="N68">
            <v>0</v>
          </cell>
          <cell r="O68">
            <v>0</v>
          </cell>
        </row>
        <row r="69">
          <cell r="H69">
            <v>0.60000007149325452</v>
          </cell>
          <cell r="I69">
            <v>0</v>
          </cell>
          <cell r="J69">
            <v>0.10000049378141673</v>
          </cell>
          <cell r="K69">
            <v>0.49999957771183778</v>
          </cell>
          <cell r="N69">
            <v>0</v>
          </cell>
          <cell r="O69">
            <v>0</v>
          </cell>
        </row>
        <row r="70">
          <cell r="H70">
            <v>678.15587602892003</v>
          </cell>
          <cell r="I70">
            <v>37.969003877808071</v>
          </cell>
          <cell r="J70">
            <v>328.44482706199051</v>
          </cell>
          <cell r="K70">
            <v>311.74204508912146</v>
          </cell>
          <cell r="N70">
            <v>0</v>
          </cell>
          <cell r="O70">
            <v>0</v>
          </cell>
        </row>
        <row r="71">
          <cell r="H71">
            <v>483.19993821900135</v>
          </cell>
          <cell r="I71">
            <v>37.969003877808071</v>
          </cell>
          <cell r="J71">
            <v>214.04680830455388</v>
          </cell>
          <cell r="K71">
            <v>231.18412603663941</v>
          </cell>
          <cell r="N71">
            <v>0</v>
          </cell>
          <cell r="O71">
            <v>0</v>
          </cell>
        </row>
        <row r="72">
          <cell r="H72">
            <v>142.95593537220645</v>
          </cell>
          <cell r="I72">
            <v>0</v>
          </cell>
          <cell r="J72">
            <v>107.39802301607924</v>
          </cell>
          <cell r="K72">
            <v>35.557912356127204</v>
          </cell>
          <cell r="N72">
            <v>0</v>
          </cell>
          <cell r="O72">
            <v>0</v>
          </cell>
        </row>
        <row r="73">
          <cell r="H73">
            <v>52.000002437712219</v>
          </cell>
          <cell r="I73">
            <v>0</v>
          </cell>
          <cell r="J73">
            <v>6.9999957413573739</v>
          </cell>
          <cell r="K73">
            <v>45.000006696354845</v>
          </cell>
          <cell r="N73">
            <v>0</v>
          </cell>
          <cell r="O73">
            <v>0</v>
          </cell>
        </row>
        <row r="74">
          <cell r="H74">
            <v>0</v>
          </cell>
          <cell r="I74">
            <v>0</v>
          </cell>
          <cell r="J74">
            <v>0</v>
          </cell>
          <cell r="K74">
            <v>0</v>
          </cell>
          <cell r="N74">
            <v>0</v>
          </cell>
          <cell r="O74">
            <v>0</v>
          </cell>
        </row>
        <row r="75">
          <cell r="C75" t="str">
            <v>Другие виды топлива</v>
          </cell>
          <cell r="D75" t="str">
            <v>L21</v>
          </cell>
          <cell r="F75" t="str">
            <v>тыс. тнт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D76" t="str">
            <v>L21</v>
          </cell>
          <cell r="F76" t="str">
            <v>тыс. тнт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N76">
            <v>0</v>
          </cell>
          <cell r="O76">
            <v>0</v>
          </cell>
        </row>
        <row r="77">
          <cell r="C77" t="str">
            <v>Другие виды топлива</v>
          </cell>
          <cell r="D77" t="str">
            <v>L21</v>
          </cell>
          <cell r="F77" t="str">
            <v>тыс. тнт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N77">
            <v>0</v>
          </cell>
          <cell r="O77">
            <v>0</v>
          </cell>
        </row>
        <row r="80">
          <cell r="H80">
            <v>1034.3177199560682</v>
          </cell>
          <cell r="J80">
            <v>961.05465000000004</v>
          </cell>
          <cell r="K80">
            <v>1063.7247600000001</v>
          </cell>
          <cell r="N80">
            <v>0</v>
          </cell>
        </row>
        <row r="81">
          <cell r="H81">
            <v>1775.4572351835207</v>
          </cell>
          <cell r="J81">
            <v>1030.2818199999999</v>
          </cell>
          <cell r="K81">
            <v>1924.4931799999999</v>
          </cell>
          <cell r="N81">
            <v>0</v>
          </cell>
        </row>
        <row r="82">
          <cell r="H82">
            <v>2211.5265239245414</v>
          </cell>
          <cell r="I82">
            <v>2017.7776600000002</v>
          </cell>
          <cell r="J82">
            <v>2271.3576230056897</v>
          </cell>
          <cell r="K82">
            <v>2172.087623017062</v>
          </cell>
          <cell r="N82">
            <v>0</v>
          </cell>
          <cell r="O82">
            <v>0</v>
          </cell>
        </row>
        <row r="83">
          <cell r="H83">
            <v>2027.3344379173643</v>
          </cell>
          <cell r="I83">
            <v>2017.77766</v>
          </cell>
          <cell r="J83">
            <v>2030.33446</v>
          </cell>
          <cell r="K83">
            <v>2026.1263799999999</v>
          </cell>
          <cell r="N83">
            <v>0</v>
          </cell>
        </row>
        <row r="84">
          <cell r="H84">
            <v>2724.3417644956153</v>
          </cell>
          <cell r="J84">
            <v>2733.4773346000002</v>
          </cell>
          <cell r="K84">
            <v>2696.7489700000001</v>
          </cell>
          <cell r="N84">
            <v>0</v>
          </cell>
        </row>
        <row r="85">
          <cell r="H85">
            <v>2513.2884749731429</v>
          </cell>
          <cell r="J85">
            <v>2551.2856999999999</v>
          </cell>
          <cell r="K85">
            <v>2507.3778000000002</v>
          </cell>
          <cell r="N85">
            <v>0</v>
          </cell>
        </row>
        <row r="86">
          <cell r="H86">
            <v>0</v>
          </cell>
          <cell r="I86">
            <v>0</v>
          </cell>
          <cell r="J86">
            <v>0</v>
          </cell>
          <cell r="K86">
            <v>0</v>
          </cell>
          <cell r="N86">
            <v>0</v>
          </cell>
          <cell r="O86">
            <v>0</v>
          </cell>
        </row>
        <row r="87">
          <cell r="C87" t="str">
            <v>Другие виды топлива</v>
          </cell>
          <cell r="D87" t="str">
            <v>L22</v>
          </cell>
          <cell r="E87" t="str">
            <v>22.</v>
          </cell>
          <cell r="F87" t="str">
            <v>руб/тнт</v>
          </cell>
        </row>
        <row r="88">
          <cell r="B88" t="str">
            <v>дизельное топливо</v>
          </cell>
          <cell r="C88" t="str">
            <v>Другие виды топлива</v>
          </cell>
          <cell r="D88" t="str">
            <v>L22</v>
          </cell>
          <cell r="E88" t="str">
            <v>дизельное топливо22.</v>
          </cell>
          <cell r="F88" t="str">
            <v>руб/тнт</v>
          </cell>
          <cell r="H88">
            <v>0</v>
          </cell>
          <cell r="N88">
            <v>0</v>
          </cell>
        </row>
        <row r="89">
          <cell r="C89" t="str">
            <v>Другие виды топлива</v>
          </cell>
          <cell r="D89" t="str">
            <v>L22</v>
          </cell>
          <cell r="E89" t="str">
            <v>22.</v>
          </cell>
          <cell r="F89" t="str">
            <v>руб/тнт</v>
          </cell>
          <cell r="H89">
            <v>0</v>
          </cell>
          <cell r="N89">
            <v>0</v>
          </cell>
        </row>
        <row r="91">
          <cell r="H91">
            <v>1705678.7115886882</v>
          </cell>
          <cell r="I91">
            <v>76613.007797094499</v>
          </cell>
          <cell r="J91">
            <v>800637.3639185573</v>
          </cell>
          <cell r="K91">
            <v>828428.33987303625</v>
          </cell>
          <cell r="N91">
            <v>0</v>
          </cell>
          <cell r="O91">
            <v>0</v>
          </cell>
        </row>
        <row r="92">
          <cell r="H92">
            <v>204853.72992740493</v>
          </cell>
          <cell r="I92">
            <v>0</v>
          </cell>
          <cell r="J92">
            <v>54518.673543785633</v>
          </cell>
          <cell r="K92">
            <v>150335.05638361929</v>
          </cell>
          <cell r="N92">
            <v>0</v>
          </cell>
          <cell r="O92">
            <v>0</v>
          </cell>
        </row>
        <row r="93">
          <cell r="H93">
            <v>1065.2744680433284</v>
          </cell>
          <cell r="I93">
            <v>0</v>
          </cell>
          <cell r="J93">
            <v>103.02869073401671</v>
          </cell>
          <cell r="K93">
            <v>962.24577730931173</v>
          </cell>
          <cell r="N93">
            <v>0</v>
          </cell>
          <cell r="O93">
            <v>0</v>
          </cell>
        </row>
        <row r="94">
          <cell r="H94">
            <v>1499759.7071932398</v>
          </cell>
          <cell r="I94">
            <v>76613.007797094499</v>
          </cell>
          <cell r="J94">
            <v>746015.66168403765</v>
          </cell>
          <cell r="K94">
            <v>677131.03771210765</v>
          </cell>
          <cell r="N94">
            <v>0</v>
          </cell>
          <cell r="O94">
            <v>0</v>
          </cell>
        </row>
        <row r="95">
          <cell r="H95">
            <v>979607.87515092432</v>
          </cell>
          <cell r="I95">
            <v>76613.007797094499</v>
          </cell>
          <cell r="J95">
            <v>434586.61095374991</v>
          </cell>
          <cell r="K95">
            <v>468408.25640007993</v>
          </cell>
          <cell r="N95">
            <v>0</v>
          </cell>
          <cell r="O95">
            <v>0</v>
          </cell>
        </row>
        <row r="96">
          <cell r="H96">
            <v>389460.82521703804</v>
          </cell>
          <cell r="I96">
            <v>0</v>
          </cell>
          <cell r="J96">
            <v>293570.06169530173</v>
          </cell>
          <cell r="K96">
            <v>95890.763521736313</v>
          </cell>
          <cell r="N96">
            <v>0</v>
          </cell>
          <cell r="O96">
            <v>0</v>
          </cell>
        </row>
        <row r="97">
          <cell r="H97">
            <v>130691.00682527745</v>
          </cell>
          <cell r="I97">
            <v>0</v>
          </cell>
          <cell r="J97">
            <v>17858.989034985967</v>
          </cell>
          <cell r="K97">
            <v>112832.01779029149</v>
          </cell>
          <cell r="N97">
            <v>0</v>
          </cell>
          <cell r="O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  <cell r="K98">
            <v>0</v>
          </cell>
          <cell r="N98">
            <v>0</v>
          </cell>
          <cell r="O98">
            <v>0</v>
          </cell>
        </row>
        <row r="99">
          <cell r="C99" t="str">
            <v>Другие виды топлива</v>
          </cell>
          <cell r="D99" t="str">
            <v>L23</v>
          </cell>
          <cell r="F99" t="str">
            <v>тыс.руб.</v>
          </cell>
        </row>
        <row r="100">
          <cell r="B100" t="str">
            <v>дизельное топливо</v>
          </cell>
          <cell r="C100" t="str">
            <v>Другие виды топлива</v>
          </cell>
          <cell r="D100" t="str">
            <v>L23</v>
          </cell>
          <cell r="F100" t="str">
            <v>тыс.руб.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N100">
            <v>0</v>
          </cell>
          <cell r="O100">
            <v>0</v>
          </cell>
        </row>
        <row r="101">
          <cell r="C101" t="str">
            <v>Другие виды топлива</v>
          </cell>
          <cell r="D101" t="str">
            <v>L23</v>
          </cell>
          <cell r="F101" t="str">
            <v>тыс.руб.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</row>
        <row r="102">
          <cell r="H102">
            <v>748017.06809187471</v>
          </cell>
          <cell r="I102">
            <v>48331.462256865801</v>
          </cell>
          <cell r="J102">
            <v>387842.34725093271</v>
          </cell>
          <cell r="K102">
            <v>311843.25858407619</v>
          </cell>
          <cell r="N102">
            <v>0</v>
          </cell>
          <cell r="O102">
            <v>0</v>
          </cell>
        </row>
        <row r="105">
          <cell r="H105">
            <v>806.10859912817671</v>
          </cell>
          <cell r="J105">
            <v>749.01535000000001</v>
          </cell>
          <cell r="K105">
            <v>829.02524000000005</v>
          </cell>
          <cell r="N105">
            <v>0</v>
          </cell>
        </row>
        <row r="106">
          <cell r="H106">
            <v>86.208664832950817</v>
          </cell>
          <cell r="J106">
            <v>49.718200000000003</v>
          </cell>
          <cell r="K106">
            <v>93.506799999999998</v>
          </cell>
          <cell r="N106">
            <v>0</v>
          </cell>
        </row>
        <row r="107">
          <cell r="H107">
            <v>277.63081278017415</v>
          </cell>
          <cell r="I107">
            <v>399.45744999999999</v>
          </cell>
          <cell r="J107">
            <v>276.30502953513616</v>
          </cell>
          <cell r="K107">
            <v>264.18960560780255</v>
          </cell>
          <cell r="N107">
            <v>0</v>
          </cell>
          <cell r="O107">
            <v>0</v>
          </cell>
        </row>
        <row r="108">
          <cell r="H108">
            <v>287.9139121297199</v>
          </cell>
          <cell r="I108">
            <v>399.45744999999999</v>
          </cell>
          <cell r="J108">
            <v>278.4015</v>
          </cell>
          <cell r="K108">
            <v>278.40159999999997</v>
          </cell>
          <cell r="N108">
            <v>0</v>
          </cell>
        </row>
        <row r="109">
          <cell r="H109">
            <v>278.393345178912</v>
          </cell>
          <cell r="J109">
            <v>278.40368999999998</v>
          </cell>
          <cell r="K109">
            <v>278.3621</v>
          </cell>
          <cell r="N109">
            <v>0</v>
          </cell>
        </row>
        <row r="110">
          <cell r="H110">
            <v>179.98078845958025</v>
          </cell>
          <cell r="J110">
            <v>180</v>
          </cell>
          <cell r="K110">
            <v>179.9778</v>
          </cell>
          <cell r="N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N111">
            <v>0</v>
          </cell>
          <cell r="O111">
            <v>0</v>
          </cell>
        </row>
        <row r="112">
          <cell r="C112" t="str">
            <v>Другие виды топлива</v>
          </cell>
          <cell r="D112" t="str">
            <v>L24</v>
          </cell>
          <cell r="E112" t="str">
            <v>24.</v>
          </cell>
          <cell r="F112" t="str">
            <v>руб/тнт</v>
          </cell>
        </row>
        <row r="113">
          <cell r="B113" t="str">
            <v>дизельное топливо</v>
          </cell>
          <cell r="C113" t="str">
            <v>Другие виды топлива</v>
          </cell>
          <cell r="D113" t="str">
            <v>L24</v>
          </cell>
          <cell r="E113" t="str">
            <v>дизельное топливо24.</v>
          </cell>
          <cell r="F113" t="str">
            <v>руб/тнт</v>
          </cell>
          <cell r="H113">
            <v>0</v>
          </cell>
          <cell r="N113">
            <v>0</v>
          </cell>
        </row>
        <row r="114">
          <cell r="C114" t="str">
            <v>Другие виды топлива</v>
          </cell>
          <cell r="D114" t="str">
            <v>L24</v>
          </cell>
          <cell r="E114" t="str">
            <v>24.</v>
          </cell>
          <cell r="F114" t="str">
            <v>руб/тнт</v>
          </cell>
          <cell r="H114">
            <v>0</v>
          </cell>
          <cell r="N114">
            <v>0</v>
          </cell>
        </row>
        <row r="116">
          <cell r="H116">
            <v>347984.03806955664</v>
          </cell>
          <cell r="I116">
            <v>15167.001468069324</v>
          </cell>
          <cell r="J116">
            <v>133246.04526296211</v>
          </cell>
          <cell r="K116">
            <v>199570.9913385252</v>
          </cell>
          <cell r="N116">
            <v>0</v>
          </cell>
          <cell r="O116">
            <v>0</v>
          </cell>
        </row>
        <row r="117">
          <cell r="H117">
            <v>159655.34581093342</v>
          </cell>
          <cell r="I117">
            <v>0</v>
          </cell>
          <cell r="J117">
            <v>42490.115776386221</v>
          </cell>
          <cell r="K117">
            <v>117165.2300345472</v>
          </cell>
          <cell r="N117">
            <v>0</v>
          </cell>
          <cell r="O117">
            <v>0</v>
          </cell>
        </row>
        <row r="118">
          <cell r="H118">
            <v>51.725205063108504</v>
          </cell>
          <cell r="I118">
            <v>0</v>
          </cell>
          <cell r="J118">
            <v>4.971844549923234</v>
          </cell>
          <cell r="K118">
            <v>46.753360513185271</v>
          </cell>
          <cell r="N118">
            <v>0</v>
          </cell>
          <cell r="O118">
            <v>0</v>
          </cell>
        </row>
        <row r="119">
          <cell r="H119">
            <v>188276.96705356007</v>
          </cell>
          <cell r="I119">
            <v>15167.001468069324</v>
          </cell>
          <cell r="J119">
            <v>90750.957642025969</v>
          </cell>
          <cell r="K119">
            <v>82359.007943464792</v>
          </cell>
          <cell r="N119">
            <v>0</v>
          </cell>
          <cell r="O119">
            <v>0</v>
          </cell>
        </row>
        <row r="120">
          <cell r="H120">
            <v>139119.98455347164</v>
          </cell>
          <cell r="I120">
            <v>15167.001468069324</v>
          </cell>
          <cell r="J120">
            <v>59590.952502200256</v>
          </cell>
          <cell r="K120">
            <v>64362.030583202068</v>
          </cell>
          <cell r="N120">
            <v>0</v>
          </cell>
          <cell r="O120">
            <v>0</v>
          </cell>
        </row>
        <row r="121">
          <cell r="H121">
            <v>39797.981061448903</v>
          </cell>
          <cell r="I121">
            <v>0</v>
          </cell>
          <cell r="J121">
            <v>29900.005906381386</v>
          </cell>
          <cell r="K121">
            <v>9897.9751550675155</v>
          </cell>
          <cell r="N121">
            <v>0</v>
          </cell>
          <cell r="O121">
            <v>0</v>
          </cell>
        </row>
        <row r="122">
          <cell r="H122">
            <v>9359.0014386395396</v>
          </cell>
          <cell r="I122">
            <v>0</v>
          </cell>
          <cell r="J122">
            <v>1259.9992334443273</v>
          </cell>
          <cell r="K122">
            <v>8099.0022051952128</v>
          </cell>
          <cell r="N122">
            <v>0</v>
          </cell>
          <cell r="O122">
            <v>0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N123">
            <v>0</v>
          </cell>
          <cell r="O123">
            <v>0</v>
          </cell>
        </row>
        <row r="124">
          <cell r="C124" t="str">
            <v>Другие виды топлива</v>
          </cell>
          <cell r="D124" t="str">
            <v>L25</v>
          </cell>
          <cell r="F124" t="str">
            <v>тыс.руб.</v>
          </cell>
        </row>
        <row r="125">
          <cell r="B125" t="str">
            <v>дизельное топливо</v>
          </cell>
          <cell r="C125" t="str">
            <v>Другие виды топлива</v>
          </cell>
          <cell r="D125" t="str">
            <v>L25</v>
          </cell>
          <cell r="F125" t="str">
            <v>тыс.руб.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N125">
            <v>0</v>
          </cell>
          <cell r="O125">
            <v>0</v>
          </cell>
        </row>
        <row r="126">
          <cell r="C126" t="str">
            <v>Другие виды топлива</v>
          </cell>
          <cell r="D126" t="str">
            <v>L25</v>
          </cell>
          <cell r="F126" t="str">
            <v>тыс.руб.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N126">
            <v>0</v>
          </cell>
          <cell r="O126">
            <v>0</v>
          </cell>
        </row>
        <row r="127">
          <cell r="H127">
            <v>149238.80221034051</v>
          </cell>
          <cell r="I127">
            <v>9568.1318366359847</v>
          </cell>
          <cell r="J127">
            <v>64546.649064392281</v>
          </cell>
          <cell r="K127">
            <v>75124.021309312244</v>
          </cell>
          <cell r="N127">
            <v>0</v>
          </cell>
          <cell r="O127">
            <v>0</v>
          </cell>
        </row>
        <row r="129">
          <cell r="H129">
            <v>2053662.7496582447</v>
          </cell>
          <cell r="I129">
            <v>91780.009265163826</v>
          </cell>
          <cell r="J129">
            <v>933883.40918151941</v>
          </cell>
          <cell r="K129">
            <v>1027999.3312115615</v>
          </cell>
          <cell r="N129">
            <v>0</v>
          </cell>
          <cell r="O129">
            <v>0</v>
          </cell>
        </row>
        <row r="130">
          <cell r="H130">
            <v>364509.07573833835</v>
          </cell>
          <cell r="I130">
            <v>0</v>
          </cell>
          <cell r="J130">
            <v>97008.789320171854</v>
          </cell>
          <cell r="K130">
            <v>267500.28641816648</v>
          </cell>
          <cell r="N130">
            <v>0</v>
          </cell>
          <cell r="O130">
            <v>0</v>
          </cell>
        </row>
        <row r="131">
          <cell r="H131">
            <v>1116.9996731064371</v>
          </cell>
          <cell r="I131">
            <v>0</v>
          </cell>
          <cell r="J131">
            <v>108.00053528393994</v>
          </cell>
          <cell r="K131">
            <v>1008.999137822497</v>
          </cell>
          <cell r="N131">
            <v>0</v>
          </cell>
          <cell r="O131">
            <v>0</v>
          </cell>
        </row>
        <row r="132">
          <cell r="H132">
            <v>1688036.6742467999</v>
          </cell>
          <cell r="I132">
            <v>91780.009265163826</v>
          </cell>
          <cell r="J132">
            <v>836766.61932606366</v>
          </cell>
          <cell r="K132">
            <v>759490.04565557244</v>
          </cell>
          <cell r="N132">
            <v>0</v>
          </cell>
          <cell r="O132">
            <v>0</v>
          </cell>
        </row>
        <row r="133">
          <cell r="H133">
            <v>1118727.859704396</v>
          </cell>
          <cell r="I133">
            <v>91780.009265163826</v>
          </cell>
          <cell r="J133">
            <v>494177.56345595018</v>
          </cell>
          <cell r="K133">
            <v>532770.28698328196</v>
          </cell>
          <cell r="N133">
            <v>0</v>
          </cell>
          <cell r="O133">
            <v>0</v>
          </cell>
        </row>
        <row r="134">
          <cell r="H134">
            <v>429258.80627848697</v>
          </cell>
          <cell r="I134">
            <v>0</v>
          </cell>
          <cell r="J134">
            <v>323470.06760168314</v>
          </cell>
          <cell r="K134">
            <v>105788.73867680383</v>
          </cell>
          <cell r="N134">
            <v>0</v>
          </cell>
          <cell r="O134">
            <v>0</v>
          </cell>
        </row>
        <row r="135">
          <cell r="H135">
            <v>140050.008263917</v>
          </cell>
          <cell r="I135">
            <v>0</v>
          </cell>
          <cell r="J135">
            <v>19118.988268430294</v>
          </cell>
          <cell r="K135">
            <v>120931.0199954867</v>
          </cell>
          <cell r="N135">
            <v>0</v>
          </cell>
          <cell r="O135">
            <v>0</v>
          </cell>
        </row>
        <row r="136"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N136">
            <v>0</v>
          </cell>
          <cell r="O136">
            <v>0</v>
          </cell>
        </row>
        <row r="137">
          <cell r="C137" t="str">
            <v>Другие виды топлива</v>
          </cell>
          <cell r="D137" t="str">
            <v>L26</v>
          </cell>
          <cell r="F137" t="str">
            <v>тыс.руб.</v>
          </cell>
        </row>
        <row r="138">
          <cell r="B138" t="str">
            <v>дизельное топливо</v>
          </cell>
          <cell r="C138" t="str">
            <v>Другие виды топлива</v>
          </cell>
          <cell r="D138" t="str">
            <v>L26</v>
          </cell>
          <cell r="F138" t="str">
            <v>тыс.руб.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N138">
            <v>0</v>
          </cell>
          <cell r="O138">
            <v>0</v>
          </cell>
        </row>
        <row r="139">
          <cell r="C139" t="str">
            <v>Другие виды топлива</v>
          </cell>
          <cell r="D139" t="str">
            <v>L26</v>
          </cell>
          <cell r="F139" t="str">
            <v>тыс.руб.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N139">
            <v>0</v>
          </cell>
          <cell r="O139">
            <v>0</v>
          </cell>
        </row>
        <row r="140">
          <cell r="H140">
            <v>897255.87030221522</v>
          </cell>
          <cell r="I140">
            <v>57899.594093501786</v>
          </cell>
          <cell r="J140">
            <v>452388.99631532497</v>
          </cell>
          <cell r="K140">
            <v>386967.27989338845</v>
          </cell>
          <cell r="N140">
            <v>0</v>
          </cell>
          <cell r="O140">
            <v>0</v>
          </cell>
        </row>
        <row r="142">
          <cell r="H142">
            <v>2231.9436370246976</v>
          </cell>
          <cell r="I142">
            <v>2116.5997853325493</v>
          </cell>
          <cell r="J142">
            <v>2263.07673096496</v>
          </cell>
          <cell r="K142">
            <v>2215.0380767851584</v>
          </cell>
          <cell r="N142">
            <v>0</v>
          </cell>
          <cell r="O142">
            <v>0</v>
          </cell>
        </row>
        <row r="143">
          <cell r="H143">
            <v>2516.4432126614624</v>
          </cell>
          <cell r="I143">
            <v>0</v>
          </cell>
          <cell r="J143">
            <v>2590.9791661547501</v>
          </cell>
          <cell r="K143">
            <v>2490.4614537752541</v>
          </cell>
          <cell r="N143">
            <v>0</v>
          </cell>
          <cell r="O143">
            <v>0</v>
          </cell>
        </row>
        <row r="144">
          <cell r="H144">
            <v>1368.8719853062291</v>
          </cell>
          <cell r="I144">
            <v>0</v>
          </cell>
          <cell r="J144">
            <v>794.11766176470576</v>
          </cell>
          <cell r="K144">
            <v>1483.823514705882</v>
          </cell>
          <cell r="N144">
            <v>0</v>
          </cell>
          <cell r="O144">
            <v>0</v>
          </cell>
        </row>
        <row r="145">
          <cell r="H145">
            <v>2179.6422041109099</v>
          </cell>
          <cell r="I145">
            <v>2116.5997853325493</v>
          </cell>
          <cell r="J145">
            <v>2230.8791095142892</v>
          </cell>
          <cell r="K145">
            <v>2133.3387708344126</v>
          </cell>
          <cell r="N145">
            <v>0</v>
          </cell>
          <cell r="O145">
            <v>0</v>
          </cell>
        </row>
        <row r="146">
          <cell r="H146">
            <v>2027.3569500391063</v>
          </cell>
          <cell r="I146">
            <v>2116.5997853325493</v>
          </cell>
          <cell r="J146">
            <v>2021.6575139710853</v>
          </cell>
          <cell r="K146">
            <v>2017.9764424659481</v>
          </cell>
          <cell r="N146">
            <v>0</v>
          </cell>
          <cell r="O146">
            <v>0</v>
          </cell>
        </row>
        <row r="147">
          <cell r="H147">
            <v>2629.3612506525624</v>
          </cell>
          <cell r="I147">
            <v>0</v>
          </cell>
          <cell r="J147">
            <v>2637.3635193111304</v>
          </cell>
          <cell r="K147">
            <v>2605.19120907873</v>
          </cell>
          <cell r="N147">
            <v>0</v>
          </cell>
          <cell r="O147">
            <v>0</v>
          </cell>
        </row>
        <row r="148">
          <cell r="H148">
            <v>2358.3793900160963</v>
          </cell>
          <cell r="I148">
            <v>0</v>
          </cell>
          <cell r="J148">
            <v>2391.9679594645313</v>
          </cell>
          <cell r="K148">
            <v>2353.1552606487517</v>
          </cell>
          <cell r="N148">
            <v>0</v>
          </cell>
          <cell r="O148">
            <v>0</v>
          </cell>
        </row>
        <row r="149"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N149">
            <v>0</v>
          </cell>
          <cell r="O149">
            <v>0</v>
          </cell>
        </row>
        <row r="150">
          <cell r="C150" t="str">
            <v>Другие виды топлива</v>
          </cell>
          <cell r="D150" t="str">
            <v>L27</v>
          </cell>
          <cell r="F150" t="str">
            <v>руб/тут</v>
          </cell>
        </row>
        <row r="151">
          <cell r="B151" t="str">
            <v>дизельное топливо</v>
          </cell>
          <cell r="C151" t="str">
            <v>Другие виды топлива</v>
          </cell>
          <cell r="D151" t="str">
            <v>L27</v>
          </cell>
          <cell r="F151" t="str">
            <v>руб/тут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N151">
            <v>0</v>
          </cell>
          <cell r="O151">
            <v>0</v>
          </cell>
        </row>
        <row r="152">
          <cell r="C152" t="str">
            <v>Другие виды топлива</v>
          </cell>
          <cell r="D152" t="str">
            <v>L27</v>
          </cell>
          <cell r="F152" t="str">
            <v>руб/тут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N152">
            <v>0</v>
          </cell>
          <cell r="O152">
            <v>0</v>
          </cell>
        </row>
        <row r="153">
          <cell r="H153">
            <v>2232.2294180038211</v>
          </cell>
          <cell r="I153">
            <v>2116.5997853325493</v>
          </cell>
          <cell r="J153">
            <v>2263.07673096496</v>
          </cell>
          <cell r="K153">
            <v>2215.0380767851584</v>
          </cell>
          <cell r="N153">
            <v>0</v>
          </cell>
          <cell r="O153">
            <v>0</v>
          </cell>
        </row>
        <row r="156">
          <cell r="H156">
            <v>1840.4263190842448</v>
          </cell>
          <cell r="I156">
            <v>0</v>
          </cell>
          <cell r="J156">
            <v>1710.0700000000002</v>
          </cell>
          <cell r="K156">
            <v>1892.75</v>
          </cell>
          <cell r="N156">
            <v>0</v>
          </cell>
          <cell r="O156">
            <v>0</v>
          </cell>
        </row>
        <row r="157">
          <cell r="H157">
            <v>1861.6659000164714</v>
          </cell>
          <cell r="I157">
            <v>0</v>
          </cell>
          <cell r="J157">
            <v>1080.0000199999999</v>
          </cell>
          <cell r="K157">
            <v>2017.9999800000001</v>
          </cell>
          <cell r="N157">
            <v>0</v>
          </cell>
          <cell r="O157">
            <v>0</v>
          </cell>
        </row>
        <row r="158">
          <cell r="H158">
            <v>2489.1573367047154</v>
          </cell>
          <cell r="I158">
            <v>2417.2351100000001</v>
          </cell>
          <cell r="J158">
            <v>2547.662652540826</v>
          </cell>
          <cell r="K158">
            <v>2436.2772286248646</v>
          </cell>
          <cell r="N158">
            <v>0</v>
          </cell>
          <cell r="O158">
            <v>0</v>
          </cell>
        </row>
        <row r="159">
          <cell r="H159">
            <v>2315.2483500470844</v>
          </cell>
          <cell r="I159">
            <v>2417.2351100000001</v>
          </cell>
          <cell r="J159">
            <v>2308.73596</v>
          </cell>
          <cell r="K159">
            <v>2304.5279799999998</v>
          </cell>
          <cell r="N159">
            <v>0</v>
          </cell>
          <cell r="O159">
            <v>0</v>
          </cell>
        </row>
        <row r="160">
          <cell r="H160">
            <v>3002.7351096745274</v>
          </cell>
          <cell r="I160">
            <v>0</v>
          </cell>
          <cell r="J160">
            <v>3011.8810246000003</v>
          </cell>
          <cell r="K160">
            <v>2975.1110699999999</v>
          </cell>
          <cell r="N160">
            <v>0</v>
          </cell>
          <cell r="O160">
            <v>0</v>
          </cell>
        </row>
        <row r="161">
          <cell r="H161">
            <v>2693.2692634327232</v>
          </cell>
          <cell r="I161">
            <v>0</v>
          </cell>
          <cell r="J161">
            <v>2731.2856999999999</v>
          </cell>
          <cell r="K161">
            <v>2687.3556000000003</v>
          </cell>
          <cell r="N161">
            <v>0</v>
          </cell>
          <cell r="O161">
            <v>0</v>
          </cell>
        </row>
        <row r="162"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N162">
            <v>0</v>
          </cell>
          <cell r="O162">
            <v>0</v>
          </cell>
        </row>
        <row r="163">
          <cell r="C163" t="str">
            <v>Другие виды топлива</v>
          </cell>
          <cell r="D163" t="str">
            <v>L28</v>
          </cell>
          <cell r="F163" t="str">
            <v>руб/тнт</v>
          </cell>
        </row>
        <row r="164">
          <cell r="B164" t="str">
            <v>дизельное топливо</v>
          </cell>
          <cell r="C164" t="str">
            <v>Другие виды топлива</v>
          </cell>
          <cell r="D164" t="str">
            <v>L28</v>
          </cell>
          <cell r="F164" t="str">
            <v>руб/тнт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N164">
            <v>0</v>
          </cell>
          <cell r="O164">
            <v>0</v>
          </cell>
        </row>
        <row r="165">
          <cell r="C165" t="str">
            <v>Другие виды топлива</v>
          </cell>
          <cell r="D165" t="str">
            <v>L28</v>
          </cell>
          <cell r="F165" t="str">
            <v>руб/тнт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N165">
            <v>0</v>
          </cell>
          <cell r="O165">
            <v>0</v>
          </cell>
        </row>
        <row r="167">
          <cell r="H167">
            <v>330.21741773774494</v>
          </cell>
          <cell r="I167">
            <v>366.05463731571825</v>
          </cell>
          <cell r="J167">
            <v>347.15489233664175</v>
          </cell>
          <cell r="K167">
            <v>308.12882298643359</v>
          </cell>
          <cell r="N167">
            <v>0</v>
          </cell>
          <cell r="O167">
            <v>0</v>
          </cell>
        </row>
      </sheetData>
      <sheetData sheetId="9"/>
      <sheetData sheetId="10" refreshError="1">
        <row r="3">
          <cell r="H3" t="str">
            <v>ОПТ</v>
          </cell>
          <cell r="N3" t="str">
            <v>РОЗН</v>
          </cell>
        </row>
        <row r="4">
          <cell r="H4" t="str">
            <v>ТГК-6</v>
          </cell>
          <cell r="N4" t="str">
            <v>ООО "Ивановская Тепловая ЭлектроСтанция"</v>
          </cell>
        </row>
        <row r="5">
          <cell r="H5" t="str">
            <v>Всего</v>
          </cell>
          <cell r="I5" t="str">
            <v>Ивановская ТЭЦ-1</v>
          </cell>
          <cell r="J5" t="str">
            <v>Ивановская ТЭЦ-2</v>
          </cell>
          <cell r="K5" t="str">
            <v>Ивановская ТЭЦ-3</v>
          </cell>
          <cell r="N5" t="str">
            <v>Всего</v>
          </cell>
          <cell r="O5" t="str">
            <v>мини-ТЭЦ</v>
          </cell>
        </row>
        <row r="6">
          <cell r="H6">
            <v>1754.336</v>
          </cell>
          <cell r="I6">
            <v>69.335999999999999</v>
          </cell>
          <cell r="J6">
            <v>613</v>
          </cell>
          <cell r="K6">
            <v>1072</v>
          </cell>
          <cell r="N6">
            <v>0</v>
          </cell>
        </row>
        <row r="7">
          <cell r="H7">
            <v>244.47299999999998</v>
          </cell>
          <cell r="I7">
            <v>8.5730000000000004</v>
          </cell>
          <cell r="J7">
            <v>100.5</v>
          </cell>
          <cell r="K7">
            <v>135.39999999999998</v>
          </cell>
          <cell r="N7">
            <v>0</v>
          </cell>
          <cell r="O7">
            <v>0</v>
          </cell>
        </row>
        <row r="8">
          <cell r="H8">
            <v>118.60299999999999</v>
          </cell>
          <cell r="I8">
            <v>2.8029999999999999</v>
          </cell>
          <cell r="J8">
            <v>47.5</v>
          </cell>
          <cell r="K8">
            <v>68.3</v>
          </cell>
          <cell r="N8">
            <v>0</v>
          </cell>
        </row>
        <row r="9">
          <cell r="H9">
            <v>6.7605635408496427</v>
          </cell>
          <cell r="I9">
            <v>4.042632975654783</v>
          </cell>
          <cell r="J9">
            <v>7.7487765089722673</v>
          </cell>
          <cell r="K9">
            <v>6.3712686567164178</v>
          </cell>
          <cell r="N9">
            <v>0</v>
          </cell>
          <cell r="O9">
            <v>0</v>
          </cell>
        </row>
        <row r="10">
          <cell r="H10">
            <v>125.86999999999999</v>
          </cell>
          <cell r="I10">
            <v>5.77</v>
          </cell>
          <cell r="J10">
            <v>53</v>
          </cell>
          <cell r="K10">
            <v>67.099999999999994</v>
          </cell>
          <cell r="N10">
            <v>0</v>
          </cell>
        </row>
        <row r="11">
          <cell r="H11">
            <v>46.109317950617196</v>
          </cell>
          <cell r="I11">
            <v>35.048077215105295</v>
          </cell>
          <cell r="J11">
            <v>40.724621645213247</v>
          </cell>
          <cell r="K11">
            <v>53.095440438943406</v>
          </cell>
          <cell r="N11">
            <v>0</v>
          </cell>
          <cell r="O11">
            <v>0</v>
          </cell>
        </row>
        <row r="12">
          <cell r="H12">
            <v>1509.8630000000001</v>
          </cell>
          <cell r="I12">
            <v>60.762999999999998</v>
          </cell>
          <cell r="J12">
            <v>512.5</v>
          </cell>
          <cell r="K12">
            <v>936.6</v>
          </cell>
          <cell r="N12">
            <v>0</v>
          </cell>
        </row>
        <row r="13">
          <cell r="H13">
            <v>1.9049999999999998</v>
          </cell>
          <cell r="I13">
            <v>0.4</v>
          </cell>
          <cell r="J13">
            <v>0.83499999999999996</v>
          </cell>
          <cell r="K13">
            <v>0.67</v>
          </cell>
          <cell r="N13">
            <v>0</v>
          </cell>
        </row>
        <row r="14">
          <cell r="H14">
            <v>21.419</v>
          </cell>
          <cell r="I14">
            <v>0.48899999999999999</v>
          </cell>
          <cell r="J14">
            <v>9.1999999999999993</v>
          </cell>
          <cell r="K14">
            <v>11.73</v>
          </cell>
          <cell r="N14">
            <v>0</v>
          </cell>
        </row>
        <row r="15">
          <cell r="H15">
            <v>1.4186055291109194</v>
          </cell>
          <cell r="I15">
            <v>0.80476605829205272</v>
          </cell>
          <cell r="J15">
            <v>1.795121951219512</v>
          </cell>
          <cell r="K15">
            <v>1.2524023062139655</v>
          </cell>
          <cell r="N15">
            <v>0</v>
          </cell>
          <cell r="O15">
            <v>0</v>
          </cell>
        </row>
        <row r="16">
          <cell r="H16">
            <v>1486.539</v>
          </cell>
          <cell r="I16">
            <v>59.874000000000002</v>
          </cell>
          <cell r="J16">
            <v>502.46500000000003</v>
          </cell>
          <cell r="K16">
            <v>924.2</v>
          </cell>
          <cell r="N16">
            <v>0</v>
          </cell>
          <cell r="O16">
            <v>0</v>
          </cell>
        </row>
        <row r="17">
          <cell r="H17">
            <v>2729.817</v>
          </cell>
          <cell r="I17">
            <v>164.631</v>
          </cell>
          <cell r="J17">
            <v>1301.424</v>
          </cell>
          <cell r="K17">
            <v>1263.7619999999999</v>
          </cell>
          <cell r="N17">
            <v>0</v>
          </cell>
        </row>
        <row r="18">
          <cell r="H18">
            <v>12.65</v>
          </cell>
          <cell r="I18">
            <v>2.4700000000000002</v>
          </cell>
          <cell r="J18">
            <v>2.2799999999999998</v>
          </cell>
          <cell r="K18">
            <v>7.9</v>
          </cell>
          <cell r="N18">
            <v>0</v>
          </cell>
        </row>
        <row r="19">
          <cell r="H19">
            <v>0.46340102651569687</v>
          </cell>
          <cell r="I19">
            <v>1.5003249691734852</v>
          </cell>
          <cell r="J19">
            <v>0.17519271198318148</v>
          </cell>
          <cell r="K19">
            <v>0.62511770412466916</v>
          </cell>
          <cell r="N19">
            <v>0</v>
          </cell>
          <cell r="O19">
            <v>0</v>
          </cell>
        </row>
        <row r="20">
          <cell r="H20">
            <v>2717.1669999999999</v>
          </cell>
          <cell r="I20">
            <v>162.161</v>
          </cell>
          <cell r="J20">
            <v>1299.144</v>
          </cell>
          <cell r="K20">
            <v>1255.8619999999999</v>
          </cell>
          <cell r="N20">
            <v>0</v>
          </cell>
          <cell r="O20">
            <v>0</v>
          </cell>
        </row>
        <row r="21">
          <cell r="H21">
            <v>1509.8630000000001</v>
          </cell>
          <cell r="I21">
            <v>60.762999999999998</v>
          </cell>
          <cell r="J21">
            <v>512.5</v>
          </cell>
          <cell r="K21">
            <v>936.6</v>
          </cell>
          <cell r="N21">
            <v>0</v>
          </cell>
          <cell r="O21">
            <v>0</v>
          </cell>
        </row>
        <row r="22">
          <cell r="H22">
            <v>339.28463937860585</v>
          </cell>
          <cell r="I22">
            <v>272.7647</v>
          </cell>
          <cell r="J22">
            <v>403.12</v>
          </cell>
          <cell r="K22">
            <v>308.67</v>
          </cell>
          <cell r="N22">
            <v>0</v>
          </cell>
        </row>
        <row r="23">
          <cell r="H23">
            <v>512.27332346610001</v>
          </cell>
          <cell r="I23">
            <v>16.5740014661</v>
          </cell>
          <cell r="J23">
            <v>206.59899999999999</v>
          </cell>
          <cell r="K23">
            <v>289.10032200000006</v>
          </cell>
          <cell r="N23">
            <v>0</v>
          </cell>
          <cell r="O23">
            <v>0</v>
          </cell>
        </row>
        <row r="24">
          <cell r="H24">
            <v>2729.817</v>
          </cell>
          <cell r="I24">
            <v>164.631</v>
          </cell>
          <cell r="J24">
            <v>1301.424</v>
          </cell>
          <cell r="K24">
            <v>1263.7619999999999</v>
          </cell>
          <cell r="N24">
            <v>0</v>
          </cell>
          <cell r="O24">
            <v>0</v>
          </cell>
        </row>
        <row r="25">
          <cell r="H25">
            <v>147.80839903553974</v>
          </cell>
          <cell r="I25">
            <v>163.95</v>
          </cell>
          <cell r="J25">
            <v>154.99</v>
          </cell>
          <cell r="K25">
            <v>138.31</v>
          </cell>
          <cell r="N25">
            <v>0</v>
          </cell>
        </row>
        <row r="26">
          <cell r="H26">
            <v>403.48988042999997</v>
          </cell>
          <cell r="I26">
            <v>26.991252450000001</v>
          </cell>
          <cell r="J26">
            <v>201.70770576000001</v>
          </cell>
          <cell r="K26">
            <v>174.79092222</v>
          </cell>
          <cell r="N26">
            <v>0</v>
          </cell>
          <cell r="O26">
            <v>0</v>
          </cell>
        </row>
        <row r="27">
          <cell r="H27">
            <v>915.76320389609998</v>
          </cell>
          <cell r="I27">
            <v>43.565253916100005</v>
          </cell>
          <cell r="J27">
            <v>408.30670576</v>
          </cell>
          <cell r="K27">
            <v>463.89124422000009</v>
          </cell>
          <cell r="N27">
            <v>0</v>
          </cell>
          <cell r="O27">
            <v>0</v>
          </cell>
        </row>
        <row r="28">
          <cell r="H28">
            <v>44.0605037102778</v>
          </cell>
          <cell r="I28">
            <v>61.955916754166083</v>
          </cell>
          <cell r="J28">
            <v>49.401026952166319</v>
          </cell>
          <cell r="K28">
            <v>37.679288927709429</v>
          </cell>
          <cell r="N28">
            <v>0</v>
          </cell>
          <cell r="O28">
            <v>0</v>
          </cell>
        </row>
        <row r="29">
          <cell r="H29">
            <v>915.76320389609998</v>
          </cell>
          <cell r="I29">
            <v>43.565253916100005</v>
          </cell>
          <cell r="J29">
            <v>408.30670576</v>
          </cell>
          <cell r="K29">
            <v>463.89124422000009</v>
          </cell>
          <cell r="N29">
            <v>0</v>
          </cell>
          <cell r="O29">
            <v>0</v>
          </cell>
        </row>
        <row r="30">
          <cell r="H30">
            <v>179.21938527800404</v>
          </cell>
          <cell r="I30">
            <v>0</v>
          </cell>
          <cell r="J30">
            <v>80.967219752207995</v>
          </cell>
          <cell r="K30">
            <v>98.25216552579603</v>
          </cell>
          <cell r="N30">
            <v>0</v>
          </cell>
          <cell r="O30">
            <v>0</v>
          </cell>
        </row>
        <row r="31">
          <cell r="H31">
            <v>0.81603069704460018</v>
          </cell>
          <cell r="I31">
            <v>0</v>
          </cell>
          <cell r="J31">
            <v>0.13596613301808</v>
          </cell>
          <cell r="K31">
            <v>0.68006456402652016</v>
          </cell>
          <cell r="N31">
            <v>0</v>
          </cell>
          <cell r="O31">
            <v>0</v>
          </cell>
        </row>
        <row r="32">
          <cell r="H32">
            <v>735.71899114207667</v>
          </cell>
          <cell r="I32">
            <v>43.565253916100012</v>
          </cell>
          <cell r="J32">
            <v>327.19657866077597</v>
          </cell>
          <cell r="K32">
            <v>364.95715856520064</v>
          </cell>
          <cell r="N32">
            <v>0</v>
          </cell>
          <cell r="O32">
            <v>0</v>
          </cell>
        </row>
        <row r="33">
          <cell r="H33">
            <v>551.8120531604111</v>
          </cell>
          <cell r="I33">
            <v>43.565253916100012</v>
          </cell>
          <cell r="J33">
            <v>244.26948672091999</v>
          </cell>
          <cell r="K33">
            <v>263.97731252339105</v>
          </cell>
          <cell r="N33">
            <v>0</v>
          </cell>
          <cell r="O33">
            <v>0</v>
          </cell>
        </row>
        <row r="34">
          <cell r="H34">
            <v>183.90693798166561</v>
          </cell>
          <cell r="I34">
            <v>0</v>
          </cell>
          <cell r="J34">
            <v>82.927091939855998</v>
          </cell>
          <cell r="K34">
            <v>100.97984604180961</v>
          </cell>
          <cell r="N34">
            <v>0</v>
          </cell>
          <cell r="O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N35">
            <v>0</v>
          </cell>
          <cell r="O35">
            <v>0</v>
          </cell>
        </row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N36">
            <v>0</v>
          </cell>
          <cell r="O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  <cell r="O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N38">
            <v>0</v>
          </cell>
          <cell r="O38">
            <v>0</v>
          </cell>
        </row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  <cell r="O39">
            <v>0</v>
          </cell>
        </row>
        <row r="41">
          <cell r="H41">
            <v>403.48988042999997</v>
          </cell>
          <cell r="I41">
            <v>26.991252449999998</v>
          </cell>
          <cell r="J41">
            <v>201.70770576000004</v>
          </cell>
          <cell r="K41">
            <v>174.79092222</v>
          </cell>
          <cell r="N41">
            <v>0</v>
          </cell>
          <cell r="O41">
            <v>0</v>
          </cell>
        </row>
        <row r="43">
          <cell r="H43">
            <v>99.999039404625861</v>
          </cell>
          <cell r="I43">
            <v>100</v>
          </cell>
          <cell r="J43">
            <v>99.9983</v>
          </cell>
          <cell r="K43">
            <v>99.999600000000001</v>
          </cell>
          <cell r="N43">
            <v>0</v>
          </cell>
          <cell r="O43">
            <v>0</v>
          </cell>
        </row>
        <row r="44">
          <cell r="H44">
            <v>19.570494262656329</v>
          </cell>
          <cell r="J44">
            <v>19.829999999999998</v>
          </cell>
          <cell r="K44">
            <v>21.18</v>
          </cell>
          <cell r="N44">
            <v>0</v>
          </cell>
        </row>
        <row r="45">
          <cell r="H45">
            <v>8.9109356389600561E-2</v>
          </cell>
          <cell r="J45">
            <v>3.3300000000000003E-2</v>
          </cell>
          <cell r="K45">
            <v>0.14660000000000001</v>
          </cell>
          <cell r="N45">
            <v>0</v>
          </cell>
        </row>
        <row r="46">
          <cell r="H46">
            <v>80.339435785579937</v>
          </cell>
          <cell r="I46">
            <v>100</v>
          </cell>
          <cell r="J46">
            <v>80.135000000000005</v>
          </cell>
          <cell r="K46">
            <v>78.673000000000002</v>
          </cell>
          <cell r="N46">
            <v>0</v>
          </cell>
          <cell r="O46">
            <v>0</v>
          </cell>
        </row>
        <row r="47">
          <cell r="H47">
            <v>60.257067636342619</v>
          </cell>
          <cell r="I47">
            <v>100</v>
          </cell>
          <cell r="J47">
            <v>59.825000000000003</v>
          </cell>
          <cell r="K47">
            <v>56.905000000000001</v>
          </cell>
          <cell r="N47">
            <v>0</v>
          </cell>
        </row>
        <row r="48">
          <cell r="H48">
            <v>20.082368149237322</v>
          </cell>
          <cell r="J48">
            <v>20.309999999999999</v>
          </cell>
          <cell r="K48">
            <v>21.768000000000001</v>
          </cell>
          <cell r="N48">
            <v>0</v>
          </cell>
        </row>
        <row r="49">
          <cell r="H49">
            <v>0</v>
          </cell>
          <cell r="N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N50">
            <v>0</v>
          </cell>
          <cell r="O50">
            <v>0</v>
          </cell>
        </row>
        <row r="52">
          <cell r="H52">
            <v>0</v>
          </cell>
          <cell r="N52">
            <v>0</v>
          </cell>
        </row>
        <row r="53">
          <cell r="H53">
            <v>0</v>
          </cell>
          <cell r="N53">
            <v>0</v>
          </cell>
        </row>
        <row r="56">
          <cell r="H56">
            <v>0.71131005796313174</v>
          </cell>
          <cell r="J56">
            <v>0.66</v>
          </cell>
          <cell r="K56">
            <v>0.76</v>
          </cell>
          <cell r="N56">
            <v>0</v>
          </cell>
        </row>
        <row r="57">
          <cell r="H57">
            <v>1.36</v>
          </cell>
          <cell r="J57">
            <v>1.36</v>
          </cell>
          <cell r="K57">
            <v>1.36</v>
          </cell>
          <cell r="N57">
            <v>0</v>
          </cell>
        </row>
        <row r="58">
          <cell r="H58">
            <v>1.1419999999999999</v>
          </cell>
          <cell r="I58">
            <v>1.1419999999999999</v>
          </cell>
          <cell r="J58">
            <v>1.1419999999999999</v>
          </cell>
          <cell r="K58">
            <v>1.1419999999999999</v>
          </cell>
          <cell r="N58">
            <v>0</v>
          </cell>
          <cell r="O58">
            <v>0</v>
          </cell>
        </row>
        <row r="59">
          <cell r="H59">
            <v>1.1419999999999999</v>
          </cell>
          <cell r="I59">
            <v>1.1419999999999999</v>
          </cell>
          <cell r="J59">
            <v>1.1419999999999999</v>
          </cell>
          <cell r="K59">
            <v>1.1419999999999999</v>
          </cell>
          <cell r="N59">
            <v>0</v>
          </cell>
        </row>
        <row r="60">
          <cell r="H60">
            <v>1.1419999999999999</v>
          </cell>
          <cell r="J60">
            <v>1.1419999999999999</v>
          </cell>
          <cell r="K60">
            <v>1.1419999999999999</v>
          </cell>
          <cell r="N60">
            <v>0</v>
          </cell>
        </row>
        <row r="61">
          <cell r="H61">
            <v>0</v>
          </cell>
          <cell r="N61">
            <v>0</v>
          </cell>
        </row>
        <row r="62">
          <cell r="H62">
            <v>0</v>
          </cell>
          <cell r="I62">
            <v>0</v>
          </cell>
          <cell r="J62">
            <v>0</v>
          </cell>
          <cell r="K62">
            <v>0</v>
          </cell>
          <cell r="N62">
            <v>0</v>
          </cell>
          <cell r="O62">
            <v>0</v>
          </cell>
        </row>
        <row r="64">
          <cell r="H64">
            <v>0</v>
          </cell>
          <cell r="N64">
            <v>0</v>
          </cell>
        </row>
        <row r="65">
          <cell r="H65">
            <v>0</v>
          </cell>
          <cell r="N65">
            <v>0</v>
          </cell>
        </row>
        <row r="68">
          <cell r="H68">
            <v>251.95677085068471</v>
          </cell>
          <cell r="I68">
            <v>0</v>
          </cell>
          <cell r="J68">
            <v>122.67760568516363</v>
          </cell>
          <cell r="K68">
            <v>129.27916516552108</v>
          </cell>
          <cell r="N68">
            <v>0</v>
          </cell>
          <cell r="O68">
            <v>0</v>
          </cell>
        </row>
        <row r="69">
          <cell r="H69">
            <v>0.60002257135632364</v>
          </cell>
          <cell r="I69">
            <v>0</v>
          </cell>
          <cell r="J69">
            <v>9.9975097807411761E-2</v>
          </cell>
          <cell r="K69">
            <v>0.50004747354891188</v>
          </cell>
          <cell r="N69">
            <v>0</v>
          </cell>
          <cell r="O69">
            <v>0</v>
          </cell>
        </row>
        <row r="70">
          <cell r="H70">
            <v>644.23729522073268</v>
          </cell>
          <cell r="I70">
            <v>38.148208332837143</v>
          </cell>
          <cell r="J70">
            <v>286.51189024586341</v>
          </cell>
          <cell r="K70">
            <v>319.57719664203211</v>
          </cell>
          <cell r="N70">
            <v>0</v>
          </cell>
          <cell r="O70">
            <v>0</v>
          </cell>
        </row>
        <row r="71">
          <cell r="H71">
            <v>483.19794497409032</v>
          </cell>
          <cell r="I71">
            <v>38.148208332837143</v>
          </cell>
          <cell r="J71">
            <v>213.89622304809109</v>
          </cell>
          <cell r="K71">
            <v>231.15351359316205</v>
          </cell>
          <cell r="N71">
            <v>0</v>
          </cell>
          <cell r="O71">
            <v>0</v>
          </cell>
        </row>
        <row r="72">
          <cell r="H72">
            <v>161.03935024664241</v>
          </cell>
          <cell r="I72">
            <v>0</v>
          </cell>
          <cell r="J72">
            <v>72.615667197772339</v>
          </cell>
          <cell r="K72">
            <v>88.42368304887006</v>
          </cell>
          <cell r="N72">
            <v>0</v>
          </cell>
          <cell r="O72">
            <v>0</v>
          </cell>
        </row>
        <row r="73">
          <cell r="H73">
            <v>0</v>
          </cell>
          <cell r="I73">
            <v>0</v>
          </cell>
          <cell r="J73">
            <v>0</v>
          </cell>
          <cell r="K73">
            <v>0</v>
          </cell>
          <cell r="N73">
            <v>0</v>
          </cell>
          <cell r="O73">
            <v>0</v>
          </cell>
        </row>
        <row r="74">
          <cell r="H74">
            <v>0</v>
          </cell>
          <cell r="I74">
            <v>0</v>
          </cell>
          <cell r="J74">
            <v>0</v>
          </cell>
          <cell r="K74">
            <v>0</v>
          </cell>
          <cell r="N74">
            <v>0</v>
          </cell>
          <cell r="O74">
            <v>0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N76">
            <v>0</v>
          </cell>
          <cell r="O76">
            <v>0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N77">
            <v>0</v>
          </cell>
          <cell r="O77">
            <v>0</v>
          </cell>
        </row>
        <row r="80">
          <cell r="H80">
            <v>1013.7347429518111</v>
          </cell>
          <cell r="J80">
            <v>961.05465000000004</v>
          </cell>
          <cell r="K80">
            <v>1063.7247600000001</v>
          </cell>
          <cell r="N80">
            <v>0</v>
          </cell>
        </row>
        <row r="81">
          <cell r="H81">
            <v>2803.8842688956033</v>
          </cell>
          <cell r="J81">
            <v>1130.28</v>
          </cell>
          <cell r="K81">
            <v>3138.49</v>
          </cell>
          <cell r="N81">
            <v>0</v>
          </cell>
        </row>
        <row r="82">
          <cell r="H82">
            <v>2319.0921048637783</v>
          </cell>
          <cell r="I82">
            <v>2235.2800000000002</v>
          </cell>
          <cell r="J82">
            <v>2320.2583477881076</v>
          </cell>
          <cell r="K82">
            <v>2328.0512521449546</v>
          </cell>
          <cell r="N82">
            <v>0</v>
          </cell>
          <cell r="O82">
            <v>0</v>
          </cell>
        </row>
        <row r="83">
          <cell r="H83">
            <v>2235.2799999999997</v>
          </cell>
          <cell r="I83">
            <v>2235.2800000000002</v>
          </cell>
          <cell r="J83">
            <v>2235.2800000000002</v>
          </cell>
          <cell r="K83">
            <v>2235.2800000000002</v>
          </cell>
          <cell r="N83">
            <v>0</v>
          </cell>
        </row>
        <row r="84">
          <cell r="H84">
            <v>2570.5700000000002</v>
          </cell>
          <cell r="J84">
            <v>2570.5700000000002</v>
          </cell>
          <cell r="K84">
            <v>2570.5700000000002</v>
          </cell>
          <cell r="N84">
            <v>0</v>
          </cell>
        </row>
        <row r="85">
          <cell r="H85">
            <v>0</v>
          </cell>
          <cell r="N85">
            <v>0</v>
          </cell>
        </row>
        <row r="86">
          <cell r="H86">
            <v>0</v>
          </cell>
          <cell r="I86">
            <v>0</v>
          </cell>
          <cell r="J86">
            <v>0</v>
          </cell>
          <cell r="K86">
            <v>0</v>
          </cell>
          <cell r="N86">
            <v>0</v>
          </cell>
          <cell r="O86">
            <v>0</v>
          </cell>
        </row>
        <row r="88">
          <cell r="H88">
            <v>0</v>
          </cell>
          <cell r="N88">
            <v>0</v>
          </cell>
        </row>
        <row r="89">
          <cell r="H89">
            <v>0</v>
          </cell>
          <cell r="N89">
            <v>0</v>
          </cell>
        </row>
        <row r="91">
          <cell r="H91">
            <v>1751145.3511872916</v>
          </cell>
          <cell r="I91">
            <v>85271.92712222421</v>
          </cell>
          <cell r="J91">
            <v>782794.48833165737</v>
          </cell>
          <cell r="K91">
            <v>883078.93573341006</v>
          </cell>
          <cell r="N91">
            <v>0</v>
          </cell>
          <cell r="O91">
            <v>0</v>
          </cell>
        </row>
        <row r="92">
          <cell r="H92">
            <v>255417.33233328722</v>
          </cell>
          <cell r="I92">
            <v>0</v>
          </cell>
          <cell r="J92">
            <v>117899.88339459295</v>
          </cell>
          <cell r="K92">
            <v>137517.44893869429</v>
          </cell>
          <cell r="N92">
            <v>0</v>
          </cell>
          <cell r="O92">
            <v>0</v>
          </cell>
        </row>
        <row r="93">
          <cell r="H93">
            <v>1682.3938488082856</v>
          </cell>
          <cell r="I93">
            <v>0</v>
          </cell>
          <cell r="J93">
            <v>112.99985354976137</v>
          </cell>
          <cell r="K93">
            <v>1569.3939952585242</v>
          </cell>
          <cell r="N93">
            <v>0</v>
          </cell>
          <cell r="O93">
            <v>0</v>
          </cell>
        </row>
        <row r="94">
          <cell r="H94">
            <v>1494045.6250051963</v>
          </cell>
          <cell r="I94">
            <v>85271.92712222421</v>
          </cell>
          <cell r="J94">
            <v>664781.6050835147</v>
          </cell>
          <cell r="K94">
            <v>743992.09279945726</v>
          </cell>
          <cell r="N94">
            <v>0</v>
          </cell>
          <cell r="O94">
            <v>0</v>
          </cell>
        </row>
        <row r="95">
          <cell r="H95">
            <v>1080082.7024416844</v>
          </cell>
          <cell r="I95">
            <v>85271.92712222421</v>
          </cell>
          <cell r="J95">
            <v>478117.94945493707</v>
          </cell>
          <cell r="K95">
            <v>516692.8258645233</v>
          </cell>
          <cell r="N95">
            <v>0</v>
          </cell>
          <cell r="O95">
            <v>0</v>
          </cell>
        </row>
        <row r="96">
          <cell r="H96">
            <v>413962.92256351159</v>
          </cell>
          <cell r="I96">
            <v>0</v>
          </cell>
          <cell r="J96">
            <v>186663.65562857766</v>
          </cell>
          <cell r="K96">
            <v>227299.26693493393</v>
          </cell>
          <cell r="N96">
            <v>0</v>
          </cell>
          <cell r="O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  <cell r="K97">
            <v>0</v>
          </cell>
          <cell r="N97">
            <v>0</v>
          </cell>
          <cell r="O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  <cell r="K98">
            <v>0</v>
          </cell>
          <cell r="N98">
            <v>0</v>
          </cell>
          <cell r="O98">
            <v>0</v>
          </cell>
        </row>
        <row r="100"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N100">
            <v>0</v>
          </cell>
          <cell r="O100">
            <v>0</v>
          </cell>
        </row>
        <row r="101"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</row>
        <row r="102">
          <cell r="H102">
            <v>772277.38399804593</v>
          </cell>
          <cell r="I102">
            <v>52831.004182518394</v>
          </cell>
          <cell r="J102">
            <v>386708.51616079453</v>
          </cell>
          <cell r="K102">
            <v>332737.863654733</v>
          </cell>
          <cell r="N102">
            <v>0</v>
          </cell>
          <cell r="O102">
            <v>0</v>
          </cell>
        </row>
        <row r="105">
          <cell r="H105">
            <v>790.06847093523788</v>
          </cell>
          <cell r="J105">
            <v>749.01535000000001</v>
          </cell>
          <cell r="K105">
            <v>829.02524000000005</v>
          </cell>
          <cell r="N105">
            <v>0</v>
          </cell>
        </row>
        <row r="106">
          <cell r="H106">
            <v>86.210791854916579</v>
          </cell>
          <cell r="J106">
            <v>49.718200000000003</v>
          </cell>
          <cell r="K106">
            <v>93.506799999999998</v>
          </cell>
          <cell r="N106">
            <v>0</v>
          </cell>
        </row>
        <row r="107">
          <cell r="H107">
            <v>285.56835994609673</v>
          </cell>
          <cell r="I107">
            <v>399.45744999999999</v>
          </cell>
          <cell r="J107">
            <v>278.39999999999998</v>
          </cell>
          <cell r="K107">
            <v>278.39999999999992</v>
          </cell>
          <cell r="N107">
            <v>0</v>
          </cell>
          <cell r="O107">
            <v>0</v>
          </cell>
        </row>
        <row r="108">
          <cell r="H108">
            <v>287.95741817794698</v>
          </cell>
          <cell r="I108">
            <v>399.45744999999999</v>
          </cell>
          <cell r="J108">
            <v>278.39999999999998</v>
          </cell>
          <cell r="K108">
            <v>278.39999999999998</v>
          </cell>
          <cell r="N108">
            <v>0</v>
          </cell>
        </row>
        <row r="109">
          <cell r="H109">
            <v>278.39999999999998</v>
          </cell>
          <cell r="J109">
            <v>278.39999999999998</v>
          </cell>
          <cell r="K109">
            <v>278.39999999999998</v>
          </cell>
          <cell r="N109">
            <v>0</v>
          </cell>
        </row>
        <row r="110">
          <cell r="H110">
            <v>0</v>
          </cell>
          <cell r="N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N111">
            <v>0</v>
          </cell>
          <cell r="O111">
            <v>0</v>
          </cell>
        </row>
        <row r="113">
          <cell r="H113">
            <v>0</v>
          </cell>
          <cell r="N113">
            <v>0</v>
          </cell>
        </row>
        <row r="114">
          <cell r="H114">
            <v>0</v>
          </cell>
          <cell r="N114">
            <v>0</v>
          </cell>
        </row>
        <row r="116">
          <cell r="H116">
            <v>383088.61692108202</v>
          </cell>
          <cell r="I116">
            <v>15238.586022703876</v>
          </cell>
          <cell r="J116">
            <v>171657.29058579099</v>
          </cell>
          <cell r="K116">
            <v>196192.74031258712</v>
          </cell>
          <cell r="N116">
            <v>0</v>
          </cell>
          <cell r="O116">
            <v>0</v>
          </cell>
        </row>
        <row r="117">
          <cell r="H117">
            <v>199063.10068778059</v>
          </cell>
          <cell r="I117">
            <v>0</v>
          </cell>
          <cell r="J117">
            <v>91887.409759434828</v>
          </cell>
          <cell r="K117">
            <v>107175.69092834576</v>
          </cell>
          <cell r="N117">
            <v>0</v>
          </cell>
          <cell r="O117">
            <v>0</v>
          </cell>
        </row>
        <row r="118">
          <cell r="H118">
            <v>51.72842100745185</v>
          </cell>
          <cell r="I118">
            <v>0</v>
          </cell>
          <cell r="J118">
            <v>4.9705819078084597</v>
          </cell>
          <cell r="K118">
            <v>46.757839099643391</v>
          </cell>
          <cell r="N118">
            <v>0</v>
          </cell>
          <cell r="O118">
            <v>0</v>
          </cell>
        </row>
        <row r="119">
          <cell r="H119">
            <v>183973.78781229397</v>
          </cell>
          <cell r="I119">
            <v>15238.586022703876</v>
          </cell>
          <cell r="J119">
            <v>79764.910244448372</v>
          </cell>
          <cell r="K119">
            <v>88970.291545141721</v>
          </cell>
          <cell r="N119">
            <v>0</v>
          </cell>
          <cell r="O119">
            <v>0</v>
          </cell>
        </row>
        <row r="120">
          <cell r="H120">
            <v>139140.43270362873</v>
          </cell>
          <cell r="I120">
            <v>15238.586022703876</v>
          </cell>
          <cell r="J120">
            <v>59548.708496588551</v>
          </cell>
          <cell r="K120">
            <v>64353.138184336305</v>
          </cell>
          <cell r="N120">
            <v>0</v>
          </cell>
          <cell r="O120">
            <v>0</v>
          </cell>
        </row>
        <row r="121">
          <cell r="H121">
            <v>44833.355108665244</v>
          </cell>
          <cell r="I121">
            <v>0</v>
          </cell>
          <cell r="J121">
            <v>20216.201747859817</v>
          </cell>
          <cell r="K121">
            <v>24617.153360805423</v>
          </cell>
          <cell r="N121">
            <v>0</v>
          </cell>
          <cell r="O121">
            <v>0</v>
          </cell>
        </row>
        <row r="122"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N122">
            <v>0</v>
          </cell>
          <cell r="O122">
            <v>0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N123">
            <v>0</v>
          </cell>
          <cell r="O123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N125">
            <v>0</v>
          </cell>
          <cell r="O125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N126">
            <v>0</v>
          </cell>
          <cell r="O126">
            <v>0</v>
          </cell>
        </row>
        <row r="127">
          <cell r="H127">
            <v>168165.69953595381</v>
          </cell>
          <cell r="I127">
            <v>9441.2056707384017</v>
          </cell>
          <cell r="J127">
            <v>84800.464387645057</v>
          </cell>
          <cell r="K127">
            <v>73924.029477570351</v>
          </cell>
          <cell r="N127">
            <v>0</v>
          </cell>
          <cell r="O127">
            <v>0</v>
          </cell>
        </row>
        <row r="129">
          <cell r="H129">
            <v>2134233.9681083737</v>
          </cell>
          <cell r="I129">
            <v>100510.51314492809</v>
          </cell>
          <cell r="J129">
            <v>954451.77891744836</v>
          </cell>
          <cell r="K129">
            <v>1079271.6760459971</v>
          </cell>
          <cell r="N129">
            <v>0</v>
          </cell>
          <cell r="O129">
            <v>0</v>
          </cell>
        </row>
        <row r="130">
          <cell r="H130">
            <v>454480.43302106782</v>
          </cell>
          <cell r="I130">
            <v>0</v>
          </cell>
          <cell r="J130">
            <v>209787.29315402778</v>
          </cell>
          <cell r="K130">
            <v>244693.13986704004</v>
          </cell>
          <cell r="N130">
            <v>0</v>
          </cell>
          <cell r="O130">
            <v>0</v>
          </cell>
        </row>
        <row r="131">
          <cell r="H131">
            <v>1734.1222698157376</v>
          </cell>
          <cell r="I131">
            <v>0</v>
          </cell>
          <cell r="J131">
            <v>117.97043545756983</v>
          </cell>
          <cell r="K131">
            <v>1616.1518343581677</v>
          </cell>
          <cell r="N131">
            <v>0</v>
          </cell>
          <cell r="O131">
            <v>0</v>
          </cell>
        </row>
        <row r="132">
          <cell r="H132">
            <v>1678019.4128174903</v>
          </cell>
          <cell r="I132">
            <v>100510.51314492809</v>
          </cell>
          <cell r="J132">
            <v>744546.51532796316</v>
          </cell>
          <cell r="K132">
            <v>832962.38434459898</v>
          </cell>
          <cell r="N132">
            <v>0</v>
          </cell>
          <cell r="O132">
            <v>0</v>
          </cell>
        </row>
        <row r="133">
          <cell r="H133">
            <v>1219223.1351453133</v>
          </cell>
          <cell r="I133">
            <v>100510.51314492809</v>
          </cell>
          <cell r="J133">
            <v>537666.65795152565</v>
          </cell>
          <cell r="K133">
            <v>581045.96404885966</v>
          </cell>
          <cell r="N133">
            <v>0</v>
          </cell>
          <cell r="O133">
            <v>0</v>
          </cell>
        </row>
        <row r="134">
          <cell r="H134">
            <v>458796.27767217683</v>
          </cell>
          <cell r="I134">
            <v>0</v>
          </cell>
          <cell r="J134">
            <v>206879.85737643749</v>
          </cell>
          <cell r="K134">
            <v>251916.42029573934</v>
          </cell>
          <cell r="N134">
            <v>0</v>
          </cell>
          <cell r="O134">
            <v>0</v>
          </cell>
        </row>
        <row r="135"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N135">
            <v>0</v>
          </cell>
          <cell r="O135">
            <v>0</v>
          </cell>
        </row>
        <row r="136"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N136">
            <v>0</v>
          </cell>
          <cell r="O136">
            <v>0</v>
          </cell>
        </row>
        <row r="138"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N138">
            <v>0</v>
          </cell>
          <cell r="O138">
            <v>0</v>
          </cell>
        </row>
        <row r="139"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N139">
            <v>0</v>
          </cell>
          <cell r="O139">
            <v>0</v>
          </cell>
        </row>
        <row r="140">
          <cell r="H140">
            <v>940443.08353399974</v>
          </cell>
          <cell r="I140">
            <v>62272.209853256798</v>
          </cell>
          <cell r="J140">
            <v>471508.98054843961</v>
          </cell>
          <cell r="K140">
            <v>406661.89313230338</v>
          </cell>
          <cell r="N140">
            <v>0</v>
          </cell>
          <cell r="O140">
            <v>0</v>
          </cell>
        </row>
        <row r="142">
          <cell r="H142">
            <v>2330.5522202992097</v>
          </cell>
          <cell r="I142">
            <v>2307.1256129597205</v>
          </cell>
          <cell r="J142">
            <v>2337.5853627994757</v>
          </cell>
          <cell r="K142">
            <v>2326.5618601202855</v>
          </cell>
          <cell r="N142">
            <v>0</v>
          </cell>
          <cell r="O142">
            <v>0</v>
          </cell>
        </row>
        <row r="143">
          <cell r="H143">
            <v>2535.88880642616</v>
          </cell>
          <cell r="I143">
            <v>0</v>
          </cell>
          <cell r="J143">
            <v>2591.0151515151515</v>
          </cell>
          <cell r="K143">
            <v>2490.4605263157891</v>
          </cell>
          <cell r="N143">
            <v>0</v>
          </cell>
          <cell r="O143">
            <v>0</v>
          </cell>
        </row>
        <row r="144">
          <cell r="H144">
            <v>2125.0698976106764</v>
          </cell>
          <cell r="I144">
            <v>0</v>
          </cell>
          <cell r="J144">
            <v>867.64573529411769</v>
          </cell>
          <cell r="K144">
            <v>2376.4682352941172</v>
          </cell>
          <cell r="N144">
            <v>0</v>
          </cell>
          <cell r="O144">
            <v>0</v>
          </cell>
        </row>
        <row r="145">
          <cell r="H145">
            <v>2280.7884980822023</v>
          </cell>
          <cell r="I145">
            <v>2307.12561295972</v>
          </cell>
          <cell r="J145">
            <v>2275.5327038424766</v>
          </cell>
          <cell r="K145">
            <v>2282.3566130866502</v>
          </cell>
          <cell r="N145">
            <v>0</v>
          </cell>
          <cell r="O145">
            <v>0</v>
          </cell>
        </row>
        <row r="146">
          <cell r="H146">
            <v>2209.4898582994283</v>
          </cell>
          <cell r="I146">
            <v>2307.12561295972</v>
          </cell>
          <cell r="J146">
            <v>2201.1208406304731</v>
          </cell>
          <cell r="K146">
            <v>2201.1208406304731</v>
          </cell>
          <cell r="N146">
            <v>0</v>
          </cell>
          <cell r="O146">
            <v>0</v>
          </cell>
        </row>
        <row r="147">
          <cell r="H147">
            <v>2494.7197898423819</v>
          </cell>
          <cell r="I147">
            <v>0</v>
          </cell>
          <cell r="J147">
            <v>2494.7197898423824</v>
          </cell>
          <cell r="K147">
            <v>2494.7197898423819</v>
          </cell>
          <cell r="N147">
            <v>0</v>
          </cell>
          <cell r="O147">
            <v>0</v>
          </cell>
        </row>
        <row r="148"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N148">
            <v>0</v>
          </cell>
          <cell r="O148">
            <v>0</v>
          </cell>
        </row>
        <row r="149"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N149">
            <v>0</v>
          </cell>
          <cell r="O149">
            <v>0</v>
          </cell>
        </row>
        <row r="151"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N151">
            <v>0</v>
          </cell>
          <cell r="O151">
            <v>0</v>
          </cell>
        </row>
        <row r="152"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N152">
            <v>0</v>
          </cell>
          <cell r="O152">
            <v>0</v>
          </cell>
        </row>
        <row r="153">
          <cell r="H153">
            <v>2330.7724162295412</v>
          </cell>
          <cell r="I153">
            <v>2307.1256129597205</v>
          </cell>
          <cell r="J153">
            <v>2337.5853627994757</v>
          </cell>
          <cell r="K153">
            <v>2326.5618601202859</v>
          </cell>
          <cell r="N153">
            <v>0</v>
          </cell>
          <cell r="O153">
            <v>0</v>
          </cell>
        </row>
        <row r="156">
          <cell r="H156">
            <v>1803.803213887049</v>
          </cell>
          <cell r="I156">
            <v>0</v>
          </cell>
          <cell r="J156">
            <v>1710.0700000000002</v>
          </cell>
          <cell r="K156">
            <v>1892.75</v>
          </cell>
          <cell r="N156">
            <v>0</v>
          </cell>
          <cell r="O156">
            <v>0</v>
          </cell>
        </row>
        <row r="157">
          <cell r="H157">
            <v>2890.0950607505201</v>
          </cell>
          <cell r="I157">
            <v>0</v>
          </cell>
          <cell r="J157">
            <v>1179.9982</v>
          </cell>
          <cell r="K157">
            <v>3231.9967999999999</v>
          </cell>
          <cell r="N157">
            <v>0</v>
          </cell>
          <cell r="O157">
            <v>0</v>
          </cell>
        </row>
        <row r="158">
          <cell r="H158">
            <v>2604.6604648098751</v>
          </cell>
          <cell r="I158">
            <v>2634.7374500000001</v>
          </cell>
          <cell r="J158">
            <v>2598.6583477881077</v>
          </cell>
          <cell r="K158">
            <v>2606.4512521449547</v>
          </cell>
          <cell r="N158">
            <v>0</v>
          </cell>
          <cell r="O158">
            <v>0</v>
          </cell>
        </row>
        <row r="159">
          <cell r="H159">
            <v>2523.2374181779469</v>
          </cell>
          <cell r="I159">
            <v>2634.7374500000001</v>
          </cell>
          <cell r="J159">
            <v>2513.6800000000003</v>
          </cell>
          <cell r="K159">
            <v>2513.6800000000003</v>
          </cell>
          <cell r="N159">
            <v>0</v>
          </cell>
          <cell r="O159">
            <v>0</v>
          </cell>
        </row>
        <row r="160">
          <cell r="H160">
            <v>2848.9700000000003</v>
          </cell>
          <cell r="I160">
            <v>0</v>
          </cell>
          <cell r="J160">
            <v>2848.9700000000003</v>
          </cell>
          <cell r="K160">
            <v>2848.9700000000003</v>
          </cell>
          <cell r="N160">
            <v>0</v>
          </cell>
          <cell r="O160">
            <v>0</v>
          </cell>
        </row>
        <row r="161"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N161">
            <v>0</v>
          </cell>
          <cell r="O161">
            <v>0</v>
          </cell>
        </row>
        <row r="162"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N162">
            <v>0</v>
          </cell>
          <cell r="O162">
            <v>0</v>
          </cell>
        </row>
        <row r="164"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N164">
            <v>0</v>
          </cell>
          <cell r="O164">
            <v>0</v>
          </cell>
        </row>
        <row r="165"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N165">
            <v>0</v>
          </cell>
          <cell r="O165">
            <v>0</v>
          </cell>
        </row>
        <row r="167">
          <cell r="H167">
            <v>346.11162417841808</v>
          </cell>
          <cell r="I167">
            <v>384.01471286719249</v>
          </cell>
          <cell r="J167">
            <v>362.93819664982448</v>
          </cell>
          <cell r="K167">
            <v>323.8109705782191</v>
          </cell>
          <cell r="N167">
            <v>0</v>
          </cell>
          <cell r="O167">
            <v>0</v>
          </cell>
        </row>
      </sheetData>
      <sheetData sheetId="11" refreshError="1">
        <row r="3">
          <cell r="H3" t="str">
            <v>ОПТ</v>
          </cell>
          <cell r="N3" t="str">
            <v>РОЗН</v>
          </cell>
        </row>
        <row r="4">
          <cell r="H4" t="str">
            <v>ТГК-6</v>
          </cell>
          <cell r="N4" t="str">
            <v>ООО "Ивановская Тепловая ЭлектроСтанция"</v>
          </cell>
        </row>
        <row r="5">
          <cell r="H5" t="str">
            <v>Всего</v>
          </cell>
          <cell r="I5" t="str">
            <v>Ивановская ТЭЦ-1</v>
          </cell>
          <cell r="J5" t="str">
            <v>Ивановская ТЭЦ-2</v>
          </cell>
          <cell r="K5" t="str">
            <v>Ивановская ТЭЦ-3</v>
          </cell>
          <cell r="N5" t="str">
            <v>Всего</v>
          </cell>
          <cell r="O5" t="str">
            <v>мини-ТЭЦ</v>
          </cell>
        </row>
        <row r="6">
          <cell r="H6">
            <v>1754.336</v>
          </cell>
          <cell r="I6">
            <v>69.335999999999999</v>
          </cell>
          <cell r="J6">
            <v>613</v>
          </cell>
          <cell r="K6">
            <v>1072</v>
          </cell>
          <cell r="N6">
            <v>0</v>
          </cell>
          <cell r="O6">
            <v>0</v>
          </cell>
        </row>
        <row r="7">
          <cell r="H7">
            <v>244.47299999999998</v>
          </cell>
          <cell r="I7">
            <v>8.5730000000000004</v>
          </cell>
          <cell r="J7">
            <v>100.5</v>
          </cell>
          <cell r="K7">
            <v>135.39999999999998</v>
          </cell>
          <cell r="N7">
            <v>0</v>
          </cell>
          <cell r="O7">
            <v>0</v>
          </cell>
        </row>
        <row r="8">
          <cell r="H8">
            <v>118.60299999999999</v>
          </cell>
          <cell r="I8">
            <v>2.8029999999999999</v>
          </cell>
          <cell r="J8">
            <v>47.5</v>
          </cell>
          <cell r="K8">
            <v>68.3</v>
          </cell>
          <cell r="N8">
            <v>0</v>
          </cell>
          <cell r="O8">
            <v>0</v>
          </cell>
        </row>
        <row r="9">
          <cell r="H9">
            <v>6.7605635408496427</v>
          </cell>
          <cell r="I9">
            <v>4.042632975654783</v>
          </cell>
          <cell r="J9">
            <v>7.7487765089722673</v>
          </cell>
          <cell r="K9">
            <v>6.3712686567164178</v>
          </cell>
          <cell r="N9">
            <v>0</v>
          </cell>
          <cell r="O9">
            <v>0</v>
          </cell>
        </row>
        <row r="10">
          <cell r="H10">
            <v>125.86999999999999</v>
          </cell>
          <cell r="I10">
            <v>5.77</v>
          </cell>
          <cell r="J10">
            <v>53</v>
          </cell>
          <cell r="K10">
            <v>67.099999999999994</v>
          </cell>
          <cell r="N10">
            <v>0</v>
          </cell>
          <cell r="O10">
            <v>0</v>
          </cell>
        </row>
        <row r="11">
          <cell r="H11">
            <v>46.109317950617196</v>
          </cell>
          <cell r="I11">
            <v>35.048077215105295</v>
          </cell>
          <cell r="J11">
            <v>40.724621645213247</v>
          </cell>
          <cell r="K11">
            <v>53.095440438943406</v>
          </cell>
          <cell r="N11">
            <v>0</v>
          </cell>
          <cell r="O11">
            <v>0</v>
          </cell>
        </row>
        <row r="12">
          <cell r="H12">
            <v>1509.8630000000001</v>
          </cell>
          <cell r="I12">
            <v>60.762999999999998</v>
          </cell>
          <cell r="J12">
            <v>512.5</v>
          </cell>
          <cell r="K12">
            <v>936.6</v>
          </cell>
          <cell r="N12">
            <v>0</v>
          </cell>
          <cell r="O12">
            <v>0</v>
          </cell>
        </row>
        <row r="13">
          <cell r="H13">
            <v>1.9049999999999998</v>
          </cell>
          <cell r="I13">
            <v>0.4</v>
          </cell>
          <cell r="J13">
            <v>0.83499999999999996</v>
          </cell>
          <cell r="K13">
            <v>0.67</v>
          </cell>
          <cell r="N13">
            <v>0</v>
          </cell>
          <cell r="O13">
            <v>0</v>
          </cell>
        </row>
        <row r="14">
          <cell r="H14">
            <v>21.419</v>
          </cell>
          <cell r="I14">
            <v>0.48899999999999999</v>
          </cell>
          <cell r="J14">
            <v>9.1999999999999993</v>
          </cell>
          <cell r="K14">
            <v>11.73</v>
          </cell>
          <cell r="N14">
            <v>0</v>
          </cell>
          <cell r="O14">
            <v>0</v>
          </cell>
        </row>
        <row r="15">
          <cell r="H15">
            <v>1.4186055291109194</v>
          </cell>
          <cell r="I15">
            <v>0.80476605829205272</v>
          </cell>
          <cell r="J15">
            <v>1.795121951219512</v>
          </cell>
          <cell r="K15">
            <v>1.2524023062139655</v>
          </cell>
          <cell r="N15">
            <v>0</v>
          </cell>
          <cell r="O15">
            <v>0</v>
          </cell>
        </row>
        <row r="16">
          <cell r="H16">
            <v>1486.539</v>
          </cell>
          <cell r="I16">
            <v>59.874000000000002</v>
          </cell>
          <cell r="J16">
            <v>502.46500000000003</v>
          </cell>
          <cell r="K16">
            <v>924.2</v>
          </cell>
          <cell r="N16">
            <v>0</v>
          </cell>
          <cell r="O16">
            <v>0</v>
          </cell>
        </row>
        <row r="17">
          <cell r="H17">
            <v>2729.817</v>
          </cell>
          <cell r="I17">
            <v>164.631</v>
          </cell>
          <cell r="J17">
            <v>1301.424</v>
          </cell>
          <cell r="K17">
            <v>1263.7619999999999</v>
          </cell>
          <cell r="N17">
            <v>0</v>
          </cell>
          <cell r="O17">
            <v>0</v>
          </cell>
        </row>
        <row r="18">
          <cell r="H18">
            <v>12.65</v>
          </cell>
          <cell r="I18">
            <v>2.4700000000000002</v>
          </cell>
          <cell r="J18">
            <v>2.2799999999999998</v>
          </cell>
          <cell r="K18">
            <v>7.9</v>
          </cell>
          <cell r="N18">
            <v>0</v>
          </cell>
          <cell r="O18">
            <v>0</v>
          </cell>
        </row>
        <row r="19">
          <cell r="H19">
            <v>0.46340102651569687</v>
          </cell>
          <cell r="I19">
            <v>1.5003249691734852</v>
          </cell>
          <cell r="J19">
            <v>0.17519271198318148</v>
          </cell>
          <cell r="K19">
            <v>0.62511770412466916</v>
          </cell>
          <cell r="N19">
            <v>0</v>
          </cell>
          <cell r="O19">
            <v>0</v>
          </cell>
        </row>
        <row r="20">
          <cell r="H20">
            <v>2717.1669999999999</v>
          </cell>
          <cell r="I20">
            <v>162.161</v>
          </cell>
          <cell r="J20">
            <v>1299.144</v>
          </cell>
          <cell r="K20">
            <v>1255.8619999999999</v>
          </cell>
          <cell r="N20">
            <v>0</v>
          </cell>
          <cell r="O20">
            <v>0</v>
          </cell>
        </row>
        <row r="21">
          <cell r="H21">
            <v>1509.8630000000001</v>
          </cell>
          <cell r="I21">
            <v>60.762999999999998</v>
          </cell>
          <cell r="J21">
            <v>512.5</v>
          </cell>
          <cell r="K21">
            <v>936.6</v>
          </cell>
          <cell r="N21">
            <v>0</v>
          </cell>
          <cell r="O21">
            <v>0</v>
          </cell>
        </row>
        <row r="22">
          <cell r="H22">
            <v>339.28463937860585</v>
          </cell>
          <cell r="I22">
            <v>272.7647</v>
          </cell>
          <cell r="J22">
            <v>403.12</v>
          </cell>
          <cell r="K22">
            <v>308.67</v>
          </cell>
          <cell r="N22">
            <v>0</v>
          </cell>
          <cell r="O22">
            <v>0</v>
          </cell>
        </row>
        <row r="23">
          <cell r="H23">
            <v>512.27332346610001</v>
          </cell>
          <cell r="I23">
            <v>16.5740014661</v>
          </cell>
          <cell r="J23">
            <v>206.59899999999999</v>
          </cell>
          <cell r="K23">
            <v>289.10032200000006</v>
          </cell>
          <cell r="N23">
            <v>0</v>
          </cell>
          <cell r="O23">
            <v>0</v>
          </cell>
        </row>
        <row r="24">
          <cell r="H24">
            <v>2729.817</v>
          </cell>
          <cell r="I24">
            <v>164.631</v>
          </cell>
          <cell r="J24">
            <v>1301.424</v>
          </cell>
          <cell r="K24">
            <v>1263.7619999999999</v>
          </cell>
          <cell r="N24">
            <v>0</v>
          </cell>
          <cell r="O24">
            <v>0</v>
          </cell>
        </row>
        <row r="25">
          <cell r="H25">
            <v>147.80839903553974</v>
          </cell>
          <cell r="I25">
            <v>163.95</v>
          </cell>
          <cell r="J25">
            <v>154.99</v>
          </cell>
          <cell r="K25">
            <v>138.31</v>
          </cell>
          <cell r="N25">
            <v>0</v>
          </cell>
          <cell r="O25">
            <v>0</v>
          </cell>
        </row>
        <row r="26">
          <cell r="H26">
            <v>403.48988042999997</v>
          </cell>
          <cell r="I26">
            <v>26.991252450000001</v>
          </cell>
          <cell r="J26">
            <v>201.70770576000001</v>
          </cell>
          <cell r="K26">
            <v>174.79092222</v>
          </cell>
          <cell r="N26">
            <v>0</v>
          </cell>
          <cell r="O26">
            <v>0</v>
          </cell>
        </row>
        <row r="27">
          <cell r="H27">
            <v>915.76320389609998</v>
          </cell>
          <cell r="I27">
            <v>43.565253916100005</v>
          </cell>
          <cell r="J27">
            <v>408.30670576</v>
          </cell>
          <cell r="K27">
            <v>463.89124422000009</v>
          </cell>
          <cell r="N27">
            <v>0</v>
          </cell>
          <cell r="O27">
            <v>0</v>
          </cell>
        </row>
        <row r="28">
          <cell r="H28">
            <v>44.0605037102778</v>
          </cell>
          <cell r="I28">
            <v>61.955916754166083</v>
          </cell>
          <cell r="J28">
            <v>49.401026952166319</v>
          </cell>
          <cell r="K28">
            <v>37.679288927709429</v>
          </cell>
          <cell r="N28">
            <v>0</v>
          </cell>
          <cell r="O28">
            <v>0</v>
          </cell>
        </row>
        <row r="29">
          <cell r="H29">
            <v>915.76320389609998</v>
          </cell>
          <cell r="I29">
            <v>43.565253916100005</v>
          </cell>
          <cell r="J29">
            <v>408.30670576</v>
          </cell>
          <cell r="K29">
            <v>463.89124422000009</v>
          </cell>
          <cell r="N29">
            <v>0</v>
          </cell>
          <cell r="O29">
            <v>0</v>
          </cell>
        </row>
        <row r="30">
          <cell r="H30">
            <v>179.21938527800404</v>
          </cell>
          <cell r="I30">
            <v>0</v>
          </cell>
          <cell r="J30">
            <v>80.967219752207995</v>
          </cell>
          <cell r="K30">
            <v>98.25216552579603</v>
          </cell>
          <cell r="N30">
            <v>0</v>
          </cell>
          <cell r="O30">
            <v>0</v>
          </cell>
        </row>
        <row r="31">
          <cell r="H31">
            <v>0.81603069704460018</v>
          </cell>
          <cell r="I31">
            <v>0</v>
          </cell>
          <cell r="J31">
            <v>0.13596613301808</v>
          </cell>
          <cell r="K31">
            <v>0.68006456402652016</v>
          </cell>
          <cell r="N31">
            <v>0</v>
          </cell>
          <cell r="O31">
            <v>0</v>
          </cell>
        </row>
        <row r="32">
          <cell r="H32">
            <v>735.71899114207667</v>
          </cell>
          <cell r="I32">
            <v>43.565253916100012</v>
          </cell>
          <cell r="J32">
            <v>327.19657866077597</v>
          </cell>
          <cell r="K32">
            <v>364.95715856520064</v>
          </cell>
          <cell r="N32">
            <v>0</v>
          </cell>
          <cell r="O32">
            <v>0</v>
          </cell>
        </row>
        <row r="33">
          <cell r="H33">
            <v>551.8120531604111</v>
          </cell>
          <cell r="I33">
            <v>43.565253916100012</v>
          </cell>
          <cell r="J33">
            <v>244.26948672091999</v>
          </cell>
          <cell r="K33">
            <v>263.97731252339105</v>
          </cell>
          <cell r="N33">
            <v>0</v>
          </cell>
          <cell r="O33">
            <v>0</v>
          </cell>
        </row>
        <row r="34">
          <cell r="H34">
            <v>183.90693798166561</v>
          </cell>
          <cell r="I34">
            <v>0</v>
          </cell>
          <cell r="J34">
            <v>82.927091939855998</v>
          </cell>
          <cell r="K34">
            <v>100.97984604180961</v>
          </cell>
          <cell r="N34">
            <v>0</v>
          </cell>
          <cell r="O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N35">
            <v>0</v>
          </cell>
          <cell r="O35">
            <v>0</v>
          </cell>
        </row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N36">
            <v>0</v>
          </cell>
          <cell r="O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  <cell r="O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N38">
            <v>0</v>
          </cell>
          <cell r="O38">
            <v>0</v>
          </cell>
        </row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  <cell r="O39">
            <v>0</v>
          </cell>
        </row>
        <row r="41">
          <cell r="H41">
            <v>403.48988042999997</v>
          </cell>
          <cell r="I41">
            <v>26.991252449999998</v>
          </cell>
          <cell r="J41">
            <v>201.70770576000004</v>
          </cell>
          <cell r="K41">
            <v>174.79092222</v>
          </cell>
          <cell r="N41">
            <v>0</v>
          </cell>
          <cell r="O41">
            <v>0</v>
          </cell>
        </row>
        <row r="43">
          <cell r="H43">
            <v>99.999039404625861</v>
          </cell>
          <cell r="I43">
            <v>100</v>
          </cell>
          <cell r="J43">
            <v>99.9983</v>
          </cell>
          <cell r="K43">
            <v>99.999600000000001</v>
          </cell>
          <cell r="N43">
            <v>0</v>
          </cell>
          <cell r="O43">
            <v>0</v>
          </cell>
        </row>
        <row r="44">
          <cell r="H44">
            <v>19.570494262656329</v>
          </cell>
          <cell r="I44">
            <v>0</v>
          </cell>
          <cell r="J44">
            <v>19.829999999999998</v>
          </cell>
          <cell r="K44">
            <v>21.18</v>
          </cell>
          <cell r="N44">
            <v>0</v>
          </cell>
          <cell r="O44">
            <v>0</v>
          </cell>
        </row>
        <row r="45">
          <cell r="H45">
            <v>8.9109356389600561E-2</v>
          </cell>
          <cell r="I45">
            <v>0</v>
          </cell>
          <cell r="J45">
            <v>3.3300000000000003E-2</v>
          </cell>
          <cell r="K45">
            <v>0.14660000000000001</v>
          </cell>
          <cell r="N45">
            <v>0</v>
          </cell>
          <cell r="O45">
            <v>0</v>
          </cell>
        </row>
        <row r="46">
          <cell r="H46">
            <v>80.339435785579937</v>
          </cell>
          <cell r="I46">
            <v>100</v>
          </cell>
          <cell r="J46">
            <v>80.135000000000005</v>
          </cell>
          <cell r="K46">
            <v>78.673000000000002</v>
          </cell>
          <cell r="N46">
            <v>0</v>
          </cell>
          <cell r="O46">
            <v>0</v>
          </cell>
        </row>
        <row r="47">
          <cell r="H47">
            <v>60.257067636342619</v>
          </cell>
          <cell r="I47">
            <v>100</v>
          </cell>
          <cell r="J47">
            <v>59.825000000000003</v>
          </cell>
          <cell r="K47">
            <v>56.905000000000001</v>
          </cell>
          <cell r="N47">
            <v>0</v>
          </cell>
          <cell r="O47">
            <v>0</v>
          </cell>
        </row>
        <row r="48">
          <cell r="H48">
            <v>20.082368149237322</v>
          </cell>
          <cell r="I48">
            <v>0</v>
          </cell>
          <cell r="J48">
            <v>20.309999999999999</v>
          </cell>
          <cell r="K48">
            <v>21.768000000000001</v>
          </cell>
          <cell r="N48">
            <v>0</v>
          </cell>
          <cell r="O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  <cell r="O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N50">
            <v>0</v>
          </cell>
          <cell r="O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O51">
            <v>0</v>
          </cell>
        </row>
        <row r="52">
          <cell r="H52">
            <v>0</v>
          </cell>
          <cell r="I52">
            <v>0</v>
          </cell>
          <cell r="J52">
            <v>0</v>
          </cell>
          <cell r="K52">
            <v>0</v>
          </cell>
          <cell r="N52">
            <v>0</v>
          </cell>
          <cell r="O52">
            <v>0</v>
          </cell>
        </row>
        <row r="53"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</row>
        <row r="56">
          <cell r="H56">
            <v>0.71131005796313174</v>
          </cell>
          <cell r="I56">
            <v>0</v>
          </cell>
          <cell r="J56">
            <v>0.66</v>
          </cell>
          <cell r="K56">
            <v>0.76</v>
          </cell>
          <cell r="N56">
            <v>0</v>
          </cell>
          <cell r="O56">
            <v>0</v>
          </cell>
        </row>
        <row r="57">
          <cell r="H57">
            <v>1.36</v>
          </cell>
          <cell r="I57">
            <v>0</v>
          </cell>
          <cell r="J57">
            <v>1.36</v>
          </cell>
          <cell r="K57">
            <v>1.36</v>
          </cell>
          <cell r="N57">
            <v>0</v>
          </cell>
          <cell r="O57">
            <v>0</v>
          </cell>
        </row>
        <row r="58">
          <cell r="H58">
            <v>1.1419999999999999</v>
          </cell>
          <cell r="I58">
            <v>1.1419999999999999</v>
          </cell>
          <cell r="J58">
            <v>1.1419999999999999</v>
          </cell>
          <cell r="K58">
            <v>1.1419999999999999</v>
          </cell>
          <cell r="N58">
            <v>0</v>
          </cell>
          <cell r="O58">
            <v>0</v>
          </cell>
        </row>
        <row r="59">
          <cell r="H59">
            <v>1.1419999999999999</v>
          </cell>
          <cell r="I59">
            <v>1.1419999999999999</v>
          </cell>
          <cell r="J59">
            <v>1.1419999999999999</v>
          </cell>
          <cell r="K59">
            <v>1.1419999999999999</v>
          </cell>
          <cell r="N59">
            <v>0</v>
          </cell>
          <cell r="O59">
            <v>0</v>
          </cell>
        </row>
        <row r="60">
          <cell r="H60">
            <v>1.1419999999999999</v>
          </cell>
          <cell r="I60">
            <v>0</v>
          </cell>
          <cell r="J60">
            <v>1.1419999999999999</v>
          </cell>
          <cell r="K60">
            <v>1.1419999999999999</v>
          </cell>
          <cell r="N60">
            <v>0</v>
          </cell>
          <cell r="O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</row>
        <row r="62">
          <cell r="H62">
            <v>0</v>
          </cell>
          <cell r="I62">
            <v>0</v>
          </cell>
          <cell r="J62">
            <v>0</v>
          </cell>
          <cell r="K62">
            <v>0</v>
          </cell>
          <cell r="N62">
            <v>0</v>
          </cell>
          <cell r="O62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O63">
            <v>0</v>
          </cell>
        </row>
        <row r="64">
          <cell r="H64">
            <v>0</v>
          </cell>
          <cell r="I64">
            <v>0</v>
          </cell>
          <cell r="J64">
            <v>0</v>
          </cell>
          <cell r="K64">
            <v>0</v>
          </cell>
          <cell r="N64">
            <v>0</v>
          </cell>
          <cell r="O64">
            <v>0</v>
          </cell>
        </row>
        <row r="65">
          <cell r="H65">
            <v>0</v>
          </cell>
          <cell r="I65">
            <v>0</v>
          </cell>
          <cell r="J65">
            <v>0</v>
          </cell>
          <cell r="K65">
            <v>0</v>
          </cell>
          <cell r="N65">
            <v>0</v>
          </cell>
          <cell r="O65">
            <v>0</v>
          </cell>
        </row>
        <row r="68">
          <cell r="H68">
            <v>251.95677085068471</v>
          </cell>
          <cell r="I68">
            <v>0</v>
          </cell>
          <cell r="J68">
            <v>122.67760568516363</v>
          </cell>
          <cell r="K68">
            <v>129.27916516552108</v>
          </cell>
          <cell r="N68">
            <v>0</v>
          </cell>
          <cell r="O68">
            <v>0</v>
          </cell>
        </row>
        <row r="69">
          <cell r="H69">
            <v>0.60002257135632364</v>
          </cell>
          <cell r="I69">
            <v>0</v>
          </cell>
          <cell r="J69">
            <v>9.9975097807411761E-2</v>
          </cell>
          <cell r="K69">
            <v>0.50004747354891188</v>
          </cell>
          <cell r="N69">
            <v>0</v>
          </cell>
          <cell r="O69">
            <v>0</v>
          </cell>
        </row>
        <row r="70">
          <cell r="H70">
            <v>644.23729522073268</v>
          </cell>
          <cell r="I70">
            <v>38.148208332837143</v>
          </cell>
          <cell r="J70">
            <v>286.51189024586341</v>
          </cell>
          <cell r="K70">
            <v>319.57719664203211</v>
          </cell>
          <cell r="N70">
            <v>0</v>
          </cell>
          <cell r="O70">
            <v>0</v>
          </cell>
        </row>
        <row r="71">
          <cell r="H71">
            <v>483.19794497409032</v>
          </cell>
          <cell r="I71">
            <v>38.148208332837143</v>
          </cell>
          <cell r="J71">
            <v>213.89622304809109</v>
          </cell>
          <cell r="K71">
            <v>231.15351359316205</v>
          </cell>
          <cell r="N71">
            <v>0</v>
          </cell>
          <cell r="O71">
            <v>0</v>
          </cell>
        </row>
        <row r="72">
          <cell r="H72">
            <v>161.03935024664241</v>
          </cell>
          <cell r="I72">
            <v>0</v>
          </cell>
          <cell r="J72">
            <v>72.615667197772339</v>
          </cell>
          <cell r="K72">
            <v>88.42368304887006</v>
          </cell>
          <cell r="N72">
            <v>0</v>
          </cell>
          <cell r="O72">
            <v>0</v>
          </cell>
        </row>
        <row r="73">
          <cell r="H73">
            <v>0</v>
          </cell>
          <cell r="I73">
            <v>0</v>
          </cell>
          <cell r="J73">
            <v>0</v>
          </cell>
          <cell r="K73">
            <v>0</v>
          </cell>
          <cell r="N73">
            <v>0</v>
          </cell>
          <cell r="O73">
            <v>0</v>
          </cell>
        </row>
        <row r="74">
          <cell r="H74">
            <v>0</v>
          </cell>
          <cell r="I74">
            <v>0</v>
          </cell>
          <cell r="J74">
            <v>0</v>
          </cell>
          <cell r="K74">
            <v>0</v>
          </cell>
          <cell r="N74">
            <v>0</v>
          </cell>
          <cell r="O74">
            <v>0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N76">
            <v>0</v>
          </cell>
          <cell r="O76">
            <v>0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N77">
            <v>0</v>
          </cell>
          <cell r="O77">
            <v>0</v>
          </cell>
        </row>
        <row r="80">
          <cell r="H80">
            <v>1013.7347429518111</v>
          </cell>
          <cell r="I80">
            <v>0</v>
          </cell>
          <cell r="J80">
            <v>961.05465000000004</v>
          </cell>
          <cell r="K80">
            <v>1063.7247600000001</v>
          </cell>
          <cell r="N80">
            <v>0</v>
          </cell>
          <cell r="O80">
            <v>0</v>
          </cell>
        </row>
        <row r="81">
          <cell r="H81">
            <v>2803.8842688956033</v>
          </cell>
          <cell r="I81">
            <v>0</v>
          </cell>
          <cell r="J81">
            <v>1130.28</v>
          </cell>
          <cell r="K81">
            <v>3138.49</v>
          </cell>
          <cell r="N81">
            <v>0</v>
          </cell>
          <cell r="O81">
            <v>0</v>
          </cell>
        </row>
        <row r="82">
          <cell r="H82">
            <v>2319.0921048637783</v>
          </cell>
          <cell r="I82">
            <v>2235.2800000000002</v>
          </cell>
          <cell r="J82">
            <v>2320.2583477881076</v>
          </cell>
          <cell r="K82">
            <v>2328.0512521449546</v>
          </cell>
          <cell r="N82">
            <v>0</v>
          </cell>
          <cell r="O82">
            <v>0</v>
          </cell>
        </row>
        <row r="83">
          <cell r="H83">
            <v>2235.2799999999997</v>
          </cell>
          <cell r="I83">
            <v>2235.2800000000002</v>
          </cell>
          <cell r="J83">
            <v>2235.2800000000002</v>
          </cell>
          <cell r="K83">
            <v>2235.2800000000002</v>
          </cell>
          <cell r="N83">
            <v>0</v>
          </cell>
          <cell r="O83">
            <v>0</v>
          </cell>
        </row>
        <row r="84">
          <cell r="H84">
            <v>2570.5700000000002</v>
          </cell>
          <cell r="I84">
            <v>0</v>
          </cell>
          <cell r="J84">
            <v>2570.5700000000002</v>
          </cell>
          <cell r="K84">
            <v>2570.5700000000002</v>
          </cell>
          <cell r="N84">
            <v>0</v>
          </cell>
          <cell r="O84">
            <v>0</v>
          </cell>
        </row>
        <row r="85">
          <cell r="H85">
            <v>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</row>
        <row r="86">
          <cell r="H86">
            <v>0</v>
          </cell>
          <cell r="I86">
            <v>0</v>
          </cell>
          <cell r="J86">
            <v>0</v>
          </cell>
          <cell r="K86">
            <v>0</v>
          </cell>
          <cell r="N86">
            <v>0</v>
          </cell>
          <cell r="O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O87">
            <v>0</v>
          </cell>
        </row>
        <row r="88">
          <cell r="H88">
            <v>0</v>
          </cell>
          <cell r="I88">
            <v>0</v>
          </cell>
          <cell r="J88">
            <v>0</v>
          </cell>
          <cell r="K88">
            <v>0</v>
          </cell>
          <cell r="N88">
            <v>0</v>
          </cell>
          <cell r="O88">
            <v>0</v>
          </cell>
        </row>
        <row r="89">
          <cell r="H89">
            <v>0</v>
          </cell>
          <cell r="I89">
            <v>0</v>
          </cell>
          <cell r="J89">
            <v>0</v>
          </cell>
          <cell r="K89">
            <v>0</v>
          </cell>
          <cell r="N89">
            <v>0</v>
          </cell>
          <cell r="O89">
            <v>0</v>
          </cell>
        </row>
        <row r="91">
          <cell r="H91">
            <v>1751145.3511872916</v>
          </cell>
          <cell r="I91">
            <v>85271.92712222421</v>
          </cell>
          <cell r="J91">
            <v>782794.48833165737</v>
          </cell>
          <cell r="K91">
            <v>883078.93573341006</v>
          </cell>
          <cell r="N91">
            <v>0</v>
          </cell>
          <cell r="O91">
            <v>0</v>
          </cell>
        </row>
        <row r="92">
          <cell r="H92">
            <v>255417.33233328722</v>
          </cell>
          <cell r="I92">
            <v>0</v>
          </cell>
          <cell r="J92">
            <v>117899.88339459295</v>
          </cell>
          <cell r="K92">
            <v>137517.44893869429</v>
          </cell>
          <cell r="N92">
            <v>0</v>
          </cell>
          <cell r="O92">
            <v>0</v>
          </cell>
        </row>
        <row r="93">
          <cell r="H93">
            <v>1682.3938488082856</v>
          </cell>
          <cell r="I93">
            <v>0</v>
          </cell>
          <cell r="J93">
            <v>112.99985354976137</v>
          </cell>
          <cell r="K93">
            <v>1569.3939952585242</v>
          </cell>
          <cell r="N93">
            <v>0</v>
          </cell>
          <cell r="O93">
            <v>0</v>
          </cell>
        </row>
        <row r="94">
          <cell r="H94">
            <v>1494045.6250051963</v>
          </cell>
          <cell r="I94">
            <v>85271.92712222421</v>
          </cell>
          <cell r="J94">
            <v>664781.6050835147</v>
          </cell>
          <cell r="K94">
            <v>743992.09279945726</v>
          </cell>
          <cell r="N94">
            <v>0</v>
          </cell>
          <cell r="O94">
            <v>0</v>
          </cell>
        </row>
        <row r="95">
          <cell r="H95">
            <v>1080082.7024416844</v>
          </cell>
          <cell r="I95">
            <v>85271.92712222421</v>
          </cell>
          <cell r="J95">
            <v>478117.94945493707</v>
          </cell>
          <cell r="K95">
            <v>516692.8258645233</v>
          </cell>
          <cell r="N95">
            <v>0</v>
          </cell>
          <cell r="O95">
            <v>0</v>
          </cell>
        </row>
        <row r="96">
          <cell r="H96">
            <v>413962.92256351159</v>
          </cell>
          <cell r="I96">
            <v>0</v>
          </cell>
          <cell r="J96">
            <v>186663.65562857766</v>
          </cell>
          <cell r="K96">
            <v>227299.26693493393</v>
          </cell>
          <cell r="N96">
            <v>0</v>
          </cell>
          <cell r="O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  <cell r="K97">
            <v>0</v>
          </cell>
          <cell r="N97">
            <v>0</v>
          </cell>
          <cell r="O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  <cell r="K98">
            <v>0</v>
          </cell>
          <cell r="N98">
            <v>0</v>
          </cell>
          <cell r="O98">
            <v>0</v>
          </cell>
        </row>
        <row r="100"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N100">
            <v>0</v>
          </cell>
          <cell r="O100">
            <v>0</v>
          </cell>
        </row>
        <row r="101"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</row>
        <row r="102">
          <cell r="H102">
            <v>772277.38399804593</v>
          </cell>
          <cell r="I102">
            <v>52831.004182518394</v>
          </cell>
          <cell r="J102">
            <v>386708.51616079453</v>
          </cell>
          <cell r="K102">
            <v>332737.863654733</v>
          </cell>
          <cell r="N102">
            <v>0</v>
          </cell>
          <cell r="O102">
            <v>0</v>
          </cell>
        </row>
        <row r="105">
          <cell r="H105">
            <v>790.06847093523788</v>
          </cell>
          <cell r="I105">
            <v>0</v>
          </cell>
          <cell r="J105">
            <v>749.01535000000001</v>
          </cell>
          <cell r="K105">
            <v>829.02524000000005</v>
          </cell>
          <cell r="N105">
            <v>0</v>
          </cell>
          <cell r="O105">
            <v>0</v>
          </cell>
        </row>
        <row r="106">
          <cell r="H106">
            <v>86.210791854916579</v>
          </cell>
          <cell r="I106">
            <v>0</v>
          </cell>
          <cell r="J106">
            <v>49.718200000000003</v>
          </cell>
          <cell r="K106">
            <v>93.506799999999998</v>
          </cell>
          <cell r="N106">
            <v>0</v>
          </cell>
          <cell r="O106">
            <v>0</v>
          </cell>
        </row>
        <row r="107">
          <cell r="H107">
            <v>285.56835994609673</v>
          </cell>
          <cell r="I107">
            <v>399.45744999999999</v>
          </cell>
          <cell r="J107">
            <v>278.39999999999998</v>
          </cell>
          <cell r="K107">
            <v>278.39999999999992</v>
          </cell>
          <cell r="N107">
            <v>0</v>
          </cell>
          <cell r="O107">
            <v>0</v>
          </cell>
        </row>
        <row r="108">
          <cell r="H108">
            <v>287.95741817794698</v>
          </cell>
          <cell r="I108">
            <v>399.45744999999999</v>
          </cell>
          <cell r="J108">
            <v>278.39999999999998</v>
          </cell>
          <cell r="K108">
            <v>278.39999999999998</v>
          </cell>
          <cell r="N108">
            <v>0</v>
          </cell>
          <cell r="O108">
            <v>0</v>
          </cell>
        </row>
        <row r="109">
          <cell r="H109">
            <v>278.39999999999998</v>
          </cell>
          <cell r="I109">
            <v>0</v>
          </cell>
          <cell r="J109">
            <v>278.39999999999998</v>
          </cell>
          <cell r="K109">
            <v>278.39999999999998</v>
          </cell>
          <cell r="N109">
            <v>0</v>
          </cell>
          <cell r="O109">
            <v>0</v>
          </cell>
        </row>
        <row r="110"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N110">
            <v>0</v>
          </cell>
          <cell r="O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N111">
            <v>0</v>
          </cell>
          <cell r="O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O112">
            <v>0</v>
          </cell>
        </row>
        <row r="113"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N113">
            <v>0</v>
          </cell>
          <cell r="O113">
            <v>0</v>
          </cell>
        </row>
        <row r="114"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N114">
            <v>0</v>
          </cell>
          <cell r="O114">
            <v>0</v>
          </cell>
        </row>
        <row r="116">
          <cell r="H116">
            <v>383088.61692108202</v>
          </cell>
          <cell r="I116">
            <v>15238.586022703876</v>
          </cell>
          <cell r="J116">
            <v>171657.29058579099</v>
          </cell>
          <cell r="K116">
            <v>196192.74031258712</v>
          </cell>
          <cell r="N116">
            <v>0</v>
          </cell>
          <cell r="O116">
            <v>0</v>
          </cell>
        </row>
        <row r="117">
          <cell r="H117">
            <v>199063.10068778059</v>
          </cell>
          <cell r="I117">
            <v>0</v>
          </cell>
          <cell r="J117">
            <v>91887.409759434828</v>
          </cell>
          <cell r="K117">
            <v>107175.69092834576</v>
          </cell>
          <cell r="N117">
            <v>0</v>
          </cell>
          <cell r="O117">
            <v>0</v>
          </cell>
        </row>
        <row r="118">
          <cell r="H118">
            <v>51.72842100745185</v>
          </cell>
          <cell r="I118">
            <v>0</v>
          </cell>
          <cell r="J118">
            <v>4.9705819078084597</v>
          </cell>
          <cell r="K118">
            <v>46.757839099643391</v>
          </cell>
          <cell r="N118">
            <v>0</v>
          </cell>
          <cell r="O118">
            <v>0</v>
          </cell>
        </row>
        <row r="119">
          <cell r="H119">
            <v>183973.78781229397</v>
          </cell>
          <cell r="I119">
            <v>15238.586022703876</v>
          </cell>
          <cell r="J119">
            <v>79764.910244448372</v>
          </cell>
          <cell r="K119">
            <v>88970.291545141721</v>
          </cell>
          <cell r="N119">
            <v>0</v>
          </cell>
          <cell r="O119">
            <v>0</v>
          </cell>
        </row>
        <row r="120">
          <cell r="H120">
            <v>139140.43270362873</v>
          </cell>
          <cell r="I120">
            <v>15238.586022703876</v>
          </cell>
          <cell r="J120">
            <v>59548.708496588551</v>
          </cell>
          <cell r="K120">
            <v>64353.138184336305</v>
          </cell>
          <cell r="N120">
            <v>0</v>
          </cell>
          <cell r="O120">
            <v>0</v>
          </cell>
        </row>
        <row r="121">
          <cell r="H121">
            <v>44833.355108665244</v>
          </cell>
          <cell r="I121">
            <v>0</v>
          </cell>
          <cell r="J121">
            <v>20216.201747859817</v>
          </cell>
          <cell r="K121">
            <v>24617.153360805423</v>
          </cell>
          <cell r="N121">
            <v>0</v>
          </cell>
          <cell r="O121">
            <v>0</v>
          </cell>
        </row>
        <row r="122"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N122">
            <v>0</v>
          </cell>
          <cell r="O122">
            <v>0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N123">
            <v>0</v>
          </cell>
          <cell r="O123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N125">
            <v>0</v>
          </cell>
          <cell r="O125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N126">
            <v>0</v>
          </cell>
          <cell r="O126">
            <v>0</v>
          </cell>
        </row>
        <row r="127">
          <cell r="H127">
            <v>168165.69953595381</v>
          </cell>
          <cell r="I127">
            <v>9441.2056707384017</v>
          </cell>
          <cell r="J127">
            <v>84800.464387645057</v>
          </cell>
          <cell r="K127">
            <v>73924.029477570351</v>
          </cell>
          <cell r="N127">
            <v>0</v>
          </cell>
          <cell r="O127">
            <v>0</v>
          </cell>
        </row>
        <row r="129">
          <cell r="H129">
            <v>2134233.9681083737</v>
          </cell>
          <cell r="I129">
            <v>100510.51314492809</v>
          </cell>
          <cell r="J129">
            <v>954451.77891744836</v>
          </cell>
          <cell r="K129">
            <v>1079271.6760459971</v>
          </cell>
          <cell r="N129">
            <v>0</v>
          </cell>
          <cell r="O129">
            <v>0</v>
          </cell>
        </row>
        <row r="130">
          <cell r="H130">
            <v>454480.43302106782</v>
          </cell>
          <cell r="I130">
            <v>0</v>
          </cell>
          <cell r="J130">
            <v>209787.29315402778</v>
          </cell>
          <cell r="K130">
            <v>244693.13986704004</v>
          </cell>
          <cell r="N130">
            <v>0</v>
          </cell>
          <cell r="O130">
            <v>0</v>
          </cell>
        </row>
        <row r="131">
          <cell r="H131">
            <v>1734.1222698157376</v>
          </cell>
          <cell r="I131">
            <v>0</v>
          </cell>
          <cell r="J131">
            <v>117.97043545756983</v>
          </cell>
          <cell r="K131">
            <v>1616.1518343581677</v>
          </cell>
          <cell r="N131">
            <v>0</v>
          </cell>
          <cell r="O131">
            <v>0</v>
          </cell>
        </row>
        <row r="132">
          <cell r="H132">
            <v>1678019.4128174903</v>
          </cell>
          <cell r="I132">
            <v>100510.51314492809</v>
          </cell>
          <cell r="J132">
            <v>744546.51532796316</v>
          </cell>
          <cell r="K132">
            <v>832962.38434459898</v>
          </cell>
          <cell r="N132">
            <v>0</v>
          </cell>
          <cell r="O132">
            <v>0</v>
          </cell>
        </row>
        <row r="133">
          <cell r="H133">
            <v>1219223.1351453133</v>
          </cell>
          <cell r="I133">
            <v>100510.51314492809</v>
          </cell>
          <cell r="J133">
            <v>537666.65795152565</v>
          </cell>
          <cell r="K133">
            <v>581045.96404885966</v>
          </cell>
          <cell r="N133">
            <v>0</v>
          </cell>
          <cell r="O133">
            <v>0</v>
          </cell>
        </row>
        <row r="134">
          <cell r="H134">
            <v>458796.27767217683</v>
          </cell>
          <cell r="I134">
            <v>0</v>
          </cell>
          <cell r="J134">
            <v>206879.85737643749</v>
          </cell>
          <cell r="K134">
            <v>251916.42029573934</v>
          </cell>
          <cell r="N134">
            <v>0</v>
          </cell>
          <cell r="O134">
            <v>0</v>
          </cell>
        </row>
        <row r="135"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N135">
            <v>0</v>
          </cell>
          <cell r="O135">
            <v>0</v>
          </cell>
        </row>
        <row r="136"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N136">
            <v>0</v>
          </cell>
          <cell r="O136">
            <v>0</v>
          </cell>
        </row>
        <row r="138"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N138">
            <v>0</v>
          </cell>
          <cell r="O138">
            <v>0</v>
          </cell>
        </row>
        <row r="139"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N139">
            <v>0</v>
          </cell>
          <cell r="O139">
            <v>0</v>
          </cell>
        </row>
        <row r="140">
          <cell r="H140">
            <v>940443.08353399974</v>
          </cell>
          <cell r="I140">
            <v>62272.209853256798</v>
          </cell>
          <cell r="J140">
            <v>471508.98054843961</v>
          </cell>
          <cell r="K140">
            <v>406661.89313230338</v>
          </cell>
          <cell r="N140">
            <v>0</v>
          </cell>
          <cell r="O140">
            <v>0</v>
          </cell>
        </row>
        <row r="142">
          <cell r="H142">
            <v>2330.5522202992097</v>
          </cell>
          <cell r="I142">
            <v>2307.1256129597205</v>
          </cell>
          <cell r="J142">
            <v>2337.5853627994757</v>
          </cell>
          <cell r="K142">
            <v>2326.5618601202855</v>
          </cell>
          <cell r="N142">
            <v>0</v>
          </cell>
          <cell r="O142">
            <v>0</v>
          </cell>
        </row>
        <row r="143">
          <cell r="H143">
            <v>2535.88880642616</v>
          </cell>
          <cell r="I143">
            <v>0</v>
          </cell>
          <cell r="J143">
            <v>2591.0151515151515</v>
          </cell>
          <cell r="K143">
            <v>2490.4605263157891</v>
          </cell>
          <cell r="N143">
            <v>0</v>
          </cell>
          <cell r="O143">
            <v>0</v>
          </cell>
        </row>
        <row r="144">
          <cell r="H144">
            <v>2125.0698976106764</v>
          </cell>
          <cell r="I144">
            <v>0</v>
          </cell>
          <cell r="J144">
            <v>867.64573529411769</v>
          </cell>
          <cell r="K144">
            <v>2376.4682352941172</v>
          </cell>
          <cell r="N144">
            <v>0</v>
          </cell>
          <cell r="O144">
            <v>0</v>
          </cell>
        </row>
        <row r="145">
          <cell r="H145">
            <v>2280.7884980822023</v>
          </cell>
          <cell r="I145">
            <v>2307.12561295972</v>
          </cell>
          <cell r="J145">
            <v>2275.5327038424766</v>
          </cell>
          <cell r="K145">
            <v>2282.3566130866502</v>
          </cell>
          <cell r="N145">
            <v>0</v>
          </cell>
          <cell r="O145">
            <v>0</v>
          </cell>
        </row>
        <row r="146">
          <cell r="H146">
            <v>2209.4898582994283</v>
          </cell>
          <cell r="I146">
            <v>2307.12561295972</v>
          </cell>
          <cell r="J146">
            <v>2201.1208406304731</v>
          </cell>
          <cell r="K146">
            <v>2201.1208406304731</v>
          </cell>
          <cell r="N146">
            <v>0</v>
          </cell>
          <cell r="O146">
            <v>0</v>
          </cell>
        </row>
        <row r="147">
          <cell r="H147">
            <v>2494.7197898423819</v>
          </cell>
          <cell r="I147">
            <v>0</v>
          </cell>
          <cell r="J147">
            <v>2494.7197898423824</v>
          </cell>
          <cell r="K147">
            <v>2494.7197898423819</v>
          </cell>
          <cell r="N147">
            <v>0</v>
          </cell>
          <cell r="O147">
            <v>0</v>
          </cell>
        </row>
        <row r="148"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N148">
            <v>0</v>
          </cell>
          <cell r="O148">
            <v>0</v>
          </cell>
        </row>
        <row r="149"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N149">
            <v>0</v>
          </cell>
          <cell r="O149">
            <v>0</v>
          </cell>
        </row>
        <row r="151"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N151">
            <v>0</v>
          </cell>
          <cell r="O151">
            <v>0</v>
          </cell>
        </row>
        <row r="152"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N152">
            <v>0</v>
          </cell>
          <cell r="O152">
            <v>0</v>
          </cell>
        </row>
        <row r="153">
          <cell r="H153">
            <v>2330.7724162295412</v>
          </cell>
          <cell r="I153">
            <v>2307.1256129597205</v>
          </cell>
          <cell r="J153">
            <v>2337.5853627994757</v>
          </cell>
          <cell r="K153">
            <v>2326.5618601202859</v>
          </cell>
          <cell r="N153">
            <v>0</v>
          </cell>
          <cell r="O153">
            <v>0</v>
          </cell>
        </row>
        <row r="156">
          <cell r="H156">
            <v>1803.803213887049</v>
          </cell>
          <cell r="I156">
            <v>0</v>
          </cell>
          <cell r="J156">
            <v>1710.0700000000002</v>
          </cell>
          <cell r="K156">
            <v>1892.75</v>
          </cell>
          <cell r="N156">
            <v>0</v>
          </cell>
          <cell r="O156">
            <v>0</v>
          </cell>
        </row>
        <row r="157">
          <cell r="H157">
            <v>2890.0950607505201</v>
          </cell>
          <cell r="I157">
            <v>0</v>
          </cell>
          <cell r="J157">
            <v>1179.9982</v>
          </cell>
          <cell r="K157">
            <v>3231.9967999999999</v>
          </cell>
          <cell r="N157">
            <v>0</v>
          </cell>
          <cell r="O157">
            <v>0</v>
          </cell>
        </row>
        <row r="158">
          <cell r="H158">
            <v>2604.6604648098751</v>
          </cell>
          <cell r="I158">
            <v>2634.7374500000001</v>
          </cell>
          <cell r="J158">
            <v>2598.6583477881077</v>
          </cell>
          <cell r="K158">
            <v>2606.4512521449547</v>
          </cell>
          <cell r="N158">
            <v>0</v>
          </cell>
          <cell r="O158">
            <v>0</v>
          </cell>
        </row>
        <row r="159">
          <cell r="H159">
            <v>2523.2374181779469</v>
          </cell>
          <cell r="I159">
            <v>2634.7374500000001</v>
          </cell>
          <cell r="J159">
            <v>2513.6800000000003</v>
          </cell>
          <cell r="K159">
            <v>2513.6800000000003</v>
          </cell>
          <cell r="N159">
            <v>0</v>
          </cell>
          <cell r="O159">
            <v>0</v>
          </cell>
        </row>
        <row r="160">
          <cell r="H160">
            <v>2848.9700000000003</v>
          </cell>
          <cell r="I160">
            <v>0</v>
          </cell>
          <cell r="J160">
            <v>2848.9700000000003</v>
          </cell>
          <cell r="K160">
            <v>2848.9700000000003</v>
          </cell>
          <cell r="N160">
            <v>0</v>
          </cell>
          <cell r="O160">
            <v>0</v>
          </cell>
        </row>
        <row r="161"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N161">
            <v>0</v>
          </cell>
          <cell r="O161">
            <v>0</v>
          </cell>
        </row>
        <row r="162"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N162">
            <v>0</v>
          </cell>
          <cell r="O162">
            <v>0</v>
          </cell>
        </row>
        <row r="164"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N164">
            <v>0</v>
          </cell>
          <cell r="O164">
            <v>0</v>
          </cell>
        </row>
        <row r="165"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N165">
            <v>0</v>
          </cell>
          <cell r="O165">
            <v>0</v>
          </cell>
        </row>
        <row r="167">
          <cell r="H167">
            <v>346.11162417841808</v>
          </cell>
          <cell r="I167">
            <v>384.01471286719249</v>
          </cell>
          <cell r="J167">
            <v>362.93819664982448</v>
          </cell>
          <cell r="K167">
            <v>323.8109705782191</v>
          </cell>
          <cell r="N167">
            <v>0</v>
          </cell>
          <cell r="O167">
            <v>0</v>
          </cell>
        </row>
      </sheetData>
      <sheetData sheetId="12" refreshError="1">
        <row r="11">
          <cell r="B11">
            <v>1</v>
          </cell>
          <cell r="C11" t="str">
            <v>ТГК-6</v>
          </cell>
          <cell r="D11" t="str">
            <v>Х</v>
          </cell>
          <cell r="E11" t="str">
            <v>Х</v>
          </cell>
          <cell r="F11" t="str">
            <v>Х</v>
          </cell>
          <cell r="G11" t="str">
            <v>Х</v>
          </cell>
          <cell r="H11" t="str">
            <v>Средний одноставочный тариф</v>
          </cell>
          <cell r="I11" t="str">
            <v>руб./Гкал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H12" t="str">
            <v>Отпуск теплоэнергии в сеть</v>
          </cell>
          <cell r="I12" t="str">
            <v>тыс. Гкал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H13" t="str">
            <v>Товарная продукция</v>
          </cell>
          <cell r="I13" t="str">
            <v>тыс. 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5">
          <cell r="H15" t="str">
            <v>Средний одноставочный тариф</v>
          </cell>
          <cell r="I15" t="str">
            <v>руб./Гкал</v>
          </cell>
          <cell r="J15">
            <v>0</v>
          </cell>
          <cell r="L15">
            <v>0</v>
          </cell>
        </row>
        <row r="16">
          <cell r="H16" t="str">
            <v>Отпуск теплоэнергии в сеть</v>
          </cell>
          <cell r="I16" t="str">
            <v>тыс. Гкал</v>
          </cell>
          <cell r="J16">
            <v>0</v>
          </cell>
          <cell r="L16">
            <v>0</v>
          </cell>
        </row>
        <row r="17">
          <cell r="H17" t="str">
            <v>Товарная продукция</v>
          </cell>
          <cell r="I17" t="str">
            <v>тыс. 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D18" t="str">
            <v>Добавить</v>
          </cell>
        </row>
        <row r="19">
          <cell r="B19">
            <v>1</v>
          </cell>
        </row>
        <row r="20">
          <cell r="B20">
            <v>2</v>
          </cell>
          <cell r="C20" t="str">
            <v>ООО "Ивановская Тепловая ЭлектроСтанция"</v>
          </cell>
          <cell r="D20" t="str">
            <v>Х</v>
          </cell>
          <cell r="E20" t="str">
            <v>Х</v>
          </cell>
          <cell r="F20" t="str">
            <v>Х</v>
          </cell>
          <cell r="G20" t="str">
            <v>Х</v>
          </cell>
          <cell r="H20" t="str">
            <v>Средний одноставочный тариф</v>
          </cell>
          <cell r="I20" t="str">
            <v>руб./Гкал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H21" t="str">
            <v>Отпуск теплоэнергии в сеть</v>
          </cell>
          <cell r="I21" t="str">
            <v>тыс. Гкал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H22" t="str">
            <v>Товарная продукция</v>
          </cell>
          <cell r="I22" t="str">
            <v>тыс. руб.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4">
          <cell r="H24" t="str">
            <v>Средний одноставочный тариф</v>
          </cell>
          <cell r="I24" t="str">
            <v>руб./Гкал</v>
          </cell>
          <cell r="J24">
            <v>0</v>
          </cell>
          <cell r="L24">
            <v>0</v>
          </cell>
        </row>
        <row r="25">
          <cell r="H25" t="str">
            <v>Отпуск теплоэнергии в сеть</v>
          </cell>
          <cell r="I25" t="str">
            <v>тыс. Гкал</v>
          </cell>
          <cell r="J25">
            <v>0</v>
          </cell>
          <cell r="L25">
            <v>0</v>
          </cell>
        </row>
        <row r="26">
          <cell r="H26" t="str">
            <v>Товарная продукция</v>
          </cell>
          <cell r="I26" t="str">
            <v>тыс. руб.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Добавить</v>
          </cell>
        </row>
        <row r="28">
          <cell r="B28">
            <v>1</v>
          </cell>
        </row>
      </sheetData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Результаты загрузки"/>
      <sheetName val="TECHSHEET"/>
      <sheetName val="TECH_GENERAL"/>
      <sheetName val="TECH_HORISONTAL"/>
      <sheetName val="ТС.HEAT matrix PP"/>
      <sheetName val="ТС.HEAT matrix TR"/>
      <sheetName val="ВС.VSNA matrix PP"/>
      <sheetName val="БПр"/>
      <sheetName val="БТр"/>
      <sheetName val="К год"/>
      <sheetName val="К 1 янв"/>
      <sheetName val="К 1 июл"/>
      <sheetName val="ТС.К 1 сен"/>
      <sheetName val="К (к) 1 янв"/>
      <sheetName val="К (к) 1 июл"/>
      <sheetName val="ТС.К (к) 1 сен"/>
      <sheetName val="Т 1 янв"/>
      <sheetName val="Т Тр 1 янв"/>
      <sheetName val="Т 1 июл"/>
      <sheetName val="Т Тр 1 июл"/>
      <sheetName val="ТС.Т 1 сен"/>
      <sheetName val="ТС.Т Тр 1 сен"/>
      <sheetName val="ТМ1 1 янв"/>
      <sheetName val="ТМ1 1 июл"/>
      <sheetName val="ТС.ТМ1 1 сен"/>
      <sheetName val="ТМ2 1 янв"/>
      <sheetName val="ТМ2 1 июл"/>
      <sheetName val="ТС.ТМ2 1 сен"/>
      <sheetName val="ВС.БПр"/>
      <sheetName val="ВС.БТр"/>
      <sheetName val="ВС.К год"/>
      <sheetName val="ВС.К 1 янв"/>
      <sheetName val="ВС.К 1 июл"/>
      <sheetName val="ВС.К 1 сен"/>
      <sheetName val="ВС.ТМ1 1 янв"/>
      <sheetName val="ВС.ТМ1 1 июл"/>
      <sheetName val="ВС.ТМ1 1 сен"/>
      <sheetName val="ВС.ТМ2 1 янв"/>
      <sheetName val="ВС.ТМ2 1 июл"/>
      <sheetName val="ВС.ТМ2 1 сен"/>
      <sheetName val="ВО.БПр"/>
      <sheetName val="ВО.БТр"/>
      <sheetName val="ВО.К год"/>
      <sheetName val="ВО.К 1 янв"/>
      <sheetName val="ВО.К 1 июл"/>
      <sheetName val="ВО.К 1 сен"/>
      <sheetName val="ВО.ТМ1 1 янв"/>
      <sheetName val="ВО.ТМ1 1 июл"/>
      <sheetName val="ВО.ТМ1 1 сен"/>
      <sheetName val="ВО.ТМ2 1 янв"/>
      <sheetName val="ВО.ТМ2 1 июл"/>
      <sheetName val="ВО.ТМ2 1 сен"/>
      <sheetName val="КоммМО"/>
      <sheetName val="Комментарии"/>
      <sheetName val="ТС.ПП ОРГ"/>
      <sheetName val="ТС.ПП МО"/>
      <sheetName val="ТС.ТР ОРГ"/>
      <sheetName val="ТС.ТР МО"/>
      <sheetName val="ВС.ПП ОРГ"/>
      <sheetName val="ВС.ПП МО"/>
      <sheetName val="Проверка"/>
      <sheetName val="modLoadFiles"/>
      <sheetName val="modSVODProv"/>
      <sheetName val="modUpdateToActualVersion"/>
      <sheetName val="modLoad"/>
      <sheetName val="modUpdDelRenumber"/>
      <sheetName val="modHEATPP"/>
      <sheetName val="modHEATTR"/>
      <sheetName val="modHEATHL"/>
      <sheetName val="modVSNAPP"/>
      <sheetName val="modGeneralProcedures"/>
      <sheetName val="modOpen"/>
      <sheetName val="modfrmReportMode"/>
      <sheetName val="modfrmTemplateMode"/>
      <sheetName val="modCommonProcedures"/>
      <sheetName val="modfrmRegion"/>
      <sheetName val="modSvodButtons"/>
      <sheetName val="modVLDCommonProv"/>
      <sheetName val="modVLDIntegrityProv"/>
      <sheetName val="modVLDProv"/>
      <sheetName val="modVLDProvGeneralProc"/>
      <sheetName val="modVLDOrgUniqueness"/>
      <sheetName val="modVLDProvTM"/>
      <sheetName val="modUpdate"/>
    </sheetNames>
    <sheetDataSet>
      <sheetData sheetId="0"/>
      <sheetData sheetId="1">
        <row r="12">
          <cell r="G12" t="str">
            <v>руб/Гкал</v>
          </cell>
        </row>
      </sheetData>
      <sheetData sheetId="2"/>
      <sheetData sheetId="3"/>
      <sheetData sheetId="4">
        <row r="6">
          <cell r="E6" t="str">
            <v>теплоснабжения</v>
          </cell>
        </row>
        <row r="20">
          <cell r="E20" t="str">
            <v>Вырабатываемая мощность станций</v>
          </cell>
        </row>
        <row r="34">
          <cell r="E34" t="str">
            <v>P</v>
          </cell>
        </row>
        <row r="44">
          <cell r="E44" t="str">
            <v>BY_PSEUDO_YEARS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TEHSHEET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Томская область1"/>
      <sheetName val="35998"/>
      <sheetName val="44"/>
      <sheetName val="92"/>
      <sheetName val="94"/>
      <sheetName val="97"/>
      <sheetName val="Шупр"/>
      <sheetName val="TECHSHEET"/>
      <sheetName val="index"/>
      <sheetName val="май 11"/>
      <sheetName val="июнь 11"/>
      <sheetName val="август 11"/>
      <sheetName val="июль 11"/>
      <sheetName val="9 "/>
      <sheetName val="2"/>
      <sheetName val="Системный 1 для ПК"/>
      <sheetName val="Сен"/>
      <sheetName val="ГММ2"/>
      <sheetName val="9.2"/>
      <sheetName val=" 9.4"/>
      <sheetName val="9.5"/>
      <sheetName val="Мат-лы для сод.зданий УКЗиК"/>
      <sheetName val="Матер для тек.рем.КИП"/>
      <sheetName val="Расчет чистых активов_НОВ"/>
      <sheetName val="подготовка кадров"/>
      <sheetName val="9.3"/>
      <sheetName val="анализ ФОТ"/>
      <sheetName val="УИС 1"/>
      <sheetName val="Списки для выбора"/>
      <sheetName val="et_union"/>
      <sheetName val="Подразделения орг-й"/>
      <sheetName val="Номенклатурные группы"/>
      <sheetName val="fes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овной_лист"/>
      <sheetName val="Основной_лист (2)"/>
      <sheetName val="Lists"/>
      <sheetName val="Позиция"/>
      <sheetName val="Списки"/>
      <sheetName val="fes"/>
    </sheetNames>
    <sheetDataSet>
      <sheetData sheetId="0">
        <row r="9">
          <cell r="A9">
            <v>39433</v>
          </cell>
          <cell r="H9">
            <v>39433</v>
          </cell>
        </row>
        <row r="10">
          <cell r="A10">
            <v>39666</v>
          </cell>
          <cell r="H10">
            <v>39433</v>
          </cell>
        </row>
        <row r="11">
          <cell r="A11">
            <v>39601</v>
          </cell>
          <cell r="H11">
            <v>39520</v>
          </cell>
        </row>
        <row r="12">
          <cell r="A12">
            <v>39734</v>
          </cell>
          <cell r="H12">
            <v>39520</v>
          </cell>
        </row>
        <row r="13">
          <cell r="A13">
            <v>40144</v>
          </cell>
          <cell r="H13">
            <v>39651</v>
          </cell>
        </row>
        <row r="14">
          <cell r="A14">
            <v>40129</v>
          </cell>
          <cell r="H14">
            <v>39651</v>
          </cell>
        </row>
        <row r="15">
          <cell r="A15">
            <v>40332</v>
          </cell>
          <cell r="H15">
            <v>39665</v>
          </cell>
        </row>
        <row r="16">
          <cell r="H16">
            <v>39665</v>
          </cell>
        </row>
        <row r="17">
          <cell r="H17">
            <v>39725</v>
          </cell>
        </row>
        <row r="18">
          <cell r="H18">
            <v>39725</v>
          </cell>
        </row>
        <row r="19">
          <cell r="H19">
            <v>39725</v>
          </cell>
        </row>
        <row r="20">
          <cell r="H20">
            <v>39725</v>
          </cell>
        </row>
        <row r="21">
          <cell r="H21">
            <v>39815</v>
          </cell>
        </row>
        <row r="22">
          <cell r="H22">
            <v>39815</v>
          </cell>
        </row>
        <row r="23">
          <cell r="H23">
            <v>39815</v>
          </cell>
        </row>
        <row r="24">
          <cell r="H24">
            <v>39847</v>
          </cell>
        </row>
        <row r="25">
          <cell r="H25">
            <v>39847</v>
          </cell>
        </row>
        <row r="26">
          <cell r="H26">
            <v>39847</v>
          </cell>
        </row>
        <row r="27">
          <cell r="H27">
            <v>39854</v>
          </cell>
        </row>
        <row r="28">
          <cell r="H28">
            <v>39854</v>
          </cell>
        </row>
        <row r="29">
          <cell r="H29">
            <v>39867</v>
          </cell>
        </row>
        <row r="30">
          <cell r="H30">
            <v>39897</v>
          </cell>
        </row>
        <row r="31">
          <cell r="H31">
            <v>39918</v>
          </cell>
        </row>
        <row r="32">
          <cell r="H32">
            <v>39955</v>
          </cell>
        </row>
        <row r="33">
          <cell r="H33">
            <v>39983</v>
          </cell>
        </row>
        <row r="34">
          <cell r="H34">
            <v>40050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a"/>
      <sheetName val="2-1"/>
      <sheetName val="2-2"/>
      <sheetName val="3"/>
      <sheetName val="3а"/>
      <sheetName val="4"/>
      <sheetName val="5а"/>
      <sheetName val="5"/>
      <sheetName val="6"/>
      <sheetName val="7"/>
      <sheetName val="8"/>
      <sheetName val="9"/>
      <sheetName val="10"/>
      <sheetName val="11"/>
      <sheetName val="12"/>
      <sheetName val="12-1"/>
      <sheetName val="12-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a"/>
      <sheetName val="23"/>
      <sheetName val="24"/>
      <sheetName val="25"/>
      <sheetName val="25a"/>
      <sheetName val="26"/>
      <sheetName val="27"/>
      <sheetName val="28"/>
      <sheetName val="29"/>
      <sheetName val="30"/>
      <sheetName val="31"/>
      <sheetName val="Список"/>
      <sheetName val="Справочники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ЖТ"/>
      <sheetName val="УГ"/>
      <sheetName val="Титул"/>
      <sheetName val="Производственные"/>
      <sheetName val="ПАР"/>
      <sheetName val="Смета"/>
      <sheetName val="П1.7_П1.8"/>
      <sheetName val="П1.9"/>
      <sheetName val="П1.10"/>
      <sheetName val="Топливо"/>
      <sheetName val="П1.12"/>
      <sheetName val="П1.15 "/>
      <sheetName val="П1.16"/>
      <sheetName val="П1.17"/>
      <sheetName val="П1.19"/>
      <sheetName val="П1.21"/>
      <sheetName val="П1.22"/>
      <sheetName val="П1.28"/>
      <sheetName val="П1.28.1"/>
      <sheetName val="П1.28.2"/>
      <sheetName val="П1.28.3"/>
    </sheetNames>
    <sheetDataSet>
      <sheetData sheetId="0">
        <row r="4">
          <cell r="D4" t="str">
            <v>ОАО "Алтайгазпром"</v>
          </cell>
        </row>
        <row r="5">
          <cell r="D5" t="str">
            <v>ОАО "Архангельскоблгаз"</v>
          </cell>
        </row>
        <row r="6">
          <cell r="D6" t="str">
            <v>ОАО "Котласгазсервис"</v>
          </cell>
        </row>
        <row r="7">
          <cell r="D7" t="str">
            <v>ОАО "Газпромрегионгаз"</v>
          </cell>
        </row>
        <row r="8">
          <cell r="D8" t="str">
            <v>ОАО "Белгородоблгаз"</v>
          </cell>
        </row>
        <row r="9">
          <cell r="D9" t="str">
            <v>ОАО "Брянскоблгаз"</v>
          </cell>
        </row>
        <row r="10">
          <cell r="D10" t="str">
            <v>ЗАО "Радугаэнерго"</v>
          </cell>
        </row>
        <row r="11">
          <cell r="D11" t="str">
            <v>ОАО "Владимироблгаз"</v>
          </cell>
        </row>
        <row r="12">
          <cell r="D12" t="str">
            <v>ООО "Газ-Гарант"</v>
          </cell>
        </row>
        <row r="13">
          <cell r="D13" t="str">
            <v>ОАО "Волгоградоблгаз"</v>
          </cell>
        </row>
        <row r="14">
          <cell r="D14" t="str">
            <v>ОАО "Газпромрегионгаз" (Великоустюгский р-н)</v>
          </cell>
        </row>
        <row r="15">
          <cell r="D15" t="str">
            <v>ОАО "Газпромрегионгаз" (Вологодская область)</v>
          </cell>
        </row>
        <row r="16">
          <cell r="D16" t="str">
            <v>ОАО "Воронежоблгаз"</v>
          </cell>
        </row>
        <row r="17">
          <cell r="D17" t="str">
            <v>ГУП "Мосгаз"</v>
          </cell>
        </row>
        <row r="18">
          <cell r="D18" t="str">
            <v>ОАО "Газпромрегионгаз" (Москва)</v>
          </cell>
        </row>
        <row r="19">
          <cell r="D19" t="str">
            <v>ООО "ПетербургГаз"</v>
          </cell>
        </row>
        <row r="20">
          <cell r="D20" t="str">
            <v>ОАО "Ивановооблгаз"</v>
          </cell>
        </row>
        <row r="21">
          <cell r="D21" t="str">
            <v>ОАО "Ивановооблгаз"</v>
          </cell>
        </row>
        <row r="22">
          <cell r="D22" t="str">
            <v xml:space="preserve">  оптовая цена</v>
          </cell>
        </row>
        <row r="23">
          <cell r="D23" t="str">
            <v xml:space="preserve">  оптовая цена с учетом калорийности</v>
          </cell>
        </row>
        <row r="24">
          <cell r="D24" t="str">
            <v xml:space="preserve">  ГРО</v>
          </cell>
        </row>
        <row r="25">
          <cell r="D25" t="str">
            <v xml:space="preserve">  Спецнадбавка</v>
          </cell>
        </row>
        <row r="26">
          <cell r="D26" t="str">
            <v xml:space="preserve">  ПССУ</v>
          </cell>
        </row>
        <row r="27">
          <cell r="D27" t="str">
            <v>ОАО "Каббалкгаз"</v>
          </cell>
        </row>
        <row r="28">
          <cell r="D28" t="str">
            <v>ФГУП "Калининградгазификация"</v>
          </cell>
        </row>
        <row r="29">
          <cell r="D29" t="str">
            <v>ЗАО НП "Жуковмежрайгаз"</v>
          </cell>
        </row>
        <row r="30">
          <cell r="D30" t="str">
            <v>ОАО "Калугаоблгаз"</v>
          </cell>
        </row>
        <row r="31">
          <cell r="D31" t="str">
            <v>ОАО "Малоярославецмежрайгаз"</v>
          </cell>
        </row>
        <row r="32">
          <cell r="D32" t="str">
            <v>ОАО "Обнинскгоргаз"</v>
          </cell>
        </row>
        <row r="33">
          <cell r="D33" t="str">
            <v>ЗАО "Карачаево-Черкесскгаз"</v>
          </cell>
        </row>
        <row r="34">
          <cell r="D34" t="str">
            <v>ОАО "Кузбассгазификация"</v>
          </cell>
        </row>
        <row r="35">
          <cell r="D35" t="str">
            <v>ООО "ВМГК" (Кемеровская область)</v>
          </cell>
        </row>
        <row r="36">
          <cell r="D36" t="str">
            <v>ОАО "Кировоблгаз"</v>
          </cell>
        </row>
        <row r="37">
          <cell r="D37" t="str">
            <v>ОАО "Костромаоблгаз"</v>
          </cell>
        </row>
        <row r="38">
          <cell r="D38" t="str">
            <v>ЗАО "Тихорецкгазсервис"</v>
          </cell>
        </row>
        <row r="39">
          <cell r="D39" t="str">
            <v>ОАО "Апшеронскрайгаз"</v>
          </cell>
        </row>
        <row r="40">
          <cell r="D40" t="str">
            <v>ОАО "Краснодаргоргаз"</v>
          </cell>
        </row>
        <row r="41">
          <cell r="D41" t="str">
            <v>ОАО "Краснодаркрайгаз"</v>
          </cell>
        </row>
        <row r="42">
          <cell r="D42" t="str">
            <v>ОАО "П "Усть-Лабинскрайгаз"</v>
          </cell>
        </row>
        <row r="43">
          <cell r="D43" t="str">
            <v>ОАО "Павловскаярайгаз"</v>
          </cell>
        </row>
        <row r="44">
          <cell r="D44" t="str">
            <v>ОАО "Славянскгоргаз"</v>
          </cell>
        </row>
        <row r="45">
          <cell r="D45" t="str">
            <v>ОАО "Юггазсервис"</v>
          </cell>
        </row>
        <row r="46">
          <cell r="D46" t="str">
            <v>ООО "СМФ "Прометей"</v>
          </cell>
        </row>
        <row r="47">
          <cell r="D47" t="str">
            <v>ОАО "Кургангазком"</v>
          </cell>
        </row>
        <row r="48">
          <cell r="D48" t="str">
            <v>ОАО "Курганоблгаз"</v>
          </cell>
        </row>
        <row r="49">
          <cell r="D49" t="str">
            <v>ОАО "Курскгаз"</v>
          </cell>
        </row>
        <row r="50">
          <cell r="D50" t="str">
            <v>ОАО "Леноблгаз"</v>
          </cell>
        </row>
        <row r="51">
          <cell r="D51" t="str">
            <v>ОАО "Липецкоблгаз"</v>
          </cell>
        </row>
        <row r="52">
          <cell r="D52" t="str">
            <v>ГУП "Мособлгаз"</v>
          </cell>
        </row>
        <row r="53">
          <cell r="D53" t="str">
            <v>ОАО "Газпромрегионгаз"</v>
          </cell>
        </row>
        <row r="54">
          <cell r="D54" t="str">
            <v>ОАО "Нарьян-Марокргаз"</v>
          </cell>
        </row>
        <row r="55">
          <cell r="D55" t="str">
            <v>ОАО "Нижегородоблгаз"</v>
          </cell>
        </row>
        <row r="56">
          <cell r="D56" t="str">
            <v>ФГУП "РФЯЦ-ВНИИЭФ" (Саров)</v>
          </cell>
        </row>
        <row r="57">
          <cell r="D57" t="str">
            <v>ОАО "Новгородоблгаз"</v>
          </cell>
        </row>
        <row r="58">
          <cell r="D58" t="str">
            <v>ГУП «УЭВ СО РАН»</v>
          </cell>
        </row>
        <row r="59">
          <cell r="D59" t="str">
            <v>ОАО "ГазТрансКом"</v>
          </cell>
        </row>
        <row r="60">
          <cell r="D60" t="str">
            <v>ОАО "Сибирьгазсервис"</v>
          </cell>
        </row>
        <row r="61">
          <cell r="D61" t="str">
            <v xml:space="preserve">ООО "ВМГК" </v>
          </cell>
        </row>
        <row r="62">
          <cell r="D62" t="str">
            <v>ОАО "Омскгазстройэксплуатация"</v>
          </cell>
        </row>
        <row r="63">
          <cell r="D63" t="str">
            <v>ОАО "Омскгоргаз"</v>
          </cell>
        </row>
        <row r="64">
          <cell r="D64" t="str">
            <v>ОАО "Омскоблгаз"</v>
          </cell>
        </row>
        <row r="65">
          <cell r="D65" t="str">
            <v>ОАО "Оренбургоблгаз"</v>
          </cell>
        </row>
        <row r="66">
          <cell r="D66" t="str">
            <v xml:space="preserve">ОАО "Газпромрегионгаз" </v>
          </cell>
        </row>
        <row r="67">
          <cell r="D67" t="str">
            <v>ОАО "Орелоблгаз"</v>
          </cell>
        </row>
        <row r="68">
          <cell r="D68" t="str">
            <v>МП "Горгаз" г. Заречный</v>
          </cell>
        </row>
        <row r="69">
          <cell r="D69" t="str">
            <v>ОАО "Пензагазификация"</v>
          </cell>
        </row>
        <row r="70">
          <cell r="D70" t="str">
            <v>ЗАО "Фирма Уралгазсервис"</v>
          </cell>
        </row>
        <row r="71">
          <cell r="D71" t="str">
            <v>ООО "Пермгазэнергосервис"</v>
          </cell>
        </row>
        <row r="72">
          <cell r="D72" t="str">
            <v>ОАО "Псковоблгаз"</v>
          </cell>
        </row>
        <row r="73">
          <cell r="D73" t="str">
            <v>ОАО "Адыггаз"</v>
          </cell>
        </row>
        <row r="74">
          <cell r="D74" t="str">
            <v>ОАО "Алтайгазпром" (РА)</v>
          </cell>
        </row>
        <row r="75">
          <cell r="D75" t="str">
            <v>ОАО "Газ-сервис"</v>
          </cell>
        </row>
        <row r="76">
          <cell r="D76" t="str">
            <v>ООО "Дагестангазсервис"</v>
          </cell>
        </row>
        <row r="77">
          <cell r="D77" t="str">
            <v>ООО ГТК Кировского р-она</v>
          </cell>
        </row>
        <row r="78">
          <cell r="D78" t="str">
            <v>ООО ГТК Коммунально-бытового сектора</v>
          </cell>
        </row>
        <row r="79">
          <cell r="D79" t="str">
            <v>ООО ГТК Ленинского р-она г.Махачкала</v>
          </cell>
        </row>
        <row r="80">
          <cell r="D80" t="str">
            <v>ООО ГТК Советского р-она г.Махачкала</v>
          </cell>
        </row>
        <row r="81">
          <cell r="D81" t="str">
            <v>ОАО "Ингушгаз"</v>
          </cell>
        </row>
        <row r="82">
          <cell r="D82" t="str">
            <v>ОАО "Калмгаз"</v>
          </cell>
        </row>
        <row r="83">
          <cell r="D83" t="str">
            <v>ЗАО "Карелтрансгаз"</v>
          </cell>
        </row>
        <row r="84">
          <cell r="D84" t="str">
            <v>ОАО "Комигаз"</v>
          </cell>
        </row>
        <row r="85">
          <cell r="D85" t="str">
            <v>ООО "ЛУКОЙЛ-Коми"</v>
          </cell>
        </row>
        <row r="86">
          <cell r="D86" t="str">
            <v>ООО "Марийскгаз"</v>
          </cell>
        </row>
        <row r="87">
          <cell r="D87" t="str">
            <v>ОАО "Мордовгаз"</v>
          </cell>
        </row>
        <row r="88">
          <cell r="D88" t="str">
            <v>ОАО "Саранскмежрайгаз"</v>
          </cell>
        </row>
        <row r="89">
          <cell r="D89" t="str">
            <v>ОАО "Алроса-газ"</v>
          </cell>
        </row>
        <row r="90">
          <cell r="D90" t="str">
            <v>ОАО "Сахатранснефтегаз"</v>
          </cell>
        </row>
        <row r="91">
          <cell r="D91" t="str">
            <v>ООО "Аланиягаз"</v>
          </cell>
        </row>
        <row r="92">
          <cell r="D92" t="str">
            <v>ООО «Газпром трансгаз Казань»</v>
          </cell>
        </row>
        <row r="93">
          <cell r="D93" t="str">
            <v>ОАО "Каменскгаз"</v>
          </cell>
        </row>
        <row r="94">
          <cell r="D94" t="str">
            <v>ОАО "Ростовоблгаз"</v>
          </cell>
        </row>
        <row r="95">
          <cell r="D95" t="str">
            <v>ОАО "Рязаньгоргаз"</v>
          </cell>
        </row>
        <row r="96">
          <cell r="D96" t="str">
            <v>ОАО "Рязаньоблгаз"</v>
          </cell>
        </row>
        <row r="97">
          <cell r="D97" t="str">
            <v>ОАО "Сызраньгаз"</v>
          </cell>
        </row>
        <row r="98">
          <cell r="D98" t="str">
            <v>ООО "Средневолжская газовая компания"</v>
          </cell>
        </row>
        <row r="99">
          <cell r="D99" t="str">
            <v>ООО «Волжская газовая компания»</v>
          </cell>
        </row>
        <row r="100">
          <cell r="D100" t="str">
            <v>ЗАО "Шиханыгоргаз"</v>
          </cell>
        </row>
        <row r="101">
          <cell r="D101" t="str">
            <v>ОАО "Газсбытсервис"</v>
          </cell>
        </row>
        <row r="102">
          <cell r="D102" t="str">
            <v>ОАО "Саратовгаз"</v>
          </cell>
        </row>
        <row r="103">
          <cell r="D103" t="str">
            <v>ОАО "Саратовоблгаз"</v>
          </cell>
        </row>
        <row r="104">
          <cell r="D104" t="str">
            <v>ООО "Газконтракт"</v>
          </cell>
        </row>
        <row r="105">
          <cell r="D105" t="str">
            <v>ОАО "Сахалиноблгаз"</v>
          </cell>
        </row>
        <row r="106">
          <cell r="D106" t="str">
            <v>ОГУП "Сахалинская НК"</v>
          </cell>
        </row>
        <row r="107">
          <cell r="D107" t="str">
            <v>ГУП СО "Газовые сети"</v>
          </cell>
        </row>
        <row r="108">
          <cell r="D108" t="str">
            <v>ЗАО "Газэкс"</v>
          </cell>
        </row>
        <row r="109">
          <cell r="D109" t="str">
            <v>ЗАО "Регионгаз-инвест"</v>
          </cell>
        </row>
        <row r="110">
          <cell r="D110" t="str">
            <v>МУП "Новоуральскгаз"</v>
          </cell>
        </row>
        <row r="111">
          <cell r="D111" t="str">
            <v>ОАО "Екатеринбурггаз"</v>
          </cell>
        </row>
        <row r="112">
          <cell r="D112" t="str">
            <v>ОАО "Кушвамежрайгаз"</v>
          </cell>
        </row>
        <row r="113">
          <cell r="D113" t="str">
            <v>ОАО "Свердловскоблгаз"</v>
          </cell>
        </row>
        <row r="114">
          <cell r="D114" t="str">
            <v>ООО "Строй Гарант"</v>
          </cell>
        </row>
        <row r="115">
          <cell r="D115" t="str">
            <v>ОАО "Смоленскоблгаз"</v>
          </cell>
        </row>
        <row r="116">
          <cell r="D116" t="str">
            <v>ГУП "Лермонтовское ГГХ"</v>
          </cell>
        </row>
        <row r="117">
          <cell r="D117" t="str">
            <v>ОАО "Ставрополькрайгаз"</v>
          </cell>
        </row>
        <row r="118">
          <cell r="D118" t="str">
            <v>ОАО "Тамбовоблгаз"</v>
          </cell>
        </row>
        <row r="119">
          <cell r="D119" t="str">
            <v>ТОГУП "Водгазхоз"</v>
          </cell>
        </row>
        <row r="120">
          <cell r="D120" t="str">
            <v>ОАО "Тверьоблгаз"</v>
          </cell>
        </row>
        <row r="121">
          <cell r="D121" t="str">
            <v>ООО "ВМГК" ( г. Колпашево)</v>
          </cell>
        </row>
        <row r="122">
          <cell r="D122" t="str">
            <v>ООО "ВМГК" (Томская область)</v>
          </cell>
        </row>
        <row r="123">
          <cell r="D123" t="str">
            <v>ЗАО "Тулагоргаз"</v>
          </cell>
        </row>
        <row r="124">
          <cell r="D124" t="str">
            <v>ОАО "Тулаоблгаз"</v>
          </cell>
        </row>
        <row r="125">
          <cell r="D125" t="str">
            <v>ОАО "Газснаб"</v>
          </cell>
        </row>
        <row r="126">
          <cell r="D126" t="str">
            <v>ОАО "Тюменьмежрайгаз"</v>
          </cell>
        </row>
        <row r="127">
          <cell r="D127" t="str">
            <v>РОАО "Удмуртгаз"</v>
          </cell>
        </row>
        <row r="128">
          <cell r="D128" t="str">
            <v>ООО "Автогазсервис"</v>
          </cell>
        </row>
        <row r="129">
          <cell r="D129" t="str">
            <v>ООО "Ульяновскоблгаз"</v>
          </cell>
        </row>
        <row r="130">
          <cell r="D130" t="str">
            <v>МП "Ханты-Мансийскгаз"</v>
          </cell>
        </row>
        <row r="131">
          <cell r="D131" t="str">
            <v>МУП "УГХ" МО г. Пыть-Ях</v>
          </cell>
        </row>
        <row r="132">
          <cell r="D132" t="str">
            <v>ОАО "Белоярскгаз"</v>
          </cell>
        </row>
        <row r="133">
          <cell r="D133" t="str">
            <v>ОАО "Березовогаз"</v>
          </cell>
        </row>
        <row r="134">
          <cell r="D134" t="str">
            <v>ОАО "Когалымгоргаз"</v>
          </cell>
        </row>
        <row r="135">
          <cell r="D135" t="str">
            <v>ОАО "Мегионгазсервис"</v>
          </cell>
        </row>
        <row r="136">
          <cell r="D136" t="str">
            <v>ОАО "Нефтеюганскгаз"</v>
          </cell>
        </row>
        <row r="137">
          <cell r="D137" t="str">
            <v>ОАО "Сургутгаз"</v>
          </cell>
        </row>
        <row r="138">
          <cell r="D138" t="str">
            <v>ОАО "Шаимгаз"</v>
          </cell>
        </row>
        <row r="139">
          <cell r="D139" t="str">
            <v>ОАО "Юграгаз"</v>
          </cell>
        </row>
        <row r="140">
          <cell r="D140" t="str">
            <v>ООО "Кондатехгаз"</v>
          </cell>
        </row>
        <row r="141">
          <cell r="D141" t="str">
            <v>ООО "Нефтеюганские Региональные Газораспределительные системы"</v>
          </cell>
        </row>
        <row r="142">
          <cell r="D142" t="str">
            <v>ООО "Нижневартовскгаз"</v>
          </cell>
        </row>
        <row r="143">
          <cell r="D143" t="str">
            <v>ООО "ЮграТеплоГазСтрой" (кроме с.Цингалы)</v>
          </cell>
        </row>
        <row r="144">
          <cell r="D144" t="str">
            <v>МУП МПОЭ  г.Трехгорный</v>
          </cell>
        </row>
        <row r="145">
          <cell r="D145" t="str">
            <v>ОАО "Трансэнерго"</v>
          </cell>
        </row>
        <row r="146">
          <cell r="D146" t="str">
            <v>ОАО "Челябинскгазком"</v>
          </cell>
        </row>
        <row r="147">
          <cell r="D147" t="str">
            <v>ОАО "Челябинскгоргаз"</v>
          </cell>
        </row>
        <row r="148">
          <cell r="D148" t="str">
            <v>ООО "Озерскгаз"</v>
          </cell>
        </row>
        <row r="149">
          <cell r="D149" t="str">
            <v>ФГУП "Усть-Катавский ВСЗ"</v>
          </cell>
        </row>
        <row r="150">
          <cell r="D150" t="str">
            <v>ОАО "Чеченгаз"</v>
          </cell>
        </row>
        <row r="151">
          <cell r="D151" t="str">
            <v>ОАО "Чувашсетьгаз"</v>
          </cell>
        </row>
        <row r="152">
          <cell r="D152" t="str">
            <v>ОАО "Ново-Уренгоймежрайгаз"</v>
          </cell>
        </row>
        <row r="153">
          <cell r="D153" t="str">
            <v>ОАО "Ноябрьскгазсервис"</v>
          </cell>
        </row>
        <row r="154">
          <cell r="D154" t="str">
            <v>ОАО "Энерго-Газ-Ноябрьск"</v>
          </cell>
        </row>
        <row r="155">
          <cell r="D155" t="str">
            <v>ОГУП "Управление по строительству газопроводов и газификации автономного округа"</v>
          </cell>
        </row>
        <row r="156">
          <cell r="D156" t="str">
            <v>ООО "Пургазсервис"</v>
          </cell>
        </row>
        <row r="157">
          <cell r="D157" t="str">
            <v>ООО "Районные газовые сети"</v>
          </cell>
        </row>
        <row r="158">
          <cell r="D158" t="str">
            <v>ОАО "Рыбинскгазсервис"</v>
          </cell>
        </row>
        <row r="159">
          <cell r="D159" t="str">
            <v>ОАО "Ярославльоблгаз"</v>
          </cell>
        </row>
        <row r="160">
          <cell r="D160" t="str">
            <v>-</v>
          </cell>
        </row>
        <row r="162">
          <cell r="D162" t="str">
            <v>Добавить ГРО</v>
          </cell>
        </row>
        <row r="164">
          <cell r="D164" t="str">
            <v>Добавить ГРО</v>
          </cell>
        </row>
        <row r="166">
          <cell r="D166" t="str">
            <v>Добавить ГРО</v>
          </cell>
        </row>
        <row r="168">
          <cell r="D168" t="str">
            <v>Добавить ГРО</v>
          </cell>
        </row>
        <row r="170">
          <cell r="D170" t="str">
            <v>Добавить ГРО</v>
          </cell>
        </row>
        <row r="172">
          <cell r="D172" t="str">
            <v>Добавить ГРО</v>
          </cell>
        </row>
        <row r="174">
          <cell r="D174" t="str">
            <v>Добавить ГРО</v>
          </cell>
        </row>
        <row r="176">
          <cell r="D176" t="str">
            <v>Добавить ГРО</v>
          </cell>
        </row>
        <row r="178">
          <cell r="D178" t="str">
            <v>Добавить ГРО</v>
          </cell>
        </row>
        <row r="180">
          <cell r="D180" t="str">
            <v>Добавить ГРО</v>
          </cell>
        </row>
        <row r="182">
          <cell r="D182" t="str">
            <v>Добавить ГРО</v>
          </cell>
        </row>
        <row r="184">
          <cell r="D184" t="str">
            <v>Добавить ГРО</v>
          </cell>
        </row>
        <row r="186">
          <cell r="D186" t="str">
            <v>Добавить ГРО</v>
          </cell>
        </row>
        <row r="188">
          <cell r="D188" t="str">
            <v>Добавить ГРО</v>
          </cell>
        </row>
        <row r="189">
          <cell r="D189" t="str">
            <v>ГРО и ЦЕНЫ НА ГАЗ ДЛЯ ДАННОГО РЕГИОНА ОТСУТСТВУЮТ, ПОЖАЛУЙСТА ДОБАВЬТЕ НА ЛИСТЕ &lt;ГАЗ&gt;, ЕСЛИ ОН ЕСТЬ В СТРУКТРЕ ТОПЛИВА</v>
          </cell>
        </row>
      </sheetData>
      <sheetData sheetId="1" refreshError="1"/>
      <sheetData sheetId="2" refreshError="1"/>
      <sheetData sheetId="3">
        <row r="16">
          <cell r="C16" t="str">
            <v>Ивановская область</v>
          </cell>
        </row>
        <row r="17">
          <cell r="C17" t="str">
            <v>Западный</v>
          </cell>
        </row>
      </sheetData>
      <sheetData sheetId="4">
        <row r="7">
          <cell r="B7" t="str">
            <v>Теплохозяйство военного городка № 8 (в/ч 06976), г. Иваново, п/о 14, м. Гарнизон (инв. № 229)</v>
          </cell>
        </row>
        <row r="8">
          <cell r="B8" t="str">
            <v>Теплохозяйство военного городка № 8 (в/ч 06976), г. Иваново, п/о 14, м. Гарнизон (инв. № 300)</v>
          </cell>
        </row>
        <row r="9">
          <cell r="B9" t="str">
            <v>Теплохозяйство военного городка № 8 (в/ч 06976), г. Иваново, п/о 14, м. Гарнизон (инв. № 149)</v>
          </cell>
        </row>
        <row r="10">
          <cell r="B10" t="str">
            <v>Теплохозяйство военного городка № 8 (в/ч 06976), г. Иваново, п/о 14, м. Гарнизон (инв. № 220)</v>
          </cell>
        </row>
        <row r="11">
          <cell r="B11" t="str">
            <v>г. В/г №54, в/ч65390-3997 ВГ(А)98 гв.ВДД, г. Иваново, ул. Окуловой, 84  (газовая котельная инв. №10)</v>
          </cell>
        </row>
        <row r="12">
          <cell r="B12" t="str">
            <v>В/г. №37 (ФГУ 1883ВГ - гарнизонный госпиталь), г. Иваново, ул. Смольная, 10 - (газовая котельная инв. № 11)</v>
          </cell>
        </row>
        <row r="13">
          <cell r="B13" t="str">
            <v xml:space="preserve">В/г. № 18, 297 БХВТи, г. Иваново, ул. Витебская, 2А  - угольная котельная инв. № 30 </v>
          </cell>
        </row>
        <row r="14">
          <cell r="B14" t="str">
            <v>№ 28 (в/ч 62295-217 пдп, 98 гв. ВДД), г. Иваново, ул. Кр.Зорь, 61 - (газовая котельная инв. № 33</v>
          </cell>
        </row>
        <row r="15">
          <cell r="B15" t="str">
            <v>В/г. № 14 база хранения ФБУ,  Ивановская обл., г. Наволоки  - (мазутная котельная: инв. № 41)</v>
          </cell>
        </row>
        <row r="16">
          <cell r="B16" t="str">
            <v>В/г.  № 43 (в/ч 65385-1683 обмо, 98 гв. ВДД), г. Иваново, м.  Балино - (газовая котельная инв. № 42)</v>
          </cell>
        </row>
        <row r="17">
          <cell r="B17" t="str">
            <v>В/г. № 1 (в/ч 71311), Ивановская обл., г. Кинешма, ул. Котовского, 2  - (газовая котельная инв. № 115</v>
          </cell>
        </row>
        <row r="18">
          <cell r="B18" t="str">
            <v>Теплохозяйство военного городка № 8 (в/ч 06976), г. Иваново, п/о 14, м. Гарнизон (инв. № 177)</v>
          </cell>
        </row>
        <row r="19">
          <cell r="B19" t="str">
            <v>Теплохозяйство военного городка № 8 (в/ч 06976), г. Иваново, п/о 14, м. Гарнизон (инв. № 227)</v>
          </cell>
        </row>
        <row r="20">
          <cell r="B20" t="str">
            <v>Теплохозяйство военного городка № 8 (в/ч 06976), г. Иваново, п/о 14, м. Гарнизон (инв. № 228)</v>
          </cell>
        </row>
        <row r="21">
          <cell r="B21" t="str">
            <v>Теплохозяйство военного городка № 8 (в/ч 06976), г. Иваново, п/о 14, м. Гарнизон (инв. № 156)</v>
          </cell>
        </row>
        <row r="22">
          <cell r="B22" t="str">
            <v>Теплохозяйство военного городка № 8 (в/ч 06976), г. Иваново, п/о 14, м. Гарнизон (инв. № 243)</v>
          </cell>
        </row>
        <row r="23">
          <cell r="B23" t="str">
            <v>Теплохозяйство военного городка № 8 (в/ч 06976), г. Иваново, п/о 14, м. Гарнизон (инв. № 146)</v>
          </cell>
        </row>
        <row r="24">
          <cell r="B24" t="str">
            <v>Теплохозяйство военного городка №10, Ивановская обл., г. Тейково - (газовая котельная инв. № 10/33)</v>
          </cell>
        </row>
        <row r="25">
          <cell r="B25" t="str">
            <v>Теплохозяйство военного городка № 16, Ивановская обл., г. Тейково - (мазутная котельная инв. №16/29)</v>
          </cell>
        </row>
        <row r="26">
          <cell r="B26" t="str">
            <v>Теплохозяйство военного городка №10, Ивановская обл., г. Тейково - (газовая котельная инв. №10/243)</v>
          </cell>
        </row>
        <row r="27">
          <cell r="B27" t="str">
            <v>г. Шуя, ул. Генерала Белова, кот № 15  (газовая котельная)</v>
          </cell>
        </row>
        <row r="28">
          <cell r="B28" t="str">
            <v>г. Шуя, ул. Генерала Белова кот № 204 УГОЛЬНАЯ??? В ДОГОВОРЕ НЕТ ПОКУПКИ ДЛЯ ЭТОЙ КОТЕЛЬНОЙ</v>
          </cell>
        </row>
        <row r="29">
          <cell r="B29" t="str">
            <v>г. Шуя, ул. Генерала Белова кот № 136 (газовая котельная)</v>
          </cell>
        </row>
        <row r="30">
          <cell r="B30" t="str">
            <v>ВСЕГО по предприятию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Топливо2009"/>
      <sheetName val="2009"/>
      <sheetName val="Производственные"/>
      <sheetName val="Титул"/>
      <sheetName val="ГАЗ"/>
      <sheetName val="п1.12"/>
      <sheetName val="п1.9"/>
      <sheetName val="топливо"/>
      <sheetName val="п1.10"/>
    </sheetNames>
    <sheetDataSet>
      <sheetData sheetId="0"/>
      <sheetData sheetId="1"/>
      <sheetData sheetId="2">
        <row r="5">
          <cell r="E5" t="str">
            <v>г.Москва</v>
          </cell>
        </row>
      </sheetData>
      <sheetData sheetId="3">
        <row r="4">
          <cell r="B4">
            <v>108.6</v>
          </cell>
        </row>
      </sheetData>
      <sheetData sheetId="4">
        <row r="5">
          <cell r="D5" t="str">
            <v>ОАО "ВТИ"</v>
          </cell>
        </row>
        <row r="7">
          <cell r="D7">
            <v>71.72</v>
          </cell>
        </row>
        <row r="8">
          <cell r="D8">
            <v>0</v>
          </cell>
        </row>
        <row r="9">
          <cell r="D9">
            <v>56839.643867368432</v>
          </cell>
        </row>
        <row r="10">
          <cell r="D10">
            <v>1197.5519468314842</v>
          </cell>
        </row>
        <row r="11">
          <cell r="D11">
            <v>0</v>
          </cell>
        </row>
        <row r="12">
          <cell r="D12">
            <v>792.52152631578963</v>
          </cell>
          <cell r="E12">
            <v>0</v>
          </cell>
        </row>
      </sheetData>
      <sheetData sheetId="5">
        <row r="8">
          <cell r="E8" t="str">
            <v>L1</v>
          </cell>
          <cell r="G8">
            <v>18</v>
          </cell>
        </row>
        <row r="9">
          <cell r="E9" t="str">
            <v>L2</v>
          </cell>
          <cell r="G9">
            <v>81.72</v>
          </cell>
        </row>
        <row r="10">
          <cell r="E10" t="str">
            <v>L3</v>
          </cell>
          <cell r="G10">
            <v>71.72</v>
          </cell>
        </row>
        <row r="11">
          <cell r="E11" t="str">
            <v>L4</v>
          </cell>
          <cell r="G11">
            <v>71.72</v>
          </cell>
        </row>
        <row r="12">
          <cell r="E12" t="str">
            <v>L5</v>
          </cell>
          <cell r="G12">
            <v>3</v>
          </cell>
        </row>
        <row r="13">
          <cell r="E13" t="str">
            <v>L6</v>
          </cell>
          <cell r="G13">
            <v>3</v>
          </cell>
        </row>
        <row r="14">
          <cell r="E14" t="str">
            <v>L7</v>
          </cell>
          <cell r="G14">
            <v>122541.97390993084</v>
          </cell>
        </row>
        <row r="15">
          <cell r="E15" t="str">
            <v>L7.1</v>
          </cell>
          <cell r="G15">
            <v>57644.947998947377</v>
          </cell>
        </row>
        <row r="16">
          <cell r="E16" t="str">
            <v>L7.1.2</v>
          </cell>
          <cell r="G16">
            <v>56839.643867368432</v>
          </cell>
        </row>
        <row r="17">
          <cell r="E17" t="str">
            <v>L7.1.3</v>
          </cell>
          <cell r="G17">
            <v>805.30413157894509</v>
          </cell>
        </row>
        <row r="18">
          <cell r="E18" t="str">
            <v>L7.2</v>
          </cell>
          <cell r="G18">
            <v>552.08100000000002</v>
          </cell>
        </row>
        <row r="19">
          <cell r="E19" t="str">
            <v>L7.3</v>
          </cell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E21" t="str">
            <v>L7.5</v>
          </cell>
          <cell r="G21">
            <v>9120.655999999999</v>
          </cell>
        </row>
        <row r="22">
          <cell r="E22" t="str">
            <v>L7.6</v>
          </cell>
          <cell r="G22">
            <v>4726.5039999999999</v>
          </cell>
        </row>
        <row r="23">
          <cell r="E23" t="str">
            <v>L7.7</v>
          </cell>
          <cell r="G23">
            <v>17108.496730932555</v>
          </cell>
        </row>
        <row r="24">
          <cell r="E24" t="str">
            <v>L7.7.1</v>
          </cell>
          <cell r="G24">
            <v>1030.4386797325533</v>
          </cell>
        </row>
        <row r="25">
          <cell r="E25" t="str">
            <v>L7.7.2</v>
          </cell>
          <cell r="G25">
            <v>6708.5</v>
          </cell>
        </row>
        <row r="26">
          <cell r="E26" t="str">
            <v>L7.7.3</v>
          </cell>
          <cell r="G26">
            <v>1324.9769999999999</v>
          </cell>
        </row>
        <row r="27">
          <cell r="E27" t="str">
            <v>L7.7.4</v>
          </cell>
          <cell r="G27">
            <v>7121.04</v>
          </cell>
        </row>
        <row r="28">
          <cell r="E28" t="str">
            <v>L7.7.4.1</v>
          </cell>
          <cell r="G28">
            <v>1003.408</v>
          </cell>
        </row>
        <row r="29">
          <cell r="E29" t="str">
            <v>L7.7.4.3</v>
          </cell>
          <cell r="G29">
            <v>8</v>
          </cell>
        </row>
        <row r="30">
          <cell r="E30" t="str">
            <v>L7.7.4.4</v>
          </cell>
          <cell r="G30">
            <v>6109.6319999999996</v>
          </cell>
        </row>
        <row r="31">
          <cell r="E31" t="str">
            <v>L7.7.4.5</v>
          </cell>
          <cell r="G31">
            <v>0</v>
          </cell>
        </row>
        <row r="32">
          <cell r="E32" t="str">
            <v>L7.7.5</v>
          </cell>
          <cell r="G32">
            <v>179.99805120000002</v>
          </cell>
        </row>
        <row r="33">
          <cell r="G33">
            <v>369.25299999999999</v>
          </cell>
        </row>
        <row r="34">
          <cell r="E34" t="str">
            <v>L7.7.7</v>
          </cell>
          <cell r="G34">
            <v>0</v>
          </cell>
        </row>
        <row r="35">
          <cell r="G35">
            <v>0</v>
          </cell>
        </row>
        <row r="36">
          <cell r="E36" t="str">
            <v>L7.7.9</v>
          </cell>
          <cell r="G36">
            <v>85</v>
          </cell>
        </row>
        <row r="37">
          <cell r="E37" t="str">
            <v>L7.7.10</v>
          </cell>
          <cell r="G37">
            <v>103.035</v>
          </cell>
        </row>
        <row r="38">
          <cell r="E38" t="str">
            <v>L7.7.11</v>
          </cell>
          <cell r="G38">
            <v>0</v>
          </cell>
        </row>
        <row r="39">
          <cell r="E39" t="str">
            <v>L7.7.12</v>
          </cell>
          <cell r="G39">
            <v>0</v>
          </cell>
        </row>
        <row r="40">
          <cell r="E40" t="str">
            <v>L7.7.13</v>
          </cell>
          <cell r="G40">
            <v>186.255</v>
          </cell>
        </row>
        <row r="41">
          <cell r="E41" t="str">
            <v>L8</v>
          </cell>
          <cell r="G41">
            <v>651.44900000000007</v>
          </cell>
        </row>
        <row r="42">
          <cell r="E42" t="str">
            <v>L8.1</v>
          </cell>
          <cell r="G42">
            <v>171</v>
          </cell>
        </row>
        <row r="43">
          <cell r="G43">
            <v>0</v>
          </cell>
        </row>
        <row r="44">
          <cell r="E44" t="str">
            <v>L8.3</v>
          </cell>
          <cell r="G44">
            <v>244.31</v>
          </cell>
        </row>
        <row r="45">
          <cell r="E45" t="str">
            <v>L8.4</v>
          </cell>
          <cell r="G45">
            <v>0</v>
          </cell>
        </row>
        <row r="46">
          <cell r="E46" t="str">
            <v>L8.5</v>
          </cell>
          <cell r="G46">
            <v>0</v>
          </cell>
        </row>
        <row r="47">
          <cell r="E47" t="str">
            <v>L8.6</v>
          </cell>
          <cell r="G47">
            <v>236.13900000000001</v>
          </cell>
        </row>
        <row r="48">
          <cell r="E48" t="str">
            <v>L9</v>
          </cell>
          <cell r="G48">
            <v>123193.42290993083</v>
          </cell>
        </row>
        <row r="49">
          <cell r="E49" t="str">
            <v>L9.1</v>
          </cell>
          <cell r="G49">
            <v>121486.79710243788</v>
          </cell>
        </row>
        <row r="50">
          <cell r="E50" t="str">
            <v>L9.2</v>
          </cell>
          <cell r="G50">
            <v>1706.6258074929501</v>
          </cell>
        </row>
        <row r="51">
          <cell r="E51" t="str">
            <v>L9.3</v>
          </cell>
          <cell r="G51">
            <v>0</v>
          </cell>
        </row>
        <row r="52">
          <cell r="E52" t="str">
            <v>L9.4</v>
          </cell>
          <cell r="G52">
            <v>65548.474910983452</v>
          </cell>
        </row>
        <row r="53">
          <cell r="E53" t="str">
            <v>L9.4.1</v>
          </cell>
          <cell r="G53">
            <v>64647.153235069447</v>
          </cell>
        </row>
        <row r="54">
          <cell r="E54" t="str">
            <v>L9.4.2</v>
          </cell>
          <cell r="G54">
            <v>901.32167591400503</v>
          </cell>
        </row>
        <row r="55">
          <cell r="E55" t="str">
            <v>L9.4.3</v>
          </cell>
          <cell r="G55">
            <v>0</v>
          </cell>
        </row>
        <row r="57">
          <cell r="E57" t="str">
            <v>L10</v>
          </cell>
          <cell r="G57">
            <v>1906.7910899999999</v>
          </cell>
        </row>
        <row r="58">
          <cell r="E58" t="str">
            <v>L10.1</v>
          </cell>
          <cell r="G58">
            <v>0</v>
          </cell>
        </row>
        <row r="59">
          <cell r="E59" t="str">
            <v>L10.2</v>
          </cell>
          <cell r="G59">
            <v>1458</v>
          </cell>
        </row>
        <row r="60">
          <cell r="E60" t="str">
            <v>L10.3</v>
          </cell>
          <cell r="G60">
            <v>433.79108999999994</v>
          </cell>
        </row>
        <row r="61">
          <cell r="E61" t="str">
            <v>L10.4</v>
          </cell>
          <cell r="G61">
            <v>0</v>
          </cell>
        </row>
        <row r="62">
          <cell r="E62" t="str">
            <v>L10.5</v>
          </cell>
          <cell r="G62">
            <v>0</v>
          </cell>
        </row>
        <row r="63">
          <cell r="E63" t="str">
            <v>L10.6</v>
          </cell>
          <cell r="G63">
            <v>15</v>
          </cell>
        </row>
        <row r="65">
          <cell r="E65" t="str">
            <v>L10.10</v>
          </cell>
          <cell r="G65">
            <v>552.08100000000002</v>
          </cell>
        </row>
        <row r="67">
          <cell r="E67" t="str">
            <v>L11</v>
          </cell>
          <cell r="G67">
            <v>2508.9356447368418</v>
          </cell>
        </row>
        <row r="68">
          <cell r="E68" t="str">
            <v>L12</v>
          </cell>
          <cell r="G68">
            <v>602.144554736842</v>
          </cell>
        </row>
        <row r="72">
          <cell r="E72" t="str">
            <v>L13</v>
          </cell>
          <cell r="G72">
            <v>1210.6723101126117</v>
          </cell>
        </row>
        <row r="73">
          <cell r="E73" t="str">
            <v>L13.1</v>
          </cell>
          <cell r="G73">
            <v>1193.7591295622585</v>
          </cell>
        </row>
        <row r="74">
          <cell r="E74" t="str">
            <v>L13.2</v>
          </cell>
          <cell r="G74">
            <v>16.913180550353218</v>
          </cell>
        </row>
        <row r="75">
          <cell r="E75" t="str">
            <v>L13.3</v>
          </cell>
          <cell r="G75">
            <v>0</v>
          </cell>
        </row>
        <row r="77">
          <cell r="E77" t="str">
            <v>L14</v>
          </cell>
          <cell r="G77">
            <v>124404.09522004344</v>
          </cell>
        </row>
        <row r="78">
          <cell r="E78" t="str">
            <v>L14.1</v>
          </cell>
          <cell r="G78">
            <v>122680.55623200013</v>
          </cell>
        </row>
        <row r="79">
          <cell r="E79" t="str">
            <v>L14.2</v>
          </cell>
          <cell r="G79">
            <v>1723.5389880433033</v>
          </cell>
        </row>
        <row r="80">
          <cell r="E80" t="str">
            <v>L14.3</v>
          </cell>
          <cell r="G80">
            <v>0</v>
          </cell>
        </row>
        <row r="82">
          <cell r="E82" t="str">
            <v>L15</v>
          </cell>
          <cell r="G82">
            <v>140.68</v>
          </cell>
        </row>
        <row r="83">
          <cell r="E83" t="str">
            <v>L15.1</v>
          </cell>
          <cell r="G83">
            <v>140.68</v>
          </cell>
        </row>
        <row r="84">
          <cell r="E84" t="str">
            <v>L15.2</v>
          </cell>
        </row>
        <row r="86">
          <cell r="E86" t="str">
            <v>L16</v>
          </cell>
          <cell r="G86">
            <v>124404.09522004343</v>
          </cell>
        </row>
        <row r="87">
          <cell r="E87" t="str">
            <v>L16.1</v>
          </cell>
          <cell r="G87">
            <v>122821.23623200013</v>
          </cell>
        </row>
        <row r="88">
          <cell r="E88" t="str">
            <v>L16.2</v>
          </cell>
          <cell r="G88">
            <v>1582.8589880433033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R8">
            <v>0</v>
          </cell>
        </row>
        <row r="9">
          <cell r="R9">
            <v>0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-0.27350427350427348</v>
          </cell>
        </row>
        <row r="16">
          <cell r="R16">
            <v>0</v>
          </cell>
        </row>
        <row r="17">
          <cell r="R17">
            <v>-0.48</v>
          </cell>
        </row>
        <row r="18">
          <cell r="R18">
            <v>0</v>
          </cell>
        </row>
        <row r="19">
          <cell r="R19">
            <v>-0.5</v>
          </cell>
        </row>
        <row r="20">
          <cell r="R20">
            <v>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3.4297963558413747E-2</v>
          </cell>
        </row>
      </sheetData>
      <sheetData sheetId="8">
        <row r="6">
          <cell r="G6">
            <v>84.5</v>
          </cell>
        </row>
      </sheetData>
      <sheetData sheetId="9">
        <row r="8">
          <cell r="G8">
            <v>81.72</v>
          </cell>
        </row>
      </sheetData>
      <sheetData sheetId="10">
        <row r="8">
          <cell r="G8">
            <v>80</v>
          </cell>
        </row>
      </sheetData>
      <sheetData sheetId="11">
        <row r="8">
          <cell r="G8">
            <v>79.599999999999994</v>
          </cell>
        </row>
      </sheetData>
      <sheetData sheetId="12">
        <row r="8">
          <cell r="U8">
            <v>0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</sheetData>
      <sheetData sheetId="17">
        <row r="5">
          <cell r="E5">
            <v>234370.2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</sheetData>
      <sheetData sheetId="20"/>
      <sheetData sheetId="21">
        <row r="8">
          <cell r="C8">
            <v>60.756</v>
          </cell>
        </row>
      </sheetData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0"/>
      <sheetName val="modList01"/>
      <sheetName val="modList02"/>
      <sheetName val="modList04"/>
      <sheetName val="modList06"/>
      <sheetName val="modList09"/>
      <sheetName val="modList10"/>
      <sheetName val="modHypShowHide"/>
      <sheetName val="modListProv"/>
      <sheetName val="modThisWorkbook"/>
      <sheetName val="Методология"/>
      <sheetName val="Контакты"/>
      <sheetName val="Обновление"/>
      <sheetName val="Лог обновления"/>
      <sheetName val="Титульный"/>
      <sheetName val="Справочники"/>
      <sheetName val="Баланс"/>
      <sheetName val="Баланс ТС"/>
      <sheetName val="Баланс с и п"/>
      <sheetName val="СЦТ"/>
      <sheetName val="ТС"/>
      <sheetName val="Заявки"/>
      <sheetName val="Тариф на ТН"/>
      <sheetName val="Заявка X Тариф"/>
      <sheetName val="Заявка X Тариф ТС"/>
      <sheetName val="Заявление X"/>
      <sheetName val="Заявка 1 Тариф"/>
      <sheetName val="Заявление 1"/>
      <sheetName val="Заявление 1 (тариф на ТН)"/>
      <sheetName val="Проверка"/>
      <sheetName val="AllSheetsInThisWorkbook"/>
      <sheetName val="TEHSHEET"/>
      <sheetName val="modList03"/>
      <sheetName val="modList05"/>
      <sheetName val="modList07"/>
      <sheetName val="modList08"/>
      <sheetName val="modList11"/>
      <sheetName val="modListComs"/>
      <sheetName val="ORGS_DATA"/>
      <sheetName val="REESTR_ORG"/>
      <sheetName val="REESTR_MO"/>
      <sheetName val="REESTR_MO_LEGAL"/>
      <sheetName val="REESTR_MO_POST"/>
      <sheetName val="modfrmReestrMR"/>
      <sheetName val="modfrmReestr"/>
      <sheetName val="modReestr"/>
      <sheetName val="modHyp"/>
      <sheetName val="modfrmSelectFuel"/>
      <sheetName val="modBodyUserFunctions"/>
      <sheetName val="modfrmDateChoose"/>
      <sheetName val="modfrmCheckUpdates"/>
      <sheetName val="modUpdTemplMain"/>
      <sheetName val="modInfo"/>
      <sheetName val="0"/>
      <sheetName val="0.3"/>
      <sheetName val="1"/>
      <sheetName val="2.1"/>
      <sheetName val="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H1" t="str">
            <v>allv</v>
          </cell>
          <cell r="I1" t="str">
            <v>v</v>
          </cell>
          <cell r="J1">
            <v>0</v>
          </cell>
          <cell r="K1" t="str">
            <v>allvreq1</v>
          </cell>
          <cell r="L1" t="str">
            <v>vreq1</v>
          </cell>
          <cell r="M1" t="str">
            <v>req1</v>
          </cell>
          <cell r="N1" t="str">
            <v>allvreq1</v>
          </cell>
          <cell r="O1" t="str">
            <v>vreq1</v>
          </cell>
          <cell r="P1" t="str">
            <v>req1</v>
          </cell>
        </row>
        <row r="195">
          <cell r="E195" t="str">
            <v>Cells</v>
          </cell>
        </row>
        <row r="196">
          <cell r="E196" t="str">
            <v>Цена</v>
          </cell>
        </row>
        <row r="197">
          <cell r="E197" t="str">
            <v>Объём</v>
          </cell>
        </row>
        <row r="198">
          <cell r="E198" t="str">
            <v>Комплексонат</v>
          </cell>
        </row>
        <row r="199">
          <cell r="E199" t="str">
            <v>Цена</v>
          </cell>
        </row>
        <row r="200">
          <cell r="E200" t="str">
            <v>Объём</v>
          </cell>
        </row>
        <row r="201">
          <cell r="E201" t="str">
            <v>Добавить реагент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еестр начислений"/>
    </sheetNames>
    <definedNames>
      <definedName name="___________________________mni7" refersTo="#ССЫЛКА!"/>
      <definedName name="___________________________qer6" refersTo="#ССЫЛКА!"/>
      <definedName name="___________________________t7" refersTo="#ССЫЛКА!"/>
      <definedName name="___________________________yu9" refersTo="#ССЫЛКА!"/>
      <definedName name="__________________________mni7" refersTo="#ССЫЛКА!"/>
      <definedName name="__________________________qer6" refersTo="#ССЫЛКА!"/>
      <definedName name="__________________________t7" refersTo="#ССЫЛКА!"/>
      <definedName name="__________________________yu9" refersTo="#ССЫЛКА!"/>
    </definedNames>
    <sheetDataSet>
      <sheetData sheetId="0">
        <row r="19">
          <cell r="C19">
            <v>114584345.24000001</v>
          </cell>
        </row>
      </sheetData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сячный бюджет инвест"/>
      <sheetName val="Фонды"/>
      <sheetName val="фин. позиция"/>
      <sheetName val="ЦФО"/>
      <sheetName val="FUELSHEET"/>
      <sheetName val="Топливо2010ФСТ"/>
      <sheetName val="Топливо2010макс"/>
      <sheetName val="Топливо2009"/>
      <sheetName val="TEHSHEET"/>
      <sheetName val="Приложение"/>
      <sheetName val="Заголовок"/>
      <sheetName val="Справочники"/>
      <sheetName val="2010"/>
      <sheetName val="23"/>
      <sheetName val="Основной_лист"/>
      <sheetName val="Сети"/>
      <sheetName val="Тепловые пункты"/>
      <sheetName val="Инструкция"/>
      <sheetName val="СЦТ"/>
    </sheetNames>
    <sheetDataSet>
      <sheetData sheetId="0"/>
      <sheetData sheetId="1"/>
      <sheetData sheetId="2">
        <row r="2">
          <cell r="A2" t="str">
            <v>D-O</v>
          </cell>
        </row>
        <row r="3">
          <cell r="A3" t="str">
            <v>D-O-01</v>
          </cell>
        </row>
        <row r="4">
          <cell r="A4" t="str">
            <v>D-O-01-01</v>
          </cell>
        </row>
        <row r="5">
          <cell r="A5" t="str">
            <v>D-O-01-02</v>
          </cell>
        </row>
        <row r="6">
          <cell r="A6" t="str">
            <v>D-O-01-03</v>
          </cell>
        </row>
        <row r="7">
          <cell r="A7" t="str">
            <v>D-O-01-04</v>
          </cell>
        </row>
        <row r="8">
          <cell r="A8" t="str">
            <v>D-O-01-05</v>
          </cell>
        </row>
        <row r="9">
          <cell r="A9" t="str">
            <v>D-O-01-06</v>
          </cell>
        </row>
        <row r="10">
          <cell r="A10" t="str">
            <v>D-O-01-07</v>
          </cell>
        </row>
        <row r="11">
          <cell r="A11" t="str">
            <v>D-O-01-08</v>
          </cell>
        </row>
        <row r="12">
          <cell r="A12" t="str">
            <v>D-O-01-08-01</v>
          </cell>
        </row>
        <row r="13">
          <cell r="A13" t="str">
            <v>D-O-01-08-01-01</v>
          </cell>
        </row>
        <row r="14">
          <cell r="A14" t="str">
            <v>D-O-01-08-01-02</v>
          </cell>
        </row>
        <row r="15">
          <cell r="A15" t="str">
            <v>D-O-01-08-02</v>
          </cell>
        </row>
        <row r="16">
          <cell r="A16" t="str">
            <v>D-O-01-08-02</v>
          </cell>
        </row>
        <row r="17">
          <cell r="A17" t="str">
            <v>D-O-01-08-02</v>
          </cell>
        </row>
        <row r="18">
          <cell r="A18" t="str">
            <v>D-O-01-08-02</v>
          </cell>
        </row>
        <row r="19">
          <cell r="A19" t="str">
            <v>D-O-01-09</v>
          </cell>
        </row>
        <row r="20">
          <cell r="A20" t="str">
            <v>D-O-01-09-01</v>
          </cell>
        </row>
        <row r="21">
          <cell r="A21" t="str">
            <v>D-O-01-09-02</v>
          </cell>
        </row>
        <row r="22">
          <cell r="A22" t="str">
            <v>D-O-01-09-03</v>
          </cell>
        </row>
        <row r="23">
          <cell r="A23" t="str">
            <v>D-O-01-09-04</v>
          </cell>
        </row>
        <row r="24">
          <cell r="A24" t="str">
            <v>D-O-01-09-05</v>
          </cell>
        </row>
        <row r="25">
          <cell r="A25" t="str">
            <v>D-O-01-09-06</v>
          </cell>
        </row>
        <row r="26">
          <cell r="A26" t="str">
            <v>D-O-01-09-06</v>
          </cell>
        </row>
        <row r="27">
          <cell r="A27" t="str">
            <v>D-O-01-10</v>
          </cell>
        </row>
        <row r="28">
          <cell r="A28" t="str">
            <v>D-O-01-11</v>
          </cell>
        </row>
        <row r="29">
          <cell r="A29" t="str">
            <v>D-O-01-12</v>
          </cell>
        </row>
        <row r="30">
          <cell r="A30" t="str">
            <v>D-O-01-12-01</v>
          </cell>
        </row>
        <row r="31">
          <cell r="A31" t="str">
            <v>D-O-01-12-02</v>
          </cell>
        </row>
        <row r="32">
          <cell r="A32" t="str">
            <v>D-O-01-12-02-01</v>
          </cell>
        </row>
        <row r="33">
          <cell r="A33" t="str">
            <v>D-O-01-12-02-02</v>
          </cell>
        </row>
        <row r="34">
          <cell r="A34" t="str">
            <v>D-O-01-12-02-03</v>
          </cell>
        </row>
        <row r="35">
          <cell r="A35" t="str">
            <v>D-O-01-12-02-04</v>
          </cell>
        </row>
        <row r="36">
          <cell r="A36" t="str">
            <v>D-O-01-12-02-05</v>
          </cell>
        </row>
        <row r="37">
          <cell r="A37" t="str">
            <v>D-O-01-12-02-06</v>
          </cell>
        </row>
        <row r="38">
          <cell r="A38" t="str">
            <v>D-O-01-12-03</v>
          </cell>
        </row>
        <row r="39">
          <cell r="A39" t="str">
            <v>D-O-01-12-03-01</v>
          </cell>
        </row>
        <row r="40">
          <cell r="A40" t="str">
            <v>D-O-01-12-03-02</v>
          </cell>
        </row>
        <row r="41">
          <cell r="A41" t="str">
            <v>D-O-01-12-03-02-01</v>
          </cell>
        </row>
        <row r="42">
          <cell r="A42" t="str">
            <v>D-O-01-12-03-02-02</v>
          </cell>
        </row>
        <row r="43">
          <cell r="A43" t="str">
            <v>D-O-01-12-03-02-03</v>
          </cell>
        </row>
        <row r="44">
          <cell r="A44" t="str">
            <v>D-O-01-12-03-02-03-01</v>
          </cell>
        </row>
        <row r="45">
          <cell r="A45" t="str">
            <v>D-O-01-12-03-02-03-02</v>
          </cell>
        </row>
        <row r="46">
          <cell r="A46" t="str">
            <v>D-O-01-12-03-02-03-03</v>
          </cell>
        </row>
        <row r="47">
          <cell r="A47" t="str">
            <v>D-O-01-12-03-02-04</v>
          </cell>
        </row>
        <row r="48">
          <cell r="A48" t="str">
            <v>D-O-01-12-04</v>
          </cell>
        </row>
        <row r="49">
          <cell r="A49" t="str">
            <v>D-O-01-12-04-01</v>
          </cell>
        </row>
        <row r="50">
          <cell r="A50" t="str">
            <v>D-O-01-12-04-02</v>
          </cell>
        </row>
        <row r="51">
          <cell r="A51" t="str">
            <v>D-O-01-12-04-02-01</v>
          </cell>
        </row>
        <row r="52">
          <cell r="A52" t="str">
            <v>D-O-01-12-04-02-02</v>
          </cell>
        </row>
        <row r="53">
          <cell r="A53" t="str">
            <v>D-O-01-12-04-02-02-01</v>
          </cell>
        </row>
        <row r="54">
          <cell r="A54" t="str">
            <v>D-O-01-12-04-02-02-02</v>
          </cell>
        </row>
        <row r="55">
          <cell r="A55" t="str">
            <v>D-O-01-12-04-02-03</v>
          </cell>
        </row>
        <row r="56">
          <cell r="A56" t="str">
            <v>D-O-01-13</v>
          </cell>
        </row>
        <row r="57">
          <cell r="A57" t="str">
            <v>D-O-01-14</v>
          </cell>
        </row>
        <row r="58">
          <cell r="A58" t="str">
            <v>D-O-01-15</v>
          </cell>
        </row>
        <row r="59">
          <cell r="A59" t="str">
            <v>D-O-01-16</v>
          </cell>
        </row>
        <row r="60">
          <cell r="A60" t="str">
            <v>D-O-01-17</v>
          </cell>
        </row>
        <row r="61">
          <cell r="A61" t="str">
            <v>D-O-01-17-01</v>
          </cell>
        </row>
        <row r="62">
          <cell r="A62" t="str">
            <v>D-O-01-17-02</v>
          </cell>
        </row>
        <row r="63">
          <cell r="A63" t="str">
            <v>D-O-01-17-03</v>
          </cell>
        </row>
        <row r="64">
          <cell r="A64" t="str">
            <v>D-O-01-17-04</v>
          </cell>
        </row>
        <row r="65">
          <cell r="A65" t="str">
            <v>D-O-01-17-05</v>
          </cell>
        </row>
        <row r="66">
          <cell r="A66" t="str">
            <v>D-O-01-17-06</v>
          </cell>
        </row>
        <row r="67">
          <cell r="A67" t="str">
            <v>D-O-01-17-07</v>
          </cell>
        </row>
        <row r="68">
          <cell r="A68" t="str">
            <v>D-O-01-18</v>
          </cell>
        </row>
        <row r="69">
          <cell r="A69" t="str">
            <v>D-O-01-19</v>
          </cell>
        </row>
        <row r="70">
          <cell r="A70" t="str">
            <v>D-O-01-20</v>
          </cell>
        </row>
        <row r="71">
          <cell r="A71" t="str">
            <v>D-O-01-20-01</v>
          </cell>
        </row>
        <row r="72">
          <cell r="A72" t="str">
            <v>D-O-01-20-02</v>
          </cell>
        </row>
        <row r="73">
          <cell r="A73" t="str">
            <v>D-O-01-21</v>
          </cell>
        </row>
        <row r="74">
          <cell r="A74" t="str">
            <v>D-O-01-21-01</v>
          </cell>
        </row>
        <row r="75">
          <cell r="A75" t="str">
            <v>D-O-01-21-02</v>
          </cell>
        </row>
        <row r="76">
          <cell r="A76" t="str">
            <v>D-O-01-21-03</v>
          </cell>
        </row>
        <row r="77">
          <cell r="A77" t="str">
            <v>D-O-01-21-04</v>
          </cell>
        </row>
        <row r="78">
          <cell r="A78" t="str">
            <v>D-O-01-21-05</v>
          </cell>
        </row>
        <row r="79">
          <cell r="A79" t="str">
            <v>D-O-01-21-06</v>
          </cell>
        </row>
        <row r="80">
          <cell r="A80" t="str">
            <v>D-O-01-21-07</v>
          </cell>
        </row>
        <row r="81">
          <cell r="A81" t="str">
            <v>D-O-01-21-08</v>
          </cell>
        </row>
        <row r="82">
          <cell r="A82" t="str">
            <v>D-O-01-21-09</v>
          </cell>
        </row>
        <row r="83">
          <cell r="A83" t="str">
            <v>D-O-01-21-10</v>
          </cell>
        </row>
        <row r="84">
          <cell r="A84" t="str">
            <v>D-O-01-22</v>
          </cell>
        </row>
        <row r="85">
          <cell r="A85" t="str">
            <v>D-O-01-23</v>
          </cell>
        </row>
        <row r="86">
          <cell r="A86" t="str">
            <v>D-O-01-24</v>
          </cell>
        </row>
        <row r="87">
          <cell r="A87" t="str">
            <v>D-O-01-24</v>
          </cell>
        </row>
        <row r="88">
          <cell r="A88" t="str">
            <v>D-O-01-25</v>
          </cell>
        </row>
        <row r="89">
          <cell r="A89" t="str">
            <v>D-O-01-26</v>
          </cell>
        </row>
        <row r="90">
          <cell r="A90" t="str">
            <v>D-O-01-26-01</v>
          </cell>
        </row>
        <row r="91">
          <cell r="A91" t="str">
            <v>D-O-01-26-02</v>
          </cell>
        </row>
        <row r="92">
          <cell r="A92" t="str">
            <v>D-O-01-26-03</v>
          </cell>
        </row>
        <row r="93">
          <cell r="A93" t="str">
            <v>D-O-01-26-04</v>
          </cell>
        </row>
        <row r="94">
          <cell r="A94" t="str">
            <v>D-O-01-27</v>
          </cell>
        </row>
        <row r="95">
          <cell r="A95" t="str">
            <v>D-O-02</v>
          </cell>
        </row>
        <row r="96">
          <cell r="A96" t="str">
            <v>D-O-02-01</v>
          </cell>
        </row>
        <row r="97">
          <cell r="A97" t="str">
            <v>D-O-02-01-01</v>
          </cell>
        </row>
        <row r="98">
          <cell r="A98" t="str">
            <v>D-O-02-01-02</v>
          </cell>
        </row>
        <row r="99">
          <cell r="A99" t="str">
            <v>D-O-02-02</v>
          </cell>
        </row>
        <row r="100">
          <cell r="A100" t="str">
            <v>D-O-02-02-01</v>
          </cell>
        </row>
        <row r="101">
          <cell r="A101" t="str">
            <v>D-O-02-02-01</v>
          </cell>
        </row>
        <row r="102">
          <cell r="A102" t="str">
            <v>D-O-02-02-02</v>
          </cell>
        </row>
        <row r="103">
          <cell r="A103" t="str">
            <v>D-O-02-02-02</v>
          </cell>
        </row>
        <row r="104">
          <cell r="A104" t="str">
            <v>D-O-02-02-03</v>
          </cell>
        </row>
        <row r="105">
          <cell r="A105" t="str">
            <v>D-O-02-02-03</v>
          </cell>
        </row>
        <row r="106">
          <cell r="A106" t="str">
            <v>D-O-02-03</v>
          </cell>
        </row>
        <row r="107">
          <cell r="A107" t="str">
            <v>D-O-02-04</v>
          </cell>
        </row>
        <row r="108">
          <cell r="A108" t="str">
            <v>D-O-02-04-01</v>
          </cell>
        </row>
        <row r="109">
          <cell r="A109" t="str">
            <v>D-O-02-04-02</v>
          </cell>
        </row>
        <row r="110">
          <cell r="A110" t="str">
            <v>D-O-02-04-02</v>
          </cell>
        </row>
        <row r="111">
          <cell r="A111" t="str">
            <v>D-O-02-05</v>
          </cell>
        </row>
        <row r="112">
          <cell r="A112" t="str">
            <v>D-O-02-05</v>
          </cell>
        </row>
        <row r="113">
          <cell r="A113" t="str">
            <v>D-O-02-05</v>
          </cell>
        </row>
        <row r="114">
          <cell r="A114" t="str">
            <v>D-O-02-05</v>
          </cell>
        </row>
        <row r="115">
          <cell r="A115" t="str">
            <v>D-O-02-05</v>
          </cell>
        </row>
        <row r="116">
          <cell r="A116" t="str">
            <v>D-I</v>
          </cell>
        </row>
        <row r="117">
          <cell r="A117" t="str">
            <v>D-I-01</v>
          </cell>
        </row>
        <row r="118">
          <cell r="A118" t="str">
            <v>D-I-01-01</v>
          </cell>
        </row>
        <row r="119">
          <cell r="A119" t="str">
            <v>D-I-01-02</v>
          </cell>
        </row>
        <row r="120">
          <cell r="A120" t="str">
            <v>D-I-02</v>
          </cell>
        </row>
        <row r="121">
          <cell r="A121" t="str">
            <v>D-I-02-01</v>
          </cell>
        </row>
        <row r="122">
          <cell r="A122" t="str">
            <v>D-I-02-02</v>
          </cell>
        </row>
        <row r="123">
          <cell r="A123" t="str">
            <v>D-I-02-03</v>
          </cell>
        </row>
        <row r="124">
          <cell r="A124" t="str">
            <v>D-I-02-04</v>
          </cell>
        </row>
        <row r="125">
          <cell r="A125" t="str">
            <v>D-I-02-05</v>
          </cell>
        </row>
        <row r="126">
          <cell r="A126" t="str">
            <v>D-I-02-06</v>
          </cell>
        </row>
        <row r="127">
          <cell r="A127" t="str">
            <v>D-I-02-07</v>
          </cell>
        </row>
        <row r="128">
          <cell r="A128" t="str">
            <v>D-I-02-07</v>
          </cell>
        </row>
        <row r="129">
          <cell r="A129" t="str">
            <v>D-I-03</v>
          </cell>
        </row>
        <row r="130">
          <cell r="A130" t="str">
            <v>D-I-03-01</v>
          </cell>
        </row>
        <row r="131">
          <cell r="A131" t="str">
            <v>D-I-03-02</v>
          </cell>
        </row>
        <row r="132">
          <cell r="A132" t="str">
            <v>D-I-04</v>
          </cell>
        </row>
        <row r="133">
          <cell r="A133" t="str">
            <v>D-I-04-01</v>
          </cell>
        </row>
        <row r="134">
          <cell r="A134" t="str">
            <v>D-I-04-02</v>
          </cell>
        </row>
        <row r="135">
          <cell r="A135" t="str">
            <v>D-I-05</v>
          </cell>
        </row>
        <row r="136">
          <cell r="A136" t="str">
            <v>D-I-05-01</v>
          </cell>
        </row>
        <row r="137">
          <cell r="A137" t="str">
            <v>D-I-05-02</v>
          </cell>
        </row>
        <row r="138">
          <cell r="A138" t="str">
            <v>D-I-06</v>
          </cell>
        </row>
        <row r="139">
          <cell r="A139" t="str">
            <v>D-I-06-01</v>
          </cell>
        </row>
        <row r="140">
          <cell r="A140" t="str">
            <v>D-I-06-01-01</v>
          </cell>
        </row>
        <row r="141">
          <cell r="A141" t="str">
            <v>D-I-06-01-02</v>
          </cell>
        </row>
        <row r="142">
          <cell r="A142" t="str">
            <v>D-I-06-02</v>
          </cell>
        </row>
        <row r="143">
          <cell r="A143" t="str">
            <v>D-I-06-03</v>
          </cell>
        </row>
        <row r="144">
          <cell r="A144" t="str">
            <v>D-I-06-04</v>
          </cell>
        </row>
        <row r="145">
          <cell r="A145" t="str">
            <v>D-I-06-04-01</v>
          </cell>
        </row>
        <row r="146">
          <cell r="A146" t="str">
            <v>D-I-06-04-02</v>
          </cell>
        </row>
        <row r="147">
          <cell r="A147" t="str">
            <v>D-I-06-05</v>
          </cell>
        </row>
        <row r="148">
          <cell r="A148" t="str">
            <v>D-I-06-06</v>
          </cell>
        </row>
        <row r="149">
          <cell r="A149" t="str">
            <v>D-I-07</v>
          </cell>
        </row>
        <row r="150">
          <cell r="A150" t="str">
            <v>D-I-08</v>
          </cell>
        </row>
        <row r="151">
          <cell r="A151" t="str">
            <v>D-F</v>
          </cell>
        </row>
        <row r="152">
          <cell r="A152" t="str">
            <v>D-F-01</v>
          </cell>
        </row>
        <row r="153">
          <cell r="A153" t="str">
            <v>D-F-01-01</v>
          </cell>
        </row>
        <row r="154">
          <cell r="A154" t="str">
            <v>D-F-01-02</v>
          </cell>
        </row>
        <row r="155">
          <cell r="A155" t="str">
            <v>D-F-02</v>
          </cell>
        </row>
        <row r="156">
          <cell r="A156" t="str">
            <v>D-F-02-01</v>
          </cell>
        </row>
        <row r="157">
          <cell r="A157" t="str">
            <v>D-F-02-01-01</v>
          </cell>
        </row>
        <row r="158">
          <cell r="A158" t="str">
            <v>D-F-02-01-01-01</v>
          </cell>
        </row>
        <row r="159">
          <cell r="A159" t="str">
            <v>D-F-02-01-01-02</v>
          </cell>
        </row>
        <row r="160">
          <cell r="A160" t="str">
            <v>D-F-02-01-02</v>
          </cell>
        </row>
        <row r="161">
          <cell r="A161" t="str">
            <v>D-F-02-01-02-01</v>
          </cell>
        </row>
        <row r="162">
          <cell r="A162" t="str">
            <v>D-F-02-01-02-02</v>
          </cell>
        </row>
        <row r="163">
          <cell r="A163" t="str">
            <v>D-F-02-02</v>
          </cell>
        </row>
        <row r="164">
          <cell r="A164" t="str">
            <v>D-F-03</v>
          </cell>
        </row>
        <row r="165">
          <cell r="A165" t="str">
            <v>D-F-03-01</v>
          </cell>
        </row>
        <row r="166">
          <cell r="A166" t="str">
            <v>D-F-03-02</v>
          </cell>
        </row>
        <row r="167">
          <cell r="A167" t="str">
            <v>D-F-04</v>
          </cell>
        </row>
        <row r="168">
          <cell r="A168" t="str">
            <v>D-F-05</v>
          </cell>
        </row>
        <row r="169">
          <cell r="A169" t="str">
            <v>D-F-06</v>
          </cell>
        </row>
        <row r="170">
          <cell r="A170" t="str">
            <v>D-F-07</v>
          </cell>
        </row>
        <row r="171">
          <cell r="A171" t="str">
            <v>R</v>
          </cell>
        </row>
        <row r="172">
          <cell r="A172" t="str">
            <v>R-O</v>
          </cell>
        </row>
        <row r="173">
          <cell r="A173" t="str">
            <v>R-O-01</v>
          </cell>
        </row>
        <row r="174">
          <cell r="A174" t="str">
            <v>R-O-01-01</v>
          </cell>
        </row>
        <row r="175">
          <cell r="A175" t="str">
            <v>R-O-01-01-01</v>
          </cell>
        </row>
        <row r="176">
          <cell r="A176" t="str">
            <v>R-O-01-01-02</v>
          </cell>
        </row>
        <row r="177">
          <cell r="A177" t="str">
            <v>R-O-01-01-03</v>
          </cell>
        </row>
        <row r="178">
          <cell r="A178" t="str">
            <v>R-O-01-01-04</v>
          </cell>
        </row>
        <row r="179">
          <cell r="A179" t="str">
            <v>R-O-01-01-05</v>
          </cell>
        </row>
        <row r="180">
          <cell r="A180" t="str">
            <v>R-O-01-01-06</v>
          </cell>
        </row>
        <row r="181">
          <cell r="A181" t="str">
            <v>R-O-01-01-07</v>
          </cell>
        </row>
        <row r="182">
          <cell r="A182" t="str">
            <v>R-O-01-01-08</v>
          </cell>
        </row>
        <row r="183">
          <cell r="A183" t="str">
            <v>R-O-01-02</v>
          </cell>
        </row>
        <row r="184">
          <cell r="A184" t="str">
            <v>R-O-01-02-01</v>
          </cell>
        </row>
        <row r="185">
          <cell r="A185" t="str">
            <v>R-O-01-02-02</v>
          </cell>
        </row>
        <row r="186">
          <cell r="A186" t="str">
            <v>R-O-01-02-03</v>
          </cell>
        </row>
        <row r="187">
          <cell r="A187" t="str">
            <v>R-O-01-02-04</v>
          </cell>
        </row>
        <row r="188">
          <cell r="A188" t="str">
            <v>R-O-01-02-05</v>
          </cell>
        </row>
        <row r="189">
          <cell r="A189" t="str">
            <v>R-O-01-02-05</v>
          </cell>
        </row>
        <row r="190">
          <cell r="A190" t="str">
            <v>R-O-01-02-05</v>
          </cell>
        </row>
        <row r="191">
          <cell r="A191" t="str">
            <v>R-O-01-02-05</v>
          </cell>
        </row>
        <row r="192">
          <cell r="A192" t="str">
            <v>R-O-01-03</v>
          </cell>
        </row>
        <row r="193">
          <cell r="A193" t="str">
            <v>R-O-01-03</v>
          </cell>
        </row>
        <row r="194">
          <cell r="A194" t="str">
            <v>R-O-01-04</v>
          </cell>
        </row>
        <row r="195">
          <cell r="A195" t="str">
            <v>R-O-01-05</v>
          </cell>
        </row>
        <row r="196">
          <cell r="A196" t="str">
            <v>R-O-02</v>
          </cell>
        </row>
        <row r="197">
          <cell r="A197" t="str">
            <v>R-O-02-01</v>
          </cell>
        </row>
        <row r="198">
          <cell r="A198" t="str">
            <v>R-O-02-02</v>
          </cell>
        </row>
        <row r="199">
          <cell r="A199" t="str">
            <v>R-O-02-03</v>
          </cell>
        </row>
        <row r="200">
          <cell r="A200" t="str">
            <v>R-O-02-04</v>
          </cell>
        </row>
        <row r="201">
          <cell r="A201" t="str">
            <v>R-O-02-04-01</v>
          </cell>
        </row>
        <row r="202">
          <cell r="A202" t="str">
            <v>R-O-02-04-02</v>
          </cell>
        </row>
        <row r="203">
          <cell r="A203" t="str">
            <v>R-O-02-04-03</v>
          </cell>
        </row>
        <row r="204">
          <cell r="A204" t="str">
            <v>R-O-02-04-04</v>
          </cell>
        </row>
        <row r="205">
          <cell r="A205" t="str">
            <v>R-O-02-04-05</v>
          </cell>
        </row>
        <row r="206">
          <cell r="A206" t="str">
            <v>R-O-02-04-06</v>
          </cell>
        </row>
        <row r="207">
          <cell r="A207" t="str">
            <v>R-O-02-04-07</v>
          </cell>
        </row>
        <row r="208">
          <cell r="A208" t="str">
            <v>R-O-02-05</v>
          </cell>
        </row>
        <row r="209">
          <cell r="A209" t="str">
            <v>R-O-02-06</v>
          </cell>
        </row>
        <row r="210">
          <cell r="A210" t="str">
            <v>R-O-03</v>
          </cell>
        </row>
        <row r="211">
          <cell r="A211" t="str">
            <v>R-O-03-01</v>
          </cell>
        </row>
        <row r="212">
          <cell r="A212" t="str">
            <v>R-O-03-01-01</v>
          </cell>
        </row>
        <row r="213">
          <cell r="A213" t="str">
            <v>R-O-03-01-01-01</v>
          </cell>
        </row>
        <row r="214">
          <cell r="A214" t="str">
            <v>R-O-03-01-01-02</v>
          </cell>
        </row>
        <row r="215">
          <cell r="A215" t="str">
            <v>R-O-03-01-01-02-01</v>
          </cell>
        </row>
        <row r="216">
          <cell r="A216" t="str">
            <v>R-O-03-01-01-02-02</v>
          </cell>
        </row>
        <row r="217">
          <cell r="A217" t="str">
            <v>R-O-03-01-01-02-03</v>
          </cell>
        </row>
        <row r="218">
          <cell r="A218" t="str">
            <v>R-O-03-01-01-02-03-01</v>
          </cell>
        </row>
        <row r="219">
          <cell r="A219" t="str">
            <v>R-O-03-01-01-02-03-02</v>
          </cell>
        </row>
        <row r="220">
          <cell r="A220" t="str">
            <v>R-O-03-01-01-02-03-03</v>
          </cell>
        </row>
        <row r="221">
          <cell r="A221" t="str">
            <v>R-O-03-01-02</v>
          </cell>
        </row>
        <row r="222">
          <cell r="A222" t="str">
            <v>R-O-03-01-02-01</v>
          </cell>
        </row>
        <row r="223">
          <cell r="A223" t="str">
            <v>R-O-03-01-02-01-01</v>
          </cell>
        </row>
        <row r="224">
          <cell r="A224" t="str">
            <v>R-O-03-01-02-01-02</v>
          </cell>
        </row>
        <row r="225">
          <cell r="A225" t="str">
            <v>R-O-03-01-02-02</v>
          </cell>
        </row>
        <row r="226">
          <cell r="A226" t="str">
            <v>R-O-03-01-02-02-01</v>
          </cell>
        </row>
        <row r="227">
          <cell r="A227" t="str">
            <v>R-O-03-01-02-02-02</v>
          </cell>
        </row>
        <row r="228">
          <cell r="A228" t="str">
            <v>R-O-03-01-02-02-02-01</v>
          </cell>
        </row>
        <row r="229">
          <cell r="A229" t="str">
            <v>R-O-03-01-02-02-02-02</v>
          </cell>
        </row>
        <row r="230">
          <cell r="A230" t="str">
            <v>R-O-03-01-03</v>
          </cell>
        </row>
        <row r="231">
          <cell r="A231" t="str">
            <v>R-O-03-02</v>
          </cell>
        </row>
        <row r="232">
          <cell r="A232" t="str">
            <v>R-O-03-03</v>
          </cell>
        </row>
        <row r="233">
          <cell r="A233" t="str">
            <v>R-O-03-04</v>
          </cell>
        </row>
        <row r="235">
          <cell r="A235" t="str">
            <v>R-O-03-05</v>
          </cell>
        </row>
        <row r="236">
          <cell r="A236" t="str">
            <v>R-O-03-05-01</v>
          </cell>
        </row>
        <row r="237">
          <cell r="A237" t="str">
            <v>R-O-03-05-02</v>
          </cell>
        </row>
        <row r="238">
          <cell r="A238" t="str">
            <v>R-O-03-05-03</v>
          </cell>
        </row>
        <row r="239">
          <cell r="A239" t="str">
            <v>R-O-03-05-04</v>
          </cell>
        </row>
        <row r="240">
          <cell r="A240" t="str">
            <v>R-O-03-05-04-01</v>
          </cell>
        </row>
        <row r="241">
          <cell r="A241" t="str">
            <v>R-O-03-05-04-02</v>
          </cell>
        </row>
        <row r="242">
          <cell r="A242" t="str">
            <v>R-O-03-05-04-03</v>
          </cell>
        </row>
        <row r="243">
          <cell r="A243" t="str">
            <v>R-O-03-05-04-04</v>
          </cell>
        </row>
        <row r="244">
          <cell r="A244" t="str">
            <v>R-O-03-05-04-05</v>
          </cell>
        </row>
        <row r="245">
          <cell r="A245" t="str">
            <v>R-O-03-05-04-06</v>
          </cell>
        </row>
        <row r="246">
          <cell r="A246" t="str">
            <v>R-O-03-05-04-07</v>
          </cell>
        </row>
        <row r="247">
          <cell r="A247" t="str">
            <v>R-O-03-05-05</v>
          </cell>
        </row>
        <row r="248">
          <cell r="A248" t="str">
            <v>R-O-03-05-06</v>
          </cell>
        </row>
        <row r="249">
          <cell r="A249" t="str">
            <v>R-O-03-05-07</v>
          </cell>
        </row>
        <row r="250">
          <cell r="A250" t="str">
            <v>R-O-03-06</v>
          </cell>
        </row>
        <row r="251">
          <cell r="A251" t="str">
            <v>R-O-04</v>
          </cell>
        </row>
        <row r="252">
          <cell r="A252" t="str">
            <v>R-O-04-01</v>
          </cell>
        </row>
        <row r="253">
          <cell r="A253" t="str">
            <v>R-O-04-01</v>
          </cell>
        </row>
        <row r="254">
          <cell r="A254" t="str">
            <v>R-O-04-02</v>
          </cell>
        </row>
        <row r="255">
          <cell r="A255" t="str">
            <v>R-O-04-02-01</v>
          </cell>
        </row>
        <row r="256">
          <cell r="A256" t="str">
            <v>R-O-04-02-02</v>
          </cell>
        </row>
        <row r="257">
          <cell r="A257" t="str">
            <v>R-O-04-02-02-01</v>
          </cell>
        </row>
        <row r="258">
          <cell r="A258" t="str">
            <v>R-O-04-02-02-02</v>
          </cell>
        </row>
        <row r="259">
          <cell r="A259" t="str">
            <v>R-O-04-02-02-03</v>
          </cell>
        </row>
        <row r="260">
          <cell r="A260" t="str">
            <v>R-O-04-02-02-03</v>
          </cell>
        </row>
        <row r="261">
          <cell r="A261" t="str">
            <v>R-O-04-02-02-03</v>
          </cell>
        </row>
        <row r="262">
          <cell r="A262" t="str">
            <v>R-O-04-03</v>
          </cell>
        </row>
        <row r="263">
          <cell r="A263" t="str">
            <v>R-O-04-03-01</v>
          </cell>
        </row>
        <row r="264">
          <cell r="A264" t="str">
            <v>R-O-04-03-02</v>
          </cell>
        </row>
        <row r="265">
          <cell r="A265" t="str">
            <v>R-O-04-03-03</v>
          </cell>
        </row>
        <row r="266">
          <cell r="A266" t="str">
            <v>R-O-04-03-03</v>
          </cell>
        </row>
        <row r="267">
          <cell r="A267" t="str">
            <v>R-O-04-03-04</v>
          </cell>
        </row>
        <row r="268">
          <cell r="A268" t="str">
            <v>R-O-04-04</v>
          </cell>
        </row>
        <row r="269">
          <cell r="A269" t="str">
            <v>R-O-04-05</v>
          </cell>
        </row>
        <row r="270">
          <cell r="A270" t="str">
            <v>R-O-04-06</v>
          </cell>
        </row>
        <row r="271">
          <cell r="A271" t="str">
            <v>R-O-04-07</v>
          </cell>
        </row>
        <row r="272">
          <cell r="A272" t="str">
            <v>R-O-04-07</v>
          </cell>
        </row>
        <row r="273">
          <cell r="A273" t="str">
            <v>R-O-04-07</v>
          </cell>
        </row>
        <row r="274">
          <cell r="A274" t="str">
            <v>R-O-05</v>
          </cell>
        </row>
        <row r="275">
          <cell r="A275" t="str">
            <v>R-O-05</v>
          </cell>
        </row>
        <row r="276">
          <cell r="A276" t="str">
            <v>R-O-06</v>
          </cell>
        </row>
        <row r="277">
          <cell r="A277" t="str">
            <v>R-O-07</v>
          </cell>
        </row>
        <row r="278">
          <cell r="A278" t="str">
            <v>R-O-07-01</v>
          </cell>
        </row>
        <row r="279">
          <cell r="A279" t="str">
            <v>R-O-07-02</v>
          </cell>
        </row>
        <row r="280">
          <cell r="A280" t="str">
            <v>R-O-07-03</v>
          </cell>
        </row>
        <row r="281">
          <cell r="A281" t="str">
            <v>R-O-07-03</v>
          </cell>
        </row>
        <row r="282">
          <cell r="A282" t="str">
            <v>R-O-07-04</v>
          </cell>
        </row>
        <row r="283">
          <cell r="A283" t="str">
            <v>R-O-07-04</v>
          </cell>
        </row>
        <row r="284">
          <cell r="A284" t="str">
            <v>R-O-08</v>
          </cell>
        </row>
        <row r="285">
          <cell r="A285" t="str">
            <v>R-O-08-01</v>
          </cell>
        </row>
        <row r="286">
          <cell r="A286" t="str">
            <v>R-O-08-01-01</v>
          </cell>
        </row>
        <row r="287">
          <cell r="A287" t="str">
            <v>R-O-08-01-02</v>
          </cell>
        </row>
        <row r="288">
          <cell r="A288" t="str">
            <v>R-O-08-01-03</v>
          </cell>
        </row>
        <row r="289">
          <cell r="A289" t="str">
            <v>R-O-08-02</v>
          </cell>
        </row>
        <row r="290">
          <cell r="A290" t="str">
            <v>R-O-08-03</v>
          </cell>
        </row>
        <row r="291">
          <cell r="A291" t="str">
            <v>R-O-08-04</v>
          </cell>
        </row>
        <row r="292">
          <cell r="A292" t="str">
            <v>R-O-09</v>
          </cell>
        </row>
        <row r="293">
          <cell r="A293" t="str">
            <v>R-O-09-01</v>
          </cell>
        </row>
        <row r="294">
          <cell r="A294" t="str">
            <v>R-O-09-01-01</v>
          </cell>
        </row>
        <row r="295">
          <cell r="A295" t="str">
            <v>R-O-09-01-01-01</v>
          </cell>
        </row>
        <row r="296">
          <cell r="A296" t="str">
            <v>R-O-09-01-01-02</v>
          </cell>
        </row>
        <row r="297">
          <cell r="A297" t="str">
            <v>R-O-09-01-01-03</v>
          </cell>
        </row>
        <row r="298">
          <cell r="A298" t="str">
            <v>R-O-09-01-01-04</v>
          </cell>
        </row>
        <row r="299">
          <cell r="A299" t="str">
            <v>R-O-09-01-01-05</v>
          </cell>
        </row>
        <row r="300">
          <cell r="A300" t="str">
            <v>R-O-09-01-01-06</v>
          </cell>
        </row>
        <row r="301">
          <cell r="A301" t="str">
            <v>R-O-09-01-01-07</v>
          </cell>
        </row>
        <row r="302">
          <cell r="A302" t="str">
            <v>R-O-09-01-02</v>
          </cell>
        </row>
        <row r="303">
          <cell r="A303" t="str">
            <v>R-O-09-01-03</v>
          </cell>
        </row>
        <row r="304">
          <cell r="A304" t="str">
            <v>R-O-09-01-04</v>
          </cell>
        </row>
        <row r="305">
          <cell r="A305" t="str">
            <v>R-O-09-01-05</v>
          </cell>
        </row>
        <row r="306">
          <cell r="A306" t="str">
            <v>R-O-09-01-06</v>
          </cell>
        </row>
        <row r="307">
          <cell r="A307" t="str">
            <v>R-O-09-01-07</v>
          </cell>
        </row>
        <row r="309">
          <cell r="A309" t="str">
            <v>R-O-09-01-08</v>
          </cell>
        </row>
        <row r="310">
          <cell r="A310" t="str">
            <v>R-O-09-01-09</v>
          </cell>
        </row>
        <row r="311">
          <cell r="A311" t="str">
            <v>R-O-09-01-10</v>
          </cell>
        </row>
        <row r="312">
          <cell r="A312" t="str">
            <v>R-O-09-01-10-01</v>
          </cell>
        </row>
        <row r="313">
          <cell r="A313" t="str">
            <v>R-O-09-01-10-02</v>
          </cell>
        </row>
        <row r="314">
          <cell r="A314" t="str">
            <v>R-O-09-01-10-03</v>
          </cell>
        </row>
        <row r="315">
          <cell r="A315" t="str">
            <v>R-O-09-01-11</v>
          </cell>
        </row>
        <row r="316">
          <cell r="A316" t="str">
            <v>R-O-09-01-12</v>
          </cell>
        </row>
        <row r="317">
          <cell r="A317" t="str">
            <v>R-O-09-01-12-01</v>
          </cell>
        </row>
        <row r="318">
          <cell r="A318" t="str">
            <v>R-O-09-01-12-02</v>
          </cell>
        </row>
        <row r="319">
          <cell r="A319" t="str">
            <v>R-O-09-01-13</v>
          </cell>
        </row>
        <row r="320">
          <cell r="A320" t="str">
            <v>R-O-09-02</v>
          </cell>
        </row>
        <row r="321">
          <cell r="A321" t="str">
            <v>R-O-09-02-01</v>
          </cell>
        </row>
        <row r="322">
          <cell r="A322" t="str">
            <v>R-O-09-02-02</v>
          </cell>
        </row>
        <row r="323">
          <cell r="A323" t="str">
            <v>R-O-09-02-03</v>
          </cell>
        </row>
        <row r="324">
          <cell r="A324" t="str">
            <v>R-O-09-03</v>
          </cell>
        </row>
        <row r="325">
          <cell r="A325" t="str">
            <v>R-O-09-03</v>
          </cell>
        </row>
        <row r="326">
          <cell r="A326" t="str">
            <v>R-O-09-04</v>
          </cell>
        </row>
        <row r="327">
          <cell r="A327" t="str">
            <v>R-O-09-05</v>
          </cell>
        </row>
        <row r="328">
          <cell r="A328" t="str">
            <v>R-O-09-05-01</v>
          </cell>
        </row>
        <row r="329">
          <cell r="A329" t="str">
            <v>R-O-09-05-02</v>
          </cell>
        </row>
        <row r="330">
          <cell r="A330" t="str">
            <v>R-O-09-05-03</v>
          </cell>
        </row>
        <row r="331">
          <cell r="A331" t="str">
            <v>R-O-09-05-04</v>
          </cell>
        </row>
        <row r="332">
          <cell r="A332" t="str">
            <v>R-O-09-05-05</v>
          </cell>
        </row>
        <row r="333">
          <cell r="A333" t="str">
            <v>R-O-09-05-05</v>
          </cell>
        </row>
        <row r="334">
          <cell r="A334" t="str">
            <v>R-O-09-05-05</v>
          </cell>
        </row>
        <row r="335">
          <cell r="A335" t="str">
            <v>R-O-09-05-05</v>
          </cell>
        </row>
        <row r="336">
          <cell r="A336" t="str">
            <v>R-O-09-05-06</v>
          </cell>
        </row>
        <row r="337">
          <cell r="A337" t="str">
            <v>R-O-09-05-07</v>
          </cell>
        </row>
        <row r="338">
          <cell r="A338" t="str">
            <v>R-O-09-05-07-01</v>
          </cell>
        </row>
        <row r="339">
          <cell r="A339" t="str">
            <v>R-O-09-05-07-02</v>
          </cell>
        </row>
        <row r="340">
          <cell r="A340" t="str">
            <v>R-O-09-05-07-03</v>
          </cell>
        </row>
        <row r="341">
          <cell r="A341" t="str">
            <v>R-O-09-05-08</v>
          </cell>
        </row>
        <row r="342">
          <cell r="A342" t="str">
            <v>R-O-09-05-09</v>
          </cell>
        </row>
        <row r="343">
          <cell r="A343" t="str">
            <v>R-O-09-05-10</v>
          </cell>
        </row>
        <row r="344">
          <cell r="A344" t="str">
            <v>R-O-09-06</v>
          </cell>
        </row>
        <row r="345">
          <cell r="A345" t="str">
            <v>R-O-09-06-01</v>
          </cell>
        </row>
        <row r="346">
          <cell r="A346" t="str">
            <v>R-O-09-06-02</v>
          </cell>
        </row>
        <row r="347">
          <cell r="A347" t="str">
            <v>R-O-09-06-02-01</v>
          </cell>
        </row>
        <row r="348">
          <cell r="A348" t="str">
            <v>R-O-09-06-02-01</v>
          </cell>
        </row>
        <row r="349">
          <cell r="A349" t="str">
            <v>R-O-09-06-02-02</v>
          </cell>
        </row>
        <row r="350">
          <cell r="A350" t="str">
            <v>R-O-09-06-02-02</v>
          </cell>
        </row>
        <row r="351">
          <cell r="A351" t="str">
            <v>R-O-09-06-03</v>
          </cell>
        </row>
        <row r="352">
          <cell r="A352" t="str">
            <v>R-O-09-06-04</v>
          </cell>
        </row>
        <row r="353">
          <cell r="A353" t="str">
            <v>R-O-09-06-04</v>
          </cell>
        </row>
        <row r="354">
          <cell r="A354" t="str">
            <v>R-O-09-06-05</v>
          </cell>
        </row>
        <row r="355">
          <cell r="A355" t="str">
            <v>R-O-09-06-05-01</v>
          </cell>
        </row>
        <row r="356">
          <cell r="A356" t="str">
            <v>R-O-09-06-05-01</v>
          </cell>
        </row>
        <row r="357">
          <cell r="A357" t="str">
            <v>R-O-09-06-05-02</v>
          </cell>
        </row>
        <row r="358">
          <cell r="A358" t="str">
            <v>R-O-09-06-05-02</v>
          </cell>
        </row>
        <row r="359">
          <cell r="A359" t="str">
            <v>R-O-09-06-06</v>
          </cell>
        </row>
        <row r="360">
          <cell r="A360" t="str">
            <v>R-O-09-06-07</v>
          </cell>
        </row>
        <row r="361">
          <cell r="A361" t="str">
            <v>R-O-09-06-08</v>
          </cell>
        </row>
        <row r="362">
          <cell r="A362" t="str">
            <v>R-O-09-06-08-01</v>
          </cell>
        </row>
        <row r="363">
          <cell r="A363" t="str">
            <v>R-O-09-06-08-02</v>
          </cell>
        </row>
        <row r="364">
          <cell r="A364" t="str">
            <v>R-O-09-06-08-03</v>
          </cell>
        </row>
        <row r="365">
          <cell r="A365" t="str">
            <v>R-O-09-06-08-04</v>
          </cell>
        </row>
        <row r="366">
          <cell r="A366" t="str">
            <v>R-O-09-06-08-04</v>
          </cell>
        </row>
        <row r="367">
          <cell r="A367" t="str">
            <v>R-O-09-06-08-05</v>
          </cell>
        </row>
        <row r="368">
          <cell r="A368" t="str">
            <v>R-O-09-06-09</v>
          </cell>
        </row>
        <row r="369">
          <cell r="A369" t="str">
            <v>R-O-09-06-09-01</v>
          </cell>
        </row>
        <row r="370">
          <cell r="A370" t="str">
            <v>R-O-09-06-09-01</v>
          </cell>
        </row>
        <row r="371">
          <cell r="A371" t="str">
            <v>R-O-09-06-09-02</v>
          </cell>
        </row>
        <row r="372">
          <cell r="A372" t="str">
            <v>R-O-09-06-09-02</v>
          </cell>
        </row>
        <row r="373">
          <cell r="A373" t="str">
            <v>R-O-09-06-09-03</v>
          </cell>
        </row>
        <row r="374">
          <cell r="A374" t="str">
            <v>R-O-09-06-09-03</v>
          </cell>
        </row>
        <row r="375">
          <cell r="A375" t="str">
            <v>R-O-09-06-09-04</v>
          </cell>
        </row>
        <row r="376">
          <cell r="A376" t="str">
            <v>R-O-09-06-09-04</v>
          </cell>
        </row>
        <row r="377">
          <cell r="A377" t="str">
            <v>R-O-09-06-09-05</v>
          </cell>
        </row>
        <row r="378">
          <cell r="A378" t="str">
            <v>R-O-09-06-09-05</v>
          </cell>
        </row>
        <row r="379">
          <cell r="A379" t="str">
            <v>R-O-09-07</v>
          </cell>
        </row>
        <row r="380">
          <cell r="A380" t="str">
            <v>R-O-09-07-01</v>
          </cell>
        </row>
        <row r="381">
          <cell r="A381" t="str">
            <v>R-O-09-07-01-01</v>
          </cell>
        </row>
        <row r="382">
          <cell r="A382" t="str">
            <v>R-O-09-07-01-02</v>
          </cell>
        </row>
        <row r="383">
          <cell r="A383" t="str">
            <v>R-O-09-07-01-02</v>
          </cell>
        </row>
        <row r="384">
          <cell r="A384" t="str">
            <v>R-O-09-07-02</v>
          </cell>
        </row>
        <row r="385">
          <cell r="A385" t="str">
            <v>R-O-09-07-02</v>
          </cell>
        </row>
        <row r="386">
          <cell r="A386" t="str">
            <v>R-O-09-07-03</v>
          </cell>
        </row>
        <row r="387">
          <cell r="A387" t="str">
            <v>R-O-09-07-03</v>
          </cell>
        </row>
        <row r="388">
          <cell r="A388" t="str">
            <v>R-O-09-07-04</v>
          </cell>
        </row>
        <row r="389">
          <cell r="A389" t="str">
            <v>R-O-09-07-05</v>
          </cell>
        </row>
        <row r="390">
          <cell r="A390" t="str">
            <v>R-O-09-07-06</v>
          </cell>
        </row>
        <row r="391">
          <cell r="A391" t="str">
            <v>R-O-09-07-06</v>
          </cell>
        </row>
        <row r="392">
          <cell r="A392" t="str">
            <v>R-O-09-08</v>
          </cell>
        </row>
        <row r="393">
          <cell r="A393" t="str">
            <v>R-O-09-08-01</v>
          </cell>
        </row>
        <row r="394">
          <cell r="A394" t="str">
            <v>R-O-09-08-02</v>
          </cell>
        </row>
        <row r="395">
          <cell r="A395" t="str">
            <v>R-O-09-08-02-01</v>
          </cell>
        </row>
        <row r="396">
          <cell r="A396" t="str">
            <v>R-O-09-08-02-01</v>
          </cell>
        </row>
        <row r="397">
          <cell r="A397" t="str">
            <v>R-O-09-08-02-01</v>
          </cell>
        </row>
        <row r="398">
          <cell r="A398" t="str">
            <v>R-O-09-08-02-01</v>
          </cell>
        </row>
        <row r="399">
          <cell r="A399" t="str">
            <v>R-O-09-08-02-02</v>
          </cell>
        </row>
        <row r="401">
          <cell r="A401" t="str">
            <v>R-O-09-08-03</v>
          </cell>
        </row>
        <row r="402">
          <cell r="A402" t="str">
            <v>R-O-09-08-04</v>
          </cell>
        </row>
        <row r="403">
          <cell r="A403" t="str">
            <v>R-O-09-09</v>
          </cell>
        </row>
        <row r="404">
          <cell r="A404" t="str">
            <v>R-O-09-09-01</v>
          </cell>
        </row>
        <row r="405">
          <cell r="A405" t="str">
            <v>R-O-09-09-01</v>
          </cell>
        </row>
        <row r="406">
          <cell r="A406" t="str">
            <v>R-O-09-09-02</v>
          </cell>
        </row>
        <row r="407">
          <cell r="A407" t="str">
            <v>R-O-09-09-02</v>
          </cell>
        </row>
        <row r="408">
          <cell r="A408" t="str">
            <v>R-O-09-09-03</v>
          </cell>
        </row>
        <row r="409">
          <cell r="A409" t="str">
            <v>R-O-09-09-04</v>
          </cell>
        </row>
        <row r="410">
          <cell r="A410" t="str">
            <v>R-O-09-09-05</v>
          </cell>
        </row>
        <row r="411">
          <cell r="A411" t="str">
            <v>R-O-09-09-06</v>
          </cell>
        </row>
        <row r="412">
          <cell r="A412" t="str">
            <v>R-O-09-09-06</v>
          </cell>
        </row>
        <row r="413">
          <cell r="A413" t="str">
            <v>R-O-09-09-07</v>
          </cell>
        </row>
        <row r="414">
          <cell r="A414" t="str">
            <v>R-O-09-09-07</v>
          </cell>
        </row>
        <row r="415">
          <cell r="A415" t="str">
            <v>R-O-09-09-07</v>
          </cell>
        </row>
        <row r="416">
          <cell r="A416" t="str">
            <v>R-O-09-09-08</v>
          </cell>
        </row>
        <row r="417">
          <cell r="A417" t="str">
            <v>R-O-09-09-08</v>
          </cell>
        </row>
        <row r="418">
          <cell r="A418" t="str">
            <v>R-O-09-10</v>
          </cell>
        </row>
        <row r="419">
          <cell r="A419" t="str">
            <v>R-O-09-10-01</v>
          </cell>
        </row>
        <row r="420">
          <cell r="A420" t="str">
            <v>R-O-09-10-02</v>
          </cell>
        </row>
        <row r="421">
          <cell r="A421" t="str">
            <v>R-O-09-10-03</v>
          </cell>
        </row>
        <row r="422">
          <cell r="A422" t="str">
            <v>R-O-09-10-04</v>
          </cell>
        </row>
        <row r="423">
          <cell r="A423" t="str">
            <v>R-O-09-10-05</v>
          </cell>
        </row>
        <row r="424">
          <cell r="A424" t="str">
            <v>R-O-09-10-06</v>
          </cell>
        </row>
        <row r="425">
          <cell r="A425" t="str">
            <v>R-O-09-10-07</v>
          </cell>
        </row>
        <row r="426">
          <cell r="A426" t="str">
            <v>R-O-09-10-08</v>
          </cell>
        </row>
        <row r="427">
          <cell r="A427" t="str">
            <v>R-O-09-10-08-01</v>
          </cell>
        </row>
        <row r="428">
          <cell r="A428" t="str">
            <v>R-O-09-10-08-02</v>
          </cell>
        </row>
        <row r="429">
          <cell r="A429" t="str">
            <v>R-O-10</v>
          </cell>
        </row>
        <row r="430">
          <cell r="A430" t="str">
            <v>R-O-11</v>
          </cell>
        </row>
        <row r="431">
          <cell r="A431" t="str">
            <v>R-O-11-01</v>
          </cell>
        </row>
        <row r="432">
          <cell r="A432" t="str">
            <v>R-O-11-02</v>
          </cell>
        </row>
        <row r="433">
          <cell r="A433" t="str">
            <v>R-O-11-03</v>
          </cell>
        </row>
        <row r="434">
          <cell r="A434" t="str">
            <v>R-O-11-04</v>
          </cell>
        </row>
        <row r="435">
          <cell r="A435" t="str">
            <v>R-O-11-05</v>
          </cell>
        </row>
        <row r="436">
          <cell r="A436" t="str">
            <v>R-O-11-06</v>
          </cell>
        </row>
        <row r="437">
          <cell r="A437" t="str">
            <v>R-O-11-07</v>
          </cell>
        </row>
        <row r="438">
          <cell r="A438" t="str">
            <v>R-O-11-08</v>
          </cell>
        </row>
        <row r="439">
          <cell r="A439" t="str">
            <v>R-O-11-09</v>
          </cell>
        </row>
        <row r="440">
          <cell r="A440" t="str">
            <v>R-O-11-10</v>
          </cell>
        </row>
        <row r="441">
          <cell r="A441" t="str">
            <v>R-O-11-10</v>
          </cell>
        </row>
        <row r="442">
          <cell r="A442" t="str">
            <v>R-O-11-10</v>
          </cell>
        </row>
        <row r="443">
          <cell r="A443" t="str">
            <v>R-O-11-11</v>
          </cell>
        </row>
        <row r="444">
          <cell r="A444" t="str">
            <v>R-O-11-12</v>
          </cell>
        </row>
        <row r="445">
          <cell r="A445" t="str">
            <v>R-O-12</v>
          </cell>
        </row>
        <row r="446">
          <cell r="A446" t="str">
            <v>R-O-12-01</v>
          </cell>
        </row>
        <row r="447">
          <cell r="A447" t="str">
            <v>R-O-12-01-01</v>
          </cell>
        </row>
        <row r="448">
          <cell r="A448" t="str">
            <v>R-O-12-01-02</v>
          </cell>
        </row>
        <row r="449">
          <cell r="A449" t="str">
            <v>R-O-12-02</v>
          </cell>
        </row>
        <row r="450">
          <cell r="A450" t="str">
            <v>R-O-12-02-01</v>
          </cell>
        </row>
        <row r="451">
          <cell r="A451" t="str">
            <v>R-O-12-02-01-01</v>
          </cell>
        </row>
        <row r="452">
          <cell r="A452" t="str">
            <v>R-O-12-02-01-02</v>
          </cell>
        </row>
        <row r="453">
          <cell r="A453" t="str">
            <v>R-O-12-02-02</v>
          </cell>
        </row>
        <row r="454">
          <cell r="A454" t="str">
            <v>R-O-12-02-02-01</v>
          </cell>
        </row>
        <row r="455">
          <cell r="A455" t="str">
            <v>R-O-12-02-02-02</v>
          </cell>
        </row>
        <row r="456">
          <cell r="A456" t="str">
            <v>R-O-12-02-03</v>
          </cell>
        </row>
        <row r="457">
          <cell r="A457" t="str">
            <v>R-O-12-02-04</v>
          </cell>
        </row>
        <row r="458">
          <cell r="A458" t="str">
            <v>R-O-12-03</v>
          </cell>
        </row>
        <row r="459">
          <cell r="A459" t="str">
            <v>R-O-12-04</v>
          </cell>
        </row>
        <row r="460">
          <cell r="A460" t="str">
            <v>R-O-12-05</v>
          </cell>
        </row>
        <row r="461">
          <cell r="A461" t="str">
            <v>R-O-12-06</v>
          </cell>
        </row>
        <row r="462">
          <cell r="A462" t="str">
            <v>R-O-13</v>
          </cell>
        </row>
        <row r="463">
          <cell r="A463" t="str">
            <v>R-O-13-01</v>
          </cell>
        </row>
        <row r="464">
          <cell r="A464" t="str">
            <v>R-O-13-02</v>
          </cell>
        </row>
        <row r="465">
          <cell r="A465" t="str">
            <v>R-O-13-02-01</v>
          </cell>
        </row>
        <row r="466">
          <cell r="A466" t="str">
            <v>R-O-13-02-01-01</v>
          </cell>
        </row>
        <row r="467">
          <cell r="A467" t="str">
            <v>R-O-13-02-01-02</v>
          </cell>
        </row>
        <row r="468">
          <cell r="A468" t="str">
            <v>R-O-13-02-01-03</v>
          </cell>
        </row>
        <row r="469">
          <cell r="A469" t="str">
            <v>R-O-13-02-02</v>
          </cell>
        </row>
        <row r="470">
          <cell r="A470" t="str">
            <v>R-O-13-02-03</v>
          </cell>
        </row>
        <row r="471">
          <cell r="A471" t="str">
            <v>R-O-13-02-04</v>
          </cell>
        </row>
        <row r="472">
          <cell r="A472" t="str">
            <v>R-O-13-02-05</v>
          </cell>
        </row>
        <row r="473">
          <cell r="A473" t="str">
            <v>R-O-13-02-06</v>
          </cell>
        </row>
        <row r="474">
          <cell r="A474" t="str">
            <v>R-O-13-02-07</v>
          </cell>
        </row>
        <row r="475">
          <cell r="A475" t="str">
            <v>R-O-13-03</v>
          </cell>
        </row>
        <row r="476">
          <cell r="A476" t="str">
            <v>R-O-13-04</v>
          </cell>
        </row>
        <row r="477">
          <cell r="A477" t="str">
            <v>R-O-13-05</v>
          </cell>
        </row>
        <row r="478">
          <cell r="A478" t="str">
            <v>R-O-13-06</v>
          </cell>
        </row>
        <row r="479">
          <cell r="A479" t="str">
            <v>R-O-13-07</v>
          </cell>
        </row>
        <row r="480">
          <cell r="A480" t="str">
            <v>R-O-13-07-01</v>
          </cell>
        </row>
        <row r="481">
          <cell r="A481" t="str">
            <v>R-O-13-07-02</v>
          </cell>
        </row>
        <row r="482">
          <cell r="A482" t="str">
            <v>R-O-13-07-03</v>
          </cell>
        </row>
        <row r="483">
          <cell r="A483" t="str">
            <v>R-O-13-08</v>
          </cell>
        </row>
        <row r="484">
          <cell r="A484" t="str">
            <v>R-O-13-08-01</v>
          </cell>
        </row>
        <row r="485">
          <cell r="A485" t="str">
            <v>R-O-13-08-02</v>
          </cell>
        </row>
        <row r="486">
          <cell r="A486" t="str">
            <v>R-O-13-09</v>
          </cell>
        </row>
        <row r="487">
          <cell r="A487" t="str">
            <v>R-O-13-09-01</v>
          </cell>
        </row>
        <row r="488">
          <cell r="A488" t="str">
            <v>R-O-13-09-02</v>
          </cell>
        </row>
        <row r="489">
          <cell r="A489" t="str">
            <v>R-O-13-10</v>
          </cell>
        </row>
        <row r="490">
          <cell r="A490" t="str">
            <v>R-O-13-11</v>
          </cell>
        </row>
        <row r="491">
          <cell r="A491" t="str">
            <v>R-O-13-11-01</v>
          </cell>
        </row>
        <row r="492">
          <cell r="A492" t="str">
            <v>R-O-13-11-02</v>
          </cell>
        </row>
        <row r="493">
          <cell r="A493" t="str">
            <v>R-O-13-11-02</v>
          </cell>
        </row>
        <row r="494">
          <cell r="A494" t="str">
            <v>R-O-13-11-02</v>
          </cell>
        </row>
        <row r="495">
          <cell r="A495" t="str">
            <v>R-O-13-11-02</v>
          </cell>
        </row>
        <row r="496">
          <cell r="A496" t="str">
            <v>R-O-13-11-02</v>
          </cell>
        </row>
        <row r="497">
          <cell r="A497" t="str">
            <v>R-O-13-12</v>
          </cell>
        </row>
        <row r="498">
          <cell r="A498" t="str">
            <v>R-O-13-12-01</v>
          </cell>
        </row>
        <row r="499">
          <cell r="A499" t="str">
            <v>R-O-13-12-02</v>
          </cell>
        </row>
        <row r="500">
          <cell r="A500" t="str">
            <v>R-O-13-12-03</v>
          </cell>
        </row>
        <row r="501">
          <cell r="A501" t="str">
            <v>R-O-13-12-04</v>
          </cell>
        </row>
        <row r="502">
          <cell r="A502" t="str">
            <v>R-O-13-12-04-01</v>
          </cell>
        </row>
        <row r="503">
          <cell r="A503" t="str">
            <v>R-O-13-12-04-02</v>
          </cell>
        </row>
        <row r="504">
          <cell r="A504" t="str">
            <v>R-O-13-12-04-03</v>
          </cell>
        </row>
        <row r="505">
          <cell r="A505" t="str">
            <v>R-O-13-12-05</v>
          </cell>
        </row>
        <row r="506">
          <cell r="A506" t="str">
            <v>R-O-14</v>
          </cell>
        </row>
        <row r="507">
          <cell r="A507" t="str">
            <v>R-O-14</v>
          </cell>
        </row>
        <row r="508">
          <cell r="A508" t="str">
            <v>R-I</v>
          </cell>
        </row>
        <row r="509">
          <cell r="A509" t="str">
            <v>R-I-01</v>
          </cell>
        </row>
        <row r="510">
          <cell r="A510" t="str">
            <v>R-I-01-01</v>
          </cell>
        </row>
        <row r="511">
          <cell r="A511" t="str">
            <v>R-I-01-02</v>
          </cell>
        </row>
        <row r="512">
          <cell r="A512" t="str">
            <v>R-I-02</v>
          </cell>
        </row>
        <row r="513">
          <cell r="A513" t="str">
            <v>R-I-02-01</v>
          </cell>
        </row>
        <row r="514">
          <cell r="A514" t="str">
            <v>R-I-02-01-01</v>
          </cell>
        </row>
        <row r="515">
          <cell r="A515" t="str">
            <v>R-I-02-01-02</v>
          </cell>
        </row>
        <row r="516">
          <cell r="A516" t="str">
            <v>R-I-02-01-03</v>
          </cell>
        </row>
        <row r="517">
          <cell r="A517" t="str">
            <v>R-I-02-01-04</v>
          </cell>
        </row>
        <row r="518">
          <cell r="A518" t="str">
            <v>R-I-02-01-05</v>
          </cell>
        </row>
        <row r="519">
          <cell r="A519" t="str">
            <v>R-I-02-01-06</v>
          </cell>
        </row>
        <row r="520">
          <cell r="A520" t="str">
            <v>R-I-02-01-07</v>
          </cell>
        </row>
        <row r="521">
          <cell r="A521" t="str">
            <v>R-I-02-01-08</v>
          </cell>
        </row>
        <row r="522">
          <cell r="A522" t="str">
            <v>R-I-02-01-09</v>
          </cell>
        </row>
        <row r="523">
          <cell r="A523" t="str">
            <v>R-I-02-01-10</v>
          </cell>
        </row>
        <row r="524">
          <cell r="A524" t="str">
            <v>R-I-02-02</v>
          </cell>
        </row>
        <row r="525">
          <cell r="A525" t="str">
            <v>R-I-02-02-01</v>
          </cell>
        </row>
        <row r="526">
          <cell r="A526" t="str">
            <v>R-I-02-02-02</v>
          </cell>
        </row>
        <row r="527">
          <cell r="A527" t="str">
            <v>R-I-02-02-03</v>
          </cell>
        </row>
        <row r="528">
          <cell r="A528" t="str">
            <v>R-I-02-02-04</v>
          </cell>
        </row>
        <row r="529">
          <cell r="A529" t="str">
            <v>R-I-02-02-05</v>
          </cell>
        </row>
        <row r="530">
          <cell r="A530" t="str">
            <v>R-I-02-02-06</v>
          </cell>
        </row>
        <row r="531">
          <cell r="A531" t="str">
            <v>R-I-02-02-07</v>
          </cell>
        </row>
        <row r="532">
          <cell r="A532" t="str">
            <v>R-I-02-02-08</v>
          </cell>
        </row>
        <row r="533">
          <cell r="A533" t="str">
            <v>R-I-02-02-09</v>
          </cell>
        </row>
        <row r="534">
          <cell r="A534" t="str">
            <v>R-I-02-02-10</v>
          </cell>
        </row>
        <row r="535">
          <cell r="A535" t="str">
            <v>R-I-03</v>
          </cell>
        </row>
        <row r="536">
          <cell r="A536" t="str">
            <v>R-I-03-01</v>
          </cell>
        </row>
        <row r="537">
          <cell r="A537" t="str">
            <v>R-I-03-02</v>
          </cell>
        </row>
        <row r="538">
          <cell r="A538" t="str">
            <v>R-I-03-03</v>
          </cell>
        </row>
        <row r="539">
          <cell r="A539" t="str">
            <v>R-I-03-04</v>
          </cell>
        </row>
        <row r="540">
          <cell r="A540" t="str">
            <v>R-I-03-04</v>
          </cell>
        </row>
        <row r="541">
          <cell r="A541" t="str">
            <v>R-I-03-05</v>
          </cell>
        </row>
        <row r="542">
          <cell r="A542" t="str">
            <v>R-I-03-05</v>
          </cell>
        </row>
        <row r="543">
          <cell r="A543" t="str">
            <v>R-I-03-06</v>
          </cell>
        </row>
        <row r="544">
          <cell r="A544" t="str">
            <v>R-I-03-06</v>
          </cell>
        </row>
        <row r="545">
          <cell r="A545" t="str">
            <v>R-I-04</v>
          </cell>
        </row>
        <row r="546">
          <cell r="A546" t="str">
            <v>R-I-04-01</v>
          </cell>
        </row>
        <row r="547">
          <cell r="A547" t="str">
            <v>R-I-04-02</v>
          </cell>
        </row>
        <row r="548">
          <cell r="A548" t="str">
            <v>R-I-04-02</v>
          </cell>
        </row>
        <row r="549">
          <cell r="A549" t="str">
            <v>R-I-04-03</v>
          </cell>
        </row>
        <row r="550">
          <cell r="A550" t="str">
            <v>R-I-04-03</v>
          </cell>
        </row>
        <row r="551">
          <cell r="A551" t="str">
            <v>R-I-04-04</v>
          </cell>
        </row>
        <row r="552">
          <cell r="A552" t="str">
            <v>R-I-04-05</v>
          </cell>
        </row>
        <row r="553">
          <cell r="A553" t="str">
            <v>R-I-04-06</v>
          </cell>
        </row>
        <row r="554">
          <cell r="A554" t="str">
            <v>R-I-04-07</v>
          </cell>
        </row>
        <row r="555">
          <cell r="A555" t="str">
            <v>R-I-04-07</v>
          </cell>
        </row>
        <row r="556">
          <cell r="A556" t="str">
            <v>R-I-04-07</v>
          </cell>
        </row>
        <row r="557">
          <cell r="A557" t="str">
            <v>R-I-04-07-01</v>
          </cell>
        </row>
        <row r="558">
          <cell r="A558" t="str">
            <v>R-I-04-07-01-01</v>
          </cell>
        </row>
        <row r="559">
          <cell r="A559" t="str">
            <v>R-I-04-07-01-02</v>
          </cell>
        </row>
        <row r="560">
          <cell r="A560" t="str">
            <v>R-I-04-07-01-03</v>
          </cell>
        </row>
        <row r="561">
          <cell r="A561" t="str">
            <v>R-I-04-07-02</v>
          </cell>
        </row>
        <row r="562">
          <cell r="A562" t="str">
            <v>R-I-05</v>
          </cell>
        </row>
        <row r="563">
          <cell r="A563" t="str">
            <v>R-I-05-01</v>
          </cell>
        </row>
        <row r="564">
          <cell r="A564" t="str">
            <v>R-I-05-02</v>
          </cell>
        </row>
        <row r="565">
          <cell r="A565" t="str">
            <v>R-I-06</v>
          </cell>
        </row>
        <row r="566">
          <cell r="A566" t="str">
            <v>R-I-06-01</v>
          </cell>
        </row>
        <row r="567">
          <cell r="A567" t="str">
            <v>R-I-06-02</v>
          </cell>
        </row>
        <row r="568">
          <cell r="A568" t="str">
            <v>R-I-07</v>
          </cell>
        </row>
        <row r="569">
          <cell r="A569" t="str">
            <v>R-I-07-01</v>
          </cell>
        </row>
        <row r="570">
          <cell r="A570" t="str">
            <v>R-I-07-02</v>
          </cell>
        </row>
        <row r="571">
          <cell r="A571" t="str">
            <v>R-I-08</v>
          </cell>
        </row>
        <row r="572">
          <cell r="A572" t="str">
            <v>R-I-08-01</v>
          </cell>
        </row>
        <row r="573">
          <cell r="A573" t="str">
            <v>R-I-08-02</v>
          </cell>
        </row>
        <row r="574">
          <cell r="A574" t="str">
            <v>R-I-08-03</v>
          </cell>
        </row>
        <row r="575">
          <cell r="A575" t="str">
            <v>R-I-08-04</v>
          </cell>
        </row>
        <row r="576">
          <cell r="A576" t="str">
            <v>R-F</v>
          </cell>
        </row>
        <row r="577">
          <cell r="A577" t="str">
            <v>R-F-01</v>
          </cell>
        </row>
        <row r="578">
          <cell r="A578" t="str">
            <v>R-F-01-01</v>
          </cell>
        </row>
        <row r="579">
          <cell r="A579" t="str">
            <v>R-F-01-02</v>
          </cell>
        </row>
        <row r="580">
          <cell r="A580" t="str">
            <v>R-F-02</v>
          </cell>
        </row>
        <row r="581">
          <cell r="A581" t="str">
            <v>R-F-02-01</v>
          </cell>
        </row>
        <row r="582">
          <cell r="A582" t="str">
            <v>R-F-02-01-01</v>
          </cell>
        </row>
        <row r="583">
          <cell r="A583" t="str">
            <v>R-F-02-01-01-01</v>
          </cell>
        </row>
        <row r="584">
          <cell r="A584" t="str">
            <v>R-F-02-01-01-02</v>
          </cell>
        </row>
        <row r="585">
          <cell r="A585" t="str">
            <v>R-F-02-01-02</v>
          </cell>
        </row>
        <row r="586">
          <cell r="A586" t="str">
            <v>R-F-02-01-02-01</v>
          </cell>
        </row>
        <row r="587">
          <cell r="A587" t="str">
            <v>R-F-02-01-02-02</v>
          </cell>
        </row>
        <row r="588">
          <cell r="A588" t="str">
            <v>R-F-02-02</v>
          </cell>
        </row>
        <row r="589">
          <cell r="A589" t="str">
            <v>R-F-03</v>
          </cell>
        </row>
        <row r="590">
          <cell r="A590" t="str">
            <v>R-F-03-01</v>
          </cell>
        </row>
        <row r="591">
          <cell r="A591" t="str">
            <v>R-F-03-02</v>
          </cell>
        </row>
        <row r="592">
          <cell r="A592" t="str">
            <v>R-F-04</v>
          </cell>
        </row>
        <row r="593">
          <cell r="A593" t="str">
            <v>R-F-04-01</v>
          </cell>
        </row>
        <row r="594">
          <cell r="A594" t="str">
            <v>R-F-04-02</v>
          </cell>
        </row>
        <row r="595">
          <cell r="A595" t="str">
            <v>R-F-04-03</v>
          </cell>
        </row>
        <row r="596">
          <cell r="A596" t="str">
            <v>R-F-05</v>
          </cell>
        </row>
        <row r="597">
          <cell r="A597" t="str">
            <v>R-F-06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TA"/>
      <sheetName val="3"/>
      <sheetName val="9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1.1"/>
      <sheetName val="1.2"/>
      <sheetName val="13"/>
      <sheetName val="14"/>
      <sheetName val="15"/>
      <sheetName val="16"/>
      <sheetName val="17"/>
      <sheetName val="18.2"/>
      <sheetName val="18"/>
      <sheetName val="19"/>
      <sheetName val="2.2"/>
      <sheetName val="20.1"/>
      <sheetName val="20"/>
      <sheetName val="21.3"/>
      <sheetName val="21"/>
      <sheetName val="22"/>
      <sheetName val="23"/>
      <sheetName val="24.1"/>
      <sheetName val="24"/>
      <sheetName val="25.1"/>
      <sheetName val="25"/>
      <sheetName val="26"/>
      <sheetName val="28.1"/>
      <sheetName val="28.2"/>
      <sheetName val="28"/>
      <sheetName val="4"/>
      <sheetName val="5"/>
      <sheetName val="6"/>
      <sheetName val="8"/>
      <sheetName val="P2.1"/>
      <sheetName val="P2.2"/>
      <sheetName val="Заголовок"/>
      <sheetName val="Затраты"/>
      <sheetName val="Списки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ология"/>
      <sheetName val="Контакты"/>
      <sheetName val="Обновление"/>
      <sheetName val="Лог обновления"/>
      <sheetName val="Титульный"/>
      <sheetName val="Справочники"/>
      <sheetName val="Баланс"/>
      <sheetName val="Баланс ТС"/>
      <sheetName val="Баланс с и п"/>
      <sheetName val="СЦТ"/>
      <sheetName val="ТС"/>
      <sheetName val="Заявки"/>
      <sheetName val="Тариф на ТН"/>
      <sheetName val="Заявка X Тариф"/>
      <sheetName val="Заявка X Тариф ТС"/>
      <sheetName val="Заявление X"/>
      <sheetName val="Проверка"/>
      <sheetName val="AllSheetsInThisWorkbook"/>
      <sheetName val="TEHSHEET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1"/>
      <sheetName val="modListComs"/>
      <sheetName val="ORGS_DATA"/>
      <sheetName val="REESTR_ORG"/>
      <sheetName val="REESTR_MO"/>
      <sheetName val="REESTR_MO_LEGAL"/>
      <sheetName val="REESTR_MO_POST"/>
      <sheetName val="modfrmReestrMR"/>
      <sheetName val="modfrmReestr"/>
      <sheetName val="modReestr"/>
      <sheetName val="modListProv"/>
      <sheetName val="modHyp"/>
      <sheetName val="modfrmSelectFuel"/>
      <sheetName val="modHypShowHide"/>
      <sheetName val="modBodyUserFunctions"/>
      <sheetName val="modfrmDateChoose"/>
      <sheetName val="modfrmCheckUpdates"/>
      <sheetName val="modUpdTemplMain"/>
      <sheetName val="modThisWorkbook"/>
      <sheetName val="modInfo"/>
      <sheetName val="Лист"/>
      <sheetName val="навигация"/>
      <sheetName val="Производство электроэнергии"/>
      <sheetName val="Т3"/>
    </sheetNames>
    <sheetDataSet>
      <sheetData sheetId="0"/>
      <sheetData sheetId="1"/>
      <sheetData sheetId="2"/>
      <sheetData sheetId="3"/>
      <sheetData sheetId="4">
        <row r="7">
          <cell r="E7">
            <v>2014</v>
          </cell>
        </row>
      </sheetData>
      <sheetData sheetId="5">
        <row r="10">
          <cell r="L10">
            <v>1</v>
          </cell>
        </row>
      </sheetData>
      <sheetData sheetId="6">
        <row r="1">
          <cell r="H1" t="str">
            <v>v</v>
          </cell>
        </row>
      </sheetData>
      <sheetData sheetId="7">
        <row r="1">
          <cell r="H1" t="str">
            <v>v</v>
          </cell>
        </row>
      </sheetData>
      <sheetData sheetId="8"/>
      <sheetData sheetId="9">
        <row r="1">
          <cell r="H1" t="str">
            <v>allv</v>
          </cell>
        </row>
      </sheetData>
      <sheetData sheetId="10">
        <row r="1">
          <cell r="H1">
            <v>0</v>
          </cell>
        </row>
      </sheetData>
      <sheetData sheetId="11">
        <row r="8">
          <cell r="D8" t="str">
            <v>0</v>
          </cell>
        </row>
      </sheetData>
      <sheetData sheetId="12">
        <row r="12">
          <cell r="J12" t="str">
            <v>r</v>
          </cell>
        </row>
      </sheetData>
      <sheetData sheetId="13"/>
      <sheetData sheetId="14"/>
      <sheetData sheetId="15"/>
      <sheetData sheetId="16"/>
      <sheetData sheetId="17"/>
      <sheetData sheetId="18">
        <row r="2">
          <cell r="A2" t="str">
            <v>Производство</v>
          </cell>
          <cell r="C2" t="str">
            <v>одноставочный</v>
          </cell>
          <cell r="E2" t="str">
            <v>да</v>
          </cell>
          <cell r="G2" t="str">
            <v>руб/Гкал</v>
          </cell>
          <cell r="T2" t="str">
            <v>1_МР:_МО:</v>
          </cell>
          <cell r="V2" t="str">
            <v>4_МР:_МО:</v>
          </cell>
        </row>
        <row r="3">
          <cell r="A3" t="str">
            <v>Производство Передача</v>
          </cell>
          <cell r="C3" t="str">
            <v>двуставочный</v>
          </cell>
          <cell r="E3" t="str">
            <v>нет</v>
          </cell>
          <cell r="G3" t="str">
            <v>руб/Гкал/час/месяц</v>
          </cell>
          <cell r="T3" t="str">
            <v>2_МР:_МО:</v>
          </cell>
        </row>
        <row r="4">
          <cell r="A4" t="str">
            <v>Производство Сбыт</v>
          </cell>
          <cell r="T4" t="str">
            <v>3_МР:_МО:</v>
          </cell>
        </row>
        <row r="5">
          <cell r="A5" t="str">
            <v>Передача</v>
          </cell>
        </row>
        <row r="6">
          <cell r="A6" t="str">
            <v>Передача Сбыт</v>
          </cell>
        </row>
        <row r="7">
          <cell r="A7" t="str">
            <v>Производство Передача Сбыт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РСТ"/>
      <sheetName val="П 1"/>
      <sheetName val="П 1 - РСТ"/>
      <sheetName val="П 2"/>
      <sheetName val="П 3"/>
      <sheetName val="П 4"/>
      <sheetName val="П 5"/>
      <sheetName val="П 6"/>
      <sheetName val="П 7"/>
      <sheetName val="П8- ГАЗ"/>
      <sheetName val="П 8"/>
      <sheetName val="П 9-1"/>
      <sheetName val="П 9-2"/>
      <sheetName val="П 10"/>
      <sheetName val="П 11"/>
      <sheetName val="П 12"/>
      <sheetName val="П 13"/>
      <sheetName val="П 14"/>
      <sheetName val="П 15"/>
      <sheetName val="П 16"/>
      <sheetName val="П 17"/>
      <sheetName val="П 18"/>
      <sheetName val="П 19"/>
      <sheetName val="П 21-1"/>
      <sheetName val="справочно"/>
      <sheetName val="regs"/>
      <sheetName val="Регионы"/>
      <sheetName val="Лист1"/>
      <sheetName val="TEHSHEET"/>
      <sheetName val="Топливо2009"/>
      <sheetName val="2009"/>
      <sheetName val="Топливо2010ФСТ"/>
      <sheetName val="Топливо2010макс"/>
      <sheetName val="FUELSHEET"/>
      <sheetName val="Приложение"/>
      <sheetName val="2010"/>
      <sheetName val="ээ"/>
    </sheetNames>
    <sheetDataSet>
      <sheetData sheetId="0" refreshError="1"/>
      <sheetData sheetId="1" refreshError="1"/>
      <sheetData sheetId="2" refreshError="1"/>
      <sheetData sheetId="3" refreshError="1">
        <row r="4">
          <cell r="B4" t="str">
            <v>ОАО "Кировская теплоснабжающая компания"</v>
          </cell>
        </row>
        <row r="9">
          <cell r="B9">
            <v>2008</v>
          </cell>
        </row>
        <row r="10">
          <cell r="B10">
            <v>2007</v>
          </cell>
        </row>
      </sheetData>
      <sheetData sheetId="4" refreshError="1">
        <row r="4">
          <cell r="A4" t="str">
            <v>Котельная № 6.1</v>
          </cell>
        </row>
        <row r="5">
          <cell r="A5" t="str">
            <v>Котельная № 6.3</v>
          </cell>
        </row>
        <row r="6">
          <cell r="A6" t="str">
            <v>Котельная № 6.4</v>
          </cell>
        </row>
        <row r="7">
          <cell r="A7" t="str">
            <v>Котельная № 6.5</v>
          </cell>
        </row>
        <row r="8">
          <cell r="A8" t="str">
            <v>Котельная № 6.6</v>
          </cell>
        </row>
        <row r="9">
          <cell r="A9" t="str">
            <v>Котельная № 6.7</v>
          </cell>
        </row>
        <row r="10">
          <cell r="A10" t="str">
            <v>Котельная № 6.8</v>
          </cell>
        </row>
        <row r="11">
          <cell r="A11" t="str">
            <v>Котельная № 6.9</v>
          </cell>
        </row>
        <row r="12">
          <cell r="A12" t="str">
            <v>Котельная № 6.11</v>
          </cell>
        </row>
        <row r="13">
          <cell r="A13" t="str">
            <v>Котельная № 6.12</v>
          </cell>
        </row>
        <row r="14">
          <cell r="A14" t="str">
            <v>Котельная № 8.1</v>
          </cell>
        </row>
        <row r="15">
          <cell r="A15" t="str">
            <v xml:space="preserve">Котельная № 8.2 </v>
          </cell>
        </row>
        <row r="16">
          <cell r="A16" t="str">
            <v>Котельная № 8.3</v>
          </cell>
        </row>
        <row r="17">
          <cell r="A17" t="str">
            <v>Котельная № 9.1</v>
          </cell>
        </row>
        <row r="18">
          <cell r="A18" t="str">
            <v>Котельная № 9.2</v>
          </cell>
        </row>
        <row r="19">
          <cell r="A19" t="str">
            <v>Котельная № 9.3</v>
          </cell>
        </row>
        <row r="20">
          <cell r="A20" t="str">
            <v>Котельная № 9.4</v>
          </cell>
        </row>
        <row r="21">
          <cell r="A21" t="str">
            <v xml:space="preserve">Котельная № 9.5 </v>
          </cell>
        </row>
        <row r="22">
          <cell r="A22" t="str">
            <v>Котельная № 9.6</v>
          </cell>
        </row>
        <row r="23">
          <cell r="A23" t="str">
            <v>Котельная № 9.7</v>
          </cell>
        </row>
        <row r="24">
          <cell r="A24" t="str">
            <v>Котельная № 9.8</v>
          </cell>
        </row>
        <row r="25">
          <cell r="A25" t="str">
            <v>Котельная № 9.9</v>
          </cell>
        </row>
        <row r="26">
          <cell r="A26" t="str">
            <v>Котельная № 9.10</v>
          </cell>
        </row>
        <row r="27">
          <cell r="A27" t="str">
            <v>Котельная № 9.11</v>
          </cell>
        </row>
        <row r="28">
          <cell r="A28" t="str">
            <v>Котельная № 9.12</v>
          </cell>
        </row>
        <row r="29">
          <cell r="A29" t="str">
            <v>Котельная № 9.13</v>
          </cell>
        </row>
        <row r="30">
          <cell r="A30" t="str">
            <v>Котельная № 9.14</v>
          </cell>
        </row>
        <row r="31">
          <cell r="A31" t="str">
            <v>Котельная № 9.16</v>
          </cell>
        </row>
        <row r="32">
          <cell r="A32" t="str">
            <v>Котельная № 9.17</v>
          </cell>
        </row>
        <row r="33">
          <cell r="A33" t="str">
            <v>Котельная № 9.18</v>
          </cell>
        </row>
        <row r="34">
          <cell r="A34" t="str">
            <v>Котельная № 10.1</v>
          </cell>
        </row>
        <row r="35">
          <cell r="A35" t="str">
            <v>Котельная № 10.2</v>
          </cell>
        </row>
        <row r="36">
          <cell r="A36" t="str">
            <v>Котельная № 10.3</v>
          </cell>
        </row>
        <row r="37">
          <cell r="A37" t="str">
            <v>Котельная № 11.1</v>
          </cell>
        </row>
        <row r="38">
          <cell r="A38" t="str">
            <v>Котельная № 11.2</v>
          </cell>
        </row>
        <row r="39">
          <cell r="A39" t="str">
            <v>Котельная № 11.3</v>
          </cell>
        </row>
        <row r="40">
          <cell r="A40" t="str">
            <v>Котельная № 11.4</v>
          </cell>
        </row>
        <row r="41">
          <cell r="A41" t="str">
            <v>Котельная № 11.5</v>
          </cell>
        </row>
        <row r="42">
          <cell r="A42" t="str">
            <v>Котельная № 6.2</v>
          </cell>
        </row>
        <row r="43">
          <cell r="A43" t="str">
            <v>Котельная № 6.16</v>
          </cell>
        </row>
        <row r="44">
          <cell r="A44" t="str">
            <v>Котельная № 11.7</v>
          </cell>
        </row>
        <row r="45">
          <cell r="A45" t="str">
            <v>Котельная № 11.7</v>
          </cell>
        </row>
        <row r="48">
          <cell r="A48" t="str">
            <v>Виды топлива</v>
          </cell>
        </row>
        <row r="49">
          <cell r="A49" t="str">
            <v>газ</v>
          </cell>
        </row>
        <row r="50">
          <cell r="A50" t="str">
            <v>дрова</v>
          </cell>
        </row>
        <row r="51">
          <cell r="A51" t="str">
            <v>мазут</v>
          </cell>
        </row>
        <row r="52">
          <cell r="A52" t="str">
            <v>опил</v>
          </cell>
        </row>
        <row r="53">
          <cell r="A53" t="str">
            <v>печное топливо</v>
          </cell>
        </row>
        <row r="54">
          <cell r="A54" t="str">
            <v>торф</v>
          </cell>
        </row>
        <row r="55">
          <cell r="A55" t="str">
            <v>уголь</v>
          </cell>
        </row>
        <row r="56">
          <cell r="A56" t="str">
            <v>щепа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тр.на автомоб"/>
      <sheetName val="Испыт.эл.оборуд."/>
      <sheetName val="Расчет вывоза золы"/>
      <sheetName val="Расчет  на сп.жиры"/>
      <sheetName val="Расчет на моющ."/>
      <sheetName val="определ.затрат на сп.одеж. вспо"/>
      <sheetName val="опред.затр.на сп.одеж.основных "/>
      <sheetName val="Штатное расписание трактористов"/>
      <sheetName val="Sheet1"/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Расчет стоим.угля"/>
      <sheetName val="Расчет автоперевозок"/>
      <sheetName val="расчет численн.кочегар."/>
      <sheetName val="расчет числен.трансп."/>
      <sheetName val="формирован.объема выработки"/>
      <sheetName val="Расход угля"/>
      <sheetName val="расчет на собственне нужды кот."/>
      <sheetName val="сводные объёмы"/>
      <sheetName val="Табл 17.1"/>
      <sheetName val="штатное расписание"/>
      <sheetName val="Штатное расписание апп.управл."/>
      <sheetName val="Распр общ хоз"/>
      <sheetName val="вода"/>
      <sheetName val="расчет потребн.в воде"/>
      <sheetName val="Расчет на эл.энерг"/>
      <sheetName val="выбросы (2)"/>
      <sheetName val="медосмотр"/>
      <sheetName val="Сан.очистка"/>
      <sheetName val="расчет арендн.плат (2)"/>
      <sheetName val="7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8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Производственные"/>
      <sheetName val="Титул"/>
      <sheetName val="ГАЗ"/>
      <sheetName val="П1.12"/>
      <sheetName val="П1.9"/>
      <sheetName val="Топливо"/>
      <sheetName val="П1.10"/>
      <sheetName val="1_1"/>
      <sheetName val="1_2"/>
      <sheetName val="2_1"/>
      <sheetName val="2_2"/>
      <sheetName val="18_1"/>
      <sheetName val="18_2"/>
      <sheetName val="19_1_1"/>
      <sheetName val="19_1_2"/>
      <sheetName val="19_2"/>
      <sheetName val="20_1"/>
      <sheetName val="21_1"/>
      <sheetName val="21_2_1"/>
      <sheetName val="21_2_2"/>
      <sheetName val="21_3"/>
      <sheetName val="21_4"/>
      <sheetName val="24_1"/>
      <sheetName val="25_1"/>
      <sheetName val="28_1"/>
      <sheetName val="28_2"/>
      <sheetName val="28_3"/>
      <sheetName val="P2_1"/>
      <sheetName val="P2_2"/>
      <sheetName val="Мат. для экспл. сети"/>
      <sheetName val="Эл.энергия"/>
      <sheetName val="Общехоз расходы"/>
      <sheetName val="Лист1"/>
      <sheetName val="данные для списков РСО"/>
      <sheetName val="Справка"/>
      <sheetName val="TEHSHEET"/>
      <sheetName val="Сети"/>
      <sheetName val="Тепловые пункты"/>
      <sheetName val="Инструкция"/>
      <sheetName val="список"/>
      <sheetName val="1"/>
      <sheetName val="3.1"/>
      <sheetName val="3.2"/>
      <sheetName val="2"/>
      <sheetName val="2008 (Min)"/>
      <sheetName val="2008 (Max)"/>
      <sheetName val="2007"/>
      <sheetName val="fes"/>
    </sheetNames>
    <sheetDataSet>
      <sheetData sheetId="0"/>
      <sheetData sheetId="1">
        <row r="7">
          <cell r="C7" t="e">
            <v>#NAME?</v>
          </cell>
        </row>
      </sheetData>
      <sheetData sheetId="2">
        <row r="4">
          <cell r="F4" t="str">
            <v>ГРЭС</v>
          </cell>
        </row>
      </sheetData>
      <sheetData sheetId="3">
        <row r="9">
          <cell r="C9">
            <v>135653</v>
          </cell>
        </row>
      </sheetData>
      <sheetData sheetId="4">
        <row r="7">
          <cell r="D7">
            <v>28153.84363407865</v>
          </cell>
        </row>
      </sheetData>
      <sheetData sheetId="5">
        <row r="4">
          <cell r="F4" t="str">
            <v>Центральная</v>
          </cell>
        </row>
      </sheetData>
      <sheetData sheetId="6">
        <row r="4">
          <cell r="F4" t="str">
            <v>Центральная</v>
          </cell>
        </row>
      </sheetData>
      <sheetData sheetId="7">
        <row r="4">
          <cell r="H4" t="str">
            <v>СЦТ1</v>
          </cell>
        </row>
      </sheetData>
      <sheetData sheetId="8">
        <row r="7">
          <cell r="C7">
            <v>0</v>
          </cell>
        </row>
      </sheetData>
      <sheetData sheetId="9" refreshError="1">
        <row r="10">
          <cell r="A10" t="str">
            <v>Объект 1</v>
          </cell>
        </row>
        <row r="14">
          <cell r="B14">
            <v>2009</v>
          </cell>
        </row>
        <row r="15">
          <cell r="B15">
            <v>2008</v>
          </cell>
        </row>
      </sheetData>
      <sheetData sheetId="10">
        <row r="6">
          <cell r="D6">
            <v>0</v>
          </cell>
        </row>
      </sheetData>
      <sheetData sheetId="11" refreshError="1">
        <row r="6">
          <cell r="C6">
            <v>5528.9690000000001</v>
          </cell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5">
          <cell r="D15">
            <v>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1">
          <cell r="B21" t="str">
            <v>ГЭС-424</v>
          </cell>
          <cell r="D21" t="e">
            <v>#N/A</v>
          </cell>
        </row>
        <row r="22">
          <cell r="B22" t="str">
            <v>Другие прочие платежи из прибыли</v>
          </cell>
          <cell r="D22">
            <v>0</v>
          </cell>
        </row>
        <row r="24">
          <cell r="D24">
            <v>200</v>
          </cell>
          <cell r="E24">
            <v>200</v>
          </cell>
        </row>
        <row r="25">
          <cell r="D25">
            <v>285</v>
          </cell>
          <cell r="E25">
            <v>285</v>
          </cell>
        </row>
        <row r="26">
          <cell r="D26">
            <v>93</v>
          </cell>
          <cell r="E26">
            <v>105</v>
          </cell>
        </row>
        <row r="27">
          <cell r="D27">
            <v>911</v>
          </cell>
          <cell r="E27">
            <v>899</v>
          </cell>
        </row>
        <row r="28">
          <cell r="D28">
            <v>196.3</v>
          </cell>
          <cell r="E28">
            <v>226.4</v>
          </cell>
        </row>
        <row r="29">
          <cell r="D29">
            <v>714.7</v>
          </cell>
          <cell r="E29">
            <v>672.6</v>
          </cell>
        </row>
        <row r="30">
          <cell r="D30">
            <v>47</v>
          </cell>
          <cell r="E30">
            <v>49</v>
          </cell>
        </row>
        <row r="31">
          <cell r="D31">
            <v>667.7</v>
          </cell>
          <cell r="E31">
            <v>623.6</v>
          </cell>
        </row>
      </sheetData>
      <sheetData sheetId="12" refreshError="1">
        <row r="6">
          <cell r="C6">
            <v>4828.0150000000003</v>
          </cell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13" refreshError="1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5">
          <cell r="C15" t="e">
            <v>#N/A</v>
          </cell>
          <cell r="D15" t="e">
            <v>#N/A</v>
          </cell>
        </row>
        <row r="16">
          <cell r="C16" t="e">
            <v>#N/A</v>
          </cell>
          <cell r="D16" t="e">
            <v>#N/A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1">
          <cell r="B21" t="str">
            <v>ГЭС-424</v>
          </cell>
          <cell r="C21" t="e">
            <v>#N/A</v>
          </cell>
          <cell r="D21" t="e">
            <v>#N/A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657.20399999999995</v>
          </cell>
          <cell r="D25">
            <v>640</v>
          </cell>
        </row>
        <row r="26">
          <cell r="C26">
            <v>656.904</v>
          </cell>
          <cell r="D26">
            <v>639.70000000000005</v>
          </cell>
        </row>
        <row r="27">
          <cell r="C27">
            <v>334.8</v>
          </cell>
          <cell r="D27">
            <v>305.10000000000002</v>
          </cell>
        </row>
        <row r="28">
          <cell r="C28">
            <v>6.0914049148613358</v>
          </cell>
          <cell r="D28">
            <v>5.9024956471271048</v>
          </cell>
        </row>
        <row r="29">
          <cell r="C29">
            <v>322.10399999999998</v>
          </cell>
          <cell r="D29">
            <v>334.6</v>
          </cell>
        </row>
        <row r="30">
          <cell r="C30">
            <v>37.998301245753119</v>
          </cell>
          <cell r="D30">
            <v>38.530187353899663</v>
          </cell>
        </row>
        <row r="31">
          <cell r="C31">
            <v>0.3</v>
          </cell>
          <cell r="D31">
            <v>0.3</v>
          </cell>
        </row>
        <row r="32">
          <cell r="C32" t="e">
            <v>#NAME?</v>
          </cell>
          <cell r="D32" t="e">
            <v>#NAME?</v>
          </cell>
        </row>
        <row r="33">
          <cell r="C33">
            <v>4871.7650000000003</v>
          </cell>
          <cell r="D33">
            <v>4561.7</v>
          </cell>
        </row>
        <row r="34">
          <cell r="C34">
            <v>4839.4000000000005</v>
          </cell>
          <cell r="D34">
            <v>4529.3</v>
          </cell>
        </row>
        <row r="35">
          <cell r="C35" t="e">
            <v>#NAME?</v>
          </cell>
          <cell r="D35" t="e">
            <v>#NAME?</v>
          </cell>
        </row>
        <row r="36">
          <cell r="B36" t="str">
            <v>ГРЭС</v>
          </cell>
          <cell r="C36">
            <v>187.2</v>
          </cell>
          <cell r="D36">
            <v>191.9</v>
          </cell>
        </row>
        <row r="37">
          <cell r="B37" t="str">
            <v>ТЭЦ-1</v>
          </cell>
          <cell r="C37">
            <v>38.4</v>
          </cell>
          <cell r="D37">
            <v>40.4</v>
          </cell>
        </row>
        <row r="38">
          <cell r="B38" t="str">
            <v>ТЭЦ-2</v>
          </cell>
          <cell r="C38">
            <v>738.5</v>
          </cell>
          <cell r="D38">
            <v>741.9</v>
          </cell>
        </row>
        <row r="39">
          <cell r="B39" t="str">
            <v>ТЭЦ-3</v>
          </cell>
          <cell r="C39">
            <v>562.70000000000005</v>
          </cell>
          <cell r="D39">
            <v>571.20000000000005</v>
          </cell>
        </row>
        <row r="40">
          <cell r="B40" t="str">
            <v>ТЭЦ-4</v>
          </cell>
          <cell r="C40">
            <v>1514.9</v>
          </cell>
          <cell r="D40">
            <v>1371.5</v>
          </cell>
        </row>
        <row r="41">
          <cell r="B41" t="str">
            <v>ТЭЦ-5</v>
          </cell>
          <cell r="C41">
            <v>1797.7</v>
          </cell>
          <cell r="D41">
            <v>1612.4</v>
          </cell>
        </row>
        <row r="44">
          <cell r="C44">
            <v>32.4</v>
          </cell>
          <cell r="D44">
            <v>32.4</v>
          </cell>
        </row>
        <row r="46">
          <cell r="B46" t="str">
            <v>ГЭС1</v>
          </cell>
          <cell r="C46">
            <v>32.4</v>
          </cell>
          <cell r="D46">
            <v>32.4</v>
          </cell>
        </row>
        <row r="47">
          <cell r="B47" t="str">
            <v>ГЭС2</v>
          </cell>
          <cell r="C47">
            <v>0</v>
          </cell>
          <cell r="D47">
            <v>0</v>
          </cell>
        </row>
        <row r="48">
          <cell r="B48" t="str">
            <v>ГЭС-424</v>
          </cell>
        </row>
        <row r="51">
          <cell r="C51">
            <v>6.6</v>
          </cell>
          <cell r="D51">
            <v>6.4</v>
          </cell>
        </row>
        <row r="52">
          <cell r="C52">
            <v>37.15</v>
          </cell>
          <cell r="D52">
            <v>37.200000000000003</v>
          </cell>
        </row>
        <row r="53">
          <cell r="C53">
            <v>4828.0150000000003</v>
          </cell>
          <cell r="D53">
            <v>4518.1000000000004</v>
          </cell>
        </row>
        <row r="54">
          <cell r="C54">
            <v>4795.8</v>
          </cell>
          <cell r="D54">
            <v>4485.9000000000005</v>
          </cell>
        </row>
        <row r="56">
          <cell r="B56" t="str">
            <v>ГРЭС</v>
          </cell>
          <cell r="C56">
            <v>185.4</v>
          </cell>
          <cell r="D56">
            <v>190</v>
          </cell>
        </row>
        <row r="57">
          <cell r="B57" t="str">
            <v>ТЭЦ-1</v>
          </cell>
          <cell r="C57">
            <v>36.700000000000003</v>
          </cell>
          <cell r="D57">
            <v>38.799999999999997</v>
          </cell>
        </row>
        <row r="58">
          <cell r="B58" t="str">
            <v>ТЭЦ-2</v>
          </cell>
          <cell r="C58">
            <v>725.6</v>
          </cell>
          <cell r="D58">
            <v>728.7</v>
          </cell>
        </row>
        <row r="59">
          <cell r="B59" t="str">
            <v>ТЭЦ-3</v>
          </cell>
          <cell r="C59">
            <v>557</v>
          </cell>
          <cell r="D59">
            <v>565.70000000000005</v>
          </cell>
        </row>
        <row r="60">
          <cell r="B60" t="str">
            <v>ТЭЦ-4</v>
          </cell>
          <cell r="C60">
            <v>1503.8</v>
          </cell>
          <cell r="D60">
            <v>1360.4</v>
          </cell>
        </row>
        <row r="61">
          <cell r="B61" t="str">
            <v>ТЭЦ-5</v>
          </cell>
          <cell r="C61">
            <v>1787.3</v>
          </cell>
          <cell r="D61">
            <v>1602.3</v>
          </cell>
        </row>
        <row r="64">
          <cell r="C64">
            <v>32.200000000000003</v>
          </cell>
          <cell r="D64">
            <v>32.200000000000003</v>
          </cell>
        </row>
        <row r="66">
          <cell r="B66" t="str">
            <v>ГЭС1</v>
          </cell>
          <cell r="C66">
            <v>32.200000000000003</v>
          </cell>
          <cell r="D66">
            <v>32.200000000000003</v>
          </cell>
        </row>
        <row r="67">
          <cell r="B67" t="str">
            <v>ГЭС2</v>
          </cell>
          <cell r="C67">
            <v>0</v>
          </cell>
          <cell r="D67">
            <v>0</v>
          </cell>
        </row>
        <row r="68">
          <cell r="B68" t="str">
            <v>ГЭС-424</v>
          </cell>
        </row>
      </sheetData>
      <sheetData sheetId="14" refreshError="1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15" refreshError="1">
        <row r="7">
          <cell r="E7">
            <v>565.85150643999998</v>
          </cell>
          <cell r="F7">
            <v>68.395997559999984</v>
          </cell>
          <cell r="G7">
            <v>450.31022518000003</v>
          </cell>
          <cell r="H7">
            <v>141.87715933999999</v>
          </cell>
          <cell r="I7">
            <v>1226.43488852</v>
          </cell>
          <cell r="J7">
            <v>566.28185143999997</v>
          </cell>
          <cell r="K7">
            <v>81.725805759999986</v>
          </cell>
          <cell r="L7">
            <v>381.16133767999997</v>
          </cell>
          <cell r="M7">
            <v>143.26676634200001</v>
          </cell>
          <cell r="N7">
            <v>1172.4357612219999</v>
          </cell>
        </row>
        <row r="8">
          <cell r="E8">
            <v>106.57323144</v>
          </cell>
          <cell r="F8">
            <v>31.434173759999993</v>
          </cell>
          <cell r="G8">
            <v>38.506226879999993</v>
          </cell>
          <cell r="H8">
            <v>0</v>
          </cell>
          <cell r="I8">
            <v>176.51363207999998</v>
          </cell>
          <cell r="J8">
            <v>106.57323144</v>
          </cell>
          <cell r="K8">
            <v>31.434173759999993</v>
          </cell>
          <cell r="L8">
            <v>38.506226879999993</v>
          </cell>
          <cell r="M8">
            <v>0</v>
          </cell>
          <cell r="N8">
            <v>176.51363207999998</v>
          </cell>
        </row>
        <row r="9">
          <cell r="E9">
            <v>1.17</v>
          </cell>
          <cell r="F9">
            <v>2.42</v>
          </cell>
          <cell r="G9">
            <v>2.42</v>
          </cell>
          <cell r="H9">
            <v>0</v>
          </cell>
          <cell r="J9">
            <v>1.17</v>
          </cell>
          <cell r="K9">
            <v>2.42</v>
          </cell>
          <cell r="L9">
            <v>2.42</v>
          </cell>
          <cell r="M9">
            <v>0</v>
          </cell>
        </row>
        <row r="10">
          <cell r="E10">
            <v>10398.200000000001</v>
          </cell>
          <cell r="F10">
            <v>1482.8</v>
          </cell>
          <cell r="G10">
            <v>1816.4</v>
          </cell>
          <cell r="H10">
            <v>0</v>
          </cell>
          <cell r="I10">
            <v>13697.4</v>
          </cell>
          <cell r="J10">
            <v>10398.200000000001</v>
          </cell>
          <cell r="K10">
            <v>1482.8</v>
          </cell>
          <cell r="L10">
            <v>1816.4</v>
          </cell>
          <cell r="M10">
            <v>0</v>
          </cell>
          <cell r="N10">
            <v>13697.4</v>
          </cell>
        </row>
        <row r="11">
          <cell r="E11">
            <v>8760</v>
          </cell>
          <cell r="F11">
            <v>8760</v>
          </cell>
          <cell r="G11">
            <v>8760</v>
          </cell>
          <cell r="H11">
            <v>8760</v>
          </cell>
          <cell r="J11">
            <v>8760</v>
          </cell>
          <cell r="K11">
            <v>8760</v>
          </cell>
          <cell r="L11">
            <v>8760</v>
          </cell>
          <cell r="M11">
            <v>8760</v>
          </cell>
        </row>
        <row r="12">
          <cell r="E12">
            <v>2.0287999999999999</v>
          </cell>
          <cell r="F12">
            <v>0</v>
          </cell>
          <cell r="G12">
            <v>0.38719999999999999</v>
          </cell>
          <cell r="H12">
            <v>0</v>
          </cell>
          <cell r="I12">
            <v>2.4159999999999999</v>
          </cell>
          <cell r="J12">
            <v>2.0287999999999999</v>
          </cell>
          <cell r="K12">
            <v>0</v>
          </cell>
          <cell r="L12">
            <v>0.38719999999999999</v>
          </cell>
          <cell r="M12">
            <v>0</v>
          </cell>
          <cell r="N12">
            <v>2.4159999999999999</v>
          </cell>
        </row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1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K18">
            <v>1</v>
          </cell>
          <cell r="L18">
            <v>0</v>
          </cell>
          <cell r="M18">
            <v>0</v>
          </cell>
          <cell r="N18">
            <v>1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Синхронные компенсаторы 50МВА</v>
          </cell>
          <cell r="C22" t="str">
            <v>Синхронные компенсаторы 50МВА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Синхронные компенсаторы 50МВА</v>
          </cell>
        </row>
        <row r="24">
          <cell r="C24" t="str">
            <v>Синхронные компенсаторы 50МВА</v>
          </cell>
        </row>
        <row r="25">
          <cell r="B25" t="str">
            <v>СК</v>
          </cell>
          <cell r="C25" t="str">
            <v>СК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 t="str">
            <v>СК</v>
          </cell>
        </row>
        <row r="27">
          <cell r="C27" t="str">
            <v>СК</v>
          </cell>
        </row>
        <row r="29">
          <cell r="E29">
            <v>37.992824999999996</v>
          </cell>
          <cell r="F29">
            <v>0</v>
          </cell>
          <cell r="G29">
            <v>0</v>
          </cell>
          <cell r="H29">
            <v>0</v>
          </cell>
          <cell r="I29">
            <v>37.992824999999996</v>
          </cell>
          <cell r="J29">
            <v>37.992824999999996</v>
          </cell>
          <cell r="K29">
            <v>0</v>
          </cell>
          <cell r="L29">
            <v>0</v>
          </cell>
          <cell r="M29">
            <v>0</v>
          </cell>
          <cell r="N29">
            <v>37.992824999999996</v>
          </cell>
        </row>
        <row r="30">
          <cell r="B30" t="str">
            <v>ЛЭП 220 кВ</v>
          </cell>
          <cell r="C30" t="str">
            <v>ЛЭП 220 кВ</v>
          </cell>
          <cell r="E30">
            <v>37.992824999999996</v>
          </cell>
          <cell r="F30">
            <v>0</v>
          </cell>
          <cell r="G30">
            <v>0</v>
          </cell>
          <cell r="H30">
            <v>0</v>
          </cell>
          <cell r="I30">
            <v>37.992824999999996</v>
          </cell>
          <cell r="J30">
            <v>37.992824999999996</v>
          </cell>
          <cell r="K30">
            <v>0</v>
          </cell>
          <cell r="L30">
            <v>0</v>
          </cell>
          <cell r="M30">
            <v>0</v>
          </cell>
          <cell r="N30">
            <v>37.992824999999996</v>
          </cell>
        </row>
        <row r="31">
          <cell r="C31" t="str">
            <v>ЛЭП 220 кВ</v>
          </cell>
          <cell r="E31">
            <v>22.5</v>
          </cell>
          <cell r="J31">
            <v>22.5</v>
          </cell>
        </row>
        <row r="32">
          <cell r="C32" t="str">
            <v>ЛЭП 220 кВ</v>
          </cell>
          <cell r="E32">
            <v>1688.57</v>
          </cell>
          <cell r="J32">
            <v>1688.57</v>
          </cell>
        </row>
        <row r="33">
          <cell r="B33" t="str">
            <v>Линии по напряжению</v>
          </cell>
          <cell r="C33" t="str">
            <v>Линии по напряжению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 t="str">
            <v>Линии по напряжению</v>
          </cell>
        </row>
        <row r="35">
          <cell r="C35" t="str">
            <v>Линии по напряжению</v>
          </cell>
        </row>
        <row r="37">
          <cell r="E37">
            <v>419.25664999999998</v>
          </cell>
          <cell r="F37">
            <v>35.961823799999998</v>
          </cell>
          <cell r="G37">
            <v>411.41679830000004</v>
          </cell>
          <cell r="H37">
            <v>141.87715933999999</v>
          </cell>
          <cell r="I37">
            <v>1008.51243144</v>
          </cell>
          <cell r="J37">
            <v>419.68699499999997</v>
          </cell>
          <cell r="K37">
            <v>49.291632</v>
          </cell>
          <cell r="L37">
            <v>342.26791079999998</v>
          </cell>
          <cell r="M37">
            <v>143.26676634200001</v>
          </cell>
          <cell r="N37">
            <v>954.51330414199992</v>
          </cell>
        </row>
        <row r="38">
          <cell r="E38">
            <v>419.25664999999998</v>
          </cell>
          <cell r="F38">
            <v>35.961823799999998</v>
          </cell>
          <cell r="G38">
            <v>411.41679830000004</v>
          </cell>
          <cell r="H38">
            <v>0</v>
          </cell>
          <cell r="I38">
            <v>866.63527210000007</v>
          </cell>
          <cell r="J38">
            <v>419.68699499999997</v>
          </cell>
          <cell r="K38">
            <v>49.291632</v>
          </cell>
          <cell r="L38">
            <v>342.26791079999998</v>
          </cell>
          <cell r="M38">
            <v>0</v>
          </cell>
          <cell r="N38">
            <v>811.24653779999994</v>
          </cell>
        </row>
        <row r="39">
          <cell r="E39">
            <v>4.5999999999999996</v>
          </cell>
          <cell r="F39">
            <v>3.57</v>
          </cell>
          <cell r="G39">
            <v>10.07</v>
          </cell>
          <cell r="J39">
            <v>4.55</v>
          </cell>
          <cell r="K39">
            <v>3.93</v>
          </cell>
          <cell r="L39">
            <v>8.44</v>
          </cell>
        </row>
        <row r="40">
          <cell r="E40">
            <v>9114.2749999999996</v>
          </cell>
          <cell r="F40">
            <v>1007.3340000000001</v>
          </cell>
          <cell r="G40">
            <v>4085.5690000000004</v>
          </cell>
          <cell r="J40">
            <v>9223.89</v>
          </cell>
          <cell r="K40">
            <v>1254.24</v>
          </cell>
          <cell r="L40">
            <v>4055.3070000000002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141.87715933999999</v>
          </cell>
          <cell r="I41">
            <v>141.87715933999999</v>
          </cell>
          <cell r="J41">
            <v>0</v>
          </cell>
          <cell r="K41">
            <v>0</v>
          </cell>
          <cell r="L41">
            <v>0</v>
          </cell>
          <cell r="M41">
            <v>143.26676634200001</v>
          </cell>
          <cell r="N41">
            <v>143.26676634200001</v>
          </cell>
        </row>
        <row r="42">
          <cell r="H42">
            <v>8.27</v>
          </cell>
          <cell r="M42">
            <v>8.3510000000000009</v>
          </cell>
        </row>
        <row r="43">
          <cell r="H43">
            <v>17155.642</v>
          </cell>
          <cell r="M43">
            <v>17155.642</v>
          </cell>
        </row>
        <row r="45">
          <cell r="E45">
            <v>32.899000000000001</v>
          </cell>
          <cell r="F45">
            <v>12.411</v>
          </cell>
          <cell r="G45">
            <v>5.6</v>
          </cell>
          <cell r="I45">
            <v>50.910000000000004</v>
          </cell>
          <cell r="J45">
            <v>32.743499999999997</v>
          </cell>
          <cell r="K45">
            <v>12.566800000000001</v>
          </cell>
          <cell r="L45">
            <v>5.6</v>
          </cell>
          <cell r="N45">
            <v>50.910299999999999</v>
          </cell>
        </row>
        <row r="47">
          <cell r="I47">
            <v>0</v>
          </cell>
          <cell r="N47">
            <v>0</v>
          </cell>
        </row>
        <row r="49">
          <cell r="E49">
            <v>598.75050643999998</v>
          </cell>
          <cell r="F49">
            <v>80.806997559999985</v>
          </cell>
          <cell r="G49">
            <v>455.91022518000005</v>
          </cell>
          <cell r="H49">
            <v>141.87715933999999</v>
          </cell>
          <cell r="I49">
            <v>1277.34488852</v>
          </cell>
          <cell r="J49">
            <v>599.02535144000001</v>
          </cell>
          <cell r="K49">
            <v>94.292605759999987</v>
          </cell>
          <cell r="L49">
            <v>386.76133768</v>
          </cell>
          <cell r="M49">
            <v>143.26676634200001</v>
          </cell>
          <cell r="N49">
            <v>1223.3460612219999</v>
          </cell>
        </row>
      </sheetData>
      <sheetData sheetId="16" refreshError="1">
        <row r="8">
          <cell r="C8">
            <v>10293.065000000001</v>
          </cell>
          <cell r="D8">
            <v>9966.375</v>
          </cell>
          <cell r="E8">
            <v>1007.3340000000001</v>
          </cell>
          <cell r="F8">
            <v>4085.5690000000004</v>
          </cell>
          <cell r="G8">
            <v>1133.9949999999999</v>
          </cell>
          <cell r="H8">
            <v>10347.99</v>
          </cell>
          <cell r="I8">
            <v>10085.39</v>
          </cell>
          <cell r="J8">
            <v>1254.24</v>
          </cell>
          <cell r="K8">
            <v>4055.3070000000002</v>
          </cell>
          <cell r="L8">
            <v>1146.2550000000001</v>
          </cell>
        </row>
        <row r="9">
          <cell r="C9" t="str">
            <v>СЦТ1</v>
          </cell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11">
          <cell r="D11" t="str">
            <v>Газ</v>
          </cell>
          <cell r="E11">
            <v>876.64400000000001</v>
          </cell>
          <cell r="F11">
            <v>3506.55</v>
          </cell>
          <cell r="J11">
            <v>1149.24</v>
          </cell>
          <cell r="K11">
            <v>3279.78</v>
          </cell>
          <cell r="L11" t="e">
            <v>#NAME?</v>
          </cell>
        </row>
        <row r="12">
          <cell r="D12">
            <v>202</v>
          </cell>
          <cell r="F12">
            <v>383.01900000000001</v>
          </cell>
          <cell r="K12">
            <v>617.92700000000002</v>
          </cell>
        </row>
        <row r="13">
          <cell r="C13" t="str">
            <v>СЦТ1</v>
          </cell>
          <cell r="D13">
            <v>465</v>
          </cell>
          <cell r="E13">
            <v>465</v>
          </cell>
          <cell r="F13">
            <v>0</v>
          </cell>
          <cell r="G13">
            <v>1133.9949999999999</v>
          </cell>
          <cell r="L13">
            <v>1146.2550000000001</v>
          </cell>
        </row>
        <row r="14">
          <cell r="C14">
            <v>4827.9850000000006</v>
          </cell>
          <cell r="D14">
            <v>4827.9850000000006</v>
          </cell>
          <cell r="E14">
            <v>0</v>
          </cell>
          <cell r="F14">
            <v>0</v>
          </cell>
          <cell r="G14">
            <v>0</v>
          </cell>
          <cell r="H14">
            <v>4518.1099999999997</v>
          </cell>
          <cell r="I14">
            <v>4518.1099999999997</v>
          </cell>
          <cell r="J14">
            <v>0</v>
          </cell>
          <cell r="K14">
            <v>0</v>
          </cell>
          <cell r="L14">
            <v>0</v>
          </cell>
        </row>
        <row r="15">
          <cell r="C15">
            <v>5465.08</v>
          </cell>
          <cell r="D15">
            <v>5138.3900000000003</v>
          </cell>
          <cell r="E15">
            <v>130.69</v>
          </cell>
          <cell r="F15">
            <v>196</v>
          </cell>
          <cell r="G15">
            <v>0</v>
          </cell>
          <cell r="H15">
            <v>5829.88</v>
          </cell>
          <cell r="I15">
            <v>5567.28</v>
          </cell>
          <cell r="J15">
            <v>105</v>
          </cell>
          <cell r="K15">
            <v>157.6</v>
          </cell>
          <cell r="L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1277.34488852</v>
          </cell>
          <cell r="D17">
            <v>598.75050643999998</v>
          </cell>
          <cell r="E17">
            <v>80.806997559999985</v>
          </cell>
          <cell r="F17">
            <v>455.91022518000005</v>
          </cell>
          <cell r="G17">
            <v>141.87715933999999</v>
          </cell>
          <cell r="H17">
            <v>1223.3460612219999</v>
          </cell>
          <cell r="I17">
            <v>599.02535144000001</v>
          </cell>
          <cell r="J17">
            <v>94.292605759999987</v>
          </cell>
          <cell r="K17">
            <v>386.76133768</v>
          </cell>
          <cell r="L17">
            <v>143.26676634200001</v>
          </cell>
        </row>
        <row r="18">
          <cell r="C18">
            <v>12.409762189590758</v>
          </cell>
          <cell r="D18">
            <v>6.0077059757434377</v>
          </cell>
          <cell r="E18">
            <v>8.0218673806304537</v>
          </cell>
          <cell r="F18">
            <v>11.159038684207758</v>
          </cell>
          <cell r="G18">
            <v>12.51126851000225</v>
          </cell>
          <cell r="H18">
            <v>11.822064586668521</v>
          </cell>
          <cell r="I18">
            <v>5.9395358180496745</v>
          </cell>
          <cell r="J18">
            <v>7.5179077178211502</v>
          </cell>
          <cell r="K18">
            <v>9.5371654397558547</v>
          </cell>
          <cell r="L18">
            <v>12.498681911267562</v>
          </cell>
        </row>
        <row r="19">
          <cell r="C19">
            <v>61.201000000000001</v>
          </cell>
          <cell r="D19">
            <v>0</v>
          </cell>
          <cell r="E19">
            <v>19.456631250000001</v>
          </cell>
          <cell r="F19">
            <v>40.373339999999999</v>
          </cell>
          <cell r="G19">
            <v>1.37102875</v>
          </cell>
          <cell r="H19">
            <v>50.737598820020011</v>
          </cell>
          <cell r="I19">
            <v>0</v>
          </cell>
          <cell r="J19">
            <v>9.2418750000000003</v>
          </cell>
          <cell r="K19">
            <v>40.106883150020003</v>
          </cell>
          <cell r="L19">
            <v>1.38884067000001</v>
          </cell>
        </row>
        <row r="20">
          <cell r="D20">
            <v>9367.6244935600007</v>
          </cell>
          <cell r="E20">
            <v>907.07037119000006</v>
          </cell>
          <cell r="F20">
            <v>3589.2854348200003</v>
          </cell>
          <cell r="G20">
            <v>990.74681190999991</v>
          </cell>
          <cell r="I20">
            <v>9486.3646485600002</v>
          </cell>
          <cell r="J20">
            <v>1150.7055192400001</v>
          </cell>
          <cell r="K20">
            <v>3628.4387791699801</v>
          </cell>
          <cell r="L20">
            <v>1001.5993929880001</v>
          </cell>
        </row>
        <row r="21">
          <cell r="C21">
            <v>8531.8198599999996</v>
          </cell>
          <cell r="D21">
            <v>4561.9240719999998</v>
          </cell>
          <cell r="E21">
            <v>524.0095</v>
          </cell>
          <cell r="F21">
            <v>2455.1120700000001</v>
          </cell>
          <cell r="G21">
            <v>990.77421799999991</v>
          </cell>
          <cell r="H21">
            <v>8625.2849700000006</v>
          </cell>
          <cell r="I21">
            <v>4611.87</v>
          </cell>
          <cell r="J21">
            <v>529.79589999999996</v>
          </cell>
          <cell r="K21">
            <v>2482.0190700000003</v>
          </cell>
          <cell r="L21">
            <v>1001.5999999999999</v>
          </cell>
        </row>
        <row r="23">
          <cell r="C23">
            <v>852.10000000000014</v>
          </cell>
          <cell r="D23">
            <v>852.1</v>
          </cell>
          <cell r="F23">
            <v>0</v>
          </cell>
          <cell r="H23">
            <v>861.5</v>
          </cell>
          <cell r="I23">
            <v>861.5</v>
          </cell>
          <cell r="L23" t="e">
            <v>#NAME?</v>
          </cell>
        </row>
        <row r="24">
          <cell r="C24">
            <v>422.15</v>
          </cell>
          <cell r="D24">
            <v>422.15</v>
          </cell>
          <cell r="H24">
            <v>445.6</v>
          </cell>
          <cell r="I24">
            <v>445.6</v>
          </cell>
        </row>
        <row r="25">
          <cell r="C25">
            <v>0</v>
          </cell>
          <cell r="D25">
            <v>0</v>
          </cell>
          <cell r="E25">
            <v>285</v>
          </cell>
          <cell r="F25">
            <v>0</v>
          </cell>
          <cell r="H25">
            <v>0</v>
          </cell>
          <cell r="I25">
            <v>0</v>
          </cell>
          <cell r="L25" t="e">
            <v>#NAME?</v>
          </cell>
        </row>
      </sheetData>
      <sheetData sheetId="17" refreshError="1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C13">
            <v>5042.93</v>
          </cell>
          <cell r="D13">
            <v>777.76</v>
          </cell>
          <cell r="E13" t="e">
            <v>#NAME?</v>
          </cell>
          <cell r="G13">
            <v>187.834</v>
          </cell>
          <cell r="H13">
            <v>1643142.9057</v>
          </cell>
          <cell r="I13">
            <v>999625.99992000009</v>
          </cell>
          <cell r="J13">
            <v>2642768.9056200003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E14">
            <v>140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G15">
            <v>304.06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0</v>
          </cell>
          <cell r="I16">
            <v>54466.5</v>
          </cell>
          <cell r="J16">
            <v>253163.56400000001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8">
          <cell r="C18">
            <v>11.518139955814636</v>
          </cell>
          <cell r="D18">
            <v>5.5859192158374409</v>
          </cell>
          <cell r="E18">
            <v>6.9363063376935985</v>
          </cell>
          <cell r="F18">
            <v>9.5845604322284537</v>
          </cell>
          <cell r="G18">
            <v>10.232439281493233</v>
          </cell>
          <cell r="H18">
            <v>11.063099364433459</v>
          </cell>
          <cell r="I18">
            <v>5.564065382703947</v>
          </cell>
          <cell r="J18">
            <v>7.9652425778421421</v>
          </cell>
          <cell r="K18">
            <v>8.2337139229013623</v>
          </cell>
          <cell r="L18">
            <v>10.304768129539633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E22">
            <v>0</v>
          </cell>
          <cell r="H22">
            <v>59.5</v>
          </cell>
          <cell r="I22">
            <v>59.5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</sheetData>
      <sheetData sheetId="18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7">
          <cell r="E7">
            <v>785742.21591662988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9">
          <cell r="C9">
            <v>8531.8198599999996</v>
          </cell>
          <cell r="D9">
            <v>45.26</v>
          </cell>
          <cell r="E9">
            <v>386150.16686359997</v>
          </cell>
        </row>
        <row r="10">
          <cell r="B10" t="str">
            <v>БП №1</v>
          </cell>
          <cell r="C10">
            <v>219</v>
          </cell>
          <cell r="D10">
            <v>37.97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D12">
            <v>673.9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D17">
            <v>93.530000000000015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D20">
            <v>10.46</v>
          </cell>
          <cell r="E20">
            <v>90220.480786200016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1">
          <cell r="C21">
            <v>8625.2849700000006</v>
          </cell>
          <cell r="D21">
            <v>40.71</v>
          </cell>
          <cell r="E21">
            <v>351135.35112870001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9">
        <row r="4">
          <cell r="F4" t="str">
            <v>ГРЭС</v>
          </cell>
        </row>
      </sheetData>
      <sheetData sheetId="20">
        <row r="4">
          <cell r="F4" t="str">
            <v>Центральная</v>
          </cell>
        </row>
      </sheetData>
      <sheetData sheetId="21">
        <row r="4">
          <cell r="F4" t="str">
            <v>Центральная</v>
          </cell>
        </row>
      </sheetData>
      <sheetData sheetId="22">
        <row r="10">
          <cell r="C10">
            <v>0</v>
          </cell>
        </row>
      </sheetData>
      <sheetData sheetId="23">
        <row r="11">
          <cell r="C11" t="str">
            <v>Всего</v>
          </cell>
        </row>
      </sheetData>
      <sheetData sheetId="24">
        <row r="4">
          <cell r="F4" t="str">
            <v>Центральная</v>
          </cell>
        </row>
      </sheetData>
      <sheetData sheetId="25">
        <row r="5">
          <cell r="H5" t="str">
            <v>СЦТ1</v>
          </cell>
        </row>
      </sheetData>
      <sheetData sheetId="26">
        <row r="6">
          <cell r="E6">
            <v>8625.2849700000006</v>
          </cell>
        </row>
      </sheetData>
      <sheetData sheetId="27">
        <row r="6">
          <cell r="D6">
            <v>1370249.827</v>
          </cell>
        </row>
      </sheetData>
      <sheetData sheetId="28">
        <row r="4">
          <cell r="G4" t="str">
            <v>СЦТ1</v>
          </cell>
        </row>
      </sheetData>
      <sheetData sheetId="29">
        <row r="6">
          <cell r="D6" t="e">
            <v>#NAME?</v>
          </cell>
        </row>
      </sheetData>
      <sheetData sheetId="30">
        <row r="4">
          <cell r="F4" t="str">
            <v>СЦТ1</v>
          </cell>
        </row>
      </sheetData>
      <sheetData sheetId="31">
        <row r="6">
          <cell r="D6">
            <v>8531.8198599999996</v>
          </cell>
        </row>
      </sheetData>
      <sheetData sheetId="32">
        <row r="4">
          <cell r="K4" t="str">
            <v>БП №1</v>
          </cell>
        </row>
      </sheetData>
      <sheetData sheetId="33">
        <row r="10">
          <cell r="C10" t="str">
            <v>Всего</v>
          </cell>
        </row>
      </sheetData>
      <sheetData sheetId="34">
        <row r="4">
          <cell r="G4" t="str">
            <v>Центральная</v>
          </cell>
        </row>
      </sheetData>
      <sheetData sheetId="35">
        <row r="4">
          <cell r="H4" t="str">
            <v>Центральная</v>
          </cell>
        </row>
      </sheetData>
      <sheetData sheetId="36">
        <row r="14">
          <cell r="A14" t="str">
            <v>1.</v>
          </cell>
        </row>
      </sheetData>
      <sheetData sheetId="37">
        <row r="11">
          <cell r="B11" t="str">
            <v>БП №1</v>
          </cell>
        </row>
      </sheetData>
      <sheetData sheetId="38">
        <row r="7">
          <cell r="F7">
            <v>800</v>
          </cell>
        </row>
      </sheetData>
      <sheetData sheetId="39" refreshError="1">
        <row r="8">
          <cell r="D8">
            <v>5496.2690000000002</v>
          </cell>
          <cell r="E8">
            <v>0</v>
          </cell>
          <cell r="F8" t="e">
            <v>#NAME?</v>
          </cell>
          <cell r="G8">
            <v>0</v>
          </cell>
          <cell r="H8" t="e">
            <v>#NAME?</v>
          </cell>
          <cell r="J8" t="e">
            <v>#DIV/0!</v>
          </cell>
          <cell r="K8">
            <v>0</v>
          </cell>
          <cell r="L8">
            <v>0</v>
          </cell>
          <cell r="M8">
            <v>0</v>
          </cell>
          <cell r="N8" t="e">
            <v>#NAME?</v>
          </cell>
          <cell r="O8">
            <v>0</v>
          </cell>
          <cell r="P8">
            <v>0</v>
          </cell>
        </row>
        <row r="10">
          <cell r="B10" t="str">
            <v>ГРЭС</v>
          </cell>
          <cell r="D10">
            <v>226.03399999999999</v>
          </cell>
          <cell r="E10">
            <v>0</v>
          </cell>
          <cell r="F10" t="e">
            <v>#NAME?</v>
          </cell>
          <cell r="G10">
            <v>1816.4</v>
          </cell>
          <cell r="H10" t="e">
            <v>#NAME?</v>
          </cell>
          <cell r="I10">
            <v>13697.4</v>
          </cell>
          <cell r="J10">
            <v>10398.200000000001</v>
          </cell>
          <cell r="K10">
            <v>0</v>
          </cell>
          <cell r="L10">
            <v>1816.4</v>
          </cell>
          <cell r="M10">
            <v>0</v>
          </cell>
          <cell r="N10">
            <v>13697.4</v>
          </cell>
          <cell r="O10">
            <v>0</v>
          </cell>
          <cell r="P10">
            <v>0</v>
          </cell>
        </row>
        <row r="11">
          <cell r="B11" t="str">
            <v>ТЭЦ-1</v>
          </cell>
          <cell r="D11">
            <v>55.439</v>
          </cell>
          <cell r="E11">
            <v>0</v>
          </cell>
          <cell r="F11" t="e">
            <v>#NAME?</v>
          </cell>
          <cell r="G11">
            <v>8760</v>
          </cell>
          <cell r="H11" t="e">
            <v>#NAME?</v>
          </cell>
          <cell r="J11">
            <v>8760</v>
          </cell>
          <cell r="K11">
            <v>0</v>
          </cell>
          <cell r="L11">
            <v>1605.1</v>
          </cell>
          <cell r="M11">
            <v>8760</v>
          </cell>
          <cell r="O11">
            <v>0</v>
          </cell>
          <cell r="P11">
            <v>0</v>
          </cell>
        </row>
        <row r="12">
          <cell r="B12" t="str">
            <v>ТЭЦ-2</v>
          </cell>
          <cell r="D12">
            <v>859.84699999999998</v>
          </cell>
          <cell r="E12">
            <v>0</v>
          </cell>
          <cell r="F12" t="e">
            <v>#NAME?</v>
          </cell>
          <cell r="G12">
            <v>0.38719999999999999</v>
          </cell>
          <cell r="H12" t="e">
            <v>#NAME?</v>
          </cell>
          <cell r="I12">
            <v>2.4159999999999999</v>
          </cell>
          <cell r="J12">
            <v>2.0287999999999999</v>
          </cell>
          <cell r="K12">
            <v>0</v>
          </cell>
          <cell r="L12">
            <v>1319.2</v>
          </cell>
          <cell r="M12">
            <v>0</v>
          </cell>
          <cell r="N12">
            <v>2.4159999999999999</v>
          </cell>
          <cell r="O12">
            <v>0</v>
          </cell>
          <cell r="P12">
            <v>0</v>
          </cell>
        </row>
        <row r="13">
          <cell r="B13" t="str">
            <v>ТЭЦ-3</v>
          </cell>
          <cell r="D13">
            <v>658.649</v>
          </cell>
          <cell r="E13">
            <v>0</v>
          </cell>
          <cell r="F13" t="e">
            <v>#NAME?</v>
          </cell>
          <cell r="G13">
            <v>387.2</v>
          </cell>
          <cell r="H13" t="e">
            <v>#NAME?</v>
          </cell>
          <cell r="J13">
            <v>1014.4</v>
          </cell>
          <cell r="K13">
            <v>0</v>
          </cell>
          <cell r="L13">
            <v>387.2</v>
          </cell>
          <cell r="M13">
            <v>67.599999999999994</v>
          </cell>
          <cell r="O13">
            <v>0</v>
          </cell>
          <cell r="P13">
            <v>0</v>
          </cell>
        </row>
        <row r="14">
          <cell r="B14" t="str">
            <v>ТЭЦ-4</v>
          </cell>
          <cell r="D14">
            <v>1704.9</v>
          </cell>
          <cell r="E14">
            <v>0</v>
          </cell>
          <cell r="F14" t="e">
            <v>#NAME?</v>
          </cell>
          <cell r="G14">
            <v>1</v>
          </cell>
          <cell r="H14" t="e">
            <v>#NAME?</v>
          </cell>
          <cell r="J14">
            <v>2</v>
          </cell>
          <cell r="K14">
            <v>0</v>
          </cell>
          <cell r="L14">
            <v>1</v>
          </cell>
          <cell r="O14">
            <v>0</v>
          </cell>
          <cell r="P14">
            <v>0</v>
          </cell>
        </row>
        <row r="15">
          <cell r="B15" t="str">
            <v>ТЭЦ-5</v>
          </cell>
          <cell r="D15">
            <v>1991.4</v>
          </cell>
          <cell r="E15">
            <v>0</v>
          </cell>
          <cell r="F15" t="e">
            <v>#NAME?</v>
          </cell>
          <cell r="G15">
            <v>0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L15">
            <v>28153.84363407865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>
            <v>0</v>
          </cell>
          <cell r="E16">
            <v>0</v>
          </cell>
          <cell r="F16" t="e">
            <v>#NAME?</v>
          </cell>
          <cell r="G16">
            <v>0</v>
          </cell>
          <cell r="H16" t="e">
            <v>#NAME?</v>
          </cell>
          <cell r="J16">
            <v>0</v>
          </cell>
          <cell r="K16">
            <v>0</v>
          </cell>
          <cell r="L16">
            <v>4587.3968378237996</v>
          </cell>
          <cell r="M16">
            <v>0</v>
          </cell>
          <cell r="O16">
            <v>0</v>
          </cell>
          <cell r="P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K18">
            <v>1</v>
          </cell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19">
          <cell r="D19">
            <v>15881.039253143997</v>
          </cell>
          <cell r="E19">
            <v>0</v>
          </cell>
          <cell r="F19">
            <v>15881.039253143997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N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K20">
            <v>500</v>
          </cell>
          <cell r="O20">
            <v>0</v>
          </cell>
          <cell r="P20">
            <v>0</v>
          </cell>
        </row>
        <row r="21">
          <cell r="D21">
            <v>4160.83248</v>
          </cell>
          <cell r="E21">
            <v>0</v>
          </cell>
          <cell r="F21">
            <v>4160.83248</v>
          </cell>
          <cell r="K21">
            <v>2</v>
          </cell>
        </row>
        <row r="22">
          <cell r="D22">
            <v>5496.2690000000002</v>
          </cell>
          <cell r="E22">
            <v>0</v>
          </cell>
          <cell r="F22" t="e">
            <v>#NAME?</v>
          </cell>
          <cell r="G22">
            <v>0</v>
          </cell>
          <cell r="H22" t="e">
            <v>#NAME?</v>
          </cell>
          <cell r="I22">
            <v>0</v>
          </cell>
          <cell r="J22" t="e">
            <v>#DIV/0!</v>
          </cell>
          <cell r="K22">
            <v>0</v>
          </cell>
          <cell r="L22">
            <v>0</v>
          </cell>
          <cell r="M22">
            <v>0</v>
          </cell>
          <cell r="N22" t="e">
            <v>#NAME?</v>
          </cell>
          <cell r="O22">
            <v>0</v>
          </cell>
          <cell r="P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N23">
            <v>0</v>
          </cell>
        </row>
        <row r="24">
          <cell r="B24" t="str">
            <v>СЦТ1</v>
          </cell>
          <cell r="D24">
            <v>3132.7200000000003</v>
          </cell>
          <cell r="E24">
            <v>0</v>
          </cell>
          <cell r="F24" t="e">
            <v>#NAME?</v>
          </cell>
          <cell r="G24">
            <v>0</v>
          </cell>
          <cell r="H24" t="e">
            <v>#NAME?</v>
          </cell>
          <cell r="I24">
            <v>0</v>
          </cell>
          <cell r="J24" t="e">
            <v>#NAME?</v>
          </cell>
          <cell r="K24">
            <v>0</v>
          </cell>
          <cell r="L24">
            <v>0</v>
          </cell>
          <cell r="M24">
            <v>0</v>
          </cell>
          <cell r="N24" t="e">
            <v>#NAME?</v>
          </cell>
          <cell r="O24">
            <v>0</v>
          </cell>
          <cell r="P24">
            <v>0</v>
          </cell>
        </row>
        <row r="25">
          <cell r="B25" t="str">
            <v>СЦТ2</v>
          </cell>
          <cell r="D25">
            <v>1704.9</v>
          </cell>
          <cell r="E25">
            <v>0</v>
          </cell>
          <cell r="F25" t="e">
            <v>#NAME?</v>
          </cell>
          <cell r="G25">
            <v>0</v>
          </cell>
          <cell r="H25" t="e">
            <v>#NAME?</v>
          </cell>
          <cell r="I25">
            <v>0</v>
          </cell>
          <cell r="J25" t="e">
            <v>#NAME?</v>
          </cell>
          <cell r="K25">
            <v>0</v>
          </cell>
          <cell r="L25">
            <v>0</v>
          </cell>
          <cell r="M25">
            <v>0</v>
          </cell>
          <cell r="N25" t="e">
            <v>#NAME?</v>
          </cell>
          <cell r="O25">
            <v>0</v>
          </cell>
          <cell r="P25">
            <v>0</v>
          </cell>
        </row>
        <row r="26">
          <cell r="B26" t="str">
            <v>СЦТ3</v>
          </cell>
          <cell r="D26">
            <v>658.649</v>
          </cell>
          <cell r="E26">
            <v>0</v>
          </cell>
          <cell r="F26" t="e">
            <v>#NAME?</v>
          </cell>
          <cell r="G26">
            <v>0</v>
          </cell>
          <cell r="H26" t="e">
            <v>#NAME?</v>
          </cell>
          <cell r="J26" t="e">
            <v>#NAME?</v>
          </cell>
          <cell r="K26">
            <v>0</v>
          </cell>
          <cell r="L26">
            <v>0</v>
          </cell>
          <cell r="M26">
            <v>0</v>
          </cell>
          <cell r="N26" t="e">
            <v>#NAME?</v>
          </cell>
          <cell r="O26">
            <v>0</v>
          </cell>
          <cell r="P26">
            <v>0</v>
          </cell>
        </row>
        <row r="27">
          <cell r="D27">
            <v>0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>
            <v>0</v>
          </cell>
          <cell r="J27" t="e">
            <v>#NAME?</v>
          </cell>
          <cell r="K27">
            <v>0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>
            <v>0</v>
          </cell>
        </row>
        <row r="28">
          <cell r="D28">
            <v>61.233507081174444</v>
          </cell>
          <cell r="E28">
            <v>0</v>
          </cell>
          <cell r="F28">
            <v>61.233507081174444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37.992824999999996</v>
          </cell>
          <cell r="J29">
            <v>37.992824999999996</v>
          </cell>
          <cell r="K29">
            <v>0</v>
          </cell>
          <cell r="N29">
            <v>37.992824999999996</v>
          </cell>
        </row>
        <row r="30">
          <cell r="D30">
            <v>0</v>
          </cell>
          <cell r="E30">
            <v>0</v>
          </cell>
          <cell r="F30" t="e">
            <v>#NAME?</v>
          </cell>
          <cell r="G30">
            <v>0</v>
          </cell>
          <cell r="H30" t="e">
            <v>#NAME?</v>
          </cell>
          <cell r="I30">
            <v>0</v>
          </cell>
          <cell r="J30">
            <v>37.992824999999996</v>
          </cell>
          <cell r="K30">
            <v>0</v>
          </cell>
          <cell r="L30">
            <v>0</v>
          </cell>
          <cell r="M30">
            <v>0</v>
          </cell>
          <cell r="N30">
            <v>37.992824999999996</v>
          </cell>
          <cell r="O30">
            <v>0</v>
          </cell>
          <cell r="P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J31">
            <v>22.5</v>
          </cell>
        </row>
        <row r="32">
          <cell r="D32">
            <v>0</v>
          </cell>
          <cell r="E32">
            <v>0</v>
          </cell>
          <cell r="F32">
            <v>0</v>
          </cell>
          <cell r="J32">
            <v>1688.57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32.136040000000001</v>
          </cell>
          <cell r="M33">
            <v>0.86422000000000021</v>
          </cell>
          <cell r="N33" t="e">
            <v>#NAME?</v>
          </cell>
          <cell r="O33">
            <v>7.427007892999999</v>
          </cell>
          <cell r="P33">
            <v>7.427007892999999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5766.4</v>
          </cell>
          <cell r="E35">
            <v>0</v>
          </cell>
          <cell r="F35">
            <v>5766.4</v>
          </cell>
          <cell r="L35">
            <v>5766.4</v>
          </cell>
          <cell r="O35">
            <v>0</v>
          </cell>
          <cell r="P35">
            <v>0</v>
          </cell>
        </row>
        <row r="36">
          <cell r="N36">
            <v>245.8</v>
          </cell>
          <cell r="O36">
            <v>2.0360670939999999</v>
          </cell>
          <cell r="P36">
            <v>2.0360670939999999</v>
          </cell>
        </row>
        <row r="37">
          <cell r="D37">
            <v>638.1</v>
          </cell>
          <cell r="E37">
            <v>419.25664999999998</v>
          </cell>
          <cell r="F37">
            <v>638.1</v>
          </cell>
          <cell r="G37">
            <v>411.41679830000004</v>
          </cell>
          <cell r="H37">
            <v>141.87715933999999</v>
          </cell>
          <cell r="I37">
            <v>1008.51243144</v>
          </cell>
          <cell r="J37">
            <v>419.68699499999997</v>
          </cell>
          <cell r="K37">
            <v>49.291632</v>
          </cell>
          <cell r="N37">
            <v>954.51330414199992</v>
          </cell>
          <cell r="O37">
            <v>0</v>
          </cell>
          <cell r="P37">
            <v>0</v>
          </cell>
        </row>
        <row r="38">
          <cell r="D38">
            <v>2348.8000000000002</v>
          </cell>
          <cell r="E38">
            <v>419.25664999999998</v>
          </cell>
          <cell r="F38">
            <v>2348.8000000000002</v>
          </cell>
          <cell r="G38">
            <v>411.41679830000004</v>
          </cell>
          <cell r="H38">
            <v>0</v>
          </cell>
          <cell r="I38">
            <v>866.63527210000007</v>
          </cell>
          <cell r="J38">
            <v>419.68699499999997</v>
          </cell>
          <cell r="K38">
            <v>49.291632</v>
          </cell>
          <cell r="N38">
            <v>207.3</v>
          </cell>
          <cell r="O38">
            <v>0.12332277000000001</v>
          </cell>
          <cell r="P38">
            <v>0.12332277000000001</v>
          </cell>
        </row>
        <row r="39">
          <cell r="D39">
            <v>513.79999999999995</v>
          </cell>
          <cell r="E39">
            <v>4.5999999999999996</v>
          </cell>
          <cell r="F39">
            <v>513.79999999999995</v>
          </cell>
          <cell r="G39">
            <v>10.07</v>
          </cell>
          <cell r="J39">
            <v>4.55</v>
          </cell>
          <cell r="K39">
            <v>3.93</v>
          </cell>
          <cell r="N39">
            <v>219.7</v>
          </cell>
          <cell r="O39">
            <v>1.0957757199999998</v>
          </cell>
          <cell r="P39">
            <v>1.0957757199999998</v>
          </cell>
        </row>
        <row r="40">
          <cell r="D40">
            <v>70.400000000000006</v>
          </cell>
          <cell r="E40">
            <v>9114.2749999999996</v>
          </cell>
          <cell r="F40">
            <v>70.400000000000006</v>
          </cell>
          <cell r="G40">
            <v>4085.5690000000004</v>
          </cell>
          <cell r="J40">
            <v>9223.89</v>
          </cell>
          <cell r="K40">
            <v>1254.24</v>
          </cell>
          <cell r="N40">
            <v>205.1</v>
          </cell>
          <cell r="O40">
            <v>0.28383788999999998</v>
          </cell>
          <cell r="P40">
            <v>0.28383788999999998</v>
          </cell>
        </row>
        <row r="41">
          <cell r="D41">
            <v>76.78</v>
          </cell>
          <cell r="E41">
            <v>0</v>
          </cell>
          <cell r="F41">
            <v>76.78</v>
          </cell>
          <cell r="G41">
            <v>0</v>
          </cell>
          <cell r="H41">
            <v>141.87715933999999</v>
          </cell>
          <cell r="I41">
            <v>141.87715933999999</v>
          </cell>
          <cell r="J41">
            <v>0</v>
          </cell>
          <cell r="K41">
            <v>0</v>
          </cell>
          <cell r="N41">
            <v>218.3</v>
          </cell>
          <cell r="O41">
            <v>0.19254060000000001</v>
          </cell>
          <cell r="P41">
            <v>0.19254060000000001</v>
          </cell>
        </row>
        <row r="42">
          <cell r="D42">
            <v>35.1</v>
          </cell>
          <cell r="F42">
            <v>35.1</v>
          </cell>
          <cell r="H42">
            <v>8.27</v>
          </cell>
          <cell r="N42">
            <v>219.7</v>
          </cell>
          <cell r="O42">
            <v>0.37177633999999998</v>
          </cell>
          <cell r="P42">
            <v>0.37177633999999998</v>
          </cell>
        </row>
        <row r="43">
          <cell r="D43">
            <v>1472.3000000000002</v>
          </cell>
          <cell r="F43">
            <v>1472.3000000000002</v>
          </cell>
          <cell r="H43">
            <v>17155.642</v>
          </cell>
          <cell r="N43">
            <v>215.1</v>
          </cell>
          <cell r="O43">
            <v>0.40205201399999985</v>
          </cell>
          <cell r="P43">
            <v>0.40205201399999985</v>
          </cell>
        </row>
        <row r="44">
          <cell r="D44">
            <v>0</v>
          </cell>
          <cell r="F44">
            <v>0</v>
          </cell>
          <cell r="N44">
            <v>223.1</v>
          </cell>
          <cell r="O44">
            <v>0.51739120999999999</v>
          </cell>
          <cell r="P44">
            <v>0.51739120999999999</v>
          </cell>
        </row>
        <row r="45">
          <cell r="D45">
            <v>531.1</v>
          </cell>
          <cell r="E45">
            <v>32.899000000000001</v>
          </cell>
          <cell r="F45">
            <v>531.1</v>
          </cell>
          <cell r="G45">
            <v>5.6</v>
          </cell>
          <cell r="I45">
            <v>50.910000000000004</v>
          </cell>
          <cell r="J45">
            <v>32.743499999999997</v>
          </cell>
          <cell r="K45">
            <v>12.566800000000001</v>
          </cell>
          <cell r="N45">
            <v>211.4</v>
          </cell>
          <cell r="O45">
            <v>1.431178E-2</v>
          </cell>
          <cell r="P45">
            <v>1.431178E-2</v>
          </cell>
        </row>
        <row r="46">
          <cell r="D46">
            <v>531.1</v>
          </cell>
          <cell r="E46">
            <v>0</v>
          </cell>
          <cell r="F46">
            <v>80</v>
          </cell>
          <cell r="N46">
            <v>206</v>
          </cell>
          <cell r="O46">
            <v>0.13799939999999997</v>
          </cell>
          <cell r="P46">
            <v>0.13799939999999997</v>
          </cell>
        </row>
        <row r="47">
          <cell r="D47">
            <v>80</v>
          </cell>
          <cell r="E47">
            <v>0</v>
          </cell>
          <cell r="F47">
            <v>80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O48">
            <v>0</v>
          </cell>
          <cell r="P48">
            <v>0</v>
          </cell>
        </row>
        <row r="49">
          <cell r="D49">
            <v>60215.812205046437</v>
          </cell>
          <cell r="E49">
            <v>0</v>
          </cell>
          <cell r="F49">
            <v>60215.812205046437</v>
          </cell>
          <cell r="G49">
            <v>455.91022518000005</v>
          </cell>
          <cell r="H49">
            <v>141.87715933999999</v>
          </cell>
          <cell r="I49">
            <v>0</v>
          </cell>
          <cell r="J49">
            <v>0</v>
          </cell>
          <cell r="K49">
            <v>0</v>
          </cell>
          <cell r="N49">
            <v>190.4</v>
          </cell>
          <cell r="O49">
            <v>5.0494079999999997E-2</v>
          </cell>
          <cell r="P49">
            <v>5.0494079999999997E-2</v>
          </cell>
        </row>
        <row r="50">
          <cell r="D50">
            <v>1319.2</v>
          </cell>
          <cell r="E50">
            <v>0</v>
          </cell>
          <cell r="F50">
            <v>1319.2</v>
          </cell>
          <cell r="I50">
            <v>0</v>
          </cell>
          <cell r="J50">
            <v>0</v>
          </cell>
          <cell r="K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N51">
            <v>223.1</v>
          </cell>
          <cell r="O51">
            <v>0.27108881000000001</v>
          </cell>
          <cell r="P51">
            <v>0.27108881000000001</v>
          </cell>
        </row>
        <row r="52">
          <cell r="D52">
            <v>0</v>
          </cell>
          <cell r="E52">
            <v>0</v>
          </cell>
          <cell r="F52">
            <v>0</v>
          </cell>
          <cell r="N52">
            <v>219.3</v>
          </cell>
          <cell r="O52">
            <v>1.38518652</v>
          </cell>
          <cell r="P52">
            <v>1.38518652</v>
          </cell>
        </row>
        <row r="53">
          <cell r="D53">
            <v>60215.812205046437</v>
          </cell>
          <cell r="E53">
            <v>0</v>
          </cell>
          <cell r="F53">
            <v>60215.812205046437</v>
          </cell>
          <cell r="I53">
            <v>0</v>
          </cell>
          <cell r="J53">
            <v>0</v>
          </cell>
          <cell r="K53">
            <v>0</v>
          </cell>
          <cell r="N53">
            <v>223.1</v>
          </cell>
          <cell r="O53">
            <v>0.39947839800000001</v>
          </cell>
          <cell r="P53">
            <v>0.39947839800000001</v>
          </cell>
        </row>
        <row r="54">
          <cell r="N54">
            <v>219.7</v>
          </cell>
          <cell r="O54">
            <v>0.14568526699999998</v>
          </cell>
          <cell r="P54">
            <v>0.14568526699999998</v>
          </cell>
        </row>
        <row r="55">
          <cell r="D55">
            <v>0</v>
          </cell>
        </row>
        <row r="56">
          <cell r="D56">
            <v>0</v>
          </cell>
        </row>
      </sheetData>
      <sheetData sheetId="40" refreshError="1">
        <row r="7">
          <cell r="E7">
            <v>565.85150643999998</v>
          </cell>
        </row>
        <row r="8">
          <cell r="E8">
            <v>106.57323144</v>
          </cell>
          <cell r="F8">
            <v>31.434173759999993</v>
          </cell>
          <cell r="G8">
            <v>38.506226879999993</v>
          </cell>
          <cell r="H8">
            <v>0</v>
          </cell>
          <cell r="L8">
            <v>38.506226879999993</v>
          </cell>
          <cell r="M8">
            <v>0</v>
          </cell>
          <cell r="N8">
            <v>176.51363207999998</v>
          </cell>
        </row>
        <row r="9">
          <cell r="A9" t="str">
            <v>ГРЭС</v>
          </cell>
          <cell r="B9" t="str">
            <v>ГРЭС</v>
          </cell>
          <cell r="E9">
            <v>1.17</v>
          </cell>
          <cell r="F9">
            <v>2.42</v>
          </cell>
          <cell r="G9">
            <v>2.42</v>
          </cell>
          <cell r="H9">
            <v>0</v>
          </cell>
          <cell r="J9">
            <v>1.17</v>
          </cell>
          <cell r="K9">
            <v>2.42</v>
          </cell>
          <cell r="L9">
            <v>0</v>
          </cell>
          <cell r="M9">
            <v>0</v>
          </cell>
          <cell r="P9">
            <v>0</v>
          </cell>
          <cell r="Q9">
            <v>0</v>
          </cell>
          <cell r="R9" t="e">
            <v>#NAME?</v>
          </cell>
          <cell r="S9">
            <v>0</v>
          </cell>
        </row>
        <row r="10">
          <cell r="C10" t="str">
            <v>Мазут</v>
          </cell>
          <cell r="E10">
            <v>10398.200000000001</v>
          </cell>
          <cell r="F10">
            <v>1482.8</v>
          </cell>
          <cell r="G10">
            <v>1816.4</v>
          </cell>
          <cell r="H10">
            <v>0</v>
          </cell>
          <cell r="L10">
            <v>0</v>
          </cell>
          <cell r="M10">
            <v>0</v>
          </cell>
          <cell r="N10">
            <v>13697.4</v>
          </cell>
          <cell r="P10">
            <v>0</v>
          </cell>
          <cell r="Q10">
            <v>0</v>
          </cell>
          <cell r="R10" t="e">
            <v>#NAME?</v>
          </cell>
          <cell r="S10">
            <v>0</v>
          </cell>
        </row>
        <row r="11">
          <cell r="C11" t="str">
            <v>Газ</v>
          </cell>
          <cell r="E11">
            <v>8760</v>
          </cell>
          <cell r="F11">
            <v>8760</v>
          </cell>
          <cell r="G11">
            <v>8760</v>
          </cell>
          <cell r="H11">
            <v>8760</v>
          </cell>
          <cell r="L11">
            <v>0</v>
          </cell>
          <cell r="M11">
            <v>0</v>
          </cell>
          <cell r="P11">
            <v>0</v>
          </cell>
          <cell r="Q11">
            <v>0</v>
          </cell>
          <cell r="R11" t="e">
            <v>#NAME?</v>
          </cell>
          <cell r="S11">
            <v>0</v>
          </cell>
        </row>
        <row r="12">
          <cell r="E12">
            <v>2.0287999999999999</v>
          </cell>
          <cell r="F12">
            <v>0</v>
          </cell>
          <cell r="G12">
            <v>0.38719999999999999</v>
          </cell>
          <cell r="H12">
            <v>0</v>
          </cell>
          <cell r="L12">
            <v>0.38719999999999999</v>
          </cell>
          <cell r="M12">
            <v>0</v>
          </cell>
          <cell r="N12">
            <v>2.4159999999999999</v>
          </cell>
        </row>
        <row r="13">
          <cell r="A13" t="str">
            <v>ТЭЦ-1</v>
          </cell>
          <cell r="B13" t="str">
            <v>ТЭЦ-1</v>
          </cell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0</v>
          </cell>
          <cell r="M13">
            <v>0</v>
          </cell>
          <cell r="P13">
            <v>0</v>
          </cell>
          <cell r="Q13">
            <v>0</v>
          </cell>
          <cell r="R13" t="e">
            <v>#NAME?</v>
          </cell>
          <cell r="S13">
            <v>0</v>
          </cell>
        </row>
        <row r="14">
          <cell r="C14" t="str">
            <v>Мазут</v>
          </cell>
          <cell r="E14">
            <v>2</v>
          </cell>
          <cell r="G14">
            <v>1</v>
          </cell>
          <cell r="L14">
            <v>0</v>
          </cell>
          <cell r="M14">
            <v>0</v>
          </cell>
          <cell r="P14">
            <v>0</v>
          </cell>
          <cell r="Q14">
            <v>0</v>
          </cell>
          <cell r="R14" t="e">
            <v>#NAME?</v>
          </cell>
          <cell r="S14">
            <v>0</v>
          </cell>
        </row>
        <row r="15">
          <cell r="C15" t="str">
            <v>Газ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 t="e">
            <v>#NAME?</v>
          </cell>
          <cell r="S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L16">
            <v>0</v>
          </cell>
          <cell r="M16">
            <v>0</v>
          </cell>
        </row>
        <row r="17">
          <cell r="A17" t="str">
            <v>ТЭЦ-2</v>
          </cell>
          <cell r="B17" t="str">
            <v>ТЭЦ-2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K18">
            <v>1</v>
          </cell>
          <cell r="L18">
            <v>0</v>
          </cell>
          <cell r="M18">
            <v>0</v>
          </cell>
          <cell r="N18">
            <v>1</v>
          </cell>
          <cell r="P18">
            <v>0</v>
          </cell>
          <cell r="Q18">
            <v>0</v>
          </cell>
          <cell r="R18" t="e">
            <v>#NAME?</v>
          </cell>
          <cell r="S18">
            <v>0</v>
          </cell>
        </row>
        <row r="19">
          <cell r="C19" t="str">
            <v>Газ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0">
          <cell r="F20">
            <v>500</v>
          </cell>
        </row>
        <row r="21">
          <cell r="A21" t="str">
            <v>ТЭЦ-3</v>
          </cell>
          <cell r="B21" t="str">
            <v>ТЭЦ-3</v>
          </cell>
          <cell r="C21" t="str">
            <v>Синхронные компенсаторы</v>
          </cell>
          <cell r="F21">
            <v>2</v>
          </cell>
          <cell r="K21">
            <v>2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 t="e">
            <v>#NAME?</v>
          </cell>
          <cell r="S22">
            <v>0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B25" t="str">
            <v>ТЭЦ-4</v>
          </cell>
          <cell r="C25" t="str">
            <v>СК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L26">
            <v>0</v>
          </cell>
          <cell r="M26">
            <v>0</v>
          </cell>
          <cell r="P26">
            <v>0</v>
          </cell>
          <cell r="Q26">
            <v>0</v>
          </cell>
          <cell r="R26" t="e">
            <v>#NAME?</v>
          </cell>
          <cell r="S26">
            <v>0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B29" t="str">
            <v>ТЭЦ-5</v>
          </cell>
          <cell r="E29">
            <v>37.992824999999996</v>
          </cell>
          <cell r="F29">
            <v>0</v>
          </cell>
          <cell r="G29">
            <v>0</v>
          </cell>
          <cell r="H29">
            <v>0</v>
          </cell>
          <cell r="I29">
            <v>37.992824999999996</v>
          </cell>
          <cell r="J29">
            <v>37.992824999999996</v>
          </cell>
          <cell r="K29">
            <v>0</v>
          </cell>
          <cell r="L29">
            <v>0</v>
          </cell>
          <cell r="M29">
            <v>0</v>
          </cell>
          <cell r="N29">
            <v>37.992824999999996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E30">
            <v>37.992824999999996</v>
          </cell>
          <cell r="F30">
            <v>0</v>
          </cell>
          <cell r="G30">
            <v>0</v>
          </cell>
          <cell r="H30">
            <v>0</v>
          </cell>
          <cell r="I30">
            <v>37.992824999999996</v>
          </cell>
          <cell r="J30">
            <v>37.992824999999996</v>
          </cell>
          <cell r="K30">
            <v>0</v>
          </cell>
          <cell r="L30">
            <v>0</v>
          </cell>
          <cell r="M30">
            <v>0</v>
          </cell>
          <cell r="N30">
            <v>37.992824999999996</v>
          </cell>
          <cell r="P30">
            <v>0</v>
          </cell>
          <cell r="Q30">
            <v>0</v>
          </cell>
          <cell r="R30" t="e">
            <v>#NAME?</v>
          </cell>
          <cell r="S30">
            <v>0</v>
          </cell>
        </row>
        <row r="31">
          <cell r="C31" t="str">
            <v>Газ</v>
          </cell>
          <cell r="E31">
            <v>22.5</v>
          </cell>
          <cell r="J31">
            <v>22.5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2">
          <cell r="E32">
            <v>1688.57</v>
          </cell>
        </row>
        <row r="33">
          <cell r="B33">
            <v>0</v>
          </cell>
          <cell r="C33" t="str">
            <v>Линии по напряжению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I37">
            <v>1008.51243144</v>
          </cell>
          <cell r="J37">
            <v>419.68699499999997</v>
          </cell>
          <cell r="K37">
            <v>49.291632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0</v>
          </cell>
          <cell r="E38" t="e">
            <v>#NAME?</v>
          </cell>
          <cell r="F38">
            <v>0</v>
          </cell>
          <cell r="G38">
            <v>0</v>
          </cell>
          <cell r="H38" t="e">
            <v>#NAME?</v>
          </cell>
          <cell r="I38">
            <v>866.63527210000007</v>
          </cell>
          <cell r="J38">
            <v>419.68699499999997</v>
          </cell>
          <cell r="K38">
            <v>49.291632</v>
          </cell>
          <cell r="L38" t="e">
            <v>#NAME?</v>
          </cell>
          <cell r="M38">
            <v>0</v>
          </cell>
          <cell r="N38">
            <v>0</v>
          </cell>
          <cell r="O38" t="e">
            <v>#NAME?</v>
          </cell>
          <cell r="P38">
            <v>0</v>
          </cell>
          <cell r="Q38">
            <v>0</v>
          </cell>
          <cell r="R38" t="e">
            <v>#NAME?</v>
          </cell>
          <cell r="S38">
            <v>0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J39">
            <v>4.55</v>
          </cell>
          <cell r="K39">
            <v>3.93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0">
          <cell r="E40">
            <v>9114.2749999999996</v>
          </cell>
          <cell r="F40">
            <v>1007.3340000000001</v>
          </cell>
          <cell r="G40">
            <v>4085.5690000000004</v>
          </cell>
          <cell r="L40">
            <v>4055.3070000000002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141.87715933999999</v>
          </cell>
          <cell r="L41">
            <v>0</v>
          </cell>
          <cell r="M41">
            <v>143.26676634200001</v>
          </cell>
          <cell r="N41">
            <v>143.26676634200001</v>
          </cell>
        </row>
        <row r="42">
          <cell r="A42" t="str">
            <v>ГРЭС</v>
          </cell>
          <cell r="B42" t="str">
            <v>ГРЭС</v>
          </cell>
          <cell r="H42">
            <v>8.27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H43">
            <v>17155.642</v>
          </cell>
          <cell r="L43">
            <v>0</v>
          </cell>
          <cell r="M43">
            <v>0</v>
          </cell>
          <cell r="P43">
            <v>0</v>
          </cell>
          <cell r="Q43">
            <v>0</v>
          </cell>
          <cell r="R43" t="e">
            <v>#NAME?</v>
          </cell>
          <cell r="S43">
            <v>0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5">
          <cell r="E45">
            <v>32.899000000000001</v>
          </cell>
          <cell r="F45">
            <v>12.411</v>
          </cell>
          <cell r="G45">
            <v>5.6</v>
          </cell>
          <cell r="L45">
            <v>5.6</v>
          </cell>
          <cell r="N45">
            <v>50.910299999999999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I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>
            <v>0</v>
          </cell>
          <cell r="R47" t="e">
            <v>#NAME?</v>
          </cell>
          <cell r="S47">
            <v>0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49">
          <cell r="E49">
            <v>598.75050643999998</v>
          </cell>
          <cell r="F49">
            <v>80.806997559999985</v>
          </cell>
          <cell r="G49">
            <v>455.91022518000005</v>
          </cell>
          <cell r="H49">
            <v>141.87715933999999</v>
          </cell>
          <cell r="L49">
            <v>386.76133768</v>
          </cell>
          <cell r="M49">
            <v>143.26676634200001</v>
          </cell>
          <cell r="N49">
            <v>1223.3460612219999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R51" t="e">
            <v>#NAME?</v>
          </cell>
          <cell r="S51">
            <v>0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R55" t="e">
            <v>#NAME?</v>
          </cell>
          <cell r="S55">
            <v>0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L59">
            <v>0</v>
          </cell>
          <cell r="M59">
            <v>0</v>
          </cell>
          <cell r="P59">
            <v>0</v>
          </cell>
          <cell r="Q59">
            <v>0</v>
          </cell>
          <cell r="R59" t="e">
            <v>#NAME?</v>
          </cell>
          <cell r="S59">
            <v>0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R63" t="e">
            <v>#NAME?</v>
          </cell>
          <cell r="S63">
            <v>0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F70">
            <v>0</v>
          </cell>
          <cell r="G70">
            <v>0</v>
          </cell>
          <cell r="H70" t="e">
            <v>#NAME?</v>
          </cell>
          <cell r="L70" t="e">
            <v>#NAME?</v>
          </cell>
          <cell r="M70">
            <v>0</v>
          </cell>
          <cell r="N70">
            <v>0</v>
          </cell>
          <cell r="O70" t="e">
            <v>#NAME?</v>
          </cell>
          <cell r="P70">
            <v>0</v>
          </cell>
          <cell r="Q70">
            <v>0</v>
          </cell>
          <cell r="R70" t="e">
            <v>#NAME?</v>
          </cell>
          <cell r="S70">
            <v>0</v>
          </cell>
        </row>
        <row r="71">
          <cell r="D71">
            <v>0</v>
          </cell>
          <cell r="E71" t="e">
            <v>#NAME?</v>
          </cell>
          <cell r="F71">
            <v>0</v>
          </cell>
          <cell r="G71">
            <v>0</v>
          </cell>
          <cell r="H71" t="e">
            <v>#NAME?</v>
          </cell>
          <cell r="L71" t="e">
            <v>#NAME?</v>
          </cell>
          <cell r="M71">
            <v>0</v>
          </cell>
          <cell r="N71">
            <v>0</v>
          </cell>
          <cell r="O71" t="e">
            <v>#NAME?</v>
          </cell>
          <cell r="P71">
            <v>0</v>
          </cell>
          <cell r="Q71">
            <v>0</v>
          </cell>
          <cell r="R71" t="e">
            <v>#NAME?</v>
          </cell>
          <cell r="S71">
            <v>0</v>
          </cell>
        </row>
        <row r="72">
          <cell r="D72">
            <v>0</v>
          </cell>
          <cell r="E72" t="e">
            <v>#NAME?</v>
          </cell>
          <cell r="F72">
            <v>0</v>
          </cell>
          <cell r="G72">
            <v>0</v>
          </cell>
          <cell r="H72" t="e">
            <v>#NAME?</v>
          </cell>
          <cell r="L72" t="e">
            <v>#NAME?</v>
          </cell>
          <cell r="M72">
            <v>0</v>
          </cell>
          <cell r="N72">
            <v>0</v>
          </cell>
          <cell r="O72" t="e">
            <v>#NAME?</v>
          </cell>
          <cell r="P72">
            <v>0</v>
          </cell>
          <cell r="Q72">
            <v>0</v>
          </cell>
          <cell r="R72" t="e">
            <v>#NAME?</v>
          </cell>
          <cell r="S72">
            <v>0</v>
          </cell>
        </row>
      </sheetData>
      <sheetData sheetId="41" refreshError="1">
        <row r="8">
          <cell r="C8">
            <v>10293.065000000001</v>
          </cell>
          <cell r="D8">
            <v>9966.375</v>
          </cell>
          <cell r="F8">
            <v>4085.5690000000004</v>
          </cell>
          <cell r="G8">
            <v>1133.9949999999999</v>
          </cell>
          <cell r="H8">
            <v>10347.99</v>
          </cell>
          <cell r="I8">
            <v>10085.39</v>
          </cell>
          <cell r="J8">
            <v>1254.24</v>
          </cell>
          <cell r="K8">
            <v>4055.3070000000002</v>
          </cell>
          <cell r="L8">
            <v>1146.2550000000001</v>
          </cell>
        </row>
        <row r="9">
          <cell r="A9" t="str">
            <v>ГРЭС</v>
          </cell>
          <cell r="B9" t="str">
            <v>ГРЭС</v>
          </cell>
          <cell r="C9" t="str">
            <v>СЦТ1</v>
          </cell>
          <cell r="D9">
            <v>54</v>
          </cell>
          <cell r="E9">
            <v>54</v>
          </cell>
          <cell r="F9">
            <v>0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</row>
        <row r="11">
          <cell r="B11" t="str">
            <v>ГРЭС</v>
          </cell>
          <cell r="D11" t="str">
            <v>Газ</v>
          </cell>
          <cell r="F11">
            <v>0</v>
          </cell>
          <cell r="J11">
            <v>1149.24</v>
          </cell>
          <cell r="K11">
            <v>3279.78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0</v>
          </cell>
        </row>
        <row r="12">
          <cell r="B12" t="str">
            <v>ТЭЦ-3</v>
          </cell>
          <cell r="D12">
            <v>202</v>
          </cell>
          <cell r="F12">
            <v>383.01900000000001</v>
          </cell>
          <cell r="K12">
            <v>617.92700000000002</v>
          </cell>
        </row>
        <row r="13">
          <cell r="A13" t="str">
            <v>ТЭЦ-1</v>
          </cell>
          <cell r="B13" t="str">
            <v>ТЭЦ-1</v>
          </cell>
          <cell r="C13" t="str">
            <v>СЦТ1</v>
          </cell>
          <cell r="D13">
            <v>465</v>
          </cell>
          <cell r="E13">
            <v>465</v>
          </cell>
          <cell r="F13">
            <v>0</v>
          </cell>
          <cell r="G13">
            <v>1133.9949999999999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</v>
          </cell>
          <cell r="G14">
            <v>0</v>
          </cell>
          <cell r="H14">
            <v>4518.1099999999997</v>
          </cell>
          <cell r="I14">
            <v>4518.1099999999997</v>
          </cell>
          <cell r="J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0</v>
          </cell>
        </row>
        <row r="15">
          <cell r="B15" t="str">
            <v>ТЭЦ-1</v>
          </cell>
          <cell r="D15" t="str">
            <v>Газ</v>
          </cell>
          <cell r="F15">
            <v>0</v>
          </cell>
          <cell r="G15">
            <v>0</v>
          </cell>
          <cell r="H15">
            <v>5829.88</v>
          </cell>
          <cell r="I15">
            <v>5567.28</v>
          </cell>
          <cell r="J15">
            <v>105</v>
          </cell>
          <cell r="K15">
            <v>157.6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0</v>
          </cell>
        </row>
        <row r="16"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 t="str">
            <v>ТЭЦ-2</v>
          </cell>
          <cell r="B17" t="str">
            <v>ТЭЦ-2</v>
          </cell>
          <cell r="C17" t="str">
            <v>СЦТ1</v>
          </cell>
          <cell r="D17">
            <v>10</v>
          </cell>
          <cell r="E17">
            <v>10</v>
          </cell>
          <cell r="F17">
            <v>0</v>
          </cell>
          <cell r="G17">
            <v>141.87715933999999</v>
          </cell>
          <cell r="H17">
            <v>1223.3460612219999</v>
          </cell>
          <cell r="I17">
            <v>599.02535144000001</v>
          </cell>
          <cell r="J17">
            <v>94.292605759999987</v>
          </cell>
          <cell r="K17">
            <v>386.76133768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0</v>
          </cell>
          <cell r="G18">
            <v>12.51126851000225</v>
          </cell>
          <cell r="H18">
            <v>11.822064586668521</v>
          </cell>
          <cell r="I18">
            <v>5.9395358180496745</v>
          </cell>
          <cell r="J18">
            <v>7.5179077178211502</v>
          </cell>
          <cell r="K18">
            <v>9.5371654397558547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0</v>
          </cell>
        </row>
        <row r="19">
          <cell r="B19" t="str">
            <v>ТЭЦ-2</v>
          </cell>
          <cell r="D19" t="str">
            <v>Газ</v>
          </cell>
          <cell r="F19">
            <v>0</v>
          </cell>
          <cell r="G19">
            <v>1.37102875</v>
          </cell>
          <cell r="H19">
            <v>50.737598820020011</v>
          </cell>
          <cell r="I19">
            <v>0</v>
          </cell>
          <cell r="J19">
            <v>9.2418750000000003</v>
          </cell>
          <cell r="K19">
            <v>40.106883150020003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0</v>
          </cell>
        </row>
        <row r="20">
          <cell r="B20" t="str">
            <v>ГЭС2</v>
          </cell>
          <cell r="D20">
            <v>0</v>
          </cell>
          <cell r="F20">
            <v>3589.2854348200003</v>
          </cell>
          <cell r="G20">
            <v>990.74681190999991</v>
          </cell>
          <cell r="I20">
            <v>9486.3646485600002</v>
          </cell>
          <cell r="J20">
            <v>1150.7055192400001</v>
          </cell>
          <cell r="K20">
            <v>3628.4387791699801</v>
          </cell>
          <cell r="L20">
            <v>1001.5993929880001</v>
          </cell>
        </row>
        <row r="21">
          <cell r="A21" t="str">
            <v>ТЭЦ-3</v>
          </cell>
          <cell r="B21" t="str">
            <v>ТЭЦ-3</v>
          </cell>
          <cell r="C21" t="str">
            <v>СЦТ3</v>
          </cell>
          <cell r="D21">
            <v>4561.9240719999998</v>
          </cell>
          <cell r="E21">
            <v>524.0095</v>
          </cell>
          <cell r="F21">
            <v>0</v>
          </cell>
          <cell r="G21">
            <v>990.77421799999991</v>
          </cell>
          <cell r="H21">
            <v>8625.2849700000006</v>
          </cell>
          <cell r="I21">
            <v>4611.87</v>
          </cell>
          <cell r="J21">
            <v>529.79589999999996</v>
          </cell>
          <cell r="K21">
            <v>2482.0190700000003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0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0</v>
          </cell>
        </row>
        <row r="23">
          <cell r="B23" t="str">
            <v>ТЭЦ-3</v>
          </cell>
          <cell r="D23" t="str">
            <v>Газ</v>
          </cell>
          <cell r="F23">
            <v>0</v>
          </cell>
          <cell r="H23">
            <v>861.5</v>
          </cell>
          <cell r="I23">
            <v>861.5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0</v>
          </cell>
        </row>
        <row r="24">
          <cell r="D24">
            <v>200</v>
          </cell>
          <cell r="H24">
            <v>445.6</v>
          </cell>
          <cell r="I24">
            <v>445.6</v>
          </cell>
        </row>
        <row r="25">
          <cell r="A25" t="str">
            <v>ТЭЦ-4</v>
          </cell>
          <cell r="B25" t="str">
            <v>ТЭЦ-4</v>
          </cell>
          <cell r="C25" t="str">
            <v>СЦТ2</v>
          </cell>
          <cell r="D25">
            <v>285</v>
          </cell>
          <cell r="E25">
            <v>285</v>
          </cell>
          <cell r="F25">
            <v>0</v>
          </cell>
          <cell r="H25">
            <v>0</v>
          </cell>
          <cell r="I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0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0</v>
          </cell>
        </row>
        <row r="27">
          <cell r="B27" t="str">
            <v>ТЭЦ-4</v>
          </cell>
          <cell r="D27" t="str">
            <v>Газ</v>
          </cell>
          <cell r="F27">
            <v>0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0</v>
          </cell>
        </row>
        <row r="28">
          <cell r="D28">
            <v>196.3</v>
          </cell>
        </row>
        <row r="29">
          <cell r="A29" t="str">
            <v>ТЭЦ-5</v>
          </cell>
          <cell r="B29" t="str">
            <v>ТЭЦ-5</v>
          </cell>
          <cell r="C29" t="str">
            <v>СЦТ1</v>
          </cell>
          <cell r="D29">
            <v>714.7</v>
          </cell>
          <cell r="E29">
            <v>672.6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0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0</v>
          </cell>
        </row>
        <row r="31">
          <cell r="B31" t="str">
            <v>ТЭЦ-5</v>
          </cell>
          <cell r="D31" t="str">
            <v>Газ</v>
          </cell>
          <cell r="F31">
            <v>0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0</v>
          </cell>
        </row>
        <row r="33">
          <cell r="B33">
            <v>0</v>
          </cell>
          <cell r="C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0</v>
          </cell>
          <cell r="G41">
            <v>0</v>
          </cell>
          <cell r="H41">
            <v>0</v>
          </cell>
          <cell r="N41" t="e">
            <v>#NAME?</v>
          </cell>
          <cell r="O41">
            <v>0</v>
          </cell>
          <cell r="P41">
            <v>0</v>
          </cell>
          <cell r="Q41">
            <v>0</v>
          </cell>
        </row>
        <row r="42">
          <cell r="A42" t="str">
            <v>СЦТ1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СЦТ2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СЦТ3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0</v>
          </cell>
          <cell r="P44">
            <v>0</v>
          </cell>
          <cell r="Q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C48" t="str">
            <v>СЦТ1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A49" t="str">
            <v>ТЭЦ-1</v>
          </cell>
          <cell r="B49" t="str">
            <v>ГРЭС</v>
          </cell>
          <cell r="C49" t="str">
            <v>СЦТ1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A50" t="str">
            <v>ТЭЦ-2</v>
          </cell>
          <cell r="B50" t="str">
            <v>ГРЭС</v>
          </cell>
          <cell r="C50" t="str">
            <v>СЦТ1</v>
          </cell>
          <cell r="F50">
            <v>0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0</v>
          </cell>
        </row>
        <row r="51">
          <cell r="A51" t="str">
            <v>ТЭЦ-3</v>
          </cell>
          <cell r="B51" t="str">
            <v>ГРЭС</v>
          </cell>
          <cell r="C51" t="str">
            <v>СЦТ1</v>
          </cell>
          <cell r="F51">
            <v>0</v>
          </cell>
          <cell r="L51" t="e">
            <v>#NAME?</v>
          </cell>
          <cell r="M51" t="e">
            <v>#NAME?</v>
          </cell>
          <cell r="N51" t="e">
            <v>#NAME?</v>
          </cell>
          <cell r="O51">
            <v>0</v>
          </cell>
        </row>
        <row r="52">
          <cell r="A52" t="str">
            <v>ТЭЦ-4</v>
          </cell>
          <cell r="B52" t="str">
            <v>ГРЭС</v>
          </cell>
          <cell r="C52" t="str">
            <v>СЦТ1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A53" t="str">
            <v>ТЭЦ-5</v>
          </cell>
          <cell r="B53" t="str">
            <v>ГРЭС</v>
          </cell>
          <cell r="C53" t="str">
            <v>СЦТ1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ГРЭС</v>
          </cell>
          <cell r="C54" t="str">
            <v>СЦТ1</v>
          </cell>
          <cell r="F54">
            <v>0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0</v>
          </cell>
        </row>
        <row r="56">
          <cell r="B56">
            <v>0</v>
          </cell>
          <cell r="C56" t="str">
            <v>Всего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  <cell r="P56">
            <v>0</v>
          </cell>
          <cell r="Q56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 t="e">
            <v>#NAME?</v>
          </cell>
          <cell r="M81" t="e">
            <v>#NAME?</v>
          </cell>
          <cell r="N81" t="e">
            <v>#NAME?</v>
          </cell>
          <cell r="P81">
            <v>0</v>
          </cell>
          <cell r="Q81">
            <v>0</v>
          </cell>
        </row>
        <row r="82">
          <cell r="A82" t="str">
            <v>итого</v>
          </cell>
          <cell r="I82">
            <v>19.223400000000002</v>
          </cell>
          <cell r="K82">
            <v>19.222704500068492</v>
          </cell>
          <cell r="O82">
            <v>28153.84363407865</v>
          </cell>
          <cell r="Q82">
            <v>28153.84363407865</v>
          </cell>
        </row>
      </sheetData>
      <sheetData sheetId="42" refreshError="1">
        <row r="8">
          <cell r="C8">
            <v>1502.76</v>
          </cell>
        </row>
        <row r="13">
          <cell r="C13">
            <v>5042.93</v>
          </cell>
          <cell r="D13">
            <v>777.76</v>
          </cell>
          <cell r="E13" t="e">
            <v>#NAME?</v>
          </cell>
          <cell r="G13">
            <v>187.834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4">
          <cell r="C14">
            <v>667.7</v>
          </cell>
          <cell r="D14">
            <v>140</v>
          </cell>
          <cell r="E14">
            <v>140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F17">
            <v>61.77</v>
          </cell>
          <cell r="G17">
            <v>19.22</v>
          </cell>
          <cell r="H17">
            <v>320412.0367</v>
          </cell>
          <cell r="I17">
            <v>136200</v>
          </cell>
          <cell r="J17">
            <v>456612.0367</v>
          </cell>
        </row>
        <row r="18">
          <cell r="C18">
            <v>11.518139955814636</v>
          </cell>
          <cell r="D18">
            <v>5.5859192158374409</v>
          </cell>
          <cell r="E18">
            <v>6.9363063376935985</v>
          </cell>
          <cell r="F18">
            <v>9.5845604322284537</v>
          </cell>
          <cell r="G18">
            <v>10.232439281493233</v>
          </cell>
          <cell r="H18">
            <v>11.063099364433459</v>
          </cell>
          <cell r="I18">
            <v>5.564065382703947</v>
          </cell>
          <cell r="J18">
            <v>7.9652425778421421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C21">
            <v>1264.069038959115</v>
          </cell>
          <cell r="D21">
            <v>0</v>
          </cell>
          <cell r="E21" t="e">
            <v>#NAME?</v>
          </cell>
          <cell r="F21">
            <v>389.39930445316583</v>
          </cell>
          <cell r="G21">
            <v>168.42440161292507</v>
          </cell>
          <cell r="H21">
            <v>0</v>
          </cell>
          <cell r="I21">
            <v>0</v>
          </cell>
          <cell r="J21">
            <v>0</v>
          </cell>
        </row>
        <row r="22">
          <cell r="C22">
            <v>57.3</v>
          </cell>
          <cell r="D22">
            <v>0</v>
          </cell>
          <cell r="E22">
            <v>0</v>
          </cell>
          <cell r="H22">
            <v>59.5</v>
          </cell>
          <cell r="I22">
            <v>59.5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6">
          <cell r="C36">
            <v>0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43" refreshError="1">
        <row r="5">
          <cell r="C5" t="str">
            <v>Всего</v>
          </cell>
        </row>
        <row r="7">
          <cell r="E7">
            <v>785742.21591662988</v>
          </cell>
        </row>
        <row r="9">
          <cell r="C9">
            <v>8531.8198599999996</v>
          </cell>
          <cell r="D9">
            <v>45.26</v>
          </cell>
          <cell r="E9">
            <v>386150.16686359997</v>
          </cell>
        </row>
        <row r="10">
          <cell r="C10">
            <v>8531.8198599999996</v>
          </cell>
          <cell r="D10">
            <v>37.97</v>
          </cell>
          <cell r="E10">
            <v>323953.20008419995</v>
          </cell>
        </row>
        <row r="11">
          <cell r="C11">
            <v>8531.8198599999996</v>
          </cell>
          <cell r="D11">
            <v>8.8655000000000008</v>
          </cell>
          <cell r="E11">
            <v>75638.848968830003</v>
          </cell>
        </row>
        <row r="12">
          <cell r="C12">
            <v>8531.8198599999996</v>
          </cell>
          <cell r="D12">
            <v>673.9</v>
          </cell>
          <cell r="E12">
            <v>0</v>
          </cell>
        </row>
        <row r="13">
          <cell r="C13">
            <v>8531.8198599999996</v>
          </cell>
          <cell r="D13">
            <v>1545.1</v>
          </cell>
          <cell r="E13">
            <v>0</v>
          </cell>
        </row>
        <row r="14">
          <cell r="C14">
            <v>8531.8198599999996</v>
          </cell>
          <cell r="D14">
            <v>1795.1</v>
          </cell>
          <cell r="E14">
            <v>0</v>
          </cell>
        </row>
        <row r="17">
          <cell r="D17">
            <v>93.530000000000015</v>
          </cell>
          <cell r="E17">
            <v>806722.90324410016</v>
          </cell>
        </row>
        <row r="19">
          <cell r="C19">
            <v>8625.2849700000006</v>
          </cell>
          <cell r="D19">
            <v>41.42</v>
          </cell>
          <cell r="E19">
            <v>357259.30345740006</v>
          </cell>
        </row>
        <row r="20">
          <cell r="C20">
            <v>8625.2849700000006</v>
          </cell>
          <cell r="D20">
            <v>10.46</v>
          </cell>
          <cell r="E20">
            <v>90220.480786200016</v>
          </cell>
        </row>
        <row r="21">
          <cell r="C21">
            <v>8625.2849700000006</v>
          </cell>
          <cell r="D21">
            <v>40.71</v>
          </cell>
          <cell r="E21">
            <v>351135.35112870001</v>
          </cell>
        </row>
        <row r="22">
          <cell r="C22">
            <v>8625.2849700000006</v>
          </cell>
          <cell r="D22">
            <v>0.68</v>
          </cell>
          <cell r="E22">
            <v>5865.1937796000011</v>
          </cell>
        </row>
        <row r="23">
          <cell r="C23">
            <v>8625.2849700000006</v>
          </cell>
          <cell r="D23">
            <v>0.26</v>
          </cell>
          <cell r="E23">
            <v>2242.5740922000005</v>
          </cell>
        </row>
        <row r="24">
          <cell r="C24">
            <v>8625.2849700000006</v>
          </cell>
          <cell r="D24">
            <v>0</v>
          </cell>
          <cell r="E24">
            <v>0</v>
          </cell>
        </row>
      </sheetData>
      <sheetData sheetId="44" refreshError="1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D6">
            <v>4518.1000000000004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B10" t="str">
            <v>ГЭС-424</v>
          </cell>
          <cell r="C10">
            <v>3696.75</v>
          </cell>
          <cell r="D10">
            <v>3902.64</v>
          </cell>
          <cell r="E10">
            <v>0</v>
          </cell>
        </row>
        <row r="11">
          <cell r="C11">
            <v>422.15</v>
          </cell>
          <cell r="D11">
            <v>445.6</v>
          </cell>
          <cell r="E11">
            <v>0</v>
          </cell>
        </row>
        <row r="13">
          <cell r="A13" t="str">
            <v>2</v>
          </cell>
          <cell r="B13" t="str">
            <v>Период регулирования</v>
          </cell>
          <cell r="C13">
            <v>32.700000000000003</v>
          </cell>
          <cell r="D13">
            <v>919.09</v>
          </cell>
          <cell r="E13">
            <v>268.14</v>
          </cell>
        </row>
        <row r="15">
          <cell r="B15" t="str">
            <v>ГЭС1</v>
          </cell>
          <cell r="C15">
            <v>32.700000000000003</v>
          </cell>
          <cell r="D15">
            <v>8.1999999999999993</v>
          </cell>
          <cell r="E15">
            <v>268.14</v>
          </cell>
        </row>
        <row r="16">
          <cell r="B16" t="str">
            <v>ГЭС2</v>
          </cell>
          <cell r="C16">
            <v>61.2</v>
          </cell>
          <cell r="D16">
            <v>53.7</v>
          </cell>
          <cell r="E16">
            <v>0</v>
          </cell>
        </row>
        <row r="17">
          <cell r="B17" t="str">
            <v>ГЭС-424</v>
          </cell>
          <cell r="E17">
            <v>0</v>
          </cell>
        </row>
        <row r="18">
          <cell r="C18">
            <v>41.6</v>
          </cell>
          <cell r="D18">
            <v>44.4</v>
          </cell>
          <cell r="E18">
            <v>0</v>
          </cell>
        </row>
      </sheetData>
      <sheetData sheetId="45" refreshError="1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1816.4</v>
          </cell>
          <cell r="H10">
            <v>0</v>
          </cell>
          <cell r="I10">
            <v>13697.4</v>
          </cell>
          <cell r="J10">
            <v>10398.200000000001</v>
          </cell>
          <cell r="K10">
            <v>1482.8</v>
          </cell>
          <cell r="L10">
            <v>1816.4</v>
          </cell>
          <cell r="M10">
            <v>0</v>
          </cell>
          <cell r="N10">
            <v>13697.4</v>
          </cell>
        </row>
        <row r="11">
          <cell r="C11">
            <v>0</v>
          </cell>
          <cell r="D11">
            <v>1605.1</v>
          </cell>
          <cell r="E11">
            <v>0</v>
          </cell>
          <cell r="F11">
            <v>1605.1</v>
          </cell>
          <cell r="G11">
            <v>8760</v>
          </cell>
          <cell r="H11">
            <v>8760</v>
          </cell>
          <cell r="J11">
            <v>8760</v>
          </cell>
          <cell r="K11">
            <v>8760</v>
          </cell>
          <cell r="L11">
            <v>1605.1</v>
          </cell>
          <cell r="M11">
            <v>8760</v>
          </cell>
        </row>
        <row r="12">
          <cell r="C12">
            <v>0</v>
          </cell>
          <cell r="D12">
            <v>1319.2</v>
          </cell>
          <cell r="E12">
            <v>0</v>
          </cell>
          <cell r="F12">
            <v>1319.2</v>
          </cell>
          <cell r="G12">
            <v>0.38719999999999999</v>
          </cell>
          <cell r="H12">
            <v>0</v>
          </cell>
          <cell r="I12">
            <v>2.4159999999999999</v>
          </cell>
          <cell r="J12">
            <v>2.0287999999999999</v>
          </cell>
          <cell r="K12">
            <v>0</v>
          </cell>
          <cell r="L12">
            <v>1319.2</v>
          </cell>
          <cell r="M12">
            <v>0</v>
          </cell>
          <cell r="N12">
            <v>2.4159999999999999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J14">
            <v>2</v>
          </cell>
          <cell r="L14">
            <v>1</v>
          </cell>
        </row>
        <row r="15">
          <cell r="C15">
            <v>0</v>
          </cell>
          <cell r="D15">
            <v>28153.84363407865</v>
          </cell>
          <cell r="E15">
            <v>0</v>
          </cell>
          <cell r="F15">
            <v>28153.84363407865</v>
          </cell>
          <cell r="G15">
            <v>0</v>
          </cell>
          <cell r="H15" t="e">
            <v>#REF!</v>
          </cell>
          <cell r="I15">
            <v>0</v>
          </cell>
          <cell r="J15">
            <v>0</v>
          </cell>
          <cell r="K15">
            <v>0</v>
          </cell>
          <cell r="L15">
            <v>28153.84363407865</v>
          </cell>
          <cell r="M15">
            <v>0</v>
          </cell>
          <cell r="N15">
            <v>0</v>
          </cell>
        </row>
        <row r="16">
          <cell r="D16">
            <v>4587.3968378237996</v>
          </cell>
          <cell r="E16">
            <v>0</v>
          </cell>
          <cell r="F16">
            <v>4587.3968378237996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4587.3968378237996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K18">
            <v>1</v>
          </cell>
          <cell r="L18">
            <v>0</v>
          </cell>
          <cell r="M18">
            <v>0</v>
          </cell>
          <cell r="N18">
            <v>1</v>
          </cell>
        </row>
        <row r="19">
          <cell r="C19">
            <v>0</v>
          </cell>
          <cell r="D19">
            <v>15881.039253143997</v>
          </cell>
          <cell r="E19">
            <v>0</v>
          </cell>
          <cell r="F19">
            <v>15881.039253143997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15881.039253143997</v>
          </cell>
          <cell r="M19">
            <v>0</v>
          </cell>
          <cell r="N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K20">
            <v>500</v>
          </cell>
        </row>
        <row r="21">
          <cell r="C21">
            <v>0</v>
          </cell>
          <cell r="D21">
            <v>4160.83248</v>
          </cell>
          <cell r="E21">
            <v>0</v>
          </cell>
          <cell r="F21">
            <v>4160.83248</v>
          </cell>
          <cell r="K21">
            <v>2</v>
          </cell>
          <cell r="L21">
            <v>4160.83248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0</v>
          </cell>
          <cell r="D24">
            <v>5827.6</v>
          </cell>
          <cell r="E24">
            <v>0</v>
          </cell>
          <cell r="F24">
            <v>5827.6</v>
          </cell>
          <cell r="I24">
            <v>0</v>
          </cell>
          <cell r="J24">
            <v>0</v>
          </cell>
          <cell r="K24">
            <v>0</v>
          </cell>
          <cell r="L24">
            <v>5827.6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СК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0</v>
          </cell>
          <cell r="D28">
            <v>61.233507081174444</v>
          </cell>
          <cell r="E28">
            <v>0</v>
          </cell>
          <cell r="F28">
            <v>61.233507081174444</v>
          </cell>
          <cell r="L28">
            <v>61.233507081174444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37.992824999999996</v>
          </cell>
          <cell r="J29">
            <v>37.992824999999996</v>
          </cell>
          <cell r="K29">
            <v>0</v>
          </cell>
          <cell r="L29">
            <v>0</v>
          </cell>
          <cell r="M29">
            <v>0</v>
          </cell>
          <cell r="N29">
            <v>37.992824999999996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37.992824999999996</v>
          </cell>
          <cell r="J30">
            <v>37.992824999999996</v>
          </cell>
          <cell r="K30">
            <v>0</v>
          </cell>
          <cell r="L30">
            <v>0</v>
          </cell>
          <cell r="M30">
            <v>0</v>
          </cell>
          <cell r="N30">
            <v>37.992824999999996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J31">
            <v>22.5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J32">
            <v>1688.57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C35">
            <v>0</v>
          </cell>
          <cell r="D35">
            <v>5766.4</v>
          </cell>
          <cell r="E35">
            <v>0</v>
          </cell>
          <cell r="F35">
            <v>5766.4</v>
          </cell>
          <cell r="L35">
            <v>5766.4</v>
          </cell>
        </row>
        <row r="37">
          <cell r="D37">
            <v>638.1</v>
          </cell>
          <cell r="E37">
            <v>419.25664999999998</v>
          </cell>
          <cell r="F37">
            <v>638.1</v>
          </cell>
          <cell r="G37">
            <v>411.41679830000004</v>
          </cell>
          <cell r="H37">
            <v>141.87715933999999</v>
          </cell>
          <cell r="I37">
            <v>1008.51243144</v>
          </cell>
          <cell r="J37">
            <v>419.68699499999997</v>
          </cell>
          <cell r="K37">
            <v>49.291632</v>
          </cell>
          <cell r="L37">
            <v>638.1</v>
          </cell>
          <cell r="M37">
            <v>143.26676634200001</v>
          </cell>
          <cell r="N37">
            <v>954.51330414199992</v>
          </cell>
        </row>
        <row r="38">
          <cell r="D38">
            <v>2348.8000000000002</v>
          </cell>
          <cell r="E38">
            <v>419.25664999999998</v>
          </cell>
          <cell r="F38">
            <v>2348.8000000000002</v>
          </cell>
          <cell r="G38">
            <v>411.41679830000004</v>
          </cell>
          <cell r="H38">
            <v>0</v>
          </cell>
          <cell r="I38">
            <v>866.63527210000007</v>
          </cell>
          <cell r="J38">
            <v>419.68699499999997</v>
          </cell>
          <cell r="K38">
            <v>49.291632</v>
          </cell>
          <cell r="L38">
            <v>2348.8000000000002</v>
          </cell>
          <cell r="M38">
            <v>0</v>
          </cell>
          <cell r="N38">
            <v>811.24653779999994</v>
          </cell>
        </row>
        <row r="39">
          <cell r="D39">
            <v>513.79999999999995</v>
          </cell>
          <cell r="E39">
            <v>4.5999999999999996</v>
          </cell>
          <cell r="F39">
            <v>513.79999999999995</v>
          </cell>
          <cell r="G39">
            <v>10.07</v>
          </cell>
          <cell r="J39">
            <v>4.55</v>
          </cell>
          <cell r="K39">
            <v>3.93</v>
          </cell>
          <cell r="L39">
            <v>513.79999999999995</v>
          </cell>
        </row>
        <row r="40">
          <cell r="D40">
            <v>70.400000000000006</v>
          </cell>
          <cell r="E40">
            <v>9114.2749999999996</v>
          </cell>
          <cell r="F40">
            <v>70.400000000000006</v>
          </cell>
          <cell r="G40">
            <v>4085.5690000000004</v>
          </cell>
          <cell r="J40">
            <v>9223.89</v>
          </cell>
          <cell r="K40">
            <v>1254.24</v>
          </cell>
          <cell r="L40">
            <v>70.400000000000006</v>
          </cell>
        </row>
        <row r="41">
          <cell r="D41">
            <v>76.78</v>
          </cell>
          <cell r="E41">
            <v>0</v>
          </cell>
          <cell r="F41">
            <v>76.78</v>
          </cell>
          <cell r="G41">
            <v>0</v>
          </cell>
          <cell r="H41">
            <v>141.87715933999999</v>
          </cell>
          <cell r="I41">
            <v>141.87715933999999</v>
          </cell>
          <cell r="J41">
            <v>0</v>
          </cell>
          <cell r="K41">
            <v>0</v>
          </cell>
          <cell r="L41">
            <v>76.78</v>
          </cell>
          <cell r="M41">
            <v>143.26676634200001</v>
          </cell>
          <cell r="N41">
            <v>143.26676634200001</v>
          </cell>
        </row>
        <row r="42">
          <cell r="D42">
            <v>35.1</v>
          </cell>
          <cell r="F42">
            <v>35.1</v>
          </cell>
          <cell r="H42">
            <v>8.27</v>
          </cell>
          <cell r="L42">
            <v>35.1</v>
          </cell>
          <cell r="M42">
            <v>8.3510000000000009</v>
          </cell>
        </row>
        <row r="43">
          <cell r="D43">
            <v>1472.3000000000002</v>
          </cell>
          <cell r="F43">
            <v>1472.3000000000002</v>
          </cell>
          <cell r="H43">
            <v>17155.642</v>
          </cell>
          <cell r="L43">
            <v>1472.3000000000002</v>
          </cell>
          <cell r="M43">
            <v>17155.642</v>
          </cell>
        </row>
        <row r="44">
          <cell r="D44">
            <v>0</v>
          </cell>
          <cell r="F44">
            <v>0</v>
          </cell>
          <cell r="L44">
            <v>0</v>
          </cell>
        </row>
        <row r="45">
          <cell r="D45">
            <v>531.1</v>
          </cell>
          <cell r="E45">
            <v>32.899000000000001</v>
          </cell>
          <cell r="F45">
            <v>531.1</v>
          </cell>
          <cell r="G45">
            <v>5.6</v>
          </cell>
          <cell r="I45">
            <v>50.910000000000004</v>
          </cell>
          <cell r="J45">
            <v>32.743499999999997</v>
          </cell>
          <cell r="K45">
            <v>12.566800000000001</v>
          </cell>
          <cell r="L45">
            <v>531.1</v>
          </cell>
          <cell r="N45">
            <v>50.910299999999999</v>
          </cell>
        </row>
        <row r="46">
          <cell r="C46">
            <v>0</v>
          </cell>
          <cell r="D46">
            <v>531.1</v>
          </cell>
          <cell r="E46">
            <v>0</v>
          </cell>
          <cell r="F46">
            <v>80</v>
          </cell>
          <cell r="L46">
            <v>80</v>
          </cell>
        </row>
        <row r="47">
          <cell r="C47">
            <v>0</v>
          </cell>
          <cell r="D47">
            <v>80</v>
          </cell>
          <cell r="E47">
            <v>0</v>
          </cell>
          <cell r="F47">
            <v>80</v>
          </cell>
          <cell r="I47">
            <v>0</v>
          </cell>
          <cell r="L47">
            <v>80</v>
          </cell>
          <cell r="N47">
            <v>0</v>
          </cell>
        </row>
        <row r="49">
          <cell r="C49">
            <v>0</v>
          </cell>
          <cell r="D49">
            <v>60215.812205046437</v>
          </cell>
          <cell r="E49">
            <v>0</v>
          </cell>
          <cell r="F49">
            <v>60215.812205046437</v>
          </cell>
          <cell r="G49">
            <v>455.91022518000005</v>
          </cell>
          <cell r="H49">
            <v>141.87715933999999</v>
          </cell>
          <cell r="I49">
            <v>0</v>
          </cell>
          <cell r="J49">
            <v>0</v>
          </cell>
          <cell r="K49">
            <v>0</v>
          </cell>
          <cell r="L49">
            <v>60215.812205046437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C50">
            <v>0</v>
          </cell>
          <cell r="D50">
            <v>1319.2</v>
          </cell>
          <cell r="E50">
            <v>0</v>
          </cell>
          <cell r="F50">
            <v>1319.2</v>
          </cell>
          <cell r="I50">
            <v>0</v>
          </cell>
          <cell r="J50">
            <v>0</v>
          </cell>
          <cell r="K50">
            <v>0</v>
          </cell>
          <cell r="L50">
            <v>1319.2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C53">
            <v>0</v>
          </cell>
          <cell r="D53">
            <v>60215.812205046437</v>
          </cell>
          <cell r="E53">
            <v>0</v>
          </cell>
          <cell r="F53">
            <v>60215.812205046437</v>
          </cell>
          <cell r="I53">
            <v>0</v>
          </cell>
          <cell r="J53">
            <v>0</v>
          </cell>
          <cell r="K53">
            <v>0</v>
          </cell>
          <cell r="L53">
            <v>60215.812205046437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5">
          <cell r="C55">
            <v>0</v>
          </cell>
          <cell r="D55">
            <v>0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</row>
        <row r="59">
          <cell r="C59">
            <v>0</v>
          </cell>
          <cell r="D59">
            <v>60215.812205046437</v>
          </cell>
        </row>
        <row r="60">
          <cell r="C60">
            <v>0</v>
          </cell>
          <cell r="D60">
            <v>60215.812205046437</v>
          </cell>
          <cell r="K60">
            <v>0</v>
          </cell>
          <cell r="L60">
            <v>60215.812205046437</v>
          </cell>
        </row>
        <row r="61">
          <cell r="C61">
            <v>0</v>
          </cell>
          <cell r="D61">
            <v>0</v>
          </cell>
          <cell r="M61">
            <v>0</v>
          </cell>
          <cell r="N61">
            <v>0</v>
          </cell>
        </row>
        <row r="62">
          <cell r="C62">
            <v>0</v>
          </cell>
          <cell r="D62">
            <v>0</v>
          </cell>
          <cell r="O62">
            <v>0</v>
          </cell>
          <cell r="P62">
            <v>0</v>
          </cell>
        </row>
      </sheetData>
      <sheetData sheetId="46" refreshError="1">
        <row r="7">
          <cell r="E7">
            <v>185</v>
          </cell>
          <cell r="I7">
            <v>185</v>
          </cell>
        </row>
        <row r="8">
          <cell r="D8">
            <v>9966.375</v>
          </cell>
          <cell r="E8">
            <v>185</v>
          </cell>
          <cell r="F8">
            <v>4085.5690000000004</v>
          </cell>
          <cell r="G8">
            <v>1133.9949999999999</v>
          </cell>
          <cell r="H8">
            <v>10347.99</v>
          </cell>
          <cell r="I8">
            <v>185</v>
          </cell>
          <cell r="J8">
            <v>1254.24</v>
          </cell>
          <cell r="K8">
            <v>4055.3070000000002</v>
          </cell>
          <cell r="L8">
            <v>1146.2550000000001</v>
          </cell>
        </row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10">
          <cell r="E10">
            <v>1794</v>
          </cell>
          <cell r="I10">
            <v>1794</v>
          </cell>
        </row>
        <row r="11">
          <cell r="E11">
            <v>876.64400000000001</v>
          </cell>
          <cell r="F11">
            <v>3506.55</v>
          </cell>
          <cell r="J11">
            <v>1149.24</v>
          </cell>
          <cell r="K11">
            <v>3279.78</v>
          </cell>
        </row>
        <row r="12">
          <cell r="E12">
            <v>1655</v>
          </cell>
          <cell r="F12">
            <v>383.01900000000001</v>
          </cell>
          <cell r="I12">
            <v>1794</v>
          </cell>
          <cell r="K12">
            <v>617.92700000000002</v>
          </cell>
        </row>
        <row r="13">
          <cell r="E13">
            <v>1794</v>
          </cell>
          <cell r="G13">
            <v>1133.9949999999999</v>
          </cell>
          <cell r="L13">
            <v>1146.2550000000001</v>
          </cell>
        </row>
        <row r="14">
          <cell r="D14">
            <v>4827.9850000000006</v>
          </cell>
          <cell r="E14">
            <v>1.67</v>
          </cell>
          <cell r="F14">
            <v>0</v>
          </cell>
          <cell r="G14">
            <v>0</v>
          </cell>
          <cell r="H14">
            <v>4518.1099999999997</v>
          </cell>
          <cell r="I14">
            <v>1.67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5138.3900000000003</v>
          </cell>
          <cell r="E15">
            <v>2995.98</v>
          </cell>
          <cell r="F15">
            <v>0</v>
          </cell>
          <cell r="G15">
            <v>0</v>
          </cell>
          <cell r="H15">
            <v>0</v>
          </cell>
          <cell r="I15">
            <v>2995.98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598.75050643999998</v>
          </cell>
          <cell r="E17">
            <v>5.9</v>
          </cell>
          <cell r="F17">
            <v>455.91022518000005</v>
          </cell>
          <cell r="G17">
            <v>141.87715933999999</v>
          </cell>
          <cell r="H17">
            <v>1223.3460612219999</v>
          </cell>
          <cell r="I17">
            <v>5.9</v>
          </cell>
          <cell r="J17">
            <v>94.292605759999987</v>
          </cell>
          <cell r="K17">
            <v>386.76133768</v>
          </cell>
          <cell r="L17">
            <v>143.26676634200001</v>
          </cell>
        </row>
        <row r="18">
          <cell r="D18">
            <v>6.0077059757434377</v>
          </cell>
          <cell r="E18">
            <v>176.76282000000003</v>
          </cell>
          <cell r="F18">
            <v>0</v>
          </cell>
          <cell r="G18">
            <v>0</v>
          </cell>
          <cell r="H18">
            <v>0</v>
          </cell>
          <cell r="I18">
            <v>176.76282000000003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D19">
            <v>0</v>
          </cell>
          <cell r="E19">
            <v>19.456631250000001</v>
          </cell>
          <cell r="F19">
            <v>40.373339999999999</v>
          </cell>
          <cell r="G19">
            <v>1.37102875</v>
          </cell>
          <cell r="H19">
            <v>50.737598820020011</v>
          </cell>
          <cell r="I19">
            <v>0</v>
          </cell>
          <cell r="J19">
            <v>9.2418750000000003</v>
          </cell>
          <cell r="K19">
            <v>40.106883150020003</v>
          </cell>
          <cell r="L19">
            <v>1.38884067000001</v>
          </cell>
        </row>
        <row r="20">
          <cell r="D20">
            <v>9367.6244935600007</v>
          </cell>
          <cell r="E20">
            <v>40</v>
          </cell>
          <cell r="F20">
            <v>3589.2854348200003</v>
          </cell>
          <cell r="G20">
            <v>990.74681190999991</v>
          </cell>
          <cell r="I20">
            <v>40</v>
          </cell>
          <cell r="J20">
            <v>1150.7055192400001</v>
          </cell>
          <cell r="K20">
            <v>3628.4387791699801</v>
          </cell>
          <cell r="L20">
            <v>1001.5993929880001</v>
          </cell>
        </row>
        <row r="21">
          <cell r="D21">
            <v>4561.9240719999998</v>
          </cell>
          <cell r="E21">
            <v>1269.0971279999999</v>
          </cell>
          <cell r="F21">
            <v>0</v>
          </cell>
          <cell r="G21">
            <v>0</v>
          </cell>
          <cell r="H21">
            <v>0</v>
          </cell>
          <cell r="I21">
            <v>1269.0971279999999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3">
          <cell r="D23">
            <v>852.1</v>
          </cell>
          <cell r="E23">
            <v>40</v>
          </cell>
          <cell r="H23">
            <v>861.5</v>
          </cell>
          <cell r="I23">
            <v>40</v>
          </cell>
        </row>
        <row r="24">
          <cell r="D24">
            <v>422.15</v>
          </cell>
          <cell r="E24">
            <v>1198.3920000000001</v>
          </cell>
          <cell r="F24">
            <v>0</v>
          </cell>
          <cell r="G24">
            <v>0</v>
          </cell>
          <cell r="H24">
            <v>0</v>
          </cell>
          <cell r="I24">
            <v>1198.3920000000001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D25">
            <v>0</v>
          </cell>
          <cell r="H25">
            <v>0</v>
          </cell>
          <cell r="I25">
            <v>0</v>
          </cell>
        </row>
        <row r="26">
          <cell r="E26">
            <v>12.5</v>
          </cell>
          <cell r="I26">
            <v>12.5</v>
          </cell>
        </row>
        <row r="27">
          <cell r="E27">
            <v>374.4975</v>
          </cell>
          <cell r="F27">
            <v>0</v>
          </cell>
          <cell r="G27">
            <v>0</v>
          </cell>
          <cell r="H27">
            <v>0</v>
          </cell>
          <cell r="I27">
            <v>374.4975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E29">
            <v>7.9</v>
          </cell>
          <cell r="I29">
            <v>7.9</v>
          </cell>
        </row>
        <row r="30">
          <cell r="E30">
            <v>236.68242000000001</v>
          </cell>
          <cell r="I30">
            <v>236.68242000000001</v>
          </cell>
        </row>
        <row r="32">
          <cell r="E32">
            <v>15</v>
          </cell>
          <cell r="I32">
            <v>15</v>
          </cell>
        </row>
        <row r="33">
          <cell r="E33">
            <v>902.20941720000008</v>
          </cell>
          <cell r="F33">
            <v>0</v>
          </cell>
          <cell r="G33">
            <v>0</v>
          </cell>
          <cell r="H33">
            <v>0</v>
          </cell>
          <cell r="I33">
            <v>902.20941720000008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>
            <v>7153.6212851999999</v>
          </cell>
          <cell r="F34">
            <v>0</v>
          </cell>
          <cell r="G34">
            <v>0</v>
          </cell>
          <cell r="H34">
            <v>0</v>
          </cell>
          <cell r="I34">
            <v>7153.6212851999999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E36">
            <v>0</v>
          </cell>
        </row>
        <row r="37">
          <cell r="D37">
            <v>0</v>
          </cell>
          <cell r="E37">
            <v>0</v>
          </cell>
        </row>
        <row r="38">
          <cell r="D38">
            <v>0</v>
          </cell>
          <cell r="E38">
            <v>15881.039253143997</v>
          </cell>
          <cell r="F38">
            <v>0</v>
          </cell>
          <cell r="G38">
            <v>0</v>
          </cell>
          <cell r="H38">
            <v>0</v>
          </cell>
          <cell r="I38">
            <v>15881.039253143997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D41" t="e">
            <v>#DIV/0!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D46">
            <v>0</v>
          </cell>
          <cell r="E46">
            <v>185</v>
          </cell>
          <cell r="F46">
            <v>0</v>
          </cell>
          <cell r="G46">
            <v>0</v>
          </cell>
          <cell r="H46">
            <v>0</v>
          </cell>
          <cell r="I46">
            <v>185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D49">
            <v>0</v>
          </cell>
          <cell r="E49">
            <v>15881.039253143997</v>
          </cell>
          <cell r="F49">
            <v>0</v>
          </cell>
          <cell r="G49">
            <v>0</v>
          </cell>
          <cell r="H49">
            <v>0</v>
          </cell>
          <cell r="I49">
            <v>15881.039253143997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D50" t="e">
            <v>#DIV/0!</v>
          </cell>
          <cell r="E50">
            <v>7153.621285199999</v>
          </cell>
          <cell r="F50" t="e">
            <v>#DIV/0!</v>
          </cell>
          <cell r="G50" t="e">
            <v>#DIV/0!</v>
          </cell>
          <cell r="H50" t="e">
            <v>#DIV/0!</v>
          </cell>
          <cell r="I50">
            <v>7153.621285199999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</sheetData>
      <sheetData sheetId="47" refreshError="1">
        <row r="7">
          <cell r="C7">
            <v>0</v>
          </cell>
          <cell r="D7">
            <v>0</v>
          </cell>
        </row>
        <row r="8">
          <cell r="C8">
            <v>0</v>
          </cell>
          <cell r="D8">
            <v>0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C9">
            <v>0</v>
          </cell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0">
          <cell r="C10">
            <v>0</v>
          </cell>
          <cell r="D10">
            <v>0</v>
          </cell>
        </row>
        <row r="11">
          <cell r="C11" t="e">
            <v>#DIV/0!</v>
          </cell>
          <cell r="D11" t="e">
            <v>#DIV/0!</v>
          </cell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C12">
            <v>0</v>
          </cell>
          <cell r="D12">
            <v>0</v>
          </cell>
          <cell r="F12">
            <v>62.973999999999997</v>
          </cell>
          <cell r="K12">
            <v>65.522999999999996</v>
          </cell>
        </row>
      </sheetData>
      <sheetData sheetId="48">
        <row r="7">
          <cell r="F7">
            <v>1000</v>
          </cell>
        </row>
      </sheetData>
      <sheetData sheetId="49" refreshError="1">
        <row r="7">
          <cell r="C7" t="e">
            <v>#NAME?</v>
          </cell>
          <cell r="D7" t="e">
            <v>#NAME?</v>
          </cell>
        </row>
        <row r="8">
          <cell r="C8">
            <v>32236</v>
          </cell>
          <cell r="D8">
            <v>35748</v>
          </cell>
        </row>
        <row r="9">
          <cell r="C9">
            <v>177680.99</v>
          </cell>
          <cell r="D9">
            <v>205689.125</v>
          </cell>
        </row>
        <row r="10">
          <cell r="C10">
            <v>0</v>
          </cell>
          <cell r="D10">
            <v>0</v>
          </cell>
        </row>
        <row r="11">
          <cell r="C11">
            <v>63787.475409999999</v>
          </cell>
          <cell r="D11">
            <v>54301.929000000004</v>
          </cell>
        </row>
        <row r="12">
          <cell r="C12">
            <v>999394.4</v>
          </cell>
          <cell r="D12">
            <v>1011809</v>
          </cell>
        </row>
        <row r="14">
          <cell r="C14">
            <v>491336</v>
          </cell>
          <cell r="D14">
            <v>490670</v>
          </cell>
        </row>
        <row r="15">
          <cell r="C15">
            <v>261704.4</v>
          </cell>
          <cell r="D15">
            <v>283722</v>
          </cell>
        </row>
        <row r="16">
          <cell r="C16">
            <v>246354</v>
          </cell>
          <cell r="D16">
            <v>237417</v>
          </cell>
        </row>
        <row r="17">
          <cell r="C17">
            <v>3157.9</v>
          </cell>
          <cell r="D17">
            <v>4785</v>
          </cell>
        </row>
        <row r="18">
          <cell r="C18">
            <v>178336</v>
          </cell>
          <cell r="D18">
            <v>196392.3</v>
          </cell>
        </row>
        <row r="19">
          <cell r="C19">
            <v>1386799.9159166298</v>
          </cell>
          <cell r="D19">
            <v>1375578.7592441002</v>
          </cell>
        </row>
        <row r="21">
          <cell r="C21">
            <v>0</v>
          </cell>
          <cell r="D21">
            <v>0</v>
          </cell>
        </row>
        <row r="22">
          <cell r="C22">
            <v>19808.7</v>
          </cell>
          <cell r="D22">
            <v>21789</v>
          </cell>
        </row>
        <row r="23">
          <cell r="C23">
            <v>4212</v>
          </cell>
          <cell r="D23">
            <v>3703.8559999999998</v>
          </cell>
        </row>
        <row r="24">
          <cell r="C24">
            <v>785742.21591662988</v>
          </cell>
          <cell r="D24">
            <v>806722.90324410016</v>
          </cell>
        </row>
        <row r="25">
          <cell r="C25">
            <v>21700</v>
          </cell>
          <cell r="D25">
            <v>26625</v>
          </cell>
        </row>
        <row r="26">
          <cell r="C26">
            <v>33481</v>
          </cell>
          <cell r="D26">
            <v>36049</v>
          </cell>
        </row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B30" t="str">
            <v>БП №2</v>
          </cell>
          <cell r="C30" t="e">
            <v>#NAME?</v>
          </cell>
          <cell r="D30" t="e">
            <v>#NAME?</v>
          </cell>
        </row>
        <row r="32">
          <cell r="C32">
            <v>521856</v>
          </cell>
          <cell r="D32">
            <v>480689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B35" t="str">
            <v>БП №7</v>
          </cell>
          <cell r="C35" t="e">
            <v>#NAME?</v>
          </cell>
          <cell r="D35" t="e">
            <v>#NAME?</v>
          </cell>
        </row>
        <row r="37">
          <cell r="C37">
            <v>268.14</v>
          </cell>
          <cell r="D37">
            <v>268.14</v>
          </cell>
        </row>
        <row r="38">
          <cell r="C38">
            <v>2642768.9056200003</v>
          </cell>
          <cell r="D38">
            <v>3154945.4595000003</v>
          </cell>
        </row>
        <row r="39">
          <cell r="C39">
            <v>999625.99992000009</v>
          </cell>
          <cell r="D39">
            <v>1183866.3459000001</v>
          </cell>
        </row>
        <row r="40">
          <cell r="C40">
            <v>1643142.9057</v>
          </cell>
          <cell r="D40">
            <v>1971079.1135999998</v>
          </cell>
        </row>
        <row r="41">
          <cell r="C41">
            <v>0</v>
          </cell>
          <cell r="D41">
            <v>15875</v>
          </cell>
        </row>
        <row r="42">
          <cell r="C42">
            <v>0</v>
          </cell>
          <cell r="D42">
            <v>118075</v>
          </cell>
        </row>
        <row r="43">
          <cell r="C43" t="e">
            <v>#NAME?</v>
          </cell>
          <cell r="D43" t="e">
            <v>#NAME?</v>
          </cell>
        </row>
        <row r="44">
          <cell r="C44">
            <v>8953.8450000000012</v>
          </cell>
          <cell r="D44">
            <v>9070.7799999999988</v>
          </cell>
        </row>
        <row r="45">
          <cell r="C45" t="e">
            <v>#NAME?</v>
          </cell>
          <cell r="D45" t="e">
            <v>#NAME?</v>
          </cell>
        </row>
        <row r="47">
          <cell r="C47" t="e">
            <v>#NAME?</v>
          </cell>
          <cell r="D47" t="e">
            <v>#NAME?</v>
          </cell>
        </row>
        <row r="49">
          <cell r="C49" t="e">
            <v>#NAME?</v>
          </cell>
          <cell r="D49" t="e">
            <v>#NAME?</v>
          </cell>
        </row>
        <row r="50">
          <cell r="C50">
            <v>2.9946911075632864E-2</v>
          </cell>
          <cell r="D50">
            <v>2.9560853642134417E-2</v>
          </cell>
        </row>
        <row r="51">
          <cell r="C51">
            <v>183.51254748099836</v>
          </cell>
          <cell r="D51">
            <v>217.29984781904093</v>
          </cell>
        </row>
        <row r="52">
          <cell r="C52" t="e">
            <v>#NAME?</v>
          </cell>
          <cell r="D52" t="e">
            <v>#NAME?</v>
          </cell>
        </row>
        <row r="54">
          <cell r="C54" t="e">
            <v>#NAME?</v>
          </cell>
          <cell r="D54" t="e">
            <v>#NAME?</v>
          </cell>
        </row>
        <row r="55">
          <cell r="C55">
            <v>1370249.827</v>
          </cell>
          <cell r="D55">
            <v>1314612.4720000001</v>
          </cell>
        </row>
        <row r="56">
          <cell r="C56">
            <v>999625.99992000009</v>
          </cell>
          <cell r="D56">
            <v>1183866.3459000001</v>
          </cell>
        </row>
        <row r="57">
          <cell r="C57">
            <v>282005.15716408589</v>
          </cell>
          <cell r="D57">
            <v>284616.53498434921</v>
          </cell>
        </row>
        <row r="58">
          <cell r="C58" t="e">
            <v>#NAME?</v>
          </cell>
          <cell r="D58" t="e">
            <v>#NAME?</v>
          </cell>
        </row>
      </sheetData>
      <sheetData sheetId="50" refreshError="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  <cell r="V4" t="str">
            <v>ГЭС-424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E28">
            <v>226.4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E29">
            <v>672.6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  <cell r="E30">
            <v>49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  <cell r="X37" t="e">
            <v>#NAME?</v>
          </cell>
          <cell r="Y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  <cell r="X40" t="e">
            <v>#NAME?</v>
          </cell>
          <cell r="Y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  <cell r="X41" t="e">
            <v>#NAME?</v>
          </cell>
          <cell r="Y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  <cell r="X42" t="e">
            <v>#NAME?</v>
          </cell>
          <cell r="Y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  <cell r="X44" t="e">
            <v>#NAME?</v>
          </cell>
          <cell r="Y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  <cell r="X46" t="e">
            <v>#NAME?</v>
          </cell>
          <cell r="Y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  <cell r="X47" t="e">
            <v>#NAME?</v>
          </cell>
          <cell r="Y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  <cell r="X48" t="e">
            <v>#NAME?</v>
          </cell>
          <cell r="Y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51" refreshError="1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52" refreshError="1">
        <row r="7">
          <cell r="D7">
            <v>28153.84363407865</v>
          </cell>
        </row>
        <row r="8">
          <cell r="D8">
            <v>285.89734357375312</v>
          </cell>
        </row>
        <row r="9">
          <cell r="D9">
            <v>15881.040000000005</v>
          </cell>
        </row>
        <row r="10">
          <cell r="D10">
            <v>0</v>
          </cell>
        </row>
        <row r="11">
          <cell r="D11">
            <v>4160.83248</v>
          </cell>
        </row>
        <row r="12">
          <cell r="D12">
            <v>5906.5968378237994</v>
          </cell>
        </row>
        <row r="14">
          <cell r="D14">
            <v>0</v>
          </cell>
        </row>
        <row r="15">
          <cell r="D15">
            <v>1319.2</v>
          </cell>
        </row>
        <row r="16">
          <cell r="D16">
            <v>4587.3968378237996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5827.6335070811738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61.233507081174444</v>
          </cell>
        </row>
        <row r="24">
          <cell r="D24">
            <v>0</v>
          </cell>
        </row>
        <row r="25">
          <cell r="D25">
            <v>0</v>
          </cell>
        </row>
        <row r="28">
          <cell r="B28" t="str">
            <v>Налог на землю</v>
          </cell>
          <cell r="D28">
            <v>0</v>
          </cell>
        </row>
        <row r="29">
          <cell r="B29" t="str">
            <v>Транспортный налог</v>
          </cell>
          <cell r="D29">
            <v>0</v>
          </cell>
        </row>
        <row r="30">
          <cell r="D30">
            <v>0</v>
          </cell>
        </row>
        <row r="32">
          <cell r="D32">
            <v>5766.4</v>
          </cell>
        </row>
        <row r="40">
          <cell r="B40" t="str">
            <v>Арендная плата</v>
          </cell>
          <cell r="D40">
            <v>1472.3000000000002</v>
          </cell>
        </row>
        <row r="41">
          <cell r="D41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60215.81</v>
          </cell>
        </row>
        <row r="52">
          <cell r="D52">
            <v>40.453900000000004</v>
          </cell>
        </row>
        <row r="53">
          <cell r="D53">
            <v>1488.5044458012699</v>
          </cell>
        </row>
        <row r="55">
          <cell r="D55">
            <v>695.94881171107477</v>
          </cell>
        </row>
        <row r="57">
          <cell r="D57">
            <v>695.94881171107477</v>
          </cell>
        </row>
        <row r="58">
          <cell r="D58">
            <v>0</v>
          </cell>
        </row>
        <row r="59">
          <cell r="D59">
            <v>32061.966365921347</v>
          </cell>
        </row>
        <row r="61">
          <cell r="D61">
            <v>30742.835156996694</v>
          </cell>
        </row>
        <row r="62">
          <cell r="D62">
            <v>0</v>
          </cell>
        </row>
        <row r="63">
          <cell r="D63">
            <v>0</v>
          </cell>
        </row>
      </sheetData>
      <sheetData sheetId="53" refreshError="1">
        <row r="4">
          <cell r="F4" t="str">
            <v>Центральная</v>
          </cell>
          <cell r="H4" t="str">
            <v>Парковая</v>
          </cell>
          <cell r="J4" t="str">
            <v>Агрохимия</v>
          </cell>
          <cell r="L4" t="str">
            <v>Заря</v>
          </cell>
          <cell r="N4" t="str">
            <v xml:space="preserve">Школа №1 </v>
          </cell>
          <cell r="P4" t="str">
            <v>Тополек</v>
          </cell>
          <cell r="AP4" t="str">
            <v>У-Катунская</v>
          </cell>
        </row>
        <row r="9">
          <cell r="C9">
            <v>0</v>
          </cell>
          <cell r="D9">
            <v>28153.84363407865</v>
          </cell>
          <cell r="G9">
            <v>6410.3968013354352</v>
          </cell>
          <cell r="I9">
            <v>3387.3629574186666</v>
          </cell>
          <cell r="K9">
            <v>281.54081585095895</v>
          </cell>
          <cell r="M9">
            <v>1426.5087701980929</v>
          </cell>
          <cell r="O9">
            <v>2501.6109368810953</v>
          </cell>
          <cell r="Q9">
            <v>647.99023829917803</v>
          </cell>
          <cell r="S9">
            <v>439.56227717260271</v>
          </cell>
          <cell r="U9">
            <v>848.75010574027397</v>
          </cell>
          <cell r="W9">
            <v>1181.1828697775343</v>
          </cell>
          <cell r="Y9">
            <v>315.04695899178074</v>
          </cell>
          <cell r="AA9">
            <v>32.673205584657538</v>
          </cell>
          <cell r="AC9">
            <v>115.27590954082191</v>
          </cell>
          <cell r="AE9">
            <v>648.52693411333325</v>
          </cell>
          <cell r="AG9">
            <v>2156.4588381016665</v>
          </cell>
          <cell r="AI9">
            <v>2041.6269316560004</v>
          </cell>
          <cell r="AK9">
            <v>618.88461259397263</v>
          </cell>
          <cell r="AM9">
            <v>3162.3238996865753</v>
          </cell>
          <cell r="AO9">
            <v>465.95445391033286</v>
          </cell>
          <cell r="AQ9">
            <v>1472.1661172256674</v>
          </cell>
        </row>
        <row r="10">
          <cell r="C10">
            <v>0</v>
          </cell>
          <cell r="D10">
            <v>285.89734357375312</v>
          </cell>
          <cell r="G10">
            <v>46.946506962115301</v>
          </cell>
          <cell r="I10">
            <v>40.365080158947286</v>
          </cell>
          <cell r="K10">
            <v>4.9012421138924367</v>
          </cell>
          <cell r="M10">
            <v>12.535562573513269</v>
          </cell>
          <cell r="O10">
            <v>17.746945262751471</v>
          </cell>
          <cell r="Q10">
            <v>7.3090431218023335</v>
          </cell>
          <cell r="S10">
            <v>4.9342272476268114</v>
          </cell>
          <cell r="U10">
            <v>6.2869241964439233</v>
          </cell>
          <cell r="W10">
            <v>10.047056444097437</v>
          </cell>
          <cell r="Y10">
            <v>4.0896715383207622</v>
          </cell>
          <cell r="AA10">
            <v>7.8239482200000002E-2</v>
          </cell>
          <cell r="AC10">
            <v>3.1725063901028148</v>
          </cell>
          <cell r="AE10">
            <v>6.8954835385479072</v>
          </cell>
          <cell r="AG10">
            <v>31.198692527020757</v>
          </cell>
          <cell r="AI10">
            <v>22.461900750472804</v>
          </cell>
          <cell r="AK10">
            <v>7.1812049008870105</v>
          </cell>
          <cell r="AM10">
            <v>35.080715257825034</v>
          </cell>
          <cell r="AO10">
            <v>5.7240879516874745</v>
          </cell>
          <cell r="AQ10">
            <v>18.942253155498239</v>
          </cell>
        </row>
        <row r="11">
          <cell r="C11">
            <v>0</v>
          </cell>
          <cell r="D11">
            <v>15881.040000000005</v>
          </cell>
          <cell r="G11">
            <v>2518.04</v>
          </cell>
          <cell r="I11">
            <v>2070.4</v>
          </cell>
          <cell r="K11">
            <v>398.1</v>
          </cell>
          <cell r="M11">
            <v>1271.3</v>
          </cell>
          <cell r="O11">
            <v>1331</v>
          </cell>
          <cell r="Q11">
            <v>441.5</v>
          </cell>
          <cell r="S11">
            <v>387.9</v>
          </cell>
          <cell r="U11">
            <v>686.7</v>
          </cell>
          <cell r="W11">
            <v>624.20000000000005</v>
          </cell>
          <cell r="Y11">
            <v>296.7</v>
          </cell>
          <cell r="AA11">
            <v>90.7</v>
          </cell>
          <cell r="AC11">
            <v>228.9</v>
          </cell>
          <cell r="AE11">
            <v>337.5</v>
          </cell>
          <cell r="AG11">
            <v>1136.5</v>
          </cell>
          <cell r="AI11">
            <v>1016.8</v>
          </cell>
          <cell r="AK11">
            <v>461.2</v>
          </cell>
          <cell r="AM11">
            <v>1303.2</v>
          </cell>
          <cell r="AO11">
            <v>550.1</v>
          </cell>
          <cell r="AQ11">
            <v>730.3</v>
          </cell>
        </row>
        <row r="12">
          <cell r="C12">
            <v>0</v>
          </cell>
          <cell r="D12">
            <v>0</v>
          </cell>
        </row>
        <row r="13">
          <cell r="C13">
            <v>0</v>
          </cell>
          <cell r="D13">
            <v>4160.83248</v>
          </cell>
          <cell r="G13">
            <v>659.72648000000004</v>
          </cell>
          <cell r="I13">
            <v>542.4448000000001</v>
          </cell>
          <cell r="K13">
            <v>104.30220000000001</v>
          </cell>
          <cell r="M13">
            <v>333.0806</v>
          </cell>
          <cell r="O13">
            <v>348.72200000000004</v>
          </cell>
          <cell r="Q13">
            <v>115.673</v>
          </cell>
          <cell r="S13">
            <v>101.6298</v>
          </cell>
          <cell r="U13">
            <v>179.91540000000001</v>
          </cell>
          <cell r="W13">
            <v>163.54040000000001</v>
          </cell>
          <cell r="Y13">
            <v>77.735399999999998</v>
          </cell>
          <cell r="AA13">
            <v>23.763400000000001</v>
          </cell>
          <cell r="AC13">
            <v>59.971800000000002</v>
          </cell>
          <cell r="AE13">
            <v>88.424999999999997</v>
          </cell>
          <cell r="AG13">
            <v>297.76300000000003</v>
          </cell>
          <cell r="AI13">
            <v>266.40159999999997</v>
          </cell>
          <cell r="AK13">
            <v>120.8344</v>
          </cell>
          <cell r="AM13">
            <v>341.4384</v>
          </cell>
          <cell r="AO13">
            <v>144.12620000000001</v>
          </cell>
          <cell r="AQ13">
            <v>191.33859999999999</v>
          </cell>
        </row>
        <row r="14">
          <cell r="C14">
            <v>0</v>
          </cell>
          <cell r="D14">
            <v>5906.5968378237994</v>
          </cell>
          <cell r="F14">
            <v>0</v>
          </cell>
          <cell r="G14">
            <v>1132.56693745705</v>
          </cell>
          <cell r="H14">
            <v>0</v>
          </cell>
          <cell r="I14">
            <v>799.9504867078399</v>
          </cell>
          <cell r="J14">
            <v>0</v>
          </cell>
          <cell r="K14">
            <v>47.128836024270001</v>
          </cell>
          <cell r="L14">
            <v>0</v>
          </cell>
          <cell r="M14">
            <v>420.43709522946</v>
          </cell>
          <cell r="N14">
            <v>0</v>
          </cell>
          <cell r="O14">
            <v>576.22486561547998</v>
          </cell>
          <cell r="P14">
            <v>0</v>
          </cell>
          <cell r="Q14">
            <v>122.63455399897001</v>
          </cell>
          <cell r="R14">
            <v>0</v>
          </cell>
          <cell r="S14">
            <v>85.473312108599984</v>
          </cell>
          <cell r="T14">
            <v>0</v>
          </cell>
          <cell r="U14">
            <v>157.45852466005999</v>
          </cell>
          <cell r="V14">
            <v>0</v>
          </cell>
          <cell r="W14">
            <v>194.82244683792999</v>
          </cell>
          <cell r="X14">
            <v>0</v>
          </cell>
          <cell r="Y14">
            <v>62.970444196769996</v>
          </cell>
          <cell r="Z14">
            <v>0</v>
          </cell>
          <cell r="AA14">
            <v>5.3632916437099993</v>
          </cell>
          <cell r="AB14">
            <v>0</v>
          </cell>
          <cell r="AC14">
            <v>21.00952649796</v>
          </cell>
          <cell r="AD14">
            <v>0</v>
          </cell>
          <cell r="AE14">
            <v>113.58403325859999</v>
          </cell>
          <cell r="AF14">
            <v>0</v>
          </cell>
          <cell r="AG14">
            <v>403.15780114643002</v>
          </cell>
          <cell r="AH14">
            <v>0</v>
          </cell>
          <cell r="AI14">
            <v>476.09136721153999</v>
          </cell>
          <cell r="AJ14">
            <v>0</v>
          </cell>
          <cell r="AK14">
            <v>107.36197453873</v>
          </cell>
          <cell r="AL14">
            <v>0</v>
          </cell>
          <cell r="AM14">
            <v>697.99431814371997</v>
          </cell>
          <cell r="AN14">
            <v>0</v>
          </cell>
          <cell r="AO14">
            <v>148.94647229079001</v>
          </cell>
          <cell r="AP14">
            <v>0</v>
          </cell>
          <cell r="AQ14">
            <v>333.42055025589002</v>
          </cell>
        </row>
        <row r="15">
          <cell r="D15">
            <v>173.09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1319.2</v>
          </cell>
          <cell r="G17">
            <v>195.1</v>
          </cell>
          <cell r="I17">
            <v>167.7</v>
          </cell>
          <cell r="K17">
            <v>0</v>
          </cell>
          <cell r="M17">
            <v>208.9</v>
          </cell>
          <cell r="O17">
            <v>181.1</v>
          </cell>
          <cell r="Q17">
            <v>13</v>
          </cell>
          <cell r="S17">
            <v>15.6</v>
          </cell>
          <cell r="U17">
            <v>23.4</v>
          </cell>
          <cell r="W17">
            <v>11.1</v>
          </cell>
          <cell r="Y17">
            <v>9.9</v>
          </cell>
          <cell r="AA17">
            <v>0</v>
          </cell>
          <cell r="AC17">
            <v>0</v>
          </cell>
          <cell r="AE17">
            <v>4.0999999999999996</v>
          </cell>
          <cell r="AG17">
            <v>29.7</v>
          </cell>
          <cell r="AI17">
            <v>80</v>
          </cell>
          <cell r="AK17">
            <v>11.1</v>
          </cell>
          <cell r="AM17">
            <v>197.6</v>
          </cell>
          <cell r="AO17">
            <v>73.900000000000006</v>
          </cell>
          <cell r="AQ17">
            <v>97</v>
          </cell>
        </row>
        <row r="18">
          <cell r="C18">
            <v>0</v>
          </cell>
          <cell r="D18">
            <v>4587.3968378237996</v>
          </cell>
          <cell r="G18">
            <v>937.46693745704999</v>
          </cell>
          <cell r="I18">
            <v>632.25048670783997</v>
          </cell>
          <cell r="K18">
            <v>47.128836024270001</v>
          </cell>
          <cell r="M18">
            <v>211.53709522945999</v>
          </cell>
          <cell r="O18">
            <v>395.12486561547996</v>
          </cell>
          <cell r="Q18">
            <v>109.63455399897001</v>
          </cell>
          <cell r="S18">
            <v>69.87331210859999</v>
          </cell>
          <cell r="U18">
            <v>134.05852466005999</v>
          </cell>
          <cell r="W18">
            <v>183.72244683792999</v>
          </cell>
          <cell r="Y18">
            <v>53.070444196769998</v>
          </cell>
          <cell r="AA18">
            <v>5.3632916437099993</v>
          </cell>
          <cell r="AC18">
            <v>21.00952649796</v>
          </cell>
          <cell r="AE18">
            <v>109.48403325859999</v>
          </cell>
          <cell r="AG18">
            <v>373.45780114643003</v>
          </cell>
          <cell r="AI18">
            <v>396.09136721153999</v>
          </cell>
          <cell r="AK18">
            <v>96.261974538730001</v>
          </cell>
          <cell r="AM18">
            <v>500.39431814372</v>
          </cell>
          <cell r="AO18">
            <v>75.046472290790007</v>
          </cell>
          <cell r="AQ18">
            <v>236.42055025588999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5827.6</v>
          </cell>
          <cell r="F21">
            <v>0</v>
          </cell>
          <cell r="G21">
            <v>1342.2089508451245</v>
          </cell>
          <cell r="H21">
            <v>0</v>
          </cell>
          <cell r="I21">
            <v>795.11830799947779</v>
          </cell>
          <cell r="J21">
            <v>0</v>
          </cell>
          <cell r="K21">
            <v>222.16150232134078</v>
          </cell>
          <cell r="L21">
            <v>0</v>
          </cell>
          <cell r="M21">
            <v>291.71489004367243</v>
          </cell>
          <cell r="N21">
            <v>0</v>
          </cell>
          <cell r="O21">
            <v>450.76908224870851</v>
          </cell>
          <cell r="P21">
            <v>0</v>
          </cell>
          <cell r="Q21">
            <v>154.55142774300745</v>
          </cell>
          <cell r="R21">
            <v>0</v>
          </cell>
          <cell r="S21">
            <v>176.69418427049803</v>
          </cell>
          <cell r="T21">
            <v>0</v>
          </cell>
          <cell r="U21">
            <v>202.99474069786351</v>
          </cell>
          <cell r="V21">
            <v>0</v>
          </cell>
          <cell r="W21">
            <v>167.34293437411469</v>
          </cell>
          <cell r="X21">
            <v>0</v>
          </cell>
          <cell r="Y21">
            <v>58.938733141395929</v>
          </cell>
          <cell r="Z21">
            <v>0</v>
          </cell>
          <cell r="AA21">
            <v>10.778509727897402</v>
          </cell>
          <cell r="AB21">
            <v>0</v>
          </cell>
          <cell r="AC21">
            <v>49.480118679852716</v>
          </cell>
          <cell r="AD21">
            <v>0</v>
          </cell>
          <cell r="AE21">
            <v>110.39467645298568</v>
          </cell>
          <cell r="AF21">
            <v>0</v>
          </cell>
          <cell r="AG21">
            <v>452.72754639406679</v>
          </cell>
          <cell r="AH21">
            <v>0</v>
          </cell>
          <cell r="AI21">
            <v>248.29113746426924</v>
          </cell>
          <cell r="AJ21">
            <v>0</v>
          </cell>
          <cell r="AK21">
            <v>241.97571991519075</v>
          </cell>
          <cell r="AL21">
            <v>0</v>
          </cell>
          <cell r="AM21">
            <v>433.60148764106413</v>
          </cell>
          <cell r="AN21">
            <v>0</v>
          </cell>
          <cell r="AO21">
            <v>222.69794241237938</v>
          </cell>
          <cell r="AP21">
            <v>0</v>
          </cell>
          <cell r="AQ21">
            <v>195.22300146622749</v>
          </cell>
        </row>
        <row r="22">
          <cell r="D22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61.233507081174444</v>
          </cell>
          <cell r="G25">
            <v>12.481872884283248</v>
          </cell>
          <cell r="I25">
            <v>8.4622867012089813</v>
          </cell>
          <cell r="K25">
            <v>0.63467150259067351</v>
          </cell>
          <cell r="M25">
            <v>2.856021761658031</v>
          </cell>
          <cell r="O25">
            <v>5.2889291882556133</v>
          </cell>
          <cell r="Q25">
            <v>1.4809001727115716</v>
          </cell>
          <cell r="S25">
            <v>0.95200725388601048</v>
          </cell>
          <cell r="U25">
            <v>1.7982359240069083</v>
          </cell>
          <cell r="W25">
            <v>2.4329074265975819</v>
          </cell>
          <cell r="Y25">
            <v>0.7404500863557858</v>
          </cell>
          <cell r="AA25">
            <v>6.6421416234887745E-2</v>
          </cell>
          <cell r="AC25">
            <v>0.13284283246977549</v>
          </cell>
          <cell r="AE25">
            <v>1.4809001727115716</v>
          </cell>
          <cell r="AG25">
            <v>4.9715934369602763</v>
          </cell>
          <cell r="AI25">
            <v>5.2889291882556133</v>
          </cell>
          <cell r="AK25">
            <v>1.269343005181347</v>
          </cell>
          <cell r="AM25">
            <v>6.664050777202073</v>
          </cell>
          <cell r="AO25">
            <v>1.0577858376511227</v>
          </cell>
          <cell r="AQ25">
            <v>3.1733575129533675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</row>
        <row r="29">
          <cell r="C29">
            <v>0</v>
          </cell>
          <cell r="D29">
            <v>0</v>
          </cell>
        </row>
        <row r="30">
          <cell r="B30" t="str">
            <v>Налог на землю</v>
          </cell>
          <cell r="C30">
            <v>0</v>
          </cell>
          <cell r="D30">
            <v>0</v>
          </cell>
        </row>
        <row r="31">
          <cell r="B31" t="str">
            <v>Транспортный налог</v>
          </cell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4">
          <cell r="C34">
            <v>0</v>
          </cell>
          <cell r="D34">
            <v>5766.4</v>
          </cell>
          <cell r="G34">
            <v>1329.7270779608411</v>
          </cell>
          <cell r="I34">
            <v>786.6560212982688</v>
          </cell>
          <cell r="K34">
            <v>221.52683081875011</v>
          </cell>
          <cell r="M34">
            <v>288.85886828201438</v>
          </cell>
          <cell r="O34">
            <v>445.48015306045289</v>
          </cell>
          <cell r="Q34">
            <v>153.07052757029587</v>
          </cell>
          <cell r="S34">
            <v>175.742177016612</v>
          </cell>
          <cell r="U34">
            <v>201.19650477385659</v>
          </cell>
          <cell r="W34">
            <v>164.91002694751711</v>
          </cell>
          <cell r="Y34">
            <v>58.198283055040143</v>
          </cell>
          <cell r="AA34">
            <v>10.712088311662514</v>
          </cell>
          <cell r="AC34">
            <v>49.347275847382939</v>
          </cell>
          <cell r="AE34">
            <v>108.91377628027411</v>
          </cell>
          <cell r="AG34">
            <v>447.7559529571065</v>
          </cell>
          <cell r="AI34">
            <v>243.00220827601362</v>
          </cell>
          <cell r="AK34">
            <v>240.7063769100094</v>
          </cell>
          <cell r="AM34">
            <v>426.93743686386205</v>
          </cell>
          <cell r="AO34">
            <v>221.64015657472825</v>
          </cell>
          <cell r="AQ34">
            <v>192.04964395327411</v>
          </cell>
        </row>
        <row r="36">
          <cell r="C36">
            <v>0</v>
          </cell>
          <cell r="D36">
            <v>638.12621479999984</v>
          </cell>
          <cell r="G36">
            <v>232.98721600000002</v>
          </cell>
          <cell r="I36">
            <v>79.579808</v>
          </cell>
          <cell r="K36">
            <v>120.70685</v>
          </cell>
          <cell r="M36">
            <v>19.999468719999999</v>
          </cell>
          <cell r="O36">
            <v>29.363027100000004</v>
          </cell>
          <cell r="Q36">
            <v>9.8235940000000017</v>
          </cell>
          <cell r="AQ36">
            <v>0</v>
          </cell>
        </row>
        <row r="37">
          <cell r="C37">
            <v>0</v>
          </cell>
          <cell r="D37">
            <v>2348.7999999999997</v>
          </cell>
          <cell r="G37">
            <v>480.3</v>
          </cell>
          <cell r="I37">
            <v>323.7</v>
          </cell>
          <cell r="K37">
            <v>24.1</v>
          </cell>
          <cell r="M37">
            <v>108.3</v>
          </cell>
          <cell r="O37">
            <v>202.3</v>
          </cell>
          <cell r="Q37">
            <v>56.1</v>
          </cell>
          <cell r="AQ37">
            <v>120.8</v>
          </cell>
        </row>
        <row r="38">
          <cell r="C38">
            <v>0</v>
          </cell>
          <cell r="D38">
            <v>513.79999999999995</v>
          </cell>
          <cell r="G38">
            <v>64</v>
          </cell>
          <cell r="I38">
            <v>60.4</v>
          </cell>
          <cell r="K38">
            <v>16.100000000000001</v>
          </cell>
          <cell r="M38">
            <v>36.799999999999997</v>
          </cell>
          <cell r="O38">
            <v>36.799999999999997</v>
          </cell>
          <cell r="Q38">
            <v>16.7</v>
          </cell>
          <cell r="AQ38">
            <v>31.4</v>
          </cell>
        </row>
        <row r="39">
          <cell r="C39">
            <v>0</v>
          </cell>
          <cell r="D39">
            <v>70.402000000000015</v>
          </cell>
          <cell r="G39">
            <v>10.16</v>
          </cell>
          <cell r="I39">
            <v>5.5590000000000002</v>
          </cell>
          <cell r="K39">
            <v>2.637</v>
          </cell>
          <cell r="M39">
            <v>7.7880000000000003</v>
          </cell>
          <cell r="O39">
            <v>7.306</v>
          </cell>
          <cell r="Q39">
            <v>2.476</v>
          </cell>
          <cell r="AQ39">
            <v>1.944</v>
          </cell>
        </row>
        <row r="40">
          <cell r="C40">
            <v>0</v>
          </cell>
          <cell r="D40">
            <v>76.777022123999998</v>
          </cell>
          <cell r="G40">
            <v>8.1430174980000007</v>
          </cell>
          <cell r="I40">
            <v>8.1430174980000007</v>
          </cell>
          <cell r="K40">
            <v>2.3265764279999996</v>
          </cell>
          <cell r="M40">
            <v>4.9439749094999987</v>
          </cell>
          <cell r="O40">
            <v>4.9439749094999987</v>
          </cell>
          <cell r="Q40">
            <v>2.6173984815</v>
          </cell>
          <cell r="AQ40">
            <v>4.6531528559999993</v>
          </cell>
        </row>
        <row r="41">
          <cell r="C41">
            <v>0</v>
          </cell>
          <cell r="D41">
            <v>35.104300000000002</v>
          </cell>
          <cell r="G41">
            <v>7.1542442141623486</v>
          </cell>
          <cell r="I41">
            <v>4.8503350604490496</v>
          </cell>
          <cell r="K41">
            <v>0.36377512953367869</v>
          </cell>
          <cell r="M41">
            <v>1.6369880829015544</v>
          </cell>
          <cell r="O41">
            <v>3.0314594127806558</v>
          </cell>
          <cell r="Q41">
            <v>0.84880863557858355</v>
          </cell>
          <cell r="AQ41">
            <v>1.7582464594127802</v>
          </cell>
        </row>
        <row r="42">
          <cell r="B42" t="str">
            <v>Арендная плата</v>
          </cell>
          <cell r="C42">
            <v>0</v>
          </cell>
          <cell r="D42">
            <v>1472.3000000000002</v>
          </cell>
          <cell r="G42">
            <v>402.1</v>
          </cell>
          <cell r="I42">
            <v>220.2</v>
          </cell>
          <cell r="K42">
            <v>48.6</v>
          </cell>
          <cell r="M42">
            <v>81.600000000000009</v>
          </cell>
          <cell r="O42">
            <v>109.10000000000001</v>
          </cell>
          <cell r="Q42">
            <v>49.9</v>
          </cell>
          <cell r="S42">
            <v>71.400000000000006</v>
          </cell>
          <cell r="U42">
            <v>70.3</v>
          </cell>
          <cell r="W42">
            <v>7.6</v>
          </cell>
          <cell r="Y42">
            <v>4.4000000000000004</v>
          </cell>
          <cell r="AA42">
            <v>0</v>
          </cell>
          <cell r="AC42">
            <v>18.899999999999999</v>
          </cell>
          <cell r="AE42">
            <v>16.7</v>
          </cell>
          <cell r="AG42">
            <v>152.5</v>
          </cell>
          <cell r="AI42">
            <v>59.1</v>
          </cell>
          <cell r="AK42">
            <v>0.8</v>
          </cell>
          <cell r="AM42">
            <v>44.400000000000006</v>
          </cell>
          <cell r="AO42">
            <v>114.7</v>
          </cell>
          <cell r="AQ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0</v>
          </cell>
          <cell r="D45">
            <v>531.10000000000014</v>
          </cell>
          <cell r="G45">
            <v>108.53403533312611</v>
          </cell>
          <cell r="I45">
            <v>73.197991227161268</v>
          </cell>
          <cell r="K45">
            <v>5.4562806963009018</v>
          </cell>
          <cell r="M45">
            <v>24.490436569612822</v>
          </cell>
          <cell r="O45">
            <v>45.745075812523751</v>
          </cell>
          <cell r="Q45">
            <v>12.692800227955654</v>
          </cell>
          <cell r="AQ45">
            <v>27.371286740579563</v>
          </cell>
        </row>
        <row r="46">
          <cell r="C46">
            <v>0</v>
          </cell>
          <cell r="D46">
            <v>80.025451593962629</v>
          </cell>
          <cell r="G46">
            <v>16.348564915552792</v>
          </cell>
          <cell r="I46">
            <v>11.025869512658446</v>
          </cell>
          <cell r="K46">
            <v>1.2363485649155528</v>
          </cell>
          <cell r="M46">
            <v>3.3</v>
          </cell>
          <cell r="O46">
            <v>6.8906158256484646</v>
          </cell>
          <cell r="Q46">
            <v>1.9119262252616309</v>
          </cell>
          <cell r="AQ46">
            <v>4.1229578972818013</v>
          </cell>
        </row>
        <row r="48">
          <cell r="C48">
            <v>0</v>
          </cell>
          <cell r="D48">
            <v>0</v>
          </cell>
        </row>
        <row r="49">
          <cell r="C49">
            <v>0</v>
          </cell>
          <cell r="D49">
            <v>0</v>
          </cell>
        </row>
        <row r="50">
          <cell r="C50">
            <v>0</v>
          </cell>
          <cell r="D50">
            <v>60215.81</v>
          </cell>
          <cell r="F50">
            <v>0</v>
          </cell>
          <cell r="G50">
            <v>11914.785676599724</v>
          </cell>
          <cell r="H50">
            <v>0</v>
          </cell>
          <cell r="I50">
            <v>7467.941632284932</v>
          </cell>
          <cell r="J50">
            <v>0</v>
          </cell>
          <cell r="K50">
            <v>1058.1345963104623</v>
          </cell>
          <cell r="L50">
            <v>0</v>
          </cell>
          <cell r="M50">
            <v>3546.6769180447386</v>
          </cell>
          <cell r="N50">
            <v>0</v>
          </cell>
          <cell r="O50">
            <v>5044.9738300080353</v>
          </cell>
          <cell r="P50">
            <v>0</v>
          </cell>
          <cell r="Q50">
            <v>1476.6582631629578</v>
          </cell>
          <cell r="R50">
            <v>0</v>
          </cell>
          <cell r="S50">
            <v>1180.5938007993277</v>
          </cell>
          <cell r="T50">
            <v>0</v>
          </cell>
          <cell r="U50">
            <v>2058.7056952946414</v>
          </cell>
          <cell r="V50">
            <v>0</v>
          </cell>
          <cell r="W50">
            <v>2330.0393091936767</v>
          </cell>
          <cell r="X50">
            <v>0</v>
          </cell>
          <cell r="Y50">
            <v>805.58120786826748</v>
          </cell>
          <cell r="Z50">
            <v>0</v>
          </cell>
          <cell r="AA50">
            <v>163.35664643846494</v>
          </cell>
          <cell r="AB50">
            <v>0</v>
          </cell>
          <cell r="AC50">
            <v>477.80986110873744</v>
          </cell>
          <cell r="AD50">
            <v>0</v>
          </cell>
          <cell r="AE50">
            <v>1301.226127363467</v>
          </cell>
          <cell r="AF50">
            <v>0</v>
          </cell>
          <cell r="AG50">
            <v>4448.1058781691836</v>
          </cell>
          <cell r="AH50">
            <v>0</v>
          </cell>
          <cell r="AI50">
            <v>3991.6729370822823</v>
          </cell>
          <cell r="AJ50">
            <v>0</v>
          </cell>
          <cell r="AK50">
            <v>1546.3379119487804</v>
          </cell>
          <cell r="AL50">
            <v>0</v>
          </cell>
          <cell r="AM50">
            <v>5776.0388207291844</v>
          </cell>
          <cell r="AN50">
            <v>0</v>
          </cell>
          <cell r="AO50">
            <v>1463.6491565651897</v>
          </cell>
          <cell r="AP50">
            <v>0</v>
          </cell>
          <cell r="AQ50">
            <v>2844.3905221032828</v>
          </cell>
        </row>
        <row r="51">
          <cell r="C51" t="e">
            <v>#NAME?</v>
          </cell>
          <cell r="D51">
            <v>40.453900000000004</v>
          </cell>
          <cell r="F51" t="e">
            <v>#NAME?</v>
          </cell>
          <cell r="G51">
            <v>9.6254999999999988</v>
          </cell>
          <cell r="H51" t="e">
            <v>#NAME?</v>
          </cell>
          <cell r="I51">
            <v>5.0296000000000003</v>
          </cell>
          <cell r="J51" t="e">
            <v>#NAME?</v>
          </cell>
          <cell r="K51">
            <v>0.34739999999999999</v>
          </cell>
          <cell r="L51" t="e">
            <v>#NAME?</v>
          </cell>
          <cell r="M51">
            <v>1.9510999999999998</v>
          </cell>
          <cell r="N51" t="e">
            <v>#NAME?</v>
          </cell>
          <cell r="O51">
            <v>3.5194999999999999</v>
          </cell>
          <cell r="P51" t="e">
            <v>#NAME?</v>
          </cell>
          <cell r="Q51">
            <v>0.79549999999999998</v>
          </cell>
          <cell r="R51" t="e">
            <v>#NAME?</v>
          </cell>
          <cell r="S51">
            <v>0.67730000000000001</v>
          </cell>
          <cell r="T51" t="e">
            <v>#NAME?</v>
          </cell>
          <cell r="U51">
            <v>1.2545999999999999</v>
          </cell>
          <cell r="V51" t="e">
            <v>#NAME?</v>
          </cell>
          <cell r="W51">
            <v>1.9543000000000001</v>
          </cell>
          <cell r="X51" t="e">
            <v>#NAME?</v>
          </cell>
          <cell r="Y51">
            <v>0.56189999999999996</v>
          </cell>
          <cell r="Z51" t="e">
            <v>#NAME?</v>
          </cell>
          <cell r="AA51">
            <v>6.7699999999999996E-2</v>
          </cell>
          <cell r="AB51" t="e">
            <v>#NAME?</v>
          </cell>
          <cell r="AC51">
            <v>0.24369999999999997</v>
          </cell>
          <cell r="AD51" t="e">
            <v>#NAME?</v>
          </cell>
          <cell r="AE51">
            <v>0.99039999999999995</v>
          </cell>
          <cell r="AF51" t="e">
            <v>#NAME?</v>
          </cell>
          <cell r="AG51">
            <v>2.8094000000000001</v>
          </cell>
          <cell r="AH51" t="e">
            <v>#NAME?</v>
          </cell>
          <cell r="AI51">
            <v>3.6389000000000005</v>
          </cell>
          <cell r="AJ51" t="e">
            <v>#NAME?</v>
          </cell>
          <cell r="AK51">
            <v>0.67300000000000004</v>
          </cell>
          <cell r="AL51" t="e">
            <v>#NAME?</v>
          </cell>
          <cell r="AM51">
            <v>4.0031999999999996</v>
          </cell>
          <cell r="AN51" t="e">
            <v>#NAME?</v>
          </cell>
          <cell r="AO51">
            <v>0.57330000000000003</v>
          </cell>
          <cell r="AQ51">
            <v>1.7376</v>
          </cell>
        </row>
        <row r="52">
          <cell r="C52" t="e">
            <v>#NAME?</v>
          </cell>
          <cell r="D52">
            <v>1488.5044458012699</v>
          </cell>
          <cell r="F52" t="e">
            <v>#NAME?</v>
          </cell>
          <cell r="G52">
            <v>1237.8355074125734</v>
          </cell>
          <cell r="H52" t="e">
            <v>#NAME?</v>
          </cell>
          <cell r="I52">
            <v>1484.7983204002171</v>
          </cell>
          <cell r="J52" t="e">
            <v>#NAME?</v>
          </cell>
          <cell r="K52">
            <v>3045.868152879857</v>
          </cell>
          <cell r="L52" t="e">
            <v>#NAME?</v>
          </cell>
          <cell r="M52">
            <v>1817.7832597225868</v>
          </cell>
          <cell r="N52" t="e">
            <v>#NAME?</v>
          </cell>
          <cell r="O52">
            <v>1433.4348146066304</v>
          </cell>
          <cell r="P52" t="e">
            <v>#NAME?</v>
          </cell>
          <cell r="Q52">
            <v>1856.2643157296768</v>
          </cell>
          <cell r="R52" t="e">
            <v>#NAME?</v>
          </cell>
          <cell r="S52">
            <v>1743.0884405718703</v>
          </cell>
          <cell r="T52" t="e">
            <v>#NAME?</v>
          </cell>
          <cell r="U52">
            <v>1640.9259487443339</v>
          </cell>
          <cell r="V52" t="e">
            <v>#NAME?</v>
          </cell>
          <cell r="W52">
            <v>1192.261017977627</v>
          </cell>
          <cell r="X52" t="e">
            <v>#NAME?</v>
          </cell>
          <cell r="Y52">
            <v>1433.6736214064204</v>
          </cell>
          <cell r="Z52" t="e">
            <v>#NAME?</v>
          </cell>
          <cell r="AA52">
            <v>2412.9489872742238</v>
          </cell>
          <cell r="AB52" t="e">
            <v>#NAME?</v>
          </cell>
          <cell r="AC52">
            <v>1960.6477681934243</v>
          </cell>
          <cell r="AD52" t="e">
            <v>#NAME?</v>
          </cell>
          <cell r="AE52">
            <v>1313.8389815866994</v>
          </cell>
          <cell r="AF52" t="e">
            <v>#NAME?</v>
          </cell>
          <cell r="AG52">
            <v>1583.2938984015034</v>
          </cell>
          <cell r="AH52" t="e">
            <v>#NAME?</v>
          </cell>
          <cell r="AI52">
            <v>1096.9449386029519</v>
          </cell>
          <cell r="AJ52" t="e">
            <v>#NAME?</v>
          </cell>
          <cell r="AK52">
            <v>2297.6789182002681</v>
          </cell>
          <cell r="AL52" t="e">
            <v>#NAME?</v>
          </cell>
          <cell r="AM52">
            <v>1442.8554208456198</v>
          </cell>
          <cell r="AN52" t="e">
            <v>#NAME?</v>
          </cell>
          <cell r="AO52">
            <v>2553.0248675478629</v>
          </cell>
          <cell r="AP52" t="e">
            <v>#NAME?</v>
          </cell>
          <cell r="AQ52">
            <v>1636.9650794793295</v>
          </cell>
        </row>
        <row r="54">
          <cell r="C54" t="e">
            <v>#NAME?</v>
          </cell>
          <cell r="D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  <cell r="U54" t="e">
            <v>#NAME?</v>
          </cell>
          <cell r="V54" t="e">
            <v>#NAME?</v>
          </cell>
          <cell r="W54" t="e">
            <v>#NAME?</v>
          </cell>
          <cell r="X54" t="e">
            <v>#NAME?</v>
          </cell>
          <cell r="Y54" t="e">
            <v>#NAME?</v>
          </cell>
          <cell r="Z54" t="e">
            <v>#NAME?</v>
          </cell>
          <cell r="AA54" t="e">
            <v>#NAME?</v>
          </cell>
          <cell r="AB54" t="e">
            <v>#NAME?</v>
          </cell>
          <cell r="AC54" t="e">
            <v>#NAME?</v>
          </cell>
          <cell r="AD54" t="e">
            <v>#NAME?</v>
          </cell>
          <cell r="AE54" t="e">
            <v>#NAME?</v>
          </cell>
          <cell r="AF54" t="e">
            <v>#NAME?</v>
          </cell>
          <cell r="AG54" t="e">
            <v>#NAME?</v>
          </cell>
          <cell r="AH54" t="e">
            <v>#NAME?</v>
          </cell>
          <cell r="AI54" t="e">
            <v>#NAME?</v>
          </cell>
          <cell r="AJ54" t="e">
            <v>#NAME?</v>
          </cell>
          <cell r="AK54" t="e">
            <v>#NAME?</v>
          </cell>
          <cell r="AL54" t="e">
            <v>#NAME?</v>
          </cell>
          <cell r="AM54" t="e">
            <v>#NAME?</v>
          </cell>
          <cell r="AN54" t="e">
            <v>#NAME?</v>
          </cell>
          <cell r="AO54" t="e">
            <v>#NAME?</v>
          </cell>
          <cell r="AP54" t="e">
            <v>#NAME?</v>
          </cell>
          <cell r="AQ54" t="e">
            <v>#NAME?</v>
          </cell>
        </row>
        <row r="55">
          <cell r="C55">
            <v>0</v>
          </cell>
          <cell r="D55">
            <v>30742.831555236688</v>
          </cell>
          <cell r="F55">
            <v>0</v>
          </cell>
          <cell r="G55">
            <v>5504.3888752642888</v>
          </cell>
          <cell r="H55">
            <v>0</v>
          </cell>
          <cell r="I55">
            <v>4080.5786748662654</v>
          </cell>
          <cell r="J55">
            <v>0</v>
          </cell>
          <cell r="K55">
            <v>776.59378045950325</v>
          </cell>
          <cell r="L55">
            <v>0</v>
          </cell>
          <cell r="M55">
            <v>2120.1681478466458</v>
          </cell>
          <cell r="N55">
            <v>0</v>
          </cell>
          <cell r="O55">
            <v>2543.36289312694</v>
          </cell>
          <cell r="P55">
            <v>0</v>
          </cell>
          <cell r="Q55">
            <v>828.66802486377981</v>
          </cell>
          <cell r="R55">
            <v>0</v>
          </cell>
          <cell r="S55">
            <v>741.03152362672495</v>
          </cell>
          <cell r="T55">
            <v>0</v>
          </cell>
          <cell r="U55">
            <v>1209.9555895543674</v>
          </cell>
          <cell r="V55">
            <v>0</v>
          </cell>
          <cell r="W55">
            <v>1148.8528376561424</v>
          </cell>
          <cell r="X55">
            <v>0</v>
          </cell>
          <cell r="Y55">
            <v>490.53424887648674</v>
          </cell>
          <cell r="Z55">
            <v>0</v>
          </cell>
          <cell r="AA55">
            <v>130.68344085380738</v>
          </cell>
          <cell r="AB55">
            <v>0</v>
          </cell>
          <cell r="AC55">
            <v>362.53395156791555</v>
          </cell>
          <cell r="AD55">
            <v>0</v>
          </cell>
          <cell r="AE55">
            <v>652.6991932501337</v>
          </cell>
          <cell r="AF55">
            <v>0</v>
          </cell>
          <cell r="AG55">
            <v>2291.6470400675171</v>
          </cell>
          <cell r="AH55">
            <v>0</v>
          </cell>
          <cell r="AI55">
            <v>1950.0460054262819</v>
          </cell>
          <cell r="AJ55">
            <v>0</v>
          </cell>
          <cell r="AK55">
            <v>927.45329935480777</v>
          </cell>
          <cell r="AL55">
            <v>0</v>
          </cell>
          <cell r="AM55">
            <v>2613.7149210426091</v>
          </cell>
          <cell r="AN55">
            <v>0</v>
          </cell>
          <cell r="AO55">
            <v>997.69470265485688</v>
          </cell>
          <cell r="AP55">
            <v>0</v>
          </cell>
          <cell r="AQ55">
            <v>1372.2244048776154</v>
          </cell>
        </row>
        <row r="57">
          <cell r="C57">
            <v>0</v>
          </cell>
          <cell r="D57">
            <v>0</v>
          </cell>
        </row>
      </sheetData>
      <sheetData sheetId="54" refreshError="1">
        <row r="4">
          <cell r="F4" t="str">
            <v>Центральная</v>
          </cell>
          <cell r="H4" t="str">
            <v>Парковая</v>
          </cell>
          <cell r="J4" t="str">
            <v>Агрохимия</v>
          </cell>
          <cell r="L4" t="str">
            <v>Заря</v>
          </cell>
        </row>
        <row r="9">
          <cell r="C9">
            <v>0</v>
          </cell>
          <cell r="D9">
            <v>28153.84363407865</v>
          </cell>
          <cell r="G9">
            <v>6410.3968013354352</v>
          </cell>
          <cell r="I9">
            <v>3387.3629574186666</v>
          </cell>
          <cell r="K9">
            <v>281.54081585095895</v>
          </cell>
          <cell r="M9">
            <v>1426.5087701980929</v>
          </cell>
        </row>
        <row r="10">
          <cell r="C10">
            <v>0</v>
          </cell>
          <cell r="D10">
            <v>285.89734357375312</v>
          </cell>
          <cell r="G10">
            <v>46.946506962115301</v>
          </cell>
          <cell r="I10">
            <v>40.365080158947286</v>
          </cell>
          <cell r="K10">
            <v>4.9012421138924367</v>
          </cell>
          <cell r="M10">
            <v>12.535562573513269</v>
          </cell>
        </row>
        <row r="11">
          <cell r="C11">
            <v>0</v>
          </cell>
          <cell r="D11">
            <v>15881.040000000005</v>
          </cell>
          <cell r="G11">
            <v>2518.04</v>
          </cell>
          <cell r="I11">
            <v>2070.4</v>
          </cell>
          <cell r="K11">
            <v>398.1</v>
          </cell>
          <cell r="M11">
            <v>1271.3</v>
          </cell>
        </row>
        <row r="12">
          <cell r="C12">
            <v>0</v>
          </cell>
          <cell r="D12">
            <v>0</v>
          </cell>
        </row>
        <row r="13">
          <cell r="C13">
            <v>0</v>
          </cell>
          <cell r="D13">
            <v>4160.83248</v>
          </cell>
          <cell r="G13">
            <v>659.72648000000004</v>
          </cell>
          <cell r="I13">
            <v>542.4448000000001</v>
          </cell>
          <cell r="K13">
            <v>104.30220000000001</v>
          </cell>
          <cell r="M13">
            <v>333.0806</v>
          </cell>
        </row>
        <row r="14">
          <cell r="C14">
            <v>0</v>
          </cell>
          <cell r="D14">
            <v>5906.5968378237994</v>
          </cell>
          <cell r="F14">
            <v>0</v>
          </cell>
          <cell r="G14">
            <v>1132.56693745705</v>
          </cell>
          <cell r="H14">
            <v>0</v>
          </cell>
          <cell r="I14">
            <v>799.9504867078399</v>
          </cell>
          <cell r="J14">
            <v>0</v>
          </cell>
          <cell r="K14">
            <v>47.128836024270001</v>
          </cell>
          <cell r="L14">
            <v>0</v>
          </cell>
          <cell r="M14">
            <v>420.43709522946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1319.2</v>
          </cell>
          <cell r="G17">
            <v>195.1</v>
          </cell>
          <cell r="I17">
            <v>167.7</v>
          </cell>
          <cell r="K17">
            <v>0</v>
          </cell>
          <cell r="M17">
            <v>208.9</v>
          </cell>
        </row>
        <row r="18">
          <cell r="C18">
            <v>0</v>
          </cell>
          <cell r="D18">
            <v>4587.3968378237996</v>
          </cell>
          <cell r="G18">
            <v>937.46693745704999</v>
          </cell>
          <cell r="I18">
            <v>632.25048670783997</v>
          </cell>
          <cell r="K18">
            <v>47.128836024270001</v>
          </cell>
          <cell r="M18">
            <v>211.53709522945999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5827.6</v>
          </cell>
          <cell r="F21">
            <v>0</v>
          </cell>
          <cell r="G21">
            <v>1342.2089508451245</v>
          </cell>
          <cell r="H21">
            <v>0</v>
          </cell>
          <cell r="I21">
            <v>795.11830799947779</v>
          </cell>
          <cell r="J21">
            <v>0</v>
          </cell>
          <cell r="K21">
            <v>222.16150232134078</v>
          </cell>
          <cell r="L21">
            <v>0</v>
          </cell>
          <cell r="M21">
            <v>291.71489004367243</v>
          </cell>
        </row>
        <row r="23"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61.233507081174444</v>
          </cell>
          <cell r="G25">
            <v>12.481872884283248</v>
          </cell>
          <cell r="I25">
            <v>8.4622867012089813</v>
          </cell>
          <cell r="K25">
            <v>0.63467150259067351</v>
          </cell>
          <cell r="M25">
            <v>2.856021761658031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C29">
            <v>0</v>
          </cell>
          <cell r="D29">
            <v>0</v>
          </cell>
        </row>
        <row r="30">
          <cell r="B30" t="str">
            <v>Налог на землю</v>
          </cell>
          <cell r="C30">
            <v>0</v>
          </cell>
          <cell r="D30">
            <v>0</v>
          </cell>
        </row>
        <row r="31">
          <cell r="B31" t="str">
            <v>Транспортный налог</v>
          </cell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4">
          <cell r="C34">
            <v>0</v>
          </cell>
          <cell r="D34">
            <v>5766.4</v>
          </cell>
          <cell r="G34">
            <v>1329.7270779608411</v>
          </cell>
          <cell r="I34">
            <v>786.6560212982688</v>
          </cell>
          <cell r="K34">
            <v>221.52683081875011</v>
          </cell>
          <cell r="M34">
            <v>288.85886828201438</v>
          </cell>
        </row>
        <row r="36">
          <cell r="C36">
            <v>0</v>
          </cell>
          <cell r="D36">
            <v>638.12621479999984</v>
          </cell>
          <cell r="G36">
            <v>232.98721600000002</v>
          </cell>
          <cell r="I36">
            <v>79.579808</v>
          </cell>
          <cell r="K36">
            <v>120.70685</v>
          </cell>
          <cell r="M36">
            <v>19.999468719999999</v>
          </cell>
        </row>
        <row r="37">
          <cell r="C37">
            <v>0</v>
          </cell>
          <cell r="D37">
            <v>2348.7999999999997</v>
          </cell>
          <cell r="G37">
            <v>480.3</v>
          </cell>
          <cell r="I37">
            <v>323.7</v>
          </cell>
          <cell r="K37">
            <v>24.1</v>
          </cell>
          <cell r="M37">
            <v>108.3</v>
          </cell>
        </row>
        <row r="38">
          <cell r="C38">
            <v>0</v>
          </cell>
          <cell r="D38">
            <v>513.79999999999995</v>
          </cell>
          <cell r="G38">
            <v>64</v>
          </cell>
          <cell r="I38">
            <v>60.4</v>
          </cell>
          <cell r="K38">
            <v>16.100000000000001</v>
          </cell>
          <cell r="M38">
            <v>36.799999999999997</v>
          </cell>
        </row>
        <row r="39">
          <cell r="C39">
            <v>0</v>
          </cell>
          <cell r="D39">
            <v>70.402000000000015</v>
          </cell>
          <cell r="G39">
            <v>10.16</v>
          </cell>
          <cell r="I39">
            <v>5.5590000000000002</v>
          </cell>
          <cell r="K39">
            <v>2.637</v>
          </cell>
          <cell r="M39">
            <v>7.7880000000000003</v>
          </cell>
        </row>
        <row r="40">
          <cell r="C40">
            <v>0</v>
          </cell>
          <cell r="D40">
            <v>76.8</v>
          </cell>
          <cell r="G40">
            <v>8.1430174980000007</v>
          </cell>
          <cell r="I40">
            <v>8.1430174980000007</v>
          </cell>
          <cell r="K40">
            <v>2.3265764279999996</v>
          </cell>
          <cell r="M40">
            <v>4.9439749094999987</v>
          </cell>
        </row>
        <row r="41">
          <cell r="C41">
            <v>0</v>
          </cell>
          <cell r="D41">
            <v>35.104300000000002</v>
          </cell>
          <cell r="G41">
            <v>7.1542442141623486</v>
          </cell>
          <cell r="I41">
            <v>4.8503350604490496</v>
          </cell>
          <cell r="K41">
            <v>0.36377512953367869</v>
          </cell>
          <cell r="M41">
            <v>1.6369880829015544</v>
          </cell>
        </row>
        <row r="42">
          <cell r="B42" t="str">
            <v>Арендная плата</v>
          </cell>
          <cell r="C42">
            <v>0</v>
          </cell>
          <cell r="D42">
            <v>1472.3000000000002</v>
          </cell>
          <cell r="G42">
            <v>402.1</v>
          </cell>
          <cell r="I42">
            <v>220.2</v>
          </cell>
          <cell r="K42">
            <v>48.6</v>
          </cell>
          <cell r="M42">
            <v>81.600000000000009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0</v>
          </cell>
          <cell r="D45">
            <v>531.10000000000014</v>
          </cell>
          <cell r="G45">
            <v>108.53403533312611</v>
          </cell>
          <cell r="I45">
            <v>73.197991227161268</v>
          </cell>
          <cell r="K45">
            <v>5.4562806963009018</v>
          </cell>
          <cell r="M45">
            <v>24.490436569612822</v>
          </cell>
        </row>
        <row r="46">
          <cell r="C46">
            <v>0</v>
          </cell>
          <cell r="D46">
            <v>80.025451593962629</v>
          </cell>
          <cell r="G46">
            <v>16.348564915552792</v>
          </cell>
          <cell r="I46">
            <v>11.025869512658446</v>
          </cell>
          <cell r="K46">
            <v>1.2363485649155528</v>
          </cell>
          <cell r="M46">
            <v>3.3</v>
          </cell>
        </row>
        <row r="48">
          <cell r="C48">
            <v>0</v>
          </cell>
          <cell r="D48">
            <v>0</v>
          </cell>
        </row>
        <row r="49">
          <cell r="C49">
            <v>0</v>
          </cell>
          <cell r="D49">
            <v>0</v>
          </cell>
        </row>
        <row r="50">
          <cell r="C50">
            <v>0</v>
          </cell>
          <cell r="D50">
            <v>60215.81</v>
          </cell>
          <cell r="F50">
            <v>0</v>
          </cell>
          <cell r="G50">
            <v>11914.785676599724</v>
          </cell>
          <cell r="H50">
            <v>0</v>
          </cell>
          <cell r="I50">
            <v>7467.941632284932</v>
          </cell>
          <cell r="J50">
            <v>0</v>
          </cell>
          <cell r="K50">
            <v>1058.1345963104623</v>
          </cell>
          <cell r="L50">
            <v>0</v>
          </cell>
          <cell r="M50">
            <v>3546.6769180447386</v>
          </cell>
        </row>
        <row r="51">
          <cell r="C51" t="e">
            <v>#NAME?</v>
          </cell>
          <cell r="D51">
            <v>40.453900000000004</v>
          </cell>
          <cell r="F51" t="e">
            <v>#NAME?</v>
          </cell>
          <cell r="G51">
            <v>9.6254999999999988</v>
          </cell>
          <cell r="H51" t="e">
            <v>#NAME?</v>
          </cell>
          <cell r="I51">
            <v>5.0296000000000003</v>
          </cell>
          <cell r="J51" t="e">
            <v>#NAME?</v>
          </cell>
          <cell r="K51">
            <v>0.34739999999999999</v>
          </cell>
          <cell r="L51" t="e">
            <v>#NAME?</v>
          </cell>
          <cell r="M51">
            <v>1.9510999999999998</v>
          </cell>
        </row>
        <row r="52">
          <cell r="C52" t="e">
            <v>#NAME?</v>
          </cell>
          <cell r="D52">
            <v>1488.5044458012699</v>
          </cell>
          <cell r="F52" t="e">
            <v>#NAME?</v>
          </cell>
          <cell r="G52">
            <v>1237.8355074125734</v>
          </cell>
          <cell r="H52" t="e">
            <v>#NAME?</v>
          </cell>
          <cell r="I52">
            <v>1484.7983204002171</v>
          </cell>
          <cell r="J52" t="e">
            <v>#NAME?</v>
          </cell>
          <cell r="K52">
            <v>3045.868152879857</v>
          </cell>
          <cell r="L52" t="e">
            <v>#NAME?</v>
          </cell>
          <cell r="M52">
            <v>1817.7832597225868</v>
          </cell>
        </row>
        <row r="54">
          <cell r="C54" t="e">
            <v>#NAME?</v>
          </cell>
          <cell r="D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</row>
        <row r="55">
          <cell r="C55">
            <v>0</v>
          </cell>
          <cell r="D55">
            <v>30742.835156996694</v>
          </cell>
          <cell r="F55">
            <v>0</v>
          </cell>
          <cell r="G55">
            <v>5504.3888752642888</v>
          </cell>
          <cell r="H55">
            <v>0</v>
          </cell>
          <cell r="I55">
            <v>4080.5786748662654</v>
          </cell>
          <cell r="J55">
            <v>0</v>
          </cell>
          <cell r="K55">
            <v>776.59378045950325</v>
          </cell>
          <cell r="L55">
            <v>0</v>
          </cell>
          <cell r="M55">
            <v>2120.1681478466458</v>
          </cell>
        </row>
        <row r="57">
          <cell r="C57">
            <v>0</v>
          </cell>
          <cell r="D57">
            <v>0</v>
          </cell>
        </row>
      </sheetData>
      <sheetData sheetId="55" refreshError="1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3">
          <cell r="B33" t="str">
            <v>Налог на землю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B34" t="str">
            <v>Транспортный налог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9">
          <cell r="B39" t="str">
            <v>Арендная плата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>
            <v>0</v>
          </cell>
          <cell r="D45">
            <v>0</v>
          </cell>
          <cell r="E45">
            <v>2.3109000000000002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1.7376</v>
          </cell>
          <cell r="P45">
            <v>0</v>
          </cell>
          <cell r="R45">
            <v>0.57330000000000003</v>
          </cell>
          <cell r="T45">
            <v>0</v>
          </cell>
          <cell r="V45">
            <v>0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1">
          <cell r="C51">
            <v>0</v>
          </cell>
          <cell r="E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56" refreshError="1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</row>
        <row r="25">
          <cell r="C25">
            <v>0</v>
          </cell>
          <cell r="D25">
            <v>0</v>
          </cell>
          <cell r="G25">
            <v>0</v>
          </cell>
          <cell r="H25">
            <v>0</v>
          </cell>
        </row>
        <row r="26">
          <cell r="C26">
            <v>0</v>
          </cell>
          <cell r="D26">
            <v>0</v>
          </cell>
          <cell r="K26">
            <v>0</v>
          </cell>
          <cell r="L26">
            <v>0</v>
          </cell>
        </row>
      </sheetData>
      <sheetData sheetId="57" refreshError="1">
        <row r="10">
          <cell r="A10" t="str">
            <v>Объект 1</v>
          </cell>
        </row>
        <row r="11">
          <cell r="A11" t="str">
            <v>Объект 2</v>
          </cell>
        </row>
        <row r="12">
          <cell r="A12" t="str">
            <v>Объект 3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24">
          <cell r="A24" t="str">
            <v>Объект 4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37">
          <cell r="A37" t="str">
            <v>Объект 5</v>
          </cell>
        </row>
        <row r="38">
          <cell r="A38" t="str">
            <v>Объект 6</v>
          </cell>
        </row>
        <row r="39">
          <cell r="A39" t="str">
            <v>Объект 7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52">
          <cell r="A52" t="str">
            <v>Объект 8</v>
          </cell>
        </row>
        <row r="53">
          <cell r="A53" t="str">
            <v>Объект 9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65">
          <cell r="A65" t="str">
            <v>Объект 1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Объект 2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Объект 4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Объект 5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>Объект 7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Объект 8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</sheetData>
      <sheetData sheetId="58" refreshError="1">
        <row r="6">
          <cell r="D6">
            <v>0</v>
          </cell>
        </row>
        <row r="8">
          <cell r="D8">
            <v>0</v>
          </cell>
        </row>
        <row r="9">
          <cell r="D9">
            <v>818</v>
          </cell>
        </row>
        <row r="11">
          <cell r="D11">
            <v>0</v>
          </cell>
        </row>
        <row r="12">
          <cell r="D12">
            <v>12463</v>
          </cell>
        </row>
        <row r="13">
          <cell r="D13">
            <v>18622</v>
          </cell>
        </row>
        <row r="14">
          <cell r="D14">
            <v>36391</v>
          </cell>
        </row>
        <row r="16">
          <cell r="D16">
            <v>14269</v>
          </cell>
        </row>
        <row r="17">
          <cell r="D17">
            <v>8580</v>
          </cell>
        </row>
        <row r="18">
          <cell r="D18">
            <v>13542</v>
          </cell>
        </row>
        <row r="20">
          <cell r="B20" t="str">
            <v>Другие прочие платежи из прибыли</v>
          </cell>
          <cell r="D20">
            <v>13542</v>
          </cell>
        </row>
        <row r="21">
          <cell r="B21" t="str">
            <v>Резерв по сомнительным долгам</v>
          </cell>
          <cell r="D21">
            <v>0</v>
          </cell>
        </row>
        <row r="22">
          <cell r="D22">
            <v>0</v>
          </cell>
        </row>
        <row r="24">
          <cell r="D24">
            <v>52843</v>
          </cell>
        </row>
        <row r="25">
          <cell r="D25">
            <v>35141.32</v>
          </cell>
        </row>
        <row r="27">
          <cell r="D27">
            <v>12682.32</v>
          </cell>
        </row>
        <row r="28">
          <cell r="D28">
            <v>22459</v>
          </cell>
        </row>
        <row r="29">
          <cell r="D29">
            <v>0</v>
          </cell>
        </row>
        <row r="30">
          <cell r="D30">
            <v>0</v>
          </cell>
        </row>
        <row r="32">
          <cell r="B32" t="str">
            <v>Сбор на содержание милиции</v>
          </cell>
          <cell r="D32">
            <v>0</v>
          </cell>
        </row>
        <row r="33">
          <cell r="D33">
            <v>0</v>
          </cell>
        </row>
        <row r="35">
          <cell r="D35">
            <v>103435.32</v>
          </cell>
        </row>
        <row r="37">
          <cell r="D37">
            <v>0</v>
          </cell>
        </row>
        <row r="38">
          <cell r="D38">
            <v>103435.32</v>
          </cell>
        </row>
        <row r="39">
          <cell r="D39">
            <v>0</v>
          </cell>
        </row>
        <row r="40">
          <cell r="D40">
            <v>0</v>
          </cell>
        </row>
      </sheetData>
      <sheetData sheetId="59" refreshError="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  <cell r="V4" t="str">
            <v>ГЭС-424</v>
          </cell>
        </row>
        <row r="8">
          <cell r="C8">
            <v>0</v>
          </cell>
          <cell r="D8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0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</sheetData>
      <sheetData sheetId="60" refreshError="1">
        <row r="4">
          <cell r="F4" t="str">
            <v>Центральная</v>
          </cell>
          <cell r="H4" t="str">
            <v>Парковая</v>
          </cell>
          <cell r="J4" t="str">
            <v>Агрохимия</v>
          </cell>
          <cell r="L4" t="str">
            <v>Школа №1</v>
          </cell>
          <cell r="N4" t="str">
            <v>Тополек</v>
          </cell>
          <cell r="P4" t="str">
            <v>Петушок</v>
          </cell>
          <cell r="AP4" t="str">
            <v>У-Катунская</v>
          </cell>
        </row>
        <row r="9">
          <cell r="C9">
            <v>0</v>
          </cell>
          <cell r="D9">
            <v>0</v>
          </cell>
        </row>
        <row r="11">
          <cell r="C11">
            <v>0</v>
          </cell>
          <cell r="D11">
            <v>0</v>
          </cell>
        </row>
        <row r="12">
          <cell r="C12">
            <v>0</v>
          </cell>
          <cell r="D12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</row>
        <row r="24">
          <cell r="B24" t="str">
            <v>Резерв по сомнительным долгам</v>
          </cell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0</v>
          </cell>
          <cell r="D27">
            <v>0</v>
          </cell>
        </row>
        <row r="28">
          <cell r="C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</sheetData>
      <sheetData sheetId="61" refreshError="1">
        <row r="4">
          <cell r="F4" t="str">
            <v>Центральная</v>
          </cell>
          <cell r="H4" t="str">
            <v xml:space="preserve">Парковая </v>
          </cell>
          <cell r="J4" t="str">
            <v>Агрохимия</v>
          </cell>
          <cell r="AP4" t="str">
            <v>У-Катунская</v>
          </cell>
        </row>
        <row r="9">
          <cell r="C9" t="e">
            <v>#N/A</v>
          </cell>
          <cell r="D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 t="e">
            <v>#N/A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</row>
        <row r="11">
          <cell r="C11" t="e">
            <v>#N/A</v>
          </cell>
          <cell r="D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 t="e">
            <v>#N/A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</row>
        <row r="12">
          <cell r="C12" t="e">
            <v>#N/A</v>
          </cell>
          <cell r="D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 t="e">
            <v>#N/A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</row>
        <row r="14">
          <cell r="C14" t="e">
            <v>#N/A</v>
          </cell>
          <cell r="D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</row>
        <row r="15">
          <cell r="C15" t="e">
            <v>#N/A</v>
          </cell>
          <cell r="D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</row>
        <row r="16">
          <cell r="C16" t="e">
            <v>#N/A</v>
          </cell>
          <cell r="D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</row>
        <row r="17">
          <cell r="C17" t="e">
            <v>#N/A</v>
          </cell>
          <cell r="D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</row>
        <row r="19">
          <cell r="C19" t="e">
            <v>#N/A</v>
          </cell>
          <cell r="D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</row>
        <row r="20">
          <cell r="C20" t="e">
            <v>#N/A</v>
          </cell>
          <cell r="D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 t="e">
            <v>#N/A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</row>
        <row r="21">
          <cell r="C21" t="e">
            <v>#N/A</v>
          </cell>
          <cell r="D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 t="e">
            <v>#N/A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</row>
        <row r="27">
          <cell r="C27" t="e">
            <v>#N/A</v>
          </cell>
          <cell r="D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 t="e">
            <v>#N/A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</row>
        <row r="28">
          <cell r="C28" t="e">
            <v>#N/A</v>
          </cell>
          <cell r="D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 t="e">
            <v>#N/A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</row>
        <row r="30">
          <cell r="C30" t="e">
            <v>#N/A</v>
          </cell>
          <cell r="D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</row>
        <row r="31">
          <cell r="C31" t="e">
            <v>#N/A</v>
          </cell>
          <cell r="D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 t="e">
            <v>#N/A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</row>
        <row r="32">
          <cell r="C32" t="e">
            <v>#N/A</v>
          </cell>
          <cell r="D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 t="e">
            <v>#N/A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</row>
        <row r="33">
          <cell r="C33" t="e">
            <v>#N/A</v>
          </cell>
          <cell r="D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 t="e">
            <v>#N/A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  <cell r="N35" t="e">
            <v>#NAME?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  <cell r="V35" t="e">
            <v>#NAME?</v>
          </cell>
          <cell r="W35" t="e">
            <v>#NAME?</v>
          </cell>
          <cell r="X35" t="e">
            <v>#NAME?</v>
          </cell>
          <cell r="Y35" t="e">
            <v>#NAME?</v>
          </cell>
          <cell r="Z35" t="e">
            <v>#NAME?</v>
          </cell>
          <cell r="AA35" t="e">
            <v>#NAME?</v>
          </cell>
          <cell r="AB35" t="e">
            <v>#NAME?</v>
          </cell>
          <cell r="AC35" t="e">
            <v>#NAME?</v>
          </cell>
          <cell r="AD35" t="e">
            <v>#NAME?</v>
          </cell>
          <cell r="AE35" t="e">
            <v>#NAME?</v>
          </cell>
          <cell r="AF35" t="e">
            <v>#NAME?</v>
          </cell>
          <cell r="AG35" t="e">
            <v>#NAME?</v>
          </cell>
          <cell r="AH35" t="e">
            <v>#NAME?</v>
          </cell>
          <cell r="AI35" t="e">
            <v>#NAME?</v>
          </cell>
          <cell r="AJ35" t="e">
            <v>#NAME?</v>
          </cell>
          <cell r="AK35" t="e">
            <v>#NAME?</v>
          </cell>
          <cell r="AL35" t="e">
            <v>#NAME?</v>
          </cell>
          <cell r="AM35" t="e">
            <v>#NAME?</v>
          </cell>
          <cell r="AN35" t="e">
            <v>#NAME?</v>
          </cell>
          <cell r="AO35" t="e">
            <v>#NAME?</v>
          </cell>
          <cell r="AP35" t="e">
            <v>#NAME?</v>
          </cell>
          <cell r="AQ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  <cell r="V36" t="e">
            <v>#NAME?</v>
          </cell>
          <cell r="W36" t="e">
            <v>#NAME?</v>
          </cell>
          <cell r="X36" t="e">
            <v>#NAME?</v>
          </cell>
          <cell r="Y36" t="e">
            <v>#NAME?</v>
          </cell>
          <cell r="Z36" t="e">
            <v>#NAME?</v>
          </cell>
          <cell r="AA36" t="e">
            <v>#NAME?</v>
          </cell>
          <cell r="AB36" t="e">
            <v>#NAME?</v>
          </cell>
          <cell r="AC36" t="e">
            <v>#NAME?</v>
          </cell>
          <cell r="AD36" t="e">
            <v>#NAME?</v>
          </cell>
          <cell r="AE36" t="e">
            <v>#NAME?</v>
          </cell>
          <cell r="AF36" t="e">
            <v>#NAME?</v>
          </cell>
          <cell r="AG36" t="e">
            <v>#NAME?</v>
          </cell>
          <cell r="AH36" t="e">
            <v>#NAME?</v>
          </cell>
          <cell r="AI36" t="e">
            <v>#NAME?</v>
          </cell>
          <cell r="AJ36" t="e">
            <v>#NAME?</v>
          </cell>
          <cell r="AK36" t="e">
            <v>#NAME?</v>
          </cell>
          <cell r="AL36" t="e">
            <v>#NAME?</v>
          </cell>
          <cell r="AM36" t="e">
            <v>#NAME?</v>
          </cell>
          <cell r="AN36" t="e">
            <v>#NAME?</v>
          </cell>
          <cell r="AO36" t="e">
            <v>#NAME?</v>
          </cell>
          <cell r="AP36" t="e">
            <v>#NAME?</v>
          </cell>
          <cell r="AQ36" t="e">
            <v>#NAME?</v>
          </cell>
        </row>
        <row r="38">
          <cell r="C38" t="e">
            <v>#N/A</v>
          </cell>
          <cell r="D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</row>
      </sheetData>
      <sheetData sheetId="62" refreshError="1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63" refreshError="1">
        <row r="6">
          <cell r="A6" t="str">
            <v>1</v>
          </cell>
        </row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>
            <v>0</v>
          </cell>
          <cell r="H11">
            <v>0</v>
          </cell>
          <cell r="I11">
            <v>10.89</v>
          </cell>
          <cell r="J11">
            <v>40.453899999999997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>
            <v>0</v>
          </cell>
          <cell r="H20">
            <v>0</v>
          </cell>
          <cell r="I20">
            <v>3.18</v>
          </cell>
          <cell r="J20">
            <v>11.82734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>
            <v>0</v>
          </cell>
          <cell r="H29">
            <v>0</v>
          </cell>
          <cell r="I29">
            <v>7.71</v>
          </cell>
          <cell r="J29">
            <v>28.626560000000001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40">
          <cell r="B40" t="str">
            <v>Центральная</v>
          </cell>
        </row>
        <row r="46">
          <cell r="C46" t="str">
            <v>Центральная</v>
          </cell>
          <cell r="D46" t="str">
            <v>Всего</v>
          </cell>
          <cell r="E46" t="str">
            <v>Всего</v>
          </cell>
          <cell r="G46">
            <v>0</v>
          </cell>
          <cell r="H46">
            <v>0</v>
          </cell>
          <cell r="I46">
            <v>2.2200000000000002</v>
          </cell>
          <cell r="J46">
            <v>9.6255000000000006</v>
          </cell>
        </row>
        <row r="47">
          <cell r="C47" t="str">
            <v>Центральная</v>
          </cell>
          <cell r="D47" t="str">
            <v>Всего</v>
          </cell>
          <cell r="E47" t="str">
            <v>Горячая вода c коллекторов</v>
          </cell>
        </row>
        <row r="48">
          <cell r="C48" t="str">
            <v>Центральная</v>
          </cell>
          <cell r="D48" t="str">
            <v>Всего</v>
          </cell>
          <cell r="E48" t="str">
            <v>Горячая вода с тепловых сетей</v>
          </cell>
        </row>
        <row r="49">
          <cell r="C49" t="str">
            <v>Центральная</v>
          </cell>
          <cell r="D49" t="str">
            <v>Всего</v>
          </cell>
          <cell r="E49" t="str">
            <v>Отборный пар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 t="str">
            <v>Центральная</v>
          </cell>
          <cell r="D50" t="str">
            <v>Всего</v>
          </cell>
          <cell r="E50" t="str">
            <v>Пар 1,2-2,5 кгс/см2</v>
          </cell>
        </row>
        <row r="51">
          <cell r="C51" t="str">
            <v>Центральная</v>
          </cell>
          <cell r="D51" t="str">
            <v>Всего</v>
          </cell>
          <cell r="E51" t="str">
            <v>Пар 2,5-7,0 кгс/см2</v>
          </cell>
        </row>
        <row r="52">
          <cell r="C52" t="str">
            <v>Центральная</v>
          </cell>
          <cell r="D52" t="str">
            <v>Всего</v>
          </cell>
          <cell r="E52" t="str">
            <v>Пар 7,0-13,0 кгс/см2</v>
          </cell>
        </row>
        <row r="53">
          <cell r="C53" t="str">
            <v>Центральная</v>
          </cell>
          <cell r="D53" t="str">
            <v>Всего</v>
          </cell>
          <cell r="E53" t="str">
            <v>Пар больше 13 кгс/см2</v>
          </cell>
        </row>
        <row r="54">
          <cell r="C54" t="str">
            <v>Центральная</v>
          </cell>
          <cell r="D54" t="str">
            <v>Всего</v>
          </cell>
          <cell r="E54" t="str">
            <v>Острый и редуцированный пар</v>
          </cell>
        </row>
        <row r="55">
          <cell r="C55" t="str">
            <v>Центральная</v>
          </cell>
          <cell r="D55" t="str">
            <v>Бюджетные потребители</v>
          </cell>
          <cell r="E55" t="str">
            <v>Всего</v>
          </cell>
          <cell r="G55">
            <v>0</v>
          </cell>
          <cell r="H55">
            <v>0</v>
          </cell>
          <cell r="I55">
            <v>0.67</v>
          </cell>
          <cell r="J55">
            <v>2.8898999999999999</v>
          </cell>
        </row>
        <row r="56">
          <cell r="C56" t="str">
            <v>Центральная</v>
          </cell>
          <cell r="D56" t="str">
            <v>Бюджетные потребители</v>
          </cell>
          <cell r="E56" t="str">
            <v>Горячая вода c коллекторов</v>
          </cell>
        </row>
        <row r="57">
          <cell r="C57" t="str">
            <v>Центральная</v>
          </cell>
          <cell r="D57" t="str">
            <v>Бюджетные потребители</v>
          </cell>
          <cell r="E57" t="str">
            <v>Горячая вода с тепловых сетей</v>
          </cell>
        </row>
        <row r="58">
          <cell r="C58" t="str">
            <v>Центральная</v>
          </cell>
          <cell r="D58" t="str">
            <v>Бюджетные потребители</v>
          </cell>
          <cell r="E58" t="str">
            <v>Отборный пар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C59" t="str">
            <v>Центральная</v>
          </cell>
          <cell r="D59" t="str">
            <v>Бюджетные потребители</v>
          </cell>
          <cell r="E59" t="str">
            <v>Пар 1,2-2,5 кгс/см2</v>
          </cell>
        </row>
        <row r="60">
          <cell r="C60" t="str">
            <v>Центральная</v>
          </cell>
          <cell r="D60" t="str">
            <v>Бюджетные потребители</v>
          </cell>
          <cell r="E60" t="str">
            <v>Пар 2,5-7,0 кгс/см2</v>
          </cell>
        </row>
        <row r="61">
          <cell r="C61" t="str">
            <v>Центральная</v>
          </cell>
          <cell r="D61" t="str">
            <v>Бюджетные потребители</v>
          </cell>
          <cell r="E61" t="str">
            <v>Пар 7,0-13,0 кгс/см2</v>
          </cell>
        </row>
        <row r="62">
          <cell r="C62" t="str">
            <v>Центральная</v>
          </cell>
          <cell r="D62" t="str">
            <v>Бюджетные потребители</v>
          </cell>
          <cell r="E62" t="str">
            <v>Пар больше 13 кгс/см2</v>
          </cell>
        </row>
        <row r="63">
          <cell r="C63" t="str">
            <v>Центральная</v>
          </cell>
          <cell r="D63" t="str">
            <v>Бюджетные потребители</v>
          </cell>
          <cell r="E63" t="str">
            <v>Острый и редуцированный пар</v>
          </cell>
        </row>
        <row r="64">
          <cell r="C64" t="str">
            <v>Центральная</v>
          </cell>
          <cell r="D64" t="str">
            <v>Прочие потребители</v>
          </cell>
          <cell r="E64" t="str">
            <v>Всего</v>
          </cell>
          <cell r="G64">
            <v>0</v>
          </cell>
          <cell r="H64">
            <v>0</v>
          </cell>
          <cell r="I64">
            <v>1.5500000000000003</v>
          </cell>
          <cell r="J64">
            <v>6.7356000000000007</v>
          </cell>
        </row>
        <row r="65">
          <cell r="C65" t="str">
            <v>Центральная</v>
          </cell>
          <cell r="D65" t="str">
            <v>Прочие потребители</v>
          </cell>
          <cell r="E65" t="str">
            <v>Горячая вода c коллекторов</v>
          </cell>
        </row>
        <row r="66">
          <cell r="C66" t="str">
            <v>Центральная</v>
          </cell>
          <cell r="D66" t="str">
            <v>Прочие потребители</v>
          </cell>
          <cell r="E66" t="str">
            <v>Горячая вода с тепловых сетей</v>
          </cell>
        </row>
        <row r="67">
          <cell r="C67" t="str">
            <v>Центральная</v>
          </cell>
          <cell r="D67" t="str">
            <v>Прочие потребители</v>
          </cell>
          <cell r="E67" t="str">
            <v>Отборный пар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C68" t="str">
            <v>Центральная</v>
          </cell>
          <cell r="D68" t="str">
            <v>Прочие потребители</v>
          </cell>
          <cell r="E68" t="str">
            <v>Пар 1,2-2,5 кгс/см2</v>
          </cell>
        </row>
        <row r="69">
          <cell r="C69" t="str">
            <v>Центральная</v>
          </cell>
          <cell r="D69" t="str">
            <v>Прочие потребители</v>
          </cell>
          <cell r="E69" t="str">
            <v>Пар 2,5-7,0 кгс/см2</v>
          </cell>
        </row>
        <row r="70">
          <cell r="C70" t="str">
            <v>Центральная</v>
          </cell>
          <cell r="D70" t="str">
            <v>Прочие потребители</v>
          </cell>
          <cell r="E70" t="str">
            <v>Пар 7,0-13,0 кгс/см2</v>
          </cell>
        </row>
        <row r="71">
          <cell r="C71" t="str">
            <v>Центральная</v>
          </cell>
          <cell r="D71" t="str">
            <v>Прочие потребители</v>
          </cell>
          <cell r="E71" t="str">
            <v>Пар больше 13 кгс/см2</v>
          </cell>
        </row>
        <row r="72">
          <cell r="C72" t="str">
            <v>Центральная</v>
          </cell>
          <cell r="D72" t="str">
            <v>Прочие потребители</v>
          </cell>
          <cell r="E72" t="str">
            <v>Острый и редуцированный пар</v>
          </cell>
        </row>
        <row r="75">
          <cell r="B75" t="str">
            <v>Парковая</v>
          </cell>
        </row>
        <row r="81">
          <cell r="C81" t="str">
            <v>Парковая</v>
          </cell>
          <cell r="D81" t="str">
            <v>Всего</v>
          </cell>
          <cell r="E81" t="str">
            <v>Всего</v>
          </cell>
          <cell r="G81">
            <v>0</v>
          </cell>
          <cell r="H81">
            <v>0</v>
          </cell>
          <cell r="I81">
            <v>1.5</v>
          </cell>
          <cell r="J81">
            <v>5.0296000000000003</v>
          </cell>
        </row>
        <row r="82">
          <cell r="C82" t="str">
            <v>Парковая</v>
          </cell>
          <cell r="D82" t="str">
            <v>Всего</v>
          </cell>
          <cell r="E82" t="str">
            <v>Горячая вода c коллекторов</v>
          </cell>
        </row>
        <row r="83">
          <cell r="C83" t="str">
            <v>Парковая</v>
          </cell>
          <cell r="D83" t="str">
            <v>Всего</v>
          </cell>
          <cell r="E83" t="str">
            <v>Горячая вода с тепловых сетей</v>
          </cell>
        </row>
        <row r="84">
          <cell r="C84" t="str">
            <v>Парковая</v>
          </cell>
          <cell r="D84" t="str">
            <v>Всего</v>
          </cell>
          <cell r="E84" t="str">
            <v>Отборный пар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 t="str">
            <v>Парковая</v>
          </cell>
          <cell r="D85" t="str">
            <v>Всего</v>
          </cell>
          <cell r="E85" t="str">
            <v>Пар 1,2-2,5 кгс/см2</v>
          </cell>
        </row>
        <row r="86">
          <cell r="C86" t="str">
            <v>Парковая</v>
          </cell>
          <cell r="D86" t="str">
            <v>Всего</v>
          </cell>
          <cell r="E86" t="str">
            <v>Пар 2,5-7,0 кгс/см2</v>
          </cell>
        </row>
        <row r="87">
          <cell r="C87" t="str">
            <v>Парковая</v>
          </cell>
          <cell r="D87" t="str">
            <v>Всего</v>
          </cell>
          <cell r="E87" t="str">
            <v>Пар 7,0-13,0 кгс/см2</v>
          </cell>
        </row>
        <row r="88">
          <cell r="C88" t="str">
            <v>Парковая</v>
          </cell>
          <cell r="D88" t="str">
            <v>Всего</v>
          </cell>
          <cell r="E88" t="str">
            <v>Пар больше 13 кгс/см2</v>
          </cell>
        </row>
        <row r="89">
          <cell r="C89" t="str">
            <v>Парковая</v>
          </cell>
          <cell r="D89" t="str">
            <v>Всего</v>
          </cell>
          <cell r="E89" t="str">
            <v>Острый и редуцированный пар</v>
          </cell>
        </row>
        <row r="90">
          <cell r="C90" t="str">
            <v>Парковая</v>
          </cell>
          <cell r="D90" t="str">
            <v>Бюджетные потребители</v>
          </cell>
          <cell r="E90" t="str">
            <v>Всего</v>
          </cell>
          <cell r="G90">
            <v>0</v>
          </cell>
          <cell r="H90">
            <v>0</v>
          </cell>
          <cell r="I90">
            <v>0.27</v>
          </cell>
          <cell r="J90">
            <v>0.90769999999999995</v>
          </cell>
        </row>
        <row r="91">
          <cell r="C91" t="str">
            <v>Парковая</v>
          </cell>
          <cell r="D91" t="str">
            <v>Бюджетные потребители</v>
          </cell>
          <cell r="E91" t="str">
            <v>Горячая вода c коллекторов</v>
          </cell>
        </row>
        <row r="92">
          <cell r="C92" t="str">
            <v>Парковая</v>
          </cell>
          <cell r="D92" t="str">
            <v>Бюджетные потребители</v>
          </cell>
          <cell r="E92" t="str">
            <v>Горячая вода с тепловых сетей</v>
          </cell>
        </row>
        <row r="93">
          <cell r="C93" t="str">
            <v>Парковая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Парковая</v>
          </cell>
          <cell r="D94" t="str">
            <v>Бюджетные потребители</v>
          </cell>
          <cell r="E94" t="str">
            <v>Пар 1,2-2,5 кгс/см2</v>
          </cell>
        </row>
        <row r="95">
          <cell r="C95" t="str">
            <v>Парковая</v>
          </cell>
          <cell r="D95" t="str">
            <v>Бюджетные потребители</v>
          </cell>
          <cell r="E95" t="str">
            <v>Пар 2,5-7,0 кгс/см2</v>
          </cell>
        </row>
        <row r="96">
          <cell r="C96" t="str">
            <v>Парковая</v>
          </cell>
          <cell r="D96" t="str">
            <v>Бюджетные потребители</v>
          </cell>
          <cell r="E96" t="str">
            <v>Пар 7,0-13,0 кгс/см2</v>
          </cell>
        </row>
        <row r="97">
          <cell r="C97" t="str">
            <v>Парковая</v>
          </cell>
          <cell r="D97" t="str">
            <v>Бюджетные потребители</v>
          </cell>
          <cell r="E97" t="str">
            <v>Пар больше 13 кгс/см2</v>
          </cell>
        </row>
        <row r="98">
          <cell r="C98" t="str">
            <v>Парковая</v>
          </cell>
          <cell r="D98" t="str">
            <v>Бюджетные потребители</v>
          </cell>
          <cell r="E98" t="str">
            <v>Острый и редуцированный пар</v>
          </cell>
        </row>
        <row r="99">
          <cell r="C99" t="str">
            <v>Парковая</v>
          </cell>
          <cell r="D99" t="str">
            <v>Прочие потребители</v>
          </cell>
          <cell r="E99" t="str">
            <v>Всего</v>
          </cell>
          <cell r="G99">
            <v>0</v>
          </cell>
          <cell r="H99">
            <v>0</v>
          </cell>
          <cell r="I99">
            <v>1.23</v>
          </cell>
          <cell r="J99">
            <v>4.1219000000000001</v>
          </cell>
        </row>
        <row r="100">
          <cell r="C100" t="str">
            <v>Парковая</v>
          </cell>
          <cell r="D100" t="str">
            <v>Прочие потребители</v>
          </cell>
          <cell r="E100" t="str">
            <v>Горячая вода c коллекторов</v>
          </cell>
        </row>
        <row r="101">
          <cell r="C101" t="str">
            <v>Парковая</v>
          </cell>
          <cell r="D101" t="str">
            <v>Прочие потребители</v>
          </cell>
          <cell r="E101" t="str">
            <v>Горячая вода с тепловых сетей</v>
          </cell>
        </row>
        <row r="102">
          <cell r="C102" t="str">
            <v>Парковая</v>
          </cell>
          <cell r="D102" t="str">
            <v>Прочие потребители</v>
          </cell>
          <cell r="E102" t="str">
            <v>Отборный пар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 t="str">
            <v>Парковая</v>
          </cell>
          <cell r="D103" t="str">
            <v>Прочие потребители</v>
          </cell>
          <cell r="E103" t="str">
            <v>Пар 1,2-2,5 кгс/см2</v>
          </cell>
        </row>
        <row r="104">
          <cell r="C104" t="str">
            <v>Парковая</v>
          </cell>
          <cell r="D104" t="str">
            <v>Прочие потребители</v>
          </cell>
          <cell r="E104" t="str">
            <v>Пар 2,5-7,0 кгс/см2</v>
          </cell>
        </row>
        <row r="105">
          <cell r="C105" t="str">
            <v>Парковая</v>
          </cell>
          <cell r="D105" t="str">
            <v>Прочие потребители</v>
          </cell>
          <cell r="E105" t="str">
            <v>Пар 7,0-13,0 кгс/см2</v>
          </cell>
        </row>
        <row r="106">
          <cell r="C106" t="str">
            <v>Парковая</v>
          </cell>
          <cell r="D106" t="str">
            <v>Прочие потребители</v>
          </cell>
          <cell r="E106" t="str">
            <v>Пар больше 13 кгс/см2</v>
          </cell>
        </row>
        <row r="107">
          <cell r="C107" t="str">
            <v>Парковая</v>
          </cell>
          <cell r="D107" t="str">
            <v>Прочие потребители</v>
          </cell>
          <cell r="E107" t="str">
            <v>Острый и редуцированный пар</v>
          </cell>
        </row>
        <row r="110">
          <cell r="B110" t="str">
            <v>Агрохимия</v>
          </cell>
        </row>
        <row r="116">
          <cell r="C116" t="str">
            <v>Агрохимия</v>
          </cell>
          <cell r="D116" t="str">
            <v>Всего</v>
          </cell>
          <cell r="E116" t="str">
            <v>Всего</v>
          </cell>
          <cell r="G116">
            <v>0</v>
          </cell>
          <cell r="H116">
            <v>0</v>
          </cell>
          <cell r="I116">
            <v>0.1</v>
          </cell>
          <cell r="J116">
            <v>0.34739999999999999</v>
          </cell>
        </row>
        <row r="117">
          <cell r="C117" t="str">
            <v>Агрохимия</v>
          </cell>
          <cell r="D117" t="str">
            <v>Всего</v>
          </cell>
          <cell r="E117" t="str">
            <v>Горячая вода c коллекторов</v>
          </cell>
        </row>
        <row r="118">
          <cell r="C118" t="str">
            <v>Агрохимия</v>
          </cell>
          <cell r="D118" t="str">
            <v>Всего</v>
          </cell>
          <cell r="E118" t="str">
            <v>Горячая вода с тепловых сетей</v>
          </cell>
        </row>
        <row r="119">
          <cell r="C119" t="str">
            <v>Агрохимия</v>
          </cell>
          <cell r="D119" t="str">
            <v>Всего</v>
          </cell>
          <cell r="E119" t="str">
            <v>Отборный пар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Агрохимия</v>
          </cell>
          <cell r="D120" t="str">
            <v>Всего</v>
          </cell>
          <cell r="E120" t="str">
            <v>Пар 1,2-2,5 кгс/см2</v>
          </cell>
        </row>
        <row r="121">
          <cell r="C121" t="str">
            <v>Агрохимия</v>
          </cell>
          <cell r="D121" t="str">
            <v>Всего</v>
          </cell>
          <cell r="E121" t="str">
            <v>Пар 2,5-7,0 кгс/см2</v>
          </cell>
        </row>
        <row r="122">
          <cell r="C122" t="str">
            <v>Агрохимия</v>
          </cell>
          <cell r="D122" t="str">
            <v>Всего</v>
          </cell>
          <cell r="E122" t="str">
            <v>Пар 7,0-13,0 кгс/см2</v>
          </cell>
        </row>
        <row r="123">
          <cell r="C123" t="str">
            <v>Агрохимия</v>
          </cell>
          <cell r="D123" t="str">
            <v>Всего</v>
          </cell>
          <cell r="E123" t="str">
            <v>Пар больше 13 кгс/см2</v>
          </cell>
        </row>
        <row r="124">
          <cell r="C124" t="str">
            <v>Агрохимия</v>
          </cell>
          <cell r="D124" t="str">
            <v>Всего</v>
          </cell>
          <cell r="E124" t="str">
            <v>Острый и редуцированный пар</v>
          </cell>
        </row>
        <row r="125">
          <cell r="C125" t="str">
            <v>Агрохимия</v>
          </cell>
          <cell r="D125" t="str">
            <v>Бюджетные потребители</v>
          </cell>
          <cell r="E125" t="str">
            <v>Всего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 t="str">
            <v>Агрохимия</v>
          </cell>
          <cell r="D126" t="str">
            <v>Бюджетные потребители</v>
          </cell>
          <cell r="E126" t="str">
            <v>Горячая вода c коллекторов</v>
          </cell>
        </row>
        <row r="127">
          <cell r="C127" t="str">
            <v>Агрохимия</v>
          </cell>
          <cell r="D127" t="str">
            <v>Бюджетные потребители</v>
          </cell>
          <cell r="E127" t="str">
            <v>Горячая вода с тепловых сетей</v>
          </cell>
        </row>
        <row r="128">
          <cell r="C128" t="str">
            <v>Агрохимия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Агрохимия</v>
          </cell>
          <cell r="D129" t="str">
            <v>Бюджетные потребители</v>
          </cell>
          <cell r="E129" t="str">
            <v>Пар 1,2-2,5 кгс/см2</v>
          </cell>
        </row>
        <row r="130">
          <cell r="C130" t="str">
            <v>Агрохимия</v>
          </cell>
          <cell r="D130" t="str">
            <v>Бюджетные потребители</v>
          </cell>
          <cell r="E130" t="str">
            <v>Пар 2,5-7,0 кгс/см2</v>
          </cell>
        </row>
        <row r="131">
          <cell r="C131" t="str">
            <v>Агрохимия</v>
          </cell>
          <cell r="D131" t="str">
            <v>Бюджетные потребители</v>
          </cell>
          <cell r="E131" t="str">
            <v>Пар 7,0-13,0 кгс/см2</v>
          </cell>
        </row>
        <row r="132">
          <cell r="C132" t="str">
            <v>Агрохимия</v>
          </cell>
          <cell r="D132" t="str">
            <v>Бюджетные потребители</v>
          </cell>
          <cell r="E132" t="str">
            <v>Пар больше 13 кгс/см2</v>
          </cell>
        </row>
        <row r="133">
          <cell r="C133" t="str">
            <v>Агрохимия</v>
          </cell>
          <cell r="D133" t="str">
            <v>Бюджетные потребители</v>
          </cell>
          <cell r="E133" t="str">
            <v>Острый и редуцированный пар</v>
          </cell>
        </row>
        <row r="134">
          <cell r="C134" t="str">
            <v>Агрохимия</v>
          </cell>
          <cell r="D134" t="str">
            <v>Прочие потребители</v>
          </cell>
          <cell r="E134" t="str">
            <v>Всего</v>
          </cell>
          <cell r="G134">
            <v>0</v>
          </cell>
          <cell r="H134">
            <v>0</v>
          </cell>
          <cell r="I134">
            <v>0.1</v>
          </cell>
          <cell r="J134">
            <v>0.34739999999999999</v>
          </cell>
        </row>
        <row r="135">
          <cell r="C135" t="str">
            <v>Агрохимия</v>
          </cell>
          <cell r="D135" t="str">
            <v>Прочие потребители</v>
          </cell>
          <cell r="E135" t="str">
            <v>Горячая вода c коллекторов</v>
          </cell>
        </row>
        <row r="136">
          <cell r="C136" t="str">
            <v>Агрохимия</v>
          </cell>
          <cell r="D136" t="str">
            <v>Прочие потребители</v>
          </cell>
          <cell r="E136" t="str">
            <v>Горячая вода с тепловых сетей</v>
          </cell>
        </row>
        <row r="137">
          <cell r="C137" t="str">
            <v>Агрохимия</v>
          </cell>
          <cell r="D137" t="str">
            <v>Прочие потребители</v>
          </cell>
          <cell r="E137" t="str">
            <v>Отборный пар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C138" t="str">
            <v>Агрохимия</v>
          </cell>
          <cell r="D138" t="str">
            <v>Прочие потребители</v>
          </cell>
          <cell r="E138" t="str">
            <v>Пар 1,2-2,5 кгс/см2</v>
          </cell>
        </row>
        <row r="139">
          <cell r="C139" t="str">
            <v>Агрохимия</v>
          </cell>
          <cell r="D139" t="str">
            <v>Прочие потребители</v>
          </cell>
          <cell r="E139" t="str">
            <v>Пар 2,5-7,0 кгс/см2</v>
          </cell>
        </row>
        <row r="140">
          <cell r="C140" t="str">
            <v>Агрохимия</v>
          </cell>
          <cell r="D140" t="str">
            <v>Прочие потребители</v>
          </cell>
          <cell r="E140" t="str">
            <v>Пар 7,0-13,0 кгс/см2</v>
          </cell>
        </row>
        <row r="141">
          <cell r="C141" t="str">
            <v>Агрохимия</v>
          </cell>
          <cell r="D141" t="str">
            <v>Прочие потребители</v>
          </cell>
          <cell r="E141" t="str">
            <v>Пар больше 13 кгс/см2</v>
          </cell>
        </row>
        <row r="142">
          <cell r="C142" t="str">
            <v>Агрохимия</v>
          </cell>
          <cell r="D142" t="str">
            <v>Прочие потребители</v>
          </cell>
          <cell r="E142" t="str">
            <v>Острый и редуцированный пар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64" refreshError="1">
        <row r="4">
          <cell r="F4" t="str">
            <v>Центральная</v>
          </cell>
          <cell r="T4" t="str">
            <v>Заря</v>
          </cell>
          <cell r="V4" t="str">
            <v>Стационар</v>
          </cell>
          <cell r="AP4" t="str">
            <v>У-Катунская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5">
          <cell r="B25" t="str">
            <v>Другие прочие платежи из прибыли</v>
          </cell>
          <cell r="C25">
            <v>0</v>
          </cell>
          <cell r="D25">
            <v>0</v>
          </cell>
        </row>
        <row r="26">
          <cell r="B26" t="str">
            <v>Резерв по сомнительным долгам</v>
          </cell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0</v>
          </cell>
          <cell r="D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</row>
      </sheetData>
      <sheetData sheetId="65" refreshError="1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A7" t="str">
            <v>1.</v>
          </cell>
          <cell r="B7" t="str">
            <v>Условно-переменные затраты</v>
          </cell>
          <cell r="C7" t="str">
            <v>Всего</v>
          </cell>
          <cell r="D7" t="str">
            <v>тыс.руб.</v>
          </cell>
          <cell r="E7" t="e">
            <v>#NAME?</v>
          </cell>
          <cell r="F7" t="e">
            <v>#NAME?</v>
          </cell>
          <cell r="H7" t="e">
            <v>#NAME?</v>
          </cell>
          <cell r="I7" t="e">
            <v>#NAME?</v>
          </cell>
          <cell r="J7" t="e">
            <v>#NAME?</v>
          </cell>
          <cell r="K7" t="e">
            <v>#N/A</v>
          </cell>
          <cell r="M7" t="e">
            <v>#NAME?</v>
          </cell>
          <cell r="N7" t="e">
            <v>#NAME?</v>
          </cell>
        </row>
        <row r="8">
          <cell r="A8" t="str">
            <v>1.1.</v>
          </cell>
          <cell r="B8" t="str">
            <v>Электростанции ЭСО - всего</v>
          </cell>
          <cell r="C8" t="str">
            <v>Электростанции ЭСО</v>
          </cell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#N/A</v>
          </cell>
          <cell r="M8" t="e">
            <v>#NAME?</v>
          </cell>
          <cell r="N8" t="e">
            <v>#NAME?</v>
          </cell>
        </row>
        <row r="9">
          <cell r="B9" t="str">
            <v xml:space="preserve">    в т.ч. по источникам</v>
          </cell>
        </row>
        <row r="10">
          <cell r="B10" t="str">
            <v>ГРЭС</v>
          </cell>
          <cell r="C10" t="str">
            <v>ГРЭС</v>
          </cell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B11" t="str">
            <v>ТЭЦ-1</v>
          </cell>
          <cell r="C11" t="str">
            <v>ТЭЦ-1</v>
          </cell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B12" t="str">
            <v>ТЭЦ-2</v>
          </cell>
          <cell r="C12" t="str">
            <v>ТЭЦ-2</v>
          </cell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B13" t="str">
            <v>ТЭЦ-3</v>
          </cell>
          <cell r="C13" t="str">
            <v>ТЭЦ-3</v>
          </cell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B14" t="str">
            <v>ТЭЦ-4</v>
          </cell>
          <cell r="C14" t="str">
            <v>ТЭЦ-4</v>
          </cell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B15" t="str">
            <v>ТЭЦ-5</v>
          </cell>
          <cell r="C15" t="str">
            <v>ТЭЦ-5</v>
          </cell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B16" t="str">
            <v>ГЭС1</v>
          </cell>
          <cell r="C16" t="str">
            <v>ГЭС1</v>
          </cell>
          <cell r="E16" t="e">
            <v>#NAME?</v>
          </cell>
          <cell r="F16" t="e">
            <v>#NAME?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M16" t="e">
            <v>#NAME?</v>
          </cell>
          <cell r="N16" t="e">
            <v>#NAME?</v>
          </cell>
        </row>
        <row r="17">
          <cell r="B17" t="str">
            <v>ГЭС2</v>
          </cell>
          <cell r="C17" t="str">
            <v>ГЭС2</v>
          </cell>
          <cell r="E17" t="e">
            <v>#NAME?</v>
          </cell>
          <cell r="F17" t="e">
            <v>#NAME?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M17" t="e">
            <v>#NAME?</v>
          </cell>
          <cell r="N17" t="e">
            <v>#NAME?</v>
          </cell>
        </row>
        <row r="18">
          <cell r="B18" t="str">
            <v>ГЭС-424</v>
          </cell>
          <cell r="C18" t="str">
            <v>ГЭС-424</v>
          </cell>
          <cell r="E18" t="e">
            <v>#NAME?</v>
          </cell>
          <cell r="F18" t="e">
            <v>#NAME?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M18" t="e">
            <v>#NAME?</v>
          </cell>
          <cell r="N18" t="e">
            <v>#NAME?</v>
          </cell>
        </row>
        <row r="19">
          <cell r="C19">
            <v>0</v>
          </cell>
          <cell r="E19" t="e">
            <v>#NAME?</v>
          </cell>
          <cell r="F19" t="e">
            <v>#NAME?</v>
          </cell>
          <cell r="H19">
            <v>0</v>
          </cell>
          <cell r="I19">
            <v>0</v>
          </cell>
          <cell r="J19">
            <v>0</v>
          </cell>
          <cell r="K19" t="e">
            <v>#NAME?</v>
          </cell>
          <cell r="M19" t="e">
            <v>#NAME?</v>
          </cell>
          <cell r="N19" t="e">
            <v>#NAME?</v>
          </cell>
        </row>
        <row r="21">
          <cell r="A21" t="str">
            <v>1.2.</v>
          </cell>
          <cell r="B21" t="str">
            <v>С оптового рынка</v>
          </cell>
          <cell r="C21" t="str">
            <v>ФОРЭМ</v>
          </cell>
          <cell r="E21">
            <v>1124033.8049999999</v>
          </cell>
          <cell r="F21">
            <v>1327834.2335999999</v>
          </cell>
          <cell r="N21">
            <v>1327834.2335999999</v>
          </cell>
        </row>
        <row r="22">
          <cell r="A22" t="str">
            <v>1.3.</v>
          </cell>
          <cell r="B22" t="str">
            <v>Блокстанции</v>
          </cell>
          <cell r="E22">
            <v>198697.06400000001</v>
          </cell>
          <cell r="F22">
            <v>286900.5</v>
          </cell>
          <cell r="N22">
            <v>286900.5</v>
          </cell>
        </row>
        <row r="23">
          <cell r="A23" t="str">
            <v>1.4.</v>
          </cell>
          <cell r="B23" t="str">
            <v>ПЭ - всего</v>
          </cell>
          <cell r="C23" t="str">
            <v>Сторонние поставщики</v>
          </cell>
          <cell r="E23">
            <v>320412.0367</v>
          </cell>
          <cell r="F23">
            <v>356344.38</v>
          </cell>
          <cell r="N23">
            <v>356344.38</v>
          </cell>
        </row>
        <row r="24">
          <cell r="B24" t="str">
            <v xml:space="preserve">    в т.ч. по поставщикам</v>
          </cell>
        </row>
        <row r="25">
          <cell r="B25" t="str">
            <v>ПЭ-1</v>
          </cell>
          <cell r="C25" t="str">
            <v>ПЭ-1</v>
          </cell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B26" t="str">
            <v>ЭСО-1</v>
          </cell>
          <cell r="C26" t="str">
            <v>ЭСО-1</v>
          </cell>
          <cell r="E26" t="e">
            <v>#NAME?</v>
          </cell>
          <cell r="F26" t="e">
            <v>#NAME?</v>
          </cell>
          <cell r="N26" t="e">
            <v>#NAME?</v>
          </cell>
        </row>
        <row r="27">
          <cell r="C27">
            <v>0</v>
          </cell>
          <cell r="E27" t="e">
            <v>#NAME?</v>
          </cell>
          <cell r="F27" t="e">
            <v>#NAME?</v>
          </cell>
          <cell r="N27" t="e">
            <v>#NAME?</v>
          </cell>
        </row>
        <row r="31">
          <cell r="A31" t="str">
            <v>2.</v>
          </cell>
          <cell r="B31" t="str">
            <v>Условно-постоянные расходы</v>
          </cell>
          <cell r="C31" t="str">
            <v>Всего</v>
          </cell>
          <cell r="D31" t="str">
            <v>тыс.руб.</v>
          </cell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#N/A</v>
          </cell>
          <cell r="M31" t="e">
            <v>#NAME?</v>
          </cell>
          <cell r="N31" t="e">
            <v>#NAME?</v>
          </cell>
        </row>
        <row r="32">
          <cell r="A32" t="str">
            <v>2.1.</v>
          </cell>
          <cell r="B32" t="str">
            <v>Электростанции ЭСО - всего</v>
          </cell>
          <cell r="C32" t="str">
            <v>Электростанции ЭСО</v>
          </cell>
          <cell r="E32" t="e">
            <v>#NAME?</v>
          </cell>
          <cell r="F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  <cell r="K32" t="e">
            <v>#N/A</v>
          </cell>
          <cell r="M32" t="e">
            <v>#NAME?</v>
          </cell>
          <cell r="N32" t="e">
            <v>#NAME?</v>
          </cell>
        </row>
        <row r="33">
          <cell r="B33" t="str">
            <v>в т.ч. по источникам</v>
          </cell>
        </row>
        <row r="34">
          <cell r="B34" t="str">
            <v>ГРЭС</v>
          </cell>
          <cell r="C34" t="str">
            <v>ГРЭС</v>
          </cell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B35" t="str">
            <v>ТЭЦ-1</v>
          </cell>
          <cell r="C35" t="str">
            <v>ТЭЦ-1</v>
          </cell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B36" t="str">
            <v>ТЭЦ-2</v>
          </cell>
          <cell r="C36" t="str">
            <v>ТЭЦ-2</v>
          </cell>
          <cell r="E36" t="e">
            <v>#NAME?</v>
          </cell>
          <cell r="F36" t="e">
            <v>#NAME?</v>
          </cell>
          <cell r="H36" t="e">
            <v>#NAME?</v>
          </cell>
          <cell r="I36">
            <v>0</v>
          </cell>
          <cell r="J36">
            <v>0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B37" t="str">
            <v>ТЭЦ-3</v>
          </cell>
          <cell r="C37" t="str">
            <v>ТЭЦ-3</v>
          </cell>
          <cell r="E37" t="e">
            <v>#NAME?</v>
          </cell>
          <cell r="F37" t="e">
            <v>#NAME?</v>
          </cell>
          <cell r="H37">
            <v>0</v>
          </cell>
          <cell r="I37">
            <v>0</v>
          </cell>
          <cell r="J37" t="e">
            <v>#NAME?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B38" t="str">
            <v>ТЭЦ-4</v>
          </cell>
          <cell r="C38" t="str">
            <v>ТЭЦ-4</v>
          </cell>
          <cell r="E38" t="e">
            <v>#NAME?</v>
          </cell>
          <cell r="F38" t="e">
            <v>#NAME?</v>
          </cell>
          <cell r="H38">
            <v>0</v>
          </cell>
          <cell r="I38" t="e">
            <v>#NAME?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B39" t="str">
            <v>ТЭЦ-5</v>
          </cell>
          <cell r="C39" t="str">
            <v>ТЭЦ-5</v>
          </cell>
          <cell r="E39" t="e">
            <v>#NAME?</v>
          </cell>
          <cell r="F39" t="e">
            <v>#NAME?</v>
          </cell>
          <cell r="H39" t="e">
            <v>#NAME?</v>
          </cell>
          <cell r="I39">
            <v>0</v>
          </cell>
          <cell r="J39">
            <v>0</v>
          </cell>
          <cell r="K39">
            <v>0</v>
          </cell>
          <cell r="M39" t="e">
            <v>#NAME?</v>
          </cell>
          <cell r="N39" t="e">
            <v>#NAME?</v>
          </cell>
        </row>
        <row r="40">
          <cell r="B40" t="str">
            <v>ГЭС1</v>
          </cell>
          <cell r="C40" t="str">
            <v>ГЭС1</v>
          </cell>
          <cell r="E40" t="e">
            <v>#NAME?</v>
          </cell>
          <cell r="F40" t="e">
            <v>#NAME?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M40" t="e">
            <v>#NAME?</v>
          </cell>
          <cell r="N40" t="e">
            <v>#NAME?</v>
          </cell>
        </row>
        <row r="41">
          <cell r="B41" t="str">
            <v>ГЭС2</v>
          </cell>
          <cell r="C41" t="str">
            <v>ГЭС2</v>
          </cell>
          <cell r="E41" t="e">
            <v>#NAME?</v>
          </cell>
          <cell r="F41" t="e">
            <v>#NAME?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M41" t="e">
            <v>#NAME?</v>
          </cell>
          <cell r="N41" t="e">
            <v>#NAME?</v>
          </cell>
        </row>
        <row r="42">
          <cell r="B42" t="str">
            <v>ГЭС-424</v>
          </cell>
          <cell r="C42" t="str">
            <v>ГЭС-424</v>
          </cell>
          <cell r="E42" t="e">
            <v>#NAME?</v>
          </cell>
          <cell r="F42" t="e">
            <v>#NAME?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M42" t="e">
            <v>#NAME?</v>
          </cell>
          <cell r="N42" t="e">
            <v>#NAME?</v>
          </cell>
        </row>
        <row r="43">
          <cell r="C43">
            <v>0</v>
          </cell>
          <cell r="E43" t="e">
            <v>#NAME?</v>
          </cell>
          <cell r="F43" t="e">
            <v>#NAME?</v>
          </cell>
          <cell r="H43">
            <v>0</v>
          </cell>
          <cell r="I43">
            <v>0</v>
          </cell>
          <cell r="J43">
            <v>0</v>
          </cell>
          <cell r="K43" t="e">
            <v>#NAME?</v>
          </cell>
          <cell r="M43" t="e">
            <v>#NAME?</v>
          </cell>
          <cell r="N43" t="e">
            <v>#NAME?</v>
          </cell>
        </row>
        <row r="45">
          <cell r="A45" t="str">
            <v>2.2.</v>
          </cell>
          <cell r="B45" t="str">
            <v>С оптового рынка</v>
          </cell>
          <cell r="C45" t="str">
            <v>ФОРЭМ</v>
          </cell>
          <cell r="E45">
            <v>808959.49992000009</v>
          </cell>
          <cell r="F45">
            <v>949204.57440000004</v>
          </cell>
          <cell r="N45">
            <v>949204.57440000004</v>
          </cell>
        </row>
        <row r="46">
          <cell r="A46" t="str">
            <v>2.3.</v>
          </cell>
          <cell r="B46" t="str">
            <v>Блокстанции</v>
          </cell>
          <cell r="E46">
            <v>54466.5</v>
          </cell>
          <cell r="F46">
            <v>79036.171499999997</v>
          </cell>
          <cell r="N46">
            <v>79036.171499999997</v>
          </cell>
        </row>
        <row r="47">
          <cell r="A47" t="str">
            <v>2.4.</v>
          </cell>
          <cell r="B47" t="str">
            <v>ПЭ - всего</v>
          </cell>
          <cell r="C47" t="str">
            <v>Сторонние поставщики</v>
          </cell>
          <cell r="E47">
            <v>136200</v>
          </cell>
          <cell r="F47">
            <v>155625.60000000001</v>
          </cell>
          <cell r="N47">
            <v>155625.60000000001</v>
          </cell>
        </row>
        <row r="48">
          <cell r="B48" t="str">
            <v>в т.ч. по поставщикам</v>
          </cell>
        </row>
        <row r="49">
          <cell r="B49" t="str">
            <v>ПЭ-1</v>
          </cell>
          <cell r="C49" t="str">
            <v>ПЭ-1</v>
          </cell>
          <cell r="E49" t="e">
            <v>#NAME?</v>
          </cell>
          <cell r="F49" t="e">
            <v>#NAME?</v>
          </cell>
          <cell r="N49" t="e">
            <v>#NAME?</v>
          </cell>
        </row>
        <row r="50">
          <cell r="B50" t="str">
            <v>ЭСО-1</v>
          </cell>
          <cell r="C50" t="str">
            <v>ЭСО-1</v>
          </cell>
          <cell r="E50" t="e">
            <v>#NAME?</v>
          </cell>
          <cell r="F50" t="e">
            <v>#NAME?</v>
          </cell>
          <cell r="N50" t="e">
            <v>#NAME?</v>
          </cell>
        </row>
        <row r="51">
          <cell r="C51">
            <v>0</v>
          </cell>
          <cell r="E51" t="e">
            <v>#NAME?</v>
          </cell>
          <cell r="F51" t="e">
            <v>#NAME?</v>
          </cell>
          <cell r="N51" t="e">
            <v>#NAME?</v>
          </cell>
        </row>
        <row r="55">
          <cell r="A55" t="str">
            <v>3.</v>
          </cell>
          <cell r="B55" t="str">
            <v>Затраты всего (п.1 + п.2)</v>
          </cell>
          <cell r="C55" t="str">
            <v>Всего</v>
          </cell>
          <cell r="D55" t="str">
            <v>тыс.руб.</v>
          </cell>
          <cell r="E55" t="e">
            <v>#NAME?</v>
          </cell>
          <cell r="F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#N/A</v>
          </cell>
          <cell r="M55" t="e">
            <v>#NAME?</v>
          </cell>
          <cell r="N55" t="e">
            <v>#NAME?</v>
          </cell>
        </row>
        <row r="56">
          <cell r="A56" t="str">
            <v>3.1.</v>
          </cell>
          <cell r="B56" t="str">
            <v>Электростанции ЭСО - всего</v>
          </cell>
          <cell r="C56" t="str">
            <v>Электростанции ЭСО</v>
          </cell>
          <cell r="E56" t="e">
            <v>#NAME?</v>
          </cell>
          <cell r="F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#N/A</v>
          </cell>
          <cell r="M56" t="e">
            <v>#NAME?</v>
          </cell>
          <cell r="N56" t="e">
            <v>#NAME?</v>
          </cell>
        </row>
        <row r="57">
          <cell r="B57" t="str">
            <v>в т.ч. по источникам</v>
          </cell>
        </row>
        <row r="58">
          <cell r="B58" t="str">
            <v>ГРЭС</v>
          </cell>
          <cell r="C58" t="str">
            <v>ГРЭС</v>
          </cell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B59" t="str">
            <v>ТЭЦ-1</v>
          </cell>
          <cell r="C59" t="str">
            <v>ТЭЦ-1</v>
          </cell>
          <cell r="E59" t="e">
            <v>#NAME?</v>
          </cell>
          <cell r="F59" t="e">
            <v>#NAME?</v>
          </cell>
          <cell r="H59" t="e">
            <v>#NAME?</v>
          </cell>
          <cell r="I59">
            <v>0</v>
          </cell>
          <cell r="J59">
            <v>0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B60" t="str">
            <v>ТЭЦ-2</v>
          </cell>
          <cell r="C60" t="str">
            <v>ТЭЦ-2</v>
          </cell>
          <cell r="E60" t="e">
            <v>#NAME?</v>
          </cell>
          <cell r="F60" t="e">
            <v>#NAME?</v>
          </cell>
          <cell r="H60" t="e">
            <v>#NAME?</v>
          </cell>
          <cell r="I60">
            <v>0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B61" t="str">
            <v>ТЭЦ-3</v>
          </cell>
          <cell r="C61" t="str">
            <v>ТЭЦ-3</v>
          </cell>
          <cell r="E61" t="e">
            <v>#NAME?</v>
          </cell>
          <cell r="F61" t="e">
            <v>#NAME?</v>
          </cell>
          <cell r="H61">
            <v>0</v>
          </cell>
          <cell r="I61">
            <v>0</v>
          </cell>
          <cell r="J61" t="e">
            <v>#NAME?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B62" t="str">
            <v>ТЭЦ-4</v>
          </cell>
          <cell r="C62" t="str">
            <v>ТЭЦ-4</v>
          </cell>
          <cell r="E62" t="e">
            <v>#NAME?</v>
          </cell>
          <cell r="F62" t="e">
            <v>#NAME?</v>
          </cell>
          <cell r="H62">
            <v>0</v>
          </cell>
          <cell r="I62" t="e">
            <v>#NAME?</v>
          </cell>
          <cell r="J62">
            <v>0</v>
          </cell>
          <cell r="K62">
            <v>0</v>
          </cell>
          <cell r="M62" t="e">
            <v>#NAME?</v>
          </cell>
          <cell r="N62" t="e">
            <v>#NAME?</v>
          </cell>
        </row>
        <row r="63">
          <cell r="B63" t="str">
            <v>ТЭЦ-5</v>
          </cell>
          <cell r="C63" t="str">
            <v>ТЭЦ-5</v>
          </cell>
          <cell r="E63" t="e">
            <v>#NAME?</v>
          </cell>
          <cell r="F63" t="e">
            <v>#NAME?</v>
          </cell>
          <cell r="H63" t="e">
            <v>#NAME?</v>
          </cell>
          <cell r="I63">
            <v>0</v>
          </cell>
          <cell r="J63">
            <v>0</v>
          </cell>
          <cell r="K63">
            <v>0</v>
          </cell>
          <cell r="M63" t="e">
            <v>#NAME?</v>
          </cell>
          <cell r="N63" t="e">
            <v>#NAME?</v>
          </cell>
        </row>
        <row r="64">
          <cell r="B64" t="str">
            <v>ГЭС1</v>
          </cell>
          <cell r="C64" t="str">
            <v>ГЭС1</v>
          </cell>
          <cell r="E64" t="e">
            <v>#NAME?</v>
          </cell>
          <cell r="F64" t="e">
            <v>#NAME?</v>
          </cell>
          <cell r="H64" t="e">
            <v>#N/A</v>
          </cell>
          <cell r="I64" t="e">
            <v>#N/A</v>
          </cell>
          <cell r="J64" t="e">
            <v>#N/A</v>
          </cell>
          <cell r="K64" t="e">
            <v>#N/A</v>
          </cell>
          <cell r="M64" t="e">
            <v>#NAME?</v>
          </cell>
          <cell r="N64" t="e">
            <v>#NAME?</v>
          </cell>
        </row>
        <row r="65">
          <cell r="B65" t="str">
            <v>ГЭС2</v>
          </cell>
          <cell r="C65" t="str">
            <v>ГЭС2</v>
          </cell>
          <cell r="E65" t="e">
            <v>#NAME?</v>
          </cell>
          <cell r="F65" t="e">
            <v>#NAME?</v>
          </cell>
          <cell r="H65" t="e">
            <v>#N/A</v>
          </cell>
          <cell r="I65" t="e">
            <v>#N/A</v>
          </cell>
          <cell r="J65" t="e">
            <v>#N/A</v>
          </cell>
          <cell r="K65" t="e">
            <v>#N/A</v>
          </cell>
          <cell r="M65" t="e">
            <v>#NAME?</v>
          </cell>
          <cell r="N65" t="e">
            <v>#NAME?</v>
          </cell>
        </row>
        <row r="66">
          <cell r="B66" t="str">
            <v>ГЭС-424</v>
          </cell>
          <cell r="C66" t="str">
            <v>ГЭС-424</v>
          </cell>
          <cell r="E66" t="e">
            <v>#NAME?</v>
          </cell>
          <cell r="F66" t="e">
            <v>#NAME?</v>
          </cell>
          <cell r="H66" t="e">
            <v>#N/A</v>
          </cell>
          <cell r="I66" t="e">
            <v>#N/A</v>
          </cell>
          <cell r="J66" t="e">
            <v>#N/A</v>
          </cell>
          <cell r="K66" t="e">
            <v>#N/A</v>
          </cell>
          <cell r="M66" t="e">
            <v>#NAME?</v>
          </cell>
          <cell r="N66" t="e">
            <v>#NAME?</v>
          </cell>
        </row>
        <row r="67">
          <cell r="C67">
            <v>0</v>
          </cell>
          <cell r="E67" t="e">
            <v>#NAME?</v>
          </cell>
          <cell r="F67" t="e">
            <v>#NAME?</v>
          </cell>
          <cell r="H67">
            <v>0</v>
          </cell>
          <cell r="I67">
            <v>0</v>
          </cell>
          <cell r="J67">
            <v>0</v>
          </cell>
          <cell r="K67" t="e">
            <v>#NAME?</v>
          </cell>
          <cell r="M67" t="e">
            <v>#NAME?</v>
          </cell>
          <cell r="N67" t="e">
            <v>#NAME?</v>
          </cell>
        </row>
        <row r="69">
          <cell r="A69" t="str">
            <v>3.2.</v>
          </cell>
          <cell r="B69" t="str">
            <v>С оптового рынка</v>
          </cell>
          <cell r="C69" t="str">
            <v>ФОРЭМ</v>
          </cell>
          <cell r="E69">
            <v>1932993.30492</v>
          </cell>
          <cell r="F69">
            <v>2277038.8080000002</v>
          </cell>
          <cell r="N69">
            <v>2277038.8080000002</v>
          </cell>
        </row>
        <row r="70">
          <cell r="A70" t="str">
            <v>3.3.</v>
          </cell>
          <cell r="B70" t="str">
            <v>Блокстанции</v>
          </cell>
          <cell r="E70">
            <v>253163.56400000001</v>
          </cell>
          <cell r="F70">
            <v>365936.6715</v>
          </cell>
          <cell r="N70">
            <v>365936.6715</v>
          </cell>
        </row>
        <row r="71">
          <cell r="A71" t="str">
            <v>3.4.</v>
          </cell>
          <cell r="B71" t="str">
            <v>ПЭ - всего</v>
          </cell>
          <cell r="C71" t="str">
            <v>Сторонние поставщики</v>
          </cell>
          <cell r="E71">
            <v>456612.0367</v>
          </cell>
          <cell r="F71">
            <v>511969.98</v>
          </cell>
          <cell r="N71">
            <v>511969.98</v>
          </cell>
        </row>
        <row r="72">
          <cell r="B72" t="str">
            <v>в т.ч. по поставщикам</v>
          </cell>
        </row>
        <row r="73">
          <cell r="B73" t="str">
            <v>ПЭ-1</v>
          </cell>
          <cell r="C73" t="str">
            <v>ПЭ-1</v>
          </cell>
          <cell r="E73" t="e">
            <v>#NAME?</v>
          </cell>
          <cell r="F73" t="e">
            <v>#NAME?</v>
          </cell>
          <cell r="N73" t="e">
            <v>#NAME?</v>
          </cell>
        </row>
        <row r="74">
          <cell r="B74" t="str">
            <v>ЭСО-1</v>
          </cell>
          <cell r="C74" t="str">
            <v>ЭСО-1</v>
          </cell>
          <cell r="E74" t="e">
            <v>#NAME?</v>
          </cell>
          <cell r="F74" t="e">
            <v>#NAME?</v>
          </cell>
          <cell r="N74" t="e">
            <v>#NAME?</v>
          </cell>
        </row>
        <row r="75">
          <cell r="C75">
            <v>0</v>
          </cell>
          <cell r="E75" t="e">
            <v>#NAME?</v>
          </cell>
          <cell r="F75" t="e">
            <v>#NAME?</v>
          </cell>
          <cell r="N75" t="e">
            <v>#NAME?</v>
          </cell>
        </row>
        <row r="79">
          <cell r="A79" t="str">
            <v>4.</v>
          </cell>
          <cell r="B79" t="str">
            <v>Прибыль</v>
          </cell>
          <cell r="C79" t="str">
            <v>Всего</v>
          </cell>
          <cell r="D79" t="str">
            <v>тыс.руб.</v>
          </cell>
          <cell r="E79">
            <v>0</v>
          </cell>
          <cell r="F79">
            <v>0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#N/A</v>
          </cell>
          <cell r="M79" t="e">
            <v>#NAME?</v>
          </cell>
          <cell r="N79" t="e">
            <v>#NAME?</v>
          </cell>
        </row>
        <row r="80">
          <cell r="A80" t="str">
            <v>4.1.</v>
          </cell>
          <cell r="B80" t="str">
            <v>Электростанции ЭСО - всего</v>
          </cell>
          <cell r="C80" t="str">
            <v>Электростанции ЭСО</v>
          </cell>
          <cell r="E80">
            <v>0</v>
          </cell>
          <cell r="F80">
            <v>0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#N/A</v>
          </cell>
          <cell r="M80" t="e">
            <v>#NAME?</v>
          </cell>
          <cell r="N80" t="e">
            <v>#NAME?</v>
          </cell>
        </row>
        <row r="81">
          <cell r="B81" t="str">
            <v>в т.ч. по источникам</v>
          </cell>
        </row>
        <row r="82">
          <cell r="B82" t="str">
            <v>ГРЭС</v>
          </cell>
          <cell r="C82" t="str">
            <v>ГРЭС</v>
          </cell>
          <cell r="E82" t="e">
            <v>#NAME?</v>
          </cell>
          <cell r="F82" t="e">
            <v>#NAME?</v>
          </cell>
          <cell r="H82" t="e">
            <v>#NAME?</v>
          </cell>
          <cell r="I82">
            <v>0</v>
          </cell>
          <cell r="J82">
            <v>0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B83" t="str">
            <v>ТЭЦ-1</v>
          </cell>
          <cell r="C83" t="str">
            <v>ТЭЦ-1</v>
          </cell>
          <cell r="E83" t="e">
            <v>#NAME?</v>
          </cell>
          <cell r="F83" t="e">
            <v>#NAME?</v>
          </cell>
          <cell r="H83" t="e">
            <v>#NAME?</v>
          </cell>
          <cell r="I83">
            <v>0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B84" t="str">
            <v>ТЭЦ-2</v>
          </cell>
          <cell r="C84" t="str">
            <v>ТЭЦ-2</v>
          </cell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B85" t="str">
            <v>ТЭЦ-3</v>
          </cell>
          <cell r="C85" t="str">
            <v>ТЭЦ-3</v>
          </cell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 t="e">
            <v>#NAME?</v>
          </cell>
          <cell r="K85">
            <v>0</v>
          </cell>
          <cell r="M85" t="e">
            <v>#NAME?</v>
          </cell>
          <cell r="N85" t="e">
            <v>#NAME?</v>
          </cell>
        </row>
        <row r="86">
          <cell r="B86" t="str">
            <v>ТЭЦ-4</v>
          </cell>
          <cell r="C86" t="str">
            <v>ТЭЦ-4</v>
          </cell>
          <cell r="E86" t="e">
            <v>#NAME?</v>
          </cell>
          <cell r="F86" t="e">
            <v>#NAME?</v>
          </cell>
          <cell r="H86">
            <v>0</v>
          </cell>
          <cell r="I86" t="e">
            <v>#NAME?</v>
          </cell>
          <cell r="J86">
            <v>0</v>
          </cell>
          <cell r="K86">
            <v>0</v>
          </cell>
          <cell r="M86" t="e">
            <v>#NAME?</v>
          </cell>
          <cell r="N86" t="e">
            <v>#NAME?</v>
          </cell>
        </row>
        <row r="87">
          <cell r="B87" t="str">
            <v>ТЭЦ-5</v>
          </cell>
          <cell r="C87" t="str">
            <v>ТЭЦ-5</v>
          </cell>
          <cell r="E87" t="e">
            <v>#NAME?</v>
          </cell>
          <cell r="F87" t="e">
            <v>#NAME?</v>
          </cell>
          <cell r="H87" t="e">
            <v>#NAME?</v>
          </cell>
          <cell r="I87">
            <v>0</v>
          </cell>
          <cell r="J87">
            <v>0</v>
          </cell>
          <cell r="K87">
            <v>0</v>
          </cell>
          <cell r="M87" t="e">
            <v>#NAME?</v>
          </cell>
          <cell r="N87" t="e">
            <v>#NAME?</v>
          </cell>
        </row>
        <row r="88">
          <cell r="B88" t="str">
            <v>ГЭС1</v>
          </cell>
          <cell r="C88" t="str">
            <v>ГЭС1</v>
          </cell>
          <cell r="E88" t="e">
            <v>#NAME?</v>
          </cell>
          <cell r="F88" t="e">
            <v>#NAME?</v>
          </cell>
          <cell r="H88" t="e">
            <v>#N/A</v>
          </cell>
          <cell r="I88" t="e">
            <v>#N/A</v>
          </cell>
          <cell r="J88" t="e">
            <v>#N/A</v>
          </cell>
          <cell r="K88" t="e">
            <v>#N/A</v>
          </cell>
          <cell r="M88" t="e">
            <v>#NAME?</v>
          </cell>
          <cell r="N88" t="e">
            <v>#NAME?</v>
          </cell>
        </row>
        <row r="89">
          <cell r="B89" t="str">
            <v>ГЭС2</v>
          </cell>
          <cell r="C89" t="str">
            <v>ГЭС2</v>
          </cell>
          <cell r="E89" t="e">
            <v>#NAME?</v>
          </cell>
          <cell r="F89" t="e">
            <v>#NAME?</v>
          </cell>
          <cell r="H89" t="e">
            <v>#N/A</v>
          </cell>
          <cell r="I89" t="e">
            <v>#N/A</v>
          </cell>
          <cell r="J89" t="e">
            <v>#N/A</v>
          </cell>
          <cell r="K89" t="e">
            <v>#N/A</v>
          </cell>
          <cell r="M89" t="e">
            <v>#NAME?</v>
          </cell>
          <cell r="N89" t="e">
            <v>#NAME?</v>
          </cell>
        </row>
        <row r="90">
          <cell r="B90" t="str">
            <v>ГЭС-424</v>
          </cell>
          <cell r="C90" t="str">
            <v>ГЭС-424</v>
          </cell>
          <cell r="E90" t="e">
            <v>#NAME?</v>
          </cell>
          <cell r="F90" t="e">
            <v>#NAME?</v>
          </cell>
          <cell r="H90" t="e">
            <v>#N/A</v>
          </cell>
          <cell r="I90" t="e">
            <v>#N/A</v>
          </cell>
          <cell r="J90" t="e">
            <v>#N/A</v>
          </cell>
          <cell r="K90" t="e">
            <v>#N/A</v>
          </cell>
          <cell r="M90" t="e">
            <v>#NAME?</v>
          </cell>
          <cell r="N90" t="e">
            <v>#NAME?</v>
          </cell>
        </row>
        <row r="91">
          <cell r="C91">
            <v>0</v>
          </cell>
          <cell r="E91" t="e">
            <v>#NAME?</v>
          </cell>
          <cell r="F91" t="e">
            <v>#NAME?</v>
          </cell>
          <cell r="H91">
            <v>0</v>
          </cell>
          <cell r="I91">
            <v>0</v>
          </cell>
          <cell r="J91">
            <v>0</v>
          </cell>
          <cell r="K91" t="e">
            <v>#NAME?</v>
          </cell>
          <cell r="M91" t="e">
            <v>#NAME?</v>
          </cell>
          <cell r="N91" t="e">
            <v>#NAME?</v>
          </cell>
        </row>
        <row r="93">
          <cell r="A93" t="str">
            <v>4.2.</v>
          </cell>
          <cell r="B93" t="str">
            <v>С оптового рынка</v>
          </cell>
          <cell r="C93" t="str">
            <v>ФОРЭМ</v>
          </cell>
          <cell r="N93">
            <v>0</v>
          </cell>
        </row>
        <row r="94">
          <cell r="A94" t="str">
            <v>4.3.</v>
          </cell>
          <cell r="B94" t="str">
            <v>Блокстанции</v>
          </cell>
          <cell r="N94">
            <v>0</v>
          </cell>
        </row>
        <row r="95">
          <cell r="A95" t="str">
            <v>4.4.</v>
          </cell>
          <cell r="B95" t="str">
            <v>ПЭ - всего</v>
          </cell>
          <cell r="C95" t="str">
            <v>Сторонние поставщики</v>
          </cell>
          <cell r="N95">
            <v>0</v>
          </cell>
        </row>
        <row r="96">
          <cell r="B96" t="str">
            <v>в т.ч. по поставщикам</v>
          </cell>
        </row>
        <row r="97">
          <cell r="B97" t="str">
            <v>ПЭ-1</v>
          </cell>
          <cell r="C97" t="str">
            <v>ПЭ-1</v>
          </cell>
          <cell r="N97">
            <v>0</v>
          </cell>
        </row>
        <row r="98">
          <cell r="B98" t="str">
            <v>ЭСО-1</v>
          </cell>
          <cell r="C98" t="str">
            <v>ЭСО-1</v>
          </cell>
          <cell r="N98">
            <v>0</v>
          </cell>
        </row>
        <row r="99">
          <cell r="C99">
            <v>0</v>
          </cell>
          <cell r="N99">
            <v>0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1">
          <cell r="E111" t="e">
            <v>#NAME?</v>
          </cell>
          <cell r="F111" t="e">
            <v>#NAME?</v>
          </cell>
          <cell r="H111" t="e">
            <v>#NAME?</v>
          </cell>
          <cell r="I111" t="e">
            <v>#NAME?</v>
          </cell>
          <cell r="J111" t="e">
            <v>#NAME?</v>
          </cell>
          <cell r="K111" t="e">
            <v>#NAME?</v>
          </cell>
          <cell r="M111" t="e">
            <v>#NAME?</v>
          </cell>
          <cell r="N111" t="e">
            <v>#NAME?</v>
          </cell>
        </row>
        <row r="112">
          <cell r="E112" t="e">
            <v>#NAME?</v>
          </cell>
          <cell r="F112" t="e">
            <v>#NAME?</v>
          </cell>
          <cell r="H112" t="e">
            <v>#NAME?</v>
          </cell>
          <cell r="I112" t="e">
            <v>#NAME?</v>
          </cell>
          <cell r="J112" t="e">
            <v>#NAME?</v>
          </cell>
          <cell r="K112" t="e">
            <v>#NAME?</v>
          </cell>
          <cell r="M112" t="e">
            <v>#NAME?</v>
          </cell>
          <cell r="N112" t="e">
            <v>#NAME?</v>
          </cell>
        </row>
        <row r="113">
          <cell r="E113" t="e">
            <v>#NAME?</v>
          </cell>
          <cell r="F113" t="e">
            <v>#NAME?</v>
          </cell>
          <cell r="H113" t="e">
            <v>#NAME?</v>
          </cell>
          <cell r="I113" t="e">
            <v>#NAME?</v>
          </cell>
          <cell r="J113" t="e">
            <v>#NAME?</v>
          </cell>
          <cell r="K113" t="e">
            <v>#NAME?</v>
          </cell>
          <cell r="M113" t="e">
            <v>#NAME?</v>
          </cell>
          <cell r="N113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19">
          <cell r="N119" t="e">
            <v>#NAME?</v>
          </cell>
        </row>
        <row r="121">
          <cell r="N121" t="e">
            <v>#NAME?</v>
          </cell>
        </row>
        <row r="122">
          <cell r="N122" t="e">
            <v>#NAME?</v>
          </cell>
        </row>
        <row r="127">
          <cell r="A127" t="str">
            <v>6.</v>
          </cell>
          <cell r="B127" t="str">
            <v>Необходимая валовая выручка</v>
          </cell>
          <cell r="C127" t="str">
            <v>Всего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#N/A</v>
          </cell>
          <cell r="M127" t="e">
            <v>#NAME?</v>
          </cell>
          <cell r="N127" t="e">
            <v>#NAME?</v>
          </cell>
        </row>
        <row r="128">
          <cell r="A128" t="str">
            <v>6.1.</v>
          </cell>
          <cell r="B128" t="str">
            <v>Электростанции ЭСО - всего</v>
          </cell>
          <cell r="C128" t="str">
            <v>Электростанции ЭСО</v>
          </cell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B129" t="str">
            <v>в т.ч. по источникам</v>
          </cell>
        </row>
        <row r="130">
          <cell r="B130" t="str">
            <v>ГРЭС</v>
          </cell>
          <cell r="C130" t="str">
            <v>ГРЭС</v>
          </cell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B131" t="str">
            <v>ТЭЦ-1</v>
          </cell>
          <cell r="C131" t="str">
            <v>ТЭЦ-1</v>
          </cell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B132" t="str">
            <v>ТЭЦ-2</v>
          </cell>
          <cell r="C132" t="str">
            <v>ТЭЦ-2</v>
          </cell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B133" t="str">
            <v>ТЭЦ-3</v>
          </cell>
          <cell r="C133" t="str">
            <v>ТЭЦ-3</v>
          </cell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4">
          <cell r="B134" t="str">
            <v>ТЭЦ-4</v>
          </cell>
          <cell r="C134" t="str">
            <v>ТЭЦ-4</v>
          </cell>
          <cell r="E134" t="e">
            <v>#NAME?</v>
          </cell>
          <cell r="F134" t="e">
            <v>#NAME?</v>
          </cell>
          <cell r="H134" t="e">
            <v>#NAME?</v>
          </cell>
          <cell r="I134" t="e">
            <v>#NAME?</v>
          </cell>
          <cell r="J134" t="e">
            <v>#NAME?</v>
          </cell>
          <cell r="K134" t="e">
            <v>#NAME?</v>
          </cell>
          <cell r="M134" t="e">
            <v>#NAME?</v>
          </cell>
          <cell r="N134" t="e">
            <v>#NAME?</v>
          </cell>
        </row>
        <row r="135">
          <cell r="B135" t="str">
            <v>ТЭЦ-5</v>
          </cell>
          <cell r="C135" t="str">
            <v>ТЭЦ-5</v>
          </cell>
          <cell r="E135" t="e">
            <v>#NAME?</v>
          </cell>
          <cell r="F135" t="e">
            <v>#NAME?</v>
          </cell>
          <cell r="H135" t="e">
            <v>#NAME?</v>
          </cell>
          <cell r="I135" t="e">
            <v>#NAME?</v>
          </cell>
          <cell r="J135" t="e">
            <v>#NAME?</v>
          </cell>
          <cell r="K135" t="e">
            <v>#NAME?</v>
          </cell>
          <cell r="M135" t="e">
            <v>#NAME?</v>
          </cell>
          <cell r="N135" t="e">
            <v>#NAME?</v>
          </cell>
        </row>
        <row r="136">
          <cell r="B136" t="str">
            <v>ГЭС1</v>
          </cell>
          <cell r="C136" t="str">
            <v>ГЭС1</v>
          </cell>
          <cell r="E136" t="e">
            <v>#NAME?</v>
          </cell>
          <cell r="F136" t="e">
            <v>#NAME?</v>
          </cell>
          <cell r="H136" t="e">
            <v>#NAME?</v>
          </cell>
          <cell r="I136" t="e">
            <v>#NAME?</v>
          </cell>
          <cell r="J136" t="e">
            <v>#NAME?</v>
          </cell>
          <cell r="K136" t="e">
            <v>#NAME?</v>
          </cell>
          <cell r="M136" t="e">
            <v>#NAME?</v>
          </cell>
          <cell r="N136" t="e">
            <v>#NAME?</v>
          </cell>
        </row>
        <row r="137">
          <cell r="B137" t="str">
            <v>ГЭС2</v>
          </cell>
          <cell r="C137" t="str">
            <v>ГЭС2</v>
          </cell>
          <cell r="E137" t="e">
            <v>#NAME?</v>
          </cell>
          <cell r="F137" t="e">
            <v>#NAME?</v>
          </cell>
          <cell r="H137" t="e">
            <v>#NAME?</v>
          </cell>
          <cell r="I137" t="e">
            <v>#NAME?</v>
          </cell>
          <cell r="J137" t="e">
            <v>#NAME?</v>
          </cell>
          <cell r="K137" t="e">
            <v>#NAME?</v>
          </cell>
          <cell r="M137" t="e">
            <v>#NAME?</v>
          </cell>
          <cell r="N137" t="e">
            <v>#NAME?</v>
          </cell>
        </row>
        <row r="138">
          <cell r="B138" t="str">
            <v>ГЭС-424</v>
          </cell>
          <cell r="C138" t="str">
            <v>ГЭС-424</v>
          </cell>
          <cell r="E138" t="e">
            <v>#NAME?</v>
          </cell>
          <cell r="F138" t="e">
            <v>#NAME?</v>
          </cell>
          <cell r="H138" t="e">
            <v>#NAME?</v>
          </cell>
          <cell r="I138" t="e">
            <v>#NAME?</v>
          </cell>
          <cell r="J138" t="e">
            <v>#NAME?</v>
          </cell>
          <cell r="K138" t="e">
            <v>#NAME?</v>
          </cell>
          <cell r="M138" t="e">
            <v>#NAME?</v>
          </cell>
          <cell r="N138" t="e">
            <v>#NAME?</v>
          </cell>
        </row>
        <row r="139">
          <cell r="C139">
            <v>0</v>
          </cell>
          <cell r="E139" t="e">
            <v>#NAME?</v>
          </cell>
          <cell r="F139" t="e">
            <v>#NAME?</v>
          </cell>
          <cell r="H139" t="e">
            <v>#NAME?</v>
          </cell>
          <cell r="I139" t="e">
            <v>#NAME?</v>
          </cell>
          <cell r="J139" t="e">
            <v>#NAME?</v>
          </cell>
          <cell r="K139" t="e">
            <v>#NAME?</v>
          </cell>
          <cell r="M139" t="e">
            <v>#NAME?</v>
          </cell>
          <cell r="N139" t="e">
            <v>#NAME?</v>
          </cell>
        </row>
        <row r="141">
          <cell r="A141" t="str">
            <v>6.2.</v>
          </cell>
          <cell r="B141" t="str">
            <v>С оптового рынка</v>
          </cell>
          <cell r="C141" t="str">
            <v>ФОРЭМ</v>
          </cell>
          <cell r="E141">
            <v>1932993.30492</v>
          </cell>
          <cell r="F141">
            <v>2277038.8080000002</v>
          </cell>
          <cell r="N141">
            <v>2277038.8080000002</v>
          </cell>
        </row>
        <row r="142">
          <cell r="A142" t="str">
            <v>6.3.</v>
          </cell>
          <cell r="B142" t="str">
            <v>Блокстанции</v>
          </cell>
          <cell r="E142">
            <v>253163.56400000001</v>
          </cell>
          <cell r="F142">
            <v>365936.6715</v>
          </cell>
          <cell r="N142">
            <v>365936.6715</v>
          </cell>
        </row>
        <row r="143">
          <cell r="A143" t="str">
            <v>6.4.</v>
          </cell>
          <cell r="B143" t="str">
            <v>ПЭ - всего</v>
          </cell>
          <cell r="C143" t="str">
            <v>Сторонние поставщики</v>
          </cell>
          <cell r="E143" t="e">
            <v>#NAME?</v>
          </cell>
          <cell r="F143" t="e">
            <v>#NAME?</v>
          </cell>
          <cell r="N143" t="e">
            <v>#NAME?</v>
          </cell>
        </row>
        <row r="144">
          <cell r="B144" t="str">
            <v>в т.ч. по поставщикам</v>
          </cell>
        </row>
        <row r="145">
          <cell r="B145" t="str">
            <v>ПЭ-1</v>
          </cell>
          <cell r="C145" t="str">
            <v>ПЭ-1</v>
          </cell>
          <cell r="E145" t="e">
            <v>#NAME?</v>
          </cell>
          <cell r="F145" t="e">
            <v>#NAME?</v>
          </cell>
          <cell r="N145" t="e">
            <v>#NAME?</v>
          </cell>
        </row>
        <row r="146">
          <cell r="B146" t="str">
            <v>ЭСО-1</v>
          </cell>
          <cell r="C146" t="str">
            <v>ЭСО-1</v>
          </cell>
          <cell r="E146" t="e">
            <v>#NAME?</v>
          </cell>
          <cell r="F146" t="e">
            <v>#NAME?</v>
          </cell>
          <cell r="N146" t="e">
            <v>#NAME?</v>
          </cell>
        </row>
        <row r="147">
          <cell r="C147">
            <v>0</v>
          </cell>
          <cell r="E147" t="e">
            <v>#NAME?</v>
          </cell>
          <cell r="F147" t="e">
            <v>#NAME?</v>
          </cell>
          <cell r="N147" t="e">
            <v>#NAME?</v>
          </cell>
        </row>
        <row r="151">
          <cell r="E151">
            <v>2266.7599999999998</v>
          </cell>
          <cell r="F151">
            <v>2314.79</v>
          </cell>
        </row>
        <row r="152">
          <cell r="E152">
            <v>1489</v>
          </cell>
          <cell r="F152">
            <v>1489</v>
          </cell>
          <cell r="H152" t="e">
            <v>#NAME?</v>
          </cell>
          <cell r="I152" t="e">
            <v>#NAME?</v>
          </cell>
          <cell r="J152" t="e">
            <v>#NAME?</v>
          </cell>
          <cell r="K152" t="e">
            <v>#NAME?</v>
          </cell>
          <cell r="M152" t="e">
            <v>#NAME?</v>
          </cell>
        </row>
        <row r="154">
          <cell r="E154" t="e">
            <v>#NAME?</v>
          </cell>
          <cell r="F154" t="e">
            <v>#NAME?</v>
          </cell>
        </row>
        <row r="155">
          <cell r="E155" t="e">
            <v>#NAME?</v>
          </cell>
          <cell r="F155" t="e">
            <v>#NAME?</v>
          </cell>
        </row>
        <row r="156">
          <cell r="E156" t="e">
            <v>#NAME?</v>
          </cell>
          <cell r="F156" t="e">
            <v>#NAME?</v>
          </cell>
        </row>
        <row r="157">
          <cell r="E157" t="e">
            <v>#NAME?</v>
          </cell>
          <cell r="F157" t="e">
            <v>#NAME?</v>
          </cell>
        </row>
        <row r="158">
          <cell r="E158" t="e">
            <v>#NAME?</v>
          </cell>
          <cell r="F158" t="e">
            <v>#NAME?</v>
          </cell>
        </row>
        <row r="159">
          <cell r="E159" t="e">
            <v>#NAME?</v>
          </cell>
          <cell r="F159" t="e">
            <v>#NAME?</v>
          </cell>
        </row>
        <row r="160">
          <cell r="E160" t="e">
            <v>#NAME?</v>
          </cell>
          <cell r="F160" t="e">
            <v>#NAME?</v>
          </cell>
        </row>
        <row r="161">
          <cell r="E161" t="e">
            <v>#NAME?</v>
          </cell>
          <cell r="F161" t="e">
            <v>#NAME?</v>
          </cell>
        </row>
        <row r="162">
          <cell r="E162" t="e">
            <v>#NAME?</v>
          </cell>
          <cell r="F162" t="e">
            <v>#NAME?</v>
          </cell>
        </row>
        <row r="163">
          <cell r="E163" t="e">
            <v>#NAME?</v>
          </cell>
          <cell r="F163" t="e">
            <v>#NAME?</v>
          </cell>
        </row>
        <row r="165">
          <cell r="E165">
            <v>571.74</v>
          </cell>
          <cell r="F165">
            <v>600.1</v>
          </cell>
        </row>
        <row r="166">
          <cell r="E166">
            <v>66.02</v>
          </cell>
          <cell r="F166">
            <v>85.69</v>
          </cell>
        </row>
        <row r="167">
          <cell r="E167">
            <v>140</v>
          </cell>
          <cell r="F167">
            <v>140</v>
          </cell>
        </row>
        <row r="169">
          <cell r="E169" t="e">
            <v>#NAME?</v>
          </cell>
          <cell r="F169" t="e">
            <v>#NAME?</v>
          </cell>
        </row>
        <row r="170">
          <cell r="E170" t="e">
            <v>#NAME?</v>
          </cell>
          <cell r="F170" t="e">
            <v>#NAME?</v>
          </cell>
        </row>
        <row r="171">
          <cell r="E171" t="e">
            <v>#NAME?</v>
          </cell>
          <cell r="F171" t="e">
            <v>#NAME?</v>
          </cell>
        </row>
        <row r="175">
          <cell r="E175">
            <v>9870.9449999999997</v>
          </cell>
          <cell r="F175">
            <v>9902.3799999999992</v>
          </cell>
        </row>
        <row r="176">
          <cell r="E176">
            <v>4828.0150000000003</v>
          </cell>
          <cell r="F176">
            <v>4518.1000000000004</v>
          </cell>
          <cell r="H176" t="e">
            <v>#NAME?</v>
          </cell>
          <cell r="I176" t="e">
            <v>#NAME?</v>
          </cell>
          <cell r="J176" t="e">
            <v>#NAME?</v>
          </cell>
          <cell r="K176" t="e">
            <v>#N/A</v>
          </cell>
          <cell r="M176" t="e">
            <v>#NAME?</v>
          </cell>
        </row>
        <row r="178">
          <cell r="E178" t="e">
            <v>#NAME?</v>
          </cell>
          <cell r="F178" t="e">
            <v>#NAME?</v>
          </cell>
          <cell r="H178" t="e">
            <v>#NAME?</v>
          </cell>
          <cell r="I178">
            <v>0</v>
          </cell>
          <cell r="J178">
            <v>0</v>
          </cell>
          <cell r="K178">
            <v>0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 t="e">
            <v>#NAME?</v>
          </cell>
          <cell r="I179">
            <v>0</v>
          </cell>
          <cell r="J179">
            <v>0</v>
          </cell>
          <cell r="K179">
            <v>0</v>
          </cell>
          <cell r="M179" t="e">
            <v>#NAME?</v>
          </cell>
        </row>
        <row r="180">
          <cell r="E180" t="e">
            <v>#NAME?</v>
          </cell>
          <cell r="F180" t="e">
            <v>#NAME?</v>
          </cell>
          <cell r="H180" t="e">
            <v>#NAME?</v>
          </cell>
          <cell r="I180">
            <v>0</v>
          </cell>
          <cell r="J180">
            <v>0</v>
          </cell>
          <cell r="K180">
            <v>0</v>
          </cell>
          <cell r="M180" t="e">
            <v>#NAME?</v>
          </cell>
        </row>
        <row r="181">
          <cell r="E181" t="e">
            <v>#NAME?</v>
          </cell>
          <cell r="F181" t="e">
            <v>#NAME?</v>
          </cell>
          <cell r="H181">
            <v>0</v>
          </cell>
          <cell r="I181">
            <v>0</v>
          </cell>
          <cell r="J181" t="e">
            <v>#NAME?</v>
          </cell>
          <cell r="K181">
            <v>0</v>
          </cell>
          <cell r="M181" t="e">
            <v>#NAME?</v>
          </cell>
        </row>
        <row r="182">
          <cell r="E182" t="e">
            <v>#NAME?</v>
          </cell>
          <cell r="F182" t="e">
            <v>#NAME?</v>
          </cell>
          <cell r="H182">
            <v>0</v>
          </cell>
          <cell r="I182" t="e">
            <v>#NAME?</v>
          </cell>
          <cell r="J182">
            <v>0</v>
          </cell>
          <cell r="K182">
            <v>0</v>
          </cell>
          <cell r="M182" t="e">
            <v>#NAME?</v>
          </cell>
        </row>
        <row r="183">
          <cell r="E183" t="e">
            <v>#NAME?</v>
          </cell>
          <cell r="F183" t="e">
            <v>#NAME?</v>
          </cell>
          <cell r="H183" t="e">
            <v>#NAME?</v>
          </cell>
          <cell r="I183">
            <v>0</v>
          </cell>
          <cell r="J183">
            <v>0</v>
          </cell>
          <cell r="K183">
            <v>0</v>
          </cell>
          <cell r="M183" t="e">
            <v>#NAME?</v>
          </cell>
        </row>
        <row r="184">
          <cell r="E184" t="e">
            <v>#NAME?</v>
          </cell>
          <cell r="F184" t="e">
            <v>#NAME?</v>
          </cell>
          <cell r="H184" t="e">
            <v>#N/A</v>
          </cell>
          <cell r="I184" t="e">
            <v>#N/A</v>
          </cell>
          <cell r="J184" t="e">
            <v>#N/A</v>
          </cell>
          <cell r="K184" t="e">
            <v>#N/A</v>
          </cell>
          <cell r="M184" t="e">
            <v>#NAME?</v>
          </cell>
        </row>
        <row r="185">
          <cell r="E185" t="e">
            <v>#NAME?</v>
          </cell>
          <cell r="F185" t="e">
            <v>#NAME?</v>
          </cell>
          <cell r="H185" t="e">
            <v>#N/A</v>
          </cell>
          <cell r="I185" t="e">
            <v>#N/A</v>
          </cell>
          <cell r="J185" t="e">
            <v>#N/A</v>
          </cell>
          <cell r="K185" t="e">
            <v>#N/A</v>
          </cell>
          <cell r="M185" t="e">
            <v>#NAME?</v>
          </cell>
        </row>
        <row r="186">
          <cell r="E186" t="e">
            <v>#NAME?</v>
          </cell>
          <cell r="F186" t="e">
            <v>#NAME?</v>
          </cell>
          <cell r="H186" t="e">
            <v>#N/A</v>
          </cell>
          <cell r="I186" t="e">
            <v>#N/A</v>
          </cell>
          <cell r="J186" t="e">
            <v>#N/A</v>
          </cell>
          <cell r="K186" t="e">
            <v>#N/A</v>
          </cell>
        </row>
        <row r="187">
          <cell r="E187" t="e">
            <v>#NAME?</v>
          </cell>
          <cell r="F187" t="e">
            <v>#NAME?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9">
          <cell r="E189">
            <v>3696.75</v>
          </cell>
          <cell r="F189">
            <v>3902.64</v>
          </cell>
        </row>
        <row r="190">
          <cell r="E190">
            <v>431.35</v>
          </cell>
          <cell r="F190">
            <v>562.54999999999995</v>
          </cell>
        </row>
        <row r="191">
          <cell r="E191">
            <v>914.82999999999993</v>
          </cell>
          <cell r="F191">
            <v>919.09</v>
          </cell>
        </row>
        <row r="193">
          <cell r="E193" t="e">
            <v>#NAME?</v>
          </cell>
          <cell r="F193" t="e">
            <v>#NAME?</v>
          </cell>
        </row>
        <row r="194">
          <cell r="E194" t="e">
            <v>#NAME?</v>
          </cell>
          <cell r="F194" t="e">
            <v>#NAME?</v>
          </cell>
        </row>
        <row r="195">
          <cell r="E195" t="e">
            <v>#NAME?</v>
          </cell>
          <cell r="F195" t="e">
            <v>#NAME?</v>
          </cell>
        </row>
        <row r="199">
          <cell r="A199" t="str">
            <v>9.</v>
          </cell>
          <cell r="B199" t="str">
            <v>Средний одноставочный тариф продажи Т(гк(ср))</v>
          </cell>
          <cell r="C199" t="str">
            <v>Всего</v>
          </cell>
          <cell r="D199" t="str">
            <v>руб/тыс.кВтч. (руб/Гкал)</v>
          </cell>
          <cell r="E199" t="e">
            <v>#NAME?</v>
          </cell>
          <cell r="F199" t="e">
            <v>#NAME?</v>
          </cell>
        </row>
        <row r="200">
          <cell r="A200" t="str">
            <v>9.1.</v>
          </cell>
          <cell r="B200" t="str">
            <v>Электростанции ЭСО - всего</v>
          </cell>
          <cell r="C200" t="str">
            <v>Электростанции ЭСО</v>
          </cell>
          <cell r="E200" t="e">
            <v>#NAME?</v>
          </cell>
          <cell r="F200" t="e">
            <v>#NAME?</v>
          </cell>
          <cell r="H200" t="e">
            <v>#NAME?</v>
          </cell>
          <cell r="I200" t="e">
            <v>#NAME?</v>
          </cell>
          <cell r="J200" t="e">
            <v>#NAME?</v>
          </cell>
          <cell r="K200" t="e">
            <v>#NAME?</v>
          </cell>
          <cell r="M200" t="e">
            <v>#NAME?</v>
          </cell>
        </row>
        <row r="201">
          <cell r="B201" t="str">
            <v>в т.ч. по источникам</v>
          </cell>
        </row>
        <row r="202">
          <cell r="B202" t="str">
            <v>ГРЭС</v>
          </cell>
          <cell r="C202" t="str">
            <v>ГРЭС</v>
          </cell>
          <cell r="E202" t="e">
            <v>#NAME?</v>
          </cell>
          <cell r="F202" t="e">
            <v>#NAME?</v>
          </cell>
          <cell r="H202" t="e">
            <v>#NAME?</v>
          </cell>
          <cell r="I202">
            <v>0</v>
          </cell>
          <cell r="J202">
            <v>0</v>
          </cell>
          <cell r="K202">
            <v>0</v>
          </cell>
          <cell r="M202" t="e">
            <v>#NAME?</v>
          </cell>
        </row>
        <row r="203">
          <cell r="B203" t="str">
            <v>ТЭЦ-1</v>
          </cell>
          <cell r="C203" t="str">
            <v>ТЭЦ-1</v>
          </cell>
          <cell r="E203" t="e">
            <v>#NAME?</v>
          </cell>
          <cell r="F203" t="e">
            <v>#NAME?</v>
          </cell>
          <cell r="H203" t="e">
            <v>#NAME?</v>
          </cell>
          <cell r="I203">
            <v>0</v>
          </cell>
          <cell r="J203">
            <v>0</v>
          </cell>
          <cell r="K203">
            <v>0</v>
          </cell>
          <cell r="M203" t="e">
            <v>#NAME?</v>
          </cell>
        </row>
        <row r="204">
          <cell r="B204" t="str">
            <v>ТЭЦ-2</v>
          </cell>
          <cell r="C204" t="str">
            <v>ТЭЦ-2</v>
          </cell>
          <cell r="E204" t="e">
            <v>#NAME?</v>
          </cell>
          <cell r="F204" t="e">
            <v>#NAME?</v>
          </cell>
          <cell r="H204" t="e">
            <v>#NAME?</v>
          </cell>
          <cell r="I204">
            <v>0</v>
          </cell>
          <cell r="J204">
            <v>0</v>
          </cell>
          <cell r="K204">
            <v>0</v>
          </cell>
          <cell r="M204" t="e">
            <v>#NAME?</v>
          </cell>
        </row>
        <row r="205">
          <cell r="B205" t="str">
            <v>ТЭЦ-3</v>
          </cell>
          <cell r="C205" t="str">
            <v>ТЭЦ-3</v>
          </cell>
          <cell r="E205" t="e">
            <v>#NAME?</v>
          </cell>
          <cell r="F205" t="e">
            <v>#NAME?</v>
          </cell>
          <cell r="H205">
            <v>0</v>
          </cell>
          <cell r="I205">
            <v>0</v>
          </cell>
          <cell r="J205" t="e">
            <v>#NAME?</v>
          </cell>
          <cell r="K205">
            <v>0</v>
          </cell>
          <cell r="M205" t="e">
            <v>#NAME?</v>
          </cell>
        </row>
        <row r="206">
          <cell r="B206" t="str">
            <v>ТЭЦ-4</v>
          </cell>
          <cell r="C206" t="str">
            <v>ТЭЦ-4</v>
          </cell>
          <cell r="E206" t="e">
            <v>#NAME?</v>
          </cell>
          <cell r="F206" t="e">
            <v>#NAME?</v>
          </cell>
          <cell r="H206">
            <v>0</v>
          </cell>
          <cell r="I206" t="e">
            <v>#NAME?</v>
          </cell>
          <cell r="J206">
            <v>0</v>
          </cell>
          <cell r="K206">
            <v>0</v>
          </cell>
          <cell r="M206" t="e">
            <v>#NAME?</v>
          </cell>
        </row>
        <row r="207">
          <cell r="B207" t="str">
            <v>ТЭЦ-5</v>
          </cell>
          <cell r="C207" t="str">
            <v>ТЭЦ-5</v>
          </cell>
          <cell r="E207" t="e">
            <v>#NAME?</v>
          </cell>
          <cell r="F207" t="e">
            <v>#NAME?</v>
          </cell>
          <cell r="H207" t="e">
            <v>#NAME?</v>
          </cell>
          <cell r="I207">
            <v>0</v>
          </cell>
          <cell r="J207">
            <v>0</v>
          </cell>
          <cell r="K207">
            <v>0</v>
          </cell>
          <cell r="M207" t="e">
            <v>#NAME?</v>
          </cell>
        </row>
        <row r="208">
          <cell r="B208" t="str">
            <v>ГЭС1</v>
          </cell>
          <cell r="C208" t="str">
            <v>ГЭС1</v>
          </cell>
          <cell r="E208" t="e">
            <v>#NAME?</v>
          </cell>
          <cell r="F208" t="e">
            <v>#NAME?</v>
          </cell>
          <cell r="H208" t="e">
            <v>#N/A</v>
          </cell>
          <cell r="I208" t="e">
            <v>#N/A</v>
          </cell>
          <cell r="J208" t="e">
            <v>#N/A</v>
          </cell>
          <cell r="K208" t="e">
            <v>#N/A</v>
          </cell>
          <cell r="M208" t="e">
            <v>#NAME?</v>
          </cell>
        </row>
        <row r="209">
          <cell r="B209" t="str">
            <v>ГЭС2</v>
          </cell>
          <cell r="C209" t="str">
            <v>ГЭС2</v>
          </cell>
          <cell r="E209" t="e">
            <v>#NAME?</v>
          </cell>
          <cell r="F209" t="e">
            <v>#NAME?</v>
          </cell>
          <cell r="H209" t="e">
            <v>#N/A</v>
          </cell>
          <cell r="I209" t="e">
            <v>#N/A</v>
          </cell>
          <cell r="J209" t="e">
            <v>#N/A</v>
          </cell>
          <cell r="K209" t="e">
            <v>#N/A</v>
          </cell>
          <cell r="M209" t="e">
            <v>#NAME?</v>
          </cell>
        </row>
        <row r="210">
          <cell r="B210" t="str">
            <v>ГЭС-424</v>
          </cell>
          <cell r="C210" t="str">
            <v>ГЭС-424</v>
          </cell>
          <cell r="H210" t="e">
            <v>#N/A</v>
          </cell>
          <cell r="I210" t="e">
            <v>#N/A</v>
          </cell>
          <cell r="J210" t="e">
            <v>#N/A</v>
          </cell>
          <cell r="K210" t="e">
            <v>#N/A</v>
          </cell>
        </row>
        <row r="211">
          <cell r="C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3">
          <cell r="A213" t="str">
            <v>9.2.</v>
          </cell>
          <cell r="B213" t="str">
            <v>С оптового рынка</v>
          </cell>
          <cell r="C213" t="str">
            <v>ФОРЭМ</v>
          </cell>
          <cell r="E213" t="e">
            <v>#NAME?</v>
          </cell>
          <cell r="F213" t="e">
            <v>#NAME?</v>
          </cell>
        </row>
        <row r="214">
          <cell r="A214" t="str">
            <v>9.3.</v>
          </cell>
          <cell r="B214" t="str">
            <v>Блокстанция</v>
          </cell>
          <cell r="E214" t="e">
            <v>#NAME?</v>
          </cell>
          <cell r="F214" t="e">
            <v>#NAME?</v>
          </cell>
        </row>
        <row r="215">
          <cell r="A215" t="str">
            <v>9.4.</v>
          </cell>
          <cell r="B215" t="str">
            <v>ПЭ - всего</v>
          </cell>
          <cell r="C215" t="str">
            <v>Сторонние поставщики</v>
          </cell>
          <cell r="E215" t="e">
            <v>#NAME?</v>
          </cell>
          <cell r="F215" t="e">
            <v>#NAME?</v>
          </cell>
        </row>
        <row r="216">
          <cell r="B216" t="str">
            <v>в т.ч. по поставщикам</v>
          </cell>
        </row>
        <row r="217">
          <cell r="B217" t="str">
            <v>ПЭ-1</v>
          </cell>
          <cell r="C217" t="str">
            <v>ПЭ-1</v>
          </cell>
          <cell r="E217" t="e">
            <v>#NAME?</v>
          </cell>
          <cell r="F217" t="e">
            <v>#NAME?</v>
          </cell>
        </row>
        <row r="218">
          <cell r="B218" t="str">
            <v>ЭСО-1</v>
          </cell>
          <cell r="C218" t="str">
            <v>ЭСО-1</v>
          </cell>
          <cell r="E218" t="e">
            <v>#NAME?</v>
          </cell>
          <cell r="F218" t="e">
            <v>#NAME?</v>
          </cell>
        </row>
        <row r="219">
          <cell r="C219">
            <v>0</v>
          </cell>
        </row>
        <row r="223">
          <cell r="E223" t="e">
            <v>#NAME?</v>
          </cell>
          <cell r="F223" t="e">
            <v>#NAME?</v>
          </cell>
        </row>
        <row r="224">
          <cell r="E224" t="e">
            <v>#NAME?</v>
          </cell>
          <cell r="F224" t="e">
            <v>#NAME?</v>
          </cell>
        </row>
        <row r="226">
          <cell r="E226" t="e">
            <v>#NAME?</v>
          </cell>
          <cell r="F226" t="e">
            <v>#NAME?</v>
          </cell>
        </row>
        <row r="227">
          <cell r="E227" t="e">
            <v>#NAME?</v>
          </cell>
          <cell r="F227" t="e">
            <v>#NAME?</v>
          </cell>
        </row>
        <row r="228">
          <cell r="E228" t="e">
            <v>#NAME?</v>
          </cell>
          <cell r="F228" t="e">
            <v>#NAME?</v>
          </cell>
        </row>
        <row r="229">
          <cell r="E229" t="e">
            <v>#NAME?</v>
          </cell>
          <cell r="F229" t="e">
            <v>#NAME?</v>
          </cell>
        </row>
        <row r="230">
          <cell r="E230" t="e">
            <v>#NAME?</v>
          </cell>
          <cell r="F230" t="e">
            <v>#NAME?</v>
          </cell>
        </row>
        <row r="231">
          <cell r="E231" t="e">
            <v>#NAME?</v>
          </cell>
          <cell r="F231" t="e">
            <v>#NAME?</v>
          </cell>
        </row>
        <row r="232">
          <cell r="E232" t="e">
            <v>#NAME?</v>
          </cell>
          <cell r="F232" t="e">
            <v>#NAME?</v>
          </cell>
        </row>
        <row r="233">
          <cell r="E233" t="e">
            <v>#NAME?</v>
          </cell>
          <cell r="F233" t="e">
            <v>#NAME?</v>
          </cell>
        </row>
        <row r="234">
          <cell r="E234" t="e">
            <v>#NAME?</v>
          </cell>
          <cell r="F234" t="e">
            <v>#NAME?</v>
          </cell>
        </row>
        <row r="235">
          <cell r="E235" t="e">
            <v>#NAME?</v>
          </cell>
          <cell r="F235" t="e">
            <v>#NAME?</v>
          </cell>
        </row>
        <row r="237">
          <cell r="E237" t="e">
            <v>#NAME?</v>
          </cell>
          <cell r="F237" t="e">
            <v>#NAME?</v>
          </cell>
        </row>
        <row r="238">
          <cell r="E238" t="e">
            <v>#NAME?</v>
          </cell>
          <cell r="F238" t="e">
            <v>#NAME?</v>
          </cell>
        </row>
        <row r="239">
          <cell r="E239" t="e">
            <v>#NAME?</v>
          </cell>
          <cell r="F239" t="e">
            <v>#NAME?</v>
          </cell>
        </row>
        <row r="241">
          <cell r="E241" t="e">
            <v>#NAME?</v>
          </cell>
          <cell r="F241" t="e">
            <v>#NAME?</v>
          </cell>
        </row>
        <row r="242">
          <cell r="E242" t="e">
            <v>#NAME?</v>
          </cell>
          <cell r="F242" t="e">
            <v>#NAME?</v>
          </cell>
        </row>
        <row r="243">
          <cell r="E243" t="e">
            <v>#NAME?</v>
          </cell>
          <cell r="F243" t="e">
            <v>#NAME?</v>
          </cell>
        </row>
        <row r="247">
          <cell r="A247" t="str">
            <v>11.</v>
          </cell>
          <cell r="B247" t="str">
            <v>Ставка за энергию</v>
          </cell>
          <cell r="C247" t="str">
            <v>Всего</v>
          </cell>
          <cell r="D247" t="str">
            <v>руб/тыс.кВтч. (руб/Гкал)</v>
          </cell>
          <cell r="E247" t="e">
            <v>#NAME?</v>
          </cell>
          <cell r="F247" t="e">
            <v>#NAME?</v>
          </cell>
        </row>
        <row r="248">
          <cell r="A248" t="str">
            <v>11.1.</v>
          </cell>
          <cell r="B248" t="str">
            <v>Электростанции ЭСО - всего</v>
          </cell>
          <cell r="C248" t="str">
            <v>Электростанции ЭСО</v>
          </cell>
          <cell r="E248" t="e">
            <v>#NAME?</v>
          </cell>
          <cell r="F248" t="e">
            <v>#NAME?</v>
          </cell>
        </row>
        <row r="249">
          <cell r="B249" t="str">
            <v>в т.ч. по источникам</v>
          </cell>
        </row>
        <row r="250">
          <cell r="B250" t="str">
            <v>ГРЭС</v>
          </cell>
          <cell r="C250" t="str">
            <v>ГРЭС</v>
          </cell>
          <cell r="E250" t="e">
            <v>#NAME?</v>
          </cell>
          <cell r="F250" t="e">
            <v>#NAME?</v>
          </cell>
        </row>
        <row r="251">
          <cell r="B251" t="str">
            <v>ТЭЦ-1</v>
          </cell>
          <cell r="C251" t="str">
            <v>ТЭЦ-1</v>
          </cell>
          <cell r="E251" t="e">
            <v>#NAME?</v>
          </cell>
          <cell r="F251" t="e">
            <v>#NAME?</v>
          </cell>
        </row>
        <row r="252">
          <cell r="B252" t="str">
            <v>ТЭЦ-2</v>
          </cell>
          <cell r="C252" t="str">
            <v>ТЭЦ-2</v>
          </cell>
          <cell r="E252" t="e">
            <v>#NAME?</v>
          </cell>
          <cell r="F252" t="e">
            <v>#NAME?</v>
          </cell>
        </row>
        <row r="253">
          <cell r="B253" t="str">
            <v>ТЭЦ-3</v>
          </cell>
          <cell r="C253" t="str">
            <v>ТЭЦ-3</v>
          </cell>
          <cell r="E253" t="e">
            <v>#NAME?</v>
          </cell>
          <cell r="F253" t="e">
            <v>#NAME?</v>
          </cell>
        </row>
        <row r="254">
          <cell r="B254" t="str">
            <v>ТЭЦ-4</v>
          </cell>
          <cell r="C254" t="str">
            <v>ТЭЦ-4</v>
          </cell>
          <cell r="E254" t="e">
            <v>#NAME?</v>
          </cell>
          <cell r="F254" t="e">
            <v>#NAME?</v>
          </cell>
        </row>
        <row r="255">
          <cell r="B255" t="str">
            <v>ТЭЦ-5</v>
          </cell>
          <cell r="C255" t="str">
            <v>ТЭЦ-5</v>
          </cell>
          <cell r="E255" t="e">
            <v>#NAME?</v>
          </cell>
          <cell r="F255" t="e">
            <v>#NAME?</v>
          </cell>
        </row>
        <row r="256">
          <cell r="B256" t="str">
            <v>ГЭС1</v>
          </cell>
          <cell r="C256" t="str">
            <v>ГЭС1</v>
          </cell>
          <cell r="E256" t="e">
            <v>#NAME?</v>
          </cell>
          <cell r="F256" t="e">
            <v>#NAME?</v>
          </cell>
        </row>
        <row r="257">
          <cell r="B257" t="str">
            <v>ГЭС2</v>
          </cell>
          <cell r="C257" t="str">
            <v>ГЭС2</v>
          </cell>
          <cell r="E257" t="e">
            <v>#NAME?</v>
          </cell>
          <cell r="F257" t="e">
            <v>#NAME?</v>
          </cell>
        </row>
        <row r="258">
          <cell r="B258" t="str">
            <v>ГЭС-424</v>
          </cell>
          <cell r="C258" t="str">
            <v>ГЭС-424</v>
          </cell>
          <cell r="E258" t="e">
            <v>#NAME?</v>
          </cell>
          <cell r="F258" t="e">
            <v>#NAME?</v>
          </cell>
        </row>
        <row r="259">
          <cell r="C259">
            <v>0</v>
          </cell>
          <cell r="E259" t="e">
            <v>#NAME?</v>
          </cell>
          <cell r="F259" t="e">
            <v>#NAME?</v>
          </cell>
        </row>
        <row r="261">
          <cell r="A261" t="str">
            <v>11.2.</v>
          </cell>
          <cell r="B261" t="str">
            <v>С оптового рынка</v>
          </cell>
          <cell r="C261" t="str">
            <v>ФОРЭМ</v>
          </cell>
          <cell r="E261" t="e">
            <v>#NAME?</v>
          </cell>
          <cell r="F261" t="e">
            <v>#NAME?</v>
          </cell>
        </row>
        <row r="262">
          <cell r="A262" t="str">
            <v>11.3.</v>
          </cell>
          <cell r="B262" t="str">
            <v>Блокстанции</v>
          </cell>
          <cell r="E262" t="e">
            <v>#NAME?</v>
          </cell>
          <cell r="F262" t="e">
            <v>#NAME?</v>
          </cell>
        </row>
        <row r="263">
          <cell r="A263" t="str">
            <v>11.4.</v>
          </cell>
          <cell r="B263" t="str">
            <v>ПЭ - всего</v>
          </cell>
          <cell r="C263" t="str">
            <v>Сторонние поставщики</v>
          </cell>
          <cell r="E263" t="e">
            <v>#NAME?</v>
          </cell>
          <cell r="F263" t="e">
            <v>#NAME?</v>
          </cell>
        </row>
        <row r="264">
          <cell r="B264" t="str">
            <v>в т.ч. по поставщикам</v>
          </cell>
        </row>
        <row r="265">
          <cell r="B265" t="str">
            <v>ПЭ-1</v>
          </cell>
          <cell r="C265" t="str">
            <v>ПЭ-1</v>
          </cell>
          <cell r="E265" t="e">
            <v>#NAME?</v>
          </cell>
          <cell r="F265" t="e">
            <v>#NAME?</v>
          </cell>
        </row>
        <row r="266">
          <cell r="B266" t="str">
            <v>ЭСО-1</v>
          </cell>
          <cell r="C266" t="str">
            <v>ЭСО-1</v>
          </cell>
          <cell r="E266" t="e">
            <v>#NAME?</v>
          </cell>
          <cell r="F266" t="e">
            <v>#NAME?</v>
          </cell>
        </row>
        <row r="267">
          <cell r="C267">
            <v>0</v>
          </cell>
          <cell r="E267" t="e">
            <v>#NAME?</v>
          </cell>
          <cell r="F267" t="e">
            <v>#NAME?</v>
          </cell>
        </row>
      </sheetData>
      <sheetData sheetId="66" refreshError="1">
        <row r="6">
          <cell r="E6">
            <v>8625.2849700000006</v>
          </cell>
        </row>
        <row r="8">
          <cell r="E8">
            <v>2821.6249699999998</v>
          </cell>
        </row>
        <row r="9">
          <cell r="E9">
            <v>923.04978896569708</v>
          </cell>
        </row>
        <row r="10">
          <cell r="E10">
            <v>5803.6600000000008</v>
          </cell>
        </row>
        <row r="11">
          <cell r="E11">
            <v>1275.5426413505579</v>
          </cell>
        </row>
        <row r="13">
          <cell r="E13">
            <v>357.85022515905604</v>
          </cell>
        </row>
        <row r="14">
          <cell r="E14">
            <v>117.06501690562862</v>
          </cell>
        </row>
        <row r="15">
          <cell r="E15">
            <v>917.69241619150193</v>
          </cell>
        </row>
        <row r="16">
          <cell r="E16">
            <v>0.32713411554679328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#NAME?</v>
          </cell>
        </row>
        <row r="20">
          <cell r="E20" t="e">
            <v>#NAME?</v>
          </cell>
        </row>
        <row r="21">
          <cell r="E21" t="e">
            <v>#NAME?</v>
          </cell>
        </row>
        <row r="22">
          <cell r="E22" t="e">
            <v>#NAME?</v>
          </cell>
        </row>
        <row r="23">
          <cell r="E23" t="e">
            <v>#NAME?</v>
          </cell>
        </row>
        <row r="24">
          <cell r="E24" t="e">
            <v>#NAME?</v>
          </cell>
        </row>
        <row r="25">
          <cell r="E25" t="e">
            <v>#NAME?</v>
          </cell>
        </row>
        <row r="26">
          <cell r="E26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67" refreshError="1">
        <row r="6">
          <cell r="D6">
            <v>1370249.827</v>
          </cell>
          <cell r="E6">
            <v>1314612.4720000001</v>
          </cell>
        </row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3">
          <cell r="D13">
            <v>169052.83999999997</v>
          </cell>
          <cell r="E13">
            <v>103435.31999999999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0">
          <cell r="D20">
            <v>12.337373570053366</v>
          </cell>
          <cell r="E20">
            <v>7.8681225230304976</v>
          </cell>
        </row>
        <row r="21">
          <cell r="D21">
            <v>1539302.6669999999</v>
          </cell>
          <cell r="E21">
            <v>1418047.7920000001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28">
          <cell r="D28">
            <v>1321.369038959115</v>
          </cell>
          <cell r="E28">
            <v>1335.0426413505579</v>
          </cell>
        </row>
        <row r="29">
          <cell r="D29">
            <v>639.12547024243088</v>
          </cell>
          <cell r="E29">
            <v>644.95707263387362</v>
          </cell>
        </row>
        <row r="30">
          <cell r="D30">
            <v>557.82370606609084</v>
          </cell>
          <cell r="E30">
            <v>563.03289285356254</v>
          </cell>
        </row>
        <row r="31">
          <cell r="D31">
            <v>168.42440161292507</v>
          </cell>
          <cell r="E31">
            <v>169.97809821059246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>
            <v>186388.66551692135</v>
          </cell>
          <cell r="E36">
            <v>170340.6097438357</v>
          </cell>
        </row>
        <row r="37">
          <cell r="B37" t="str">
            <v>СН2</v>
          </cell>
          <cell r="D37">
            <v>121154.71493393368</v>
          </cell>
          <cell r="E37">
            <v>110324.11098765084</v>
          </cell>
        </row>
        <row r="38">
          <cell r="B38" t="str">
            <v>НН</v>
          </cell>
          <cell r="D38">
            <v>263359.39847264485</v>
          </cell>
          <cell r="E38">
            <v>239458.17361245939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>
            <v>347.02563206963492</v>
          </cell>
          <cell r="E43">
            <v>316.08432009100363</v>
          </cell>
        </row>
        <row r="44">
          <cell r="B44" t="str">
            <v>СН2</v>
          </cell>
          <cell r="D44">
            <v>230.59262655897587</v>
          </cell>
          <cell r="E44">
            <v>209.65231724066979</v>
          </cell>
        </row>
        <row r="45">
          <cell r="B45" t="str">
            <v>НН</v>
          </cell>
          <cell r="D45">
            <v>537.2301574794725</v>
          </cell>
          <cell r="E45">
            <v>487.65149702429392</v>
          </cell>
        </row>
      </sheetData>
      <sheetData sheetId="68" refreshError="1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8"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10">
          <cell r="D10">
            <v>0</v>
          </cell>
          <cell r="E10">
            <v>0</v>
          </cell>
        </row>
        <row r="11">
          <cell r="D11">
            <v>0</v>
          </cell>
          <cell r="E11">
            <v>0</v>
          </cell>
        </row>
        <row r="12">
          <cell r="D12">
            <v>0</v>
          </cell>
          <cell r="E12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D16">
            <v>0</v>
          </cell>
          <cell r="E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D17">
            <v>0</v>
          </cell>
          <cell r="E17">
            <v>0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</row>
        <row r="18"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e">
            <v>#NAME?</v>
          </cell>
          <cell r="E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  <cell r="N20" t="e">
            <v>#NAME?</v>
          </cell>
        </row>
        <row r="21">
          <cell r="D21">
            <v>0</v>
          </cell>
          <cell r="E21">
            <v>0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</row>
        <row r="22"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D24" t="e">
            <v>#REF!</v>
          </cell>
          <cell r="E24" t="e">
            <v>#REF!</v>
          </cell>
          <cell r="G24">
            <v>0</v>
          </cell>
          <cell r="H24">
            <v>0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>
            <v>0</v>
          </cell>
          <cell r="N24">
            <v>0</v>
          </cell>
        </row>
        <row r="25">
          <cell r="D25" t="e">
            <v>#REF!</v>
          </cell>
          <cell r="E25" t="e">
            <v>#REF!</v>
          </cell>
          <cell r="G25">
            <v>0</v>
          </cell>
          <cell r="H25">
            <v>0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>
            <v>0</v>
          </cell>
          <cell r="N25">
            <v>0</v>
          </cell>
        </row>
        <row r="26">
          <cell r="D26" t="e">
            <v>#REF!</v>
          </cell>
          <cell r="E26" t="e">
            <v>#REF!</v>
          </cell>
          <cell r="G26">
            <v>0</v>
          </cell>
          <cell r="H26">
            <v>0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>
            <v>0</v>
          </cell>
          <cell r="N26">
            <v>0</v>
          </cell>
        </row>
        <row r="27">
          <cell r="D27" t="e">
            <v>#NAME?</v>
          </cell>
          <cell r="E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</row>
        <row r="28">
          <cell r="D28" t="e">
            <v>#NAME?</v>
          </cell>
          <cell r="E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</row>
        <row r="29">
          <cell r="D29" t="e">
            <v>#NAME?</v>
          </cell>
          <cell r="E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</row>
      </sheetData>
      <sheetData sheetId="69" refreshError="1">
        <row r="6">
          <cell r="D6" t="e">
            <v>#NAME?</v>
          </cell>
          <cell r="E6" t="e">
            <v>#NAME?</v>
          </cell>
        </row>
        <row r="7">
          <cell r="D7">
            <v>0</v>
          </cell>
          <cell r="E7" t="e">
            <v>#NAME?</v>
          </cell>
        </row>
        <row r="8">
          <cell r="D8">
            <v>0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>
            <v>6.5693706459372798</v>
          </cell>
          <cell r="E17">
            <v>6.4942811703088399</v>
          </cell>
        </row>
        <row r="20">
          <cell r="D20">
            <v>8.0218673806304537</v>
          </cell>
          <cell r="E20">
            <v>7.5179077178211502</v>
          </cell>
        </row>
        <row r="21">
          <cell r="D21">
            <v>11.159038684207758</v>
          </cell>
          <cell r="E21">
            <v>9.5371654397558547</v>
          </cell>
        </row>
        <row r="22">
          <cell r="D22">
            <v>12.51126851000225</v>
          </cell>
          <cell r="E22">
            <v>12.498681911267562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70" refreshError="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#REF!</v>
          </cell>
          <cell r="E13" t="e">
            <v>#REF!</v>
          </cell>
          <cell r="F13">
            <v>0</v>
          </cell>
          <cell r="G13">
            <v>0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>
            <v>0</v>
          </cell>
          <cell r="M13">
            <v>0</v>
          </cell>
        </row>
        <row r="14">
          <cell r="D14">
            <v>0</v>
          </cell>
          <cell r="E14">
            <v>28.334092145146233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#NAME?</v>
          </cell>
          <cell r="M14" t="e">
            <v>#NAME?</v>
          </cell>
        </row>
        <row r="15">
          <cell r="D15">
            <v>0</v>
          </cell>
          <cell r="E15">
            <v>0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#NAME?</v>
          </cell>
          <cell r="M15" t="e">
            <v>#NAME?</v>
          </cell>
        </row>
        <row r="16">
          <cell r="D16">
            <v>0</v>
          </cell>
          <cell r="E16">
            <v>0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#NAME?</v>
          </cell>
          <cell r="M16">
            <v>0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71" refreshError="1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  <row r="11">
          <cell r="D11" t="e">
            <v>#NAME?</v>
          </cell>
          <cell r="E11" t="e">
            <v>#NAME?</v>
          </cell>
        </row>
        <row r="12">
          <cell r="D12" t="e">
            <v>#NAME?</v>
          </cell>
          <cell r="E12" t="e">
            <v>#NAME?</v>
          </cell>
        </row>
        <row r="13">
          <cell r="D13" t="e">
            <v>#NAME?</v>
          </cell>
          <cell r="E13" t="e">
            <v>#NAME?</v>
          </cell>
        </row>
        <row r="14">
          <cell r="D14" t="e">
            <v>#NAME?</v>
          </cell>
          <cell r="E14" t="e">
            <v>#NAME?</v>
          </cell>
        </row>
        <row r="15">
          <cell r="D15" t="e">
            <v>#NAME?</v>
          </cell>
          <cell r="E15" t="e">
            <v>#NAME?</v>
          </cell>
        </row>
        <row r="16">
          <cell r="D16" t="e">
            <v>#NAME?</v>
          </cell>
          <cell r="E16" t="e">
            <v>#NAME?</v>
          </cell>
        </row>
      </sheetData>
      <sheetData sheetId="72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>
            <v>0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>
            <v>0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0">
          <cell r="D10" t="str">
            <v>Мазут</v>
          </cell>
          <cell r="F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4">
          <cell r="D14" t="str">
            <v>Мазут</v>
          </cell>
          <cell r="F14">
            <v>0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0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>
            <v>316.08432009100363</v>
          </cell>
          <cell r="H17">
            <v>209.65231724066979</v>
          </cell>
          <cell r="I17">
            <v>487.65149702429392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D18" t="str">
            <v>Мазут</v>
          </cell>
          <cell r="F18">
            <v>423.39558506483257</v>
          </cell>
          <cell r="G18">
            <v>2044.0873169260283</v>
          </cell>
          <cell r="H18">
            <v>1323.8893318518103</v>
          </cell>
          <cell r="I18">
            <v>2873.4980833495129</v>
          </cell>
          <cell r="L18" t="e">
            <v>#NAME?</v>
          </cell>
          <cell r="M18">
            <v>423.39558506483257</v>
          </cell>
          <cell r="N18">
            <v>2044.0873169260283</v>
          </cell>
          <cell r="O18">
            <v>1323.8893318518103</v>
          </cell>
          <cell r="P18">
            <v>2873.4980833495129</v>
          </cell>
          <cell r="S18">
            <v>423.39558506483257</v>
          </cell>
          <cell r="T18">
            <v>2044.0873169260283</v>
          </cell>
          <cell r="U18">
            <v>1323.8893318518103</v>
          </cell>
          <cell r="V18">
            <v>2873.4980833495129</v>
          </cell>
          <cell r="Y18">
            <v>423.39558506483257</v>
          </cell>
          <cell r="Z18">
            <v>2044.0873169260283</v>
          </cell>
          <cell r="AA18">
            <v>1323.8893318518103</v>
          </cell>
          <cell r="AB18">
            <v>2873.4980833495129</v>
          </cell>
          <cell r="AE18">
            <v>423.39558506483257</v>
          </cell>
          <cell r="AF18">
            <v>2044.0873169260283</v>
          </cell>
          <cell r="AG18">
            <v>1323.8893318518103</v>
          </cell>
          <cell r="AH18">
            <v>2873.4980833495129</v>
          </cell>
          <cell r="AK18">
            <v>423.39558506483257</v>
          </cell>
          <cell r="AL18">
            <v>2044.0873169260283</v>
          </cell>
          <cell r="AM18">
            <v>1323.8893318518103</v>
          </cell>
          <cell r="AN18">
            <v>2873.4980833495129</v>
          </cell>
          <cell r="AQ18">
            <v>423.39558506483257</v>
          </cell>
          <cell r="AR18">
            <v>2044.0873169260283</v>
          </cell>
          <cell r="AS18">
            <v>1323.8893318518103</v>
          </cell>
          <cell r="AT18">
            <v>2873.4980833495129</v>
          </cell>
          <cell r="AW18">
            <v>423.39558506483257</v>
          </cell>
          <cell r="AX18">
            <v>2044.0873169260283</v>
          </cell>
          <cell r="AY18">
            <v>1323.8893318518103</v>
          </cell>
          <cell r="AZ18">
            <v>2873.4980833495129</v>
          </cell>
          <cell r="BC18">
            <v>423.39558506483257</v>
          </cell>
          <cell r="BD18">
            <v>2044.0873169260283</v>
          </cell>
          <cell r="BE18">
            <v>1323.8893318518103</v>
          </cell>
          <cell r="BF18">
            <v>2873.4980833495129</v>
          </cell>
          <cell r="BI18">
            <v>423.39558506483257</v>
          </cell>
          <cell r="BJ18">
            <v>2044.0873169260283</v>
          </cell>
          <cell r="BK18">
            <v>1323.8893318518103</v>
          </cell>
          <cell r="BL18">
            <v>2873.4980833495129</v>
          </cell>
          <cell r="BO18">
            <v>423.39558506483257</v>
          </cell>
          <cell r="BP18">
            <v>2044.0873169260283</v>
          </cell>
          <cell r="BQ18">
            <v>1323.8893318518103</v>
          </cell>
          <cell r="BR18">
            <v>2873.4980833495129</v>
          </cell>
          <cell r="BU18">
            <v>423.39558506483257</v>
          </cell>
          <cell r="BV18">
            <v>2044.0873169260283</v>
          </cell>
          <cell r="BW18">
            <v>1323.8893318518103</v>
          </cell>
          <cell r="BX18">
            <v>2873.4980833495129</v>
          </cell>
          <cell r="CB18">
            <v>423.39558506483257</v>
          </cell>
          <cell r="CC18">
            <v>2044.0873169260283</v>
          </cell>
          <cell r="CD18">
            <v>1323.8893318518103</v>
          </cell>
          <cell r="CE18">
            <v>2873.4980833495129</v>
          </cell>
          <cell r="CH18">
            <v>423.39558506483257</v>
          </cell>
          <cell r="CI18">
            <v>2044.0873169260283</v>
          </cell>
          <cell r="CJ18">
            <v>1323.8893318518103</v>
          </cell>
          <cell r="CK18">
            <v>2873.4980833495129</v>
          </cell>
          <cell r="CN18">
            <v>423.39558506483257</v>
          </cell>
          <cell r="CO18">
            <v>2044.0873169260283</v>
          </cell>
          <cell r="CP18">
            <v>1323.8893318518103</v>
          </cell>
          <cell r="CQ18">
            <v>2873.4980833495129</v>
          </cell>
          <cell r="CT18">
            <v>423.39558506483257</v>
          </cell>
          <cell r="CU18">
            <v>2044.0873169260283</v>
          </cell>
          <cell r="CV18">
            <v>1323.8893318518103</v>
          </cell>
          <cell r="CW18">
            <v>2873.4980833495129</v>
          </cell>
          <cell r="CZ18">
            <v>423.39558506483257</v>
          </cell>
          <cell r="DA18">
            <v>2044.0873169260283</v>
          </cell>
          <cell r="DB18">
            <v>1323.8893318518103</v>
          </cell>
          <cell r="DC18">
            <v>2873.4980833495129</v>
          </cell>
        </row>
        <row r="19">
          <cell r="D19" t="str">
            <v>Газ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L21" t="e">
            <v>#NAME?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2">
          <cell r="D22" t="str">
            <v>Мазут</v>
          </cell>
          <cell r="F22">
            <v>0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0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6">
          <cell r="D26" t="str">
            <v>Мазут</v>
          </cell>
          <cell r="F26">
            <v>0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>
            <v>0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>
            <v>0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>
            <v>0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73" refreshError="1">
        <row r="9">
          <cell r="A9" t="str">
            <v>ГРЭС</v>
          </cell>
        </row>
        <row r="10">
          <cell r="C10" t="str">
            <v>Всего</v>
          </cell>
          <cell r="D10" t="str">
            <v>Всего</v>
          </cell>
          <cell r="E10">
            <v>0</v>
          </cell>
          <cell r="F10" t="e">
            <v>#NAME?</v>
          </cell>
          <cell r="G10" t="e">
            <v>#N/A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>
            <v>0</v>
          </cell>
          <cell r="F11" t="e">
            <v>#NAME?</v>
          </cell>
          <cell r="G11" t="e">
            <v>#N/A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>
            <v>0</v>
          </cell>
          <cell r="F12" t="e">
            <v>#NAME?</v>
          </cell>
          <cell r="G12" t="e">
            <v>#N/A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>
            <v>0</v>
          </cell>
          <cell r="F13" t="e">
            <v>#NAME?</v>
          </cell>
          <cell r="G13" t="e">
            <v>#N/A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>
            <v>0</v>
          </cell>
          <cell r="F14" t="e">
            <v>#NAME?</v>
          </cell>
          <cell r="G14" t="e">
            <v>#N/A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>
            <v>0</v>
          </cell>
          <cell r="F15" t="e">
            <v>#NAME?</v>
          </cell>
          <cell r="G15" t="e">
            <v>#N/A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>
            <v>0</v>
          </cell>
          <cell r="F16" t="e">
            <v>#NAME?</v>
          </cell>
          <cell r="G16" t="e">
            <v>#N/A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Центральная</v>
          </cell>
        </row>
        <row r="26">
          <cell r="C26" t="str">
            <v>Центральная</v>
          </cell>
          <cell r="D26" t="str">
            <v>Всего</v>
          </cell>
          <cell r="E26">
            <v>0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Центральная</v>
          </cell>
          <cell r="D27" t="str">
            <v>Горячая вода</v>
          </cell>
          <cell r="E27">
            <v>0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Центральная</v>
          </cell>
          <cell r="D28" t="str">
            <v>Пар 1,2-2,5 кгс/см2</v>
          </cell>
          <cell r="E28">
            <v>0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Центральная</v>
          </cell>
          <cell r="D29" t="str">
            <v>Пар 2,5-7,0 кгс/см2</v>
          </cell>
          <cell r="E29">
            <v>0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Центральная</v>
          </cell>
          <cell r="D30" t="str">
            <v>Пар 7,0-13,0 кгс/см2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Центральная</v>
          </cell>
          <cell r="D31" t="str">
            <v>Пар больше 13 кгс/см2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Центральная</v>
          </cell>
          <cell r="D32" t="str">
            <v>Острый и редуцированный пар</v>
          </cell>
          <cell r="E32">
            <v>0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Парковая</v>
          </cell>
        </row>
        <row r="41">
          <cell r="C41" t="str">
            <v>Парковая</v>
          </cell>
          <cell r="D41" t="str">
            <v>Всего</v>
          </cell>
          <cell r="E41">
            <v>0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Парковая</v>
          </cell>
          <cell r="D42" t="str">
            <v>Горячая вода</v>
          </cell>
          <cell r="E42">
            <v>0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Парковая</v>
          </cell>
          <cell r="D43" t="str">
            <v>Пар 1,2-2,5 кгс/см2</v>
          </cell>
          <cell r="E43">
            <v>0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Парковая</v>
          </cell>
          <cell r="D44" t="str">
            <v>Пар 2,5-7,0 кгс/см2</v>
          </cell>
          <cell r="E44">
            <v>0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Парковая</v>
          </cell>
          <cell r="D45" t="str">
            <v>Пар 7,0-13,0 кгс/см2</v>
          </cell>
          <cell r="E45">
            <v>0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Парковая</v>
          </cell>
          <cell r="D46" t="str">
            <v>Пар больше 13 кгс/см2</v>
          </cell>
          <cell r="E46">
            <v>0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Парковая</v>
          </cell>
          <cell r="D47" t="str">
            <v>Острый и редуцированный пар</v>
          </cell>
          <cell r="E47">
            <v>0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Агрохимия</v>
          </cell>
        </row>
        <row r="56">
          <cell r="C56" t="str">
            <v>Агрохимия</v>
          </cell>
          <cell r="D56" t="str">
            <v>Всего</v>
          </cell>
          <cell r="E56">
            <v>0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Агрохимия</v>
          </cell>
          <cell r="D57" t="str">
            <v>Горячая вода</v>
          </cell>
          <cell r="E57">
            <v>0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Агрохимия</v>
          </cell>
          <cell r="D58" t="str">
            <v>Пар 1,2-2,5 кгс/см2</v>
          </cell>
          <cell r="E58">
            <v>0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Агрохимия</v>
          </cell>
          <cell r="D59" t="str">
            <v>Пар 2,5-7,0 кгс/см2</v>
          </cell>
          <cell r="E59">
            <v>0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Агрохимия</v>
          </cell>
          <cell r="D60" t="str">
            <v>Пар 7,0-13,0 кгс/см2</v>
          </cell>
          <cell r="E60">
            <v>0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Агрохимия</v>
          </cell>
          <cell r="D61" t="str">
            <v>Пар больше 13 кгс/см2</v>
          </cell>
          <cell r="E61">
            <v>0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Агрохимия</v>
          </cell>
          <cell r="D62" t="str">
            <v>Острый и редуцированный пар</v>
          </cell>
          <cell r="E62">
            <v>0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66">
          <cell r="B66">
            <v>0</v>
          </cell>
        </row>
        <row r="71">
          <cell r="C71">
            <v>0</v>
          </cell>
          <cell r="D71" t="str">
            <v>Всего</v>
          </cell>
          <cell r="E71">
            <v>0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>
            <v>0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>
            <v>0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>
            <v>0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>
            <v>0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>
            <v>0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>
            <v>0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74" refreshError="1">
        <row r="4">
          <cell r="G4" t="str">
            <v>Центральная</v>
          </cell>
          <cell r="I4" t="str">
            <v>Парковая</v>
          </cell>
          <cell r="K4" t="str">
            <v>Агрохимия</v>
          </cell>
          <cell r="AQ4" t="str">
            <v>У-Катунская</v>
          </cell>
        </row>
        <row r="9">
          <cell r="D9" t="e">
            <v>#N/A</v>
          </cell>
          <cell r="E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AQ9" t="e">
            <v>#N/A</v>
          </cell>
          <cell r="AR9" t="e">
            <v>#N/A</v>
          </cell>
        </row>
        <row r="10">
          <cell r="D10" t="e">
            <v>#REF!</v>
          </cell>
          <cell r="E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AQ10" t="e">
            <v>#NAME?</v>
          </cell>
          <cell r="AR10" t="e">
            <v>#NAME?</v>
          </cell>
        </row>
        <row r="11">
          <cell r="D11" t="e">
            <v>#N/A</v>
          </cell>
          <cell r="E11" t="e">
            <v>#N/A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AQ11" t="e">
            <v>#NAME?</v>
          </cell>
          <cell r="AR11" t="e">
            <v>#NAME?</v>
          </cell>
        </row>
      </sheetData>
      <sheetData sheetId="75" refreshError="1">
        <row r="4">
          <cell r="H4" t="str">
            <v>Центральная</v>
          </cell>
          <cell r="J4" t="str">
            <v>Парковая</v>
          </cell>
          <cell r="L4" t="str">
            <v>Агрохимия</v>
          </cell>
          <cell r="AR4" t="str">
            <v>У-Катунская</v>
          </cell>
        </row>
        <row r="8">
          <cell r="E8">
            <v>0</v>
          </cell>
          <cell r="F8" t="e">
            <v>#NAME?</v>
          </cell>
          <cell r="H8" t="e">
            <v>#NAME?</v>
          </cell>
          <cell r="J8" t="e">
            <v>#DIV/0!</v>
          </cell>
          <cell r="K8">
            <v>0</v>
          </cell>
        </row>
        <row r="9">
          <cell r="E9" t="e">
            <v>#NAME?</v>
          </cell>
          <cell r="F9" t="e">
            <v>#REF!</v>
          </cell>
          <cell r="H9" t="e">
            <v>#NAME?</v>
          </cell>
          <cell r="I9" t="e">
            <v>#REF!</v>
          </cell>
          <cell r="J9" t="e">
            <v>#NAME?</v>
          </cell>
          <cell r="K9" t="e">
            <v>#REF!</v>
          </cell>
          <cell r="L9" t="e">
            <v>#NAME?</v>
          </cell>
          <cell r="M9" t="e">
            <v>#REF!</v>
          </cell>
          <cell r="N9" t="e">
            <v>#NAME?</v>
          </cell>
          <cell r="O9" t="e">
            <v>#REF!</v>
          </cell>
          <cell r="P9" t="e">
            <v>#NAME?</v>
          </cell>
          <cell r="Q9" t="e">
            <v>#REF!</v>
          </cell>
          <cell r="R9" t="e">
            <v>#NAME?</v>
          </cell>
          <cell r="S9" t="e">
            <v>#REF!</v>
          </cell>
          <cell r="T9" t="e">
            <v>#NAME?</v>
          </cell>
          <cell r="U9" t="e">
            <v>#REF!</v>
          </cell>
          <cell r="V9" t="e">
            <v>#NAME?</v>
          </cell>
          <cell r="W9" t="e">
            <v>#REF!</v>
          </cell>
          <cell r="X9" t="e">
            <v>#NAME?</v>
          </cell>
          <cell r="Y9" t="e">
            <v>#REF!</v>
          </cell>
          <cell r="Z9" t="e">
            <v>#NAME?</v>
          </cell>
          <cell r="AA9" t="e">
            <v>#REF!</v>
          </cell>
          <cell r="AB9" t="e">
            <v>#NAME?</v>
          </cell>
          <cell r="AC9" t="e">
            <v>#REF!</v>
          </cell>
          <cell r="AD9" t="e">
            <v>#NAME?</v>
          </cell>
          <cell r="AE9" t="e">
            <v>#REF!</v>
          </cell>
          <cell r="AF9" t="e">
            <v>#NAME?</v>
          </cell>
          <cell r="AG9" t="e">
            <v>#REF!</v>
          </cell>
          <cell r="AH9" t="e">
            <v>#NAME?</v>
          </cell>
          <cell r="AI9" t="e">
            <v>#REF!</v>
          </cell>
          <cell r="AJ9" t="e">
            <v>#NAME?</v>
          </cell>
          <cell r="AK9" t="e">
            <v>#REF!</v>
          </cell>
          <cell r="AL9" t="e">
            <v>#NAME?</v>
          </cell>
          <cell r="AM9" t="e">
            <v>#REF!</v>
          </cell>
          <cell r="AN9" t="e">
            <v>#NAME?</v>
          </cell>
          <cell r="AO9" t="e">
            <v>#REF!</v>
          </cell>
          <cell r="AP9" t="e">
            <v>#NAME?</v>
          </cell>
          <cell r="AQ9" t="e">
            <v>#REF!</v>
          </cell>
          <cell r="AR9" t="e">
            <v>#NAME?</v>
          </cell>
          <cell r="AS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  <cell r="V10" t="e">
            <v>#NAME?</v>
          </cell>
          <cell r="W10" t="e">
            <v>#NAME?</v>
          </cell>
          <cell r="X10" t="e">
            <v>#NAME?</v>
          </cell>
          <cell r="Y10" t="e">
            <v>#NAME?</v>
          </cell>
          <cell r="Z10" t="e">
            <v>#NAME?</v>
          </cell>
          <cell r="AA10" t="e">
            <v>#NAME?</v>
          </cell>
          <cell r="AB10" t="e">
            <v>#NAME?</v>
          </cell>
          <cell r="AC10" t="e">
            <v>#NAME?</v>
          </cell>
          <cell r="AD10" t="e">
            <v>#NAME?</v>
          </cell>
          <cell r="AE10" t="e">
            <v>#NAME?</v>
          </cell>
          <cell r="AF10" t="e">
            <v>#NAME?</v>
          </cell>
          <cell r="AG10" t="e">
            <v>#NAME?</v>
          </cell>
          <cell r="AH10" t="e">
            <v>#NAME?</v>
          </cell>
          <cell r="AI10" t="e">
            <v>#NAME?</v>
          </cell>
          <cell r="AJ10" t="e">
            <v>#NAME?</v>
          </cell>
          <cell r="AK10" t="e">
            <v>#NAME?</v>
          </cell>
          <cell r="AL10" t="e">
            <v>#NAME?</v>
          </cell>
          <cell r="AM10" t="e">
            <v>#NAME?</v>
          </cell>
          <cell r="AN10" t="e">
            <v>#NAME?</v>
          </cell>
          <cell r="AO10" t="e">
            <v>#NAME?</v>
          </cell>
          <cell r="AP10" t="e">
            <v>#NAME?</v>
          </cell>
          <cell r="AQ10" t="e">
            <v>#NAME?</v>
          </cell>
          <cell r="AR10" t="e">
            <v>#NAME?</v>
          </cell>
          <cell r="AS10" t="e">
            <v>#NAME?</v>
          </cell>
        </row>
        <row r="11">
          <cell r="E11">
            <v>0</v>
          </cell>
          <cell r="F11">
            <v>10.910399999999997</v>
          </cell>
          <cell r="H11">
            <v>0</v>
          </cell>
          <cell r="I11">
            <v>0</v>
          </cell>
          <cell r="J11">
            <v>0</v>
          </cell>
          <cell r="K11">
            <v>1.7376</v>
          </cell>
          <cell r="L11">
            <v>0</v>
          </cell>
          <cell r="M11">
            <v>0.57330000000000003</v>
          </cell>
          <cell r="N11">
            <v>0</v>
          </cell>
          <cell r="O11">
            <v>0.57330000000000003</v>
          </cell>
          <cell r="P11">
            <v>0</v>
          </cell>
          <cell r="Q11">
            <v>0.57330000000000003</v>
          </cell>
          <cell r="R11">
            <v>0</v>
          </cell>
          <cell r="S11">
            <v>0.57330000000000003</v>
          </cell>
          <cell r="T11">
            <v>0</v>
          </cell>
          <cell r="U11">
            <v>0.57330000000000003</v>
          </cell>
          <cell r="V11">
            <v>0</v>
          </cell>
          <cell r="W11">
            <v>0.57330000000000003</v>
          </cell>
          <cell r="X11">
            <v>0</v>
          </cell>
          <cell r="Y11">
            <v>0.57330000000000003</v>
          </cell>
          <cell r="Z11">
            <v>0</v>
          </cell>
          <cell r="AA11">
            <v>0.57330000000000003</v>
          </cell>
          <cell r="AB11">
            <v>0</v>
          </cell>
          <cell r="AC11">
            <v>0.57330000000000003</v>
          </cell>
          <cell r="AD11">
            <v>0</v>
          </cell>
          <cell r="AE11">
            <v>0.57330000000000003</v>
          </cell>
          <cell r="AF11">
            <v>0</v>
          </cell>
          <cell r="AG11">
            <v>0.57330000000000003</v>
          </cell>
          <cell r="AH11">
            <v>0</v>
          </cell>
          <cell r="AI11">
            <v>0.57330000000000003</v>
          </cell>
          <cell r="AJ11">
            <v>0</v>
          </cell>
          <cell r="AK11">
            <v>0.57330000000000003</v>
          </cell>
          <cell r="AL11">
            <v>0</v>
          </cell>
          <cell r="AM11">
            <v>0.57330000000000003</v>
          </cell>
          <cell r="AN11">
            <v>0</v>
          </cell>
          <cell r="AO11">
            <v>0.57330000000000003</v>
          </cell>
          <cell r="AP11">
            <v>0</v>
          </cell>
          <cell r="AQ11">
            <v>0.57330000000000003</v>
          </cell>
          <cell r="AR11">
            <v>0</v>
          </cell>
          <cell r="AS11">
            <v>0</v>
          </cell>
        </row>
        <row r="12">
          <cell r="E12">
            <v>0</v>
          </cell>
          <cell r="F12" t="e">
            <v>#NAME?</v>
          </cell>
          <cell r="H12" t="e">
            <v>#NAME?</v>
          </cell>
          <cell r="K12">
            <v>0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W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C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I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O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</row>
        <row r="14">
          <cell r="E14">
            <v>0</v>
          </cell>
          <cell r="F14" t="e">
            <v>#NAME?</v>
          </cell>
          <cell r="H14" t="e">
            <v>#NAME?</v>
          </cell>
          <cell r="K14">
            <v>0</v>
          </cell>
        </row>
        <row r="15">
          <cell r="C15" t="str">
            <v>Пар 1,2-2,5 кгс/см2</v>
          </cell>
          <cell r="E15">
            <v>0</v>
          </cell>
          <cell r="F15" t="e">
            <v>#NAME?</v>
          </cell>
          <cell r="H15" t="e">
            <v>#NAME?</v>
          </cell>
          <cell r="K15">
            <v>0</v>
          </cell>
          <cell r="O15">
            <v>0</v>
          </cell>
          <cell r="P15">
            <v>0</v>
          </cell>
        </row>
        <row r="16">
          <cell r="C16" t="str">
            <v>Пар 2,5-7,0 кгс/см2</v>
          </cell>
          <cell r="E16">
            <v>0</v>
          </cell>
          <cell r="F16" t="e">
            <v>#NAME?</v>
          </cell>
          <cell r="H16" t="e">
            <v>#NAME?</v>
          </cell>
          <cell r="K16">
            <v>0</v>
          </cell>
          <cell r="O16">
            <v>0</v>
          </cell>
          <cell r="P16">
            <v>0</v>
          </cell>
        </row>
        <row r="17">
          <cell r="C17" t="str">
            <v>Пар 7,0-13,0 кгс/см2</v>
          </cell>
        </row>
        <row r="18">
          <cell r="C18" t="str">
            <v>Пар больше 13 кгс/см2</v>
          </cell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19">
          <cell r="C19" t="str">
            <v>Острый и редуцированный пар</v>
          </cell>
        </row>
        <row r="20">
          <cell r="C20" t="str">
            <v>Горячая вода</v>
          </cell>
          <cell r="O20">
            <v>0</v>
          </cell>
          <cell r="P20">
            <v>0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G22">
            <v>0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  <cell r="T22" t="e">
            <v>#NAME?</v>
          </cell>
          <cell r="U22" t="e">
            <v>#NAME?</v>
          </cell>
          <cell r="V22" t="e">
            <v>#NAME?</v>
          </cell>
          <cell r="W22" t="e">
            <v>#NAME?</v>
          </cell>
          <cell r="X22" t="e">
            <v>#NAME?</v>
          </cell>
          <cell r="Y22" t="e">
            <v>#NAME?</v>
          </cell>
          <cell r="Z22" t="e">
            <v>#NAME?</v>
          </cell>
          <cell r="AA22" t="e">
            <v>#NAME?</v>
          </cell>
          <cell r="AB22" t="e">
            <v>#NAME?</v>
          </cell>
          <cell r="AC22" t="e">
            <v>#NAME?</v>
          </cell>
          <cell r="AD22" t="e">
            <v>#NAME?</v>
          </cell>
          <cell r="AE22" t="e">
            <v>#NAME?</v>
          </cell>
          <cell r="AF22" t="e">
            <v>#NAME?</v>
          </cell>
          <cell r="AG22" t="e">
            <v>#NAME?</v>
          </cell>
          <cell r="AH22" t="e">
            <v>#NAME?</v>
          </cell>
          <cell r="AI22" t="e">
            <v>#NAME?</v>
          </cell>
          <cell r="AJ22" t="e">
            <v>#NAME?</v>
          </cell>
          <cell r="AK22" t="e">
            <v>#NAME?</v>
          </cell>
          <cell r="AL22" t="e">
            <v>#NAME?</v>
          </cell>
          <cell r="AM22" t="e">
            <v>#NAME?</v>
          </cell>
          <cell r="AN22" t="e">
            <v>#NAME?</v>
          </cell>
          <cell r="AO22" t="e">
            <v>#NAME?</v>
          </cell>
          <cell r="AP22" t="e">
            <v>#NAME?</v>
          </cell>
          <cell r="AQ22" t="e">
            <v>#NAME?</v>
          </cell>
          <cell r="AR22" t="e">
            <v>#NAME?</v>
          </cell>
          <cell r="AS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G24">
            <v>0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G25">
            <v>0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G26">
            <v>0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  <cell r="P26" t="e">
            <v>#NAME?</v>
          </cell>
          <cell r="Q26" t="e">
            <v>#NAME?</v>
          </cell>
          <cell r="R26" t="e">
            <v>#NAME?</v>
          </cell>
          <cell r="S26" t="e">
            <v>#NAME?</v>
          </cell>
          <cell r="T26" t="e">
            <v>#NAME?</v>
          </cell>
          <cell r="U26" t="e">
            <v>#NAME?</v>
          </cell>
          <cell r="V26" t="e">
            <v>#NAME?</v>
          </cell>
          <cell r="W26" t="e">
            <v>#NAME?</v>
          </cell>
          <cell r="X26" t="e">
            <v>#NAME?</v>
          </cell>
          <cell r="Y26" t="e">
            <v>#NAME?</v>
          </cell>
          <cell r="Z26" t="e">
            <v>#NAME?</v>
          </cell>
          <cell r="AA26" t="e">
            <v>#NAME?</v>
          </cell>
          <cell r="AB26" t="e">
            <v>#NAME?</v>
          </cell>
          <cell r="AC26" t="e">
            <v>#NAME?</v>
          </cell>
          <cell r="AD26" t="e">
            <v>#NAME?</v>
          </cell>
          <cell r="AE26" t="e">
            <v>#NAME?</v>
          </cell>
          <cell r="AF26" t="e">
            <v>#NAME?</v>
          </cell>
          <cell r="AG26" t="e">
            <v>#NAME?</v>
          </cell>
          <cell r="AH26" t="e">
            <v>#NAME?</v>
          </cell>
          <cell r="AI26" t="e">
            <v>#NAME?</v>
          </cell>
          <cell r="AJ26" t="e">
            <v>#NAME?</v>
          </cell>
          <cell r="AK26" t="e">
            <v>#NAME?</v>
          </cell>
          <cell r="AL26" t="e">
            <v>#NAME?</v>
          </cell>
          <cell r="AM26" t="e">
            <v>#NAME?</v>
          </cell>
          <cell r="AN26" t="e">
            <v>#NAME?</v>
          </cell>
          <cell r="AO26" t="e">
            <v>#NAME?</v>
          </cell>
          <cell r="AP26" t="e">
            <v>#NAME?</v>
          </cell>
          <cell r="AQ26" t="e">
            <v>#NAME?</v>
          </cell>
          <cell r="AR26" t="e">
            <v>#NAME?</v>
          </cell>
          <cell r="AS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</row>
        <row r="30">
          <cell r="E30">
            <v>0</v>
          </cell>
          <cell r="F30" t="e">
            <v>#NAME?</v>
          </cell>
          <cell r="H30" t="e">
            <v>#NAME?</v>
          </cell>
          <cell r="I30">
            <v>0</v>
          </cell>
          <cell r="K30">
            <v>0</v>
          </cell>
        </row>
      </sheetData>
      <sheetData sheetId="76" refreshError="1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>
            <v>40.453899999999997</v>
          </cell>
          <cell r="F14">
            <v>11.82734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28.626560000000001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>
            <v>10.89</v>
          </cell>
          <cell r="F15">
            <v>3.18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7.71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2">
          <cell r="C42" t="str">
            <v>СЦТ1</v>
          </cell>
          <cell r="E42" t="e">
            <v>#NAME?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7">
          <cell r="C67" t="str">
            <v>СЦТ2</v>
          </cell>
          <cell r="E67" t="e">
            <v>#NAME?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2">
          <cell r="C92" t="str">
            <v>СЦТ3</v>
          </cell>
          <cell r="E92" t="e">
            <v>#NAME?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7">
          <cell r="C117">
            <v>0</v>
          </cell>
          <cell r="E117" t="e">
            <v>#NAME?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77" refreshError="1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H38">
            <v>0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H44">
            <v>0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H50" t="e">
            <v>#DIV/0!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H72">
            <v>103.90845526522872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4">
          <cell r="G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78" refreshError="1">
        <row r="7">
          <cell r="E7">
            <v>185</v>
          </cell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79" refreshError="1">
        <row r="7">
          <cell r="C7">
            <v>0</v>
          </cell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>
        <row r="8">
          <cell r="D8">
            <v>5496.2690000000002</v>
          </cell>
        </row>
      </sheetData>
      <sheetData sheetId="92">
        <row r="9">
          <cell r="D9">
            <v>45.26</v>
          </cell>
        </row>
      </sheetData>
      <sheetData sheetId="93">
        <row r="8">
          <cell r="D8">
            <v>5496.2690000000002</v>
          </cell>
        </row>
      </sheetData>
      <sheetData sheetId="94">
        <row r="8">
          <cell r="D8">
            <v>5496.2690000000002</v>
          </cell>
        </row>
      </sheetData>
      <sheetData sheetId="95">
        <row r="8">
          <cell r="D8">
            <v>5496.2690000000002</v>
          </cell>
        </row>
      </sheetData>
      <sheetData sheetId="96">
        <row r="8">
          <cell r="D8">
            <v>5496.2690000000002</v>
          </cell>
        </row>
      </sheetData>
      <sheetData sheetId="97">
        <row r="8">
          <cell r="D8">
            <v>5496.2690000000002</v>
          </cell>
        </row>
      </sheetData>
      <sheetData sheetId="98">
        <row r="8">
          <cell r="D8">
            <v>5496.2690000000002</v>
          </cell>
        </row>
      </sheetData>
      <sheetData sheetId="99">
        <row r="8">
          <cell r="D8">
            <v>5496.2690000000002</v>
          </cell>
        </row>
      </sheetData>
      <sheetData sheetId="100">
        <row r="8">
          <cell r="D8">
            <v>5496.2690000000002</v>
          </cell>
        </row>
      </sheetData>
      <sheetData sheetId="101">
        <row r="8">
          <cell r="D8">
            <v>5496.2690000000002</v>
          </cell>
        </row>
      </sheetData>
      <sheetData sheetId="102">
        <row r="8">
          <cell r="D8">
            <v>5496.2690000000002</v>
          </cell>
        </row>
      </sheetData>
      <sheetData sheetId="103">
        <row r="8">
          <cell r="D8">
            <v>5496.2690000000002</v>
          </cell>
        </row>
      </sheetData>
      <sheetData sheetId="104">
        <row r="8">
          <cell r="D8">
            <v>5496.2690000000002</v>
          </cell>
        </row>
      </sheetData>
      <sheetData sheetId="105">
        <row r="8">
          <cell r="D8">
            <v>5496.2690000000002</v>
          </cell>
        </row>
      </sheetData>
      <sheetData sheetId="106">
        <row r="8">
          <cell r="D8">
            <v>5496.2690000000002</v>
          </cell>
        </row>
      </sheetData>
      <sheetData sheetId="107">
        <row r="8">
          <cell r="D8">
            <v>5496.2690000000002</v>
          </cell>
        </row>
      </sheetData>
      <sheetData sheetId="108">
        <row r="8">
          <cell r="D8">
            <v>5496.2690000000002</v>
          </cell>
        </row>
      </sheetData>
      <sheetData sheetId="109">
        <row r="8">
          <cell r="D8">
            <v>5496.2690000000002</v>
          </cell>
        </row>
      </sheetData>
      <sheetData sheetId="110">
        <row r="8">
          <cell r="D8">
            <v>5496.2690000000002</v>
          </cell>
        </row>
      </sheetData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РСТ"/>
      <sheetName val="П 3"/>
      <sheetName val="П 5"/>
      <sheetName val="П 6"/>
      <sheetName val="П 7"/>
      <sheetName val="П 9-1"/>
      <sheetName val="П 9-2"/>
      <sheetName val="П 10"/>
      <sheetName val="П 11"/>
      <sheetName val="П 12"/>
      <sheetName val="П 13"/>
      <sheetName val="П 14"/>
      <sheetName val="П 15"/>
      <sheetName val="П 16"/>
      <sheetName val="П 17"/>
      <sheetName val="П 18"/>
      <sheetName val="П 19"/>
      <sheetName val="П 20"/>
      <sheetName val="П 21-2"/>
      <sheetName val="справочно"/>
      <sheetName val="regs"/>
      <sheetName val="Регионы"/>
      <sheetName val="Лист1"/>
      <sheetName val="0"/>
      <sheetName val="0.1"/>
      <sheetName val="1"/>
      <sheetName val="2.1"/>
      <sheetName val="25"/>
      <sheetName val="TEHSHEET"/>
      <sheetName val="REESTR_OPT_ORG"/>
      <sheetName val="топливо год мин"/>
      <sheetName val="топливо год макс"/>
      <sheetName val="топливо год м"/>
      <sheetName val="структура т"/>
      <sheetName val="топливо i пол м"/>
      <sheetName val="топливо июл-авг м"/>
      <sheetName val="топливо сен-дек м"/>
      <sheetName val="ээ"/>
      <sheetName val="FST5"/>
    </sheetNames>
    <sheetDataSet>
      <sheetData sheetId="0" refreshError="1"/>
      <sheetData sheetId="1" refreshError="1"/>
      <sheetData sheetId="2" refreshError="1"/>
      <sheetData sheetId="3" refreshError="1">
        <row r="4">
          <cell r="B4" t="str">
            <v>ОАО "Кировская теплоснабжающая компания"</v>
          </cell>
        </row>
        <row r="8">
          <cell r="B8">
            <v>2009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росник"/>
      <sheetName val="Программа_Проверки"/>
      <sheetName val="Распределение"/>
      <sheetName val="ОтчетНЗ"/>
      <sheetName val="Переменные"/>
      <sheetName val="Справочники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ик"/>
      <sheetName val="Баланс ээ"/>
      <sheetName val="Баланс мощности"/>
      <sheetName val="regs"/>
      <sheetName val="Контроль"/>
      <sheetName val="0"/>
      <sheetName val="0.3"/>
      <sheetName val="1"/>
      <sheetName val="2.1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Справочники"/>
      <sheetName val="Топливо2010ФСТ"/>
      <sheetName val="Топливо2010мин"/>
      <sheetName val="FUELSHEET"/>
      <sheetName val="Заголовок"/>
      <sheetName val="TEHSHEET"/>
      <sheetName val="отчет_2007"/>
      <sheetName val="Баланс_ээ"/>
      <sheetName val="Баланс_мощности"/>
      <sheetName val="0_3"/>
      <sheetName val="2_1"/>
      <sheetName val="2_2"/>
      <sheetName val="2_3"/>
      <sheetName val="Ист-ики_финанс-я"/>
      <sheetName val="Расчет_прибыли"/>
      <sheetName val="топливо2009"/>
      <sheetName val="2009"/>
      <sheetName val="Тепловые узлы"/>
    </sheetNames>
    <sheetDataSet>
      <sheetData sheetId="0" refreshError="1"/>
      <sheetData sheetId="1" refreshError="1"/>
      <sheetData sheetId="2" refreshError="1"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ТоТЭЦ-2 уд"/>
      <sheetName val="ТЭЦ ВАЗ-3 уд"/>
      <sheetName val="НкТЭЦ-2-2 вариант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Титульный"/>
      <sheetName val="0_3"/>
      <sheetName val="0_1"/>
      <sheetName val="ТоТЭЦ-2_уд"/>
      <sheetName val="ТЭЦ_ВАЗ-3_уд"/>
      <sheetName val="НкТЭЦ-2-2_вариант"/>
      <sheetName val="2_1"/>
      <sheetName val="2_2"/>
      <sheetName val="2_3"/>
      <sheetName val="Ист-ики_финанс-я"/>
      <sheetName val="Расчет_прибыли"/>
      <sheetName val="Основной_лист"/>
      <sheetName val="FST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тпи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E8" t="str">
            <v>L1</v>
          </cell>
        </row>
        <row r="14">
          <cell r="E14" t="str">
            <v>L7</v>
          </cell>
          <cell r="G14">
            <v>17234421.57434646</v>
          </cell>
        </row>
        <row r="15">
          <cell r="E15" t="str">
            <v>L7.1</v>
          </cell>
          <cell r="G15">
            <v>10708692.743358746</v>
          </cell>
        </row>
        <row r="16">
          <cell r="E16" t="str">
            <v>L7.1.2</v>
          </cell>
          <cell r="G16">
            <v>5680552.9206384262</v>
          </cell>
        </row>
        <row r="17">
          <cell r="E17" t="str">
            <v>L7.1.3</v>
          </cell>
          <cell r="G17">
            <v>5028139.82272032</v>
          </cell>
        </row>
        <row r="18">
          <cell r="E18" t="str">
            <v>L7.2</v>
          </cell>
          <cell r="G18">
            <v>703902.97779999988</v>
          </cell>
        </row>
        <row r="19">
          <cell r="E19" t="str">
            <v>L7.3</v>
          </cell>
          <cell r="G19">
            <v>1130365.503</v>
          </cell>
        </row>
        <row r="20">
          <cell r="E20" t="str">
            <v>L7.4</v>
          </cell>
          <cell r="G20">
            <v>259531.91948880002</v>
          </cell>
        </row>
        <row r="21">
          <cell r="E21" t="str">
            <v>L7.5</v>
          </cell>
          <cell r="G21">
            <v>924569.67657337501</v>
          </cell>
        </row>
        <row r="22">
          <cell r="E22" t="str">
            <v>L7.6</v>
          </cell>
          <cell r="G22">
            <v>1864818</v>
          </cell>
        </row>
        <row r="23">
          <cell r="E23" t="str">
            <v>L7.7</v>
          </cell>
          <cell r="G23">
            <v>1642540.7541255374</v>
          </cell>
        </row>
        <row r="24">
          <cell r="E24" t="str">
            <v>L7.7.1</v>
          </cell>
          <cell r="G24">
            <v>187734.27693487064</v>
          </cell>
        </row>
        <row r="25">
          <cell r="E25" t="str">
            <v>L7.7.2</v>
          </cell>
          <cell r="G25">
            <v>198473.26020107273</v>
          </cell>
        </row>
        <row r="26">
          <cell r="E26" t="str">
            <v>L7.7.3</v>
          </cell>
          <cell r="G26">
            <v>153324.92000000001</v>
          </cell>
        </row>
        <row r="27">
          <cell r="E27" t="str">
            <v>L7.7.4</v>
          </cell>
          <cell r="G27">
            <v>228958.26170346004</v>
          </cell>
        </row>
        <row r="28">
          <cell r="E28" t="str">
            <v>L7.7.4.1</v>
          </cell>
          <cell r="G28">
            <v>191832.47290346003</v>
          </cell>
        </row>
        <row r="29">
          <cell r="E29" t="str">
            <v>L7.7.4.3</v>
          </cell>
          <cell r="G29">
            <v>1068.0999999999999</v>
          </cell>
        </row>
        <row r="30">
          <cell r="E30" t="str">
            <v>L7.7.4.4</v>
          </cell>
          <cell r="G30">
            <v>36057.688800000004</v>
          </cell>
        </row>
        <row r="31">
          <cell r="E31" t="str">
            <v>L7.7.4.5</v>
          </cell>
          <cell r="G31">
            <v>0</v>
          </cell>
        </row>
        <row r="32">
          <cell r="E32" t="str">
            <v>L7.7.5</v>
          </cell>
          <cell r="G32">
            <v>15183.92</v>
          </cell>
        </row>
        <row r="33">
          <cell r="G33">
            <v>15071.91</v>
          </cell>
        </row>
        <row r="34">
          <cell r="E34" t="str">
            <v>L7.7.7</v>
          </cell>
          <cell r="G34">
            <v>284</v>
          </cell>
        </row>
        <row r="35">
          <cell r="G35">
            <v>5382</v>
          </cell>
        </row>
        <row r="36">
          <cell r="E36" t="str">
            <v>L7.7.9</v>
          </cell>
          <cell r="G36">
            <v>6079.8672500000002</v>
          </cell>
        </row>
        <row r="37">
          <cell r="E37" t="str">
            <v>L7.7.10</v>
          </cell>
          <cell r="G37">
            <v>94182.281474289921</v>
          </cell>
        </row>
        <row r="38">
          <cell r="E38" t="str">
            <v>L7.7.11</v>
          </cell>
          <cell r="G38">
            <v>26945</v>
          </cell>
        </row>
        <row r="39">
          <cell r="E39" t="str">
            <v>L7.7.12</v>
          </cell>
          <cell r="G39">
            <v>40466.800000000003</v>
          </cell>
        </row>
        <row r="40">
          <cell r="E40" t="str">
            <v>L7.7.13</v>
          </cell>
          <cell r="G40">
            <v>670454.25656184379</v>
          </cell>
        </row>
        <row r="41">
          <cell r="E41" t="str">
            <v>L8</v>
          </cell>
          <cell r="G41">
            <v>308893.26164491998</v>
          </cell>
        </row>
        <row r="42">
          <cell r="E42" t="str">
            <v>L8.1</v>
          </cell>
          <cell r="G42">
            <v>20482.38</v>
          </cell>
        </row>
        <row r="43">
          <cell r="G43">
            <v>32161.68184492</v>
          </cell>
        </row>
        <row r="44">
          <cell r="E44" t="str">
            <v>L8.3</v>
          </cell>
          <cell r="G44">
            <v>256249.1998</v>
          </cell>
        </row>
        <row r="45">
          <cell r="E45" t="str">
            <v>L8.4</v>
          </cell>
          <cell r="G45">
            <v>0</v>
          </cell>
        </row>
        <row r="46">
          <cell r="E46" t="str">
            <v>L8.5</v>
          </cell>
          <cell r="G46">
            <v>0</v>
          </cell>
        </row>
        <row r="47">
          <cell r="E47" t="str">
            <v>L8.6</v>
          </cell>
          <cell r="G47">
            <v>0</v>
          </cell>
        </row>
        <row r="48">
          <cell r="E48" t="str">
            <v>L9</v>
          </cell>
          <cell r="G48">
            <v>17543314.835991379</v>
          </cell>
        </row>
        <row r="49">
          <cell r="E49" t="str">
            <v>L9.1</v>
          </cell>
          <cell r="G49">
            <v>8719991.3349001352</v>
          </cell>
        </row>
        <row r="50">
          <cell r="E50" t="str">
            <v>L9.2</v>
          </cell>
          <cell r="G50">
            <v>7567927.5010912437</v>
          </cell>
        </row>
        <row r="51">
          <cell r="E51" t="str">
            <v>L9.3</v>
          </cell>
          <cell r="G51">
            <v>1255396</v>
          </cell>
        </row>
        <row r="52">
          <cell r="E52" t="str">
            <v>L9.4</v>
          </cell>
          <cell r="G52">
            <v>6834622.0926326327</v>
          </cell>
        </row>
        <row r="53">
          <cell r="E53" t="str">
            <v>L9.4.1</v>
          </cell>
          <cell r="G53">
            <v>3039438.4142617076</v>
          </cell>
        </row>
        <row r="54">
          <cell r="E54" t="str">
            <v>L9.4.2</v>
          </cell>
          <cell r="G54">
            <v>2539787.6783709251</v>
          </cell>
        </row>
        <row r="55">
          <cell r="E55" t="str">
            <v>L9.4.3</v>
          </cell>
          <cell r="G55">
            <v>1255396</v>
          </cell>
        </row>
        <row r="57">
          <cell r="E57" t="str">
            <v>L10</v>
          </cell>
          <cell r="G57">
            <v>139666.32210532186</v>
          </cell>
        </row>
        <row r="58">
          <cell r="E58" t="str">
            <v>L10.1</v>
          </cell>
          <cell r="G58">
            <v>0</v>
          </cell>
        </row>
        <row r="59">
          <cell r="E59" t="str">
            <v>L10.2</v>
          </cell>
          <cell r="G59">
            <v>75765.859491055759</v>
          </cell>
        </row>
        <row r="60">
          <cell r="E60" t="str">
            <v>L10.3</v>
          </cell>
          <cell r="G60">
            <v>33373.146508999998</v>
          </cell>
        </row>
        <row r="61">
          <cell r="E61" t="str">
            <v>L10.4</v>
          </cell>
          <cell r="G61">
            <v>6983.3161052660935</v>
          </cell>
        </row>
        <row r="62">
          <cell r="E62" t="str">
            <v>L10.5</v>
          </cell>
        </row>
        <row r="63">
          <cell r="E63" t="str">
            <v>L10.6</v>
          </cell>
          <cell r="G63">
            <v>23544</v>
          </cell>
        </row>
        <row r="65">
          <cell r="E65" t="str">
            <v>L10.10</v>
          </cell>
          <cell r="G65">
            <v>289711</v>
          </cell>
        </row>
        <row r="67">
          <cell r="E67" t="str">
            <v>L11</v>
          </cell>
          <cell r="G67">
            <v>728760.92092805495</v>
          </cell>
        </row>
        <row r="68">
          <cell r="E68" t="str">
            <v>L12</v>
          </cell>
          <cell r="G68">
            <v>174902.62102273319</v>
          </cell>
        </row>
        <row r="70">
          <cell r="E70" t="str">
            <v>L12.10</v>
          </cell>
          <cell r="G70">
            <v>-114236.58673508909</v>
          </cell>
        </row>
        <row r="72">
          <cell r="E72" t="str">
            <v>L13</v>
          </cell>
          <cell r="G72">
            <v>200332.356392966</v>
          </cell>
        </row>
        <row r="73">
          <cell r="E73" t="str">
            <v>L13.1</v>
          </cell>
          <cell r="G73">
            <v>60869.605551377972</v>
          </cell>
        </row>
        <row r="74">
          <cell r="E74" t="str">
            <v>L13.2</v>
          </cell>
          <cell r="G74">
            <v>54211.750841588015</v>
          </cell>
        </row>
        <row r="75">
          <cell r="E75" t="str">
            <v>L13.3</v>
          </cell>
          <cell r="G75">
            <v>85251</v>
          </cell>
        </row>
        <row r="77">
          <cell r="E77" t="str">
            <v>L14</v>
          </cell>
          <cell r="G77">
            <v>17743647.192384344</v>
          </cell>
        </row>
        <row r="78">
          <cell r="E78" t="str">
            <v>L14.1</v>
          </cell>
          <cell r="G78">
            <v>8780860.940451514</v>
          </cell>
        </row>
        <row r="79">
          <cell r="E79" t="str">
            <v>L14.2</v>
          </cell>
          <cell r="G79">
            <v>7622139.2519328315</v>
          </cell>
        </row>
        <row r="80">
          <cell r="E80" t="str">
            <v>L14.3</v>
          </cell>
          <cell r="G80">
            <v>1340647</v>
          </cell>
        </row>
        <row r="83">
          <cell r="G83">
            <v>252881.75193283148</v>
          </cell>
        </row>
        <row r="91">
          <cell r="E91" t="str">
            <v>L17</v>
          </cell>
          <cell r="G91">
            <v>9033742.6923843455</v>
          </cell>
        </row>
        <row r="92">
          <cell r="E92" t="str">
            <v>L17.1</v>
          </cell>
          <cell r="G92">
            <v>5680552.9206384262</v>
          </cell>
        </row>
        <row r="93">
          <cell r="E93" t="str">
            <v>L17.2</v>
          </cell>
          <cell r="G93">
            <v>3353189.7717459192</v>
          </cell>
        </row>
        <row r="94">
          <cell r="E94" t="str">
            <v>L17.2.1</v>
          </cell>
          <cell r="G94">
            <v>67201.644924894063</v>
          </cell>
        </row>
        <row r="95">
          <cell r="E95" t="str">
            <v>L17.2.2</v>
          </cell>
          <cell r="G95">
            <v>3285988.1268210253</v>
          </cell>
        </row>
        <row r="96">
          <cell r="E96" t="str">
            <v>L18</v>
          </cell>
          <cell r="G96">
            <v>755.1718029161417</v>
          </cell>
        </row>
        <row r="97">
          <cell r="E97" t="str">
            <v>L19</v>
          </cell>
          <cell r="G97">
            <v>480.48105041281673</v>
          </cell>
        </row>
        <row r="98">
          <cell r="E98" t="str">
            <v>L19.1</v>
          </cell>
          <cell r="G98">
            <v>474.86335804709938</v>
          </cell>
        </row>
        <row r="99">
          <cell r="E99" t="str">
            <v>L20</v>
          </cell>
          <cell r="G99">
            <v>77799.910191707284</v>
          </cell>
        </row>
        <row r="100">
          <cell r="E100" t="str">
            <v>Mes</v>
          </cell>
          <cell r="G100">
            <v>12</v>
          </cell>
        </row>
        <row r="101">
          <cell r="E101" t="str">
            <v>L21</v>
          </cell>
          <cell r="G101">
            <v>3519.7</v>
          </cell>
        </row>
        <row r="102">
          <cell r="E102" t="str">
            <v>L22</v>
          </cell>
          <cell r="G102">
            <v>52.892673026487238</v>
          </cell>
        </row>
        <row r="103">
          <cell r="E103" t="str">
            <v>L23</v>
          </cell>
          <cell r="G103">
            <v>50</v>
          </cell>
        </row>
        <row r="104">
          <cell r="E104" t="str">
            <v>L24</v>
          </cell>
          <cell r="G104">
            <v>7369257.5</v>
          </cell>
        </row>
        <row r="105">
          <cell r="E105" t="str">
            <v>L24.1</v>
          </cell>
          <cell r="G105">
            <v>5028139.82272032</v>
          </cell>
        </row>
        <row r="106">
          <cell r="E106" t="str">
            <v>L24.2</v>
          </cell>
          <cell r="G106">
            <v>2341117.67727968</v>
          </cell>
        </row>
        <row r="107">
          <cell r="E107" t="str">
            <v>L25</v>
          </cell>
          <cell r="G107">
            <v>287.5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8">
          <cell r="G8">
            <v>13890.279199999999</v>
          </cell>
        </row>
        <row r="43">
          <cell r="G43">
            <v>54.38189610557145</v>
          </cell>
          <cell r="H43">
            <v>54.38189610557145</v>
          </cell>
          <cell r="I43">
            <v>54.38189610557145</v>
          </cell>
          <cell r="J43">
            <v>0</v>
          </cell>
          <cell r="K43">
            <v>0</v>
          </cell>
          <cell r="L43">
            <v>0</v>
          </cell>
          <cell r="M43">
            <v>0.69362812742738666</v>
          </cell>
          <cell r="N43">
            <v>0.69362812742738666</v>
          </cell>
          <cell r="O43">
            <v>0.69362812742738666</v>
          </cell>
          <cell r="P43">
            <v>30.914394167442282</v>
          </cell>
          <cell r="Q43">
            <v>30.914394167442282</v>
          </cell>
          <cell r="R43">
            <v>30.914394167442282</v>
          </cell>
          <cell r="S43">
            <v>0.62498623876873016</v>
          </cell>
          <cell r="T43">
            <v>0.62498623876873016</v>
          </cell>
          <cell r="U43">
            <v>0.62498623876873016</v>
          </cell>
          <cell r="V43">
            <v>13.528444219430241</v>
          </cell>
          <cell r="W43">
            <v>13.528444219430241</v>
          </cell>
          <cell r="X43">
            <v>13.528444219430241</v>
          </cell>
          <cell r="Y43">
            <v>0.56624590075469916</v>
          </cell>
          <cell r="Z43">
            <v>0.56624590075469916</v>
          </cell>
          <cell r="AA43">
            <v>0.56624590075469916</v>
          </cell>
          <cell r="AB43">
            <v>4.9330125053529938</v>
          </cell>
          <cell r="AC43">
            <v>4.9330125053529938</v>
          </cell>
          <cell r="AD43">
            <v>4.9330125053529938</v>
          </cell>
          <cell r="AE43">
            <v>3.1211849463951187</v>
          </cell>
          <cell r="AF43">
            <v>3.1211849463951187</v>
          </cell>
          <cell r="AG43">
            <v>3.1211849463951187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G44">
            <v>7704.0689276244311</v>
          </cell>
          <cell r="H44">
            <v>7704.068927624432</v>
          </cell>
          <cell r="I44">
            <v>7704.0689276244311</v>
          </cell>
          <cell r="J44">
            <v>0</v>
          </cell>
          <cell r="K44">
            <v>0</v>
          </cell>
          <cell r="L44">
            <v>0</v>
          </cell>
          <cell r="M44">
            <v>1635.4896775305438</v>
          </cell>
          <cell r="N44">
            <v>1635.4896775305438</v>
          </cell>
          <cell r="O44">
            <v>1635.4896775305438</v>
          </cell>
          <cell r="P44">
            <v>2545.2851197860814</v>
          </cell>
          <cell r="Q44">
            <v>2545.2851197860814</v>
          </cell>
          <cell r="R44">
            <v>2545.2851197860814</v>
          </cell>
          <cell r="S44">
            <v>513.870931732911</v>
          </cell>
          <cell r="T44">
            <v>513.870931732911</v>
          </cell>
          <cell r="U44">
            <v>513.870931732911</v>
          </cell>
          <cell r="V44">
            <v>1106.8510928750111</v>
          </cell>
          <cell r="W44">
            <v>1106.8510928750111</v>
          </cell>
          <cell r="X44">
            <v>1106.8510928750111</v>
          </cell>
          <cell r="Y44">
            <v>341.93764008707922</v>
          </cell>
          <cell r="Z44">
            <v>341.93764008707922</v>
          </cell>
          <cell r="AA44">
            <v>341.93764008707922</v>
          </cell>
          <cell r="AB44">
            <v>557.0992879329043</v>
          </cell>
          <cell r="AC44">
            <v>557.0992879329043</v>
          </cell>
          <cell r="AD44">
            <v>557.0992879329043</v>
          </cell>
          <cell r="AE44">
            <v>435.67105308820715</v>
          </cell>
          <cell r="AF44">
            <v>435.67105308820715</v>
          </cell>
          <cell r="AG44">
            <v>435.67105308820715</v>
          </cell>
          <cell r="AH44">
            <v>567.86412459169333</v>
          </cell>
          <cell r="AI44">
            <v>567.86412459169333</v>
          </cell>
          <cell r="AJ44">
            <v>567.86412459169333</v>
          </cell>
          <cell r="AK44">
            <v>0</v>
          </cell>
        </row>
        <row r="45">
          <cell r="G45">
            <v>5575.1651502474115</v>
          </cell>
          <cell r="H45">
            <v>5575.1651502474115</v>
          </cell>
          <cell r="I45">
            <v>5575.1651502474115</v>
          </cell>
          <cell r="J45">
            <v>0</v>
          </cell>
          <cell r="K45">
            <v>0</v>
          </cell>
          <cell r="L45">
            <v>0</v>
          </cell>
          <cell r="M45">
            <v>1186.1000000000001</v>
          </cell>
          <cell r="N45">
            <v>1186.1000000000001</v>
          </cell>
          <cell r="O45">
            <v>1186.1000000000001</v>
          </cell>
          <cell r="P45">
            <v>1708.8887297239175</v>
          </cell>
          <cell r="Q45">
            <v>1708.8887297239175</v>
          </cell>
          <cell r="R45">
            <v>1708.8887297239175</v>
          </cell>
          <cell r="S45">
            <v>118.33406113348636</v>
          </cell>
          <cell r="T45">
            <v>118.33406113348636</v>
          </cell>
          <cell r="U45">
            <v>118.33406113348636</v>
          </cell>
          <cell r="V45">
            <v>922.43200000000013</v>
          </cell>
          <cell r="W45">
            <v>922.43200000000013</v>
          </cell>
          <cell r="X45">
            <v>922.43200000000013</v>
          </cell>
          <cell r="Y45">
            <v>78.775893777201787</v>
          </cell>
          <cell r="Z45">
            <v>78.775893777201787</v>
          </cell>
          <cell r="AA45">
            <v>78.775893777201787</v>
          </cell>
          <cell r="AB45">
            <v>557.0992879329043</v>
          </cell>
          <cell r="AC45">
            <v>557.0992879329043</v>
          </cell>
          <cell r="AD45">
            <v>557.0992879329043</v>
          </cell>
          <cell r="AE45">
            <v>435.67105308820715</v>
          </cell>
          <cell r="AF45">
            <v>435.67105308820715</v>
          </cell>
          <cell r="AG45">
            <v>435.67105308820715</v>
          </cell>
          <cell r="AH45">
            <v>567.86412459169333</v>
          </cell>
          <cell r="AI45">
            <v>567.86412459169333</v>
          </cell>
          <cell r="AJ45">
            <v>567.86412459169333</v>
          </cell>
          <cell r="AK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</row>
        <row r="47">
          <cell r="G47">
            <v>2128.9037773770206</v>
          </cell>
          <cell r="H47">
            <v>2128.9037773770206</v>
          </cell>
          <cell r="I47">
            <v>2128.9037773770206</v>
          </cell>
          <cell r="J47">
            <v>0</v>
          </cell>
          <cell r="K47">
            <v>0</v>
          </cell>
          <cell r="L47">
            <v>0</v>
          </cell>
          <cell r="M47">
            <v>449.38967753054368</v>
          </cell>
          <cell r="N47">
            <v>449.38967753054368</v>
          </cell>
          <cell r="O47">
            <v>449.38967753054368</v>
          </cell>
          <cell r="P47">
            <v>836.39639006216396</v>
          </cell>
          <cell r="Q47">
            <v>836.39639006216396</v>
          </cell>
          <cell r="R47">
            <v>836.39639006216396</v>
          </cell>
          <cell r="S47">
            <v>395.53687059942467</v>
          </cell>
          <cell r="T47">
            <v>395.53687059942467</v>
          </cell>
          <cell r="U47">
            <v>395.53687059942467</v>
          </cell>
          <cell r="V47">
            <v>184.41909287501088</v>
          </cell>
          <cell r="W47">
            <v>184.41909287501088</v>
          </cell>
          <cell r="X47">
            <v>184.41909287501088</v>
          </cell>
          <cell r="Y47">
            <v>263.1617463098774</v>
          </cell>
          <cell r="Z47">
            <v>263.1617463098774</v>
          </cell>
          <cell r="AA47">
            <v>263.1617463098774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2">
          <cell r="G52">
            <v>4127.5820722850722</v>
          </cell>
          <cell r="H52">
            <v>4127.5820722850722</v>
          </cell>
          <cell r="I52">
            <v>4127.5820722850722</v>
          </cell>
          <cell r="J52">
            <v>0</v>
          </cell>
          <cell r="K52">
            <v>0</v>
          </cell>
          <cell r="L52">
            <v>0</v>
          </cell>
          <cell r="M52">
            <v>892.30395421303967</v>
          </cell>
          <cell r="N52">
            <v>892.30395421303967</v>
          </cell>
          <cell r="O52">
            <v>892.30395421303967</v>
          </cell>
          <cell r="P52">
            <v>1631.3370139535236</v>
          </cell>
          <cell r="Q52">
            <v>1631.3370139535236</v>
          </cell>
          <cell r="R52">
            <v>1631.3370139535236</v>
          </cell>
          <cell r="S52">
            <v>315.50591797167982</v>
          </cell>
          <cell r="T52">
            <v>315.50591797167982</v>
          </cell>
          <cell r="U52">
            <v>315.50591797167982</v>
          </cell>
          <cell r="V52">
            <v>588.21153709444116</v>
          </cell>
          <cell r="W52">
            <v>588.21153709444116</v>
          </cell>
          <cell r="X52">
            <v>588.21153709444116</v>
          </cell>
          <cell r="Y52">
            <v>169.11978598783381</v>
          </cell>
          <cell r="Z52">
            <v>169.11978598783381</v>
          </cell>
          <cell r="AA52">
            <v>169.11978598783381</v>
          </cell>
          <cell r="AB52">
            <v>254.15430043825728</v>
          </cell>
          <cell r="AC52">
            <v>254.15430043825728</v>
          </cell>
          <cell r="AD52">
            <v>254.15430043825728</v>
          </cell>
          <cell r="AE52">
            <v>213.79223803460224</v>
          </cell>
          <cell r="AF52">
            <v>213.79223803460224</v>
          </cell>
          <cell r="AG52">
            <v>213.79223803460224</v>
          </cell>
          <cell r="AH52">
            <v>63.157324591693595</v>
          </cell>
          <cell r="AI52">
            <v>63.157324591693595</v>
          </cell>
          <cell r="AJ52">
            <v>63.157324591693595</v>
          </cell>
          <cell r="AK52">
            <v>0</v>
          </cell>
        </row>
        <row r="54">
          <cell r="G54">
            <v>99.999999999999986</v>
          </cell>
          <cell r="H54">
            <v>99.999999999999986</v>
          </cell>
          <cell r="I54">
            <v>99.999999999999986</v>
          </cell>
          <cell r="J54">
            <v>0</v>
          </cell>
          <cell r="K54">
            <v>0</v>
          </cell>
          <cell r="L54">
            <v>0</v>
          </cell>
          <cell r="M54">
            <v>100</v>
          </cell>
          <cell r="N54">
            <v>100</v>
          </cell>
          <cell r="O54">
            <v>100</v>
          </cell>
          <cell r="P54">
            <v>100</v>
          </cell>
          <cell r="Q54">
            <v>100</v>
          </cell>
          <cell r="R54">
            <v>100</v>
          </cell>
          <cell r="S54">
            <v>100</v>
          </cell>
          <cell r="T54">
            <v>100</v>
          </cell>
          <cell r="U54">
            <v>100</v>
          </cell>
          <cell r="V54">
            <v>100</v>
          </cell>
          <cell r="W54">
            <v>100</v>
          </cell>
          <cell r="X54">
            <v>100</v>
          </cell>
          <cell r="Y54">
            <v>100</v>
          </cell>
          <cell r="Z54">
            <v>100</v>
          </cell>
          <cell r="AA54">
            <v>100</v>
          </cell>
          <cell r="AB54">
            <v>100</v>
          </cell>
          <cell r="AC54">
            <v>100</v>
          </cell>
          <cell r="AD54">
            <v>100</v>
          </cell>
          <cell r="AE54">
            <v>100</v>
          </cell>
          <cell r="AF54">
            <v>100</v>
          </cell>
          <cell r="AG54">
            <v>100</v>
          </cell>
          <cell r="AH54">
            <v>99.999999999999943</v>
          </cell>
          <cell r="AI54">
            <v>99.999999999999943</v>
          </cell>
          <cell r="AJ54">
            <v>99.999999999999943</v>
          </cell>
          <cell r="AK54">
            <v>0</v>
          </cell>
        </row>
        <row r="55">
          <cell r="G55">
            <v>0.57975942693992233</v>
          </cell>
          <cell r="H55">
            <v>0.57975942693992233</v>
          </cell>
          <cell r="I55">
            <v>0.57975942693992233</v>
          </cell>
          <cell r="J55">
            <v>0</v>
          </cell>
          <cell r="K55">
            <v>0</v>
          </cell>
          <cell r="L55">
            <v>0</v>
          </cell>
          <cell r="M55">
            <v>2.6907309502215373</v>
          </cell>
          <cell r="N55">
            <v>2.6907309502215373</v>
          </cell>
          <cell r="O55">
            <v>2.6907309502215373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F56">
            <v>0</v>
          </cell>
          <cell r="AG56">
            <v>0</v>
          </cell>
          <cell r="AI56">
            <v>0</v>
          </cell>
          <cell r="AJ56">
            <v>0</v>
          </cell>
        </row>
        <row r="57">
          <cell r="G57">
            <v>0.57975942693992233</v>
          </cell>
          <cell r="H57">
            <v>0.57975942693992233</v>
          </cell>
          <cell r="I57">
            <v>0.57975942693992233</v>
          </cell>
          <cell r="K57">
            <v>0</v>
          </cell>
          <cell r="L57">
            <v>0</v>
          </cell>
          <cell r="M57">
            <v>2.6907309502215373</v>
          </cell>
          <cell r="N57">
            <v>2.6907309502215373</v>
          </cell>
          <cell r="O57">
            <v>2.6907309502215373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F57">
            <v>0</v>
          </cell>
          <cell r="AG57">
            <v>0</v>
          </cell>
          <cell r="AI57">
            <v>0</v>
          </cell>
          <cell r="AJ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W58">
            <v>0</v>
          </cell>
          <cell r="X58">
            <v>0</v>
          </cell>
          <cell r="Z58">
            <v>0</v>
          </cell>
          <cell r="AA58">
            <v>0</v>
          </cell>
          <cell r="AC58">
            <v>0</v>
          </cell>
          <cell r="AD58">
            <v>0</v>
          </cell>
          <cell r="AF58">
            <v>0</v>
          </cell>
          <cell r="AG58">
            <v>0</v>
          </cell>
          <cell r="AI58">
            <v>0</v>
          </cell>
          <cell r="AJ58">
            <v>0</v>
          </cell>
        </row>
        <row r="59">
          <cell r="G59">
            <v>0.69687381108329693</v>
          </cell>
          <cell r="H59">
            <v>0.69687381108329693</v>
          </cell>
          <cell r="I59">
            <v>0.69687381108329693</v>
          </cell>
          <cell r="K59">
            <v>0</v>
          </cell>
          <cell r="L59">
            <v>0</v>
          </cell>
          <cell r="M59">
            <v>4.125237425349644E-2</v>
          </cell>
          <cell r="N59">
            <v>4.125237425349644E-2</v>
          </cell>
          <cell r="O59">
            <v>4.125237425349644E-2</v>
          </cell>
          <cell r="P59">
            <v>1.2</v>
          </cell>
          <cell r="Q59">
            <v>1.2</v>
          </cell>
          <cell r="R59">
            <v>1.2</v>
          </cell>
          <cell r="S59">
            <v>0.12147545139573533</v>
          </cell>
          <cell r="T59">
            <v>0.12147545139573533</v>
          </cell>
          <cell r="U59">
            <v>0.12147545139573533</v>
          </cell>
          <cell r="V59">
            <v>1.2074876210712044</v>
          </cell>
          <cell r="W59">
            <v>1.2074876210712044</v>
          </cell>
          <cell r="X59">
            <v>1.2074876210712044</v>
          </cell>
          <cell r="Y59">
            <v>0.16532539451970274</v>
          </cell>
          <cell r="Z59">
            <v>0.16532539451970274</v>
          </cell>
          <cell r="AA59">
            <v>0.16532539451970274</v>
          </cell>
          <cell r="AB59">
            <v>0.87770978669844535</v>
          </cell>
          <cell r="AC59">
            <v>0.87770978669844535</v>
          </cell>
          <cell r="AD59">
            <v>0.87770978669844535</v>
          </cell>
          <cell r="AE59">
            <v>0.71131270698297733</v>
          </cell>
          <cell r="AF59">
            <v>0.71131270698297733</v>
          </cell>
          <cell r="AG59">
            <v>0.71131270698297733</v>
          </cell>
          <cell r="AI59">
            <v>0</v>
          </cell>
          <cell r="AJ59">
            <v>0</v>
          </cell>
        </row>
        <row r="60">
          <cell r="G60">
            <v>98.723366761976763</v>
          </cell>
          <cell r="H60">
            <v>98.723366761976763</v>
          </cell>
          <cell r="I60">
            <v>98.723366761976763</v>
          </cell>
          <cell r="J60">
            <v>0</v>
          </cell>
          <cell r="K60">
            <v>0</v>
          </cell>
          <cell r="L60">
            <v>0</v>
          </cell>
          <cell r="M60">
            <v>97.268016675524962</v>
          </cell>
          <cell r="N60">
            <v>97.268016675524962</v>
          </cell>
          <cell r="O60">
            <v>97.268016675524962</v>
          </cell>
          <cell r="P60">
            <v>98.8</v>
          </cell>
          <cell r="Q60">
            <v>98.8</v>
          </cell>
          <cell r="R60">
            <v>98.8</v>
          </cell>
          <cell r="S60">
            <v>99.878524548604261</v>
          </cell>
          <cell r="T60">
            <v>99.878524548604261</v>
          </cell>
          <cell r="U60">
            <v>99.878524548604261</v>
          </cell>
          <cell r="V60">
            <v>98.792512378928791</v>
          </cell>
          <cell r="W60">
            <v>98.792512378928791</v>
          </cell>
          <cell r="X60">
            <v>98.792512378928791</v>
          </cell>
          <cell r="Y60">
            <v>99.834674605480302</v>
          </cell>
          <cell r="Z60">
            <v>99.834674605480302</v>
          </cell>
          <cell r="AA60">
            <v>99.834674605480302</v>
          </cell>
          <cell r="AB60">
            <v>99.122290213301554</v>
          </cell>
          <cell r="AC60">
            <v>99.122290213301554</v>
          </cell>
          <cell r="AD60">
            <v>99.122290213301554</v>
          </cell>
          <cell r="AE60">
            <v>99.28868729301702</v>
          </cell>
          <cell r="AF60">
            <v>99.28868729301702</v>
          </cell>
          <cell r="AG60">
            <v>99.28868729301702</v>
          </cell>
          <cell r="AH60">
            <v>99.999999999999943</v>
          </cell>
          <cell r="AI60">
            <v>99.999999999999943</v>
          </cell>
          <cell r="AJ60">
            <v>99.999999999999943</v>
          </cell>
          <cell r="AK60">
            <v>0</v>
          </cell>
        </row>
        <row r="61">
          <cell r="G61">
            <v>71.442646614038452</v>
          </cell>
          <cell r="H61">
            <v>71.442646614038452</v>
          </cell>
          <cell r="I61">
            <v>71.442646614038452</v>
          </cell>
          <cell r="K61">
            <v>0</v>
          </cell>
          <cell r="L61">
            <v>0</v>
          </cell>
          <cell r="M61">
            <v>70.541316257672051</v>
          </cell>
          <cell r="N61">
            <v>70.541316257672051</v>
          </cell>
          <cell r="O61">
            <v>70.541316257672051</v>
          </cell>
          <cell r="P61">
            <v>66.33371058677821</v>
          </cell>
          <cell r="Q61">
            <v>66.33371058677821</v>
          </cell>
          <cell r="R61">
            <v>66.33371058677821</v>
          </cell>
          <cell r="S61">
            <v>23</v>
          </cell>
          <cell r="T61">
            <v>23</v>
          </cell>
          <cell r="U61">
            <v>23</v>
          </cell>
          <cell r="V61">
            <v>82.332099923228483</v>
          </cell>
          <cell r="W61">
            <v>82.332099923228483</v>
          </cell>
          <cell r="X61">
            <v>82.332099923228483</v>
          </cell>
          <cell r="Y61">
            <v>23</v>
          </cell>
          <cell r="Z61">
            <v>23</v>
          </cell>
          <cell r="AA61">
            <v>23</v>
          </cell>
          <cell r="AB61">
            <v>99.122290213301554</v>
          </cell>
          <cell r="AC61">
            <v>99.122290213301554</v>
          </cell>
          <cell r="AD61">
            <v>99.122290213301554</v>
          </cell>
          <cell r="AE61">
            <v>99.28868729301702</v>
          </cell>
          <cell r="AF61">
            <v>99.28868729301702</v>
          </cell>
          <cell r="AG61">
            <v>99.28868729301702</v>
          </cell>
          <cell r="AH61">
            <v>99.999999999999943</v>
          </cell>
          <cell r="AI61">
            <v>99.999999999999943</v>
          </cell>
          <cell r="AJ61">
            <v>99.999999999999943</v>
          </cell>
        </row>
        <row r="62"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W62">
            <v>0</v>
          </cell>
          <cell r="X62">
            <v>0</v>
          </cell>
          <cell r="Z62">
            <v>0</v>
          </cell>
          <cell r="AA62">
            <v>0</v>
          </cell>
          <cell r="AC62">
            <v>0</v>
          </cell>
          <cell r="AD62">
            <v>0</v>
          </cell>
          <cell r="AF62">
            <v>0</v>
          </cell>
          <cell r="AG62">
            <v>0</v>
          </cell>
          <cell r="AI62">
            <v>0</v>
          </cell>
          <cell r="AJ62">
            <v>0</v>
          </cell>
        </row>
        <row r="63">
          <cell r="G63">
            <v>27.280720147938307</v>
          </cell>
          <cell r="H63">
            <v>27.280720147938307</v>
          </cell>
          <cell r="I63">
            <v>27.280720147938307</v>
          </cell>
          <cell r="K63">
            <v>0</v>
          </cell>
          <cell r="L63">
            <v>0</v>
          </cell>
          <cell r="M63">
            <v>26.726700417852911</v>
          </cell>
          <cell r="N63">
            <v>26.726700417852911</v>
          </cell>
          <cell r="O63">
            <v>26.726700417852911</v>
          </cell>
          <cell r="P63">
            <v>32.466289413221787</v>
          </cell>
          <cell r="Q63">
            <v>32.466289413221787</v>
          </cell>
          <cell r="R63">
            <v>32.466289413221787</v>
          </cell>
          <cell r="S63">
            <v>76.878524548604261</v>
          </cell>
          <cell r="T63">
            <v>76.878524548604261</v>
          </cell>
          <cell r="U63">
            <v>76.878524548604261</v>
          </cell>
          <cell r="V63">
            <v>16.460412455700308</v>
          </cell>
          <cell r="W63">
            <v>16.460412455700308</v>
          </cell>
          <cell r="X63">
            <v>16.460412455700308</v>
          </cell>
          <cell r="Y63">
            <v>76.834674605480302</v>
          </cell>
          <cell r="Z63">
            <v>76.834674605480302</v>
          </cell>
          <cell r="AA63">
            <v>76.834674605480302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I63">
            <v>0</v>
          </cell>
          <cell r="A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W65">
            <v>0</v>
          </cell>
          <cell r="X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F65">
            <v>0</v>
          </cell>
          <cell r="AG65">
            <v>0</v>
          </cell>
          <cell r="AI65">
            <v>0</v>
          </cell>
          <cell r="AJ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W66">
            <v>0</v>
          </cell>
          <cell r="X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I66">
            <v>0</v>
          </cell>
          <cell r="AJ66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>
        <row r="8">
          <cell r="G8">
            <v>13890.279199999999</v>
          </cell>
        </row>
      </sheetData>
      <sheetData sheetId="33">
        <row r="8">
          <cell r="G8">
            <v>14086</v>
          </cell>
        </row>
      </sheetData>
      <sheetData sheetId="34">
        <row r="8">
          <cell r="G8">
            <v>13871</v>
          </cell>
        </row>
      </sheetData>
      <sheetData sheetId="35">
        <row r="13">
          <cell r="C13">
            <v>352.18721162963499</v>
          </cell>
        </row>
      </sheetData>
      <sheetData sheetId="36">
        <row r="8">
          <cell r="C8">
            <v>13300.05373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Стоимость ЭЭ"/>
      <sheetName val="моделир.2013г. льгот. им-во "/>
      <sheetName val="0"/>
      <sheetName val="2.1"/>
      <sheetName val="1"/>
      <sheetName val="3.1"/>
      <sheetName val="3.2"/>
      <sheetName val="2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2008 (Min)"/>
      <sheetName val="2007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списки"/>
      <sheetName val="InputTI"/>
      <sheetName val="Позиция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БДДС_нов"/>
      <sheetName val="График"/>
      <sheetName val="ПФВ-0.6"/>
      <sheetName val="ПТ-1.2факт"/>
      <sheetName val="ТПИР"/>
      <sheetName val="Reference"/>
      <sheetName val="Сведения"/>
      <sheetName val="Справочник предприятий"/>
      <sheetName val="Справочник строк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Данные для расчета"/>
      <sheetName val="ИТОГИ  по Н,Р,Э,Q"/>
      <sheetName val="DB2002"/>
      <sheetName val="2.1"/>
      <sheetName val="2.2"/>
      <sheetName val="трансформация"/>
      <sheetName val="Калькуляция кв"/>
      <sheetName val="COMPS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на 1 тут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1"/>
      <sheetName val="2"/>
      <sheetName val="3.1"/>
      <sheetName val="3.2"/>
      <sheetName val="4"/>
      <sheetName val="4.1"/>
      <sheetName val="4.2"/>
      <sheetName val="5"/>
      <sheetName val="6"/>
      <sheetName val="7"/>
      <sheetName val="8"/>
      <sheetName val="9"/>
      <sheetName val="10"/>
      <sheetName val="11"/>
      <sheetName val="0"/>
      <sheetName val="топливо"/>
      <sheetName val="2.1"/>
      <sheetName val="2.2"/>
      <sheetName val="2.3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Тех"/>
      <sheetName val="учётный"/>
      <sheetName val="нормативы"/>
      <sheetName val="ЦФО_ПФМ"/>
    </sheetNames>
    <sheetDataSet>
      <sheetData sheetId="0"/>
      <sheetData sheetId="1">
        <row r="9">
          <cell r="E9">
            <v>0</v>
          </cell>
        </row>
      </sheetData>
      <sheetData sheetId="2">
        <row r="6">
          <cell r="G6" t="str">
            <v>ТЭС-1</v>
          </cell>
        </row>
        <row r="26">
          <cell r="P26">
            <v>0</v>
          </cell>
        </row>
        <row r="89">
          <cell r="Y89">
            <v>0</v>
          </cell>
        </row>
      </sheetData>
      <sheetData sheetId="3">
        <row r="6">
          <cell r="D6">
            <v>2004</v>
          </cell>
        </row>
        <row r="10">
          <cell r="F10">
            <v>0</v>
          </cell>
          <cell r="N10">
            <v>0</v>
          </cell>
          <cell r="R10">
            <v>0</v>
          </cell>
          <cell r="V10">
            <v>0</v>
          </cell>
          <cell r="Y10">
            <v>0</v>
          </cell>
        </row>
        <row r="11">
          <cell r="N11">
            <v>0</v>
          </cell>
          <cell r="R11">
            <v>0</v>
          </cell>
          <cell r="V11">
            <v>0</v>
          </cell>
          <cell r="Y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L13">
            <v>0</v>
          </cell>
          <cell r="M13">
            <v>0</v>
          </cell>
          <cell r="N13">
            <v>0</v>
          </cell>
          <cell r="R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F18">
            <v>0</v>
          </cell>
          <cell r="N18">
            <v>0</v>
          </cell>
          <cell r="R18">
            <v>0</v>
          </cell>
          <cell r="V18">
            <v>0</v>
          </cell>
          <cell r="Y18">
            <v>0</v>
          </cell>
        </row>
        <row r="19">
          <cell r="D19">
            <v>0</v>
          </cell>
          <cell r="E19">
            <v>0</v>
          </cell>
          <cell r="H19">
            <v>0</v>
          </cell>
          <cell r="I19">
            <v>0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</row>
        <row r="21">
          <cell r="F21">
            <v>0</v>
          </cell>
          <cell r="N21">
            <v>0</v>
          </cell>
          <cell r="R21">
            <v>0</v>
          </cell>
          <cell r="V21">
            <v>0</v>
          </cell>
          <cell r="Y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F26">
            <v>0</v>
          </cell>
          <cell r="N26">
            <v>0</v>
          </cell>
          <cell r="R26">
            <v>0</v>
          </cell>
          <cell r="V26">
            <v>0</v>
          </cell>
          <cell r="Y26">
            <v>0</v>
          </cell>
        </row>
        <row r="27">
          <cell r="D27">
            <v>0</v>
          </cell>
          <cell r="E27">
            <v>0</v>
          </cell>
          <cell r="H27">
            <v>0</v>
          </cell>
          <cell r="I27">
            <v>0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L35">
            <v>0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L36">
            <v>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</sheetData>
      <sheetData sheetId="4">
        <row r="6">
          <cell r="H6" t="str">
            <v>ТЭС-1</v>
          </cell>
          <cell r="I6" t="str">
            <v>ТЭС-2</v>
          </cell>
          <cell r="M6" t="str">
            <v>ГЭС-1</v>
          </cell>
          <cell r="N6" t="str">
            <v>ГЭС-2</v>
          </cell>
          <cell r="O6" t="str">
            <v>Добавить столбцы</v>
          </cell>
          <cell r="AD6" t="str">
            <v>ТЭС-2</v>
          </cell>
          <cell r="AE6" t="str">
            <v>Добавить столбцы</v>
          </cell>
          <cell r="AI6" t="str">
            <v>Котельная-2</v>
          </cell>
          <cell r="AJ6" t="str">
            <v>Добавить столбцы</v>
          </cell>
        </row>
        <row r="9">
          <cell r="Q9">
            <v>0</v>
          </cell>
          <cell r="AN9">
            <v>0</v>
          </cell>
        </row>
        <row r="10">
          <cell r="Q10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0</v>
          </cell>
        </row>
        <row r="24">
          <cell r="AN24">
            <v>0</v>
          </cell>
        </row>
        <row r="25">
          <cell r="AN25">
            <v>0</v>
          </cell>
        </row>
        <row r="26">
          <cell r="AN26">
            <v>0</v>
          </cell>
        </row>
        <row r="27">
          <cell r="Q27">
            <v>0</v>
          </cell>
          <cell r="AN27">
            <v>0</v>
          </cell>
        </row>
        <row r="28"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AN28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0</v>
          </cell>
          <cell r="AN32">
            <v>0</v>
          </cell>
        </row>
        <row r="34">
          <cell r="Q34">
            <v>0</v>
          </cell>
        </row>
        <row r="35">
          <cell r="AN35">
            <v>0</v>
          </cell>
        </row>
        <row r="36">
          <cell r="Q36">
            <v>0</v>
          </cell>
          <cell r="AN36">
            <v>0</v>
          </cell>
        </row>
        <row r="38">
          <cell r="Q38">
            <v>0</v>
          </cell>
        </row>
        <row r="39">
          <cell r="AN39">
            <v>0</v>
          </cell>
        </row>
        <row r="40">
          <cell r="Q40">
            <v>0</v>
          </cell>
          <cell r="AN40">
            <v>0</v>
          </cell>
        </row>
        <row r="41"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AN41">
            <v>0</v>
          </cell>
        </row>
        <row r="43">
          <cell r="Q43">
            <v>0</v>
          </cell>
        </row>
        <row r="44">
          <cell r="Q44">
            <v>0</v>
          </cell>
        </row>
      </sheetData>
      <sheetData sheetId="5">
        <row r="8">
          <cell r="C8">
            <v>0</v>
          </cell>
        </row>
      </sheetData>
      <sheetData sheetId="6">
        <row r="7">
          <cell r="C7">
            <v>0</v>
          </cell>
        </row>
      </sheetData>
      <sheetData sheetId="7">
        <row r="7">
          <cell r="C7">
            <v>0</v>
          </cell>
        </row>
      </sheetData>
      <sheetData sheetId="8"/>
      <sheetData sheetId="9">
        <row r="22">
          <cell r="B22" t="str">
            <v>Другие прочие платежи из прибыли</v>
          </cell>
        </row>
      </sheetData>
      <sheetData sheetId="10">
        <row r="8">
          <cell r="D8">
            <v>0</v>
          </cell>
        </row>
      </sheetData>
      <sheetData sheetId="11">
        <row r="8">
          <cell r="C8" t="str">
            <v>Всего</v>
          </cell>
        </row>
      </sheetData>
      <sheetData sheetId="12">
        <row r="5">
          <cell r="C5" t="str">
            <v>Всего</v>
          </cell>
        </row>
      </sheetData>
      <sheetData sheetId="13">
        <row r="7">
          <cell r="D7">
            <v>0</v>
          </cell>
        </row>
      </sheetData>
      <sheetData sheetId="14">
        <row r="6">
          <cell r="F6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1"/>
      <sheetName val="2007"/>
      <sheetName val="2008 (Min)"/>
      <sheetName val="2008 (Max)"/>
      <sheetName val="Индексы"/>
      <sheetName val="Регионы"/>
      <sheetName val="Производственные"/>
      <sheetName val="Титул"/>
      <sheetName val="ГАЗ"/>
      <sheetName val="п1.12"/>
      <sheetName val="п1.9"/>
      <sheetName val="топливо"/>
      <sheetName val="п1.10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3"/>
      <sheetName val="1.1"/>
      <sheetName val="1.2"/>
      <sheetName val="13"/>
      <sheetName val="14"/>
      <sheetName val="15"/>
      <sheetName val="16"/>
      <sheetName val="17"/>
      <sheetName val="18.2"/>
      <sheetName val="18"/>
      <sheetName val="19"/>
      <sheetName val="2.2"/>
      <sheetName val="20.1"/>
      <sheetName val="20"/>
      <sheetName val="21.3"/>
      <sheetName val="21"/>
      <sheetName val="22"/>
      <sheetName val="23"/>
      <sheetName val="24.1"/>
      <sheetName val="24"/>
      <sheetName val="25.1"/>
      <sheetName val="25"/>
      <sheetName val="26"/>
      <sheetName val="28.1"/>
      <sheetName val="28.2"/>
      <sheetName val="28"/>
      <sheetName val="4"/>
      <sheetName val="5"/>
      <sheetName val="6"/>
      <sheetName val="8"/>
      <sheetName val="9"/>
      <sheetName val="P2.1"/>
      <sheetName val="P2.2"/>
      <sheetName val="2"/>
      <sheetName val="0"/>
    </sheetNames>
    <sheetDataSet>
      <sheetData sheetId="0"/>
      <sheetData sheetId="1" refreshError="1"/>
      <sheetData sheetId="2"/>
      <sheetData sheetId="3"/>
      <sheetData sheetId="4">
        <row r="25">
          <cell r="Q25">
            <v>0</v>
          </cell>
        </row>
        <row r="34">
          <cell r="G34">
            <v>0</v>
          </cell>
          <cell r="Q34">
            <v>0</v>
          </cell>
        </row>
        <row r="35">
          <cell r="G35">
            <v>0</v>
          </cell>
          <cell r="Q35">
            <v>0</v>
          </cell>
        </row>
        <row r="40">
          <cell r="G40">
            <v>0</v>
          </cell>
        </row>
        <row r="44">
          <cell r="G44">
            <v>0</v>
          </cell>
        </row>
      </sheetData>
      <sheetData sheetId="5">
        <row r="8">
          <cell r="X8" t="e">
            <v>#REF!</v>
          </cell>
          <cell r="Y8" t="e">
            <v>#REF!</v>
          </cell>
        </row>
        <row r="9">
          <cell r="X9" t="e">
            <v>#REF!</v>
          </cell>
          <cell r="Y9" t="e">
            <v>#REF!</v>
          </cell>
        </row>
        <row r="11"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X11" t="e">
            <v>#REF!</v>
          </cell>
          <cell r="Y11" t="e">
            <v>#REF!</v>
          </cell>
        </row>
        <row r="12"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X12" t="e">
            <v>#REF!</v>
          </cell>
          <cell r="Y12" t="e">
            <v>#REF!</v>
          </cell>
        </row>
        <row r="14"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X14" t="e">
            <v>#REF!</v>
          </cell>
          <cell r="Y14" t="e">
            <v>#REF!</v>
          </cell>
        </row>
        <row r="15"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X15" t="e">
            <v>#REF!</v>
          </cell>
          <cell r="Y15" t="e">
            <v>#REF!</v>
          </cell>
        </row>
        <row r="17"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X17" t="e">
            <v>#REF!</v>
          </cell>
          <cell r="Y17" t="e">
            <v>#REF!</v>
          </cell>
        </row>
        <row r="18"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X18" t="e">
            <v>#REF!</v>
          </cell>
          <cell r="Y18" t="e">
            <v>#REF!</v>
          </cell>
        </row>
        <row r="19"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Q19" t="e">
            <v>#REF!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X19" t="e">
            <v>#REF!</v>
          </cell>
          <cell r="Y19" t="e">
            <v>#REF!</v>
          </cell>
        </row>
        <row r="20"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X20" t="e">
            <v>#REF!</v>
          </cell>
          <cell r="Y20" t="e">
            <v>#REF!</v>
          </cell>
        </row>
        <row r="21"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Q21" t="e">
            <v>#REF!</v>
          </cell>
          <cell r="R21" t="e">
            <v>#REF!</v>
          </cell>
          <cell r="S21" t="e">
            <v>#REF!</v>
          </cell>
          <cell r="T21" t="e">
            <v>#REF!</v>
          </cell>
          <cell r="U21" t="e">
            <v>#REF!</v>
          </cell>
          <cell r="X21" t="e">
            <v>#REF!</v>
          </cell>
          <cell r="Y21" t="e">
            <v>#REF!</v>
          </cell>
        </row>
        <row r="25"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X25" t="e">
            <v>#REF!</v>
          </cell>
          <cell r="Y25" t="e">
            <v>#REF!</v>
          </cell>
        </row>
        <row r="27"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</row>
        <row r="28"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Q28" t="e">
            <v>#REF!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</row>
        <row r="29"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Q29" t="e">
            <v>#REF!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</row>
        <row r="30"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Q30" t="e">
            <v>#REF!</v>
          </cell>
          <cell r="R30" t="e">
            <v>#REF!</v>
          </cell>
          <cell r="S30" t="e">
            <v>#REF!</v>
          </cell>
          <cell r="T30" t="e">
            <v>#REF!</v>
          </cell>
          <cell r="U30" t="e">
            <v>#REF!</v>
          </cell>
        </row>
        <row r="31"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Q31" t="e">
            <v>#REF!</v>
          </cell>
          <cell r="R31" t="e">
            <v>#REF!</v>
          </cell>
          <cell r="S31" t="e">
            <v>#REF!</v>
          </cell>
          <cell r="T31" t="e">
            <v>#REF!</v>
          </cell>
          <cell r="U31" t="e">
            <v>#REF!</v>
          </cell>
        </row>
        <row r="34"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Q34" t="e">
            <v>#REF!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X34" t="e">
            <v>#REF!</v>
          </cell>
          <cell r="Y34" t="e">
            <v>#REF!</v>
          </cell>
        </row>
        <row r="35"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Q35" t="e">
            <v>#REF!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  <cell r="X35" t="e">
            <v>#REF!</v>
          </cell>
          <cell r="Y35" t="e">
            <v>#REF!</v>
          </cell>
        </row>
        <row r="38"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X38" t="e">
            <v>#REF!</v>
          </cell>
          <cell r="Y38" t="e">
            <v>#REF!</v>
          </cell>
        </row>
        <row r="40"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X40" t="e">
            <v>#REF!</v>
          </cell>
          <cell r="Y40" t="e">
            <v>#REF!</v>
          </cell>
        </row>
        <row r="41"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Q41" t="e">
            <v>#REF!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X41" t="e">
            <v>#REF!</v>
          </cell>
          <cell r="Y41" t="e">
            <v>#REF!</v>
          </cell>
        </row>
        <row r="42"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Q42" t="e">
            <v>#REF!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X42" t="e">
            <v>#REF!</v>
          </cell>
          <cell r="Y42" t="e">
            <v>#REF!</v>
          </cell>
        </row>
        <row r="44">
          <cell r="G44">
            <v>0</v>
          </cell>
          <cell r="Q44">
            <v>0</v>
          </cell>
          <cell r="X44">
            <v>0</v>
          </cell>
        </row>
        <row r="47"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Q47" t="e">
            <v>#REF!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X47" t="e">
            <v>#REF!</v>
          </cell>
          <cell r="Y47" t="e">
            <v>#REF!</v>
          </cell>
        </row>
      </sheetData>
      <sheetData sheetId="6">
        <row r="8">
          <cell r="X8" t="e">
            <v>#REF!</v>
          </cell>
          <cell r="Y8" t="e">
            <v>#REF!</v>
          </cell>
        </row>
        <row r="9">
          <cell r="X9" t="e">
            <v>#REF!</v>
          </cell>
          <cell r="Y9" t="e">
            <v>#REF!</v>
          </cell>
        </row>
        <row r="11"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X11" t="e">
            <v>#REF!</v>
          </cell>
          <cell r="Y11" t="e">
            <v>#REF!</v>
          </cell>
        </row>
        <row r="12"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X12" t="e">
            <v>#REF!</v>
          </cell>
          <cell r="Y12" t="e">
            <v>#REF!</v>
          </cell>
        </row>
        <row r="14"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X14" t="e">
            <v>#REF!</v>
          </cell>
          <cell r="Y14" t="e">
            <v>#REF!</v>
          </cell>
        </row>
        <row r="15"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X15" t="e">
            <v>#REF!</v>
          </cell>
          <cell r="Y15" t="e">
            <v>#REF!</v>
          </cell>
        </row>
        <row r="17"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X17" t="e">
            <v>#REF!</v>
          </cell>
          <cell r="Y17" t="e">
            <v>#REF!</v>
          </cell>
        </row>
        <row r="18"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X18" t="e">
            <v>#REF!</v>
          </cell>
          <cell r="Y18" t="e">
            <v>#REF!</v>
          </cell>
        </row>
        <row r="19"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Q19" t="e">
            <v>#REF!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X19" t="e">
            <v>#REF!</v>
          </cell>
          <cell r="Y19" t="e">
            <v>#REF!</v>
          </cell>
        </row>
        <row r="20"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X20" t="e">
            <v>#REF!</v>
          </cell>
          <cell r="Y20" t="e">
            <v>#REF!</v>
          </cell>
        </row>
        <row r="21"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Q21" t="e">
            <v>#REF!</v>
          </cell>
          <cell r="R21" t="e">
            <v>#REF!</v>
          </cell>
          <cell r="S21" t="e">
            <v>#REF!</v>
          </cell>
          <cell r="T21" t="e">
            <v>#REF!</v>
          </cell>
          <cell r="U21" t="e">
            <v>#REF!</v>
          </cell>
          <cell r="X21" t="e">
            <v>#REF!</v>
          </cell>
          <cell r="Y21" t="e">
            <v>#REF!</v>
          </cell>
        </row>
        <row r="25"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X25" t="e">
            <v>#REF!</v>
          </cell>
          <cell r="Y25" t="e">
            <v>#REF!</v>
          </cell>
        </row>
        <row r="27"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X27" t="e">
            <v>#REF!</v>
          </cell>
          <cell r="Y27" t="e">
            <v>#REF!</v>
          </cell>
        </row>
        <row r="28"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Q28" t="e">
            <v>#REF!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X28" t="e">
            <v>#REF!</v>
          </cell>
          <cell r="Y28" t="e">
            <v>#REF!</v>
          </cell>
        </row>
        <row r="29"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Q29" t="e">
            <v>#REF!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X29" t="e">
            <v>#REF!</v>
          </cell>
          <cell r="Y29" t="e">
            <v>#REF!</v>
          </cell>
        </row>
        <row r="30"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Q30" t="e">
            <v>#REF!</v>
          </cell>
          <cell r="R30" t="e">
            <v>#REF!</v>
          </cell>
          <cell r="S30" t="e">
            <v>#REF!</v>
          </cell>
          <cell r="T30" t="e">
            <v>#REF!</v>
          </cell>
          <cell r="U30" t="e">
            <v>#REF!</v>
          </cell>
          <cell r="X30" t="e">
            <v>#REF!</v>
          </cell>
          <cell r="Y30" t="e">
            <v>#REF!</v>
          </cell>
        </row>
        <row r="31"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Q31" t="e">
            <v>#REF!</v>
          </cell>
          <cell r="R31" t="e">
            <v>#REF!</v>
          </cell>
          <cell r="S31" t="e">
            <v>#REF!</v>
          </cell>
          <cell r="T31" t="e">
            <v>#REF!</v>
          </cell>
          <cell r="U31" t="e">
            <v>#REF!</v>
          </cell>
          <cell r="X31" t="e">
            <v>#REF!</v>
          </cell>
          <cell r="Y31" t="e">
            <v>#REF!</v>
          </cell>
        </row>
        <row r="34"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Q34" t="e">
            <v>#REF!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X34" t="e">
            <v>#REF!</v>
          </cell>
          <cell r="Y34" t="e">
            <v>#REF!</v>
          </cell>
        </row>
        <row r="35"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Q35" t="e">
            <v>#REF!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  <cell r="X35" t="e">
            <v>#REF!</v>
          </cell>
          <cell r="Y35" t="e">
            <v>#REF!</v>
          </cell>
        </row>
        <row r="38"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X38" t="e">
            <v>#REF!</v>
          </cell>
          <cell r="Y38" t="e">
            <v>#REF!</v>
          </cell>
        </row>
        <row r="40"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X40" t="e">
            <v>#REF!</v>
          </cell>
          <cell r="Y40" t="e">
            <v>#REF!</v>
          </cell>
        </row>
        <row r="41"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Q41" t="e">
            <v>#REF!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X41" t="e">
            <v>#REF!</v>
          </cell>
          <cell r="Y41" t="e">
            <v>#REF!</v>
          </cell>
        </row>
        <row r="42"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Q42" t="e">
            <v>#REF!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X42" t="e">
            <v>#REF!</v>
          </cell>
          <cell r="Y42" t="e">
            <v>#REF!</v>
          </cell>
        </row>
        <row r="44">
          <cell r="G44">
            <v>0</v>
          </cell>
          <cell r="Q44">
            <v>0</v>
          </cell>
          <cell r="X44">
            <v>0</v>
          </cell>
        </row>
        <row r="47"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Q47" t="e">
            <v>#REF!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X47" t="e">
            <v>#REF!</v>
          </cell>
          <cell r="Y47" t="e">
            <v>#REF!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  <sheetName val="1-4кв_без_дефлятора"/>
      <sheetName val="1-4кв"/>
      <sheetName val="Распр_АТЦ"/>
      <sheetName val="1-4кв+Распр АТЦ"/>
      <sheetName val="Распр_РСУ"/>
      <sheetName val="1-4кв+АТЦ+РСУ"/>
      <sheetName val="Распр_ОХР"/>
      <sheetName val="1-4кв+АТЦ+РСУ+ОХР"/>
      <sheetName val="виды деят-ти"/>
      <sheetName val="15по станциям"/>
      <sheetName val="15ээ"/>
      <sheetName val="15тэ"/>
      <sheetName val="15тэ пр-во"/>
      <sheetName val="15тэ пер-ча"/>
      <sheetName val="тариф.поле ТЭ мин"/>
      <sheetName val="тариф.поле по ТЭ макс"/>
      <sheetName val="Свод мин-макс"/>
      <sheetName val="ВД"/>
      <sheetName val="15Всего"/>
      <sheetName val="15ХВП"/>
      <sheetName val="21по станциям"/>
      <sheetName val="21всего"/>
      <sheetName val="21ээ"/>
      <sheetName val="21тэ"/>
      <sheetName val="21тэ пр-во"/>
      <sheetName val="21тэ пер-ча"/>
      <sheetName val="% кредит"/>
      <sheetName val="Покупная энергия"/>
      <sheetName val="Услуги ПХ ТЭ"/>
      <sheetName val="другие с-сть ТЭ"/>
      <sheetName val="ПЖТ -2"/>
      <sheetName val="тариф.поле(свод)"/>
      <sheetName val="тариф.поле по ЭЭ"/>
      <sheetName val="ОАО &quot;БИМ&quot;"/>
      <sheetName val="Услуги ПХ свод"/>
      <sheetName val="другие с-сть свод"/>
      <sheetName val="ВД макс (2)"/>
      <sheetName val="Производственные"/>
      <sheetName val="Титул"/>
      <sheetName val="ГАЗ"/>
      <sheetName val="п1.12"/>
      <sheetName val="п1.9"/>
      <sheetName val="топливо"/>
      <sheetName val="п1.10"/>
      <sheetName val="2015отчет"/>
      <sheetName val="Титульный"/>
      <sheetName val="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F2" t="str">
            <v>Тарифы 2010г индексным методом</v>
          </cell>
          <cell r="G2" t="str">
            <v>2010 к 2009, %</v>
          </cell>
          <cell r="H2" t="str">
            <v>Тарифы 2010г расчетным методом</v>
          </cell>
          <cell r="I2" t="str">
            <v>2010 к 2009, %</v>
          </cell>
        </row>
        <row r="5">
          <cell r="F5">
            <v>5</v>
          </cell>
          <cell r="G5">
            <v>6</v>
          </cell>
          <cell r="H5">
            <v>7</v>
          </cell>
          <cell r="I5">
            <v>8</v>
          </cell>
        </row>
        <row r="6">
          <cell r="F6" t="str">
            <v>Ивановский филиал ОАО "ТГК-6"</v>
          </cell>
          <cell r="G6" t="str">
            <v>Ивановский филиал ОАО "ТГК-6"</v>
          </cell>
          <cell r="H6" t="str">
            <v>Ивановский филиал ОАО "ТГК-6"</v>
          </cell>
          <cell r="I6" t="str">
            <v>Ивановский филиал ОАО "ТГК-6"</v>
          </cell>
        </row>
        <row r="7">
          <cell r="F7" t="str">
            <v>ЭЭ10</v>
          </cell>
          <cell r="G7" t="str">
            <v>ЭЭ11</v>
          </cell>
          <cell r="H7" t="str">
            <v>ЭЭ12</v>
          </cell>
          <cell r="I7" t="str">
            <v>ЭЭ13</v>
          </cell>
        </row>
        <row r="8">
          <cell r="F8">
            <v>542</v>
          </cell>
          <cell r="G8">
            <v>112</v>
          </cell>
          <cell r="H8">
            <v>542</v>
          </cell>
          <cell r="I8">
            <v>112</v>
          </cell>
        </row>
        <row r="9">
          <cell r="F9">
            <v>1753.336</v>
          </cell>
          <cell r="G9">
            <v>102</v>
          </cell>
          <cell r="H9">
            <v>1753.336</v>
          </cell>
          <cell r="I9">
            <v>102</v>
          </cell>
        </row>
        <row r="10">
          <cell r="F10">
            <v>1495.963</v>
          </cell>
          <cell r="G10">
            <v>102</v>
          </cell>
          <cell r="H10">
            <v>1495.963</v>
          </cell>
          <cell r="I10">
            <v>102</v>
          </cell>
        </row>
        <row r="11">
          <cell r="F11">
            <v>1471.989</v>
          </cell>
          <cell r="G11">
            <v>102</v>
          </cell>
          <cell r="H11">
            <v>1471.989</v>
          </cell>
          <cell r="I11">
            <v>102</v>
          </cell>
        </row>
        <row r="12">
          <cell r="F12">
            <v>2612.9789999999998</v>
          </cell>
          <cell r="G12">
            <v>96</v>
          </cell>
          <cell r="H12">
            <v>2612.9789999999998</v>
          </cell>
          <cell r="I12">
            <v>96</v>
          </cell>
        </row>
        <row r="13">
          <cell r="F13">
            <v>2396</v>
          </cell>
          <cell r="G13">
            <v>88</v>
          </cell>
          <cell r="H13">
            <v>2396</v>
          </cell>
          <cell r="I13">
            <v>88</v>
          </cell>
        </row>
        <row r="14">
          <cell r="F14">
            <v>1357.184</v>
          </cell>
          <cell r="G14">
            <v>121</v>
          </cell>
          <cell r="H14">
            <v>1576.5509999999999</v>
          </cell>
          <cell r="I14">
            <v>140</v>
          </cell>
        </row>
        <row r="15">
          <cell r="F15">
            <v>960.93100000000004</v>
          </cell>
          <cell r="G15">
            <v>128</v>
          </cell>
          <cell r="H15">
            <v>947.20699999999999</v>
          </cell>
          <cell r="I15">
            <v>126</v>
          </cell>
        </row>
        <row r="16">
          <cell r="F16">
            <v>89680.179000000004</v>
          </cell>
          <cell r="G16">
            <v>97</v>
          </cell>
          <cell r="H16">
            <v>129746.772</v>
          </cell>
          <cell r="I16">
            <v>140</v>
          </cell>
        </row>
        <row r="17">
          <cell r="G17">
            <v>0</v>
          </cell>
          <cell r="I17">
            <v>0</v>
          </cell>
        </row>
        <row r="18">
          <cell r="G18">
            <v>0</v>
          </cell>
          <cell r="I18">
            <v>0</v>
          </cell>
        </row>
        <row r="19">
          <cell r="F19">
            <v>2472042</v>
          </cell>
          <cell r="G19">
            <v>127</v>
          </cell>
          <cell r="H19">
            <v>2472042</v>
          </cell>
          <cell r="I19">
            <v>127</v>
          </cell>
        </row>
        <row r="20">
          <cell r="F20">
            <v>1388819</v>
          </cell>
          <cell r="G20">
            <v>131</v>
          </cell>
          <cell r="H20">
            <v>1388819</v>
          </cell>
          <cell r="I20">
            <v>131</v>
          </cell>
        </row>
        <row r="21">
          <cell r="F21">
            <v>1083223</v>
          </cell>
          <cell r="G21">
            <v>121</v>
          </cell>
          <cell r="H21">
            <v>1083223</v>
          </cell>
          <cell r="I21">
            <v>121</v>
          </cell>
        </row>
        <row r="22">
          <cell r="F22">
            <v>46078.400000000001</v>
          </cell>
          <cell r="G22">
            <v>107</v>
          </cell>
          <cell r="H22">
            <v>47739</v>
          </cell>
          <cell r="I22">
            <v>111</v>
          </cell>
        </row>
        <row r="23">
          <cell r="F23">
            <v>526619.69999999995</v>
          </cell>
          <cell r="G23">
            <v>110</v>
          </cell>
          <cell r="H23">
            <v>792830</v>
          </cell>
          <cell r="I23">
            <v>166</v>
          </cell>
        </row>
        <row r="24">
          <cell r="F24">
            <v>1961517.1</v>
          </cell>
          <cell r="G24">
            <v>124</v>
          </cell>
          <cell r="H24">
            <v>2229388</v>
          </cell>
          <cell r="I24">
            <v>141</v>
          </cell>
          <cell r="J24">
            <v>2229388</v>
          </cell>
        </row>
        <row r="25">
          <cell r="F25">
            <v>572698.1</v>
          </cell>
          <cell r="G25">
            <v>110</v>
          </cell>
          <cell r="H25">
            <v>840569</v>
          </cell>
          <cell r="I25">
            <v>162</v>
          </cell>
        </row>
        <row r="26">
          <cell r="F26">
            <v>28994.5</v>
          </cell>
          <cell r="G26">
            <v>110</v>
          </cell>
          <cell r="H26">
            <v>7170</v>
          </cell>
          <cell r="I26">
            <v>27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28994.5</v>
          </cell>
          <cell r="G28">
            <v>110</v>
          </cell>
          <cell r="H28">
            <v>7170</v>
          </cell>
          <cell r="I28">
            <v>27</v>
          </cell>
        </row>
        <row r="29">
          <cell r="F29">
            <v>7248.6</v>
          </cell>
          <cell r="G29">
            <v>110</v>
          </cell>
          <cell r="H29">
            <v>1593</v>
          </cell>
          <cell r="I29">
            <v>24</v>
          </cell>
        </row>
        <row r="30">
          <cell r="F30">
            <v>36243.1</v>
          </cell>
          <cell r="G30">
            <v>110</v>
          </cell>
          <cell r="H30">
            <v>8763</v>
          </cell>
          <cell r="I30">
            <v>27</v>
          </cell>
          <cell r="J30">
            <v>8763</v>
          </cell>
        </row>
        <row r="31">
          <cell r="F31">
            <v>0</v>
          </cell>
          <cell r="G31">
            <v>0</v>
          </cell>
          <cell r="H31">
            <v>82515</v>
          </cell>
          <cell r="I31">
            <v>0</v>
          </cell>
        </row>
        <row r="32">
          <cell r="F32">
            <v>1997760.2</v>
          </cell>
          <cell r="G32">
            <v>124</v>
          </cell>
          <cell r="H32">
            <v>2320666</v>
          </cell>
          <cell r="I32">
            <v>144</v>
          </cell>
          <cell r="J32">
            <v>2238151</v>
          </cell>
        </row>
        <row r="34">
          <cell r="A34" t="str">
            <v>* - в 2009 году показатели в п. 2-4 указываются в соответствии с прогнозным балансом, утвержденным на 2007 год</v>
          </cell>
        </row>
      </sheetData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  <sheetName val="1-4кв_без_дефлятора"/>
      <sheetName val="1-4кв"/>
      <sheetName val="Распр_АТЦ"/>
      <sheetName val="1-4кв+Распр АТЦ"/>
      <sheetName val="Распр_РСУ"/>
      <sheetName val="1-4кв+АТЦ+РСУ"/>
      <sheetName val="Распр_ОХР"/>
      <sheetName val="1-4кв+АТЦ+РСУ+ОХР"/>
      <sheetName val="виды деят-ти"/>
      <sheetName val="тарифное поле"/>
      <sheetName val="предельные"/>
      <sheetName val="Риски к тар.заявке"/>
      <sheetName val="ФОТ 2009-2010"/>
      <sheetName val="Ремонты-инвестиции"/>
      <sheetName val="Услуги ПХ ТЭ"/>
      <sheetName val="другие с-сть ТЭ"/>
      <sheetName val="15по станциям"/>
      <sheetName val="15Всего"/>
      <sheetName val="15ээ"/>
      <sheetName val="15тэ"/>
      <sheetName val="15тэ пр-во"/>
      <sheetName val="15тэ пер-ча"/>
      <sheetName val="15ХВП"/>
      <sheetName val="21по станциям"/>
      <sheetName val="21всего"/>
      <sheetName val="21ээ"/>
      <sheetName val="21тэ"/>
      <sheetName val="21тэ пр-во"/>
      <sheetName val="21тэ пер-ча"/>
      <sheetName val="ВД_форм"/>
      <sheetName val="ВД"/>
      <sheetName val="% кредит"/>
      <sheetName val="Покупная энергия"/>
      <sheetName val="ПЖТ -2"/>
      <sheetName val="тариф.поле(свод)"/>
      <sheetName val="тариф.поле по ЭЭ"/>
      <sheetName val="ОАО &quot;БИМ&quot;"/>
      <sheetName val="Услуги ПХ свод"/>
      <sheetName val="другие с-сть свод"/>
      <sheetName val="ВД макс (2)"/>
      <sheetName val="6"/>
      <sheetName val="2015отч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8">
          <cell r="E8">
            <v>481.99900000000002</v>
          </cell>
        </row>
        <row r="9">
          <cell r="E9">
            <v>1717.6</v>
          </cell>
        </row>
        <row r="10">
          <cell r="E10">
            <v>1464.4</v>
          </cell>
        </row>
        <row r="11">
          <cell r="E11">
            <v>1438.6</v>
          </cell>
        </row>
        <row r="12">
          <cell r="E12">
            <v>2729.817</v>
          </cell>
        </row>
        <row r="13">
          <cell r="E13">
            <v>2717.1669999999999</v>
          </cell>
        </row>
        <row r="14">
          <cell r="E14">
            <v>1122.626</v>
          </cell>
        </row>
        <row r="15">
          <cell r="E15">
            <v>750.30899999999997</v>
          </cell>
        </row>
        <row r="16">
          <cell r="E16">
            <v>92601.634999999995</v>
          </cell>
        </row>
        <row r="19">
          <cell r="E19">
            <v>1953833.4</v>
          </cell>
        </row>
        <row r="20">
          <cell r="E20">
            <v>1062106.1000000001</v>
          </cell>
        </row>
        <row r="21">
          <cell r="E21">
            <v>891727.3</v>
          </cell>
        </row>
        <row r="22">
          <cell r="E22">
            <v>43063.9</v>
          </cell>
        </row>
        <row r="23">
          <cell r="E23">
            <v>477010.6</v>
          </cell>
        </row>
        <row r="24">
          <cell r="E24">
            <v>1582180.6</v>
          </cell>
        </row>
        <row r="25">
          <cell r="E25">
            <v>520074.5</v>
          </cell>
        </row>
        <row r="26">
          <cell r="E26">
            <v>26263.1</v>
          </cell>
        </row>
        <row r="27">
          <cell r="E27">
            <v>0</v>
          </cell>
        </row>
        <row r="28">
          <cell r="E28">
            <v>26263.1</v>
          </cell>
        </row>
        <row r="29">
          <cell r="E29">
            <v>6565.8</v>
          </cell>
        </row>
        <row r="30">
          <cell r="E30">
            <v>32828.800000000003</v>
          </cell>
        </row>
        <row r="31">
          <cell r="E31">
            <v>0</v>
          </cell>
        </row>
        <row r="32">
          <cell r="E32">
            <v>1615009.4</v>
          </cell>
        </row>
      </sheetData>
      <sheetData sheetId="37"/>
      <sheetData sheetId="38"/>
      <sheetData sheetId="39"/>
      <sheetData sheetId="40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0"/>
      <sheetName val="СЦТ"/>
      <sheetName val="тариф.поле по ЭЭ"/>
      <sheetName val="Стоимость ЭЭ"/>
    </sheetNames>
    <sheetDataSet>
      <sheetData sheetId="0"/>
      <sheetData sheetId="1"/>
      <sheetData sheetId="2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топливо"/>
      <sheetName val="Регионы"/>
      <sheetName val="СЦТ"/>
      <sheetName val="фин. позиция"/>
      <sheetName val="Свод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фин. позиция"/>
      <sheetName val="TEHSHEET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0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"/>
      <sheetName val="12"/>
      <sheetName val="14"/>
      <sheetName val="15"/>
      <sheetName val="17"/>
      <sheetName val="18"/>
      <sheetName val="19"/>
      <sheetName val="20"/>
      <sheetName val="2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TEHSHEET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  <sheetName val="1"/>
      <sheetName val="10"/>
      <sheetName val="3.1"/>
      <sheetName val="3.2"/>
      <sheetName val="2"/>
      <sheetName val="9"/>
      <sheetName val="4.1"/>
      <sheetName val="4.2"/>
      <sheetName val="6"/>
      <sheetName val="7"/>
      <sheetName val="8"/>
      <sheetName val="Ген__не_уч__ОРЭМ"/>
      <sheetName val="4_баланс_ээ"/>
      <sheetName val="5_баланс_мощности"/>
      <sheetName val="Расчет_НВВ_общий"/>
      <sheetName val="Расчет_котловых_тарифов"/>
      <sheetName val="3_1"/>
      <sheetName val="3_2"/>
      <sheetName val="4_1"/>
      <sheetName val="4_2"/>
      <sheetName val="Справочники"/>
      <sheetName val="ээ"/>
      <sheetName val="Мат. для экспл. сети"/>
      <sheetName val="Эл.энергия"/>
      <sheetName val="Общехоз расх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3">
          <cell r="F13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iski"/>
      <sheetName val="Титул"/>
      <sheetName val="НВВ_"/>
      <sheetName val="НВВ"/>
      <sheetName val="Расходы из прибыли"/>
      <sheetName val="Уд.расх топл"/>
      <sheetName val="Вода на технол.цели"/>
      <sheetName val="Водоотведение"/>
      <sheetName val="Реагенты"/>
      <sheetName val="ГСМ"/>
      <sheetName val="Мат. для эксп. котлы"/>
      <sheetName val="Мат. для экспл. сети"/>
      <sheetName val="Услуги произв. хар-ра"/>
      <sheetName val="Эл.энергия"/>
      <sheetName val="Амортизация"/>
      <sheetName val="Страхование"/>
      <sheetName val="Налоги"/>
      <sheetName val="Аренда"/>
      <sheetName val="Ремонты"/>
      <sheetName val="Уборка"/>
      <sheetName val="Охрана труда"/>
      <sheetName val="Подписные издания"/>
      <sheetName val="Мат для офис тех"/>
      <sheetName val="Охрана им. + пожарка"/>
      <sheetName val="Связь"/>
      <sheetName val="Общехоз расходы"/>
      <sheetName val="Общепроизвод расход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2">
          <cell r="E62">
            <v>4229</v>
          </cell>
        </row>
      </sheetData>
      <sheetData sheetId="12"/>
      <sheetData sheetId="13">
        <row r="217">
          <cell r="L217">
            <v>31833.776699999999</v>
          </cell>
        </row>
        <row r="218">
          <cell r="L218">
            <v>1060.2032320000001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87">
          <cell r="D87">
            <v>2206.9291296600954</v>
          </cell>
        </row>
      </sheetData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Данные для расчета"/>
      <sheetName val="ИТОГИ  по Н,Р,Э,Q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Позиция"/>
      <sheetName val="на 1 ту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"/>
      <sheetName val="стр.1"/>
      <sheetName val="Мат. для экспл. сети"/>
      <sheetName val="Эл.энергия"/>
      <sheetName val="Общехоз расходы"/>
      <sheetName val="Макросы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18.1"/>
      <sheetName val="19.1.1"/>
      <sheetName val="1.1"/>
      <sheetName val="1.2"/>
      <sheetName val="10"/>
      <sheetName val="12"/>
      <sheetName val="18.2"/>
      <sheetName val="2.2"/>
      <sheetName val="20.1"/>
      <sheetName val="21.3"/>
      <sheetName val="22"/>
      <sheetName val="23"/>
      <sheetName val="24"/>
      <sheetName val="24.1"/>
      <sheetName val="25"/>
      <sheetName val="25.1"/>
      <sheetName val="28.1"/>
      <sheetName val="28.2"/>
      <sheetName val="3"/>
      <sheetName val="4"/>
      <sheetName val="5"/>
      <sheetName val="8"/>
      <sheetName val="9"/>
      <sheetName val="P2.1"/>
      <sheetName val="P2.2"/>
      <sheetName val="стр_1"/>
      <sheetName val="TEHSHEET"/>
      <sheetName val="Топливо2009"/>
      <sheetName val="2009"/>
      <sheetName val="Производственные"/>
      <sheetName val="Титул"/>
      <sheetName val="ГАЗ"/>
      <sheetName val="п1.12"/>
      <sheetName val="п1.9"/>
      <sheetName val="топливо"/>
      <sheetName val="п1.10"/>
      <sheetName val="ТН-2016-2018"/>
      <sheetName val="11"/>
      <sheetName val="13"/>
      <sheetName val="14"/>
      <sheetName val="15"/>
      <sheetName val="17"/>
      <sheetName val="18"/>
      <sheetName val="19"/>
      <sheetName val="20"/>
      <sheetName val="21"/>
      <sheetName val="26"/>
      <sheetName val="28"/>
      <sheetName val="6"/>
      <sheetName val="Заголовок"/>
      <sheetName val="FST5"/>
      <sheetName val="Мат_ для экспл_ сети"/>
      <sheetName val="Эл_энергия"/>
      <sheetName val="2"/>
      <sheetName val="3.2"/>
      <sheetName val="1"/>
      <sheetName val="3.1"/>
      <sheetName val="4.1"/>
      <sheetName val="4.2"/>
      <sheetName val="7"/>
      <sheetName val="Таблица П 1.15"/>
      <sheetName val="0"/>
      <sheetName val="KARTA"/>
    </sheetNames>
    <sheetDataSet>
      <sheetData sheetId="0" refreshError="1">
        <row r="1">
          <cell r="M1" t="str">
            <v>Таблица № П1.16.</v>
          </cell>
        </row>
        <row r="2">
          <cell r="A2" t="str">
            <v xml:space="preserve">Расчет расходов на оплату труда </v>
          </cell>
        </row>
        <row r="4">
          <cell r="A4" t="str">
            <v>№ п.п.</v>
          </cell>
          <cell r="B4" t="str">
            <v>Показатели</v>
          </cell>
          <cell r="C4" t="str">
            <v>Ед.изм.</v>
          </cell>
          <cell r="D4" t="str">
            <v>Всего</v>
          </cell>
          <cell r="F4" t="str">
            <v>Производство электроэнергии</v>
          </cell>
          <cell r="H4" t="str">
            <v>Производство тепловой энергии</v>
          </cell>
          <cell r="J4" t="str">
            <v>Передача электроэнергии</v>
          </cell>
          <cell r="L4" t="str">
            <v>Передача тепловой энергии</v>
          </cell>
        </row>
        <row r="5">
          <cell r="D5">
            <v>2008</v>
          </cell>
          <cell r="E5">
            <v>2009</v>
          </cell>
          <cell r="F5">
            <v>2008</v>
          </cell>
          <cell r="G5">
            <v>2009</v>
          </cell>
          <cell r="H5">
            <v>2008</v>
          </cell>
          <cell r="I5">
            <v>2009</v>
          </cell>
          <cell r="J5">
            <v>2008</v>
          </cell>
          <cell r="K5">
            <v>2009</v>
          </cell>
          <cell r="L5">
            <v>2008</v>
          </cell>
          <cell r="M5">
            <v>2009</v>
          </cell>
        </row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10</v>
          </cell>
          <cell r="I6">
            <v>11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</row>
        <row r="7">
          <cell r="A7" t="str">
            <v>1.</v>
          </cell>
          <cell r="B7" t="str">
            <v>Численность</v>
          </cell>
          <cell r="C7" t="str">
            <v>чел.</v>
          </cell>
          <cell r="E7">
            <v>185</v>
          </cell>
          <cell r="I7">
            <v>185</v>
          </cell>
        </row>
        <row r="8">
          <cell r="A8" t="str">
            <v>1.1.</v>
          </cell>
          <cell r="B8" t="str">
            <v xml:space="preserve">Численность ППП </v>
          </cell>
          <cell r="C8" t="str">
            <v>чел.</v>
          </cell>
          <cell r="E8">
            <v>185</v>
          </cell>
          <cell r="I8">
            <v>185</v>
          </cell>
        </row>
        <row r="9">
          <cell r="A9" t="str">
            <v>2.</v>
          </cell>
          <cell r="B9" t="str">
            <v>Средняя оплата труда</v>
          </cell>
        </row>
        <row r="10">
          <cell r="A10" t="str">
            <v>2.1.</v>
          </cell>
          <cell r="B10" t="str">
            <v>Тарифная ставка рабочего 1-го разряда</v>
          </cell>
          <cell r="C10" t="str">
            <v>руб./чел.</v>
          </cell>
          <cell r="E10">
            <v>1794</v>
          </cell>
          <cell r="I10">
            <v>1794</v>
          </cell>
        </row>
        <row r="11">
          <cell r="A11" t="str">
            <v>2.2.</v>
          </cell>
          <cell r="B11" t="str">
            <v>Дефлятор по заработной плате</v>
          </cell>
        </row>
        <row r="12">
          <cell r="A12" t="str">
            <v>2.3.</v>
          </cell>
          <cell r="B12" t="str">
            <v>Тарифная ставка рабочего 1-го разряда с учетом дефлятора</v>
          </cell>
          <cell r="E12">
            <v>1794</v>
          </cell>
          <cell r="I12">
            <v>1794</v>
          </cell>
        </row>
        <row r="13">
          <cell r="A13" t="str">
            <v>2.4.</v>
          </cell>
          <cell r="B13" t="str">
            <v>Средняя ступень по оплате труда</v>
          </cell>
          <cell r="E13">
            <v>1794</v>
          </cell>
        </row>
        <row r="14">
          <cell r="A14" t="str">
            <v>2.5.</v>
          </cell>
          <cell r="B14" t="str">
            <v>Тарифный коэффициент соответствующий ступени по оплате труда</v>
          </cell>
          <cell r="E14">
            <v>1.67</v>
          </cell>
          <cell r="I14">
            <v>1.67</v>
          </cell>
        </row>
        <row r="15">
          <cell r="A15" t="str">
            <v>2.6.</v>
          </cell>
          <cell r="B15" t="str">
            <v xml:space="preserve">Среднемесячная тарифная ставка </v>
          </cell>
          <cell r="C15" t="str">
            <v>руб./чел.</v>
          </cell>
          <cell r="E15">
            <v>2995.98</v>
          </cell>
          <cell r="F15">
            <v>0</v>
          </cell>
          <cell r="G15">
            <v>0</v>
          </cell>
          <cell r="H15">
            <v>0</v>
          </cell>
          <cell r="I15">
            <v>2995.98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2.7.</v>
          </cell>
          <cell r="B16" t="str">
            <v>Выплаты, связанные с режимом работы в условиями труда 1 работника</v>
          </cell>
        </row>
        <row r="17">
          <cell r="A17" t="str">
            <v>2.7.1.</v>
          </cell>
          <cell r="B17" t="str">
            <v>процент выплат</v>
          </cell>
          <cell r="C17" t="str">
            <v>%</v>
          </cell>
          <cell r="E17">
            <v>5.9</v>
          </cell>
          <cell r="I17">
            <v>5.9</v>
          </cell>
        </row>
        <row r="18">
          <cell r="A18" t="str">
            <v>2.7.2.</v>
          </cell>
          <cell r="B18" t="str">
            <v>сумма выплат</v>
          </cell>
          <cell r="C18" t="str">
            <v>руб./чел.</v>
          </cell>
          <cell r="E18">
            <v>176.76282000000003</v>
          </cell>
          <cell r="F18">
            <v>0</v>
          </cell>
          <cell r="G18">
            <v>0</v>
          </cell>
          <cell r="H18">
            <v>0</v>
          </cell>
          <cell r="I18">
            <v>176.76282000000003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2.8.</v>
          </cell>
          <cell r="B19" t="str">
            <v>Текущее премирование</v>
          </cell>
        </row>
        <row r="20">
          <cell r="A20" t="str">
            <v>2.8.1.</v>
          </cell>
          <cell r="B20" t="str">
            <v>процент выплат</v>
          </cell>
          <cell r="C20" t="str">
            <v>%</v>
          </cell>
          <cell r="E20">
            <v>40</v>
          </cell>
          <cell r="I20">
            <v>40</v>
          </cell>
        </row>
        <row r="21">
          <cell r="A21" t="str">
            <v>2.8.2.</v>
          </cell>
          <cell r="B21" t="str">
            <v>сумма выплат</v>
          </cell>
          <cell r="C21" t="str">
            <v>руб./чел.</v>
          </cell>
          <cell r="E21">
            <v>1269.0971279999999</v>
          </cell>
          <cell r="F21">
            <v>0</v>
          </cell>
          <cell r="G21">
            <v>0</v>
          </cell>
          <cell r="H21">
            <v>0</v>
          </cell>
          <cell r="I21">
            <v>1269.0971279999999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2.9.</v>
          </cell>
          <cell r="B22" t="str">
            <v>Коэф.особенностей работ</v>
          </cell>
        </row>
        <row r="23">
          <cell r="A23" t="str">
            <v>2.9.1.</v>
          </cell>
          <cell r="B23" t="str">
            <v>процент выплат</v>
          </cell>
          <cell r="C23" t="str">
            <v>%</v>
          </cell>
          <cell r="E23">
            <v>40</v>
          </cell>
          <cell r="I23">
            <v>40</v>
          </cell>
        </row>
        <row r="24">
          <cell r="A24" t="str">
            <v>2.9.2.</v>
          </cell>
          <cell r="B24" t="str">
            <v>сумма выплат</v>
          </cell>
          <cell r="C24" t="str">
            <v>руб./чел.</v>
          </cell>
          <cell r="E24">
            <v>1198.3920000000001</v>
          </cell>
          <cell r="F24">
            <v>0</v>
          </cell>
          <cell r="G24">
            <v>0</v>
          </cell>
          <cell r="H24">
            <v>0</v>
          </cell>
          <cell r="I24">
            <v>1198.3920000000001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2.10.</v>
          </cell>
          <cell r="B25" t="str">
            <v>ночные</v>
          </cell>
        </row>
        <row r="26">
          <cell r="A26" t="str">
            <v>2.10.1.</v>
          </cell>
          <cell r="B26" t="str">
            <v>процент выплат</v>
          </cell>
          <cell r="C26" t="str">
            <v>%</v>
          </cell>
          <cell r="E26">
            <v>12.5</v>
          </cell>
          <cell r="I26">
            <v>12.5</v>
          </cell>
        </row>
        <row r="27">
          <cell r="A27" t="str">
            <v>2.10.2.</v>
          </cell>
          <cell r="B27" t="str">
            <v>сумма выплат</v>
          </cell>
          <cell r="C27" t="str">
            <v>руб./чел.</v>
          </cell>
          <cell r="E27">
            <v>374.4975</v>
          </cell>
          <cell r="F27">
            <v>0</v>
          </cell>
          <cell r="G27">
            <v>0</v>
          </cell>
          <cell r="H27">
            <v>0</v>
          </cell>
          <cell r="I27">
            <v>374.4975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Праздничные</v>
          </cell>
        </row>
        <row r="29">
          <cell r="B29" t="str">
            <v>процент выплат</v>
          </cell>
          <cell r="C29" t="str">
            <v>%</v>
          </cell>
          <cell r="E29">
            <v>7.9</v>
          </cell>
          <cell r="I29">
            <v>7.9</v>
          </cell>
        </row>
        <row r="30">
          <cell r="B30" t="str">
            <v>сумма выплат</v>
          </cell>
          <cell r="C30" t="str">
            <v>руб./чел.</v>
          </cell>
          <cell r="E30">
            <v>236.68242000000001</v>
          </cell>
          <cell r="I30">
            <v>236.68242000000001</v>
          </cell>
        </row>
        <row r="31">
          <cell r="A31" t="str">
            <v>2.11.</v>
          </cell>
          <cell r="B31" t="str">
            <v>Выплаты по  районному коэффициенту и северные надбавки</v>
          </cell>
        </row>
        <row r="32">
          <cell r="A32" t="str">
            <v>2.11.1.</v>
          </cell>
          <cell r="B32" t="str">
            <v>процент выплат</v>
          </cell>
          <cell r="C32" t="str">
            <v>%</v>
          </cell>
          <cell r="E32">
            <v>15</v>
          </cell>
          <cell r="I32">
            <v>15</v>
          </cell>
        </row>
        <row r="33">
          <cell r="A33" t="str">
            <v>2.11.2.</v>
          </cell>
          <cell r="B33" t="str">
            <v>сумма выплат</v>
          </cell>
          <cell r="C33" t="str">
            <v>руб./чел.</v>
          </cell>
          <cell r="E33">
            <v>902.20941720000008</v>
          </cell>
          <cell r="F33">
            <v>0</v>
          </cell>
          <cell r="G33">
            <v>0</v>
          </cell>
          <cell r="H33">
            <v>0</v>
          </cell>
          <cell r="I33">
            <v>902.20941720000008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2.12.</v>
          </cell>
          <cell r="B34" t="str">
            <v xml:space="preserve">Итого среднемесячная оплата труда на 1 работника                         </v>
          </cell>
          <cell r="C34" t="str">
            <v>руб./чел.</v>
          </cell>
          <cell r="E34">
            <v>7153.6212851999999</v>
          </cell>
          <cell r="F34">
            <v>0</v>
          </cell>
          <cell r="G34">
            <v>0</v>
          </cell>
          <cell r="H34">
            <v>0</v>
          </cell>
          <cell r="I34">
            <v>7153.6212851999999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3.</v>
          </cell>
          <cell r="B35" t="str">
            <v>Расчет средств на оплату труда ППП (включенного в себестоимость)</v>
          </cell>
        </row>
        <row r="36">
          <cell r="A36" t="str">
            <v>3.1.</v>
          </cell>
          <cell r="B36" t="str">
            <v>Льготный проезд к месту отдыха</v>
          </cell>
          <cell r="C36" t="str">
            <v>тыс.руб.</v>
          </cell>
          <cell r="E36">
            <v>0</v>
          </cell>
        </row>
        <row r="37">
          <cell r="A37" t="str">
            <v>3.2.</v>
          </cell>
          <cell r="B37" t="str">
            <v xml:space="preserve">По постановлению от 3.11.94г.№1206 </v>
          </cell>
          <cell r="C37" t="str">
            <v>тыс.руб.</v>
          </cell>
          <cell r="D37">
            <v>0</v>
          </cell>
          <cell r="E37">
            <v>0</v>
          </cell>
        </row>
        <row r="38">
          <cell r="A38" t="str">
            <v>3.3.</v>
          </cell>
          <cell r="B38" t="str">
            <v xml:space="preserve">Итого средства на оплату труда ППП </v>
          </cell>
          <cell r="C38" t="str">
            <v>тыс.руб.</v>
          </cell>
          <cell r="D38">
            <v>0</v>
          </cell>
          <cell r="E38">
            <v>15881.039253143997</v>
          </cell>
          <cell r="F38">
            <v>0</v>
          </cell>
          <cell r="G38">
            <v>0</v>
          </cell>
          <cell r="H38">
            <v>0</v>
          </cell>
          <cell r="I38">
            <v>15881.039253143997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4.</v>
          </cell>
          <cell r="B39" t="str">
            <v>Расчет средств на оплату труда непромышленного персонала (включенного в балансовую прибыль)</v>
          </cell>
        </row>
        <row r="40">
          <cell r="A40" t="str">
            <v>4.1.</v>
          </cell>
          <cell r="B40" t="str">
            <v>Численность, принятая для расчета (базовый период - фактическая)</v>
          </cell>
          <cell r="C40" t="str">
            <v>чел.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4.2.</v>
          </cell>
          <cell r="B41" t="str">
            <v>Среднемесячная оплата труда на 1 работника</v>
          </cell>
          <cell r="C41" t="str">
            <v>руб./чел.</v>
          </cell>
          <cell r="D41" t="e">
            <v>#DIV/0!</v>
          </cell>
          <cell r="E41">
            <v>0</v>
          </cell>
        </row>
        <row r="42">
          <cell r="A42" t="str">
            <v>4.3.</v>
          </cell>
          <cell r="B42" t="str">
            <v>Льготный проезд к месту отдыха</v>
          </cell>
          <cell r="C42" t="str">
            <v>тыс.руб.</v>
          </cell>
          <cell r="D42">
            <v>0</v>
          </cell>
          <cell r="E42">
            <v>0</v>
          </cell>
        </row>
        <row r="43">
          <cell r="A43" t="str">
            <v>4.4.</v>
          </cell>
          <cell r="B43" t="str">
            <v>По постановлению от 03.11.94 г. №1206</v>
          </cell>
          <cell r="C43" t="str">
            <v>тыс.руб.</v>
          </cell>
          <cell r="D43">
            <v>0</v>
          </cell>
          <cell r="E43">
            <v>0</v>
          </cell>
        </row>
        <row r="44">
          <cell r="A44" t="str">
            <v>4.5.</v>
          </cell>
          <cell r="B44" t="str">
            <v>Итого средства на оплату труда непромышленного персонала</v>
          </cell>
          <cell r="C44" t="str">
            <v>тыс.руб.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5.</v>
          </cell>
          <cell r="B45" t="str">
            <v>Расчет по денежным выплатам</v>
          </cell>
        </row>
        <row r="46">
          <cell r="A46" t="str">
            <v>5.1.</v>
          </cell>
          <cell r="B46" t="str">
            <v>Численность всего, принятая для расчета (базовый период - фактическая)</v>
          </cell>
          <cell r="C46" t="str">
            <v>чел.</v>
          </cell>
          <cell r="D46">
            <v>0</v>
          </cell>
          <cell r="E46">
            <v>185</v>
          </cell>
          <cell r="F46">
            <v>0</v>
          </cell>
          <cell r="G46">
            <v>0</v>
          </cell>
          <cell r="H46">
            <v>0</v>
          </cell>
          <cell r="I46">
            <v>185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5.2.</v>
          </cell>
          <cell r="B47" t="str">
            <v>Денежные выплаты на 1 работника</v>
          </cell>
          <cell r="C47" t="str">
            <v>руб./чел.</v>
          </cell>
        </row>
        <row r="48">
          <cell r="A48" t="str">
            <v>5.3.</v>
          </cell>
          <cell r="B48" t="str">
            <v>Итого по денежным выплатам</v>
          </cell>
          <cell r="C48" t="str">
            <v>тыс.руб.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6.</v>
          </cell>
          <cell r="B49" t="str">
            <v>Итого средства на потребление</v>
          </cell>
          <cell r="C49" t="str">
            <v>тыс.руб.</v>
          </cell>
          <cell r="D49">
            <v>0</v>
          </cell>
          <cell r="E49">
            <v>15881.039253143997</v>
          </cell>
          <cell r="F49">
            <v>0</v>
          </cell>
          <cell r="G49">
            <v>0</v>
          </cell>
          <cell r="H49">
            <v>0</v>
          </cell>
          <cell r="I49">
            <v>15881.039253143997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7.</v>
          </cell>
          <cell r="B50" t="str">
            <v>Среднемесячный доход на 1 работника</v>
          </cell>
          <cell r="C50" t="str">
            <v>руб./чел.</v>
          </cell>
          <cell r="D50" t="e">
            <v>#DIV/0!</v>
          </cell>
          <cell r="E50">
            <v>7153.621285199999</v>
          </cell>
          <cell r="F50" t="e">
            <v>#DIV/0!</v>
          </cell>
          <cell r="G50" t="e">
            <v>#DIV/0!</v>
          </cell>
          <cell r="H50" t="e">
            <v>#DIV/0!</v>
          </cell>
          <cell r="I50">
            <v>7153.621285199999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к_распределению"/>
      <sheetName val="Мат. для экспл. сети"/>
      <sheetName val="Эл.энергия"/>
      <sheetName val="Общехоз расходы"/>
    </sheetNames>
    <sheetDataSet>
      <sheetData sheetId="0" refreshError="1"/>
      <sheetData sheetId="1"/>
      <sheetData sheetId="2">
        <row r="7">
          <cell r="D7">
            <v>876</v>
          </cell>
        </row>
      </sheetData>
      <sheetData sheetId="3">
        <row r="7">
          <cell r="D7">
            <v>318.39999999999998</v>
          </cell>
        </row>
      </sheetData>
      <sheetData sheetId="4">
        <row r="7">
          <cell r="C7">
            <v>2726.116</v>
          </cell>
        </row>
      </sheetData>
      <sheetData sheetId="5">
        <row r="7">
          <cell r="C7">
            <v>2310.6414</v>
          </cell>
        </row>
      </sheetData>
      <sheetData sheetId="6">
        <row r="7">
          <cell r="E7">
            <v>0</v>
          </cell>
        </row>
      </sheetData>
      <sheetData sheetId="7">
        <row r="8">
          <cell r="C8">
            <v>0</v>
          </cell>
        </row>
      </sheetData>
      <sheetData sheetId="8">
        <row r="8">
          <cell r="C8">
            <v>0</v>
          </cell>
        </row>
      </sheetData>
      <sheetData sheetId="9" refreshError="1"/>
      <sheetData sheetId="10">
        <row r="15">
          <cell r="D15">
            <v>4381.348</v>
          </cell>
        </row>
      </sheetData>
      <sheetData sheetId="11">
        <row r="10">
          <cell r="C10" t="str">
            <v>Всего</v>
          </cell>
        </row>
      </sheetData>
      <sheetData sheetId="12">
        <row r="8">
          <cell r="D8">
            <v>2726.116</v>
          </cell>
        </row>
      </sheetData>
      <sheetData sheetId="13">
        <row r="9">
          <cell r="L9">
            <v>0</v>
          </cell>
        </row>
      </sheetData>
      <sheetData sheetId="14">
        <row r="9">
          <cell r="B9">
            <v>0</v>
          </cell>
        </row>
      </sheetData>
      <sheetData sheetId="15">
        <row r="13">
          <cell r="C13">
            <v>0</v>
          </cell>
        </row>
      </sheetData>
      <sheetData sheetId="16">
        <row r="8">
          <cell r="E8">
            <v>46000.7</v>
          </cell>
        </row>
      </sheetData>
      <sheetData sheetId="17">
        <row r="6">
          <cell r="A6" t="str">
            <v>1</v>
          </cell>
        </row>
      </sheetData>
      <sheetData sheetId="18">
        <row r="11">
          <cell r="C11">
            <v>0</v>
          </cell>
        </row>
      </sheetData>
      <sheetData sheetId="19">
        <row r="8">
          <cell r="D8">
            <v>1749.5</v>
          </cell>
        </row>
      </sheetData>
      <sheetData sheetId="20">
        <row r="8">
          <cell r="C8">
            <v>1532304.76</v>
          </cell>
        </row>
      </sheetData>
      <sheetData sheetId="21"/>
      <sheetData sheetId="22">
        <row r="8">
          <cell r="C8">
            <v>1354658.4310000001</v>
          </cell>
        </row>
      </sheetData>
      <sheetData sheetId="23">
        <row r="9">
          <cell r="C9">
            <v>1354658.4310000001</v>
          </cell>
        </row>
      </sheetData>
      <sheetData sheetId="24">
        <row r="12">
          <cell r="C12">
            <v>0</v>
          </cell>
        </row>
      </sheetData>
      <sheetData sheetId="25">
        <row r="8">
          <cell r="C8">
            <v>997201.76899999997</v>
          </cell>
        </row>
      </sheetData>
      <sheetData sheetId="26">
        <row r="9">
          <cell r="C9">
            <v>997201.76899999997</v>
          </cell>
        </row>
      </sheetData>
      <sheetData sheetId="27">
        <row r="9">
          <cell r="C9">
            <v>997201.76899999997</v>
          </cell>
        </row>
      </sheetData>
      <sheetData sheetId="28">
        <row r="10">
          <cell r="C10">
            <v>45093</v>
          </cell>
        </row>
      </sheetData>
      <sheetData sheetId="29">
        <row r="8">
          <cell r="C8">
            <v>771080</v>
          </cell>
        </row>
      </sheetData>
      <sheetData sheetId="30">
        <row r="11">
          <cell r="B11">
            <v>62584</v>
          </cell>
        </row>
      </sheetData>
      <sheetData sheetId="31">
        <row r="6">
          <cell r="C6">
            <v>19479</v>
          </cell>
        </row>
      </sheetData>
      <sheetData sheetId="32">
        <row r="9">
          <cell r="C9">
            <v>0</v>
          </cell>
        </row>
      </sheetData>
      <sheetData sheetId="33">
        <row r="9">
          <cell r="C9">
            <v>0</v>
          </cell>
        </row>
      </sheetData>
      <sheetData sheetId="34">
        <row r="9">
          <cell r="C9" t="e">
            <v>#N/A</v>
          </cell>
        </row>
      </sheetData>
      <sheetData sheetId="35">
        <row r="12">
          <cell r="C12">
            <v>0</v>
          </cell>
        </row>
      </sheetData>
      <sheetData sheetId="36">
        <row r="11">
          <cell r="C11">
            <v>19479</v>
          </cell>
        </row>
      </sheetData>
      <sheetData sheetId="37">
        <row r="5">
          <cell r="H5">
            <v>2007</v>
          </cell>
        </row>
      </sheetData>
      <sheetData sheetId="38">
        <row r="6">
          <cell r="D6">
            <v>0</v>
          </cell>
        </row>
      </sheetData>
      <sheetData sheetId="39">
        <row r="6">
          <cell r="D6" t="e">
            <v>#DIV/0!</v>
          </cell>
        </row>
      </sheetData>
      <sheetData sheetId="40">
        <row r="8">
          <cell r="D8">
            <v>235963.05</v>
          </cell>
        </row>
      </sheetData>
      <sheetData sheetId="41">
        <row r="6">
          <cell r="D6">
            <v>961.39671587981206</v>
          </cell>
        </row>
      </sheetData>
      <sheetData sheetId="42">
        <row r="8">
          <cell r="D8">
            <v>0</v>
          </cell>
        </row>
      </sheetData>
      <sheetData sheetId="43">
        <row r="6">
          <cell r="D6">
            <v>0</v>
          </cell>
        </row>
      </sheetData>
      <sheetData sheetId="44">
        <row r="5">
          <cell r="K5">
            <v>0</v>
          </cell>
        </row>
      </sheetData>
      <sheetData sheetId="45">
        <row r="10">
          <cell r="C10" t="str">
            <v>Всего</v>
          </cell>
        </row>
      </sheetData>
      <sheetData sheetId="46">
        <row r="9">
          <cell r="D9">
            <v>568595.00104399992</v>
          </cell>
        </row>
      </sheetData>
      <sheetData sheetId="47">
        <row r="9">
          <cell r="E9">
            <v>1467.761582188836</v>
          </cell>
        </row>
      </sheetData>
      <sheetData sheetId="48">
        <row r="14">
          <cell r="A14" t="str">
            <v>1.</v>
          </cell>
        </row>
      </sheetData>
      <sheetData sheetId="49">
        <row r="13">
          <cell r="G13">
            <v>0</v>
          </cell>
        </row>
      </sheetData>
      <sheetData sheetId="50">
        <row r="7">
          <cell r="H7">
            <v>0</v>
          </cell>
        </row>
      </sheetData>
      <sheetData sheetId="51">
        <row r="7">
          <cell r="H7">
            <v>0</v>
          </cell>
        </row>
      </sheetData>
      <sheetData sheetId="52"/>
      <sheetData sheetId="53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Результаты загрузки"/>
      <sheetName val="Контакты"/>
      <sheetName val="БПр"/>
      <sheetName val="БПер"/>
      <sheetName val="К год"/>
      <sheetName val="К 1 янв"/>
      <sheetName val="К 1 июл"/>
      <sheetName val="К 1 сен"/>
      <sheetName val="К (к) 1 янв"/>
      <sheetName val="К (к) 1 июл"/>
      <sheetName val="К (к) 1 сен"/>
      <sheetName val="Т 1 янв"/>
      <sheetName val="Т 1 июл"/>
      <sheetName val="Т 1 сен"/>
      <sheetName val="ПП ОРГ"/>
      <sheetName val="ПП МО"/>
      <sheetName val="ТР ОРГ"/>
      <sheetName val="ТР МО"/>
      <sheetName val="КоммМО"/>
      <sheetName val="Комментарии"/>
      <sheetName val="Проверка"/>
      <sheetName val="matrix PP"/>
      <sheetName val="matrix TR"/>
      <sheetName val="PLAN1X_TM1"/>
      <sheetName val="TEHSHEET"/>
      <sheetName val="tech_horisontal"/>
      <sheetName val="modLoadFiles"/>
      <sheetName val="modSVODProv"/>
      <sheetName val="modCommonProv"/>
      <sheetName val="modProv"/>
      <sheetName val="modProvGeneralProc"/>
      <sheetName val="modUpdateToActualVersion"/>
      <sheetName val="modLoad"/>
      <sheetName val="modUpdDelRenumber"/>
      <sheetName val="modProtect"/>
      <sheetName val="modPP"/>
      <sheetName val="modTR"/>
      <sheetName val="modHL"/>
      <sheetName val="modDataRegion"/>
      <sheetName val="modCommonProcedures"/>
      <sheetName val="AUTHORISATION"/>
      <sheetName val="modfrmPLAN1XUpdateIsInProgress"/>
      <sheetName val="modCommandButton"/>
    </sheetNames>
    <sheetDataSet>
      <sheetData sheetId="0"/>
      <sheetData sheetId="1">
        <row r="12">
          <cell r="G12" t="str">
            <v>руб/Гкал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Алтайский край</v>
          </cell>
          <cell r="F1" t="str">
            <v>Тарифы утверждались на 2012 год исходя из годовых показателей на каждый соответствующий период календарной разбивки</v>
          </cell>
        </row>
        <row r="2">
          <cell r="F2" t="str">
            <v>Тарифы на тепловую энергию утверждались с учётом деления годовых затрат теплоснабжающих организаций на каждый соответствующий период календарной разбивки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Лог обновления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frmRegion"/>
      <sheetName val="modOrgUniqueness"/>
      <sheetName val="modfrmReestr"/>
      <sheetName val="modfrmReestrPreviousPeriod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E7" t="str">
            <v>руб/Гкал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XLR_NoRangeSheet"/>
      <sheetName val="Справочники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14"/>
      <sheetName val="16"/>
      <sheetName val="18"/>
      <sheetName val="11"/>
      <sheetName val="0"/>
      <sheetName val="10"/>
      <sheetName val="12"/>
      <sheetName val="15"/>
      <sheetName val="17.1"/>
      <sheetName val="17"/>
      <sheetName val="1"/>
      <sheetName val="30"/>
      <sheetName val="4"/>
      <sheetName val="6"/>
      <sheetName val="7"/>
      <sheetName val="8"/>
      <sheetName val="9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0.3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3.1"/>
      <sheetName val="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</sheetNames>
    <sheetDataSet>
      <sheetData sheetId="0" refreshError="1"/>
      <sheetData sheetId="1"/>
      <sheetData sheetId="2" refreshError="1"/>
      <sheetData sheetId="3"/>
      <sheetData sheetId="4">
        <row r="19">
          <cell r="V19" t="str">
            <v>убрал декретниц и одну вакантную должность, надбавку за рабочую мощность</v>
          </cell>
        </row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2008 (Min)"/>
      <sheetName val="2008 (Max)"/>
      <sheetName val="2007"/>
      <sheetName val="11"/>
      <sheetName val="9"/>
      <sheetName val="2.1"/>
      <sheetName val="2"/>
      <sheetName val="4"/>
      <sheetName val="0"/>
      <sheetName val="Справочники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008 (Min)"/>
      <sheetName val="2008 (Max)"/>
      <sheetName val="2007"/>
      <sheetName val="списки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2"/>
      <sheetName val="0"/>
      <sheetName val="производство"/>
      <sheetName val="3"/>
      <sheetName val="4"/>
      <sheetName val="5"/>
      <sheetName val="6"/>
      <sheetName val="Приложение 1"/>
      <sheetName val="Приложение 2"/>
      <sheetName val="Приложение 3"/>
      <sheetName val="Лист1"/>
      <sheetName val="форма 2"/>
      <sheetName val="Стоимость ЭЭ"/>
      <sheetName val="TEHSHEET"/>
      <sheetName val="15.э"/>
      <sheetName val="мар 2001"/>
      <sheetName val="Сентябрь"/>
      <sheetName val="TECHSHEET"/>
      <sheetName val="~5047955"/>
      <sheetName val="Производство электроэнергии"/>
      <sheetName val="Титульный"/>
      <sheetName val="Опции"/>
      <sheetName val="План Газпрома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аренда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index"/>
      <sheetName val="ЗАО_мес"/>
      <sheetName val="ЗАО_н.ит"/>
      <sheetName val="Лист5"/>
      <sheetName val="3 квартал"/>
      <sheetName val="Справочник БДР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писки"/>
      <sheetName val="ИнвестицииСвод"/>
      <sheetName val="Спр_ мест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Лист3"/>
      <sheetName val="сети 2007"/>
      <sheetName val="01-02 (БДиР Общества)"/>
      <sheetName val="15_э1"/>
      <sheetName val="План_Газпрома"/>
      <sheetName val="Производство_электроэнергии3"/>
      <sheetName val="подготовка_кадров"/>
      <sheetName val="9_4"/>
      <sheetName val="содер_зд"/>
      <sheetName val="9_3"/>
      <sheetName val="расш__6-п"/>
      <sheetName val="9_1_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тех__нужды1"/>
      <sheetName val="соб__нужды1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лан_Газпрома1"/>
      <sheetName val="Производство_электроэнергии4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тех__нужды3"/>
      <sheetName val="соб__нужды3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FES"/>
      <sheetName val="Справочно"/>
      <sheetName val="Шины"/>
      <sheetName val="Дни"/>
      <sheetName val="СЭ"/>
      <sheetName val="Продажи_реальные_и_прогноз_20_1"/>
      <sheetName val="Продажи_реальные_и_прогноз_20_л"/>
      <sheetName val="2007"/>
      <sheetName val="Неделя"/>
      <sheetName val="к БФ №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">
          <cell r="A4" t="str">
            <v>1.Удвоение ВВП за 10-летний период</v>
          </cell>
        </row>
      </sheetData>
      <sheetData sheetId="15">
        <row r="4">
          <cell r="A4" t="str">
            <v>1.Удвоение ВВП за 10-летний период</v>
          </cell>
        </row>
      </sheetData>
      <sheetData sheetId="16">
        <row r="4">
          <cell r="A4" t="str">
            <v>1.Удвоение ВВП за 10-летний период</v>
          </cell>
        </row>
      </sheetData>
      <sheetData sheetId="17">
        <row r="4">
          <cell r="A4" t="str">
            <v>1.Удвоение ВВП за 10-летний период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 refreshError="1"/>
      <sheetData sheetId="272" refreshError="1"/>
      <sheetData sheetId="27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описание"/>
      <sheetName val="проверки"/>
      <sheetName val="компании группы"/>
      <sheetName val="связанные стороны и прочие"/>
      <sheetName val="инфо"/>
      <sheetName val="Ф1"/>
      <sheetName val="Ф2"/>
      <sheetName val="Р1-1"/>
      <sheetName val="Р1-2"/>
      <sheetName val="Р1-3"/>
      <sheetName val="Р1-4"/>
      <sheetName val="Р2"/>
      <sheetName val="Д1"/>
      <sheetName val="Р3"/>
      <sheetName val="Р4-1"/>
      <sheetName val="Р4-2"/>
      <sheetName val="Г1"/>
      <sheetName val="Р5"/>
      <sheetName val="Р6"/>
      <sheetName val="Г3"/>
      <sheetName val="Г4"/>
      <sheetName val="BExRepositorySheet"/>
      <sheetName val="Р7"/>
      <sheetName val="Г5"/>
      <sheetName val="Р8"/>
      <sheetName val="Г6"/>
      <sheetName val="Р9"/>
      <sheetName val="Р10"/>
      <sheetName val="Г7"/>
      <sheetName val="Р15"/>
      <sheetName val="Д2"/>
      <sheetName val="Д3"/>
      <sheetName val="Д4"/>
      <sheetName val="Д5"/>
      <sheetName val="Д6"/>
      <sheetName val="Д7"/>
      <sheetName val="Р11"/>
      <sheetName val="Г8"/>
      <sheetName val="Г9"/>
      <sheetName val="Г10"/>
      <sheetName val="Р16"/>
      <sheetName val="Г11"/>
      <sheetName val="Р17"/>
      <sheetName val="Г13"/>
      <sheetName val="Г14"/>
      <sheetName val="Г15 -1"/>
      <sheetName val="Г15 -2"/>
      <sheetName val="Г16"/>
      <sheetName val="Р12-1"/>
      <sheetName val="Р12-2"/>
      <sheetName val="Р13"/>
      <sheetName val="Р14"/>
      <sheetName val="Р18"/>
      <sheetName val="Г19"/>
      <sheetName val="Р20"/>
      <sheetName val="П1"/>
      <sheetName val="П2"/>
      <sheetName val="П3"/>
      <sheetName val="П4"/>
      <sheetName val="П5"/>
      <sheetName val="П6"/>
      <sheetName val="П8"/>
      <sheetName val="П7"/>
      <sheetName val="П9"/>
      <sheetName val="П10"/>
      <sheetName val="П12"/>
      <sheetName val="П13"/>
      <sheetName val="П14"/>
      <sheetName val="П15"/>
      <sheetName val="П16"/>
      <sheetName val="П17"/>
      <sheetName val="П18"/>
      <sheetName val="Справочники"/>
      <sheetName val="Лист2"/>
      <sheetName val="Основной_лист"/>
      <sheetName val="Параметры"/>
      <sheetName val="Конспак 2008"/>
    </sheetNames>
    <sheetDataSet>
      <sheetData sheetId="0" refreshError="1">
        <row r="2">
          <cell r="B2" t="str">
            <v>Сети электрические</v>
          </cell>
        </row>
        <row r="3">
          <cell r="B3" t="str">
            <v>Сети водоснабжения и водоотведения</v>
          </cell>
        </row>
        <row r="4">
          <cell r="B4" t="str">
            <v>Сети тепловые</v>
          </cell>
        </row>
        <row r="5">
          <cell r="B5" t="str">
            <v>Земельные участки</v>
          </cell>
        </row>
        <row r="6">
          <cell r="B6" t="str">
            <v>Газораспределительные сети</v>
          </cell>
        </row>
        <row r="7">
          <cell r="B7" t="str">
            <v>Здания и сооружения</v>
          </cell>
        </row>
        <row r="8">
          <cell r="B8" t="str">
            <v>Машины и оборудование</v>
          </cell>
        </row>
        <row r="9">
          <cell r="B9" t="str">
            <v>Транспорт</v>
          </cell>
        </row>
        <row r="10">
          <cell r="B10" t="str">
            <v>Объекты социальной сферы</v>
          </cell>
        </row>
        <row r="11">
          <cell r="B11" t="str">
            <v>Прочие</v>
          </cell>
        </row>
        <row r="26">
          <cell r="B26" t="str">
            <v>Целевое бюджетное финансирование</v>
          </cell>
        </row>
        <row r="27">
          <cell r="B27" t="str">
            <v>Целевое небюджетное финансирование</v>
          </cell>
        </row>
        <row r="28">
          <cell r="B28" t="str">
            <v>Бюджетные кредиты</v>
          </cell>
        </row>
        <row r="29">
          <cell r="B29" t="str">
            <v>Прочие формы государственной помощи</v>
          </cell>
        </row>
        <row r="33">
          <cell r="B33" t="str">
            <v>Арендатора</v>
          </cell>
        </row>
        <row r="34">
          <cell r="B34" t="str">
            <v>Арендодателя</v>
          </cell>
        </row>
        <row r="171">
          <cell r="B171" t="str">
            <v>первая</v>
          </cell>
        </row>
        <row r="172">
          <cell r="B172" t="str">
            <v>апелляционная</v>
          </cell>
        </row>
        <row r="173">
          <cell r="B173" t="str">
            <v>кассационная</v>
          </cell>
        </row>
        <row r="174">
          <cell r="B174" t="str">
            <v>надзорная</v>
          </cell>
        </row>
        <row r="175">
          <cell r="B175" t="str">
            <v>пересмотр по вновь открывшимся обстоятельствам</v>
          </cell>
        </row>
        <row r="176">
          <cell r="B176" t="str">
            <v>исполнительное производство</v>
          </cell>
        </row>
        <row r="177">
          <cell r="B177" t="str">
            <v>дело закрыто</v>
          </cell>
        </row>
        <row r="202">
          <cell r="B202" t="str">
            <v>Решение</v>
          </cell>
        </row>
        <row r="203">
          <cell r="B203" t="str">
            <v>Постановление</v>
          </cell>
        </row>
        <row r="333">
          <cell r="B333" t="str">
            <v xml:space="preserve">Акции </v>
          </cell>
        </row>
        <row r="334">
          <cell r="B334" t="str">
            <v>Векселя</v>
          </cell>
        </row>
        <row r="335">
          <cell r="B335" t="str">
            <v>Прочие ценные бумаги</v>
          </cell>
        </row>
        <row r="336">
          <cell r="B336" t="str">
            <v>Материалы</v>
          </cell>
        </row>
        <row r="337">
          <cell r="B337" t="str">
            <v>Земельные участки</v>
          </cell>
        </row>
        <row r="338">
          <cell r="B338" t="str">
            <v>Здания и сооружения</v>
          </cell>
        </row>
        <row r="339">
          <cell r="B339" t="str">
            <v>Газораспределительные сети</v>
          </cell>
        </row>
        <row r="340">
          <cell r="B340" t="str">
            <v>Сети электрические</v>
          </cell>
        </row>
        <row r="341">
          <cell r="B341" t="str">
            <v>Сети водоснабжения и водоотведения</v>
          </cell>
        </row>
        <row r="342">
          <cell r="B342" t="str">
            <v>Сети тепловые</v>
          </cell>
        </row>
        <row r="343">
          <cell r="B343" t="str">
            <v>Машины и оборудование</v>
          </cell>
        </row>
        <row r="344">
          <cell r="B344" t="str">
            <v>Транспорт</v>
          </cell>
        </row>
        <row r="345">
          <cell r="B345" t="str">
            <v>Объекты социальной сферы</v>
          </cell>
        </row>
        <row r="346">
          <cell r="B346" t="str">
            <v>Прочие основные средства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В (2)"/>
      <sheetName val="FES"/>
      <sheetName val="Некоммерческий отпуск"/>
      <sheetName val="Производство электроэнергии"/>
      <sheetName val="Ремонты для Зазирной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э-э (мощ-ти)"/>
      <sheetName val="Потери Корректировка 01.09.2015"/>
      <sheetName val="15_См"/>
      <sheetName val="аренда проч."/>
      <sheetName val="Аренда ЭСХ"/>
      <sheetName val="Расчет арендыЧернцы"/>
      <sheetName val="Амортизация"/>
      <sheetName val="ШР"/>
      <sheetName val="Расчет числ-ти"/>
      <sheetName val="трансп"/>
      <sheetName val="Банк усл"/>
      <sheetName val="2.1"/>
      <sheetName val="2.2"/>
      <sheetName val="Долгосрочка 2016-2020"/>
      <sheetName val="КоррПотерь"/>
      <sheetName val="Корректировка ПО"/>
      <sheetName val="Акты Потери"/>
      <sheetName val="НиК 2016-2020"/>
      <sheetName val="НиК2017"/>
      <sheetName val="КоррНР"/>
      <sheetName val="Баланс по пг"/>
    </sheetNames>
    <sheetDataSet>
      <sheetData sheetId="0">
        <row r="47">
          <cell r="C47">
            <v>0.99220629095131452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Макро"/>
      <sheetName val="Справочники"/>
      <sheetName val="Заголовок"/>
      <sheetName val="Закупки"/>
      <sheetName val="эл ст"/>
      <sheetName val="6"/>
      <sheetName val="Производство электроэнергии"/>
      <sheetName val="Balance Sheet"/>
      <sheetName val="Калькуляция кв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лассификатор1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РСД ИА "/>
      <sheetName val="ФИНПЛАН"/>
      <sheetName val="AddList"/>
      <sheetName val="AddList "/>
      <sheetName val="Титульный лист С-П"/>
      <sheetName val="13"/>
      <sheetName val="1.11"/>
      <sheetName val="СписочнаяЧисленность"/>
      <sheetName val="Temp_TOV"/>
      <sheetName val="ф.2 за 4 кв.2005"/>
      <sheetName val="БФ-2-8-П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обслуживание"/>
      <sheetName val="Приложение 2.1"/>
      <sheetName val="FEK 2002.Н"/>
      <sheetName val="2002(v1)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Лист1"/>
      <sheetName val="Тарифы _ЗН"/>
      <sheetName val="Тарифы _СК"/>
      <sheetName val="июнь9"/>
      <sheetName val="свод"/>
      <sheetName val="исходные данные"/>
      <sheetName val="Исходные"/>
      <sheetName val="расчет тарифов"/>
      <sheetName val="Номенклатура"/>
      <sheetName val="Внеш Совме"/>
      <sheetName val="sapactivexlhiddensheet"/>
      <sheetName val="продВ(I)"/>
      <sheetName val="У-Алд_наслегаХранение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список"/>
      <sheetName val="sverxtip"/>
      <sheetName val="Рабочи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TEHSHEET"/>
      <sheetName val="Стоимость ЭЭ"/>
      <sheetName val="Standard"/>
      <sheetName val="ОХЗ КТС"/>
      <sheetName val="Стр1"/>
      <sheetName val="Pricelist"/>
      <sheetName val="Расчёт НВВ по RAB"/>
      <sheetName val="Контрагенты"/>
      <sheetName val="EKDEB90"/>
      <sheetName val="УЗ-21(2002):УЗ-22(3кв.) (2)"/>
      <sheetName val="Закупки центр"/>
      <sheetName val="Титульный"/>
      <sheetName val="сценарные условия ОГК"/>
      <sheetName val="коэфф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БФ-2-13-П"/>
      <sheetName val="лист"/>
      <sheetName val="навигация"/>
      <sheetName val="т3"/>
      <sheetName val="регионы"/>
      <sheetName val="на 1 тут"/>
      <sheetName val="Договоры"/>
      <sheetName val="ОПФ"/>
      <sheetName val="ДДС_Статьи"/>
      <sheetName val="Выгрузка"/>
      <sheetName val="Данные ОАО"/>
      <sheetName val="Прил1"/>
      <sheetName val="содержание2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мониторинг"/>
      <sheetName val="МО"/>
      <sheetName val="лист2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Огл. Графиков"/>
      <sheetName val="Текущие цены"/>
      <sheetName val="окраска"/>
      <sheetName val="Рейтинг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ГВС 2014"/>
      <sheetName val="Предприятие"/>
      <sheetName val="31.08.2004"/>
      <sheetName val="Производственные"/>
      <sheetName val="Титул"/>
      <sheetName val="ГАЗ"/>
      <sheetName val="п1_12"/>
      <sheetName val="п1_9"/>
      <sheetName val="топливо"/>
      <sheetName val="п1_10"/>
      <sheetName val="тариф.поле по ЭЭ"/>
      <sheetName val="Мат_ для экспл_ сети"/>
      <sheetName val="Эл_энергия"/>
      <sheetName val="Общехоз расходы"/>
      <sheetName val="ф17"/>
      <sheetName val="ф20"/>
      <sheetName val="ф18"/>
      <sheetName val="ф19"/>
      <sheetName val="ф4"/>
      <sheetName val="ф5"/>
      <sheetName val="ф6"/>
      <sheetName val="ф7"/>
      <sheetName val="ф8"/>
      <sheetName val="ф9"/>
      <sheetName val="ф9(замена)"/>
      <sheetName val="ф16"/>
      <sheetName val="эл.энергия"/>
      <sheetName val="Свод расчет"/>
      <sheetName val="Дебиторы"/>
      <sheetName val="НФИк"/>
      <sheetName val="хоз_расходы"/>
      <sheetName val="Group_221"/>
      <sheetName val="взз"/>
      <sheetName val="PriceListAP"/>
      <sheetName val="Пер-Вл"/>
      <sheetName val="IS-$"/>
      <sheetName val="Индексы "/>
      <sheetName val="Заявка ГВК ВО 2014"/>
      <sheetName val="Заявка ГВК ВС 2014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>
        <row r="2">
          <cell r="A2">
            <v>1.0489999999999999</v>
          </cell>
        </row>
      </sheetData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>
        <row r="2">
          <cell r="A2">
            <v>1.0489999999999999</v>
          </cell>
        </row>
      </sheetData>
      <sheetData sheetId="477">
        <row r="2">
          <cell r="A2">
            <v>1.0489999999999999</v>
          </cell>
        </row>
      </sheetData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д услуги_всего"/>
      <sheetName val="жд услуги_всего_ЕИ_ТГК"/>
      <sheetName val="жд услуги_УПХ"/>
      <sheetName val="жд услуги_УПХ_ЕИ ТГК"/>
      <sheetName val="Справочник"/>
      <sheetName val="Классификатор1"/>
      <sheetName val="Справочники"/>
      <sheetName val="2"/>
      <sheetName val="0"/>
      <sheetName val="тариф.поле по ЭЭ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Подача_уборка_вагонов</v>
          </cell>
        </row>
        <row r="5">
          <cell r="A5" t="str">
            <v>Доставка_грузов</v>
          </cell>
        </row>
        <row r="6">
          <cell r="A6" t="str">
            <v>Маневровые_работы</v>
          </cell>
        </row>
        <row r="7">
          <cell r="A7" t="str">
            <v>Штрафы</v>
          </cell>
        </row>
        <row r="8">
          <cell r="A8" t="str">
            <v>Документооборот</v>
          </cell>
        </row>
        <row r="9">
          <cell r="A9" t="str">
            <v xml:space="preserve">Погрузка_выгрузка_грузов </v>
          </cell>
        </row>
        <row r="10">
          <cell r="A10" t="str">
            <v>Комплекс_услуг_без_разделения_услуг_в_счете_фактуре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едДвиж_2018"/>
      <sheetName val="СЦТ"/>
      <sheetName val="переменные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воз нечистот"/>
      <sheetName val="FES"/>
      <sheetName val="Параметры"/>
      <sheetName val="Классификатор1"/>
      <sheetName val="6"/>
      <sheetName val="ТПИР"/>
      <sheetName val="РСД ИА "/>
      <sheetName val="Эл.энергия"/>
      <sheetName val="Мат. для экспл. сети"/>
      <sheetName val="Общехоз расход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Мораторная"/>
      <sheetName val="Проблемная"/>
      <sheetName val="Юридически мертвая"/>
      <sheetName val="Исковая"/>
      <sheetName val="Рабочая"/>
      <sheetName val="Движение рабочей"/>
      <sheetName val="Некоммерческий отпуск"/>
      <sheetName val="Январь"/>
      <sheetName val="Февраль"/>
      <sheetName val="Март"/>
      <sheetName val="Апрель"/>
      <sheetName val="Май"/>
      <sheetName val="Июнь"/>
      <sheetName val="3кв"/>
      <sheetName val="4кв"/>
      <sheetName val="КП"/>
      <sheetName val="1кв"/>
      <sheetName val="2кв"/>
      <sheetName val="2001год"/>
      <sheetName val="Динамика_тек"/>
      <sheetName val="Динамика_раб"/>
      <sheetName val="Динамика_иск"/>
      <sheetName val="Динамика_мор"/>
      <sheetName val="Динамика_мерт"/>
      <sheetName val="Динамика_ДЗ"/>
      <sheetName val="Динамика_стр"/>
      <sheetName val="Реализация"/>
      <sheetName val="Лист13"/>
      <sheetName val="FES"/>
      <sheetName val="Классификатор1"/>
      <sheetName val="РСД ИА "/>
      <sheetName val="тариф.поле по ээ"/>
      <sheetName val="01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воз нечистот"/>
      <sheetName val="Некоммерческий отпуск"/>
      <sheetName val="Лист13"/>
      <sheetName val="01"/>
      <sheetName val="тариф.поле по ЭЭ"/>
      <sheetName val="Справочники"/>
      <sheetName val="РСД ИА 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База"/>
      <sheetName val="Некоммерческий отпуск"/>
      <sheetName val="Позиция"/>
      <sheetName val="Список проектов"/>
      <sheetName val="Пр.1-проект1(СТЭЦ)-проект"/>
      <sheetName val="Отчет"/>
      <sheetName val="АК_А"/>
      <sheetName val="АК_М"/>
      <sheetName val="АкадемПроект_М"/>
      <sheetName val="АнфиладаЮнион_М"/>
      <sheetName val="АпексГрупп_М"/>
      <sheetName val="АстерионХолдинг_М"/>
      <sheetName val="АтиксТрейд_М"/>
      <sheetName val="ВектаКорп_Ф"/>
      <sheetName val="ВектаТрейд_М"/>
      <sheetName val="ВЕНД_М"/>
      <sheetName val="Газинвест-М"/>
      <sheetName val="Газовик-2000_М"/>
      <sheetName val="ГаммаКапитал_М"/>
      <sheetName val="Гринвальд_М"/>
      <sheetName val="ДельтаПлюс_М"/>
      <sheetName val="Единая КорпоратФин_М"/>
      <sheetName val="ЗингардКоммерц_М"/>
      <sheetName val="ИМ_М"/>
      <sheetName val="ИнтерСигарКомпани_М"/>
      <sheetName val="ИПГ Дельта_М"/>
      <sheetName val="Исеть-металл_М"/>
      <sheetName val="Кальдера_М"/>
      <sheetName val="Комвек_М"/>
      <sheetName val="КомТехСервис_М"/>
      <sheetName val="КроносСтандарт_М"/>
      <sheetName val="ЛэксСистема_А"/>
      <sheetName val="ЛэксСистема_М"/>
      <sheetName val="Марк Капитал_А"/>
      <sheetName val="Марко_УК_М"/>
      <sheetName val="МирамПроект_М"/>
      <sheetName val="МонтиАльф_М"/>
      <sheetName val="НадирФинанс_М"/>
      <sheetName val="НефтянойРезерв_А"/>
      <sheetName val="НефтянойРезерв_М"/>
      <sheetName val="НоваИнвест_А"/>
      <sheetName val="НоваяЭра_А"/>
      <sheetName val="НоваяЭра_М"/>
      <sheetName val="НЭ_М"/>
      <sheetName val="ОНЕГА РК_М"/>
      <sheetName val="ПередТехнологииАдминистр_М"/>
      <sheetName val="Пилар-94_А"/>
      <sheetName val="Пилар-94_М"/>
      <sheetName val="ПиритМаркет_М"/>
      <sheetName val="ПраймИнформ_М"/>
      <sheetName val="ПСЭ_А"/>
      <sheetName val="ПСЭ_М"/>
      <sheetName val="ПФП_А"/>
      <sheetName val="ПФП_М"/>
      <sheetName val="РеноваИнвест_М"/>
      <sheetName val="РеноваИнвестиции_М"/>
      <sheetName val="РеноваИнвестиции(Клиент)_М"/>
      <sheetName val="Рифек_А"/>
      <sheetName val="Рифек_М"/>
      <sheetName val="РПИК_М"/>
      <sheetName val="РЭК_М"/>
      <sheetName val="СГК_М"/>
      <sheetName val="СовремБизнесКонсалтинг_М"/>
      <sheetName val="СовремМаркИсслед_М"/>
      <sheetName val="Сохран_М"/>
      <sheetName val="ССН_М"/>
      <sheetName val="СтеллаМаркет_А"/>
      <sheetName val="СФА_М"/>
      <sheetName val="СЦМ_А"/>
      <sheetName val="СЦМ_М"/>
      <sheetName val="Тайгета_М"/>
      <sheetName val="ТГС_М"/>
      <sheetName val="ТДУ_М"/>
      <sheetName val="ТочноеЛитье_А"/>
      <sheetName val="ТочноеЛитье_М"/>
      <sheetName val="ТрейдИнвест_М"/>
      <sheetName val="ТэгомаИнвест_М"/>
      <sheetName val="УФП_М"/>
      <sheetName val="УЭС_М"/>
      <sheetName val="ФлексАктив_М"/>
      <sheetName val="ЦМЭ_М"/>
      <sheetName val="ЭлектродыУрала_А"/>
      <sheetName val="ЭлектродыУрала_М"/>
      <sheetName val="Энергоэксплуатация_М"/>
      <sheetName val="ЮжнаяВерфь_А"/>
      <sheetName val="ЮжнаяВерфь_М"/>
      <sheetName val="Юнистар_М"/>
      <sheetName val="Справочники"/>
    </sheetNames>
    <sheetDataSet>
      <sheetData sheetId="0">
        <row r="6">
          <cell r="B6" t="str">
            <v>ТГК-9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писки"/>
      <sheetName val="РСД ИА "/>
      <sheetName val="Справочники"/>
      <sheetName val="Классификатор1"/>
      <sheetName val="Стоимость ЭЭ"/>
    </sheetNames>
    <sheetDataSet>
      <sheetData sheetId="0">
        <row r="14">
          <cell r="B14">
            <v>2008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C15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Производственные"/>
      <sheetName val="Титул"/>
      <sheetName val="ГАЗ"/>
      <sheetName val="п1_12"/>
      <sheetName val="п1_9"/>
      <sheetName val="топливо"/>
      <sheetName val="п1_10"/>
      <sheetName val="16"/>
      <sheetName val="10"/>
      <sheetName val="11"/>
      <sheetName val="12"/>
      <sheetName val="13"/>
      <sheetName val="18"/>
      <sheetName val="19"/>
      <sheetName val="22"/>
      <sheetName val="25"/>
      <sheetName val="27"/>
      <sheetName val="28"/>
      <sheetName val="3"/>
      <sheetName val="4.1"/>
      <sheetName val="4"/>
      <sheetName val="Реестр КС-2"/>
      <sheetName val="Реестр проч. док-в"/>
      <sheetName val="Реестр учета затр. в хозсп."/>
      <sheetName val="Управление"/>
      <sheetName val="Нормативные  затраты"/>
      <sheetName val="баланс энергии"/>
      <sheetName val="упх"/>
      <sheetName val="унпх"/>
      <sheetName val="транспортный налог"/>
      <sheetName val="баланс мощности"/>
      <sheetName val="страхование"/>
      <sheetName val=" квл 2012-2014 план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29"/>
      <sheetName val="7"/>
      <sheetName val="оплата труда"/>
      <sheetName val="материалы"/>
      <sheetName val="от и тб"/>
      <sheetName val="командировки"/>
      <sheetName val="обучение"/>
      <sheetName val="выпадающий доход"/>
      <sheetName val="1.1"/>
      <sheetName val="1.2"/>
      <sheetName val="14"/>
      <sheetName val="15"/>
      <sheetName val="17"/>
      <sheetName val="18.2"/>
      <sheetName val="2.2"/>
      <sheetName val="20.1"/>
      <sheetName val="20"/>
      <sheetName val="21.3"/>
      <sheetName val="21"/>
      <sheetName val="24.1"/>
      <sheetName val="24"/>
      <sheetName val="25.1"/>
      <sheetName val="26"/>
      <sheetName val="28.1"/>
      <sheetName val="28.2"/>
      <sheetName val="5"/>
      <sheetName val="6"/>
      <sheetName val="8"/>
      <sheetName val="9"/>
      <sheetName val="P2.1"/>
      <sheetName val="P2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Разработка"/>
      <sheetName val="Общие данные"/>
      <sheetName val="Анализ ТЭК"/>
      <sheetName val="Финансовый результат"/>
      <sheetName val="Абоненты"/>
      <sheetName val="Баланс"/>
      <sheetName val="Расходы на материалы"/>
      <sheetName val="Расходы на электроэнергию"/>
      <sheetName val="Расходы на топливо"/>
      <sheetName val="Расходы на оплату труда"/>
      <sheetName val="Амортизация"/>
      <sheetName val="Расходы на ремонт"/>
      <sheetName val="Арендная плата"/>
      <sheetName val="Покупная теплоэнергия"/>
      <sheetName val="Цеховые и общеэксплуатационные "/>
      <sheetName val="Налоги"/>
      <sheetName val="Недополученный, избыток"/>
      <sheetName val="Внереализационные расходы"/>
      <sheetName val="Прибыльная составляющая"/>
      <sheetName val="Экспертное заключение"/>
      <sheetName val="Экспертное  заключение"/>
      <sheetName val="Расчет тарифа"/>
      <sheetName val="Расчёт тарифа"/>
      <sheetName val="Экспертное_теплоноситель"/>
      <sheetName val="Расчет теплоносителя"/>
      <sheetName val="Индексы"/>
    </sheetNames>
    <sheetDataSet>
      <sheetData sheetId="0"/>
      <sheetData sheetId="1">
        <row r="1">
          <cell r="A1" t="str">
            <v>Общая система налогообложения</v>
          </cell>
          <cell r="H1" t="str">
            <v>при подключении к тепловой сети без дополнительного преобразования на тепловых пунктах, эксплуатируемых регулируемой организацией</v>
          </cell>
          <cell r="J1" t="str">
            <v>2015-2017</v>
          </cell>
          <cell r="K1" t="str">
            <v>«Об открытии дел об установлении тарифов в сфере теплоснабжения»</v>
          </cell>
        </row>
        <row r="2">
          <cell r="A2" t="str">
            <v>Упрощенная система налогообложения (Доходы, 6%)</v>
          </cell>
          <cell r="E2" t="str">
            <v>утверждена</v>
          </cell>
          <cell r="H2" t="str">
            <v>при подключении к тепловой сети после тепловых пунктов (на тепловых пунктах), эксплуатируемых регулируемой организацией</v>
          </cell>
          <cell r="J2" t="str">
            <v>2016-2018</v>
          </cell>
          <cell r="K2" t="str">
            <v>«Об открытии дела об установлении тарифов в сфере теплоснабжения»</v>
          </cell>
        </row>
        <row r="3">
          <cell r="A3" t="str">
            <v>Упрощенная система налогообложения (Доходы-расходы, 15%)</v>
          </cell>
          <cell r="D3" t="str">
            <v>ведется</v>
          </cell>
          <cell r="E3" t="str">
            <v>не утверждена</v>
          </cell>
          <cell r="J3" t="str">
            <v>2017-2019</v>
          </cell>
          <cell r="K3" t="str">
            <v>«Об открытии дел об установлении тарифов в сфере теплоснабжения на 2016-2018 годы»</v>
          </cell>
        </row>
        <row r="4">
          <cell r="A4" t="str">
            <v>Система налогообложения для казённых учреждений</v>
          </cell>
          <cell r="D4" t="str">
            <v>не ведется</v>
          </cell>
          <cell r="H4" t="str">
            <v>закрытая</v>
          </cell>
          <cell r="J4" t="str">
            <v>2018-2020</v>
          </cell>
          <cell r="K4" t="str">
            <v xml:space="preserve">«Об открытии дел об установлении тарифов в сфере теплоснабжения на 2015-2017 годы»
</v>
          </cell>
        </row>
        <row r="5">
          <cell r="A5" t="str">
            <v>Система налогообложения для сельскохозяйственных товаропроизводителей</v>
          </cell>
          <cell r="E5" t="str">
            <v>Заведующий отделом</v>
          </cell>
          <cell r="H5" t="str">
            <v>открытая</v>
          </cell>
          <cell r="J5" t="str">
            <v>2018-2022</v>
          </cell>
          <cell r="K5" t="str">
            <v>«»</v>
          </cell>
        </row>
        <row r="6">
          <cell r="E6" t="str">
            <v xml:space="preserve">Заместитель заведующего отделом </v>
          </cell>
          <cell r="J6">
            <v>2017</v>
          </cell>
          <cell r="K6" t="str">
            <v>«»</v>
          </cell>
        </row>
        <row r="7">
          <cell r="E7" t="str">
            <v>Консультант</v>
          </cell>
          <cell r="H7" t="str">
            <v>счетчик</v>
          </cell>
          <cell r="J7">
            <v>2018</v>
          </cell>
          <cell r="K7" t="str">
            <v>«»</v>
          </cell>
        </row>
        <row r="8">
          <cell r="E8" t="str">
            <v>Главный специалист</v>
          </cell>
          <cell r="H8" t="str">
            <v>норматив</v>
          </cell>
          <cell r="K8" t="str">
            <v>«»</v>
          </cell>
        </row>
        <row r="9">
          <cell r="E9" t="str">
            <v>Главный аналитик</v>
          </cell>
          <cell r="K9" t="str">
            <v>«»</v>
          </cell>
        </row>
        <row r="10">
          <cell r="A10" t="str">
            <v>Производство и передача тепловой энергии</v>
          </cell>
          <cell r="C10" t="str">
            <v>однотрубная</v>
          </cell>
        </row>
        <row r="11">
          <cell r="A11" t="str">
            <v>Производство тепловой энергии</v>
          </cell>
          <cell r="C11" t="str">
            <v>двухтрубная</v>
          </cell>
        </row>
        <row r="12">
          <cell r="A12" t="str">
            <v>Передача тепловой энергии</v>
          </cell>
          <cell r="C12" t="str">
            <v>трехтрубная</v>
          </cell>
          <cell r="E12" t="str">
            <v>О.П. Вострова</v>
          </cell>
        </row>
        <row r="13">
          <cell r="A13" t="str">
            <v>Производство и передача теплоносителя</v>
          </cell>
          <cell r="C13" t="str">
            <v>четырехтрубная</v>
          </cell>
          <cell r="D13" t="str">
            <v>Я регулятор</v>
          </cell>
          <cell r="E13" t="str">
            <v>И.А. Юнкин</v>
          </cell>
        </row>
        <row r="14">
          <cell r="D14" t="str">
            <v>Организация</v>
          </cell>
          <cell r="E14" t="str">
            <v>Г.В. Куковская</v>
          </cell>
        </row>
        <row r="15">
          <cell r="E15" t="str">
            <v>С.А. Новикова</v>
          </cell>
        </row>
        <row r="16">
          <cell r="E16" t="str">
            <v>В.В. Коленкова</v>
          </cell>
          <cell r="I16" t="str">
            <v>автономная</v>
          </cell>
          <cell r="J16" t="str">
            <v>отдельно стоящая (стационарная) котельная</v>
          </cell>
        </row>
        <row r="17">
          <cell r="I17" t="str">
            <v>неавтономная</v>
          </cell>
          <cell r="J17" t="str">
            <v>встроенная котельная</v>
          </cell>
        </row>
        <row r="18">
          <cell r="J18" t="str">
            <v>пристроенная котельная</v>
          </cell>
        </row>
        <row r="19">
          <cell r="D19" t="str">
            <v>утверждены</v>
          </cell>
          <cell r="J19" t="str">
            <v>блочно-модульная котельная</v>
          </cell>
        </row>
        <row r="20">
          <cell r="D20" t="str">
            <v>расчитаны организацией</v>
          </cell>
          <cell r="J20" t="str">
            <v>крышная котельная</v>
          </cell>
        </row>
        <row r="21">
          <cell r="D21" t="str">
            <v>утверждены</v>
          </cell>
          <cell r="J21" t="str">
            <v>конденсационная электростанция</v>
          </cell>
        </row>
        <row r="22">
          <cell r="D22" t="str">
            <v>расчёт на основании режимных карт</v>
          </cell>
          <cell r="J22" t="str">
            <v>теплоэлектроцентраль</v>
          </cell>
        </row>
        <row r="23">
          <cell r="D23" t="str">
            <v>собственность</v>
          </cell>
        </row>
        <row r="24">
          <cell r="A24" t="str">
            <v>Метод экономически обоснованных затрат</v>
          </cell>
          <cell r="D24" t="str">
            <v>аренда</v>
          </cell>
        </row>
        <row r="25">
          <cell r="A25" t="str">
            <v>Метод индексации первый год (на 3 года)</v>
          </cell>
          <cell r="D25" t="str">
            <v>хозяйственное_ведение</v>
          </cell>
        </row>
        <row r="26">
          <cell r="A26" t="str">
            <v>Метод индексации первый год (на 5 лет)</v>
          </cell>
          <cell r="D26" t="str">
            <v>оперативное_управление</v>
          </cell>
        </row>
        <row r="27">
          <cell r="A27" t="str">
            <v>Метод индексации (корректировка НВВ)</v>
          </cell>
          <cell r="D27" t="str">
            <v>концессия</v>
          </cell>
          <cell r="H27" t="str">
            <v>зарегистрирован</v>
          </cell>
        </row>
        <row r="28">
          <cell r="D28" t="str">
            <v>безвозмездное_пользование</v>
          </cell>
          <cell r="H28" t="str">
            <v>не зарегистрирован</v>
          </cell>
        </row>
        <row r="29">
          <cell r="A29" t="str">
            <v>Балашиха</v>
          </cell>
          <cell r="D29" t="str">
            <v>доверительное_управление</v>
          </cell>
        </row>
        <row r="30">
          <cell r="A30" t="str">
            <v>Бронницы</v>
          </cell>
        </row>
        <row r="31">
          <cell r="A31" t="str">
            <v>Власиха</v>
          </cell>
        </row>
        <row r="32">
          <cell r="A32" t="str">
            <v xml:space="preserve">Волоколамский </v>
          </cell>
        </row>
        <row r="33">
          <cell r="A33" t="str">
            <v xml:space="preserve">Воскресенский </v>
          </cell>
          <cell r="D33" t="str">
            <v>утверждена</v>
          </cell>
        </row>
        <row r="34">
          <cell r="A34" t="str">
            <v>Восход</v>
          </cell>
          <cell r="D34" t="str">
            <v>проект</v>
          </cell>
          <cell r="G34" t="str">
            <v>Один вид деятельности - теплоснабжение</v>
          </cell>
        </row>
        <row r="35">
          <cell r="A35" t="str">
            <v>Дзержинский</v>
          </cell>
          <cell r="D35" t="str">
            <v>не имеется</v>
          </cell>
          <cell r="G35" t="str">
            <v>Несколько видов деятельности</v>
          </cell>
        </row>
        <row r="36">
          <cell r="A36" t="str">
            <v xml:space="preserve">Дмитровский </v>
          </cell>
        </row>
        <row r="37">
          <cell r="A37" t="str">
            <v>Долгопрудный</v>
          </cell>
          <cell r="G37" t="str">
            <v>дизельное топливо</v>
          </cell>
        </row>
        <row r="38">
          <cell r="A38" t="str">
            <v>Домодедово</v>
          </cell>
          <cell r="G38" t="str">
            <v>электроэнергию</v>
          </cell>
        </row>
        <row r="39">
          <cell r="A39" t="str">
            <v>Дубна</v>
          </cell>
          <cell r="G39" t="str">
            <v>покупную теплоэнергию</v>
          </cell>
        </row>
        <row r="40">
          <cell r="A40" t="str">
            <v>Егорьевск</v>
          </cell>
          <cell r="D40" t="str">
            <v>выбрана ЕТО</v>
          </cell>
        </row>
        <row r="41">
          <cell r="A41" t="str">
            <v>Жуковский</v>
          </cell>
          <cell r="D41" t="str">
            <v>не выбрана ЕТО</v>
          </cell>
        </row>
        <row r="42">
          <cell r="A42" t="str">
            <v>Зарайск</v>
          </cell>
        </row>
        <row r="43">
          <cell r="A43" t="str">
            <v>Звёздный городок</v>
          </cell>
        </row>
        <row r="44">
          <cell r="A44" t="str">
            <v>Звенигород</v>
          </cell>
        </row>
        <row r="45">
          <cell r="A45" t="str">
            <v>Ивантеевка</v>
          </cell>
        </row>
        <row r="46">
          <cell r="A46" t="str">
            <v>Истра</v>
          </cell>
        </row>
        <row r="47">
          <cell r="A47" t="str">
            <v>Кашира</v>
          </cell>
        </row>
        <row r="48">
          <cell r="A48" t="str">
            <v>Клин</v>
          </cell>
        </row>
        <row r="49">
          <cell r="A49" t="str">
            <v xml:space="preserve">Коломенский </v>
          </cell>
        </row>
        <row r="50">
          <cell r="A50" t="str">
            <v>Королёв</v>
          </cell>
        </row>
        <row r="51">
          <cell r="A51" t="str">
            <v>Котельники</v>
          </cell>
        </row>
        <row r="52">
          <cell r="A52" t="str">
            <v>Красноармейск</v>
          </cell>
        </row>
        <row r="53">
          <cell r="A53" t="str">
            <v>Красногорск</v>
          </cell>
        </row>
        <row r="54">
          <cell r="A54" t="str">
            <v>Краснознаменск</v>
          </cell>
        </row>
        <row r="55">
          <cell r="A55" t="str">
            <v xml:space="preserve">Ленинский </v>
          </cell>
        </row>
        <row r="56">
          <cell r="A56" t="str">
            <v>Лобня</v>
          </cell>
        </row>
        <row r="57">
          <cell r="A57" t="str">
            <v>Лосино_Петровский</v>
          </cell>
        </row>
        <row r="58">
          <cell r="A58" t="str">
            <v xml:space="preserve">Лотошинский </v>
          </cell>
        </row>
        <row r="59">
          <cell r="A59" t="str">
            <v>Луховицы</v>
          </cell>
        </row>
        <row r="60">
          <cell r="A60" t="str">
            <v>Лыткарино</v>
          </cell>
        </row>
        <row r="61">
          <cell r="A61" t="str">
            <v>Люберцы</v>
          </cell>
        </row>
        <row r="62">
          <cell r="A62" t="str">
            <v xml:space="preserve">Можайский </v>
          </cell>
        </row>
        <row r="63">
          <cell r="A63" t="str">
            <v>Молодёжный</v>
          </cell>
        </row>
        <row r="64">
          <cell r="A64" t="str">
            <v>Мытищи</v>
          </cell>
        </row>
        <row r="65">
          <cell r="A65" t="str">
            <v>Наро_Фоминск</v>
          </cell>
        </row>
        <row r="66">
          <cell r="A66" t="str">
            <v xml:space="preserve">Ногинский </v>
          </cell>
        </row>
        <row r="67">
          <cell r="A67" t="str">
            <v xml:space="preserve">Одинцовский </v>
          </cell>
        </row>
        <row r="68">
          <cell r="A68" t="str">
            <v>Озёры</v>
          </cell>
        </row>
        <row r="69">
          <cell r="A69" t="str">
            <v>Орехово_Зуево</v>
          </cell>
        </row>
        <row r="70">
          <cell r="A70" t="str">
            <v xml:space="preserve">Орехово_Зуевский </v>
          </cell>
        </row>
        <row r="71">
          <cell r="A71" t="str">
            <v>Павлово_Посад</v>
          </cell>
        </row>
        <row r="72">
          <cell r="A72" t="str">
            <v>Подольск</v>
          </cell>
        </row>
        <row r="73">
          <cell r="A73" t="str">
            <v>Протвино</v>
          </cell>
        </row>
        <row r="74">
          <cell r="A74" t="str">
            <v xml:space="preserve">Пушкинский </v>
          </cell>
        </row>
        <row r="75">
          <cell r="A75" t="str">
            <v>Пущино</v>
          </cell>
        </row>
        <row r="76">
          <cell r="A76" t="str">
            <v xml:space="preserve">Раменский </v>
          </cell>
        </row>
        <row r="77">
          <cell r="A77" t="str">
            <v>Реутов</v>
          </cell>
        </row>
        <row r="78">
          <cell r="A78" t="str">
            <v>Рошаль</v>
          </cell>
        </row>
        <row r="79">
          <cell r="A79" t="str">
            <v>Рузский</v>
          </cell>
        </row>
        <row r="80">
          <cell r="A80" t="str">
            <v xml:space="preserve">Сергиево_Посадский </v>
          </cell>
        </row>
        <row r="81">
          <cell r="A81" t="str">
            <v>Серебряные_Пруды</v>
          </cell>
        </row>
        <row r="82">
          <cell r="A82" t="str">
            <v>Серпухов</v>
          </cell>
        </row>
        <row r="83">
          <cell r="A83" t="str">
            <v xml:space="preserve">Серпуховский </v>
          </cell>
        </row>
        <row r="84">
          <cell r="A84" t="str">
            <v xml:space="preserve">Солнечногорский </v>
          </cell>
        </row>
        <row r="85">
          <cell r="A85" t="str">
            <v>Ступино</v>
          </cell>
        </row>
        <row r="86">
          <cell r="A86" t="str">
            <v xml:space="preserve">Талдомский </v>
          </cell>
        </row>
        <row r="87">
          <cell r="A87" t="str">
            <v>Фрязино</v>
          </cell>
        </row>
        <row r="88">
          <cell r="A88" t="str">
            <v>Химки</v>
          </cell>
        </row>
        <row r="89">
          <cell r="A89" t="str">
            <v>Черноголовка</v>
          </cell>
        </row>
        <row r="90">
          <cell r="A90" t="str">
            <v>Чехов</v>
          </cell>
        </row>
        <row r="91">
          <cell r="A91" t="str">
            <v>Шатура</v>
          </cell>
        </row>
        <row r="92">
          <cell r="A92" t="str">
            <v>Шаховская</v>
          </cell>
        </row>
        <row r="93">
          <cell r="A93" t="str">
            <v>Щёлковский</v>
          </cell>
        </row>
        <row r="94">
          <cell r="A94" t="str">
            <v>Электрогорск</v>
          </cell>
        </row>
        <row r="95">
          <cell r="A95" t="str">
            <v>Электросталь</v>
          </cell>
        </row>
        <row r="102">
          <cell r="D102" t="str">
            <v>дрова</v>
          </cell>
        </row>
        <row r="103">
          <cell r="A103" t="str">
            <v>городской округ</v>
          </cell>
          <cell r="D103" t="str">
            <v>пеллеты</v>
          </cell>
        </row>
        <row r="104">
          <cell r="A104" t="str">
            <v>муниципальный район</v>
          </cell>
          <cell r="D104" t="str">
            <v>опилки</v>
          </cell>
        </row>
        <row r="105">
          <cell r="D105" t="str">
            <v>березовая кора</v>
          </cell>
        </row>
        <row r="106">
          <cell r="D106" t="str">
            <v>сжиженный газ</v>
          </cell>
        </row>
        <row r="107">
          <cell r="E107" t="str">
            <v>отсутствуют</v>
          </cell>
        </row>
        <row r="108">
          <cell r="E108" t="str">
            <v>в наличии</v>
          </cell>
        </row>
        <row r="110">
          <cell r="E110" t="str">
            <v>по выручке</v>
          </cell>
        </row>
        <row r="111">
          <cell r="D111" t="str">
            <v>ДПК</v>
          </cell>
          <cell r="E111" t="str">
            <v>по фонду оплаты труда</v>
          </cell>
        </row>
        <row r="112">
          <cell r="D112" t="str">
            <v>кузнецкий</v>
          </cell>
          <cell r="E112" t="str">
            <v>по прямым затратам</v>
          </cell>
        </row>
        <row r="113">
          <cell r="D113" t="str">
            <v>хакасский</v>
          </cell>
          <cell r="E113" t="str">
            <v>по местам возникновения затрат</v>
          </cell>
        </row>
        <row r="114">
          <cell r="D114" t="str">
            <v>экибастузский</v>
          </cell>
          <cell r="E114" t="str">
            <v>по средней численности персонала</v>
          </cell>
        </row>
        <row r="115">
          <cell r="E115" t="str">
            <v>по среднемесячному фонду рабочего времени</v>
          </cell>
        </row>
        <row r="116">
          <cell r="E116" t="str">
            <v>по общей площади помещений и зданий</v>
          </cell>
        </row>
        <row r="117">
          <cell r="E117" t="str">
            <v>по объемам выработанной тепловой энергии</v>
          </cell>
        </row>
        <row r="139">
          <cell r="E139" t="str">
            <v>Легковые автомобили</v>
          </cell>
        </row>
        <row r="140">
          <cell r="E140" t="str">
            <v>Автобусы</v>
          </cell>
        </row>
        <row r="141">
          <cell r="E141" t="str">
            <v>Грузовые автомобили</v>
          </cell>
        </row>
        <row r="148">
          <cell r="D148" t="str">
            <v>собственное</v>
          </cell>
          <cell r="E148" t="str">
            <v>1 квартал</v>
          </cell>
        </row>
        <row r="149">
          <cell r="D149" t="str">
            <v>покупное</v>
          </cell>
          <cell r="E149" t="str">
            <v>2 квартал</v>
          </cell>
        </row>
        <row r="150">
          <cell r="D150" t="str">
            <v>собственное и покупное</v>
          </cell>
          <cell r="E150" t="str">
            <v>3 квартал</v>
          </cell>
        </row>
        <row r="151">
          <cell r="E151" t="str">
            <v>4 квартал</v>
          </cell>
        </row>
        <row r="175">
          <cell r="D175" t="str">
            <v>оплата энергоресурсов</v>
          </cell>
        </row>
        <row r="176">
          <cell r="D176" t="str">
            <v>исполнение инвестпрограммы</v>
          </cell>
        </row>
        <row r="206">
          <cell r="D206" t="str">
            <v>газ</v>
          </cell>
          <cell r="E206" t="str">
            <v>отсутствует резервное топливо</v>
          </cell>
        </row>
        <row r="207">
          <cell r="D207" t="str">
            <v>мазут</v>
          </cell>
          <cell r="E207" t="str">
            <v>мазут</v>
          </cell>
        </row>
        <row r="208">
          <cell r="D208" t="str">
            <v>дизельное (печное) топливо</v>
          </cell>
          <cell r="E208" t="str">
            <v>дизельное (печное) топливо</v>
          </cell>
        </row>
        <row r="209">
          <cell r="D209" t="str">
            <v>уголь</v>
          </cell>
          <cell r="E209" t="str">
            <v>уголь</v>
          </cell>
        </row>
        <row r="210">
          <cell r="D210" t="str">
            <v>электроэнергия для электрокотлов</v>
          </cell>
          <cell r="E210" t="str">
            <v>пеллеты</v>
          </cell>
        </row>
        <row r="211">
          <cell r="D211" t="str">
            <v>пеллеты</v>
          </cell>
          <cell r="E211" t="str">
            <v>опилки</v>
          </cell>
        </row>
        <row r="212">
          <cell r="D212" t="str">
            <v>опилки</v>
          </cell>
          <cell r="E212" t="str">
            <v>дрова</v>
          </cell>
        </row>
        <row r="213">
          <cell r="D213" t="str">
            <v>дрова</v>
          </cell>
          <cell r="E213" t="str">
            <v>сжиженный газ</v>
          </cell>
        </row>
        <row r="214">
          <cell r="D214" t="str">
            <v>сжиженный газ</v>
          </cell>
          <cell r="E214" t="str">
            <v>березовая кора</v>
          </cell>
        </row>
        <row r="215">
          <cell r="D215" t="str">
            <v>березовая кора</v>
          </cell>
        </row>
        <row r="235">
          <cell r="D235" t="str">
            <v>проводились</v>
          </cell>
        </row>
        <row r="236">
          <cell r="D236" t="str">
            <v>не проводились</v>
          </cell>
        </row>
        <row r="237">
          <cell r="D237" t="str">
            <v>не подлежит конкурсной процедуре</v>
          </cell>
        </row>
      </sheetData>
      <sheetData sheetId="2">
        <row r="106">
          <cell r="B106" t="str">
            <v>покупное</v>
          </cell>
        </row>
        <row r="120">
          <cell r="B120" t="str">
            <v>покупное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>
        <row r="59">
          <cell r="J59">
            <v>0</v>
          </cell>
          <cell r="S59">
            <v>0</v>
          </cell>
        </row>
      </sheetData>
      <sheetData sheetId="9">
        <row r="8">
          <cell r="D8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описание"/>
      <sheetName val="проверки"/>
      <sheetName val="компании группы"/>
      <sheetName val="связанные стороны и прочие"/>
      <sheetName val="инфо"/>
      <sheetName val="Ф1"/>
      <sheetName val="Ф2"/>
      <sheetName val="Р1-1"/>
      <sheetName val="Р1-2"/>
      <sheetName val="Р1-3"/>
      <sheetName val="Р1-4"/>
      <sheetName val="Р2"/>
      <sheetName val="Д1"/>
      <sheetName val="Р3"/>
      <sheetName val="Р4-1"/>
      <sheetName val="Р4-2"/>
      <sheetName val="Г1"/>
      <sheetName val="Р5"/>
      <sheetName val="Р6"/>
      <sheetName val="Г3"/>
      <sheetName val="Г4"/>
      <sheetName val="BExRepositorySheet"/>
      <sheetName val="Р7"/>
      <sheetName val="Г5"/>
      <sheetName val="Р8"/>
      <sheetName val="Г6"/>
      <sheetName val="Р9"/>
      <sheetName val="Р10"/>
      <sheetName val="Г7"/>
      <sheetName val="Р15"/>
      <sheetName val="Д2"/>
      <sheetName val="Д3"/>
      <sheetName val="Д4"/>
      <sheetName val="Д5"/>
      <sheetName val="Д6"/>
      <sheetName val="Д7"/>
      <sheetName val="Р11"/>
      <sheetName val="Г8"/>
      <sheetName val="Г9"/>
      <sheetName val="Г10"/>
      <sheetName val="Р16"/>
      <sheetName val="Г11"/>
      <sheetName val="Р17"/>
      <sheetName val="Г13"/>
      <sheetName val="Г14"/>
      <sheetName val="Г15 -1"/>
      <sheetName val="Г15 -2"/>
      <sheetName val="Г16"/>
      <sheetName val="Р12-1"/>
      <sheetName val="Р12-2"/>
      <sheetName val="Р13"/>
      <sheetName val="Р14"/>
      <sheetName val="Р18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2"/>
      <sheetName val="П13"/>
      <sheetName val="П14"/>
      <sheetName val="П15"/>
      <sheetName val="П16"/>
      <sheetName val="П17"/>
      <sheetName val="6"/>
      <sheetName val="1.2.1"/>
      <sheetName val="2.2.4"/>
      <sheetName val="Январь"/>
      <sheetName val="Справочн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тр.на автомоб"/>
      <sheetName val="Испыт.эл.оборуд."/>
      <sheetName val="Расчет вывоза золы"/>
      <sheetName val="Расчет  на сп.жиры"/>
      <sheetName val="Расчет на моющ."/>
      <sheetName val="определ.затрат на сп.одеж. вспо"/>
      <sheetName val="опред.затр.на сп.одеж.основных "/>
      <sheetName val="Штатное расписание трактористов"/>
      <sheetName val="Sheet1"/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Расчет стоим.угля"/>
      <sheetName val="Расчет автоперевозок"/>
      <sheetName val="расчет численн.кочегар."/>
      <sheetName val="расчет числен.трансп."/>
      <sheetName val="формирован.объема выработки"/>
      <sheetName val="Расход угля"/>
      <sheetName val="расчет на собственне нужды кот."/>
      <sheetName val="сводные объёмы"/>
      <sheetName val="Табл 17.1"/>
      <sheetName val="штатное расписание"/>
      <sheetName val="Штатное расписание апп.управл."/>
      <sheetName val="вода"/>
      <sheetName val="расчет потребн.в воде"/>
      <sheetName val="Расчет на эл.энерг"/>
      <sheetName val="выбросы (2)"/>
      <sheetName val="медосмотр"/>
      <sheetName val="Сан.очистка"/>
      <sheetName val="расчет арендн.плат (2)"/>
      <sheetName val="7"/>
      <sheetName val="9"/>
      <sheetName val="10"/>
      <sheetName val="11"/>
      <sheetName val="12"/>
      <sheetName val="13"/>
      <sheetName val="14"/>
      <sheetName val="Распр общ хоз"/>
      <sheetName val="17"/>
      <sheetName val="17.1"/>
      <sheetName val="18"/>
      <sheetName val="18.1"/>
      <sheetName val="18.2"/>
      <sheetName val="15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8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П1.9"/>
      <sheetName val="Нормативы"/>
      <sheetName val="Макросы"/>
      <sheetName val="16"/>
      <sheetName val="Производственные"/>
      <sheetName val="Титул"/>
      <sheetName val="ГАЗ"/>
      <sheetName val="п1.12"/>
      <sheetName val="топливо"/>
      <sheetName val="п1.10"/>
      <sheetName val="Списки"/>
      <sheetName val="1.1. нвв переход"/>
      <sheetName val="Мат. для экспл. сети"/>
      <sheetName val="Эл.энергия"/>
      <sheetName val="Общехоз расходы"/>
      <sheetName val="справочники"/>
      <sheetName val="свод"/>
      <sheetName val="Мат_ для экспл_ сети"/>
      <sheetName val="Эл_энергия"/>
      <sheetName val="Справочник"/>
      <sheetName val="п1_12"/>
      <sheetName val="п1_9"/>
      <sheetName val="п1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44">
          <cell r="C44">
            <v>8625.2849700000006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TA"/>
      <sheetName val="Книга1"/>
      <sheetName val="Производственные"/>
      <sheetName val="Титул"/>
      <sheetName val="ГАЗ"/>
      <sheetName val="п1_12"/>
      <sheetName val="п1_9"/>
      <sheetName val="топливо"/>
      <sheetName val="п1_10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  <sheetName val="Валюты"/>
      <sheetName val="2002(v1)"/>
      <sheetName val="Калькуляция кв"/>
      <sheetName val="Содержание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иоды"/>
      <sheetName val="Есть данные"/>
      <sheetName val="Нет данных"/>
    </sheetNames>
    <sheetDataSet>
      <sheetData sheetId="0">
        <row r="4">
          <cell r="A4" t="str">
            <v>2012-2015</v>
          </cell>
          <cell r="B4">
            <v>0.3</v>
          </cell>
        </row>
        <row r="5">
          <cell r="A5" t="str">
            <v>2013-2015</v>
          </cell>
          <cell r="B5">
            <v>0.35</v>
          </cell>
        </row>
        <row r="6">
          <cell r="A6" t="str">
            <v>2014-2016</v>
          </cell>
          <cell r="B6">
            <v>0.35</v>
          </cell>
        </row>
        <row r="7">
          <cell r="A7" t="str">
            <v>2015-2017</v>
          </cell>
          <cell r="B7">
            <v>0.35</v>
          </cell>
        </row>
        <row r="8">
          <cell r="A8" t="str">
            <v>2016-2018</v>
          </cell>
          <cell r="B8" t="str">
            <v>Корректировка данного периода регулирования не проводится</v>
          </cell>
        </row>
        <row r="9">
          <cell r="A9" t="str">
            <v>2016-2020</v>
          </cell>
          <cell r="B9">
            <v>0.3</v>
          </cell>
        </row>
      </sheetData>
      <sheetData sheetId="1"/>
      <sheetData sheetId="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связанные стороны и прочие"/>
    </sheetNames>
    <sheetDataSet>
      <sheetData sheetId="0" refreshError="1">
        <row r="14">
          <cell r="B14">
            <v>2006</v>
          </cell>
        </row>
        <row r="16">
          <cell r="B16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Перечень изменений"/>
      <sheetName val="Сведения"/>
      <sheetName val="Reference"/>
      <sheetName val="БЮДЖЕТ"/>
      <sheetName val="Бюджет (вн.обор.)"/>
      <sheetName val="ТПИР-бюджет"/>
      <sheetName val="ФАКТ"/>
      <sheetName val="Факт (вн.обор.)"/>
      <sheetName val="ТПИР-факт"/>
      <sheetName val="ПРОГНОЗ"/>
      <sheetName val="Прогноз (вн.обор.) "/>
      <sheetName val="ТПИР-прогноз"/>
      <sheetName val="Справочник строк"/>
      <sheetName val="Справочник предприятий"/>
      <sheetName val="ТПИР"/>
      <sheetName val="Лист1"/>
      <sheetName val="связанные стороны и прочие"/>
      <sheetName val="6"/>
      <sheetName val="Мат. для экспл. сети"/>
      <sheetName val="Общехоз расходы"/>
      <sheetName val="Эл.энергия"/>
      <sheetName val="Заголовок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овой бюджет (БДР+ БДДС)"/>
      <sheetName val="вн. обороты (БДР)"/>
      <sheetName val="Годовой бюджет (БИБС)"/>
      <sheetName val="вн. обор. (БИБС)"/>
      <sheetName val="Стратег. установки"/>
      <sheetName val="рабочий формат(ДР+ ДДС)"/>
      <sheetName val="вн. обор. отч. период(ДР)"/>
      <sheetName val="рабочий формат (ИБС)"/>
      <sheetName val="вн. обор. отч. период (ИБС)"/>
      <sheetName val="производственные показатели"/>
      <sheetName val="анализ отклонений 1"/>
      <sheetName val="анализ отклонений 2"/>
      <sheetName val="Дивиденды"/>
      <sheetName val="ПД и Выплаты"/>
      <sheetName val="Инв (бизн)"/>
      <sheetName val="Доли инв (бизн)"/>
      <sheetName val="REN 4.1.1"/>
      <sheetName val="REN 4.1.2."/>
      <sheetName val="REN 4.1.3"/>
      <sheetName val="REN 5.1.1"/>
      <sheetName val="REN 5.1.2"/>
      <sheetName val="REN 5.1.3"/>
      <sheetName val="REN 5.1.5."/>
      <sheetName val="БДДС (для заполн)"/>
      <sheetName val="Кредиты, займы"/>
      <sheetName val="БДДС (ю.л.)"/>
      <sheetName val="БДДС (вн.х.)"/>
      <sheetName val="БДДС (для конс)"/>
      <sheetName val="Слайд_БДДС"/>
      <sheetName val="Слайд_ФД"/>
      <sheetName val="Параметры"/>
      <sheetName val="ТПИР"/>
      <sheetName val="связанные стороны и прочие"/>
      <sheetName val="Январь"/>
      <sheetName val="Эл.энергия"/>
      <sheetName val="Мат. для экспл. сети"/>
      <sheetName val="Общехоз расх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  <sheetName val="Мат_ для экспл_ сети"/>
      <sheetName val="Эл_энергия"/>
      <sheetName val="Общехоз расходы"/>
      <sheetName val="январь"/>
      <sheetName val="февраль"/>
      <sheetName val="март"/>
      <sheetName val="апрель"/>
      <sheetName val="май"/>
      <sheetName val="июнь"/>
      <sheetName val="TEHSHEET"/>
      <sheetName val="Лист2"/>
      <sheetName val="Таблица А13"/>
      <sheetName val="ТехЭк"/>
      <sheetName val="Содержание"/>
    </sheetNames>
    <sheetDataSet>
      <sheetData sheetId="0" refreshError="1">
        <row r="9">
          <cell r="D9">
            <v>42788</v>
          </cell>
        </row>
        <row r="12">
          <cell r="D12">
            <v>13344</v>
          </cell>
        </row>
        <row r="16">
          <cell r="D16">
            <v>10995</v>
          </cell>
        </row>
        <row r="26">
          <cell r="D26">
            <v>23076</v>
          </cell>
        </row>
        <row r="41">
          <cell r="D41">
            <v>13184</v>
          </cell>
        </row>
        <row r="52">
          <cell r="D52">
            <v>1453</v>
          </cell>
        </row>
        <row r="77">
          <cell r="D77">
            <v>14439</v>
          </cell>
        </row>
        <row r="83">
          <cell r="D83">
            <v>4000</v>
          </cell>
        </row>
        <row r="86">
          <cell r="D86">
            <v>26359</v>
          </cell>
        </row>
      </sheetData>
      <sheetData sheetId="1" refreshError="1"/>
      <sheetData sheetId="2" refreshError="1">
        <row r="57">
          <cell r="D57">
            <v>60666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  <sheetName val="Мат_ для экспл_ сети"/>
      <sheetName val="Эл_энергия"/>
      <sheetName val="Общехоз расходы"/>
      <sheetName val="Сверка2000Полистил"/>
      <sheetName val="Работы на объектах"/>
      <sheetName val="Списки"/>
      <sheetName val="tehsheet"/>
      <sheetName val="6"/>
    </sheetNames>
    <sheetDataSet>
      <sheetData sheetId="0" refreshError="1">
        <row r="9">
          <cell r="D9">
            <v>42788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  <sheetName val="Свод"/>
      <sheetName val="128N"/>
      <sheetName val="128S"/>
      <sheetName val="DEHolly"/>
      <sheetName val="DELong"/>
      <sheetName val="DML"/>
      <sheetName val="IP"/>
      <sheetName val="OvhdOther"/>
      <sheetName val="SlsElim"/>
      <sheetName val="VEC"/>
      <sheetName val="Instructions&amp;Inputs"/>
    </sheetNames>
    <sheetDataSet>
      <sheetData sheetId="0" refreshError="1">
        <row r="16">
          <cell r="D16">
            <v>10995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ульный лист"/>
      <sheetName val="Оглавление"/>
      <sheetName val="1. Сведения об ЭСО"/>
      <sheetName val="2. Описание системы теплоснабже"/>
      <sheetName val="3. Характеристика системы тепло"/>
      <sheetName val="3.2. Структура присоед. нагрузк"/>
      <sheetName val="3.3. Общая характеристика тепл."/>
      <sheetName val="3.4. Объём труб. тепловых сетей"/>
      <sheetName val="5. Среднемесячные температуры"/>
      <sheetName val="6. Сведения по насосному оборуд"/>
      <sheetName val="7. Нормативы тех. затрат"/>
      <sheetName val="8. Нормативы по месяцам"/>
      <sheetName val="9. Свод норматив"/>
      <sheetName val="10. Потери и затраты теплоносит"/>
      <sheetName val="11. Потери тепловой энергии"/>
      <sheetName val="12. Расход электроэнергии"/>
      <sheetName val="13. Динамика показателей"/>
      <sheetName val="Предложение по нормативу"/>
      <sheetName val="14. 15. Динамика показателей"/>
      <sheetName val="Хар-ка сетей "/>
      <sheetName val="СВОД"/>
      <sheetName val="Мат хар-ка"/>
      <sheetName val="ДО рек-и 2022 год"/>
      <sheetName val="первое полугодие 2023 год"/>
      <sheetName val="1 этап ввод_осень 2023 год"/>
      <sheetName val="1 этап эффект_весь 2024 год"/>
      <sheetName val="2 этап ввод_осень 2024 год"/>
      <sheetName val="2 этап эффект_весь 2025 год"/>
      <sheetName val="норматив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">
          <cell r="E9" t="str">
            <v>-</v>
          </cell>
          <cell r="F9" t="str">
            <v>-</v>
          </cell>
          <cell r="G9">
            <v>1.2260009804689815</v>
          </cell>
          <cell r="H9">
            <v>2.9750815281762861</v>
          </cell>
          <cell r="I9">
            <v>2.9750815281762861</v>
          </cell>
          <cell r="J9">
            <v>2.9750815281762861</v>
          </cell>
          <cell r="L9" t="str">
            <v>-</v>
          </cell>
          <cell r="M9">
            <v>3.5889708159999993</v>
          </cell>
          <cell r="N9">
            <v>7.2080824959999994</v>
          </cell>
          <cell r="O9">
            <v>7.2080824959999994</v>
          </cell>
          <cell r="P9">
            <v>7.2080824959999994</v>
          </cell>
          <cell r="X9" t="str">
            <v>-</v>
          </cell>
          <cell r="Y9">
            <v>0.3498861245630655</v>
          </cell>
          <cell r="Z9">
            <v>0.84905294753889449</v>
          </cell>
          <cell r="AA9">
            <v>0.84905294753889449</v>
          </cell>
          <cell r="AB9">
            <v>0.84905294753889449</v>
          </cell>
          <cell r="AD9" t="str">
            <v>-</v>
          </cell>
          <cell r="AE9">
            <v>1.0242496621004564</v>
          </cell>
          <cell r="AF9">
            <v>2.0571011689497714</v>
          </cell>
          <cell r="AG9">
            <v>2.0571011689497714</v>
          </cell>
          <cell r="AH9">
            <v>2.0571011689497714</v>
          </cell>
        </row>
        <row r="10">
          <cell r="F10" t="str">
            <v>-</v>
          </cell>
          <cell r="G10">
            <v>0.78475101140531123</v>
          </cell>
          <cell r="H10">
            <v>1.906802574068686</v>
          </cell>
          <cell r="I10">
            <v>1.906802574068686</v>
          </cell>
          <cell r="J10">
            <v>1.906802574068686</v>
          </cell>
          <cell r="L10" t="str">
            <v>-</v>
          </cell>
          <cell r="M10">
            <v>0.89674270399999978</v>
          </cell>
          <cell r="N10">
            <v>1.8015206239999997</v>
          </cell>
          <cell r="O10">
            <v>1.8015206239999997</v>
          </cell>
          <cell r="P10">
            <v>1.8015206239999997</v>
          </cell>
          <cell r="X10" t="str">
            <v>-</v>
          </cell>
          <cell r="Y10">
            <v>0.45413831678548106</v>
          </cell>
          <cell r="Z10">
            <v>1.1034737118453044</v>
          </cell>
          <cell r="AA10">
            <v>1.1034737118453044</v>
          </cell>
          <cell r="AB10">
            <v>1.1034737118453044</v>
          </cell>
          <cell r="AD10" t="str">
            <v>-</v>
          </cell>
          <cell r="AE10">
            <v>0.51894832407407399</v>
          </cell>
          <cell r="AF10">
            <v>1.0425466574074072</v>
          </cell>
          <cell r="AG10">
            <v>1.0425466574074072</v>
          </cell>
          <cell r="AH10">
            <v>1.0425466574074072</v>
          </cell>
        </row>
        <row r="11">
          <cell r="F11">
            <v>23.529516256534237</v>
          </cell>
          <cell r="G11">
            <v>25.489553413814598</v>
          </cell>
          <cell r="H11">
            <v>27.26327451767472</v>
          </cell>
          <cell r="I11">
            <v>27.26327451767472</v>
          </cell>
          <cell r="J11">
            <v>27.26327451767472</v>
          </cell>
          <cell r="L11">
            <v>38.518003338</v>
          </cell>
          <cell r="M11">
            <v>53.434850791999992</v>
          </cell>
          <cell r="N11">
            <v>68.476783711999985</v>
          </cell>
          <cell r="O11">
            <v>68.476783711999985</v>
          </cell>
          <cell r="P11">
            <v>68.476783711999985</v>
          </cell>
          <cell r="X11">
            <v>0.97358144060469365</v>
          </cell>
          <cell r="Y11">
            <v>0.88727211827536201</v>
          </cell>
          <cell r="Z11">
            <v>0.81901209197532809</v>
          </cell>
          <cell r="AA11">
            <v>0.81901209197532809</v>
          </cell>
          <cell r="AB11">
            <v>0.81901209197532809</v>
          </cell>
          <cell r="AD11">
            <v>1.5937604823733864</v>
          </cell>
          <cell r="AE11">
            <v>1.8600268306878305</v>
          </cell>
          <cell r="AF11">
            <v>2.0571011689497714</v>
          </cell>
          <cell r="AG11">
            <v>2.0571011689497714</v>
          </cell>
          <cell r="AH11">
            <v>2.0571011689497714</v>
          </cell>
        </row>
        <row r="12">
          <cell r="F12">
            <v>1.925938589907124</v>
          </cell>
          <cell r="G12">
            <v>2.7030064568271901</v>
          </cell>
          <cell r="H12">
            <v>4.4626222922644301</v>
          </cell>
          <cell r="I12">
            <v>4.4626222922644301</v>
          </cell>
          <cell r="J12">
            <v>4.4626222922644301</v>
          </cell>
          <cell r="L12">
            <v>1.8015206239999997</v>
          </cell>
          <cell r="M12">
            <v>2.6992633279999998</v>
          </cell>
          <cell r="N12">
            <v>3.6040412479999997</v>
          </cell>
          <cell r="O12">
            <v>3.6040412479999997</v>
          </cell>
          <cell r="P12">
            <v>3.6040412479999997</v>
          </cell>
          <cell r="X12">
            <v>1.1145477950851412</v>
          </cell>
          <cell r="Y12">
            <v>1.0428265651339468</v>
          </cell>
          <cell r="Z12">
            <v>1.2912680243820689</v>
          </cell>
          <cell r="AA12">
            <v>1.2912680243820689</v>
          </cell>
          <cell r="AB12">
            <v>1.2912680243820689</v>
          </cell>
          <cell r="AD12">
            <v>1.0425466574074072</v>
          </cell>
          <cell r="AE12">
            <v>1.0413824567901233</v>
          </cell>
          <cell r="AF12">
            <v>1.0428360092592592</v>
          </cell>
          <cell r="AG12">
            <v>1.0428360092592592</v>
          </cell>
          <cell r="AH12">
            <v>1.0428360092592592</v>
          </cell>
        </row>
        <row r="13">
          <cell r="F13">
            <v>6.6223065723291912</v>
          </cell>
          <cell r="G13">
            <v>6.8094606562709945</v>
          </cell>
          <cell r="H13">
            <v>7.0884623136737996</v>
          </cell>
          <cell r="I13">
            <v>7.0884623136737996</v>
          </cell>
          <cell r="J13">
            <v>7.0884623136737996</v>
          </cell>
          <cell r="L13">
            <v>9.4463776461250006</v>
          </cell>
          <cell r="M13">
            <v>10.294360983500001</v>
          </cell>
          <cell r="N13">
            <v>11.149658860999999</v>
          </cell>
          <cell r="O13">
            <v>11.149658860999999</v>
          </cell>
          <cell r="P13">
            <v>11.149658860999999</v>
          </cell>
          <cell r="X13">
            <v>1.0308696407735354</v>
          </cell>
          <cell r="Y13">
            <v>1.014822750561996</v>
          </cell>
          <cell r="Z13">
            <v>1.01321645421295</v>
          </cell>
          <cell r="AA13">
            <v>1.01321645421295</v>
          </cell>
          <cell r="AB13">
            <v>1.01321645421295</v>
          </cell>
          <cell r="AD13">
            <v>1.4704821989609278</v>
          </cell>
          <cell r="AE13">
            <v>1.5341819647540982</v>
          </cell>
          <cell r="AF13">
            <v>1.5937191053459117</v>
          </cell>
          <cell r="AG13">
            <v>1.5937191053459117</v>
          </cell>
          <cell r="AH13">
            <v>1.5937191053459117</v>
          </cell>
        </row>
        <row r="14">
          <cell r="F14">
            <v>48.85345545924158</v>
          </cell>
          <cell r="G14">
            <v>48.85345545924158</v>
          </cell>
          <cell r="H14">
            <v>41.314842198528702</v>
          </cell>
          <cell r="I14">
            <v>25.741834749927264</v>
          </cell>
          <cell r="J14">
            <v>25.741834749927264</v>
          </cell>
          <cell r="L14">
            <v>24.327528423999993</v>
          </cell>
          <cell r="M14">
            <v>24.327528423999993</v>
          </cell>
          <cell r="N14">
            <v>24.327528423999993</v>
          </cell>
          <cell r="O14">
            <v>24.327528423999993</v>
          </cell>
          <cell r="P14">
            <v>24.327528423999993</v>
          </cell>
          <cell r="X14">
            <v>2.0941981935545946</v>
          </cell>
          <cell r="Y14">
            <v>2.0941981935545946</v>
          </cell>
          <cell r="Z14">
            <v>1.7710409035720467</v>
          </cell>
          <cell r="AA14">
            <v>1.1034737118453046</v>
          </cell>
          <cell r="AB14">
            <v>1.1034737118453046</v>
          </cell>
          <cell r="AD14">
            <v>1.0428467259945127</v>
          </cell>
          <cell r="AE14">
            <v>1.0428467259945127</v>
          </cell>
          <cell r="AF14">
            <v>1.0428467259945127</v>
          </cell>
          <cell r="AG14">
            <v>1.0428467259945127</v>
          </cell>
          <cell r="AH14">
            <v>1.0428467259945127</v>
          </cell>
        </row>
        <row r="15">
          <cell r="F15">
            <v>20.270600911386232</v>
          </cell>
          <cell r="G15">
            <v>20.270600911386232</v>
          </cell>
          <cell r="H15">
            <v>16.285029957252949</v>
          </cell>
          <cell r="I15">
            <v>11.001192273899347</v>
          </cell>
          <cell r="J15">
            <v>11.001192273899347</v>
          </cell>
          <cell r="L15">
            <v>7.2080824959999994</v>
          </cell>
          <cell r="M15">
            <v>7.2080824959999994</v>
          </cell>
          <cell r="N15">
            <v>7.2080824959999994</v>
          </cell>
          <cell r="O15">
            <v>7.2080824959999994</v>
          </cell>
          <cell r="P15">
            <v>7.2080824959999994</v>
          </cell>
          <cell r="X15">
            <v>2.277595608020925</v>
          </cell>
          <cell r="Y15">
            <v>2.277595608020925</v>
          </cell>
          <cell r="Z15">
            <v>1.8297786468823538</v>
          </cell>
          <cell r="AA15">
            <v>1.2360890195392524</v>
          </cell>
          <cell r="AB15">
            <v>1.2360890195392524</v>
          </cell>
          <cell r="AD15">
            <v>0.80989690966292127</v>
          </cell>
          <cell r="AE15">
            <v>0.80989690966292127</v>
          </cell>
          <cell r="AF15">
            <v>0.80989690966292127</v>
          </cell>
          <cell r="AG15">
            <v>0.80989690966292127</v>
          </cell>
          <cell r="AH15">
            <v>0.80989690966292127</v>
          </cell>
        </row>
        <row r="16">
          <cell r="F16">
            <v>20.644494373359489</v>
          </cell>
          <cell r="G16">
            <v>20.644494373359489</v>
          </cell>
          <cell r="H16">
            <v>16.539435775000513</v>
          </cell>
          <cell r="I16">
            <v>10.81479257059355</v>
          </cell>
          <cell r="J16">
            <v>10.81479257059355</v>
          </cell>
          <cell r="L16">
            <v>8.2612255948800009</v>
          </cell>
          <cell r="M16">
            <v>8.2612255948800009</v>
          </cell>
          <cell r="N16">
            <v>6.4269483583999998</v>
          </cell>
          <cell r="O16">
            <v>2.2270412479999995</v>
          </cell>
          <cell r="P16">
            <v>2.2270412479999995</v>
          </cell>
          <cell r="X16">
            <v>1.812192272942371</v>
          </cell>
          <cell r="Y16">
            <v>1.812192272942371</v>
          </cell>
          <cell r="Z16">
            <v>1.7700594793450892</v>
          </cell>
          <cell r="AA16">
            <v>1.4822906483817913</v>
          </cell>
          <cell r="AB16">
            <v>1.4822906483817913</v>
          </cell>
          <cell r="AD16">
            <v>0.72517780853932601</v>
          </cell>
          <cell r="AE16">
            <v>0.72517780853932601</v>
          </cell>
          <cell r="AF16">
            <v>0.68781553493150682</v>
          </cell>
          <cell r="AG16">
            <v>0.30524139912280696</v>
          </cell>
          <cell r="AH16">
            <v>0.30524139912280696</v>
          </cell>
        </row>
        <row r="17">
          <cell r="F17">
            <v>19.611268190725156</v>
          </cell>
          <cell r="G17">
            <v>19.611268190725156</v>
          </cell>
          <cell r="H17">
            <v>16.60236283414331</v>
          </cell>
          <cell r="I17">
            <v>12.541137238863103</v>
          </cell>
          <cell r="J17">
            <v>12.541137238863103</v>
          </cell>
          <cell r="L17">
            <v>14.668415147745</v>
          </cell>
          <cell r="M17">
            <v>14.668415147745</v>
          </cell>
          <cell r="N17">
            <v>11.257829861619999</v>
          </cell>
          <cell r="O17">
            <v>4.2736997091199997</v>
          </cell>
          <cell r="P17">
            <v>4.2736997091199997</v>
          </cell>
          <cell r="X17">
            <v>1.4131191951812332</v>
          </cell>
          <cell r="Y17">
            <v>1.4131191951812332</v>
          </cell>
          <cell r="Z17">
            <v>1.5459877860269402</v>
          </cell>
          <cell r="AA17">
            <v>1.2891794036660262</v>
          </cell>
          <cell r="AB17">
            <v>1.2891794036660262</v>
          </cell>
          <cell r="AD17">
            <v>1.0569545429993514</v>
          </cell>
          <cell r="AE17">
            <v>1.0569545429993514</v>
          </cell>
          <cell r="AF17">
            <v>1.0483126791712449</v>
          </cell>
          <cell r="AG17">
            <v>0.43931946023026314</v>
          </cell>
          <cell r="AH17">
            <v>0.43931946023026314</v>
          </cell>
        </row>
        <row r="18">
          <cell r="F18">
            <v>8.9460293888136189</v>
          </cell>
          <cell r="G18">
            <v>8.9460293888136189</v>
          </cell>
          <cell r="H18">
            <v>7.0963726586674891</v>
          </cell>
          <cell r="I18">
            <v>4.8750067643816859</v>
          </cell>
          <cell r="J18">
            <v>4.8750067643816859</v>
          </cell>
          <cell r="L18">
            <v>2.2841373909200002</v>
          </cell>
          <cell r="M18">
            <v>2.2841373909200002</v>
          </cell>
          <cell r="N18">
            <v>2.2841373909200002</v>
          </cell>
          <cell r="O18">
            <v>2.2841373909200002</v>
          </cell>
          <cell r="P18">
            <v>2.2841373909200002</v>
          </cell>
          <cell r="X18">
            <v>2.4523106877230312</v>
          </cell>
          <cell r="Y18">
            <v>2.4523106877230312</v>
          </cell>
          <cell r="Z18">
            <v>1.9452775928364827</v>
          </cell>
          <cell r="AA18">
            <v>1.3363505384818217</v>
          </cell>
          <cell r="AB18">
            <v>1.3363505384818217</v>
          </cell>
          <cell r="AD18">
            <v>0.62613415321271937</v>
          </cell>
          <cell r="AE18">
            <v>0.62613415321271937</v>
          </cell>
          <cell r="AF18">
            <v>0.62613415321271937</v>
          </cell>
          <cell r="AG18">
            <v>0.62613415321271937</v>
          </cell>
          <cell r="AH18">
            <v>0.62613415321271937</v>
          </cell>
        </row>
        <row r="19">
          <cell r="F19">
            <v>8.9687691471441937</v>
          </cell>
          <cell r="G19">
            <v>8.9687691471441937</v>
          </cell>
          <cell r="H19">
            <v>7.6346985203561015</v>
          </cell>
          <cell r="I19">
            <v>6.1606676733836352</v>
          </cell>
          <cell r="J19">
            <v>6.1606676733836352</v>
          </cell>
          <cell r="L19">
            <v>12.706474913999999</v>
          </cell>
          <cell r="M19">
            <v>12.706474913999999</v>
          </cell>
          <cell r="N19">
            <v>9.1347097769599994</v>
          </cell>
          <cell r="O19">
            <v>2.6142861977600003</v>
          </cell>
          <cell r="P19">
            <v>2.6142861977600003</v>
          </cell>
          <cell r="X19">
            <v>1.0072741629766615</v>
          </cell>
          <cell r="Y19">
            <v>1.0072741629766615</v>
          </cell>
          <cell r="Z19">
            <v>1.0994669528162588</v>
          </cell>
          <cell r="AA19">
            <v>1.2360890195392527</v>
          </cell>
          <cell r="AB19">
            <v>1.2360890195392527</v>
          </cell>
          <cell r="AD19">
            <v>1.4270524386792451</v>
          </cell>
          <cell r="AE19">
            <v>1.4270524386792451</v>
          </cell>
          <cell r="AF19">
            <v>1.3154823987557602</v>
          </cell>
          <cell r="AG19">
            <v>0.5245357539646871</v>
          </cell>
          <cell r="AH19">
            <v>0.5245357539646871</v>
          </cell>
        </row>
        <row r="20">
          <cell r="F20">
            <v>42.571746214114825</v>
          </cell>
          <cell r="G20">
            <v>42.571746214114825</v>
          </cell>
          <cell r="H20">
            <v>34.226570349392603</v>
          </cell>
          <cell r="I20">
            <v>22.694279571059266</v>
          </cell>
          <cell r="J20">
            <v>22.694279571059266</v>
          </cell>
          <cell r="L20">
            <v>29.212681990624997</v>
          </cell>
          <cell r="M20">
            <v>29.212681990624997</v>
          </cell>
          <cell r="N20">
            <v>29.212681990624997</v>
          </cell>
          <cell r="O20">
            <v>29.212681990624997</v>
          </cell>
          <cell r="P20">
            <v>29.212681990624997</v>
          </cell>
          <cell r="X20">
            <v>1.9282428758997565</v>
          </cell>
          <cell r="Y20">
            <v>1.9282428758997565</v>
          </cell>
          <cell r="Z20">
            <v>1.5502568325660206</v>
          </cell>
          <cell r="AA20">
            <v>1.027913740875952</v>
          </cell>
          <cell r="AB20">
            <v>1.027913740875952</v>
          </cell>
          <cell r="AD20">
            <v>1.3231579849001267</v>
          </cell>
          <cell r="AE20">
            <v>1.3231579849001267</v>
          </cell>
          <cell r="AF20">
            <v>1.3231579849001267</v>
          </cell>
          <cell r="AG20">
            <v>1.3231579849001267</v>
          </cell>
          <cell r="AH20">
            <v>1.3231579849001267</v>
          </cell>
        </row>
        <row r="21">
          <cell r="F21">
            <v>22.450791916022528</v>
          </cell>
          <cell r="G21">
            <v>22.450791916022528</v>
          </cell>
          <cell r="H21">
            <v>19.706569196245287</v>
          </cell>
          <cell r="I21">
            <v>16.214598544404307</v>
          </cell>
          <cell r="J21">
            <v>16.214598544404307</v>
          </cell>
          <cell r="L21">
            <v>19.894267688959999</v>
          </cell>
          <cell r="M21">
            <v>19.894267688959999</v>
          </cell>
          <cell r="N21">
            <v>12.596531720299998</v>
          </cell>
          <cell r="O21">
            <v>3.6892943134999996</v>
          </cell>
          <cell r="P21">
            <v>3.6892943134999996</v>
          </cell>
          <cell r="X21">
            <v>1.1457993220385081</v>
          </cell>
          <cell r="Y21">
            <v>1.1457993220385081</v>
          </cell>
          <cell r="Z21">
            <v>1.3052436876569935</v>
          </cell>
          <cell r="AA21">
            <v>1.5293905437091406</v>
          </cell>
          <cell r="AB21">
            <v>1.5293905437091406</v>
          </cell>
          <cell r="AD21">
            <v>1.0153244712136367</v>
          </cell>
          <cell r="AE21">
            <v>1.0153244712136367</v>
          </cell>
          <cell r="AF21">
            <v>0.83431790437806319</v>
          </cell>
          <cell r="AG21">
            <v>0.34798097656102622</v>
          </cell>
          <cell r="AH21">
            <v>0.34798097656102622</v>
          </cell>
        </row>
        <row r="22">
          <cell r="F22">
            <v>4.1921781222108905</v>
          </cell>
          <cell r="G22">
            <v>4.1921781222108905</v>
          </cell>
          <cell r="H22">
            <v>3.6510829322762466</v>
          </cell>
          <cell r="I22">
            <v>3.2951321113527223</v>
          </cell>
          <cell r="J22">
            <v>3.2951321113527223</v>
          </cell>
          <cell r="L22">
            <v>4.3919565209999991</v>
          </cell>
          <cell r="M22">
            <v>4.3919565209999991</v>
          </cell>
          <cell r="N22">
            <v>2.75228626525</v>
          </cell>
          <cell r="O22">
            <v>0.98323913024999987</v>
          </cell>
          <cell r="P22">
            <v>0.98323913024999987</v>
          </cell>
          <cell r="X22">
            <v>0.99529395114218677</v>
          </cell>
          <cell r="Y22">
            <v>0.99529395114218677</v>
          </cell>
          <cell r="Z22">
            <v>1.1347577101091677</v>
          </cell>
          <cell r="AA22">
            <v>1.4822906483817915</v>
          </cell>
          <cell r="AB22">
            <v>1.4822906483817915</v>
          </cell>
          <cell r="AD22">
            <v>1.0427247200854699</v>
          </cell>
          <cell r="AE22">
            <v>1.0427247200854699</v>
          </cell>
          <cell r="AF22">
            <v>0.85541142665112668</v>
          </cell>
          <cell r="AG22">
            <v>0.4423028026315789</v>
          </cell>
          <cell r="AH22">
            <v>0.4423028026315789</v>
          </cell>
        </row>
        <row r="23">
          <cell r="F23">
            <v>50.609820943247549</v>
          </cell>
          <cell r="G23">
            <v>50.609820943247549</v>
          </cell>
          <cell r="H23">
            <v>49.372751444993298</v>
          </cell>
          <cell r="I23">
            <v>48.017624962689766</v>
          </cell>
          <cell r="J23">
            <v>48.017624962689766</v>
          </cell>
          <cell r="L23">
            <v>82.357934768749985</v>
          </cell>
          <cell r="M23">
            <v>82.357934768749985</v>
          </cell>
          <cell r="N23">
            <v>82.357934768749985</v>
          </cell>
          <cell r="O23">
            <v>82.357934768749985</v>
          </cell>
          <cell r="P23">
            <v>82.357934768749985</v>
          </cell>
          <cell r="X23">
            <v>0.97938695584417124</v>
          </cell>
          <cell r="Y23">
            <v>0.97938695584417124</v>
          </cell>
          <cell r="Z23">
            <v>0.95544753642947844</v>
          </cell>
          <cell r="AA23">
            <v>0.92922351161470285</v>
          </cell>
          <cell r="AB23">
            <v>0.92922351161470285</v>
          </cell>
          <cell r="AD23">
            <v>1.593767484639574</v>
          </cell>
          <cell r="AE23">
            <v>1.593767484639574</v>
          </cell>
          <cell r="AF23">
            <v>1.593767484639574</v>
          </cell>
          <cell r="AG23">
            <v>1.593767484639574</v>
          </cell>
          <cell r="AH23">
            <v>1.593767484639574</v>
          </cell>
        </row>
        <row r="24">
          <cell r="F24">
            <v>15.779944905614631</v>
          </cell>
          <cell r="G24">
            <v>15.779944905614631</v>
          </cell>
          <cell r="H24">
            <v>13.285085725878933</v>
          </cell>
          <cell r="I24">
            <v>10.156264092461846</v>
          </cell>
          <cell r="J24">
            <v>10.156264092461846</v>
          </cell>
          <cell r="L24">
            <v>22.690133775</v>
          </cell>
          <cell r="M24">
            <v>22.690133775</v>
          </cell>
          <cell r="N24">
            <v>15.092963202749997</v>
          </cell>
          <cell r="O24">
            <v>2.7607028977499999</v>
          </cell>
          <cell r="P24">
            <v>2.7607028977499999</v>
          </cell>
          <cell r="X24">
            <v>0.99244936513299564</v>
          </cell>
          <cell r="Y24">
            <v>0.99244936513299564</v>
          </cell>
          <cell r="Z24">
            <v>1.130645593691824</v>
          </cell>
          <cell r="AA24">
            <v>1.3363505384818219</v>
          </cell>
          <cell r="AB24">
            <v>1.3363505384818219</v>
          </cell>
          <cell r="AD24">
            <v>1.4270524386792451</v>
          </cell>
          <cell r="AE24">
            <v>1.4270524386792451</v>
          </cell>
          <cell r="AF24">
            <v>1.2845075066170211</v>
          </cell>
          <cell r="AG24">
            <v>0.36325038128289472</v>
          </cell>
          <cell r="AH24">
            <v>0.36325038128289472</v>
          </cell>
        </row>
        <row r="25">
          <cell r="F25">
            <v>2.7989497152368994</v>
          </cell>
          <cell r="G25">
            <v>2.7989497152368994</v>
          </cell>
          <cell r="H25">
            <v>2.3590759766943981</v>
          </cell>
          <cell r="I25">
            <v>2.1584302778156488</v>
          </cell>
          <cell r="J25">
            <v>2.1584302778156488</v>
          </cell>
          <cell r="L25">
            <v>4.9918294304999993</v>
          </cell>
          <cell r="M25">
            <v>4.9918294304999993</v>
          </cell>
          <cell r="N25">
            <v>2.750891904605</v>
          </cell>
          <cell r="O25">
            <v>0.93735463750499992</v>
          </cell>
          <cell r="P25">
            <v>0.93735463750499992</v>
          </cell>
          <cell r="X25">
            <v>0.80015715129699805</v>
          </cell>
          <cell r="Y25">
            <v>0.80015715129699805</v>
          </cell>
          <cell r="Z25">
            <v>0.91260192522027006</v>
          </cell>
          <cell r="AA25">
            <v>1.2909271996505076</v>
          </cell>
          <cell r="AB25">
            <v>1.2909271996505076</v>
          </cell>
          <cell r="AD25">
            <v>1.4270524386792449</v>
          </cell>
          <cell r="AE25">
            <v>1.4270524386792449</v>
          </cell>
          <cell r="AF25">
            <v>1.0641748180290136</v>
          </cell>
          <cell r="AG25">
            <v>0.5606188023355263</v>
          </cell>
          <cell r="AH25">
            <v>0.5606188023355263</v>
          </cell>
        </row>
        <row r="26">
          <cell r="F26">
            <v>16.935304765564439</v>
          </cell>
          <cell r="G26">
            <v>16.935304765564439</v>
          </cell>
          <cell r="H26">
            <v>13.679425164092477</v>
          </cell>
          <cell r="I26">
            <v>9.241001510075451</v>
          </cell>
          <cell r="J26">
            <v>9.241001510075451</v>
          </cell>
          <cell r="L26">
            <v>6.0544292966399995</v>
          </cell>
          <cell r="M26">
            <v>6.0544292966399995</v>
          </cell>
          <cell r="N26">
            <v>6.0544292966399995</v>
          </cell>
          <cell r="O26">
            <v>6.0544292966399995</v>
          </cell>
          <cell r="P26">
            <v>6.0544292966399995</v>
          </cell>
          <cell r="X26">
            <v>2.2652895620070144</v>
          </cell>
          <cell r="Y26">
            <v>2.2652895620070144</v>
          </cell>
          <cell r="Z26">
            <v>1.8297786468823538</v>
          </cell>
          <cell r="AA26">
            <v>1.2360890195392524</v>
          </cell>
          <cell r="AB26">
            <v>1.2360890195392524</v>
          </cell>
          <cell r="AD26">
            <v>0.80984875556982339</v>
          </cell>
          <cell r="AE26">
            <v>0.80984875556982339</v>
          </cell>
          <cell r="AF26">
            <v>0.80984875556982339</v>
          </cell>
          <cell r="AG26">
            <v>0.80984875556982339</v>
          </cell>
          <cell r="AH26">
            <v>0.80984875556982339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"/>
      <sheetName val="П 5 Задание"/>
      <sheetName val="Мероприятия"/>
      <sheetName val="ИНВЕСТ "/>
      <sheetName val="Тариф БМК Михалево"/>
      <sheetName val="Тариф БМК Михалево (ИПЦ старые)"/>
      <sheetName val="ТБР _1 вар КС"/>
      <sheetName val="Лист3"/>
      <sheetName val="Сравнение НВВ"/>
      <sheetName val="% займ"/>
      <sheetName val="П6.1"/>
      <sheetName val="П6.2"/>
      <sheetName val="П6.3"/>
      <sheetName val="П 7.1 показатели"/>
      <sheetName val="П 7.2 показатели"/>
      <sheetName val="П 7.3 показатели"/>
      <sheetName val="П8.1 План НВВ"/>
      <sheetName val="П8.2 План НВВ"/>
      <sheetName val="П8.3 План НВВ"/>
      <sheetName val="П9 финплан"/>
      <sheetName val="Ремонт"/>
      <sheetName val="Баланс по теплу"/>
      <sheetName val="Баланс по топливу"/>
      <sheetName val="Затраты электроэнергии"/>
      <sheetName val="Вода"/>
      <sheetName val="норматив АУП (2)"/>
      <sheetName val="ШР"/>
      <sheetName val="обуч"/>
      <sheetName val="РУПХ"/>
      <sheetName val="ОХР"/>
      <sheetName val="осв.сч20 ИЭ_2020"/>
      <sheetName val="потери"/>
      <sheetName val="канц"/>
      <sheetName val="ОТспецод"/>
      <sheetName val="ОТмер"/>
      <sheetName val="ОТмат"/>
      <sheetName val="ПО ПК"/>
      <sheetName val="мебель"/>
      <sheetName val="кс_91.02_банк"/>
      <sheetName val="норматив_кот ГВС"/>
    </sheetNames>
    <sheetDataSet>
      <sheetData sheetId="0"/>
      <sheetData sheetId="1"/>
      <sheetData sheetId="2">
        <row r="4">
          <cell r="B4" t="str">
            <v>Строительство БМК мощностью 3,295 Гкал/ч (3,775 МВт)</v>
          </cell>
          <cell r="E4">
            <v>45260</v>
          </cell>
          <cell r="F4">
            <v>30346.112000000001</v>
          </cell>
        </row>
        <row r="5">
          <cell r="B5" t="str">
            <v>Строительство скважины для водоснабжения БМК</v>
          </cell>
          <cell r="E5">
            <v>45260</v>
          </cell>
          <cell r="F5">
            <v>279.90199999999999</v>
          </cell>
        </row>
        <row r="6">
          <cell r="B6" t="str">
            <v>Строительство дренажного колодца БМК</v>
          </cell>
          <cell r="E6">
            <v>45260</v>
          </cell>
          <cell r="F6">
            <v>250.17599999999999</v>
          </cell>
        </row>
        <row r="7">
          <cell r="B7" t="str">
            <v>Строительство сетей газоснабжения с целью подключения  блочно-модульной котельной к существующему газопроводу</v>
          </cell>
          <cell r="E7">
            <v>45260</v>
          </cell>
          <cell r="F7">
            <v>13.36</v>
          </cell>
        </row>
        <row r="8">
          <cell r="B8" t="str">
            <v xml:space="preserve">Строительство сетей электроснабжения сцелью подключения  блочно-модульной котельной </v>
          </cell>
          <cell r="E8">
            <v>45260</v>
          </cell>
          <cell r="F8">
            <v>30.63</v>
          </cell>
        </row>
        <row r="9">
          <cell r="B9" t="str">
            <v>Строительство системы резервного  электроснабжения: монтаж дизель-генератора для резервирования основного источника электроснабжения</v>
          </cell>
          <cell r="E9">
            <v>45260</v>
          </cell>
          <cell r="F9">
            <v>1196.136</v>
          </cell>
        </row>
        <row r="10">
          <cell r="B10" t="str">
            <v>Модернизация котельной для покрытия тепловой нагрузки 0,15 Гкал для покрытия нужд ГВС МКЖД №23.</v>
          </cell>
          <cell r="E10">
            <v>45260</v>
          </cell>
          <cell r="F10">
            <v>1841.4929999999999</v>
          </cell>
        </row>
        <row r="11">
          <cell r="B11" t="str">
            <v xml:space="preserve">Реконструкция надземного участка тепловой ТС от У1 до У8 </v>
          </cell>
          <cell r="E11">
            <v>45260</v>
          </cell>
          <cell r="F11">
            <v>2696.96</v>
          </cell>
        </row>
        <row r="12">
          <cell r="B12" t="str">
            <v>Строительство надземного участка тепловой сети от БМК до У1</v>
          </cell>
          <cell r="E12">
            <v>45260</v>
          </cell>
          <cell r="F12">
            <v>283.89</v>
          </cell>
        </row>
        <row r="13">
          <cell r="B13" t="str">
            <v>Строительство нового участка тепловой сети от БМК до У1А для соединения БМК с существующей ТС на МКД №8,15,18,20,22</v>
          </cell>
          <cell r="E13">
            <v>45260</v>
          </cell>
          <cell r="F13">
            <v>180.8</v>
          </cell>
        </row>
        <row r="14">
          <cell r="B14" t="str">
            <v>Реконструкция участка ТС У72-У73 на МКД №19,21, с выносом подземной части ТС на высоту 4 м над проездом</v>
          </cell>
          <cell r="E14">
            <v>45260</v>
          </cell>
          <cell r="F14">
            <v>300.37</v>
          </cell>
        </row>
        <row r="15">
          <cell r="B15" t="str">
            <v>Реконструкция участка У37-У59 на СШ, ДС и группу МКД  с заменой "обратного" трубопровода</v>
          </cell>
          <cell r="E15">
            <v>45260</v>
          </cell>
          <cell r="F15">
            <v>565.18200000000002</v>
          </cell>
        </row>
        <row r="16">
          <cell r="B16" t="str">
            <v>Реконструкция тепловой изоляции участка ТС на МКД №14 и №17 от У41 до У51</v>
          </cell>
          <cell r="E16">
            <v>45535</v>
          </cell>
          <cell r="F16">
            <v>640.21799999999996</v>
          </cell>
        </row>
        <row r="17">
          <cell r="B17" t="str">
            <v>Реконструкция тепловой изоляции участка ТС на МКД №17 от У51 до У54</v>
          </cell>
          <cell r="E17">
            <v>45535</v>
          </cell>
          <cell r="F17">
            <v>216.685</v>
          </cell>
        </row>
        <row r="18">
          <cell r="B18" t="str">
            <v>Реконструкция  подземного участка ТС на МКД №17 от У54 до У55, от У55 до У56, от У55 до У58</v>
          </cell>
          <cell r="E18">
            <v>45535</v>
          </cell>
          <cell r="F18">
            <v>620.20326</v>
          </cell>
        </row>
        <row r="19">
          <cell r="B19" t="str">
            <v>Реконструкция подземного участка ТС на МКД №13 У42 до У49</v>
          </cell>
          <cell r="E19">
            <v>45535</v>
          </cell>
          <cell r="F19">
            <v>1123.5260000000001</v>
          </cell>
        </row>
        <row r="20">
          <cell r="B20" t="str">
            <v xml:space="preserve">Реконструкция надземного участка ТС на МКД №13 У46-У47 </v>
          </cell>
          <cell r="E20">
            <v>45535</v>
          </cell>
          <cell r="F20">
            <v>540.86</v>
          </cell>
        </row>
        <row r="21">
          <cell r="B21" t="str">
            <v>Реконструкция надземного участка ТС на МКД №16 от У42 до У43</v>
          </cell>
          <cell r="E21">
            <v>45535</v>
          </cell>
          <cell r="F21">
            <v>631.01</v>
          </cell>
        </row>
        <row r="22">
          <cell r="B22" t="str">
            <v>Реконструкция тепловой изоляции участка ТС на МКД №16 и №13 от У41 до У42</v>
          </cell>
          <cell r="E22">
            <v>45535</v>
          </cell>
          <cell r="F22">
            <v>550.14800000000002</v>
          </cell>
        </row>
        <row r="23">
          <cell r="B23" t="str">
            <v>Реконструкция надземного участка ТС на МКД №6 от У9 до У30</v>
          </cell>
          <cell r="E23">
            <v>45535</v>
          </cell>
          <cell r="F23">
            <v>1042.2375999999999</v>
          </cell>
        </row>
        <row r="24">
          <cell r="B24" t="str">
            <v>Реконструкция подземного участка ТС на МКД №6 от У9 до У30</v>
          </cell>
          <cell r="E24">
            <v>45535</v>
          </cell>
          <cell r="F24">
            <v>252.15566999999999</v>
          </cell>
        </row>
        <row r="25">
          <cell r="B25" t="str">
            <v>Реконструкция надземного участка ТС на МКД №8,15,18,20,22 от У1А до У13 (замена тепловой изоляции)</v>
          </cell>
          <cell r="E25">
            <v>45535</v>
          </cell>
          <cell r="F25">
            <v>1229.4770000000001</v>
          </cell>
        </row>
        <row r="26">
          <cell r="B26" t="str">
            <v>Реконструкция надземного участка ТС на МКД №8,15 от У13 до У19</v>
          </cell>
          <cell r="E26">
            <v>45535</v>
          </cell>
          <cell r="F26">
            <v>1126.8</v>
          </cell>
        </row>
        <row r="27">
          <cell r="B27" t="str">
            <v>Реконструкция подземного участка ТС на МКД №8,15 от У17 до У18</v>
          </cell>
          <cell r="E27">
            <v>45535</v>
          </cell>
          <cell r="F27">
            <v>193.10599999999999</v>
          </cell>
        </row>
        <row r="28">
          <cell r="B28" t="str">
            <v>Реконструкция участка ТС на ДС от У81 до У82 (замена тепловой изоляции)</v>
          </cell>
          <cell r="E28">
            <v>45535</v>
          </cell>
          <cell r="F28">
            <v>199.10300000000001</v>
          </cell>
        </row>
        <row r="29">
          <cell r="F29">
            <v>46350.540530000013</v>
          </cell>
        </row>
      </sheetData>
      <sheetData sheetId="3">
        <row r="11">
          <cell r="E11">
            <v>46350.540530000013</v>
          </cell>
        </row>
        <row r="91">
          <cell r="V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</row>
      </sheetData>
      <sheetData sheetId="4">
        <row r="72">
          <cell r="T72">
            <v>2.0099999999999998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ЕСТ"/>
      <sheetName val="РАСЧЕТЫПривол"/>
      <sheetName val="ТарифПриволжск"/>
      <sheetName val="ТарифЦентральная"/>
      <sheetName val="РАСЧЕТЫТолИнПлеНов"/>
      <sheetName val="ТарифТолпыгино"/>
      <sheetName val="ТарифИнгарь"/>
      <sheetName val="ТарифПлес"/>
      <sheetName val="ТарифНовое"/>
      <sheetName val="%Центральная"/>
      <sheetName val="Расчет топливо Центркот"/>
      <sheetName val="Лист2"/>
    </sheetNames>
    <sheetDataSet>
      <sheetData sheetId="0">
        <row r="9">
          <cell r="V9" t="str">
            <v>Тариф 2034</v>
          </cell>
        </row>
      </sheetData>
      <sheetData sheetId="1"/>
      <sheetData sheetId="2">
        <row r="9">
          <cell r="G9" t="str">
            <v>Тариф 2019</v>
          </cell>
          <cell r="H9" t="str">
            <v>Тариф 2020</v>
          </cell>
          <cell r="I9" t="str">
            <v>Тариф 2021</v>
          </cell>
          <cell r="J9" t="str">
            <v>Тариф 2022</v>
          </cell>
          <cell r="K9" t="str">
            <v>Тариф 2023</v>
          </cell>
          <cell r="L9" t="str">
            <v>Тариф 2024</v>
          </cell>
          <cell r="M9" t="str">
            <v>Тариф 2025</v>
          </cell>
          <cell r="N9" t="str">
            <v>Тариф 2026</v>
          </cell>
        </row>
        <row r="86">
          <cell r="G86">
            <v>2349.4758230932662</v>
          </cell>
          <cell r="H86">
            <v>2411.4611755271094</v>
          </cell>
          <cell r="I86">
            <v>2475.9955348165131</v>
          </cell>
          <cell r="J86">
            <v>2454.2637320937315</v>
          </cell>
          <cell r="K86">
            <v>2538.4730538658728</v>
          </cell>
          <cell r="L86">
            <v>2634.1519465983583</v>
          </cell>
          <cell r="M86">
            <v>2723.0820991736568</v>
          </cell>
          <cell r="N86">
            <v>2828.7458216983132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20">
          <cell r="D20">
            <v>3813</v>
          </cell>
          <cell r="P20">
            <v>0</v>
          </cell>
        </row>
        <row r="33">
          <cell r="P33">
            <v>0</v>
          </cell>
        </row>
        <row r="46">
          <cell r="P46">
            <v>0</v>
          </cell>
        </row>
        <row r="59">
          <cell r="J59">
            <v>0</v>
          </cell>
          <cell r="P59">
            <v>0</v>
          </cell>
        </row>
        <row r="72">
          <cell r="J72">
            <v>0</v>
          </cell>
          <cell r="P72">
            <v>0</v>
          </cell>
        </row>
        <row r="85">
          <cell r="J85">
            <v>0</v>
          </cell>
          <cell r="P85">
            <v>0</v>
          </cell>
        </row>
        <row r="98">
          <cell r="J98">
            <v>0</v>
          </cell>
          <cell r="P98">
            <v>0</v>
          </cell>
        </row>
      </sheetData>
      <sheetData sheetId="10"/>
      <sheetData sheetId="1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N 1-ИП ТС"/>
      <sheetName val="Мероприятия упрощенно"/>
      <sheetName val="Форма N 2-ИП ТС"/>
      <sheetName val="Форма N 3-ИП ТС"/>
      <sheetName val="Форма N 4-ИП ТС"/>
      <sheetName val="Форма № 5 ИП ТС"/>
      <sheetName val="ДПР  КЭС-Савино"/>
      <sheetName val="ИНВЕСТ (амортизация)"/>
      <sheetName val="% займ"/>
      <sheetName val="Лист1"/>
      <sheetName val="Средства концедента"/>
      <sheetName val="Финансы по кварталам"/>
      <sheetName val="Лист2"/>
    </sheetNames>
    <sheetDataSet>
      <sheetData sheetId="0" refreshError="1"/>
      <sheetData sheetId="1" refreshError="1">
        <row r="4">
          <cell r="B4" t="str">
            <v>Строительство участка тепловой сети протяженностью 120 м диаметром 273 мм по адресу Ивановская область, пос. Савино, от котельной ул. Первомайская, д. 43 до врезки в магистраль в районе жилого дома № 30 по ул. Первомайская</v>
          </cell>
          <cell r="E4">
            <v>5384.9115436900593</v>
          </cell>
          <cell r="G4" t="str">
            <v>-</v>
          </cell>
          <cell r="J4">
            <v>45292</v>
          </cell>
        </row>
        <row r="5">
          <cell r="B5" t="str">
            <v>Реконструкция участка тепловой сети от У-25 до ТК-5 с диаметра 159 мм на диаметр 219 мм по адресу Ивановская область, пос. Савино, от надземной врезки в районе дома ул. Первомайская, д. 30 до тепловой камеры в  районе д. 31 по ул. Первомайская</v>
          </cell>
          <cell r="E5">
            <v>5216.9411817242681</v>
          </cell>
          <cell r="G5" t="str">
            <v>-</v>
          </cell>
          <cell r="J5">
            <v>45292</v>
          </cell>
        </row>
        <row r="6">
          <cell r="B6" t="str">
            <v>Реконструкция перемычки по адресу Ивановская область, пос. Савино, участок тепловой сети напротив д. 20 по ул. Первомайская до врезки на д. 18 по ул. Первомайская</v>
          </cell>
          <cell r="E6">
            <v>3860.73</v>
          </cell>
          <cell r="G6" t="str">
            <v>-</v>
          </cell>
          <cell r="J6">
            <v>45292</v>
          </cell>
        </row>
        <row r="7">
          <cell r="B7" t="str">
            <v>Установка дополнительного котла 4 Гкал/час в котельной "Квартальная" п. Савино, ул. Первомайская, д. 43</v>
          </cell>
          <cell r="E7" t="str">
            <v>-</v>
          </cell>
          <cell r="G7">
            <v>22272.555292842524</v>
          </cell>
          <cell r="J7">
            <v>45566</v>
          </cell>
        </row>
        <row r="8">
          <cell r="E8">
            <v>14462.582725414326</v>
          </cell>
          <cell r="I8">
            <v>36735.138018256854</v>
          </cell>
        </row>
      </sheetData>
      <sheetData sheetId="2" refreshError="1">
        <row r="13">
          <cell r="M13">
            <v>2023</v>
          </cell>
        </row>
        <row r="40">
          <cell r="K40">
            <v>36735.14</v>
          </cell>
          <cell r="M40">
            <v>14462.58</v>
          </cell>
          <cell r="N40">
            <v>22272.560000000001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11">
          <cell r="J11">
            <v>14462.582725414326</v>
          </cell>
          <cell r="K11">
            <v>22272.555292842524</v>
          </cell>
        </row>
        <row r="42">
          <cell r="J42">
            <v>0</v>
          </cell>
          <cell r="K42">
            <v>556.81388232106315</v>
          </cell>
          <cell r="L42">
            <v>2227.2555292842526</v>
          </cell>
          <cell r="M42">
            <v>2227.2555292842526</v>
          </cell>
          <cell r="N42">
            <v>2227.2555292842526</v>
          </cell>
          <cell r="O42">
            <v>2227.2555292842526</v>
          </cell>
          <cell r="P42">
            <v>2227.2555292842526</v>
          </cell>
          <cell r="Q42">
            <v>2227.2555292842526</v>
          </cell>
          <cell r="R42">
            <v>2227.2555292842526</v>
          </cell>
          <cell r="S42">
            <v>2227.2555292842526</v>
          </cell>
          <cell r="T42">
            <v>2227.2555292842526</v>
          </cell>
          <cell r="U42">
            <v>1670.4416469631892</v>
          </cell>
          <cell r="V42">
            <v>22272.555292842524</v>
          </cell>
        </row>
        <row r="43">
          <cell r="J43">
            <v>0</v>
          </cell>
          <cell r="K43">
            <v>1446.2582725414327</v>
          </cell>
          <cell r="L43">
            <v>1446.2582725414327</v>
          </cell>
          <cell r="M43">
            <v>1446.2582725414327</v>
          </cell>
          <cell r="N43">
            <v>1446.2582725414327</v>
          </cell>
          <cell r="O43">
            <v>1446.2582725414327</v>
          </cell>
          <cell r="P43">
            <v>1446.2582725414327</v>
          </cell>
          <cell r="Q43">
            <v>1446.2582725414327</v>
          </cell>
          <cell r="R43">
            <v>1446.2582725414327</v>
          </cell>
          <cell r="S43">
            <v>1446.2582725414327</v>
          </cell>
          <cell r="T43">
            <v>1446.2582725414327</v>
          </cell>
          <cell r="U43">
            <v>0</v>
          </cell>
          <cell r="V43">
            <v>14462.582725414324</v>
          </cell>
        </row>
        <row r="56">
          <cell r="K56">
            <v>4323.1042183778318</v>
          </cell>
        </row>
      </sheetData>
      <sheetData sheetId="8" refreshError="1">
        <row r="3">
          <cell r="C3">
            <v>14462.582725414326</v>
          </cell>
        </row>
        <row r="29">
          <cell r="G29">
            <v>1735.5099270497185</v>
          </cell>
          <cell r="N29">
            <v>0</v>
          </cell>
        </row>
        <row r="41">
          <cell r="G41">
            <v>1655.9657220599402</v>
          </cell>
          <cell r="N41">
            <v>2667.1384963178921</v>
          </cell>
        </row>
        <row r="53">
          <cell r="G53">
            <v>1482.4147293549684</v>
          </cell>
          <cell r="N53">
            <v>2483.3899151519395</v>
          </cell>
        </row>
        <row r="65">
          <cell r="G65">
            <v>1308.8637366499963</v>
          </cell>
          <cell r="N65">
            <v>2216.1192516378269</v>
          </cell>
        </row>
        <row r="77">
          <cell r="G77">
            <v>1135.3127439450247</v>
          </cell>
          <cell r="N77">
            <v>1948.8485881237143</v>
          </cell>
        </row>
        <row r="89">
          <cell r="G89">
            <v>961.76175124005283</v>
          </cell>
          <cell r="N89">
            <v>1681.5779246096042</v>
          </cell>
        </row>
        <row r="101">
          <cell r="G101">
            <v>788.21075853508091</v>
          </cell>
          <cell r="N101">
            <v>1414.3072610954941</v>
          </cell>
        </row>
        <row r="113">
          <cell r="G113">
            <v>614.659765830109</v>
          </cell>
          <cell r="N113">
            <v>1147.0365975813838</v>
          </cell>
        </row>
        <row r="125">
          <cell r="G125">
            <v>441.1087731251373</v>
          </cell>
          <cell r="N125">
            <v>879.76593406727352</v>
          </cell>
        </row>
        <row r="137">
          <cell r="G137">
            <v>267.55778042016544</v>
          </cell>
          <cell r="N137">
            <v>612.49527055316321</v>
          </cell>
        </row>
        <row r="149">
          <cell r="G149">
            <v>94.006787715193497</v>
          </cell>
          <cell r="N149">
            <v>345.22460703905307</v>
          </cell>
        </row>
        <row r="161">
          <cell r="G161">
            <v>0</v>
          </cell>
          <cell r="N161">
            <v>83.52208234815501</v>
          </cell>
        </row>
        <row r="296">
          <cell r="A296">
            <v>1735.5099270497185</v>
          </cell>
          <cell r="B296">
            <v>4323.1042183778318</v>
          </cell>
          <cell r="C296">
            <v>3965.8046445069076</v>
          </cell>
          <cell r="D296">
            <v>3524.982988287823</v>
          </cell>
          <cell r="E296">
            <v>3084.1613320687393</v>
          </cell>
          <cell r="F296">
            <v>2643.3396758496569</v>
          </cell>
          <cell r="G296">
            <v>2202.5180196305751</v>
          </cell>
          <cell r="H296">
            <v>1761.6963634114927</v>
          </cell>
          <cell r="I296">
            <v>1320.8747071924108</v>
          </cell>
          <cell r="J296">
            <v>880.05305097332871</v>
          </cell>
          <cell r="K296">
            <v>439.23139475424659</v>
          </cell>
          <cell r="L296">
            <v>83.52208234815501</v>
          </cell>
          <cell r="M296">
            <v>0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еметово 2017"/>
      <sheetName val="Селково 2017"/>
      <sheetName val="Березняки 2017"/>
      <sheetName val="Зубцово 2017"/>
      <sheetName val="Васильевское 2017"/>
      <sheetName val="Радон 2017"/>
      <sheetName val="Лоза Ситники 2017"/>
      <sheetName val="Лист1"/>
      <sheetName val="Лист2"/>
    </sheetNames>
    <sheetDataSet>
      <sheetData sheetId="0" refreshError="1">
        <row r="7">
          <cell r="AX7">
            <v>37096.861767991672</v>
          </cell>
        </row>
        <row r="35">
          <cell r="AX35">
            <v>15.991014710122952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"/>
      <sheetName val="П 2 Задание"/>
      <sheetName val="П 4 показатели"/>
      <sheetName val="П6"/>
      <sheetName val="Лист3"/>
      <sheetName val="П7 План НВВ"/>
      <sheetName val="ДПР  Юрьевец"/>
      <sheetName val="выпадающие сетевик"/>
      <sheetName val="ИНВЕСТ "/>
      <sheetName val="мероприятия"/>
      <sheetName val="% займ"/>
      <sheetName val="Затраты электроэнергии"/>
      <sheetName val="Вода"/>
      <sheetName val="норматив АУП (2)"/>
      <sheetName val="НормчислПП_БМКдизель"/>
      <sheetName val="норматив АУП (газ)"/>
      <sheetName val="обуч"/>
      <sheetName val="РУПХ"/>
      <sheetName val="Общехоз.расх"/>
      <sheetName val="потери"/>
      <sheetName val="ШР"/>
      <sheetName val="Баланс по топлив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D11">
            <v>47549.290999999997</v>
          </cell>
          <cell r="M11">
            <v>0</v>
          </cell>
          <cell r="T11">
            <v>0</v>
          </cell>
        </row>
      </sheetData>
      <sheetData sheetId="9">
        <row r="9">
          <cell r="M9">
            <v>47549.290999999997</v>
          </cell>
        </row>
      </sheetData>
      <sheetData sheetId="10">
        <row r="286">
          <cell r="F286">
            <v>63937.337349062465</v>
          </cell>
        </row>
        <row r="291">
          <cell r="C291">
            <v>24572.086734479108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атели к протоколу"/>
      <sheetName val="ПО"/>
      <sheetName val="НВВ ЭОТ РК-2"/>
      <sheetName val="Топливо"/>
      <sheetName val="Электроэнергия"/>
      <sheetName val="ВС"/>
      <sheetName val="расчет потребности воды"/>
      <sheetName val="Расчет воды"/>
      <sheetName val="ВО"/>
      <sheetName val="расчет тарифов"/>
      <sheetName val="Тариф конечный"/>
      <sheetName val="Стоимость эл-эн"/>
      <sheetName val="нормативная численность АУП"/>
      <sheetName val="Кинд"/>
      <sheetName val=" НВВ МУП ЮЖКХ"/>
      <sheetName val="расчет нормативной численности"/>
      <sheetName val="ОБУЧЕНИЕ"/>
      <sheetName val="спецодежда"/>
    </sheetNames>
    <sheetDataSet>
      <sheetData sheetId="0"/>
      <sheetData sheetId="1"/>
      <sheetData sheetId="2">
        <row r="21">
          <cell r="R21">
            <v>26527.18707482993</v>
          </cell>
        </row>
      </sheetData>
      <sheetData sheetId="3"/>
      <sheetData sheetId="4"/>
      <sheetData sheetId="5">
        <row r="54">
          <cell r="C54">
            <v>320.00000000000006</v>
          </cell>
        </row>
      </sheetData>
      <sheetData sheetId="6"/>
      <sheetData sheetId="7"/>
      <sheetData sheetId="8"/>
      <sheetData sheetId="9">
        <row r="20">
          <cell r="D20">
            <v>248.38</v>
          </cell>
        </row>
      </sheetData>
      <sheetData sheetId="10">
        <row r="31">
          <cell r="F31">
            <v>118.81156172828136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"/>
      <sheetName val="П 5 Задание"/>
      <sheetName val="П6.1"/>
      <sheetName val="П6.2"/>
      <sheetName val="П6.3"/>
      <sheetName val="П 7.1 показатели"/>
      <sheetName val="П 7.2 показатели"/>
      <sheetName val="П 7.3 показатели"/>
      <sheetName val="П8.1 План НВВ"/>
      <sheetName val="П8.2 План НВВ"/>
      <sheetName val="П8.3 План НВВ"/>
      <sheetName val="П9 финплан"/>
      <sheetName val="Тариф БМК Михалево"/>
      <sheetName val="ИНВЕСТ "/>
      <sheetName val="% займ"/>
      <sheetName val="Смета_БМК+сети 2022"/>
      <sheetName val="Смета_замена_ТС_23г"/>
      <sheetName val="Смета_замена_ТС_26г"/>
      <sheetName val="Ремонт"/>
      <sheetName val="Баланс по теплу"/>
      <sheetName val="Баланс по топливу"/>
      <sheetName val="Затраты электроэнергии"/>
      <sheetName val="Вода"/>
      <sheetName val="норматив АУП (2)"/>
      <sheetName val="ШР"/>
      <sheetName val="обуч"/>
      <sheetName val="РУПХ"/>
      <sheetName val="ОХР"/>
      <sheetName val="осв.сч20 ИЭ_2020"/>
      <sheetName val="потери"/>
      <sheetName val="канц"/>
      <sheetName val="ОТспецод"/>
      <sheetName val="ОТмер"/>
      <sheetName val="ОТмат"/>
      <sheetName val="ПО ПК"/>
      <sheetName val="мебель"/>
      <sheetName val="кс_91.02_банк"/>
      <sheetName val="Лист4"/>
    </sheetNames>
    <sheetDataSet>
      <sheetData sheetId="0"/>
      <sheetData sheetId="1">
        <row r="29">
          <cell r="K29">
            <v>4712.0800836351045</v>
          </cell>
        </row>
      </sheetData>
      <sheetData sheetId="2">
        <row r="4">
          <cell r="B4" t="str">
            <v>Вид деятельности:</v>
          </cell>
        </row>
      </sheetData>
      <sheetData sheetId="3">
        <row r="75">
          <cell r="E75">
            <v>155.30000000000001</v>
          </cell>
        </row>
      </sheetData>
      <sheetData sheetId="4">
        <row r="76">
          <cell r="F76">
            <v>865.2</v>
          </cell>
        </row>
      </sheetData>
      <sheetData sheetId="5">
        <row r="15">
          <cell r="AO15" t="str">
            <v>-</v>
          </cell>
        </row>
      </sheetData>
      <sheetData sheetId="6"/>
      <sheetData sheetId="7">
        <row r="15">
          <cell r="AZ15">
            <v>1028.8</v>
          </cell>
        </row>
      </sheetData>
      <sheetData sheetId="8"/>
      <sheetData sheetId="9"/>
      <sheetData sheetId="10"/>
      <sheetData sheetId="11"/>
      <sheetData sheetId="12">
        <row r="105">
          <cell r="CA105">
            <v>0</v>
          </cell>
          <cell r="CJ105">
            <v>0</v>
          </cell>
          <cell r="CM105">
            <v>0</v>
          </cell>
          <cell r="CP105">
            <v>0</v>
          </cell>
          <cell r="CS105">
            <v>0</v>
          </cell>
          <cell r="CV105">
            <v>0</v>
          </cell>
          <cell r="CY105">
            <v>0</v>
          </cell>
          <cell r="DB105">
            <v>0</v>
          </cell>
          <cell r="DE105">
            <v>0</v>
          </cell>
          <cell r="DH105">
            <v>0</v>
          </cell>
          <cell r="DK105">
            <v>0</v>
          </cell>
          <cell r="DN105">
            <v>0</v>
          </cell>
          <cell r="DQ105">
            <v>0</v>
          </cell>
          <cell r="DT105">
            <v>0</v>
          </cell>
          <cell r="DW105">
            <v>0</v>
          </cell>
          <cell r="DZ105">
            <v>0</v>
          </cell>
          <cell r="EC105">
            <v>0</v>
          </cell>
          <cell r="EF105">
            <v>0</v>
          </cell>
          <cell r="EI105">
            <v>0</v>
          </cell>
          <cell r="EL105">
            <v>0</v>
          </cell>
          <cell r="EO105">
            <v>0</v>
          </cell>
          <cell r="ER105">
            <v>0</v>
          </cell>
          <cell r="EU105">
            <v>0</v>
          </cell>
          <cell r="EX105">
            <v>0</v>
          </cell>
          <cell r="FA105">
            <v>0</v>
          </cell>
        </row>
      </sheetData>
      <sheetData sheetId="13">
        <row r="11">
          <cell r="D11">
            <v>46350.536948109002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43"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</row>
      </sheetData>
      <sheetData sheetId="14">
        <row r="30">
          <cell r="AK30">
            <v>0</v>
          </cell>
        </row>
      </sheetData>
      <sheetData sheetId="15"/>
      <sheetData sheetId="16"/>
      <sheetData sheetId="17"/>
      <sheetData sheetId="18">
        <row r="57">
          <cell r="F57">
            <v>500</v>
          </cell>
        </row>
      </sheetData>
      <sheetData sheetId="19">
        <row r="5">
          <cell r="O5">
            <v>45.9</v>
          </cell>
        </row>
      </sheetData>
      <sheetData sheetId="20"/>
      <sheetData sheetId="21">
        <row r="5">
          <cell r="O5">
            <v>228.79600000000002</v>
          </cell>
        </row>
      </sheetData>
      <sheetData sheetId="22">
        <row r="5">
          <cell r="O5">
            <v>25.199999999999996</v>
          </cell>
        </row>
      </sheetData>
      <sheetData sheetId="23"/>
      <sheetData sheetId="24">
        <row r="48">
          <cell r="AG48">
            <v>3.4687011940882844</v>
          </cell>
        </row>
      </sheetData>
      <sheetData sheetId="25">
        <row r="34">
          <cell r="I34">
            <v>64100</v>
          </cell>
        </row>
      </sheetData>
      <sheetData sheetId="26">
        <row r="9">
          <cell r="F9">
            <v>6.48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бивка на 8 мес."/>
      <sheetName val="Лист3"/>
    </sheetNames>
    <sheetDataSet>
      <sheetData sheetId="0">
        <row r="18">
          <cell r="Y18">
            <v>547.19999999999993</v>
          </cell>
          <cell r="Z18">
            <v>3048.8</v>
          </cell>
          <cell r="AA18">
            <v>767.7</v>
          </cell>
        </row>
        <row r="37">
          <cell r="Y37">
            <v>477.4</v>
          </cell>
          <cell r="Z37">
            <v>850.8</v>
          </cell>
        </row>
        <row r="56">
          <cell r="Y56">
            <v>447</v>
          </cell>
          <cell r="Z56">
            <v>1323.5</v>
          </cell>
          <cell r="AA56">
            <v>63.2</v>
          </cell>
        </row>
      </sheetData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БМК Михалево"/>
      <sheetName val="ИНВЕСТ "/>
      <sheetName val="% займ"/>
      <sheetName val="Баланс по теплу"/>
      <sheetName val="Баланс по топливу"/>
      <sheetName val="Затраты электроэнергии"/>
      <sheetName val="Вода"/>
      <sheetName val="норматив АУП (2)"/>
      <sheetName val="ШР"/>
      <sheetName val="обуч"/>
      <sheetName val="РУПХ"/>
      <sheetName val="Общехоз.расх"/>
      <sheetName val="Лист2"/>
      <sheetName val="потери"/>
    </sheetNames>
    <sheetDataSet>
      <sheetData sheetId="0"/>
      <sheetData sheetId="1">
        <row r="11">
          <cell r="I11">
            <v>21299.798333333332</v>
          </cell>
        </row>
      </sheetData>
      <sheetData sheetId="2">
        <row r="163">
          <cell r="F163">
            <v>0</v>
          </cell>
        </row>
        <row r="164">
          <cell r="E164">
            <v>0</v>
          </cell>
        </row>
        <row r="173">
          <cell r="D173">
            <v>0</v>
          </cell>
        </row>
      </sheetData>
      <sheetData sheetId="3">
        <row r="5">
          <cell r="O5">
            <v>45.9</v>
          </cell>
        </row>
      </sheetData>
      <sheetData sheetId="4">
        <row r="5">
          <cell r="O5">
            <v>157</v>
          </cell>
        </row>
      </sheetData>
      <sheetData sheetId="5">
        <row r="5">
          <cell r="O5">
            <v>228.79600000000002</v>
          </cell>
        </row>
      </sheetData>
      <sheetData sheetId="6"/>
      <sheetData sheetId="7"/>
      <sheetData sheetId="8">
        <row r="48">
          <cell r="AG48">
            <v>3.6</v>
          </cell>
        </row>
      </sheetData>
      <sheetData sheetId="9">
        <row r="34">
          <cell r="I34">
            <v>64100</v>
          </cell>
        </row>
      </sheetData>
      <sheetData sheetId="10">
        <row r="16">
          <cell r="F16">
            <v>322.89999999999998</v>
          </cell>
        </row>
      </sheetData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Контакты"/>
      <sheetName val="1"/>
      <sheetName val="Результаты загрузки"/>
      <sheetName val="Комментари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ORG_DATA_REGION"/>
      <sheetName val="DATA_REGION"/>
      <sheetName val="NONUNIQUE_VTOP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  <sheetName val="modfrmW1XORGs"/>
      <sheetName val="modfrmNonUniqueVTOP"/>
      <sheetName val="modUpdTempl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B1" t="str">
            <v>В указанной папке файлов не найдено!!!</v>
          </cell>
        </row>
      </sheetData>
      <sheetData sheetId="10">
        <row r="2">
          <cell r="D2" t="str">
            <v>Александровский муниципальный район</v>
          </cell>
        </row>
        <row r="20">
          <cell r="B20" t="str">
            <v>Город Гусь-Хрустальный</v>
          </cell>
        </row>
        <row r="28">
          <cell r="B28" t="str">
            <v>Город Курлово</v>
          </cell>
        </row>
        <row r="29">
          <cell r="B29" t="str">
            <v>Григорьевское</v>
          </cell>
        </row>
        <row r="30">
          <cell r="B30" t="str">
            <v>Гусь-Хрустальный муниципальный район</v>
          </cell>
        </row>
        <row r="31">
          <cell r="B31" t="str">
            <v>Демидовское</v>
          </cell>
        </row>
        <row r="32">
          <cell r="B32" t="str">
            <v>Краснооктябрьское сельское поселение</v>
          </cell>
        </row>
        <row r="33">
          <cell r="B33" t="str">
            <v>Купреевское сельское поселение</v>
          </cell>
        </row>
        <row r="34">
          <cell r="B34" t="str">
            <v>Уляхинское сельское поселение</v>
          </cell>
        </row>
        <row r="35">
          <cell r="B35" t="str">
            <v>поселок Анопино</v>
          </cell>
        </row>
        <row r="36">
          <cell r="B36" t="str">
            <v>поселок Великодворский</v>
          </cell>
        </row>
        <row r="37">
          <cell r="B37" t="str">
            <v>поселок Добрятино</v>
          </cell>
        </row>
        <row r="38">
          <cell r="B38" t="str">
            <v>поселок Золотково</v>
          </cell>
        </row>
        <row r="39">
          <cell r="B39" t="str">
            <v>поселок Иванищи</v>
          </cell>
        </row>
        <row r="40">
          <cell r="B40" t="str">
            <v>поселок Красное Эхо</v>
          </cell>
        </row>
        <row r="41">
          <cell r="B41" t="str">
            <v>поселок Мезиновский</v>
          </cell>
        </row>
        <row r="42">
          <cell r="B42" t="str">
            <v>поселок Уршельский</v>
          </cell>
        </row>
        <row r="43">
          <cell r="B43" t="str">
            <v>Брызгаловское</v>
          </cell>
        </row>
        <row r="44">
          <cell r="B44" t="str">
            <v>Вахромеевское</v>
          </cell>
        </row>
        <row r="45">
          <cell r="B45" t="str">
            <v>Второвское</v>
          </cell>
        </row>
        <row r="46">
          <cell r="B46" t="str">
            <v>Город Камешково</v>
          </cell>
        </row>
        <row r="47">
          <cell r="B47" t="str">
            <v>Камешковский муниципальный район</v>
          </cell>
        </row>
        <row r="48">
          <cell r="B48" t="str">
            <v>Пенкинское</v>
          </cell>
        </row>
        <row r="49">
          <cell r="B49" t="str">
            <v>Сергеихинское</v>
          </cell>
        </row>
        <row r="50">
          <cell r="B50" t="str">
            <v>Горкинское</v>
          </cell>
        </row>
        <row r="51">
          <cell r="B51" t="str">
            <v>Город Киржач</v>
          </cell>
        </row>
        <row r="52">
          <cell r="B52" t="str">
            <v>Кипревское</v>
          </cell>
        </row>
        <row r="53">
          <cell r="B53" t="str">
            <v>Киржачский муниципальный район</v>
          </cell>
        </row>
        <row r="54">
          <cell r="B54" t="str">
            <v>Першинское</v>
          </cell>
        </row>
        <row r="55">
          <cell r="B55" t="str">
            <v>Филипповское</v>
          </cell>
        </row>
        <row r="62">
          <cell r="B62" t="str">
            <v>Бавленское</v>
          </cell>
        </row>
        <row r="63">
          <cell r="B63" t="str">
            <v>Город Кольчугино</v>
          </cell>
        </row>
        <row r="64">
          <cell r="B64" t="str">
            <v>Есиплевское сельское поселение</v>
          </cell>
        </row>
        <row r="65">
          <cell r="B65" t="str">
            <v>Ильинское</v>
          </cell>
        </row>
        <row r="66">
          <cell r="B66" t="str">
            <v>Кольчугинский муниципальный район</v>
          </cell>
        </row>
        <row r="67">
          <cell r="B67" t="str">
            <v>Раздольевское</v>
          </cell>
        </row>
        <row r="68">
          <cell r="B68" t="str">
            <v>Флорищинское</v>
          </cell>
        </row>
        <row r="110">
          <cell r="B110" t="str">
            <v>Андреевское</v>
          </cell>
        </row>
        <row r="111">
          <cell r="B111" t="str">
            <v>Вяткинское</v>
          </cell>
        </row>
        <row r="112">
          <cell r="B112" t="str">
            <v>Головинское</v>
          </cell>
        </row>
        <row r="113">
          <cell r="B113" t="str">
            <v>Город Судогда</v>
          </cell>
        </row>
        <row r="114">
          <cell r="B114" t="str">
            <v>Лавровское</v>
          </cell>
        </row>
        <row r="115">
          <cell r="B115" t="str">
            <v>Мошокское</v>
          </cell>
        </row>
        <row r="116">
          <cell r="B116" t="str">
            <v>Муромцевское</v>
          </cell>
        </row>
        <row r="117">
          <cell r="B117" t="str">
            <v>Судогодский муниципальный район</v>
          </cell>
        </row>
        <row r="118">
          <cell r="B118" t="str">
            <v>Боголюбовское</v>
          </cell>
        </row>
        <row r="119">
          <cell r="B119" t="str">
            <v>Город Суздаль</v>
          </cell>
        </row>
        <row r="120">
          <cell r="B120" t="str">
            <v>Новоалександровское</v>
          </cell>
        </row>
        <row r="121">
          <cell r="B121" t="str">
            <v>Павловское</v>
          </cell>
        </row>
        <row r="122">
          <cell r="B122" t="str">
            <v>Селецкое</v>
          </cell>
        </row>
        <row r="123">
          <cell r="B123" t="str">
            <v>Суздальский муниципальный район</v>
          </cell>
        </row>
      </sheetData>
      <sheetData sheetId="11" refreshError="1"/>
      <sheetData sheetId="12" refreshError="1"/>
      <sheetData sheetId="13" refreshError="1"/>
      <sheetData sheetId="14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ЦК"/>
      <sheetName val="ИП"/>
      <sheetName val="перечень меропр"/>
      <sheetName val="%"/>
      <sheetName val="Новая справка"/>
      <sheetName val="Расчет НВВ"/>
      <sheetName val="Лист1"/>
      <sheetName val="Тариф Прив"/>
      <sheetName val="Лист2"/>
    </sheetNames>
    <sheetDataSet>
      <sheetData sheetId="0"/>
      <sheetData sheetId="1"/>
      <sheetData sheetId="2">
        <row r="9">
          <cell r="A9" t="str">
            <v>1.1</v>
          </cell>
        </row>
        <row r="10">
          <cell r="A10" t="str">
            <v>1.2</v>
          </cell>
        </row>
        <row r="11">
          <cell r="A11" t="str">
            <v>2</v>
          </cell>
        </row>
        <row r="12">
          <cell r="A12" t="str">
            <v>2.1</v>
          </cell>
        </row>
        <row r="13">
          <cell r="A13" t="str">
            <v>2.2</v>
          </cell>
        </row>
        <row r="14">
          <cell r="A14">
            <v>3</v>
          </cell>
        </row>
        <row r="15">
          <cell r="A15">
            <v>4</v>
          </cell>
        </row>
        <row r="16">
          <cell r="A16">
            <v>5</v>
          </cell>
        </row>
        <row r="17">
          <cell r="A17">
            <v>6</v>
          </cell>
        </row>
        <row r="18">
          <cell r="A18">
            <v>7</v>
          </cell>
        </row>
        <row r="19">
          <cell r="A19">
            <v>8</v>
          </cell>
        </row>
        <row r="20">
          <cell r="A20">
            <v>9</v>
          </cell>
        </row>
        <row r="21">
          <cell r="A21">
            <v>10</v>
          </cell>
        </row>
        <row r="22">
          <cell r="A22">
            <v>11</v>
          </cell>
        </row>
        <row r="23">
          <cell r="B23" t="str">
            <v>реконструкция общекотельного оборудования  газовой котельной "Литер А"</v>
          </cell>
        </row>
        <row r="24">
          <cell r="B24" t="str">
            <v>реконструкция общекотельного оборудования   газовой котельной "Литер Б"</v>
          </cell>
        </row>
        <row r="27">
          <cell r="B27" t="str">
            <v>Всего:</v>
          </cell>
        </row>
        <row r="28">
          <cell r="B28" t="str">
            <v>в т.ч.</v>
          </cell>
        </row>
        <row r="29">
          <cell r="B29" t="str">
            <v>в т.ч.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"/>
      <sheetName val="П 5 Задание"/>
      <sheetName val="П6"/>
      <sheetName val="П 7 показатели"/>
      <sheetName val="П7 План НВВ"/>
      <sheetName val="П9 финплан"/>
      <sheetName val="Тариф БМК Михалево"/>
      <sheetName val="ИНВЕСТ "/>
      <sheetName val="% займ"/>
      <sheetName val="Баланс по теплу"/>
      <sheetName val="Баланс по топливу"/>
      <sheetName val="Затраты электроэнергии"/>
      <sheetName val="Вода"/>
      <sheetName val="норматив АУП (2)"/>
      <sheetName val="ШР"/>
      <sheetName val="обуч"/>
      <sheetName val="РУПХ"/>
      <sheetName val="Лист2"/>
      <sheetName val="потер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1">
          <cell r="T11">
            <v>0</v>
          </cell>
          <cell r="W11">
            <v>0</v>
          </cell>
        </row>
        <row r="16">
          <cell r="B16" t="str">
            <v>5 этап (рекоснрукция оборудования БМК по истечении СПИ)</v>
          </cell>
        </row>
        <row r="17">
          <cell r="B17" t="str">
            <v>6 этап (рекоснрукция тепловых сетей и сетей гвс в связи с истечением СПИ)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"/>
      <sheetName val="налог"/>
      <sheetName val="Мероприятия упрощенно"/>
      <sheetName val="% займ"/>
    </sheetNames>
    <sheetDataSet>
      <sheetData sheetId="0">
        <row r="92">
          <cell r="G92">
            <v>0</v>
          </cell>
        </row>
      </sheetData>
      <sheetData sheetId="1"/>
      <sheetData sheetId="2">
        <row r="8">
          <cell r="M8">
            <v>4201.8379771423042</v>
          </cell>
        </row>
      </sheetData>
      <sheetData sheetId="3">
        <row r="173">
          <cell r="D173">
            <v>2580.3059842295315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ЦК"/>
      <sheetName val="ИП"/>
      <sheetName val="перечень меропр"/>
      <sheetName val="%"/>
      <sheetName val="Новая справка"/>
      <sheetName val="Расчет НВВ"/>
      <sheetName val="Тариф Прив"/>
      <sheetName val="Прил_5"/>
      <sheetName val="Прил_6.1"/>
      <sheetName val="Прил_6.2"/>
      <sheetName val="Прил_7.1"/>
      <sheetName val="Прил_7.2"/>
      <sheetName val="Прил_8.1"/>
      <sheetName val="Прил_8.2"/>
      <sheetName val="Лист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    </cell>
        </row>
      </sheetData>
      <sheetData sheetId="8">
        <row r="82">
          <cell r="K82" t="str">
            <v>Концессионер</v>
          </cell>
        </row>
        <row r="83">
          <cell r="L83" t="str">
            <v>Директор ООО "ТЭС-Приволжск"</v>
          </cell>
        </row>
        <row r="84">
          <cell r="Q84" t="str">
            <v>Е.Ю. Папакина</v>
          </cell>
        </row>
      </sheetData>
      <sheetData sheetId="9">
        <row r="2">
          <cell r="A2" t="str">
    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    </cell>
        </row>
        <row r="82">
          <cell r="B82" t="str">
            <v>Концедент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1"/>
      <sheetName val="2"/>
      <sheetName val="2.1"/>
      <sheetName val="2.2"/>
      <sheetName val="3"/>
      <sheetName val="4"/>
      <sheetName val="4.1"/>
      <sheetName val="4.2"/>
      <sheetName val="кИНД ЗУева"/>
      <sheetName val="4.4"/>
      <sheetName val="6.1"/>
      <sheetName val="6.2"/>
      <sheetName val="Факт ТЭ 2019"/>
      <sheetName val="7"/>
      <sheetName val="Факт ЭЭ 2019"/>
      <sheetName val="8"/>
      <sheetName val="9.2"/>
      <sheetName val="9.3"/>
      <sheetName val="ШР"/>
      <sheetName val="Ам_план_ЗЕВ"/>
      <sheetName val="АМ факт"/>
      <sheetName val="аренда "/>
      <sheetName val="10.2"/>
      <sheetName val="2бух"/>
      <sheetName val="КоррИП2019"/>
      <sheetName val="Коррфакт2019"/>
      <sheetName val="12 ИНД"/>
      <sheetName val="Тариф расчет"/>
      <sheetName val="Материалы"/>
      <sheetName val="инв"/>
      <sheetName val="РУПХ"/>
      <sheetName val="транс"/>
      <sheetName val="Банк усл"/>
      <sheetName val="ОТодеж"/>
      <sheetName val="ОТмат"/>
      <sheetName val="ОТмер"/>
      <sheetName val="обуч"/>
      <sheetName val="иные"/>
      <sheetName val="10.1"/>
      <sheetName val="14.2"/>
      <sheetName val="11.1"/>
      <sheetName val="11.2"/>
      <sheetName val="11.3"/>
      <sheetName val="12 ЭОТ"/>
      <sheetName val="5"/>
      <sheetName val="4.5"/>
      <sheetName val="5.1"/>
      <sheetName val="9.1"/>
      <sheetName val="14.1"/>
      <sheetName val="13"/>
      <sheetName val="14.3"/>
      <sheetName val="14.4"/>
      <sheetName val="4.3"/>
      <sheetName val="Факт ТЭ 2018"/>
      <sheetName val="Факт ээ 2018"/>
      <sheetName val="10.3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5">
          <cell r="Q45">
            <v>3497.5802722874078</v>
          </cell>
          <cell r="R45">
            <v>3497.5802722874078</v>
          </cell>
          <cell r="S45">
            <v>3497.5802722874078</v>
          </cell>
          <cell r="T45">
            <v>3497.5802722874078</v>
          </cell>
          <cell r="U45">
            <v>3497.5802722874078</v>
          </cell>
          <cell r="V45">
            <v>3497.5802722874078</v>
          </cell>
          <cell r="W45">
            <v>3497.5802722874078</v>
          </cell>
          <cell r="X45">
            <v>2845.0437395740682</v>
          </cell>
          <cell r="Y45">
            <v>0</v>
          </cell>
        </row>
      </sheetData>
      <sheetData sheetId="22"/>
      <sheetData sheetId="23"/>
      <sheetData sheetId="24"/>
      <sheetData sheetId="25"/>
      <sheetData sheetId="26"/>
      <sheetData sheetId="27">
        <row r="11">
          <cell r="S11">
            <v>3218.7073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"/>
      <sheetName val="ПО"/>
      <sheetName val="факт 2018 ПО "/>
      <sheetName val="факт кап. рем  2018"/>
      <sheetName val="Факт ИП за 2018,2019 (в 2019 г)"/>
      <sheetName val="Кор_ИП"/>
      <sheetName val="Расчет НВВ "/>
      <sheetName val="Расчет корректировки"/>
      <sheetName val="Топливо "/>
      <sheetName val="Э-э + покупка потерь"/>
      <sheetName val="ВС "/>
      <sheetName val="ВО  "/>
      <sheetName val="Принятие к факту амортиз "/>
      <sheetName val="Ам "/>
      <sheetName val="Кинд "/>
      <sheetName val="Тариф расчетный"/>
      <sheetName val="Тариф к утверждению"/>
      <sheetName val="ИП+ проценты по кредиту"/>
      <sheetName val="расчет воды"/>
      <sheetName val="Сырье "/>
      <sheetName val="Ремонты"/>
      <sheetName val="Стронние услуги "/>
      <sheetName val="ФОТ (2)"/>
      <sheetName val="Прочие услуги (ОХР) "/>
      <sheetName val="Обучение и ОТ"/>
      <sheetName val="Банковское обслуживание"/>
    </sheetNames>
    <sheetDataSet>
      <sheetData sheetId="0"/>
      <sheetData sheetId="1">
        <row r="23">
          <cell r="AL23">
            <v>12492.252500000001</v>
          </cell>
        </row>
      </sheetData>
      <sheetData sheetId="2">
        <row r="6">
          <cell r="I6">
            <v>0.5138903800162391</v>
          </cell>
        </row>
      </sheetData>
      <sheetData sheetId="3">
        <row r="9">
          <cell r="P9">
            <v>67.269577857882538</v>
          </cell>
        </row>
      </sheetData>
      <sheetData sheetId="4"/>
      <sheetData sheetId="5">
        <row r="12">
          <cell r="D12">
            <v>-440.23794545454552</v>
          </cell>
        </row>
      </sheetData>
      <sheetData sheetId="6">
        <row r="27">
          <cell r="BP27">
            <v>34.360142865059693</v>
          </cell>
        </row>
        <row r="64">
          <cell r="BP64">
            <v>-1588.9953496630376</v>
          </cell>
        </row>
        <row r="66">
          <cell r="BP66">
            <v>-440.23794545454552</v>
          </cell>
        </row>
        <row r="67">
          <cell r="BP67">
            <v>-2521.0399756451552</v>
          </cell>
        </row>
      </sheetData>
      <sheetData sheetId="7">
        <row r="13">
          <cell r="G13">
            <v>-1588.9953496630376</v>
          </cell>
        </row>
      </sheetData>
      <sheetData sheetId="8"/>
      <sheetData sheetId="9">
        <row r="7">
          <cell r="O7">
            <v>303.26764259617289</v>
          </cell>
        </row>
      </sheetData>
      <sheetData sheetId="10">
        <row r="32">
          <cell r="K32">
            <v>74.210150999999982</v>
          </cell>
        </row>
      </sheetData>
      <sheetData sheetId="11">
        <row r="38">
          <cell r="G38">
            <v>0</v>
          </cell>
        </row>
      </sheetData>
      <sheetData sheetId="12"/>
      <sheetData sheetId="13">
        <row r="19">
          <cell r="E19">
            <v>0</v>
          </cell>
        </row>
      </sheetData>
      <sheetData sheetId="14">
        <row r="14">
          <cell r="I14">
            <v>1.0197000000000001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E2" t="str">
            <v xml:space="preserve">штатное расписание от 27.11.2017 №1 </v>
          </cell>
        </row>
      </sheetData>
      <sheetData sheetId="23"/>
      <sheetData sheetId="24"/>
      <sheetData sheetId="2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2 Перечень"/>
      <sheetName val="Прил 3 Акт передачи"/>
      <sheetName val="Прил 4 показатели"/>
      <sheetName val="Прил 5 Техзад_План мероп"/>
      <sheetName val="Прил 6 Финплан"/>
      <sheetName val="Прил 7 ДолгосрПараметры"/>
    </sheetNames>
    <sheetDataSet>
      <sheetData sheetId="0" refreshError="1"/>
      <sheetData sheetId="1" refreshError="1">
        <row r="81">
          <cell r="A81" t="str">
            <v>Концедент</v>
          </cell>
        </row>
        <row r="84">
          <cell r="B84" t="str">
            <v>_____________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20"/>
      <sheetName val="план 2021"/>
      <sheetName val="план 2022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3">
          <cell r="K3">
            <v>127396688.75678043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П 1 вар (поНВВ Зуевой)"/>
      <sheetName val="ДП"/>
      <sheetName val="норматив раб"/>
      <sheetName val="у.е.  м.х."/>
      <sheetName val="норм. АУП"/>
      <sheetName val="норматив АУП"/>
      <sheetName val="Лист2"/>
    </sheetNames>
    <sheetDataSet>
      <sheetData sheetId="0">
        <row r="20">
          <cell r="AA20">
            <v>5704.5260158554374</v>
          </cell>
        </row>
      </sheetData>
      <sheetData sheetId="1"/>
      <sheetData sheetId="2"/>
      <sheetData sheetId="3"/>
      <sheetData sheetId="4"/>
      <sheetData sheetId="5" refreshError="1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3"/>
      <sheetName val="Инструкция"/>
      <sheetName val="Выбор субъекта РФ"/>
      <sheetName val="Обновление"/>
      <sheetName val="Лог обновления"/>
      <sheetName val="Титульный"/>
      <sheetName val="Сети"/>
      <sheetName val="°С график"/>
      <sheetName val="Участки"/>
      <sheetName val="Оборудование сетей"/>
      <sheetName val="Тепловые пункты"/>
      <sheetName val="Оборудование ТП"/>
      <sheetName val="Насосные станции"/>
      <sheetName val="Оборудование НС"/>
      <sheetName val="Источники и приемники"/>
      <sheetName val="Комментарии"/>
      <sheetName val="Проверка"/>
      <sheetName val="et_union"/>
      <sheetName val="TEHSHEET"/>
      <sheetName val="AllSheetsInThisWorkbook"/>
      <sheetName val="modUpdTemplMain"/>
      <sheetName val="REESTR_MO"/>
      <sheetName val="REESTR_ORG"/>
      <sheetName val="REESTR_ORG_ALL"/>
      <sheetName val="REESTR_FILTERED"/>
      <sheetName val="REESTR_KT"/>
      <sheetName val="REESTR_ORG_KT"/>
      <sheetName val="modProv"/>
      <sheetName val="modReestr"/>
      <sheetName val="modfrmReestr"/>
      <sheetName val="modfrmReestrAll"/>
      <sheetName val="modfrmReestrKT"/>
      <sheetName val="modCommandButton"/>
      <sheetName val="modHyp"/>
      <sheetName val="modList00"/>
      <sheetName val="modList02"/>
      <sheetName val="modList04"/>
      <sheetName val="modList05"/>
      <sheetName val="modList06"/>
      <sheetName val="modList07"/>
      <sheetName val="modList08"/>
      <sheetName val="modList09"/>
      <sheetName val="modList10"/>
      <sheetName val="мета"/>
      <sheetName val="PASSPORT.TEPLO (version 1)"/>
    </sheetNames>
    <sheetDataSet>
      <sheetData sheetId="0"/>
      <sheetData sheetId="1">
        <row r="3">
          <cell r="B3" t="str">
            <v>Версия 2.1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1" t="str">
            <v>Алтайский край</v>
          </cell>
        </row>
        <row r="2">
          <cell r="G2" t="str">
            <v>Передача+Сбыт</v>
          </cell>
          <cell r="H2" t="str">
            <v>Да</v>
          </cell>
          <cell r="I2" t="str">
            <v>ГВС</v>
          </cell>
          <cell r="J2" t="str">
            <v>Вода</v>
          </cell>
          <cell r="K2" t="str">
            <v>Собственность</v>
          </cell>
          <cell r="L2" t="str">
            <v>подпиточный</v>
          </cell>
          <cell r="N2" t="str">
            <v>основной режим</v>
          </cell>
          <cell r="R2" t="str">
            <v>с 1959г. по 1989г.</v>
          </cell>
          <cell r="U2" t="str">
            <v>синхронный</v>
          </cell>
          <cell r="V2" t="str">
            <v>круглогодичная</v>
          </cell>
          <cell r="W2" t="str">
            <v>Надземная</v>
          </cell>
          <cell r="X2" t="str">
            <v>На открытом воздухе</v>
          </cell>
          <cell r="Y2" t="str">
            <v>из дерева</v>
          </cell>
          <cell r="Z2">
            <v>25</v>
          </cell>
        </row>
        <row r="3">
          <cell r="G3" t="str">
            <v>Передача</v>
          </cell>
          <cell r="H3" t="str">
            <v>Нет</v>
          </cell>
          <cell r="I3" t="str">
            <v>Отопление</v>
          </cell>
          <cell r="J3" t="str">
            <v>Пар</v>
          </cell>
          <cell r="K3" t="str">
            <v>Аренда</v>
          </cell>
          <cell r="L3" t="str">
            <v>циркуляционный</v>
          </cell>
          <cell r="N3" t="str">
            <v>резервный режим</v>
          </cell>
          <cell r="R3" t="str">
            <v>с 1990г. по 1997г.</v>
          </cell>
          <cell r="U3" t="str">
            <v>асинхронный</v>
          </cell>
          <cell r="V3" t="str">
            <v>сезонная</v>
          </cell>
          <cell r="W3" t="str">
            <v>Канальная</v>
          </cell>
          <cell r="X3" t="str">
            <v>Внутри помещений</v>
          </cell>
          <cell r="Y3" t="str">
            <v>каменные</v>
          </cell>
          <cell r="Z3">
            <v>32</v>
          </cell>
        </row>
        <row r="4">
          <cell r="G4" t="str">
            <v>производство (некомбинированная выработка)+передача+сбыт</v>
          </cell>
          <cell r="I4" t="str">
            <v>ГВС и Отопление</v>
          </cell>
          <cell r="K4" t="str">
            <v>Хозяйственное ведение</v>
          </cell>
          <cell r="L4" t="str">
            <v>сетевой</v>
          </cell>
          <cell r="R4" t="str">
            <v>с 1998г. по 2003г.</v>
          </cell>
          <cell r="W4" t="str">
            <v>Бесканальная</v>
          </cell>
          <cell r="X4" t="str">
            <v>Канальная</v>
          </cell>
          <cell r="Y4" t="str">
            <v>из полимерных материалов</v>
          </cell>
          <cell r="Z4">
            <v>40</v>
          </cell>
        </row>
        <row r="5">
          <cell r="G5" t="str">
            <v>производство (некомбинированная выработка)+передача</v>
          </cell>
          <cell r="K5" t="str">
            <v>Оперативное управление</v>
          </cell>
          <cell r="R5" t="str">
            <v>с 2004г.</v>
          </cell>
          <cell r="X5" t="str">
            <v>Бесканальная</v>
          </cell>
          <cell r="Y5" t="str">
            <v>из бетона</v>
          </cell>
          <cell r="Z5">
            <v>50</v>
          </cell>
        </row>
        <row r="6">
          <cell r="K6" t="str">
            <v>Безвозмездное пользование</v>
          </cell>
          <cell r="X6" t="str">
            <v>В непроходных каналах</v>
          </cell>
          <cell r="Y6" t="str">
            <v>из железобетона</v>
          </cell>
          <cell r="Z6">
            <v>65</v>
          </cell>
        </row>
        <row r="7">
          <cell r="K7" t="str">
            <v>Концессионное соглашение</v>
          </cell>
          <cell r="X7" t="str">
            <v>В тоннеле</v>
          </cell>
          <cell r="Y7" t="str">
            <v>из металлоконструкций</v>
          </cell>
          <cell r="Z7">
            <v>70</v>
          </cell>
        </row>
        <row r="8">
          <cell r="Y8" t="str">
            <v>из лёгких металлических конструкций</v>
          </cell>
          <cell r="Z8">
            <v>80</v>
          </cell>
        </row>
        <row r="9">
          <cell r="Y9" t="str">
            <v>из соломы</v>
          </cell>
          <cell r="Z9">
            <v>100</v>
          </cell>
        </row>
        <row r="10">
          <cell r="Y10" t="str">
            <v>смешанные</v>
          </cell>
          <cell r="Z10">
            <v>125</v>
          </cell>
        </row>
        <row r="11">
          <cell r="Z11">
            <v>150</v>
          </cell>
        </row>
        <row r="12">
          <cell r="Z12">
            <v>200</v>
          </cell>
        </row>
        <row r="13">
          <cell r="Z13">
            <v>250</v>
          </cell>
        </row>
        <row r="14">
          <cell r="Z14">
            <v>300</v>
          </cell>
        </row>
        <row r="15">
          <cell r="Z15">
            <v>400</v>
          </cell>
        </row>
        <row r="16">
          <cell r="Z16">
            <v>450</v>
          </cell>
        </row>
        <row r="17">
          <cell r="Z17">
            <v>500</v>
          </cell>
        </row>
        <row r="18">
          <cell r="Z18">
            <v>600</v>
          </cell>
        </row>
        <row r="19">
          <cell r="Z19">
            <v>700</v>
          </cell>
        </row>
        <row r="20">
          <cell r="Z20">
            <v>800</v>
          </cell>
        </row>
        <row r="21">
          <cell r="Z21">
            <v>900</v>
          </cell>
        </row>
        <row r="22">
          <cell r="Z22">
            <v>1000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B34"/>
  <sheetViews>
    <sheetView view="pageBreakPreview" zoomScaleNormal="100" zoomScaleSheetLayoutView="100" workbookViewId="0">
      <selection activeCell="A3" sqref="A3:B3"/>
    </sheetView>
  </sheetViews>
  <sheetFormatPr defaultRowHeight="15"/>
  <cols>
    <col min="1" max="1" width="46.140625" customWidth="1"/>
    <col min="2" max="2" width="38.7109375" customWidth="1"/>
  </cols>
  <sheetData>
    <row r="2" spans="1:2" ht="12.75" customHeight="1">
      <c r="A2" s="1619" t="s">
        <v>1033</v>
      </c>
      <c r="B2" s="1619"/>
    </row>
    <row r="3" spans="1:2" ht="14.25" customHeight="1">
      <c r="A3" s="1620" t="s">
        <v>1041</v>
      </c>
      <c r="B3" s="1620"/>
    </row>
    <row r="5" spans="1:2" ht="12.75" customHeight="1">
      <c r="A5" s="1619" t="s">
        <v>1013</v>
      </c>
      <c r="B5" s="1619"/>
    </row>
    <row r="6" spans="1:2" ht="14.25" customHeight="1">
      <c r="A6" s="1619" t="s">
        <v>1014</v>
      </c>
      <c r="B6" s="1619"/>
    </row>
    <row r="8" spans="1:2">
      <c r="A8" s="1621" t="s">
        <v>1012</v>
      </c>
      <c r="B8" s="1621"/>
    </row>
    <row r="9" spans="1:2" ht="23.25" customHeight="1">
      <c r="A9" s="759"/>
      <c r="B9" s="1507"/>
    </row>
    <row r="10" spans="1:2" ht="28.5" customHeight="1">
      <c r="A10" s="1622" t="s">
        <v>1016</v>
      </c>
      <c r="B10" s="1622"/>
    </row>
    <row r="11" spans="1:2">
      <c r="A11" s="1508"/>
      <c r="B11" s="1508"/>
    </row>
    <row r="12" spans="1:2">
      <c r="A12" s="1623" t="s">
        <v>934</v>
      </c>
      <c r="B12" s="1623"/>
    </row>
    <row r="13" spans="1:2">
      <c r="A13" s="1617" t="s">
        <v>547</v>
      </c>
      <c r="B13" s="1617"/>
    </row>
    <row r="14" spans="1:2" ht="45">
      <c r="A14" s="1494" t="s">
        <v>724</v>
      </c>
      <c r="B14" s="1494" t="s">
        <v>934</v>
      </c>
    </row>
    <row r="15" spans="1:2" ht="30">
      <c r="A15" s="1494" t="s">
        <v>725</v>
      </c>
      <c r="B15" s="1494" t="s">
        <v>1025</v>
      </c>
    </row>
    <row r="16" spans="1:2">
      <c r="A16" s="1494" t="s">
        <v>726</v>
      </c>
      <c r="B16" s="1494" t="s">
        <v>843</v>
      </c>
    </row>
    <row r="17" spans="1:2" ht="30">
      <c r="A17" s="1494" t="s">
        <v>727</v>
      </c>
      <c r="B17" s="1494" t="s">
        <v>935</v>
      </c>
    </row>
    <row r="18" spans="1:2" ht="30">
      <c r="A18" s="1494" t="s">
        <v>728</v>
      </c>
      <c r="B18" s="1511" t="s">
        <v>740</v>
      </c>
    </row>
    <row r="19" spans="1:2" ht="60">
      <c r="A19" s="1494" t="s">
        <v>729</v>
      </c>
      <c r="B19" s="1494" t="s">
        <v>730</v>
      </c>
    </row>
    <row r="20" spans="1:2" ht="30">
      <c r="A20" s="1494" t="s">
        <v>731</v>
      </c>
      <c r="B20" s="210" t="s">
        <v>732</v>
      </c>
    </row>
    <row r="21" spans="1:2" ht="45.75" customHeight="1">
      <c r="A21" s="1494" t="s">
        <v>733</v>
      </c>
      <c r="B21" s="1494" t="s">
        <v>734</v>
      </c>
    </row>
    <row r="22" spans="1:2" ht="42" customHeight="1">
      <c r="A22" s="1494" t="s">
        <v>735</v>
      </c>
      <c r="B22" s="1512" t="s">
        <v>743</v>
      </c>
    </row>
    <row r="23" spans="1:2" ht="42" customHeight="1">
      <c r="A23" s="1494" t="s">
        <v>736</v>
      </c>
      <c r="B23" s="1513" t="s">
        <v>741</v>
      </c>
    </row>
    <row r="24" spans="1:2" ht="42" customHeight="1">
      <c r="A24" s="1494" t="s">
        <v>737</v>
      </c>
      <c r="B24" s="1513" t="s">
        <v>744</v>
      </c>
    </row>
    <row r="25" spans="1:2" ht="30">
      <c r="A25" s="1494" t="s">
        <v>738</v>
      </c>
      <c r="B25" s="1513" t="s">
        <v>745</v>
      </c>
    </row>
    <row r="26" spans="1:2" ht="30">
      <c r="A26" s="1494" t="s">
        <v>739</v>
      </c>
      <c r="B26" s="1514" t="s">
        <v>742</v>
      </c>
    </row>
    <row r="27" spans="1:2">
      <c r="A27" s="1495"/>
      <c r="B27" s="1496"/>
    </row>
    <row r="28" spans="1:2">
      <c r="A28" s="1618"/>
      <c r="B28" s="1618"/>
    </row>
    <row r="29" spans="1:2">
      <c r="A29" s="1497"/>
      <c r="B29" s="759"/>
    </row>
    <row r="30" spans="1:2" ht="15.75">
      <c r="A30" s="972"/>
      <c r="B30" s="972"/>
    </row>
    <row r="31" spans="1:2" ht="15.75">
      <c r="A31" s="972"/>
      <c r="B31" s="972"/>
    </row>
    <row r="32" spans="1:2" ht="15.75">
      <c r="A32" s="972"/>
      <c r="B32" s="972"/>
    </row>
    <row r="33" spans="1:2" ht="15.75">
      <c r="A33" s="972"/>
      <c r="B33" s="972"/>
    </row>
    <row r="34" spans="1:2" ht="15.75">
      <c r="A34" s="972"/>
    </row>
  </sheetData>
  <mergeCells count="9">
    <mergeCell ref="A13:B13"/>
    <mergeCell ref="A28:B28"/>
    <mergeCell ref="A5:B5"/>
    <mergeCell ref="A6:B6"/>
    <mergeCell ref="A2:B2"/>
    <mergeCell ref="A3:B3"/>
    <mergeCell ref="A8:B8"/>
    <mergeCell ref="A10:B10"/>
    <mergeCell ref="A12:B1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G172"/>
  <sheetViews>
    <sheetView workbookViewId="0">
      <selection activeCell="AH39" sqref="AH39"/>
    </sheetView>
  </sheetViews>
  <sheetFormatPr defaultColWidth="9.140625" defaultRowHeight="12"/>
  <cols>
    <col min="1" max="1" width="10.85546875" style="1039" customWidth="1"/>
    <col min="2" max="2" width="20.7109375" style="1039" customWidth="1"/>
    <col min="3" max="3" width="18.5703125" style="1039" customWidth="1"/>
    <col min="4" max="4" width="11.7109375" style="1039" customWidth="1"/>
    <col min="5" max="5" width="14.42578125" style="1039" customWidth="1"/>
    <col min="6" max="6" width="13.42578125" style="1039" customWidth="1"/>
    <col min="7" max="7" width="10.7109375" style="1039" customWidth="1"/>
    <col min="8" max="9" width="12.140625" style="1039" customWidth="1"/>
    <col min="10" max="10" width="11.5703125" style="1039" customWidth="1"/>
    <col min="11" max="11" width="12.85546875" style="1039" customWidth="1"/>
    <col min="12" max="12" width="14.42578125" style="1039" customWidth="1"/>
    <col min="13" max="13" width="12.85546875" style="1039" customWidth="1"/>
    <col min="14" max="14" width="11.5703125" style="1039" bestFit="1" customWidth="1"/>
    <col min="15" max="15" width="9.28515625" style="1039" hidden="1" customWidth="1"/>
    <col min="16" max="16" width="20.7109375" style="1039" hidden="1" customWidth="1"/>
    <col min="17" max="17" width="12.28515625" style="1039" hidden="1" customWidth="1"/>
    <col min="18" max="18" width="12.85546875" style="1039" hidden="1" customWidth="1"/>
    <col min="19" max="19" width="14.42578125" style="1039" hidden="1" customWidth="1"/>
    <col min="20" max="20" width="12.85546875" style="1039" hidden="1" customWidth="1"/>
    <col min="21" max="21" width="11.140625" style="1039" hidden="1" customWidth="1"/>
    <col min="22" max="22" width="9.28515625" style="1039" hidden="1" customWidth="1"/>
    <col min="23" max="23" width="20.7109375" style="1039" hidden="1" customWidth="1"/>
    <col min="24" max="24" width="11.5703125" style="1039" hidden="1" customWidth="1"/>
    <col min="25" max="25" width="12.85546875" style="1039" hidden="1" customWidth="1"/>
    <col min="26" max="26" width="14.42578125" style="1039" hidden="1" customWidth="1"/>
    <col min="27" max="27" width="12.85546875" style="1039" hidden="1" customWidth="1"/>
    <col min="28" max="29" width="11.140625" style="1039" hidden="1" customWidth="1"/>
    <col min="30" max="30" width="9.140625" style="1039"/>
    <col min="31" max="31" width="16.7109375" style="1039" bestFit="1" customWidth="1"/>
    <col min="32" max="16384" width="9.140625" style="1039"/>
  </cols>
  <sheetData>
    <row r="1" spans="1:32" s="1050" customFormat="1" ht="12.75" thickBot="1">
      <c r="A1" s="1050" t="s">
        <v>252</v>
      </c>
      <c r="B1" s="1050">
        <v>2023</v>
      </c>
      <c r="E1" s="1191">
        <f>'[73]Форма N 2-ИП ТС'!M40</f>
        <v>14462.58</v>
      </c>
      <c r="F1" s="1192" t="b">
        <f>C3=E1</f>
        <v>0</v>
      </c>
      <c r="H1" s="1050" t="s">
        <v>253</v>
      </c>
      <c r="I1" s="1050">
        <v>2024</v>
      </c>
      <c r="M1" s="1193">
        <f>'[73]Форма N 2-ИП ТС'!N40</f>
        <v>22272.560000000001</v>
      </c>
      <c r="N1" s="1050" t="b">
        <f>M1=J3</f>
        <v>0</v>
      </c>
      <c r="O1" s="1050" t="s">
        <v>254</v>
      </c>
      <c r="V1" s="1050" t="s">
        <v>647</v>
      </c>
      <c r="AE1" s="1191">
        <f>C3+J3+Q3</f>
        <v>36735.138018256854</v>
      </c>
      <c r="AF1" s="1050" t="b">
        <f>'[75]ИНВЕСТ '!D11=AE1</f>
        <v>0</v>
      </c>
    </row>
    <row r="2" spans="1:32" ht="12.75" thickBot="1">
      <c r="A2" s="1744" t="s">
        <v>201</v>
      </c>
      <c r="B2" s="1745"/>
      <c r="C2" s="1745"/>
      <c r="D2" s="1745"/>
      <c r="E2" s="1745"/>
      <c r="F2" s="1746"/>
      <c r="G2" s="1156" t="s">
        <v>202</v>
      </c>
      <c r="H2" s="1744" t="s">
        <v>201</v>
      </c>
      <c r="I2" s="1745"/>
      <c r="J2" s="1745"/>
      <c r="K2" s="1745"/>
      <c r="L2" s="1745"/>
      <c r="M2" s="1746"/>
      <c r="N2" s="1157" t="str">
        <f>G2</f>
        <v xml:space="preserve">% </v>
      </c>
      <c r="O2" s="1747" t="s">
        <v>201</v>
      </c>
      <c r="P2" s="1747"/>
      <c r="Q2" s="1747"/>
      <c r="R2" s="1747"/>
      <c r="S2" s="1747"/>
      <c r="T2" s="1748"/>
      <c r="U2" s="1042" t="s">
        <v>648</v>
      </c>
      <c r="V2" s="1043"/>
      <c r="W2" s="1043"/>
      <c r="X2" s="1043"/>
      <c r="Y2" s="1043"/>
      <c r="Z2" s="1043"/>
      <c r="AA2" s="1043"/>
      <c r="AB2" s="1042"/>
      <c r="AC2" s="1043"/>
      <c r="AE2" s="1044" t="s">
        <v>203</v>
      </c>
    </row>
    <row r="3" spans="1:32">
      <c r="A3" s="1175"/>
      <c r="B3" s="1176" t="s">
        <v>204</v>
      </c>
      <c r="C3" s="1177">
        <f>'[73]ИНВЕСТ (амортизация)'!J11</f>
        <v>14462.582725414326</v>
      </c>
      <c r="D3" s="1178">
        <f>8%+4%</f>
        <v>0.12</v>
      </c>
      <c r="E3" s="1163" t="s">
        <v>205</v>
      </c>
      <c r="F3" s="1179"/>
      <c r="G3" s="1180"/>
      <c r="H3" s="1175"/>
      <c r="I3" s="1176" t="s">
        <v>204</v>
      </c>
      <c r="J3" s="1177">
        <f>'[73]ИНВЕСТ (амортизация)'!K11</f>
        <v>22272.555292842524</v>
      </c>
      <c r="K3" s="1178">
        <f>D3</f>
        <v>0.12</v>
      </c>
      <c r="L3" s="1163" t="s">
        <v>205</v>
      </c>
      <c r="M3" s="1179"/>
      <c r="N3" s="1182"/>
      <c r="O3" s="1153"/>
      <c r="P3" s="1046" t="s">
        <v>204</v>
      </c>
      <c r="Q3" s="1049">
        <f>'[75]ИНВЕСТ '!M11*1.2</f>
        <v>0</v>
      </c>
      <c r="R3" s="1047">
        <f>K3</f>
        <v>0.12</v>
      </c>
      <c r="S3" s="1048" t="s">
        <v>205</v>
      </c>
      <c r="T3" s="1048"/>
      <c r="U3" s="1048"/>
      <c r="V3" s="1045"/>
      <c r="W3" s="1046" t="s">
        <v>204</v>
      </c>
      <c r="X3" s="1049">
        <f>'[75]ИНВЕСТ '!T11*1.2</f>
        <v>0</v>
      </c>
      <c r="Y3" s="1047">
        <f>R3</f>
        <v>0.12</v>
      </c>
      <c r="Z3" s="1048" t="s">
        <v>205</v>
      </c>
      <c r="AA3" s="1048"/>
      <c r="AB3" s="1048"/>
      <c r="AC3" s="1050"/>
      <c r="AD3" s="1051"/>
    </row>
    <row r="4" spans="1:32">
      <c r="A4" s="1159"/>
      <c r="B4" s="1046" t="s">
        <v>206</v>
      </c>
      <c r="C4" s="1053">
        <v>0</v>
      </c>
      <c r="D4" s="1054">
        <f>12*10</f>
        <v>120</v>
      </c>
      <c r="E4" s="1048" t="s">
        <v>207</v>
      </c>
      <c r="F4" s="1158"/>
      <c r="G4" s="1180"/>
      <c r="H4" s="1159"/>
      <c r="I4" s="1046" t="s">
        <v>206</v>
      </c>
      <c r="J4" s="1053">
        <v>0</v>
      </c>
      <c r="K4" s="1055">
        <f>D4</f>
        <v>120</v>
      </c>
      <c r="L4" s="1048" t="s">
        <v>207</v>
      </c>
      <c r="M4" s="1158"/>
      <c r="N4" s="1182"/>
      <c r="O4" s="1154"/>
      <c r="P4" s="1046" t="s">
        <v>206</v>
      </c>
      <c r="Q4" s="1053">
        <v>0</v>
      </c>
      <c r="R4" s="1056"/>
      <c r="S4" s="1048"/>
      <c r="T4" s="1048"/>
      <c r="U4" s="1048"/>
      <c r="V4" s="1052"/>
      <c r="W4" s="1046" t="s">
        <v>206</v>
      </c>
      <c r="X4" s="1053">
        <v>0</v>
      </c>
      <c r="Y4" s="1056"/>
      <c r="Z4" s="1048"/>
      <c r="AA4" s="1048"/>
      <c r="AB4" s="1048"/>
      <c r="AC4" s="1050"/>
    </row>
    <row r="5" spans="1:32" ht="12.75" thickBot="1">
      <c r="A5" s="1160" t="s">
        <v>208</v>
      </c>
      <c r="B5" s="1161" t="s">
        <v>209</v>
      </c>
      <c r="C5" s="1161" t="s">
        <v>210</v>
      </c>
      <c r="D5" s="1161" t="s">
        <v>58</v>
      </c>
      <c r="E5" s="1161" t="s">
        <v>211</v>
      </c>
      <c r="F5" s="1162" t="s">
        <v>212</v>
      </c>
      <c r="G5" s="1181"/>
      <c r="H5" s="1160" t="s">
        <v>208</v>
      </c>
      <c r="I5" s="1161" t="s">
        <v>209</v>
      </c>
      <c r="J5" s="1161" t="s">
        <v>210</v>
      </c>
      <c r="K5" s="1161" t="s">
        <v>58</v>
      </c>
      <c r="L5" s="1161" t="str">
        <f>E5</f>
        <v>"Тело" займа</v>
      </c>
      <c r="M5" s="1162" t="s">
        <v>212</v>
      </c>
      <c r="N5" s="1183"/>
      <c r="O5" s="1155" t="s">
        <v>208</v>
      </c>
      <c r="P5" s="1048" t="s">
        <v>209</v>
      </c>
      <c r="Q5" s="1048" t="s">
        <v>210</v>
      </c>
      <c r="R5" s="1048" t="s">
        <v>58</v>
      </c>
      <c r="S5" s="1048" t="s">
        <v>213</v>
      </c>
      <c r="T5" s="1048" t="s">
        <v>212</v>
      </c>
      <c r="U5" s="1048"/>
      <c r="V5" s="1057" t="s">
        <v>208</v>
      </c>
      <c r="W5" s="1048" t="s">
        <v>209</v>
      </c>
      <c r="X5" s="1048" t="s">
        <v>210</v>
      </c>
      <c r="Y5" s="1048" t="s">
        <v>58</v>
      </c>
      <c r="Z5" s="1048" t="s">
        <v>213</v>
      </c>
      <c r="AA5" s="1048" t="s">
        <v>212</v>
      </c>
      <c r="AB5" s="1048"/>
      <c r="AC5" s="1050"/>
    </row>
    <row r="6" spans="1:32">
      <c r="A6" s="1740">
        <v>2023</v>
      </c>
      <c r="B6" s="1173" t="s">
        <v>214</v>
      </c>
      <c r="C6" s="1149">
        <f>C3-C4</f>
        <v>14462.582725414326</v>
      </c>
      <c r="D6" s="1149">
        <f>C6*$D$3/12</f>
        <v>144.62582725414325</v>
      </c>
      <c r="E6" s="1149"/>
      <c r="F6" s="1150">
        <f t="shared" ref="F6:F59" si="0">D6+E6</f>
        <v>144.62582725414325</v>
      </c>
      <c r="G6" s="1184"/>
      <c r="H6" s="1733">
        <f>A6</f>
        <v>2023</v>
      </c>
      <c r="I6" s="1173" t="s">
        <v>214</v>
      </c>
      <c r="J6" s="1149"/>
      <c r="K6" s="1149">
        <f>J6*$K$3/12</f>
        <v>0</v>
      </c>
      <c r="L6" s="1149"/>
      <c r="M6" s="1150">
        <f>K6+L6</f>
        <v>0</v>
      </c>
      <c r="N6" s="1187"/>
      <c r="O6" s="1743" t="e">
        <f>#REF!+1</f>
        <v>#REF!</v>
      </c>
      <c r="P6" s="1057" t="s">
        <v>214</v>
      </c>
      <c r="Q6" s="1058"/>
      <c r="R6" s="1058"/>
      <c r="S6" s="1058"/>
      <c r="T6" s="1059"/>
      <c r="U6" s="1059"/>
      <c r="V6" s="1739" t="e">
        <f>#REF!+1</f>
        <v>#REF!</v>
      </c>
      <c r="W6" s="1057" t="s">
        <v>214</v>
      </c>
      <c r="X6" s="1058"/>
      <c r="Y6" s="1058"/>
      <c r="Z6" s="1058"/>
      <c r="AA6" s="1059"/>
      <c r="AB6" s="1059"/>
      <c r="AC6" s="1061"/>
      <c r="AE6" s="1041"/>
    </row>
    <row r="7" spans="1:32">
      <c r="A7" s="1741"/>
      <c r="B7" s="1174" t="s">
        <v>215</v>
      </c>
      <c r="C7" s="1058">
        <f>C6-E6</f>
        <v>14462.582725414326</v>
      </c>
      <c r="D7" s="1058">
        <f>C7*$D$3/12</f>
        <v>144.62582725414325</v>
      </c>
      <c r="E7" s="1058"/>
      <c r="F7" s="1151">
        <f t="shared" si="0"/>
        <v>144.62582725414325</v>
      </c>
      <c r="G7" s="1185"/>
      <c r="H7" s="1734"/>
      <c r="I7" s="1174" t="s">
        <v>215</v>
      </c>
      <c r="J7" s="1058"/>
      <c r="K7" s="1058">
        <f>J7*$D$3/12</f>
        <v>0</v>
      </c>
      <c r="L7" s="1058"/>
      <c r="M7" s="1151">
        <f t="shared" ref="M7:M70" si="1">K7+L7</f>
        <v>0</v>
      </c>
      <c r="N7" s="1190"/>
      <c r="O7" s="1743"/>
      <c r="P7" s="1057" t="s">
        <v>215</v>
      </c>
      <c r="Q7" s="1058"/>
      <c r="R7" s="1058"/>
      <c r="S7" s="1058"/>
      <c r="T7" s="1059"/>
      <c r="U7" s="1059"/>
      <c r="V7" s="1739"/>
      <c r="W7" s="1057" t="s">
        <v>215</v>
      </c>
      <c r="X7" s="1058"/>
      <c r="Y7" s="1058"/>
      <c r="Z7" s="1058"/>
      <c r="AA7" s="1059"/>
      <c r="AB7" s="1059"/>
      <c r="AC7" s="1061"/>
      <c r="AE7" s="1041"/>
    </row>
    <row r="8" spans="1:32">
      <c r="A8" s="1741"/>
      <c r="B8" s="1174" t="s">
        <v>216</v>
      </c>
      <c r="C8" s="1058">
        <f t="shared" ref="C8:C71" si="2">C7-E7</f>
        <v>14462.582725414326</v>
      </c>
      <c r="D8" s="1058">
        <f t="shared" ref="D8:D60" si="3">C8*$D$3/12</f>
        <v>144.62582725414325</v>
      </c>
      <c r="E8" s="1058"/>
      <c r="F8" s="1151">
        <f t="shared" si="0"/>
        <v>144.62582725414325</v>
      </c>
      <c r="G8" s="1185"/>
      <c r="H8" s="1734"/>
      <c r="I8" s="1174" t="s">
        <v>216</v>
      </c>
      <c r="J8" s="1058"/>
      <c r="K8" s="1058">
        <f t="shared" ref="K8:K17" si="4">J8*$D$3/12</f>
        <v>0</v>
      </c>
      <c r="L8" s="1058"/>
      <c r="M8" s="1151">
        <f t="shared" si="1"/>
        <v>0</v>
      </c>
      <c r="N8" s="1190"/>
      <c r="O8" s="1743"/>
      <c r="P8" s="1057" t="s">
        <v>216</v>
      </c>
      <c r="Q8" s="1058"/>
      <c r="R8" s="1058"/>
      <c r="S8" s="1058"/>
      <c r="T8" s="1059"/>
      <c r="U8" s="1059"/>
      <c r="V8" s="1739"/>
      <c r="W8" s="1057" t="s">
        <v>216</v>
      </c>
      <c r="X8" s="1058"/>
      <c r="Y8" s="1058"/>
      <c r="Z8" s="1058"/>
      <c r="AA8" s="1059"/>
      <c r="AB8" s="1059"/>
      <c r="AC8" s="1061"/>
      <c r="AE8" s="1041"/>
    </row>
    <row r="9" spans="1:32">
      <c r="A9" s="1741"/>
      <c r="B9" s="1174" t="s">
        <v>217</v>
      </c>
      <c r="C9" s="1058">
        <f t="shared" si="2"/>
        <v>14462.582725414326</v>
      </c>
      <c r="D9" s="1058">
        <f t="shared" si="3"/>
        <v>144.62582725414325</v>
      </c>
      <c r="E9" s="1058"/>
      <c r="F9" s="1151">
        <f t="shared" si="0"/>
        <v>144.62582725414325</v>
      </c>
      <c r="G9" s="1185"/>
      <c r="H9" s="1734"/>
      <c r="I9" s="1174" t="s">
        <v>217</v>
      </c>
      <c r="J9" s="1058"/>
      <c r="K9" s="1058">
        <f t="shared" si="4"/>
        <v>0</v>
      </c>
      <c r="L9" s="1058"/>
      <c r="M9" s="1151">
        <f t="shared" si="1"/>
        <v>0</v>
      </c>
      <c r="N9" s="1190"/>
      <c r="O9" s="1743"/>
      <c r="P9" s="1057" t="s">
        <v>217</v>
      </c>
      <c r="Q9" s="1058"/>
      <c r="R9" s="1058"/>
      <c r="S9" s="1058"/>
      <c r="T9" s="1059"/>
      <c r="U9" s="1059"/>
      <c r="V9" s="1739"/>
      <c r="W9" s="1057" t="s">
        <v>217</v>
      </c>
      <c r="X9" s="1058"/>
      <c r="Y9" s="1058"/>
      <c r="Z9" s="1058"/>
      <c r="AA9" s="1059"/>
      <c r="AB9" s="1059"/>
      <c r="AC9" s="1061"/>
      <c r="AE9" s="1041"/>
    </row>
    <row r="10" spans="1:32">
      <c r="A10" s="1741"/>
      <c r="B10" s="1174" t="s">
        <v>218</v>
      </c>
      <c r="C10" s="1058">
        <f t="shared" si="2"/>
        <v>14462.582725414326</v>
      </c>
      <c r="D10" s="1058">
        <f t="shared" si="3"/>
        <v>144.62582725414325</v>
      </c>
      <c r="E10" s="1058"/>
      <c r="F10" s="1151">
        <f t="shared" si="0"/>
        <v>144.62582725414325</v>
      </c>
      <c r="G10" s="1185"/>
      <c r="H10" s="1734"/>
      <c r="I10" s="1174" t="s">
        <v>218</v>
      </c>
      <c r="J10" s="1058"/>
      <c r="K10" s="1058">
        <f t="shared" si="4"/>
        <v>0</v>
      </c>
      <c r="L10" s="1058"/>
      <c r="M10" s="1151">
        <f t="shared" si="1"/>
        <v>0</v>
      </c>
      <c r="N10" s="1190"/>
      <c r="O10" s="1743"/>
      <c r="P10" s="1057" t="s">
        <v>218</v>
      </c>
      <c r="Q10" s="1058"/>
      <c r="R10" s="1058"/>
      <c r="S10" s="1058"/>
      <c r="T10" s="1059"/>
      <c r="U10" s="1059"/>
      <c r="V10" s="1739"/>
      <c r="W10" s="1057" t="s">
        <v>218</v>
      </c>
      <c r="X10" s="1058"/>
      <c r="Y10" s="1058"/>
      <c r="Z10" s="1058"/>
      <c r="AA10" s="1059"/>
      <c r="AB10" s="1059"/>
      <c r="AC10" s="1061"/>
      <c r="AE10" s="1041"/>
    </row>
    <row r="11" spans="1:32">
      <c r="A11" s="1741"/>
      <c r="B11" s="1174" t="s">
        <v>219</v>
      </c>
      <c r="C11" s="1058">
        <f t="shared" si="2"/>
        <v>14462.582725414326</v>
      </c>
      <c r="D11" s="1058">
        <f t="shared" si="3"/>
        <v>144.62582725414325</v>
      </c>
      <c r="E11" s="1058"/>
      <c r="F11" s="1151">
        <f t="shared" si="0"/>
        <v>144.62582725414325</v>
      </c>
      <c r="G11" s="1185"/>
      <c r="H11" s="1734"/>
      <c r="I11" s="1174" t="s">
        <v>219</v>
      </c>
      <c r="J11" s="1058"/>
      <c r="K11" s="1058">
        <f t="shared" si="4"/>
        <v>0</v>
      </c>
      <c r="L11" s="1058"/>
      <c r="M11" s="1151">
        <f t="shared" si="1"/>
        <v>0</v>
      </c>
      <c r="N11" s="1190"/>
      <c r="O11" s="1743"/>
      <c r="P11" s="1057" t="s">
        <v>219</v>
      </c>
      <c r="Q11" s="1058"/>
      <c r="R11" s="1058"/>
      <c r="S11" s="1058"/>
      <c r="T11" s="1059"/>
      <c r="U11" s="1059"/>
      <c r="V11" s="1739"/>
      <c r="W11" s="1057" t="s">
        <v>219</v>
      </c>
      <c r="X11" s="1058"/>
      <c r="Y11" s="1058"/>
      <c r="Z11" s="1058"/>
      <c r="AA11" s="1059"/>
      <c r="AB11" s="1059"/>
      <c r="AC11" s="1061"/>
      <c r="AE11" s="1041"/>
    </row>
    <row r="12" spans="1:32">
      <c r="A12" s="1741"/>
      <c r="B12" s="1174" t="s">
        <v>220</v>
      </c>
      <c r="C12" s="1058">
        <f t="shared" si="2"/>
        <v>14462.582725414326</v>
      </c>
      <c r="D12" s="1058">
        <f t="shared" si="3"/>
        <v>144.62582725414325</v>
      </c>
      <c r="E12" s="1058"/>
      <c r="F12" s="1151">
        <f t="shared" si="0"/>
        <v>144.62582725414325</v>
      </c>
      <c r="G12" s="1185"/>
      <c r="H12" s="1734"/>
      <c r="I12" s="1174" t="s">
        <v>220</v>
      </c>
      <c r="J12" s="1058"/>
      <c r="K12" s="1058">
        <f t="shared" si="4"/>
        <v>0</v>
      </c>
      <c r="L12" s="1058"/>
      <c r="M12" s="1151">
        <f t="shared" si="1"/>
        <v>0</v>
      </c>
      <c r="N12" s="1190"/>
      <c r="O12" s="1743"/>
      <c r="P12" s="1057" t="s">
        <v>220</v>
      </c>
      <c r="Q12" s="1058"/>
      <c r="R12" s="1058"/>
      <c r="S12" s="1058"/>
      <c r="T12" s="1059"/>
      <c r="U12" s="1059"/>
      <c r="V12" s="1739"/>
      <c r="W12" s="1057" t="s">
        <v>220</v>
      </c>
      <c r="X12" s="1058"/>
      <c r="Y12" s="1058"/>
      <c r="Z12" s="1058"/>
      <c r="AA12" s="1059"/>
      <c r="AB12" s="1059"/>
      <c r="AC12" s="1061"/>
      <c r="AE12" s="1041"/>
    </row>
    <row r="13" spans="1:32">
      <c r="A13" s="1741"/>
      <c r="B13" s="1174" t="s">
        <v>221</v>
      </c>
      <c r="C13" s="1058">
        <f t="shared" si="2"/>
        <v>14462.582725414326</v>
      </c>
      <c r="D13" s="1058">
        <f t="shared" si="3"/>
        <v>144.62582725414325</v>
      </c>
      <c r="E13" s="1058"/>
      <c r="F13" s="1151">
        <f t="shared" si="0"/>
        <v>144.62582725414325</v>
      </c>
      <c r="G13" s="1185"/>
      <c r="H13" s="1734"/>
      <c r="I13" s="1174" t="s">
        <v>221</v>
      </c>
      <c r="J13" s="1058"/>
      <c r="K13" s="1058">
        <f t="shared" si="4"/>
        <v>0</v>
      </c>
      <c r="L13" s="1058"/>
      <c r="M13" s="1151">
        <f t="shared" si="1"/>
        <v>0</v>
      </c>
      <c r="N13" s="1190"/>
      <c r="O13" s="1743"/>
      <c r="P13" s="1057" t="s">
        <v>221</v>
      </c>
      <c r="Q13" s="1058"/>
      <c r="R13" s="1058"/>
      <c r="S13" s="1058"/>
      <c r="T13" s="1059"/>
      <c r="U13" s="1059"/>
      <c r="V13" s="1739"/>
      <c r="W13" s="1057" t="s">
        <v>221</v>
      </c>
      <c r="X13" s="1058"/>
      <c r="Y13" s="1058"/>
      <c r="Z13" s="1058"/>
      <c r="AA13" s="1059"/>
      <c r="AB13" s="1059"/>
      <c r="AC13" s="1061"/>
      <c r="AE13" s="1041"/>
    </row>
    <row r="14" spans="1:32">
      <c r="A14" s="1741"/>
      <c r="B14" s="1174" t="s">
        <v>222</v>
      </c>
      <c r="C14" s="1058">
        <f t="shared" si="2"/>
        <v>14462.582725414326</v>
      </c>
      <c r="D14" s="1058">
        <f t="shared" si="3"/>
        <v>144.62582725414325</v>
      </c>
      <c r="E14" s="1058"/>
      <c r="F14" s="1151">
        <f t="shared" si="0"/>
        <v>144.62582725414325</v>
      </c>
      <c r="G14" s="1185"/>
      <c r="H14" s="1734"/>
      <c r="I14" s="1174" t="s">
        <v>222</v>
      </c>
      <c r="J14" s="1058"/>
      <c r="K14" s="1058">
        <f t="shared" si="4"/>
        <v>0</v>
      </c>
      <c r="L14" s="1058"/>
      <c r="M14" s="1151">
        <f t="shared" si="1"/>
        <v>0</v>
      </c>
      <c r="N14" s="1190"/>
      <c r="O14" s="1743"/>
      <c r="P14" s="1057" t="s">
        <v>222</v>
      </c>
      <c r="Q14" s="1058"/>
      <c r="R14" s="1058"/>
      <c r="S14" s="1058"/>
      <c r="T14" s="1059"/>
      <c r="U14" s="1059"/>
      <c r="V14" s="1739"/>
      <c r="W14" s="1057" t="s">
        <v>222</v>
      </c>
      <c r="X14" s="1058"/>
      <c r="Y14" s="1058"/>
      <c r="Z14" s="1058"/>
      <c r="AA14" s="1059"/>
      <c r="AB14" s="1059"/>
      <c r="AC14" s="1061"/>
      <c r="AE14" s="1041"/>
    </row>
    <row r="15" spans="1:32">
      <c r="A15" s="1741"/>
      <c r="B15" s="1174" t="s">
        <v>223</v>
      </c>
      <c r="C15" s="1058">
        <f t="shared" si="2"/>
        <v>14462.582725414326</v>
      </c>
      <c r="D15" s="1058">
        <f t="shared" si="3"/>
        <v>144.62582725414325</v>
      </c>
      <c r="E15" s="1058"/>
      <c r="F15" s="1151">
        <f t="shared" si="0"/>
        <v>144.62582725414325</v>
      </c>
      <c r="G15" s="1185"/>
      <c r="H15" s="1734"/>
      <c r="I15" s="1174" t="s">
        <v>223</v>
      </c>
      <c r="J15" s="1058"/>
      <c r="K15" s="1058">
        <f t="shared" si="4"/>
        <v>0</v>
      </c>
      <c r="L15" s="1058"/>
      <c r="M15" s="1151">
        <f t="shared" si="1"/>
        <v>0</v>
      </c>
      <c r="N15" s="1190"/>
      <c r="O15" s="1743"/>
      <c r="P15" s="1057" t="s">
        <v>223</v>
      </c>
      <c r="Q15" s="1058"/>
      <c r="R15" s="1058"/>
      <c r="S15" s="1058"/>
      <c r="T15" s="1059"/>
      <c r="U15" s="1059"/>
      <c r="V15" s="1739"/>
      <c r="W15" s="1057" t="s">
        <v>223</v>
      </c>
      <c r="X15" s="1058"/>
      <c r="Y15" s="1058"/>
      <c r="Z15" s="1058"/>
      <c r="AA15" s="1059"/>
      <c r="AB15" s="1059"/>
      <c r="AC15" s="1061"/>
      <c r="AE15" s="1041"/>
    </row>
    <row r="16" spans="1:32">
      <c r="A16" s="1741"/>
      <c r="B16" s="1174" t="s">
        <v>224</v>
      </c>
      <c r="C16" s="1058">
        <f t="shared" si="2"/>
        <v>14462.582725414326</v>
      </c>
      <c r="D16" s="1058">
        <f t="shared" si="3"/>
        <v>144.62582725414325</v>
      </c>
      <c r="E16" s="1058"/>
      <c r="F16" s="1151">
        <f t="shared" si="0"/>
        <v>144.62582725414325</v>
      </c>
      <c r="G16" s="1185"/>
      <c r="H16" s="1734"/>
      <c r="I16" s="1174" t="s">
        <v>224</v>
      </c>
      <c r="J16" s="1058"/>
      <c r="K16" s="1058">
        <f t="shared" si="4"/>
        <v>0</v>
      </c>
      <c r="L16" s="1058"/>
      <c r="M16" s="1151">
        <f t="shared" si="1"/>
        <v>0</v>
      </c>
      <c r="N16" s="1190"/>
      <c r="O16" s="1743"/>
      <c r="P16" s="1057" t="s">
        <v>224</v>
      </c>
      <c r="Q16" s="1058"/>
      <c r="R16" s="1058"/>
      <c r="S16" s="1058"/>
      <c r="T16" s="1059"/>
      <c r="U16" s="1059"/>
      <c r="V16" s="1739"/>
      <c r="W16" s="1057" t="s">
        <v>224</v>
      </c>
      <c r="X16" s="1058"/>
      <c r="Y16" s="1058"/>
      <c r="Z16" s="1058"/>
      <c r="AA16" s="1059"/>
      <c r="AB16" s="1059"/>
      <c r="AC16" s="1061"/>
      <c r="AE16" s="1041"/>
    </row>
    <row r="17" spans="1:31" ht="12.75" thickBot="1">
      <c r="A17" s="1742"/>
      <c r="B17" s="1160" t="s">
        <v>225</v>
      </c>
      <c r="C17" s="1152">
        <f t="shared" si="2"/>
        <v>14462.582725414326</v>
      </c>
      <c r="D17" s="1152">
        <f t="shared" si="3"/>
        <v>144.62582725414325</v>
      </c>
      <c r="E17" s="1152"/>
      <c r="F17" s="1189">
        <f t="shared" si="0"/>
        <v>144.62582725414325</v>
      </c>
      <c r="G17" s="1186">
        <f>SUM(D6:D17)</f>
        <v>1735.5099270497185</v>
      </c>
      <c r="H17" s="1735"/>
      <c r="I17" s="1160" t="s">
        <v>225</v>
      </c>
      <c r="J17" s="1152"/>
      <c r="K17" s="1152">
        <f t="shared" si="4"/>
        <v>0</v>
      </c>
      <c r="L17" s="1152"/>
      <c r="M17" s="1189">
        <f t="shared" si="1"/>
        <v>0</v>
      </c>
      <c r="N17" s="1186">
        <f>SUM(K6:K17)</f>
        <v>0</v>
      </c>
      <c r="O17" s="1743"/>
      <c r="P17" s="1057" t="s">
        <v>225</v>
      </c>
      <c r="Q17" s="1058"/>
      <c r="R17" s="1058"/>
      <c r="S17" s="1058"/>
      <c r="T17" s="1059"/>
      <c r="U17" s="1059"/>
      <c r="V17" s="1739"/>
      <c r="W17" s="1057" t="s">
        <v>225</v>
      </c>
      <c r="X17" s="1058"/>
      <c r="Y17" s="1058"/>
      <c r="Z17" s="1058"/>
      <c r="AA17" s="1059"/>
      <c r="AB17" s="1059"/>
      <c r="AC17" s="1061"/>
      <c r="AD17" s="1039">
        <f>H6</f>
        <v>2023</v>
      </c>
      <c r="AE17" s="1041">
        <f>G17+N17+U17+AB17</f>
        <v>1735.5099270497185</v>
      </c>
    </row>
    <row r="18" spans="1:31">
      <c r="A18" s="1740">
        <f>A6+1</f>
        <v>2024</v>
      </c>
      <c r="B18" s="1173" t="s">
        <v>214</v>
      </c>
      <c r="C18" s="1149">
        <f t="shared" si="2"/>
        <v>14462.582725414326</v>
      </c>
      <c r="D18" s="1149">
        <f t="shared" si="3"/>
        <v>144.62582725414325</v>
      </c>
      <c r="E18" s="1149">
        <f t="shared" ref="E18:E81" si="5">$C$3/$D$4</f>
        <v>120.52152271178605</v>
      </c>
      <c r="F18" s="1150">
        <f t="shared" si="0"/>
        <v>265.14734996592927</v>
      </c>
      <c r="G18" s="1184"/>
      <c r="H18" s="1733">
        <f>H6+1</f>
        <v>2024</v>
      </c>
      <c r="I18" s="1173" t="s">
        <v>214</v>
      </c>
      <c r="J18" s="1149">
        <f>J3-J4</f>
        <v>22272.555292842524</v>
      </c>
      <c r="K18" s="1149">
        <f>J18*$K$3/12</f>
        <v>222.72555292842523</v>
      </c>
      <c r="L18" s="1149"/>
      <c r="M18" s="1150">
        <f t="shared" si="1"/>
        <v>222.72555292842523</v>
      </c>
      <c r="N18" s="1187"/>
      <c r="O18" s="1743" t="e">
        <f>O6+1</f>
        <v>#REF!</v>
      </c>
      <c r="P18" s="1057" t="s">
        <v>214</v>
      </c>
      <c r="Q18" s="1058"/>
      <c r="R18" s="1058">
        <f>Q18*$D$3/12</f>
        <v>0</v>
      </c>
      <c r="S18" s="1058"/>
      <c r="T18" s="1059">
        <f>R18+S18</f>
        <v>0</v>
      </c>
      <c r="U18" s="1059"/>
      <c r="V18" s="1739" t="e">
        <f>V6+1</f>
        <v>#REF!</v>
      </c>
      <c r="W18" s="1057" t="s">
        <v>214</v>
      </c>
      <c r="X18" s="1058"/>
      <c r="Y18" s="1058">
        <f>X18*$D$3/12</f>
        <v>0</v>
      </c>
      <c r="Z18" s="1058"/>
      <c r="AA18" s="1059">
        <f>Y18+Z18</f>
        <v>0</v>
      </c>
      <c r="AB18" s="1059"/>
      <c r="AC18" s="1061"/>
      <c r="AE18" s="1041"/>
    </row>
    <row r="19" spans="1:31">
      <c r="A19" s="1741"/>
      <c r="B19" s="1174" t="s">
        <v>215</v>
      </c>
      <c r="C19" s="1058">
        <f t="shared" si="2"/>
        <v>14342.06120270254</v>
      </c>
      <c r="D19" s="1058">
        <f t="shared" si="3"/>
        <v>143.42061202702538</v>
      </c>
      <c r="E19" s="1058">
        <f t="shared" si="5"/>
        <v>120.52152271178605</v>
      </c>
      <c r="F19" s="1151">
        <f t="shared" si="0"/>
        <v>263.94213473881143</v>
      </c>
      <c r="G19" s="1185"/>
      <c r="H19" s="1734"/>
      <c r="I19" s="1174" t="s">
        <v>215</v>
      </c>
      <c r="J19" s="1058">
        <f>J18-L18</f>
        <v>22272.555292842524</v>
      </c>
      <c r="K19" s="1058">
        <f>J19*$K$3/12</f>
        <v>222.72555292842523</v>
      </c>
      <c r="L19" s="1058"/>
      <c r="M19" s="1151">
        <f t="shared" si="1"/>
        <v>222.72555292842523</v>
      </c>
      <c r="N19" s="1190"/>
      <c r="O19" s="1743"/>
      <c r="P19" s="1057" t="s">
        <v>215</v>
      </c>
      <c r="Q19" s="1058"/>
      <c r="R19" s="1058">
        <f t="shared" ref="R19:R82" si="6">Q19*$D$3/12</f>
        <v>0</v>
      </c>
      <c r="S19" s="1058"/>
      <c r="T19" s="1059">
        <f>R19+S19</f>
        <v>0</v>
      </c>
      <c r="U19" s="1059"/>
      <c r="V19" s="1739"/>
      <c r="W19" s="1057" t="s">
        <v>215</v>
      </c>
      <c r="X19" s="1058"/>
      <c r="Y19" s="1058">
        <f t="shared" ref="Y19:Y53" si="7">X19*$D$3/12</f>
        <v>0</v>
      </c>
      <c r="Z19" s="1058"/>
      <c r="AA19" s="1059">
        <f>Y19+Z19</f>
        <v>0</v>
      </c>
      <c r="AB19" s="1059"/>
      <c r="AC19" s="1061"/>
      <c r="AE19" s="1041"/>
    </row>
    <row r="20" spans="1:31">
      <c r="A20" s="1741"/>
      <c r="B20" s="1174" t="s">
        <v>216</v>
      </c>
      <c r="C20" s="1058">
        <f t="shared" si="2"/>
        <v>14221.539679990754</v>
      </c>
      <c r="D20" s="1058">
        <f t="shared" si="3"/>
        <v>142.21539679990755</v>
      </c>
      <c r="E20" s="1058">
        <f t="shared" si="5"/>
        <v>120.52152271178605</v>
      </c>
      <c r="F20" s="1151">
        <f t="shared" si="0"/>
        <v>262.7369195116936</v>
      </c>
      <c r="G20" s="1185"/>
      <c r="H20" s="1734"/>
      <c r="I20" s="1174" t="s">
        <v>216</v>
      </c>
      <c r="J20" s="1058">
        <f t="shared" ref="J20:J83" si="8">J19-L19</f>
        <v>22272.555292842524</v>
      </c>
      <c r="K20" s="1058">
        <f t="shared" ref="K20:K83" si="9">J20*$K$3/12</f>
        <v>222.72555292842523</v>
      </c>
      <c r="L20" s="1058"/>
      <c r="M20" s="1151">
        <f t="shared" si="1"/>
        <v>222.72555292842523</v>
      </c>
      <c r="N20" s="1190"/>
      <c r="O20" s="1743"/>
      <c r="P20" s="1057" t="s">
        <v>216</v>
      </c>
      <c r="Q20" s="1058"/>
      <c r="R20" s="1058">
        <f t="shared" si="6"/>
        <v>0</v>
      </c>
      <c r="S20" s="1058"/>
      <c r="T20" s="1059">
        <f t="shared" ref="T20:T83" si="10">R20+S20</f>
        <v>0</v>
      </c>
      <c r="U20" s="1059"/>
      <c r="V20" s="1739"/>
      <c r="W20" s="1057" t="s">
        <v>216</v>
      </c>
      <c r="X20" s="1058"/>
      <c r="Y20" s="1058">
        <f t="shared" si="7"/>
        <v>0</v>
      </c>
      <c r="Z20" s="1058"/>
      <c r="AA20" s="1059">
        <f t="shared" ref="AA20:AA83" si="11">Y20+Z20</f>
        <v>0</v>
      </c>
      <c r="AB20" s="1059"/>
      <c r="AC20" s="1061"/>
      <c r="AE20" s="1041"/>
    </row>
    <row r="21" spans="1:31">
      <c r="A21" s="1741"/>
      <c r="B21" s="1174" t="s">
        <v>217</v>
      </c>
      <c r="C21" s="1058">
        <f t="shared" si="2"/>
        <v>14101.018157278968</v>
      </c>
      <c r="D21" s="1058">
        <f t="shared" si="3"/>
        <v>141.01018157278966</v>
      </c>
      <c r="E21" s="1058">
        <f t="shared" si="5"/>
        <v>120.52152271178605</v>
      </c>
      <c r="F21" s="1151">
        <f t="shared" si="0"/>
        <v>261.53170428457571</v>
      </c>
      <c r="G21" s="1185"/>
      <c r="H21" s="1734"/>
      <c r="I21" s="1174" t="s">
        <v>217</v>
      </c>
      <c r="J21" s="1058">
        <f t="shared" si="8"/>
        <v>22272.555292842524</v>
      </c>
      <c r="K21" s="1058">
        <f t="shared" si="9"/>
        <v>222.72555292842523</v>
      </c>
      <c r="L21" s="1058"/>
      <c r="M21" s="1151">
        <f t="shared" si="1"/>
        <v>222.72555292842523</v>
      </c>
      <c r="N21" s="1190"/>
      <c r="O21" s="1743"/>
      <c r="P21" s="1057" t="s">
        <v>217</v>
      </c>
      <c r="Q21" s="1058"/>
      <c r="R21" s="1058">
        <f t="shared" si="6"/>
        <v>0</v>
      </c>
      <c r="S21" s="1058"/>
      <c r="T21" s="1059">
        <f t="shared" si="10"/>
        <v>0</v>
      </c>
      <c r="U21" s="1059"/>
      <c r="V21" s="1739"/>
      <c r="W21" s="1057" t="s">
        <v>217</v>
      </c>
      <c r="X21" s="1058"/>
      <c r="Y21" s="1058">
        <f t="shared" si="7"/>
        <v>0</v>
      </c>
      <c r="Z21" s="1058"/>
      <c r="AA21" s="1059">
        <f t="shared" si="11"/>
        <v>0</v>
      </c>
      <c r="AB21" s="1059"/>
      <c r="AC21" s="1061"/>
      <c r="AE21" s="1041"/>
    </row>
    <row r="22" spans="1:31">
      <c r="A22" s="1741"/>
      <c r="B22" s="1174" t="s">
        <v>218</v>
      </c>
      <c r="C22" s="1058">
        <f t="shared" si="2"/>
        <v>13980.496634567182</v>
      </c>
      <c r="D22" s="1058">
        <f t="shared" si="3"/>
        <v>139.80496634567183</v>
      </c>
      <c r="E22" s="1058">
        <f t="shared" si="5"/>
        <v>120.52152271178605</v>
      </c>
      <c r="F22" s="1151">
        <f t="shared" si="0"/>
        <v>260.32648905745788</v>
      </c>
      <c r="G22" s="1185"/>
      <c r="H22" s="1734"/>
      <c r="I22" s="1174" t="s">
        <v>218</v>
      </c>
      <c r="J22" s="1058">
        <f t="shared" si="8"/>
        <v>22272.555292842524</v>
      </c>
      <c r="K22" s="1058">
        <f t="shared" si="9"/>
        <v>222.72555292842523</v>
      </c>
      <c r="L22" s="1058"/>
      <c r="M22" s="1151">
        <f t="shared" si="1"/>
        <v>222.72555292842523</v>
      </c>
      <c r="N22" s="1190"/>
      <c r="O22" s="1743"/>
      <c r="P22" s="1057" t="s">
        <v>218</v>
      </c>
      <c r="Q22" s="1058"/>
      <c r="R22" s="1058">
        <f t="shared" si="6"/>
        <v>0</v>
      </c>
      <c r="S22" s="1058"/>
      <c r="T22" s="1059">
        <f t="shared" si="10"/>
        <v>0</v>
      </c>
      <c r="U22" s="1059"/>
      <c r="V22" s="1739"/>
      <c r="W22" s="1057" t="s">
        <v>218</v>
      </c>
      <c r="X22" s="1058"/>
      <c r="Y22" s="1058">
        <f t="shared" si="7"/>
        <v>0</v>
      </c>
      <c r="Z22" s="1058"/>
      <c r="AA22" s="1059">
        <f t="shared" si="11"/>
        <v>0</v>
      </c>
      <c r="AB22" s="1059"/>
      <c r="AC22" s="1061"/>
      <c r="AE22" s="1041"/>
    </row>
    <row r="23" spans="1:31">
      <c r="A23" s="1741"/>
      <c r="B23" s="1174" t="s">
        <v>219</v>
      </c>
      <c r="C23" s="1058">
        <f t="shared" si="2"/>
        <v>13859.975111855396</v>
      </c>
      <c r="D23" s="1058">
        <f t="shared" si="3"/>
        <v>138.59975111855394</v>
      </c>
      <c r="E23" s="1058">
        <f t="shared" si="5"/>
        <v>120.52152271178605</v>
      </c>
      <c r="F23" s="1151">
        <f t="shared" si="0"/>
        <v>259.12127383033999</v>
      </c>
      <c r="G23" s="1185"/>
      <c r="H23" s="1734"/>
      <c r="I23" s="1174" t="s">
        <v>219</v>
      </c>
      <c r="J23" s="1058">
        <f t="shared" si="8"/>
        <v>22272.555292842524</v>
      </c>
      <c r="K23" s="1058">
        <f t="shared" si="9"/>
        <v>222.72555292842523</v>
      </c>
      <c r="L23" s="1058"/>
      <c r="M23" s="1151">
        <f t="shared" si="1"/>
        <v>222.72555292842523</v>
      </c>
      <c r="N23" s="1190"/>
      <c r="O23" s="1743"/>
      <c r="P23" s="1057" t="s">
        <v>219</v>
      </c>
      <c r="Q23" s="1058"/>
      <c r="R23" s="1058">
        <f t="shared" si="6"/>
        <v>0</v>
      </c>
      <c r="S23" s="1058"/>
      <c r="T23" s="1059">
        <f t="shared" si="10"/>
        <v>0</v>
      </c>
      <c r="U23" s="1059"/>
      <c r="V23" s="1739"/>
      <c r="W23" s="1057" t="s">
        <v>219</v>
      </c>
      <c r="X23" s="1058"/>
      <c r="Y23" s="1058">
        <f t="shared" si="7"/>
        <v>0</v>
      </c>
      <c r="Z23" s="1058"/>
      <c r="AA23" s="1059">
        <f t="shared" si="11"/>
        <v>0</v>
      </c>
      <c r="AB23" s="1059"/>
      <c r="AC23" s="1061"/>
      <c r="AE23" s="1041"/>
    </row>
    <row r="24" spans="1:31">
      <c r="A24" s="1741"/>
      <c r="B24" s="1174" t="s">
        <v>220</v>
      </c>
      <c r="C24" s="1058">
        <f t="shared" si="2"/>
        <v>13739.45358914361</v>
      </c>
      <c r="D24" s="1058">
        <f t="shared" si="3"/>
        <v>137.39453589143611</v>
      </c>
      <c r="E24" s="1058">
        <f t="shared" si="5"/>
        <v>120.52152271178605</v>
      </c>
      <c r="F24" s="1151">
        <f t="shared" si="0"/>
        <v>257.91605860322215</v>
      </c>
      <c r="G24" s="1185"/>
      <c r="H24" s="1734"/>
      <c r="I24" s="1174" t="s">
        <v>220</v>
      </c>
      <c r="J24" s="1058">
        <f t="shared" si="8"/>
        <v>22272.555292842524</v>
      </c>
      <c r="K24" s="1058">
        <f t="shared" si="9"/>
        <v>222.72555292842523</v>
      </c>
      <c r="L24" s="1058"/>
      <c r="M24" s="1151">
        <f t="shared" si="1"/>
        <v>222.72555292842523</v>
      </c>
      <c r="N24" s="1190"/>
      <c r="O24" s="1743"/>
      <c r="P24" s="1057" t="s">
        <v>220</v>
      </c>
      <c r="Q24" s="1058"/>
      <c r="R24" s="1058">
        <f t="shared" si="6"/>
        <v>0</v>
      </c>
      <c r="S24" s="1058"/>
      <c r="T24" s="1059">
        <f t="shared" si="10"/>
        <v>0</v>
      </c>
      <c r="U24" s="1059"/>
      <c r="V24" s="1739"/>
      <c r="W24" s="1057" t="s">
        <v>220</v>
      </c>
      <c r="X24" s="1058"/>
      <c r="Y24" s="1058">
        <f t="shared" si="7"/>
        <v>0</v>
      </c>
      <c r="Z24" s="1058"/>
      <c r="AA24" s="1059">
        <f t="shared" si="11"/>
        <v>0</v>
      </c>
      <c r="AB24" s="1059"/>
      <c r="AC24" s="1061"/>
      <c r="AE24" s="1041"/>
    </row>
    <row r="25" spans="1:31">
      <c r="A25" s="1741"/>
      <c r="B25" s="1174" t="s">
        <v>221</v>
      </c>
      <c r="C25" s="1058">
        <f t="shared" si="2"/>
        <v>13618.932066431824</v>
      </c>
      <c r="D25" s="1058">
        <f t="shared" si="3"/>
        <v>136.18932066431822</v>
      </c>
      <c r="E25" s="1058">
        <f t="shared" si="5"/>
        <v>120.52152271178605</v>
      </c>
      <c r="F25" s="1151">
        <f t="shared" si="0"/>
        <v>256.71084337610426</v>
      </c>
      <c r="G25" s="1185"/>
      <c r="H25" s="1734"/>
      <c r="I25" s="1174" t="s">
        <v>221</v>
      </c>
      <c r="J25" s="1058">
        <f t="shared" si="8"/>
        <v>22272.555292842524</v>
      </c>
      <c r="K25" s="1058">
        <f t="shared" si="9"/>
        <v>222.72555292842523</v>
      </c>
      <c r="L25" s="1058"/>
      <c r="M25" s="1151">
        <f t="shared" si="1"/>
        <v>222.72555292842523</v>
      </c>
      <c r="N25" s="1190"/>
      <c r="O25" s="1743"/>
      <c r="P25" s="1057" t="s">
        <v>221</v>
      </c>
      <c r="Q25" s="1058"/>
      <c r="R25" s="1058">
        <f t="shared" si="6"/>
        <v>0</v>
      </c>
      <c r="S25" s="1058"/>
      <c r="T25" s="1059">
        <f t="shared" si="10"/>
        <v>0</v>
      </c>
      <c r="U25" s="1059"/>
      <c r="V25" s="1739"/>
      <c r="W25" s="1057" t="s">
        <v>221</v>
      </c>
      <c r="X25" s="1058"/>
      <c r="Y25" s="1058">
        <f t="shared" si="7"/>
        <v>0</v>
      </c>
      <c r="Z25" s="1058"/>
      <c r="AA25" s="1059">
        <f t="shared" si="11"/>
        <v>0</v>
      </c>
      <c r="AB25" s="1059"/>
      <c r="AC25" s="1061"/>
      <c r="AE25" s="1041"/>
    </row>
    <row r="26" spans="1:31">
      <c r="A26" s="1741"/>
      <c r="B26" s="1174" t="s">
        <v>222</v>
      </c>
      <c r="C26" s="1058">
        <f t="shared" si="2"/>
        <v>13498.410543720038</v>
      </c>
      <c r="D26" s="1058">
        <f t="shared" si="3"/>
        <v>134.98410543720038</v>
      </c>
      <c r="E26" s="1058">
        <f t="shared" si="5"/>
        <v>120.52152271178605</v>
      </c>
      <c r="F26" s="1151">
        <f t="shared" si="0"/>
        <v>255.50562814898643</v>
      </c>
      <c r="G26" s="1185"/>
      <c r="H26" s="1734"/>
      <c r="I26" s="1174" t="s">
        <v>222</v>
      </c>
      <c r="J26" s="1058">
        <f t="shared" si="8"/>
        <v>22272.555292842524</v>
      </c>
      <c r="K26" s="1058">
        <f t="shared" si="9"/>
        <v>222.72555292842523</v>
      </c>
      <c r="L26" s="1058"/>
      <c r="M26" s="1151">
        <f t="shared" si="1"/>
        <v>222.72555292842523</v>
      </c>
      <c r="N26" s="1190"/>
      <c r="O26" s="1743"/>
      <c r="P26" s="1057" t="s">
        <v>222</v>
      </c>
      <c r="Q26" s="1058"/>
      <c r="R26" s="1058">
        <f t="shared" si="6"/>
        <v>0</v>
      </c>
      <c r="S26" s="1058"/>
      <c r="T26" s="1059">
        <f t="shared" si="10"/>
        <v>0</v>
      </c>
      <c r="U26" s="1059"/>
      <c r="V26" s="1739"/>
      <c r="W26" s="1057" t="s">
        <v>222</v>
      </c>
      <c r="X26" s="1058"/>
      <c r="Y26" s="1058">
        <f t="shared" si="7"/>
        <v>0</v>
      </c>
      <c r="Z26" s="1058"/>
      <c r="AA26" s="1059">
        <f t="shared" si="11"/>
        <v>0</v>
      </c>
      <c r="AB26" s="1059"/>
      <c r="AC26" s="1061"/>
      <c r="AE26" s="1041"/>
    </row>
    <row r="27" spans="1:31">
      <c r="A27" s="1741"/>
      <c r="B27" s="1174" t="s">
        <v>223</v>
      </c>
      <c r="C27" s="1058">
        <f t="shared" si="2"/>
        <v>13377.889021008252</v>
      </c>
      <c r="D27" s="1058">
        <f t="shared" si="3"/>
        <v>133.77889021008249</v>
      </c>
      <c r="E27" s="1058">
        <f t="shared" si="5"/>
        <v>120.52152271178605</v>
      </c>
      <c r="F27" s="1151">
        <f t="shared" si="0"/>
        <v>254.30041292186854</v>
      </c>
      <c r="G27" s="1185"/>
      <c r="H27" s="1734"/>
      <c r="I27" s="1174" t="s">
        <v>223</v>
      </c>
      <c r="J27" s="1058">
        <f t="shared" si="8"/>
        <v>22272.555292842524</v>
      </c>
      <c r="K27" s="1058">
        <f t="shared" si="9"/>
        <v>222.72555292842523</v>
      </c>
      <c r="L27" s="1058">
        <f t="shared" ref="L27:L90" si="12">$J$3/$K$4</f>
        <v>185.60462744035436</v>
      </c>
      <c r="M27" s="1151">
        <f t="shared" si="1"/>
        <v>408.33018036877957</v>
      </c>
      <c r="N27" s="1190"/>
      <c r="O27" s="1743"/>
      <c r="P27" s="1057" t="s">
        <v>223</v>
      </c>
      <c r="Q27" s="1058"/>
      <c r="R27" s="1058">
        <f t="shared" si="6"/>
        <v>0</v>
      </c>
      <c r="S27" s="1058"/>
      <c r="T27" s="1059">
        <f t="shared" si="10"/>
        <v>0</v>
      </c>
      <c r="U27" s="1059"/>
      <c r="V27" s="1739"/>
      <c r="W27" s="1057" t="s">
        <v>223</v>
      </c>
      <c r="X27" s="1058"/>
      <c r="Y27" s="1058">
        <f t="shared" si="7"/>
        <v>0</v>
      </c>
      <c r="Z27" s="1058"/>
      <c r="AA27" s="1059">
        <f t="shared" si="11"/>
        <v>0</v>
      </c>
      <c r="AB27" s="1059"/>
      <c r="AC27" s="1061"/>
      <c r="AE27" s="1041"/>
    </row>
    <row r="28" spans="1:31">
      <c r="A28" s="1741"/>
      <c r="B28" s="1174" t="s">
        <v>224</v>
      </c>
      <c r="C28" s="1058">
        <f t="shared" si="2"/>
        <v>13257.367498296466</v>
      </c>
      <c r="D28" s="1058">
        <f t="shared" si="3"/>
        <v>132.57367498296466</v>
      </c>
      <c r="E28" s="1058">
        <f t="shared" si="5"/>
        <v>120.52152271178605</v>
      </c>
      <c r="F28" s="1151">
        <f t="shared" si="0"/>
        <v>253.09519769475071</v>
      </c>
      <c r="G28" s="1185"/>
      <c r="H28" s="1734"/>
      <c r="I28" s="1174" t="s">
        <v>224</v>
      </c>
      <c r="J28" s="1058">
        <f t="shared" si="8"/>
        <v>22086.950665402168</v>
      </c>
      <c r="K28" s="1058">
        <f t="shared" si="9"/>
        <v>220.86950665402165</v>
      </c>
      <c r="L28" s="1058">
        <f t="shared" si="12"/>
        <v>185.60462744035436</v>
      </c>
      <c r="M28" s="1151">
        <f t="shared" si="1"/>
        <v>406.47413409437604</v>
      </c>
      <c r="N28" s="1190"/>
      <c r="O28" s="1743"/>
      <c r="P28" s="1057" t="s">
        <v>224</v>
      </c>
      <c r="Q28" s="1058"/>
      <c r="R28" s="1058">
        <f t="shared" si="6"/>
        <v>0</v>
      </c>
      <c r="S28" s="1058"/>
      <c r="T28" s="1059">
        <f t="shared" si="10"/>
        <v>0</v>
      </c>
      <c r="U28" s="1059"/>
      <c r="V28" s="1739"/>
      <c r="W28" s="1057" t="s">
        <v>224</v>
      </c>
      <c r="X28" s="1058"/>
      <c r="Y28" s="1058">
        <f t="shared" si="7"/>
        <v>0</v>
      </c>
      <c r="Z28" s="1058"/>
      <c r="AA28" s="1059">
        <f t="shared" si="11"/>
        <v>0</v>
      </c>
      <c r="AB28" s="1059"/>
      <c r="AC28" s="1061"/>
      <c r="AE28" s="1041"/>
    </row>
    <row r="29" spans="1:31" ht="12.75" thickBot="1">
      <c r="A29" s="1742"/>
      <c r="B29" s="1160" t="s">
        <v>225</v>
      </c>
      <c r="C29" s="1152">
        <f t="shared" si="2"/>
        <v>13136.84597558468</v>
      </c>
      <c r="D29" s="1152">
        <f t="shared" si="3"/>
        <v>131.3684597558468</v>
      </c>
      <c r="E29" s="1152">
        <f t="shared" si="5"/>
        <v>120.52152271178605</v>
      </c>
      <c r="F29" s="1189">
        <f t="shared" si="0"/>
        <v>251.88998246763285</v>
      </c>
      <c r="G29" s="1186">
        <f>SUM(D18:D29)</f>
        <v>1655.9657220599402</v>
      </c>
      <c r="H29" s="1735"/>
      <c r="I29" s="1160" t="s">
        <v>225</v>
      </c>
      <c r="J29" s="1152">
        <f t="shared" si="8"/>
        <v>21901.346037961812</v>
      </c>
      <c r="K29" s="1152">
        <f t="shared" si="9"/>
        <v>219.0134603796181</v>
      </c>
      <c r="L29" s="1152">
        <f t="shared" si="12"/>
        <v>185.60462744035436</v>
      </c>
      <c r="M29" s="1189">
        <f t="shared" si="1"/>
        <v>404.61808781997246</v>
      </c>
      <c r="N29" s="1186">
        <f>SUM(K18:K29)</f>
        <v>2667.1384963178921</v>
      </c>
      <c r="O29" s="1743"/>
      <c r="P29" s="1057" t="s">
        <v>225</v>
      </c>
      <c r="Q29" s="1058"/>
      <c r="R29" s="1058">
        <f t="shared" si="6"/>
        <v>0</v>
      </c>
      <c r="S29" s="1058"/>
      <c r="T29" s="1059">
        <f t="shared" si="10"/>
        <v>0</v>
      </c>
      <c r="U29" s="1063">
        <f>SUM(R18:R29)</f>
        <v>0</v>
      </c>
      <c r="V29" s="1739"/>
      <c r="W29" s="1057" t="s">
        <v>225</v>
      </c>
      <c r="X29" s="1058"/>
      <c r="Y29" s="1058">
        <f t="shared" si="7"/>
        <v>0</v>
      </c>
      <c r="Z29" s="1058"/>
      <c r="AA29" s="1059">
        <f t="shared" si="11"/>
        <v>0</v>
      </c>
      <c r="AB29" s="1063">
        <f>SUM(Y18:Y29)</f>
        <v>0</v>
      </c>
      <c r="AC29" s="1061"/>
      <c r="AD29" s="1039">
        <f>AD17+1</f>
        <v>2024</v>
      </c>
      <c r="AE29" s="1041">
        <f>G29+N29+U29+AB29</f>
        <v>4323.1042183778318</v>
      </c>
    </row>
    <row r="30" spans="1:31">
      <c r="A30" s="1740">
        <f>A18+1</f>
        <v>2025</v>
      </c>
      <c r="B30" s="1173" t="s">
        <v>214</v>
      </c>
      <c r="C30" s="1149">
        <f t="shared" si="2"/>
        <v>13016.324452872894</v>
      </c>
      <c r="D30" s="1149">
        <f t="shared" si="3"/>
        <v>130.16324452872894</v>
      </c>
      <c r="E30" s="1149">
        <f t="shared" si="5"/>
        <v>120.52152271178605</v>
      </c>
      <c r="F30" s="1150">
        <f t="shared" si="0"/>
        <v>250.68476724051499</v>
      </c>
      <c r="G30" s="1184"/>
      <c r="H30" s="1733">
        <f>H18+1</f>
        <v>2025</v>
      </c>
      <c r="I30" s="1173" t="s">
        <v>214</v>
      </c>
      <c r="J30" s="1149">
        <f t="shared" si="8"/>
        <v>21715.741410521456</v>
      </c>
      <c r="K30" s="1149">
        <f t="shared" si="9"/>
        <v>217.15741410521454</v>
      </c>
      <c r="L30" s="1149">
        <f t="shared" si="12"/>
        <v>185.60462744035436</v>
      </c>
      <c r="M30" s="1150">
        <f t="shared" si="1"/>
        <v>402.76204154556888</v>
      </c>
      <c r="N30" s="1187"/>
      <c r="O30" s="1743" t="e">
        <f>O18+1</f>
        <v>#REF!</v>
      </c>
      <c r="P30" s="1057" t="s">
        <v>214</v>
      </c>
      <c r="Q30" s="1058"/>
      <c r="R30" s="1058">
        <f t="shared" si="6"/>
        <v>0</v>
      </c>
      <c r="S30" s="1058"/>
      <c r="T30" s="1059">
        <f t="shared" si="10"/>
        <v>0</v>
      </c>
      <c r="U30" s="1059"/>
      <c r="V30" s="1739" t="e">
        <f>V18+1</f>
        <v>#REF!</v>
      </c>
      <c r="W30" s="1057" t="s">
        <v>214</v>
      </c>
      <c r="X30" s="1058"/>
      <c r="Y30" s="1058">
        <f t="shared" si="7"/>
        <v>0</v>
      </c>
      <c r="Z30" s="1058"/>
      <c r="AA30" s="1059">
        <f t="shared" si="11"/>
        <v>0</v>
      </c>
      <c r="AB30" s="1059"/>
      <c r="AC30" s="1061"/>
      <c r="AE30" s="1041"/>
    </row>
    <row r="31" spans="1:31">
      <c r="A31" s="1741"/>
      <c r="B31" s="1174" t="s">
        <v>215</v>
      </c>
      <c r="C31" s="1058">
        <f t="shared" si="2"/>
        <v>12895.802930161108</v>
      </c>
      <c r="D31" s="1058">
        <f t="shared" si="3"/>
        <v>128.95802930161108</v>
      </c>
      <c r="E31" s="1058">
        <f t="shared" si="5"/>
        <v>120.52152271178605</v>
      </c>
      <c r="F31" s="1151">
        <f t="shared" si="0"/>
        <v>249.47955201339713</v>
      </c>
      <c r="G31" s="1185"/>
      <c r="H31" s="1734"/>
      <c r="I31" s="1174" t="s">
        <v>215</v>
      </c>
      <c r="J31" s="1058">
        <f t="shared" si="8"/>
        <v>21530.1367830811</v>
      </c>
      <c r="K31" s="1058">
        <f t="shared" si="9"/>
        <v>215.30136783081096</v>
      </c>
      <c r="L31" s="1058">
        <f t="shared" si="12"/>
        <v>185.60462744035436</v>
      </c>
      <c r="M31" s="1151">
        <f t="shared" si="1"/>
        <v>400.90599527116535</v>
      </c>
      <c r="N31" s="1190"/>
      <c r="O31" s="1743"/>
      <c r="P31" s="1057" t="s">
        <v>215</v>
      </c>
      <c r="Q31" s="1058"/>
      <c r="R31" s="1058">
        <f t="shared" si="6"/>
        <v>0</v>
      </c>
      <c r="S31" s="1058"/>
      <c r="T31" s="1059">
        <f t="shared" si="10"/>
        <v>0</v>
      </c>
      <c r="U31" s="1059"/>
      <c r="V31" s="1739"/>
      <c r="W31" s="1057" t="s">
        <v>215</v>
      </c>
      <c r="X31" s="1058"/>
      <c r="Y31" s="1058">
        <f t="shared" si="7"/>
        <v>0</v>
      </c>
      <c r="Z31" s="1058"/>
      <c r="AA31" s="1059">
        <f t="shared" si="11"/>
        <v>0</v>
      </c>
      <c r="AB31" s="1059"/>
      <c r="AC31" s="1061"/>
      <c r="AE31" s="1041"/>
    </row>
    <row r="32" spans="1:31">
      <c r="A32" s="1741"/>
      <c r="B32" s="1174" t="s">
        <v>216</v>
      </c>
      <c r="C32" s="1058">
        <f t="shared" si="2"/>
        <v>12775.281407449322</v>
      </c>
      <c r="D32" s="1058">
        <f t="shared" si="3"/>
        <v>127.7528140744932</v>
      </c>
      <c r="E32" s="1058">
        <f t="shared" si="5"/>
        <v>120.52152271178605</v>
      </c>
      <c r="F32" s="1151">
        <f t="shared" si="0"/>
        <v>248.27433678627926</v>
      </c>
      <c r="G32" s="1185"/>
      <c r="H32" s="1734"/>
      <c r="I32" s="1174" t="s">
        <v>216</v>
      </c>
      <c r="J32" s="1058">
        <f t="shared" si="8"/>
        <v>21344.532155640743</v>
      </c>
      <c r="K32" s="1058">
        <f t="shared" si="9"/>
        <v>213.44532155640744</v>
      </c>
      <c r="L32" s="1058">
        <f t="shared" si="12"/>
        <v>185.60462744035436</v>
      </c>
      <c r="M32" s="1151">
        <f t="shared" si="1"/>
        <v>399.04994899676183</v>
      </c>
      <c r="N32" s="1190"/>
      <c r="O32" s="1743"/>
      <c r="P32" s="1057" t="s">
        <v>216</v>
      </c>
      <c r="Q32" s="1058"/>
      <c r="R32" s="1058">
        <f t="shared" si="6"/>
        <v>0</v>
      </c>
      <c r="S32" s="1058"/>
      <c r="T32" s="1059">
        <f t="shared" si="10"/>
        <v>0</v>
      </c>
      <c r="U32" s="1059"/>
      <c r="V32" s="1739"/>
      <c r="W32" s="1057" t="s">
        <v>216</v>
      </c>
      <c r="X32" s="1058"/>
      <c r="Y32" s="1058">
        <f t="shared" si="7"/>
        <v>0</v>
      </c>
      <c r="Z32" s="1058"/>
      <c r="AA32" s="1059">
        <f t="shared" si="11"/>
        <v>0</v>
      </c>
      <c r="AB32" s="1059"/>
      <c r="AC32" s="1061"/>
      <c r="AE32" s="1041"/>
    </row>
    <row r="33" spans="1:31">
      <c r="A33" s="1741"/>
      <c r="B33" s="1174" t="s">
        <v>217</v>
      </c>
      <c r="C33" s="1058">
        <f t="shared" si="2"/>
        <v>12654.759884737536</v>
      </c>
      <c r="D33" s="1058">
        <f t="shared" si="3"/>
        <v>126.54759884737535</v>
      </c>
      <c r="E33" s="1058">
        <f t="shared" si="5"/>
        <v>120.52152271178605</v>
      </c>
      <c r="F33" s="1151">
        <f t="shared" si="0"/>
        <v>247.0691215591614</v>
      </c>
      <c r="G33" s="1185"/>
      <c r="H33" s="1734"/>
      <c r="I33" s="1174" t="s">
        <v>217</v>
      </c>
      <c r="J33" s="1058">
        <f t="shared" si="8"/>
        <v>21158.927528200387</v>
      </c>
      <c r="K33" s="1058">
        <f t="shared" si="9"/>
        <v>211.58927528200388</v>
      </c>
      <c r="L33" s="1058">
        <f t="shared" si="12"/>
        <v>185.60462744035436</v>
      </c>
      <c r="M33" s="1151">
        <f t="shared" si="1"/>
        <v>397.19390272235825</v>
      </c>
      <c r="N33" s="1190"/>
      <c r="O33" s="1743"/>
      <c r="P33" s="1057" t="s">
        <v>217</v>
      </c>
      <c r="Q33" s="1058"/>
      <c r="R33" s="1058">
        <f t="shared" si="6"/>
        <v>0</v>
      </c>
      <c r="S33" s="1058"/>
      <c r="T33" s="1059">
        <f t="shared" si="10"/>
        <v>0</v>
      </c>
      <c r="U33" s="1059"/>
      <c r="V33" s="1739"/>
      <c r="W33" s="1057" t="s">
        <v>217</v>
      </c>
      <c r="X33" s="1058"/>
      <c r="Y33" s="1058">
        <f t="shared" si="7"/>
        <v>0</v>
      </c>
      <c r="Z33" s="1058"/>
      <c r="AA33" s="1059">
        <f t="shared" si="11"/>
        <v>0</v>
      </c>
      <c r="AB33" s="1059"/>
      <c r="AC33" s="1061"/>
      <c r="AE33" s="1041"/>
    </row>
    <row r="34" spans="1:31">
      <c r="A34" s="1741"/>
      <c r="B34" s="1174" t="s">
        <v>218</v>
      </c>
      <c r="C34" s="1058">
        <f t="shared" si="2"/>
        <v>12534.23836202575</v>
      </c>
      <c r="D34" s="1058">
        <f t="shared" si="3"/>
        <v>125.34238362025748</v>
      </c>
      <c r="E34" s="1058">
        <f t="shared" si="5"/>
        <v>120.52152271178605</v>
      </c>
      <c r="F34" s="1151">
        <f t="shared" si="0"/>
        <v>245.86390633204354</v>
      </c>
      <c r="G34" s="1185"/>
      <c r="H34" s="1734"/>
      <c r="I34" s="1174" t="s">
        <v>218</v>
      </c>
      <c r="J34" s="1058">
        <f t="shared" si="8"/>
        <v>20973.322900760031</v>
      </c>
      <c r="K34" s="1058">
        <f t="shared" si="9"/>
        <v>209.73322900760033</v>
      </c>
      <c r="L34" s="1058">
        <f t="shared" si="12"/>
        <v>185.60462744035436</v>
      </c>
      <c r="M34" s="1151">
        <f t="shared" si="1"/>
        <v>395.33785644795466</v>
      </c>
      <c r="N34" s="1190"/>
      <c r="O34" s="1743"/>
      <c r="P34" s="1057" t="s">
        <v>218</v>
      </c>
      <c r="Q34" s="1058"/>
      <c r="R34" s="1058">
        <f t="shared" si="6"/>
        <v>0</v>
      </c>
      <c r="S34" s="1058"/>
      <c r="T34" s="1059">
        <f t="shared" si="10"/>
        <v>0</v>
      </c>
      <c r="U34" s="1059"/>
      <c r="V34" s="1739"/>
      <c r="W34" s="1057" t="s">
        <v>218</v>
      </c>
      <c r="X34" s="1058"/>
      <c r="Y34" s="1058">
        <f t="shared" si="7"/>
        <v>0</v>
      </c>
      <c r="Z34" s="1058"/>
      <c r="AA34" s="1059">
        <f t="shared" si="11"/>
        <v>0</v>
      </c>
      <c r="AB34" s="1059"/>
      <c r="AC34" s="1061"/>
      <c r="AE34" s="1041"/>
    </row>
    <row r="35" spans="1:31">
      <c r="A35" s="1741"/>
      <c r="B35" s="1174" t="s">
        <v>219</v>
      </c>
      <c r="C35" s="1058">
        <f t="shared" si="2"/>
        <v>12413.716839313964</v>
      </c>
      <c r="D35" s="1058">
        <f t="shared" si="3"/>
        <v>124.13716839313963</v>
      </c>
      <c r="E35" s="1058">
        <f t="shared" si="5"/>
        <v>120.52152271178605</v>
      </c>
      <c r="F35" s="1151">
        <f t="shared" si="0"/>
        <v>244.65869110492568</v>
      </c>
      <c r="G35" s="1185"/>
      <c r="H35" s="1734"/>
      <c r="I35" s="1174" t="s">
        <v>219</v>
      </c>
      <c r="J35" s="1058">
        <f t="shared" si="8"/>
        <v>20787.718273319675</v>
      </c>
      <c r="K35" s="1058">
        <f t="shared" si="9"/>
        <v>207.87718273319675</v>
      </c>
      <c r="L35" s="1058">
        <f t="shared" si="12"/>
        <v>185.60462744035436</v>
      </c>
      <c r="M35" s="1151">
        <f t="shared" si="1"/>
        <v>393.48181017355114</v>
      </c>
      <c r="N35" s="1190"/>
      <c r="O35" s="1743"/>
      <c r="P35" s="1057" t="s">
        <v>219</v>
      </c>
      <c r="Q35" s="1058"/>
      <c r="R35" s="1058">
        <f t="shared" si="6"/>
        <v>0</v>
      </c>
      <c r="S35" s="1058"/>
      <c r="T35" s="1059">
        <f t="shared" si="10"/>
        <v>0</v>
      </c>
      <c r="U35" s="1059"/>
      <c r="V35" s="1739"/>
      <c r="W35" s="1057" t="s">
        <v>219</v>
      </c>
      <c r="X35" s="1058"/>
      <c r="Y35" s="1058">
        <f t="shared" si="7"/>
        <v>0</v>
      </c>
      <c r="Z35" s="1058"/>
      <c r="AA35" s="1059">
        <f t="shared" si="11"/>
        <v>0</v>
      </c>
      <c r="AB35" s="1059"/>
      <c r="AC35" s="1061"/>
      <c r="AE35" s="1041"/>
    </row>
    <row r="36" spans="1:31">
      <c r="A36" s="1741"/>
      <c r="B36" s="1174" t="s">
        <v>220</v>
      </c>
      <c r="C36" s="1058">
        <f t="shared" si="2"/>
        <v>12293.195316602178</v>
      </c>
      <c r="D36" s="1058">
        <f t="shared" si="3"/>
        <v>122.93195316602178</v>
      </c>
      <c r="E36" s="1058">
        <f t="shared" si="5"/>
        <v>120.52152271178605</v>
      </c>
      <c r="F36" s="1151">
        <f t="shared" si="0"/>
        <v>243.45347587780782</v>
      </c>
      <c r="G36" s="1185"/>
      <c r="H36" s="1734"/>
      <c r="I36" s="1174" t="s">
        <v>220</v>
      </c>
      <c r="J36" s="1058">
        <f t="shared" si="8"/>
        <v>20602.113645879319</v>
      </c>
      <c r="K36" s="1058">
        <f t="shared" si="9"/>
        <v>206.02113645879319</v>
      </c>
      <c r="L36" s="1058">
        <f t="shared" si="12"/>
        <v>185.60462744035436</v>
      </c>
      <c r="M36" s="1151">
        <f t="shared" si="1"/>
        <v>391.62576389914756</v>
      </c>
      <c r="N36" s="1190"/>
      <c r="O36" s="1743"/>
      <c r="P36" s="1057" t="s">
        <v>220</v>
      </c>
      <c r="Q36" s="1058"/>
      <c r="R36" s="1058">
        <f t="shared" si="6"/>
        <v>0</v>
      </c>
      <c r="S36" s="1058"/>
      <c r="T36" s="1059">
        <f t="shared" si="10"/>
        <v>0</v>
      </c>
      <c r="U36" s="1059"/>
      <c r="V36" s="1739"/>
      <c r="W36" s="1057" t="s">
        <v>220</v>
      </c>
      <c r="X36" s="1058"/>
      <c r="Y36" s="1058">
        <f t="shared" si="7"/>
        <v>0</v>
      </c>
      <c r="Z36" s="1058"/>
      <c r="AA36" s="1059">
        <f t="shared" si="11"/>
        <v>0</v>
      </c>
      <c r="AB36" s="1059"/>
      <c r="AC36" s="1061"/>
      <c r="AE36" s="1041"/>
    </row>
    <row r="37" spans="1:31">
      <c r="A37" s="1741"/>
      <c r="B37" s="1174" t="s">
        <v>221</v>
      </c>
      <c r="C37" s="1058">
        <f t="shared" si="2"/>
        <v>12172.673793890392</v>
      </c>
      <c r="D37" s="1058">
        <f t="shared" si="3"/>
        <v>121.72673793890391</v>
      </c>
      <c r="E37" s="1058">
        <f t="shared" si="5"/>
        <v>120.52152271178605</v>
      </c>
      <c r="F37" s="1151">
        <f t="shared" si="0"/>
        <v>242.24826065068996</v>
      </c>
      <c r="G37" s="1185"/>
      <c r="H37" s="1734"/>
      <c r="I37" s="1174" t="s">
        <v>221</v>
      </c>
      <c r="J37" s="1058">
        <f t="shared" si="8"/>
        <v>20416.509018438963</v>
      </c>
      <c r="K37" s="1058">
        <f t="shared" si="9"/>
        <v>204.16509018438964</v>
      </c>
      <c r="L37" s="1058">
        <f t="shared" si="12"/>
        <v>185.60462744035436</v>
      </c>
      <c r="M37" s="1151">
        <f t="shared" si="1"/>
        <v>389.76971762474398</v>
      </c>
      <c r="N37" s="1190"/>
      <c r="O37" s="1743"/>
      <c r="P37" s="1057" t="s">
        <v>221</v>
      </c>
      <c r="Q37" s="1058"/>
      <c r="R37" s="1058">
        <f t="shared" si="6"/>
        <v>0</v>
      </c>
      <c r="S37" s="1058"/>
      <c r="T37" s="1059">
        <f t="shared" si="10"/>
        <v>0</v>
      </c>
      <c r="U37" s="1059"/>
      <c r="V37" s="1739"/>
      <c r="W37" s="1057" t="s">
        <v>221</v>
      </c>
      <c r="X37" s="1058"/>
      <c r="Y37" s="1058">
        <f t="shared" si="7"/>
        <v>0</v>
      </c>
      <c r="Z37" s="1058"/>
      <c r="AA37" s="1059">
        <f t="shared" si="11"/>
        <v>0</v>
      </c>
      <c r="AB37" s="1059"/>
      <c r="AC37" s="1061"/>
      <c r="AE37" s="1041"/>
    </row>
    <row r="38" spans="1:31">
      <c r="A38" s="1741"/>
      <c r="B38" s="1174" t="s">
        <v>222</v>
      </c>
      <c r="C38" s="1058">
        <f t="shared" si="2"/>
        <v>12052.152271178606</v>
      </c>
      <c r="D38" s="1058">
        <f t="shared" si="3"/>
        <v>120.52152271178606</v>
      </c>
      <c r="E38" s="1058">
        <f t="shared" si="5"/>
        <v>120.52152271178605</v>
      </c>
      <c r="F38" s="1151">
        <f t="shared" si="0"/>
        <v>241.0430454235721</v>
      </c>
      <c r="G38" s="1185"/>
      <c r="H38" s="1734"/>
      <c r="I38" s="1174" t="s">
        <v>222</v>
      </c>
      <c r="J38" s="1058">
        <f t="shared" si="8"/>
        <v>20230.904390998607</v>
      </c>
      <c r="K38" s="1058">
        <f t="shared" si="9"/>
        <v>202.30904390998606</v>
      </c>
      <c r="L38" s="1058">
        <f t="shared" si="12"/>
        <v>185.60462744035436</v>
      </c>
      <c r="M38" s="1151">
        <f t="shared" si="1"/>
        <v>387.91367135034045</v>
      </c>
      <c r="N38" s="1190"/>
      <c r="O38" s="1743"/>
      <c r="P38" s="1057" t="s">
        <v>222</v>
      </c>
      <c r="Q38" s="1058"/>
      <c r="R38" s="1058">
        <f t="shared" si="6"/>
        <v>0</v>
      </c>
      <c r="S38" s="1058"/>
      <c r="T38" s="1059">
        <f t="shared" si="10"/>
        <v>0</v>
      </c>
      <c r="U38" s="1059"/>
      <c r="V38" s="1739"/>
      <c r="W38" s="1057" t="s">
        <v>222</v>
      </c>
      <c r="X38" s="1058"/>
      <c r="Y38" s="1058">
        <f t="shared" si="7"/>
        <v>0</v>
      </c>
      <c r="Z38" s="1058"/>
      <c r="AA38" s="1059">
        <f t="shared" si="11"/>
        <v>0</v>
      </c>
      <c r="AB38" s="1059"/>
      <c r="AC38" s="1061"/>
      <c r="AE38" s="1041"/>
    </row>
    <row r="39" spans="1:31">
      <c r="A39" s="1741"/>
      <c r="B39" s="1174" t="s">
        <v>223</v>
      </c>
      <c r="C39" s="1058">
        <f t="shared" si="2"/>
        <v>11931.63074846682</v>
      </c>
      <c r="D39" s="1058">
        <f t="shared" si="3"/>
        <v>119.31630748466819</v>
      </c>
      <c r="E39" s="1058">
        <f t="shared" si="5"/>
        <v>120.52152271178605</v>
      </c>
      <c r="F39" s="1151">
        <f t="shared" si="0"/>
        <v>239.83783019645423</v>
      </c>
      <c r="G39" s="1185"/>
      <c r="H39" s="1734"/>
      <c r="I39" s="1174" t="s">
        <v>223</v>
      </c>
      <c r="J39" s="1058">
        <f t="shared" si="8"/>
        <v>20045.299763558251</v>
      </c>
      <c r="K39" s="1058">
        <f t="shared" si="9"/>
        <v>200.45299763558251</v>
      </c>
      <c r="L39" s="1058">
        <f t="shared" si="12"/>
        <v>185.60462744035436</v>
      </c>
      <c r="M39" s="1151">
        <f t="shared" si="1"/>
        <v>386.05762507593687</v>
      </c>
      <c r="N39" s="1190"/>
      <c r="O39" s="1743"/>
      <c r="P39" s="1057" t="s">
        <v>223</v>
      </c>
      <c r="Q39" s="1058"/>
      <c r="R39" s="1058">
        <f t="shared" si="6"/>
        <v>0</v>
      </c>
      <c r="S39" s="1058"/>
      <c r="T39" s="1059">
        <f t="shared" si="10"/>
        <v>0</v>
      </c>
      <c r="U39" s="1059"/>
      <c r="V39" s="1739"/>
      <c r="W39" s="1057" t="s">
        <v>223</v>
      </c>
      <c r="X39" s="1058"/>
      <c r="Y39" s="1058">
        <f t="shared" si="7"/>
        <v>0</v>
      </c>
      <c r="Z39" s="1058"/>
      <c r="AA39" s="1059">
        <f t="shared" si="11"/>
        <v>0</v>
      </c>
      <c r="AB39" s="1059"/>
      <c r="AC39" s="1061"/>
      <c r="AE39" s="1041"/>
    </row>
    <row r="40" spans="1:31">
      <c r="A40" s="1741"/>
      <c r="B40" s="1174" t="s">
        <v>224</v>
      </c>
      <c r="C40" s="1058">
        <f t="shared" si="2"/>
        <v>11811.109225755034</v>
      </c>
      <c r="D40" s="1058">
        <f t="shared" si="3"/>
        <v>118.11109225755034</v>
      </c>
      <c r="E40" s="1058">
        <f t="shared" si="5"/>
        <v>120.52152271178605</v>
      </c>
      <c r="F40" s="1151">
        <f t="shared" si="0"/>
        <v>238.63261496933637</v>
      </c>
      <c r="G40" s="1185"/>
      <c r="H40" s="1734"/>
      <c r="I40" s="1174" t="s">
        <v>224</v>
      </c>
      <c r="J40" s="1058">
        <f t="shared" si="8"/>
        <v>19859.695136117894</v>
      </c>
      <c r="K40" s="1058">
        <f t="shared" si="9"/>
        <v>198.59695136117895</v>
      </c>
      <c r="L40" s="1058">
        <f t="shared" si="12"/>
        <v>185.60462744035436</v>
      </c>
      <c r="M40" s="1151">
        <f t="shared" si="1"/>
        <v>384.20157880153329</v>
      </c>
      <c r="N40" s="1190"/>
      <c r="O40" s="1743"/>
      <c r="P40" s="1057" t="s">
        <v>224</v>
      </c>
      <c r="Q40" s="1058"/>
      <c r="R40" s="1058">
        <f t="shared" si="6"/>
        <v>0</v>
      </c>
      <c r="S40" s="1058"/>
      <c r="T40" s="1059">
        <f t="shared" si="10"/>
        <v>0</v>
      </c>
      <c r="U40" s="1059"/>
      <c r="V40" s="1739"/>
      <c r="W40" s="1057" t="s">
        <v>224</v>
      </c>
      <c r="X40" s="1058"/>
      <c r="Y40" s="1058">
        <f t="shared" si="7"/>
        <v>0</v>
      </c>
      <c r="Z40" s="1058"/>
      <c r="AA40" s="1059">
        <f t="shared" si="11"/>
        <v>0</v>
      </c>
      <c r="AB40" s="1059"/>
      <c r="AC40" s="1061"/>
      <c r="AE40" s="1041"/>
    </row>
    <row r="41" spans="1:31" ht="12.75" thickBot="1">
      <c r="A41" s="1742"/>
      <c r="B41" s="1160" t="s">
        <v>225</v>
      </c>
      <c r="C41" s="1152">
        <f t="shared" si="2"/>
        <v>11690.587703043248</v>
      </c>
      <c r="D41" s="1152">
        <f t="shared" si="3"/>
        <v>116.90587703043246</v>
      </c>
      <c r="E41" s="1152">
        <f t="shared" si="5"/>
        <v>120.52152271178605</v>
      </c>
      <c r="F41" s="1189">
        <f t="shared" si="0"/>
        <v>237.42739974221851</v>
      </c>
      <c r="G41" s="1186">
        <f>SUM(D30:D41)</f>
        <v>1482.4147293549684</v>
      </c>
      <c r="H41" s="1735"/>
      <c r="I41" s="1160" t="s">
        <v>225</v>
      </c>
      <c r="J41" s="1152">
        <f t="shared" si="8"/>
        <v>19674.090508677538</v>
      </c>
      <c r="K41" s="1152">
        <f t="shared" si="9"/>
        <v>196.74090508677537</v>
      </c>
      <c r="L41" s="1152">
        <f t="shared" si="12"/>
        <v>185.60462744035436</v>
      </c>
      <c r="M41" s="1189">
        <f t="shared" si="1"/>
        <v>382.34553252712976</v>
      </c>
      <c r="N41" s="1186">
        <f>SUM(K30:K41)</f>
        <v>2483.3899151519395</v>
      </c>
      <c r="O41" s="1743"/>
      <c r="P41" s="1057" t="s">
        <v>225</v>
      </c>
      <c r="Q41" s="1058"/>
      <c r="R41" s="1058">
        <f t="shared" si="6"/>
        <v>0</v>
      </c>
      <c r="S41" s="1058"/>
      <c r="T41" s="1059">
        <f t="shared" si="10"/>
        <v>0</v>
      </c>
      <c r="U41" s="1063">
        <f>SUM(R30:R41)</f>
        <v>0</v>
      </c>
      <c r="V41" s="1739"/>
      <c r="W41" s="1057" t="s">
        <v>225</v>
      </c>
      <c r="X41" s="1058"/>
      <c r="Y41" s="1058">
        <f t="shared" si="7"/>
        <v>0</v>
      </c>
      <c r="Z41" s="1058"/>
      <c r="AA41" s="1059">
        <f t="shared" si="11"/>
        <v>0</v>
      </c>
      <c r="AB41" s="1063">
        <f>SUM(Y30:Y41)</f>
        <v>0</v>
      </c>
      <c r="AC41" s="1061"/>
      <c r="AD41" s="1039">
        <f>AD29+1</f>
        <v>2025</v>
      </c>
      <c r="AE41" s="1041">
        <f>G41+N41+U41+AB41</f>
        <v>3965.8046445069076</v>
      </c>
    </row>
    <row r="42" spans="1:31">
      <c r="A42" s="1740">
        <f>A30+1</f>
        <v>2026</v>
      </c>
      <c r="B42" s="1173" t="s">
        <v>214</v>
      </c>
      <c r="C42" s="1149">
        <f t="shared" si="2"/>
        <v>11570.066180331462</v>
      </c>
      <c r="D42" s="1149">
        <f t="shared" si="3"/>
        <v>115.70066180331462</v>
      </c>
      <c r="E42" s="1149">
        <f t="shared" si="5"/>
        <v>120.52152271178605</v>
      </c>
      <c r="F42" s="1150">
        <f t="shared" si="0"/>
        <v>236.22218451510065</v>
      </c>
      <c r="G42" s="1184"/>
      <c r="H42" s="1733">
        <f>H30+1</f>
        <v>2026</v>
      </c>
      <c r="I42" s="1173" t="s">
        <v>214</v>
      </c>
      <c r="J42" s="1149">
        <f t="shared" si="8"/>
        <v>19488.485881237182</v>
      </c>
      <c r="K42" s="1149">
        <f t="shared" si="9"/>
        <v>194.88485881237182</v>
      </c>
      <c r="L42" s="1149">
        <f t="shared" si="12"/>
        <v>185.60462744035436</v>
      </c>
      <c r="M42" s="1150">
        <f t="shared" si="1"/>
        <v>380.48948625272618</v>
      </c>
      <c r="N42" s="1187"/>
      <c r="O42" s="1743" t="e">
        <f>O30+1</f>
        <v>#REF!</v>
      </c>
      <c r="P42" s="1057" t="s">
        <v>214</v>
      </c>
      <c r="Q42" s="1058"/>
      <c r="R42" s="1058">
        <f t="shared" si="6"/>
        <v>0</v>
      </c>
      <c r="S42" s="1058"/>
      <c r="T42" s="1059">
        <f t="shared" si="10"/>
        <v>0</v>
      </c>
      <c r="U42" s="1059"/>
      <c r="V42" s="1739" t="e">
        <f>V30+1</f>
        <v>#REF!</v>
      </c>
      <c r="W42" s="1057" t="s">
        <v>214</v>
      </c>
      <c r="X42" s="1058"/>
      <c r="Y42" s="1058">
        <f t="shared" si="7"/>
        <v>0</v>
      </c>
      <c r="Z42" s="1058"/>
      <c r="AA42" s="1059">
        <f t="shared" si="11"/>
        <v>0</v>
      </c>
      <c r="AB42" s="1059"/>
      <c r="AC42" s="1061"/>
      <c r="AE42" s="1041"/>
    </row>
    <row r="43" spans="1:31">
      <c r="A43" s="1741"/>
      <c r="B43" s="1174" t="s">
        <v>215</v>
      </c>
      <c r="C43" s="1058">
        <f t="shared" si="2"/>
        <v>11449.544657619675</v>
      </c>
      <c r="D43" s="1058">
        <f t="shared" si="3"/>
        <v>114.49544657619674</v>
      </c>
      <c r="E43" s="1058">
        <f t="shared" si="5"/>
        <v>120.52152271178605</v>
      </c>
      <c r="F43" s="1151">
        <f t="shared" si="0"/>
        <v>235.01696928798279</v>
      </c>
      <c r="G43" s="1185"/>
      <c r="H43" s="1734"/>
      <c r="I43" s="1174" t="s">
        <v>215</v>
      </c>
      <c r="J43" s="1058">
        <f t="shared" si="8"/>
        <v>19302.881253796826</v>
      </c>
      <c r="K43" s="1058">
        <f t="shared" si="9"/>
        <v>193.02881253796826</v>
      </c>
      <c r="L43" s="1058">
        <f t="shared" si="12"/>
        <v>185.60462744035436</v>
      </c>
      <c r="M43" s="1151">
        <f t="shared" si="1"/>
        <v>378.6334399783226</v>
      </c>
      <c r="N43" s="1190"/>
      <c r="O43" s="1743"/>
      <c r="P43" s="1057" t="s">
        <v>215</v>
      </c>
      <c r="Q43" s="1058"/>
      <c r="R43" s="1058">
        <f t="shared" si="6"/>
        <v>0</v>
      </c>
      <c r="S43" s="1058"/>
      <c r="T43" s="1059">
        <f t="shared" si="10"/>
        <v>0</v>
      </c>
      <c r="U43" s="1059"/>
      <c r="V43" s="1739"/>
      <c r="W43" s="1057" t="s">
        <v>215</v>
      </c>
      <c r="X43" s="1058"/>
      <c r="Y43" s="1058">
        <f t="shared" si="7"/>
        <v>0</v>
      </c>
      <c r="Z43" s="1058"/>
      <c r="AA43" s="1059">
        <f t="shared" si="11"/>
        <v>0</v>
      </c>
      <c r="AB43" s="1059"/>
      <c r="AC43" s="1061"/>
      <c r="AE43" s="1041"/>
    </row>
    <row r="44" spans="1:31">
      <c r="A44" s="1741"/>
      <c r="B44" s="1174" t="s">
        <v>216</v>
      </c>
      <c r="C44" s="1058">
        <f t="shared" si="2"/>
        <v>11329.023134907889</v>
      </c>
      <c r="D44" s="1058">
        <f t="shared" si="3"/>
        <v>113.29023134907889</v>
      </c>
      <c r="E44" s="1058">
        <f t="shared" si="5"/>
        <v>120.52152271178605</v>
      </c>
      <c r="F44" s="1151">
        <f t="shared" si="0"/>
        <v>233.81175406086493</v>
      </c>
      <c r="G44" s="1185"/>
      <c r="H44" s="1734"/>
      <c r="I44" s="1174" t="s">
        <v>216</v>
      </c>
      <c r="J44" s="1058">
        <f t="shared" si="8"/>
        <v>19117.27662635647</v>
      </c>
      <c r="K44" s="1058">
        <f t="shared" si="9"/>
        <v>191.17276626356468</v>
      </c>
      <c r="L44" s="1058">
        <f t="shared" si="12"/>
        <v>185.60462744035436</v>
      </c>
      <c r="M44" s="1151">
        <f t="shared" si="1"/>
        <v>376.77739370391907</v>
      </c>
      <c r="N44" s="1190"/>
      <c r="O44" s="1743"/>
      <c r="P44" s="1057" t="s">
        <v>216</v>
      </c>
      <c r="Q44" s="1058"/>
      <c r="R44" s="1058">
        <f t="shared" si="6"/>
        <v>0</v>
      </c>
      <c r="S44" s="1058"/>
      <c r="T44" s="1059">
        <f t="shared" si="10"/>
        <v>0</v>
      </c>
      <c r="U44" s="1059"/>
      <c r="V44" s="1739"/>
      <c r="W44" s="1057" t="s">
        <v>216</v>
      </c>
      <c r="X44" s="1058"/>
      <c r="Y44" s="1058">
        <f t="shared" si="7"/>
        <v>0</v>
      </c>
      <c r="Z44" s="1058"/>
      <c r="AA44" s="1059">
        <f t="shared" si="11"/>
        <v>0</v>
      </c>
      <c r="AB44" s="1059"/>
      <c r="AC44" s="1061"/>
      <c r="AE44" s="1041"/>
    </row>
    <row r="45" spans="1:31">
      <c r="A45" s="1741"/>
      <c r="B45" s="1174" t="s">
        <v>217</v>
      </c>
      <c r="C45" s="1058">
        <f t="shared" si="2"/>
        <v>11208.501612196103</v>
      </c>
      <c r="D45" s="1058">
        <f t="shared" si="3"/>
        <v>112.08501612196103</v>
      </c>
      <c r="E45" s="1058">
        <f t="shared" si="5"/>
        <v>120.52152271178605</v>
      </c>
      <c r="F45" s="1151">
        <f t="shared" si="0"/>
        <v>232.60653883374709</v>
      </c>
      <c r="G45" s="1185"/>
      <c r="H45" s="1734"/>
      <c r="I45" s="1174" t="s">
        <v>217</v>
      </c>
      <c r="J45" s="1058">
        <f t="shared" si="8"/>
        <v>18931.671998916114</v>
      </c>
      <c r="K45" s="1058">
        <f t="shared" si="9"/>
        <v>189.31671998916113</v>
      </c>
      <c r="L45" s="1058">
        <f t="shared" si="12"/>
        <v>185.60462744035436</v>
      </c>
      <c r="M45" s="1151">
        <f t="shared" si="1"/>
        <v>374.92134742951549</v>
      </c>
      <c r="N45" s="1190"/>
      <c r="O45" s="1743"/>
      <c r="P45" s="1057" t="s">
        <v>217</v>
      </c>
      <c r="Q45" s="1058"/>
      <c r="R45" s="1058">
        <f t="shared" si="6"/>
        <v>0</v>
      </c>
      <c r="S45" s="1058"/>
      <c r="T45" s="1059">
        <f t="shared" si="10"/>
        <v>0</v>
      </c>
      <c r="U45" s="1059"/>
      <c r="V45" s="1739"/>
      <c r="W45" s="1057" t="s">
        <v>217</v>
      </c>
      <c r="X45" s="1058"/>
      <c r="Y45" s="1058">
        <f t="shared" si="7"/>
        <v>0</v>
      </c>
      <c r="Z45" s="1058"/>
      <c r="AA45" s="1059">
        <f t="shared" si="11"/>
        <v>0</v>
      </c>
      <c r="AB45" s="1059"/>
      <c r="AC45" s="1061"/>
      <c r="AE45" s="1041"/>
    </row>
    <row r="46" spans="1:31">
      <c r="A46" s="1741"/>
      <c r="B46" s="1174" t="s">
        <v>218</v>
      </c>
      <c r="C46" s="1058">
        <f t="shared" si="2"/>
        <v>11087.980089484317</v>
      </c>
      <c r="D46" s="1058">
        <f t="shared" si="3"/>
        <v>110.87980089484317</v>
      </c>
      <c r="E46" s="1058">
        <f t="shared" si="5"/>
        <v>120.52152271178605</v>
      </c>
      <c r="F46" s="1151">
        <f t="shared" si="0"/>
        <v>231.40132360662921</v>
      </c>
      <c r="G46" s="1185"/>
      <c r="H46" s="1734"/>
      <c r="I46" s="1174" t="s">
        <v>218</v>
      </c>
      <c r="J46" s="1058">
        <f t="shared" si="8"/>
        <v>18746.067371475758</v>
      </c>
      <c r="K46" s="1058">
        <f t="shared" si="9"/>
        <v>187.46067371475758</v>
      </c>
      <c r="L46" s="1058">
        <f t="shared" si="12"/>
        <v>185.60462744035436</v>
      </c>
      <c r="M46" s="1151">
        <f t="shared" si="1"/>
        <v>373.06530115511191</v>
      </c>
      <c r="N46" s="1190"/>
      <c r="O46" s="1743"/>
      <c r="P46" s="1057" t="s">
        <v>218</v>
      </c>
      <c r="Q46" s="1058"/>
      <c r="R46" s="1058">
        <f t="shared" si="6"/>
        <v>0</v>
      </c>
      <c r="S46" s="1058"/>
      <c r="T46" s="1059">
        <f t="shared" si="10"/>
        <v>0</v>
      </c>
      <c r="U46" s="1059"/>
      <c r="V46" s="1739"/>
      <c r="W46" s="1057" t="s">
        <v>218</v>
      </c>
      <c r="X46" s="1058"/>
      <c r="Y46" s="1058">
        <f t="shared" si="7"/>
        <v>0</v>
      </c>
      <c r="Z46" s="1058"/>
      <c r="AA46" s="1059">
        <f t="shared" si="11"/>
        <v>0</v>
      </c>
      <c r="AB46" s="1059"/>
      <c r="AC46" s="1061"/>
      <c r="AE46" s="1041"/>
    </row>
    <row r="47" spans="1:31">
      <c r="A47" s="1741"/>
      <c r="B47" s="1174" t="s">
        <v>219</v>
      </c>
      <c r="C47" s="1058">
        <f t="shared" si="2"/>
        <v>10967.458566772531</v>
      </c>
      <c r="D47" s="1058">
        <f t="shared" si="3"/>
        <v>109.67458566772531</v>
      </c>
      <c r="E47" s="1058">
        <f t="shared" si="5"/>
        <v>120.52152271178605</v>
      </c>
      <c r="F47" s="1151">
        <f t="shared" si="0"/>
        <v>230.19610837951137</v>
      </c>
      <c r="G47" s="1185"/>
      <c r="H47" s="1734"/>
      <c r="I47" s="1174" t="s">
        <v>219</v>
      </c>
      <c r="J47" s="1058">
        <f t="shared" si="8"/>
        <v>18560.462744035402</v>
      </c>
      <c r="K47" s="1058">
        <f t="shared" si="9"/>
        <v>185.60462744035399</v>
      </c>
      <c r="L47" s="1058">
        <f t="shared" si="12"/>
        <v>185.60462744035436</v>
      </c>
      <c r="M47" s="1151">
        <f t="shared" si="1"/>
        <v>371.20925488070839</v>
      </c>
      <c r="N47" s="1190"/>
      <c r="O47" s="1743"/>
      <c r="P47" s="1057" t="s">
        <v>219</v>
      </c>
      <c r="Q47" s="1058"/>
      <c r="R47" s="1058">
        <f t="shared" si="6"/>
        <v>0</v>
      </c>
      <c r="S47" s="1058"/>
      <c r="T47" s="1059">
        <f t="shared" si="10"/>
        <v>0</v>
      </c>
      <c r="U47" s="1059"/>
      <c r="V47" s="1739"/>
      <c r="W47" s="1057" t="s">
        <v>219</v>
      </c>
      <c r="X47" s="1058"/>
      <c r="Y47" s="1058">
        <f t="shared" si="7"/>
        <v>0</v>
      </c>
      <c r="Z47" s="1058"/>
      <c r="AA47" s="1059">
        <f t="shared" si="11"/>
        <v>0</v>
      </c>
      <c r="AB47" s="1059"/>
      <c r="AC47" s="1061"/>
      <c r="AE47" s="1041"/>
    </row>
    <row r="48" spans="1:31">
      <c r="A48" s="1741"/>
      <c r="B48" s="1174" t="s">
        <v>220</v>
      </c>
      <c r="C48" s="1058">
        <f t="shared" si="2"/>
        <v>10846.937044060745</v>
      </c>
      <c r="D48" s="1058">
        <f t="shared" si="3"/>
        <v>108.46937044060745</v>
      </c>
      <c r="E48" s="1058">
        <f t="shared" si="5"/>
        <v>120.52152271178605</v>
      </c>
      <c r="F48" s="1151">
        <f t="shared" si="0"/>
        <v>228.99089315239348</v>
      </c>
      <c r="G48" s="1185"/>
      <c r="H48" s="1734"/>
      <c r="I48" s="1174" t="s">
        <v>220</v>
      </c>
      <c r="J48" s="1058">
        <f t="shared" si="8"/>
        <v>18374.858116595045</v>
      </c>
      <c r="K48" s="1058">
        <f t="shared" si="9"/>
        <v>183.74858116595044</v>
      </c>
      <c r="L48" s="1058">
        <f t="shared" si="12"/>
        <v>185.60462744035436</v>
      </c>
      <c r="M48" s="1151">
        <f t="shared" si="1"/>
        <v>369.3532086063048</v>
      </c>
      <c r="N48" s="1190"/>
      <c r="O48" s="1743"/>
      <c r="P48" s="1057" t="s">
        <v>220</v>
      </c>
      <c r="Q48" s="1058"/>
      <c r="R48" s="1058">
        <f t="shared" si="6"/>
        <v>0</v>
      </c>
      <c r="S48" s="1058"/>
      <c r="T48" s="1059">
        <f t="shared" si="10"/>
        <v>0</v>
      </c>
      <c r="U48" s="1059"/>
      <c r="V48" s="1739"/>
      <c r="W48" s="1057" t="s">
        <v>220</v>
      </c>
      <c r="X48" s="1058"/>
      <c r="Y48" s="1058">
        <f t="shared" si="7"/>
        <v>0</v>
      </c>
      <c r="Z48" s="1058"/>
      <c r="AA48" s="1059">
        <f t="shared" si="11"/>
        <v>0</v>
      </c>
      <c r="AB48" s="1059"/>
      <c r="AC48" s="1061"/>
      <c r="AE48" s="1041"/>
    </row>
    <row r="49" spans="1:31">
      <c r="A49" s="1741"/>
      <c r="B49" s="1174" t="s">
        <v>221</v>
      </c>
      <c r="C49" s="1058">
        <f t="shared" si="2"/>
        <v>10726.415521348959</v>
      </c>
      <c r="D49" s="1058">
        <f t="shared" si="3"/>
        <v>107.26415521348959</v>
      </c>
      <c r="E49" s="1058">
        <f t="shared" si="5"/>
        <v>120.52152271178605</v>
      </c>
      <c r="F49" s="1151">
        <f t="shared" si="0"/>
        <v>227.78567792527565</v>
      </c>
      <c r="G49" s="1185"/>
      <c r="H49" s="1734"/>
      <c r="I49" s="1174" t="s">
        <v>221</v>
      </c>
      <c r="J49" s="1058">
        <f t="shared" si="8"/>
        <v>18189.253489154689</v>
      </c>
      <c r="K49" s="1058">
        <f t="shared" si="9"/>
        <v>181.89253489154689</v>
      </c>
      <c r="L49" s="1058">
        <f t="shared" si="12"/>
        <v>185.60462744035436</v>
      </c>
      <c r="M49" s="1151">
        <f t="shared" si="1"/>
        <v>367.49716233190122</v>
      </c>
      <c r="N49" s="1190"/>
      <c r="O49" s="1743"/>
      <c r="P49" s="1057" t="s">
        <v>221</v>
      </c>
      <c r="Q49" s="1058"/>
      <c r="R49" s="1058">
        <f t="shared" si="6"/>
        <v>0</v>
      </c>
      <c r="S49" s="1058"/>
      <c r="T49" s="1059">
        <f t="shared" si="10"/>
        <v>0</v>
      </c>
      <c r="U49" s="1059"/>
      <c r="V49" s="1739"/>
      <c r="W49" s="1057" t="s">
        <v>221</v>
      </c>
      <c r="X49" s="1058"/>
      <c r="Y49" s="1058">
        <f t="shared" si="7"/>
        <v>0</v>
      </c>
      <c r="Z49" s="1058"/>
      <c r="AA49" s="1059">
        <f t="shared" si="11"/>
        <v>0</v>
      </c>
      <c r="AB49" s="1059"/>
      <c r="AC49" s="1061"/>
      <c r="AE49" s="1041"/>
    </row>
    <row r="50" spans="1:31">
      <c r="A50" s="1741"/>
      <c r="B50" s="1174" t="s">
        <v>222</v>
      </c>
      <c r="C50" s="1058">
        <f t="shared" si="2"/>
        <v>10605.893998637173</v>
      </c>
      <c r="D50" s="1058">
        <f t="shared" si="3"/>
        <v>106.05893998637173</v>
      </c>
      <c r="E50" s="1058">
        <f t="shared" si="5"/>
        <v>120.52152271178605</v>
      </c>
      <c r="F50" s="1151">
        <f t="shared" si="0"/>
        <v>226.58046269815776</v>
      </c>
      <c r="G50" s="1185"/>
      <c r="H50" s="1734"/>
      <c r="I50" s="1174" t="s">
        <v>222</v>
      </c>
      <c r="J50" s="1058">
        <f t="shared" si="8"/>
        <v>18003.648861714333</v>
      </c>
      <c r="K50" s="1058">
        <f t="shared" si="9"/>
        <v>180.03648861714331</v>
      </c>
      <c r="L50" s="1058">
        <f t="shared" si="12"/>
        <v>185.60462744035436</v>
      </c>
      <c r="M50" s="1151">
        <f t="shared" si="1"/>
        <v>365.6411160574977</v>
      </c>
      <c r="N50" s="1190"/>
      <c r="O50" s="1743"/>
      <c r="P50" s="1057" t="s">
        <v>222</v>
      </c>
      <c r="Q50" s="1058"/>
      <c r="R50" s="1058">
        <f t="shared" si="6"/>
        <v>0</v>
      </c>
      <c r="S50" s="1058"/>
      <c r="T50" s="1059">
        <f t="shared" si="10"/>
        <v>0</v>
      </c>
      <c r="U50" s="1059"/>
      <c r="V50" s="1739"/>
      <c r="W50" s="1057" t="s">
        <v>222</v>
      </c>
      <c r="X50" s="1058"/>
      <c r="Y50" s="1058">
        <f t="shared" si="7"/>
        <v>0</v>
      </c>
      <c r="Z50" s="1058"/>
      <c r="AA50" s="1059">
        <f t="shared" si="11"/>
        <v>0</v>
      </c>
      <c r="AB50" s="1059"/>
      <c r="AC50" s="1061"/>
      <c r="AE50" s="1041"/>
    </row>
    <row r="51" spans="1:31">
      <c r="A51" s="1741"/>
      <c r="B51" s="1174" t="s">
        <v>223</v>
      </c>
      <c r="C51" s="1058">
        <f t="shared" si="2"/>
        <v>10485.372475925387</v>
      </c>
      <c r="D51" s="1058">
        <f t="shared" si="3"/>
        <v>104.85372475925386</v>
      </c>
      <c r="E51" s="1058">
        <f t="shared" si="5"/>
        <v>120.52152271178605</v>
      </c>
      <c r="F51" s="1151">
        <f t="shared" si="0"/>
        <v>225.37524747103993</v>
      </c>
      <c r="G51" s="1185"/>
      <c r="H51" s="1734"/>
      <c r="I51" s="1174" t="s">
        <v>223</v>
      </c>
      <c r="J51" s="1058">
        <f t="shared" si="8"/>
        <v>17818.044234273977</v>
      </c>
      <c r="K51" s="1058">
        <f t="shared" si="9"/>
        <v>178.18044234273975</v>
      </c>
      <c r="L51" s="1058">
        <f t="shared" si="12"/>
        <v>185.60462744035436</v>
      </c>
      <c r="M51" s="1151">
        <f t="shared" si="1"/>
        <v>363.78506978309412</v>
      </c>
      <c r="N51" s="1190"/>
      <c r="O51" s="1743"/>
      <c r="P51" s="1057" t="s">
        <v>223</v>
      </c>
      <c r="Q51" s="1058"/>
      <c r="R51" s="1058">
        <f t="shared" si="6"/>
        <v>0</v>
      </c>
      <c r="S51" s="1058"/>
      <c r="T51" s="1059">
        <f t="shared" si="10"/>
        <v>0</v>
      </c>
      <c r="U51" s="1059"/>
      <c r="V51" s="1739"/>
      <c r="W51" s="1057" t="s">
        <v>223</v>
      </c>
      <c r="X51" s="1058"/>
      <c r="Y51" s="1058">
        <f t="shared" si="7"/>
        <v>0</v>
      </c>
      <c r="Z51" s="1058"/>
      <c r="AA51" s="1059">
        <f t="shared" si="11"/>
        <v>0</v>
      </c>
      <c r="AB51" s="1059"/>
      <c r="AC51" s="1061"/>
      <c r="AE51" s="1041"/>
    </row>
    <row r="52" spans="1:31">
      <c r="A52" s="1741"/>
      <c r="B52" s="1174" t="s">
        <v>224</v>
      </c>
      <c r="C52" s="1058">
        <f t="shared" si="2"/>
        <v>10364.850953213601</v>
      </c>
      <c r="D52" s="1058">
        <f t="shared" si="3"/>
        <v>103.64850953213602</v>
      </c>
      <c r="E52" s="1058">
        <f t="shared" si="5"/>
        <v>120.52152271178605</v>
      </c>
      <c r="F52" s="1151">
        <f t="shared" si="0"/>
        <v>224.17003224392207</v>
      </c>
      <c r="G52" s="1185"/>
      <c r="H52" s="1734"/>
      <c r="I52" s="1174" t="s">
        <v>224</v>
      </c>
      <c r="J52" s="1058">
        <f t="shared" si="8"/>
        <v>17632.439606833621</v>
      </c>
      <c r="K52" s="1058">
        <f t="shared" si="9"/>
        <v>176.3243960683362</v>
      </c>
      <c r="L52" s="1058">
        <f t="shared" si="12"/>
        <v>185.60462744035436</v>
      </c>
      <c r="M52" s="1151">
        <f t="shared" si="1"/>
        <v>361.92902350869053</v>
      </c>
      <c r="N52" s="1190"/>
      <c r="O52" s="1743"/>
      <c r="P52" s="1057" t="s">
        <v>224</v>
      </c>
      <c r="Q52" s="1058"/>
      <c r="R52" s="1058">
        <f t="shared" si="6"/>
        <v>0</v>
      </c>
      <c r="S52" s="1058"/>
      <c r="T52" s="1059">
        <f t="shared" si="10"/>
        <v>0</v>
      </c>
      <c r="U52" s="1059"/>
      <c r="V52" s="1739"/>
      <c r="W52" s="1057" t="s">
        <v>224</v>
      </c>
      <c r="X52" s="1058"/>
      <c r="Y52" s="1058">
        <f t="shared" si="7"/>
        <v>0</v>
      </c>
      <c r="Z52" s="1058"/>
      <c r="AA52" s="1059">
        <f t="shared" si="11"/>
        <v>0</v>
      </c>
      <c r="AB52" s="1059"/>
      <c r="AC52" s="1061"/>
      <c r="AE52" s="1041"/>
    </row>
    <row r="53" spans="1:31" ht="12.75" thickBot="1">
      <c r="A53" s="1742"/>
      <c r="B53" s="1160" t="s">
        <v>225</v>
      </c>
      <c r="C53" s="1152">
        <f t="shared" si="2"/>
        <v>10244.329430501815</v>
      </c>
      <c r="D53" s="1152">
        <f t="shared" si="3"/>
        <v>102.44329430501814</v>
      </c>
      <c r="E53" s="1152">
        <f t="shared" si="5"/>
        <v>120.52152271178605</v>
      </c>
      <c r="F53" s="1189">
        <f t="shared" si="0"/>
        <v>222.9648170168042</v>
      </c>
      <c r="G53" s="1186">
        <f>SUM(D42:D53)</f>
        <v>1308.8637366499963</v>
      </c>
      <c r="H53" s="1735"/>
      <c r="I53" s="1160" t="s">
        <v>225</v>
      </c>
      <c r="J53" s="1152">
        <f t="shared" si="8"/>
        <v>17446.834979393265</v>
      </c>
      <c r="K53" s="1152">
        <f t="shared" si="9"/>
        <v>174.46834979393262</v>
      </c>
      <c r="L53" s="1152">
        <f t="shared" si="12"/>
        <v>185.60462744035436</v>
      </c>
      <c r="M53" s="1189">
        <f t="shared" si="1"/>
        <v>360.07297723428701</v>
      </c>
      <c r="N53" s="1186">
        <f>SUM(K42:K53)</f>
        <v>2216.1192516378269</v>
      </c>
      <c r="O53" s="1743"/>
      <c r="P53" s="1057" t="s">
        <v>225</v>
      </c>
      <c r="Q53" s="1058"/>
      <c r="R53" s="1058">
        <f t="shared" si="6"/>
        <v>0</v>
      </c>
      <c r="S53" s="1058"/>
      <c r="T53" s="1059">
        <f t="shared" si="10"/>
        <v>0</v>
      </c>
      <c r="U53" s="1063">
        <f>SUM(R42:R53)</f>
        <v>0</v>
      </c>
      <c r="V53" s="1739"/>
      <c r="W53" s="1057" t="s">
        <v>225</v>
      </c>
      <c r="X53" s="1058"/>
      <c r="Y53" s="1058">
        <f t="shared" si="7"/>
        <v>0</v>
      </c>
      <c r="Z53" s="1058"/>
      <c r="AA53" s="1059">
        <f t="shared" si="11"/>
        <v>0</v>
      </c>
      <c r="AB53" s="1063">
        <f>SUM(Y42:Y53)</f>
        <v>0</v>
      </c>
      <c r="AC53" s="1061"/>
      <c r="AD53" s="1039">
        <f>AD41+1</f>
        <v>2026</v>
      </c>
      <c r="AE53" s="1041">
        <f>G53+N53+U53+AB53</f>
        <v>3524.982988287823</v>
      </c>
    </row>
    <row r="54" spans="1:31">
      <c r="A54" s="1740">
        <f>A42+1</f>
        <v>2027</v>
      </c>
      <c r="B54" s="1173" t="s">
        <v>214</v>
      </c>
      <c r="C54" s="1149">
        <f t="shared" si="2"/>
        <v>10123.807907790029</v>
      </c>
      <c r="D54" s="1149">
        <f t="shared" si="3"/>
        <v>101.2380790779003</v>
      </c>
      <c r="E54" s="1149">
        <f t="shared" si="5"/>
        <v>120.52152271178605</v>
      </c>
      <c r="F54" s="1150">
        <f t="shared" si="0"/>
        <v>221.75960178968634</v>
      </c>
      <c r="G54" s="1184"/>
      <c r="H54" s="1733">
        <f>H42+1</f>
        <v>2027</v>
      </c>
      <c r="I54" s="1173" t="s">
        <v>214</v>
      </c>
      <c r="J54" s="1149">
        <f t="shared" si="8"/>
        <v>17261.230351952909</v>
      </c>
      <c r="K54" s="1149">
        <f t="shared" si="9"/>
        <v>172.61230351952906</v>
      </c>
      <c r="L54" s="1149">
        <f t="shared" si="12"/>
        <v>185.60462744035436</v>
      </c>
      <c r="M54" s="1150">
        <f t="shared" si="1"/>
        <v>358.21693095988343</v>
      </c>
      <c r="N54" s="1187"/>
      <c r="O54" s="1743" t="e">
        <f>O42+1</f>
        <v>#REF!</v>
      </c>
      <c r="P54" s="1057" t="s">
        <v>214</v>
      </c>
      <c r="Q54" s="1058">
        <f>Q3-Q4</f>
        <v>0</v>
      </c>
      <c r="R54" s="1058">
        <f>Q54*$R$3/12</f>
        <v>0</v>
      </c>
      <c r="S54" s="1058">
        <f t="shared" ref="S54:S117" si="13">$Q$3/120</f>
        <v>0</v>
      </c>
      <c r="T54" s="1059">
        <f t="shared" si="10"/>
        <v>0</v>
      </c>
      <c r="U54" s="1059"/>
      <c r="V54" s="1739" t="e">
        <f>V42+1</f>
        <v>#REF!</v>
      </c>
      <c r="W54" s="1057" t="s">
        <v>214</v>
      </c>
      <c r="X54" s="1058"/>
      <c r="Y54" s="1058"/>
      <c r="Z54" s="1058"/>
      <c r="AA54" s="1059">
        <f t="shared" si="11"/>
        <v>0</v>
      </c>
      <c r="AB54" s="1059"/>
      <c r="AC54" s="1061"/>
      <c r="AE54" s="1041"/>
    </row>
    <row r="55" spans="1:31">
      <c r="A55" s="1741"/>
      <c r="B55" s="1174" t="s">
        <v>215</v>
      </c>
      <c r="C55" s="1058">
        <f t="shared" si="2"/>
        <v>10003.286385078243</v>
      </c>
      <c r="D55" s="1058">
        <f t="shared" si="3"/>
        <v>100.03286385078242</v>
      </c>
      <c r="E55" s="1058">
        <f t="shared" si="5"/>
        <v>120.52152271178605</v>
      </c>
      <c r="F55" s="1151">
        <f t="shared" si="0"/>
        <v>220.55438656256848</v>
      </c>
      <c r="G55" s="1185"/>
      <c r="H55" s="1734"/>
      <c r="I55" s="1174" t="s">
        <v>215</v>
      </c>
      <c r="J55" s="1058">
        <f t="shared" si="8"/>
        <v>17075.625724512553</v>
      </c>
      <c r="K55" s="1058">
        <f t="shared" si="9"/>
        <v>170.75625724512551</v>
      </c>
      <c r="L55" s="1058">
        <f t="shared" si="12"/>
        <v>185.60462744035436</v>
      </c>
      <c r="M55" s="1151">
        <f t="shared" si="1"/>
        <v>356.36088468547985</v>
      </c>
      <c r="N55" s="1190"/>
      <c r="O55" s="1743"/>
      <c r="P55" s="1057" t="s">
        <v>215</v>
      </c>
      <c r="Q55" s="1058">
        <f>Q54-S54</f>
        <v>0</v>
      </c>
      <c r="R55" s="1058">
        <f t="shared" si="6"/>
        <v>0</v>
      </c>
      <c r="S55" s="1058">
        <f t="shared" si="13"/>
        <v>0</v>
      </c>
      <c r="T55" s="1059">
        <f t="shared" si="10"/>
        <v>0</v>
      </c>
      <c r="U55" s="1059"/>
      <c r="V55" s="1739"/>
      <c r="W55" s="1057" t="s">
        <v>215</v>
      </c>
      <c r="X55" s="1058"/>
      <c r="Y55" s="1058"/>
      <c r="Z55" s="1058"/>
      <c r="AA55" s="1059">
        <f t="shared" si="11"/>
        <v>0</v>
      </c>
      <c r="AB55" s="1059"/>
      <c r="AC55" s="1061"/>
      <c r="AE55" s="1041"/>
    </row>
    <row r="56" spans="1:31">
      <c r="A56" s="1741"/>
      <c r="B56" s="1174" t="s">
        <v>216</v>
      </c>
      <c r="C56" s="1058">
        <f t="shared" si="2"/>
        <v>9882.7648623664572</v>
      </c>
      <c r="D56" s="1058">
        <f t="shared" si="3"/>
        <v>98.827648623664572</v>
      </c>
      <c r="E56" s="1058">
        <f t="shared" si="5"/>
        <v>120.52152271178605</v>
      </c>
      <c r="F56" s="1151">
        <f t="shared" si="0"/>
        <v>219.34917133545062</v>
      </c>
      <c r="G56" s="1185"/>
      <c r="H56" s="1734"/>
      <c r="I56" s="1174" t="s">
        <v>216</v>
      </c>
      <c r="J56" s="1058">
        <f t="shared" si="8"/>
        <v>16890.021097072196</v>
      </c>
      <c r="K56" s="1058">
        <f t="shared" si="9"/>
        <v>168.90021097072196</v>
      </c>
      <c r="L56" s="1058">
        <f t="shared" si="12"/>
        <v>185.60462744035436</v>
      </c>
      <c r="M56" s="1151">
        <f t="shared" si="1"/>
        <v>354.50483841107632</v>
      </c>
      <c r="N56" s="1190"/>
      <c r="O56" s="1743"/>
      <c r="P56" s="1057" t="s">
        <v>216</v>
      </c>
      <c r="Q56" s="1058">
        <f t="shared" ref="Q56:Q119" si="14">Q55-S55</f>
        <v>0</v>
      </c>
      <c r="R56" s="1058">
        <f t="shared" si="6"/>
        <v>0</v>
      </c>
      <c r="S56" s="1058">
        <f t="shared" si="13"/>
        <v>0</v>
      </c>
      <c r="T56" s="1059">
        <f t="shared" si="10"/>
        <v>0</v>
      </c>
      <c r="U56" s="1059"/>
      <c r="V56" s="1739"/>
      <c r="W56" s="1057" t="s">
        <v>216</v>
      </c>
      <c r="X56" s="1058"/>
      <c r="Y56" s="1058"/>
      <c r="Z56" s="1058"/>
      <c r="AA56" s="1059">
        <f t="shared" si="11"/>
        <v>0</v>
      </c>
      <c r="AB56" s="1059"/>
      <c r="AC56" s="1061"/>
      <c r="AE56" s="1041"/>
    </row>
    <row r="57" spans="1:31">
      <c r="A57" s="1741"/>
      <c r="B57" s="1174" t="s">
        <v>217</v>
      </c>
      <c r="C57" s="1058">
        <f t="shared" si="2"/>
        <v>9762.2433396546712</v>
      </c>
      <c r="D57" s="1058">
        <f t="shared" si="3"/>
        <v>97.622433396546697</v>
      </c>
      <c r="E57" s="1058">
        <f t="shared" si="5"/>
        <v>120.52152271178605</v>
      </c>
      <c r="F57" s="1151">
        <f t="shared" si="0"/>
        <v>218.14395610833276</v>
      </c>
      <c r="G57" s="1185"/>
      <c r="H57" s="1734"/>
      <c r="I57" s="1174" t="s">
        <v>217</v>
      </c>
      <c r="J57" s="1058">
        <f t="shared" si="8"/>
        <v>16704.41646963184</v>
      </c>
      <c r="K57" s="1058">
        <f t="shared" si="9"/>
        <v>167.0441646963184</v>
      </c>
      <c r="L57" s="1058">
        <f t="shared" si="12"/>
        <v>185.60462744035436</v>
      </c>
      <c r="M57" s="1151">
        <f t="shared" si="1"/>
        <v>352.6487921366728</v>
      </c>
      <c r="N57" s="1190"/>
      <c r="O57" s="1743"/>
      <c r="P57" s="1057" t="s">
        <v>217</v>
      </c>
      <c r="Q57" s="1058">
        <f t="shared" si="14"/>
        <v>0</v>
      </c>
      <c r="R57" s="1058">
        <f t="shared" si="6"/>
        <v>0</v>
      </c>
      <c r="S57" s="1058">
        <f t="shared" si="13"/>
        <v>0</v>
      </c>
      <c r="T57" s="1059">
        <f t="shared" si="10"/>
        <v>0</v>
      </c>
      <c r="U57" s="1059"/>
      <c r="V57" s="1739"/>
      <c r="W57" s="1057" t="s">
        <v>217</v>
      </c>
      <c r="X57" s="1058"/>
      <c r="Y57" s="1058"/>
      <c r="Z57" s="1058"/>
      <c r="AA57" s="1059">
        <f t="shared" si="11"/>
        <v>0</v>
      </c>
      <c r="AB57" s="1059"/>
      <c r="AC57" s="1061"/>
      <c r="AE57" s="1041"/>
    </row>
    <row r="58" spans="1:31">
      <c r="A58" s="1741"/>
      <c r="B58" s="1174" t="s">
        <v>218</v>
      </c>
      <c r="C58" s="1058">
        <f t="shared" si="2"/>
        <v>9641.7218169428852</v>
      </c>
      <c r="D58" s="1058">
        <f t="shared" si="3"/>
        <v>96.41721816942885</v>
      </c>
      <c r="E58" s="1058">
        <f t="shared" si="5"/>
        <v>120.52152271178605</v>
      </c>
      <c r="F58" s="1151">
        <f t="shared" si="0"/>
        <v>216.9387408812149</v>
      </c>
      <c r="G58" s="1185"/>
      <c r="H58" s="1734"/>
      <c r="I58" s="1174" t="s">
        <v>218</v>
      </c>
      <c r="J58" s="1058">
        <f t="shared" si="8"/>
        <v>16518.811842191484</v>
      </c>
      <c r="K58" s="1058">
        <f t="shared" si="9"/>
        <v>165.18811842191482</v>
      </c>
      <c r="L58" s="1058">
        <f t="shared" si="12"/>
        <v>185.60462744035436</v>
      </c>
      <c r="M58" s="1151">
        <f t="shared" si="1"/>
        <v>350.79274586226916</v>
      </c>
      <c r="N58" s="1190"/>
      <c r="O58" s="1743"/>
      <c r="P58" s="1057" t="s">
        <v>218</v>
      </c>
      <c r="Q58" s="1058">
        <f t="shared" si="14"/>
        <v>0</v>
      </c>
      <c r="R58" s="1058">
        <f t="shared" si="6"/>
        <v>0</v>
      </c>
      <c r="S58" s="1058">
        <f t="shared" si="13"/>
        <v>0</v>
      </c>
      <c r="T58" s="1059">
        <f t="shared" si="10"/>
        <v>0</v>
      </c>
      <c r="U58" s="1059"/>
      <c r="V58" s="1739"/>
      <c r="W58" s="1057" t="s">
        <v>218</v>
      </c>
      <c r="X58" s="1058"/>
      <c r="Y58" s="1058"/>
      <c r="Z58" s="1058"/>
      <c r="AA58" s="1059">
        <f t="shared" si="11"/>
        <v>0</v>
      </c>
      <c r="AB58" s="1059"/>
      <c r="AC58" s="1061"/>
      <c r="AE58" s="1041"/>
    </row>
    <row r="59" spans="1:31">
      <c r="A59" s="1741"/>
      <c r="B59" s="1174" t="s">
        <v>219</v>
      </c>
      <c r="C59" s="1058">
        <f t="shared" si="2"/>
        <v>9521.2002942310992</v>
      </c>
      <c r="D59" s="1058">
        <f t="shared" si="3"/>
        <v>95.212002942310974</v>
      </c>
      <c r="E59" s="1058">
        <f t="shared" si="5"/>
        <v>120.52152271178605</v>
      </c>
      <c r="F59" s="1151">
        <f t="shared" si="0"/>
        <v>215.73352565409704</v>
      </c>
      <c r="G59" s="1185"/>
      <c r="H59" s="1734"/>
      <c r="I59" s="1174" t="s">
        <v>219</v>
      </c>
      <c r="J59" s="1058">
        <f t="shared" si="8"/>
        <v>16333.20721475113</v>
      </c>
      <c r="K59" s="1058">
        <f t="shared" si="9"/>
        <v>163.3320721475113</v>
      </c>
      <c r="L59" s="1058">
        <f t="shared" si="12"/>
        <v>185.60462744035436</v>
      </c>
      <c r="M59" s="1151">
        <f t="shared" si="1"/>
        <v>348.93669958786563</v>
      </c>
      <c r="N59" s="1190"/>
      <c r="O59" s="1743"/>
      <c r="P59" s="1057" t="s">
        <v>219</v>
      </c>
      <c r="Q59" s="1058">
        <f t="shared" si="14"/>
        <v>0</v>
      </c>
      <c r="R59" s="1058">
        <f t="shared" si="6"/>
        <v>0</v>
      </c>
      <c r="S59" s="1058">
        <f t="shared" si="13"/>
        <v>0</v>
      </c>
      <c r="T59" s="1059">
        <f t="shared" si="10"/>
        <v>0</v>
      </c>
      <c r="U59" s="1059"/>
      <c r="V59" s="1739"/>
      <c r="W59" s="1057" t="s">
        <v>219</v>
      </c>
      <c r="X59" s="1058"/>
      <c r="Y59" s="1058"/>
      <c r="Z59" s="1058"/>
      <c r="AA59" s="1059">
        <f t="shared" si="11"/>
        <v>0</v>
      </c>
      <c r="AB59" s="1059"/>
      <c r="AC59" s="1061"/>
      <c r="AE59" s="1041"/>
    </row>
    <row r="60" spans="1:31">
      <c r="A60" s="1741"/>
      <c r="B60" s="1174" t="s">
        <v>220</v>
      </c>
      <c r="C60" s="1058">
        <f t="shared" si="2"/>
        <v>9400.6787715193132</v>
      </c>
      <c r="D60" s="1058">
        <f t="shared" si="3"/>
        <v>94.006787715193127</v>
      </c>
      <c r="E60" s="1058">
        <f t="shared" si="5"/>
        <v>120.52152271178605</v>
      </c>
      <c r="F60" s="1151">
        <f t="shared" ref="F60:F113" si="15">D60+E60</f>
        <v>214.52831042697917</v>
      </c>
      <c r="G60" s="1185"/>
      <c r="H60" s="1734"/>
      <c r="I60" s="1174" t="s">
        <v>220</v>
      </c>
      <c r="J60" s="1058">
        <f t="shared" si="8"/>
        <v>16147.602587310776</v>
      </c>
      <c r="K60" s="1058">
        <f t="shared" si="9"/>
        <v>161.47602587310774</v>
      </c>
      <c r="L60" s="1058">
        <f t="shared" si="12"/>
        <v>185.60462744035436</v>
      </c>
      <c r="M60" s="1151">
        <f t="shared" si="1"/>
        <v>347.08065331346211</v>
      </c>
      <c r="N60" s="1190"/>
      <c r="O60" s="1743"/>
      <c r="P60" s="1057" t="s">
        <v>220</v>
      </c>
      <c r="Q60" s="1058">
        <f t="shared" si="14"/>
        <v>0</v>
      </c>
      <c r="R60" s="1058">
        <f t="shared" si="6"/>
        <v>0</v>
      </c>
      <c r="S60" s="1058">
        <f t="shared" si="13"/>
        <v>0</v>
      </c>
      <c r="T60" s="1059">
        <f t="shared" si="10"/>
        <v>0</v>
      </c>
      <c r="U60" s="1059"/>
      <c r="V60" s="1739"/>
      <c r="W60" s="1057" t="s">
        <v>220</v>
      </c>
      <c r="X60" s="1058"/>
      <c r="Y60" s="1058"/>
      <c r="Z60" s="1058"/>
      <c r="AA60" s="1059">
        <f t="shared" si="11"/>
        <v>0</v>
      </c>
      <c r="AB60" s="1059"/>
      <c r="AC60" s="1061"/>
      <c r="AE60" s="1041"/>
    </row>
    <row r="61" spans="1:31">
      <c r="A61" s="1741"/>
      <c r="B61" s="1174" t="s">
        <v>221</v>
      </c>
      <c r="C61" s="1058">
        <f t="shared" si="2"/>
        <v>9280.1572488075271</v>
      </c>
      <c r="D61" s="1058">
        <f t="shared" ref="D61:D124" si="16">C61*$D$3/12</f>
        <v>92.80157248807528</v>
      </c>
      <c r="E61" s="1058">
        <f t="shared" si="5"/>
        <v>120.52152271178605</v>
      </c>
      <c r="F61" s="1151">
        <f t="shared" si="15"/>
        <v>213.32309519986131</v>
      </c>
      <c r="G61" s="1185"/>
      <c r="H61" s="1734"/>
      <c r="I61" s="1174" t="s">
        <v>221</v>
      </c>
      <c r="J61" s="1058">
        <f t="shared" si="8"/>
        <v>15961.997959870421</v>
      </c>
      <c r="K61" s="1058">
        <f t="shared" si="9"/>
        <v>159.61997959870419</v>
      </c>
      <c r="L61" s="1058">
        <f t="shared" si="12"/>
        <v>185.60462744035436</v>
      </c>
      <c r="M61" s="1151">
        <f t="shared" si="1"/>
        <v>345.22460703905858</v>
      </c>
      <c r="N61" s="1190"/>
      <c r="O61" s="1743"/>
      <c r="P61" s="1057" t="s">
        <v>221</v>
      </c>
      <c r="Q61" s="1058">
        <f t="shared" si="14"/>
        <v>0</v>
      </c>
      <c r="R61" s="1058">
        <f t="shared" si="6"/>
        <v>0</v>
      </c>
      <c r="S61" s="1058">
        <f t="shared" si="13"/>
        <v>0</v>
      </c>
      <c r="T61" s="1059">
        <f t="shared" si="10"/>
        <v>0</v>
      </c>
      <c r="U61" s="1059"/>
      <c r="V61" s="1739"/>
      <c r="W61" s="1057" t="s">
        <v>221</v>
      </c>
      <c r="X61" s="1058"/>
      <c r="Y61" s="1058"/>
      <c r="Z61" s="1058"/>
      <c r="AA61" s="1059">
        <f t="shared" si="11"/>
        <v>0</v>
      </c>
      <c r="AB61" s="1059"/>
      <c r="AC61" s="1061"/>
      <c r="AE61" s="1041"/>
    </row>
    <row r="62" spans="1:31">
      <c r="A62" s="1741"/>
      <c r="B62" s="1174" t="s">
        <v>222</v>
      </c>
      <c r="C62" s="1058">
        <f t="shared" si="2"/>
        <v>9159.6357260957411</v>
      </c>
      <c r="D62" s="1058">
        <f t="shared" si="16"/>
        <v>91.596357260957404</v>
      </c>
      <c r="E62" s="1058">
        <f t="shared" si="5"/>
        <v>120.52152271178605</v>
      </c>
      <c r="F62" s="1151">
        <f t="shared" si="15"/>
        <v>212.11787997274345</v>
      </c>
      <c r="G62" s="1185"/>
      <c r="H62" s="1734"/>
      <c r="I62" s="1174" t="s">
        <v>222</v>
      </c>
      <c r="J62" s="1058">
        <f t="shared" si="8"/>
        <v>15776.393332430067</v>
      </c>
      <c r="K62" s="1058">
        <f t="shared" si="9"/>
        <v>157.76393332430067</v>
      </c>
      <c r="L62" s="1058">
        <f t="shared" si="12"/>
        <v>185.60462744035436</v>
      </c>
      <c r="M62" s="1151">
        <f t="shared" si="1"/>
        <v>343.36856076465506</v>
      </c>
      <c r="N62" s="1190"/>
      <c r="O62" s="1743"/>
      <c r="P62" s="1057" t="s">
        <v>222</v>
      </c>
      <c r="Q62" s="1058">
        <f t="shared" si="14"/>
        <v>0</v>
      </c>
      <c r="R62" s="1058">
        <f t="shared" si="6"/>
        <v>0</v>
      </c>
      <c r="S62" s="1058">
        <f t="shared" si="13"/>
        <v>0</v>
      </c>
      <c r="T62" s="1059">
        <f t="shared" si="10"/>
        <v>0</v>
      </c>
      <c r="U62" s="1059"/>
      <c r="V62" s="1739"/>
      <c r="W62" s="1057" t="s">
        <v>222</v>
      </c>
      <c r="X62" s="1058"/>
      <c r="Y62" s="1058"/>
      <c r="Z62" s="1058"/>
      <c r="AA62" s="1059">
        <f t="shared" si="11"/>
        <v>0</v>
      </c>
      <c r="AB62" s="1059"/>
      <c r="AC62" s="1061"/>
      <c r="AE62" s="1041"/>
    </row>
    <row r="63" spans="1:31">
      <c r="A63" s="1741"/>
      <c r="B63" s="1174" t="s">
        <v>223</v>
      </c>
      <c r="C63" s="1058">
        <f t="shared" si="2"/>
        <v>9039.1142033839551</v>
      </c>
      <c r="D63" s="1058">
        <f t="shared" si="16"/>
        <v>90.391142033839557</v>
      </c>
      <c r="E63" s="1058">
        <f t="shared" si="5"/>
        <v>120.52152271178605</v>
      </c>
      <c r="F63" s="1151">
        <f t="shared" si="15"/>
        <v>210.91266474562559</v>
      </c>
      <c r="G63" s="1185"/>
      <c r="H63" s="1734"/>
      <c r="I63" s="1174" t="s">
        <v>223</v>
      </c>
      <c r="J63" s="1058">
        <f t="shared" si="8"/>
        <v>15590.788704989713</v>
      </c>
      <c r="K63" s="1058">
        <f t="shared" si="9"/>
        <v>155.90788704989711</v>
      </c>
      <c r="L63" s="1058">
        <f t="shared" si="12"/>
        <v>185.60462744035436</v>
      </c>
      <c r="M63" s="1151">
        <f t="shared" si="1"/>
        <v>341.51251449025148</v>
      </c>
      <c r="N63" s="1190"/>
      <c r="O63" s="1743"/>
      <c r="P63" s="1057" t="s">
        <v>223</v>
      </c>
      <c r="Q63" s="1058">
        <f t="shared" si="14"/>
        <v>0</v>
      </c>
      <c r="R63" s="1058">
        <f t="shared" si="6"/>
        <v>0</v>
      </c>
      <c r="S63" s="1058">
        <f t="shared" si="13"/>
        <v>0</v>
      </c>
      <c r="T63" s="1059">
        <f t="shared" si="10"/>
        <v>0</v>
      </c>
      <c r="U63" s="1059"/>
      <c r="V63" s="1739"/>
      <c r="W63" s="1057" t="s">
        <v>223</v>
      </c>
      <c r="X63" s="1058"/>
      <c r="Y63" s="1058"/>
      <c r="Z63" s="1058"/>
      <c r="AA63" s="1059">
        <f t="shared" si="11"/>
        <v>0</v>
      </c>
      <c r="AB63" s="1059"/>
      <c r="AC63" s="1061"/>
      <c r="AE63" s="1041"/>
    </row>
    <row r="64" spans="1:31">
      <c r="A64" s="1741"/>
      <c r="B64" s="1174" t="s">
        <v>224</v>
      </c>
      <c r="C64" s="1058">
        <f t="shared" si="2"/>
        <v>8918.5926806721691</v>
      </c>
      <c r="D64" s="1058">
        <f t="shared" si="16"/>
        <v>89.185926806721682</v>
      </c>
      <c r="E64" s="1058">
        <f t="shared" si="5"/>
        <v>120.52152271178605</v>
      </c>
      <c r="F64" s="1151">
        <f t="shared" si="15"/>
        <v>209.70744951850773</v>
      </c>
      <c r="G64" s="1185"/>
      <c r="H64" s="1734"/>
      <c r="I64" s="1174" t="s">
        <v>224</v>
      </c>
      <c r="J64" s="1058">
        <f t="shared" si="8"/>
        <v>15405.184077549358</v>
      </c>
      <c r="K64" s="1058">
        <f t="shared" si="9"/>
        <v>154.05184077549356</v>
      </c>
      <c r="L64" s="1058">
        <f t="shared" si="12"/>
        <v>185.60462744035436</v>
      </c>
      <c r="M64" s="1151">
        <f t="shared" si="1"/>
        <v>339.65646821584789</v>
      </c>
      <c r="N64" s="1190"/>
      <c r="O64" s="1743"/>
      <c r="P64" s="1057" t="s">
        <v>224</v>
      </c>
      <c r="Q64" s="1058">
        <f t="shared" si="14"/>
        <v>0</v>
      </c>
      <c r="R64" s="1058">
        <f t="shared" si="6"/>
        <v>0</v>
      </c>
      <c r="S64" s="1058">
        <f t="shared" si="13"/>
        <v>0</v>
      </c>
      <c r="T64" s="1059">
        <f t="shared" si="10"/>
        <v>0</v>
      </c>
      <c r="U64" s="1059"/>
      <c r="V64" s="1739"/>
      <c r="W64" s="1057" t="s">
        <v>224</v>
      </c>
      <c r="X64" s="1058"/>
      <c r="Y64" s="1058"/>
      <c r="Z64" s="1058"/>
      <c r="AA64" s="1059">
        <f t="shared" si="11"/>
        <v>0</v>
      </c>
      <c r="AB64" s="1059"/>
      <c r="AC64" s="1061"/>
      <c r="AE64" s="1041"/>
    </row>
    <row r="65" spans="1:31" ht="12.75" thickBot="1">
      <c r="A65" s="1742"/>
      <c r="B65" s="1160" t="s">
        <v>225</v>
      </c>
      <c r="C65" s="1152">
        <f t="shared" si="2"/>
        <v>8798.0711579603831</v>
      </c>
      <c r="D65" s="1152">
        <f t="shared" si="16"/>
        <v>87.980711579603835</v>
      </c>
      <c r="E65" s="1152">
        <f t="shared" si="5"/>
        <v>120.52152271178605</v>
      </c>
      <c r="F65" s="1189">
        <f t="shared" si="15"/>
        <v>208.50223429138987</v>
      </c>
      <c r="G65" s="1186">
        <f>SUM(D54:D65)</f>
        <v>1135.3127439450247</v>
      </c>
      <c r="H65" s="1735"/>
      <c r="I65" s="1160" t="s">
        <v>225</v>
      </c>
      <c r="J65" s="1152">
        <f t="shared" si="8"/>
        <v>15219.579450109004</v>
      </c>
      <c r="K65" s="1152">
        <f t="shared" si="9"/>
        <v>152.19579450109003</v>
      </c>
      <c r="L65" s="1152">
        <f t="shared" si="12"/>
        <v>185.60462744035436</v>
      </c>
      <c r="M65" s="1189">
        <f t="shared" si="1"/>
        <v>337.80042194144437</v>
      </c>
      <c r="N65" s="1186">
        <f>SUM(K54:K65)</f>
        <v>1948.8485881237143</v>
      </c>
      <c r="O65" s="1743"/>
      <c r="P65" s="1057" t="s">
        <v>225</v>
      </c>
      <c r="Q65" s="1058">
        <f t="shared" si="14"/>
        <v>0</v>
      </c>
      <c r="R65" s="1058">
        <f t="shared" si="6"/>
        <v>0</v>
      </c>
      <c r="S65" s="1058">
        <f t="shared" si="13"/>
        <v>0</v>
      </c>
      <c r="T65" s="1059">
        <f t="shared" si="10"/>
        <v>0</v>
      </c>
      <c r="U65" s="1063">
        <f>SUM(R54:R65)</f>
        <v>0</v>
      </c>
      <c r="V65" s="1739"/>
      <c r="W65" s="1057" t="s">
        <v>225</v>
      </c>
      <c r="X65" s="1058"/>
      <c r="Y65" s="1058"/>
      <c r="Z65" s="1058"/>
      <c r="AA65" s="1059">
        <f t="shared" si="11"/>
        <v>0</v>
      </c>
      <c r="AB65" s="1063">
        <f>SUM(Y54:Y65)</f>
        <v>0</v>
      </c>
      <c r="AC65" s="1061"/>
      <c r="AD65" s="1039">
        <f>AD53+1</f>
        <v>2027</v>
      </c>
      <c r="AE65" s="1041">
        <f>G65+N65+U65+AB65</f>
        <v>3084.1613320687393</v>
      </c>
    </row>
    <row r="66" spans="1:31">
      <c r="A66" s="1740">
        <f>A54+1</f>
        <v>2028</v>
      </c>
      <c r="B66" s="1173" t="s">
        <v>214</v>
      </c>
      <c r="C66" s="1149">
        <f t="shared" si="2"/>
        <v>8677.549635248597</v>
      </c>
      <c r="D66" s="1149">
        <f t="shared" si="16"/>
        <v>86.775496352485959</v>
      </c>
      <c r="E66" s="1149">
        <f t="shared" si="5"/>
        <v>120.52152271178605</v>
      </c>
      <c r="F66" s="1150">
        <f t="shared" si="15"/>
        <v>207.29701906427201</v>
      </c>
      <c r="G66" s="1184"/>
      <c r="H66" s="1733">
        <f>H54+1</f>
        <v>2028</v>
      </c>
      <c r="I66" s="1173" t="s">
        <v>214</v>
      </c>
      <c r="J66" s="1149">
        <f t="shared" si="8"/>
        <v>15033.97482266865</v>
      </c>
      <c r="K66" s="1149">
        <f t="shared" si="9"/>
        <v>150.33974822668651</v>
      </c>
      <c r="L66" s="1149">
        <f t="shared" si="12"/>
        <v>185.60462744035436</v>
      </c>
      <c r="M66" s="1150">
        <f t="shared" si="1"/>
        <v>335.94437566704084</v>
      </c>
      <c r="N66" s="1187"/>
      <c r="O66" s="1743" t="e">
        <f>O54+1</f>
        <v>#REF!</v>
      </c>
      <c r="P66" s="1057" t="s">
        <v>214</v>
      </c>
      <c r="Q66" s="1058">
        <f t="shared" si="14"/>
        <v>0</v>
      </c>
      <c r="R66" s="1058">
        <f t="shared" si="6"/>
        <v>0</v>
      </c>
      <c r="S66" s="1058">
        <f t="shared" si="13"/>
        <v>0</v>
      </c>
      <c r="T66" s="1059">
        <f t="shared" si="10"/>
        <v>0</v>
      </c>
      <c r="U66" s="1059"/>
      <c r="V66" s="1739" t="e">
        <f>V54+1</f>
        <v>#REF!</v>
      </c>
      <c r="W66" s="1057" t="s">
        <v>214</v>
      </c>
      <c r="X66" s="1058"/>
      <c r="Y66" s="1058"/>
      <c r="Z66" s="1058"/>
      <c r="AA66" s="1059">
        <f t="shared" si="11"/>
        <v>0</v>
      </c>
      <c r="AB66" s="1059"/>
      <c r="AC66" s="1061"/>
      <c r="AE66" s="1041"/>
    </row>
    <row r="67" spans="1:31">
      <c r="A67" s="1741"/>
      <c r="B67" s="1174" t="s">
        <v>215</v>
      </c>
      <c r="C67" s="1058">
        <f t="shared" si="2"/>
        <v>8557.028112536811</v>
      </c>
      <c r="D67" s="1058">
        <f t="shared" si="16"/>
        <v>85.570281125368112</v>
      </c>
      <c r="E67" s="1058">
        <f t="shared" si="5"/>
        <v>120.52152271178605</v>
      </c>
      <c r="F67" s="1151">
        <f t="shared" si="15"/>
        <v>206.09180383715415</v>
      </c>
      <c r="G67" s="1185"/>
      <c r="H67" s="1734"/>
      <c r="I67" s="1174" t="s">
        <v>215</v>
      </c>
      <c r="J67" s="1058">
        <f t="shared" si="8"/>
        <v>14848.370195228295</v>
      </c>
      <c r="K67" s="1058">
        <f t="shared" si="9"/>
        <v>148.48370195228296</v>
      </c>
      <c r="L67" s="1058">
        <f t="shared" si="12"/>
        <v>185.60462744035436</v>
      </c>
      <c r="M67" s="1151">
        <f t="shared" si="1"/>
        <v>334.08832939263732</v>
      </c>
      <c r="N67" s="1190"/>
      <c r="O67" s="1743"/>
      <c r="P67" s="1057" t="s">
        <v>215</v>
      </c>
      <c r="Q67" s="1058">
        <f t="shared" si="14"/>
        <v>0</v>
      </c>
      <c r="R67" s="1058">
        <f t="shared" si="6"/>
        <v>0</v>
      </c>
      <c r="S67" s="1058">
        <f t="shared" si="13"/>
        <v>0</v>
      </c>
      <c r="T67" s="1059">
        <f t="shared" si="10"/>
        <v>0</v>
      </c>
      <c r="U67" s="1059"/>
      <c r="V67" s="1739"/>
      <c r="W67" s="1057" t="s">
        <v>215</v>
      </c>
      <c r="X67" s="1058"/>
      <c r="Y67" s="1058"/>
      <c r="Z67" s="1058"/>
      <c r="AA67" s="1059">
        <f t="shared" si="11"/>
        <v>0</v>
      </c>
      <c r="AB67" s="1059"/>
      <c r="AC67" s="1061"/>
      <c r="AE67" s="1041"/>
    </row>
    <row r="68" spans="1:31">
      <c r="A68" s="1741"/>
      <c r="B68" s="1174" t="s">
        <v>216</v>
      </c>
      <c r="C68" s="1058">
        <f t="shared" si="2"/>
        <v>8436.506589825025</v>
      </c>
      <c r="D68" s="1058">
        <f t="shared" si="16"/>
        <v>84.365065898250251</v>
      </c>
      <c r="E68" s="1058">
        <f t="shared" si="5"/>
        <v>120.52152271178605</v>
      </c>
      <c r="F68" s="1151">
        <f t="shared" si="15"/>
        <v>204.88658861003631</v>
      </c>
      <c r="G68" s="1185"/>
      <c r="H68" s="1734"/>
      <c r="I68" s="1174" t="s">
        <v>216</v>
      </c>
      <c r="J68" s="1058">
        <f t="shared" si="8"/>
        <v>14662.765567787941</v>
      </c>
      <c r="K68" s="1058">
        <f t="shared" si="9"/>
        <v>146.6276556778794</v>
      </c>
      <c r="L68" s="1058">
        <f t="shared" si="12"/>
        <v>185.60462744035436</v>
      </c>
      <c r="M68" s="1151">
        <f t="shared" si="1"/>
        <v>332.23228311823379</v>
      </c>
      <c r="N68" s="1190"/>
      <c r="O68" s="1743"/>
      <c r="P68" s="1057" t="s">
        <v>216</v>
      </c>
      <c r="Q68" s="1058">
        <f t="shared" si="14"/>
        <v>0</v>
      </c>
      <c r="R68" s="1058">
        <f t="shared" si="6"/>
        <v>0</v>
      </c>
      <c r="S68" s="1058">
        <f t="shared" si="13"/>
        <v>0</v>
      </c>
      <c r="T68" s="1059">
        <f t="shared" si="10"/>
        <v>0</v>
      </c>
      <c r="U68" s="1059"/>
      <c r="V68" s="1739"/>
      <c r="W68" s="1057" t="s">
        <v>216</v>
      </c>
      <c r="X68" s="1058"/>
      <c r="Y68" s="1058"/>
      <c r="Z68" s="1058"/>
      <c r="AA68" s="1059">
        <f t="shared" si="11"/>
        <v>0</v>
      </c>
      <c r="AB68" s="1059"/>
      <c r="AC68" s="1061"/>
      <c r="AE68" s="1041"/>
    </row>
    <row r="69" spans="1:31">
      <c r="A69" s="1741"/>
      <c r="B69" s="1174" t="s">
        <v>217</v>
      </c>
      <c r="C69" s="1058">
        <f t="shared" si="2"/>
        <v>8315.985067113239</v>
      </c>
      <c r="D69" s="1058">
        <f t="shared" si="16"/>
        <v>83.159850671132389</v>
      </c>
      <c r="E69" s="1058">
        <f t="shared" si="5"/>
        <v>120.52152271178605</v>
      </c>
      <c r="F69" s="1151">
        <f t="shared" si="15"/>
        <v>203.68137338291842</v>
      </c>
      <c r="G69" s="1185"/>
      <c r="H69" s="1734"/>
      <c r="I69" s="1174" t="s">
        <v>217</v>
      </c>
      <c r="J69" s="1058">
        <f t="shared" si="8"/>
        <v>14477.160940347587</v>
      </c>
      <c r="K69" s="1058">
        <f t="shared" si="9"/>
        <v>144.77160940347588</v>
      </c>
      <c r="L69" s="1058">
        <f t="shared" si="12"/>
        <v>185.60462744035436</v>
      </c>
      <c r="M69" s="1151">
        <f t="shared" si="1"/>
        <v>330.37623684383027</v>
      </c>
      <c r="N69" s="1190"/>
      <c r="O69" s="1743"/>
      <c r="P69" s="1057" t="s">
        <v>217</v>
      </c>
      <c r="Q69" s="1058">
        <f t="shared" si="14"/>
        <v>0</v>
      </c>
      <c r="R69" s="1058">
        <f t="shared" si="6"/>
        <v>0</v>
      </c>
      <c r="S69" s="1058">
        <f t="shared" si="13"/>
        <v>0</v>
      </c>
      <c r="T69" s="1059">
        <f t="shared" si="10"/>
        <v>0</v>
      </c>
      <c r="U69" s="1059"/>
      <c r="V69" s="1739"/>
      <c r="W69" s="1057" t="s">
        <v>217</v>
      </c>
      <c r="X69" s="1058"/>
      <c r="Y69" s="1058"/>
      <c r="Z69" s="1058"/>
      <c r="AA69" s="1059">
        <f t="shared" si="11"/>
        <v>0</v>
      </c>
      <c r="AB69" s="1059"/>
      <c r="AC69" s="1061"/>
      <c r="AE69" s="1041"/>
    </row>
    <row r="70" spans="1:31">
      <c r="A70" s="1741"/>
      <c r="B70" s="1174" t="s">
        <v>218</v>
      </c>
      <c r="C70" s="1058">
        <f t="shared" si="2"/>
        <v>8195.463544401453</v>
      </c>
      <c r="D70" s="1058">
        <f t="shared" si="16"/>
        <v>81.954635444014528</v>
      </c>
      <c r="E70" s="1058">
        <f t="shared" si="5"/>
        <v>120.52152271178605</v>
      </c>
      <c r="F70" s="1151">
        <f t="shared" si="15"/>
        <v>202.47615815580059</v>
      </c>
      <c r="G70" s="1185"/>
      <c r="H70" s="1734"/>
      <c r="I70" s="1174" t="s">
        <v>218</v>
      </c>
      <c r="J70" s="1058">
        <f t="shared" si="8"/>
        <v>14291.556312907232</v>
      </c>
      <c r="K70" s="1058">
        <f t="shared" si="9"/>
        <v>142.91556312907232</v>
      </c>
      <c r="L70" s="1058">
        <f t="shared" si="12"/>
        <v>185.60462744035436</v>
      </c>
      <c r="M70" s="1151">
        <f t="shared" si="1"/>
        <v>328.52019056942669</v>
      </c>
      <c r="N70" s="1190"/>
      <c r="O70" s="1743"/>
      <c r="P70" s="1057" t="s">
        <v>218</v>
      </c>
      <c r="Q70" s="1058">
        <f t="shared" si="14"/>
        <v>0</v>
      </c>
      <c r="R70" s="1058">
        <f t="shared" si="6"/>
        <v>0</v>
      </c>
      <c r="S70" s="1058">
        <f t="shared" si="13"/>
        <v>0</v>
      </c>
      <c r="T70" s="1059">
        <f t="shared" si="10"/>
        <v>0</v>
      </c>
      <c r="U70" s="1059"/>
      <c r="V70" s="1739"/>
      <c r="W70" s="1057" t="s">
        <v>218</v>
      </c>
      <c r="X70" s="1058"/>
      <c r="Y70" s="1058"/>
      <c r="Z70" s="1058"/>
      <c r="AA70" s="1059">
        <f t="shared" si="11"/>
        <v>0</v>
      </c>
      <c r="AB70" s="1059"/>
      <c r="AC70" s="1061"/>
      <c r="AE70" s="1041"/>
    </row>
    <row r="71" spans="1:31">
      <c r="A71" s="1741"/>
      <c r="B71" s="1174" t="s">
        <v>219</v>
      </c>
      <c r="C71" s="1058">
        <f t="shared" si="2"/>
        <v>8074.9420216896669</v>
      </c>
      <c r="D71" s="1058">
        <f t="shared" si="16"/>
        <v>80.749420216896667</v>
      </c>
      <c r="E71" s="1058">
        <f t="shared" si="5"/>
        <v>120.52152271178605</v>
      </c>
      <c r="F71" s="1151">
        <f t="shared" si="15"/>
        <v>201.2709429286827</v>
      </c>
      <c r="G71" s="1185"/>
      <c r="H71" s="1734"/>
      <c r="I71" s="1174" t="s">
        <v>219</v>
      </c>
      <c r="J71" s="1058">
        <f t="shared" si="8"/>
        <v>14105.951685466878</v>
      </c>
      <c r="K71" s="1058">
        <f t="shared" si="9"/>
        <v>141.05951685466877</v>
      </c>
      <c r="L71" s="1058">
        <f t="shared" si="12"/>
        <v>185.60462744035436</v>
      </c>
      <c r="M71" s="1151">
        <f t="shared" ref="M71:M134" si="17">K71+L71</f>
        <v>326.66414429502311</v>
      </c>
      <c r="N71" s="1190"/>
      <c r="O71" s="1743"/>
      <c r="P71" s="1057" t="s">
        <v>219</v>
      </c>
      <c r="Q71" s="1058">
        <f t="shared" si="14"/>
        <v>0</v>
      </c>
      <c r="R71" s="1058">
        <f t="shared" si="6"/>
        <v>0</v>
      </c>
      <c r="S71" s="1058">
        <f t="shared" si="13"/>
        <v>0</v>
      </c>
      <c r="T71" s="1059">
        <f t="shared" si="10"/>
        <v>0</v>
      </c>
      <c r="U71" s="1059"/>
      <c r="V71" s="1739"/>
      <c r="W71" s="1057" t="s">
        <v>219</v>
      </c>
      <c r="X71" s="1058"/>
      <c r="Y71" s="1058"/>
      <c r="Z71" s="1058"/>
      <c r="AA71" s="1059">
        <f t="shared" si="11"/>
        <v>0</v>
      </c>
      <c r="AB71" s="1059"/>
      <c r="AC71" s="1061"/>
      <c r="AE71" s="1041"/>
    </row>
    <row r="72" spans="1:31">
      <c r="A72" s="1741"/>
      <c r="B72" s="1174" t="s">
        <v>220</v>
      </c>
      <c r="C72" s="1058">
        <f t="shared" ref="C72:C135" si="18">C71-E71</f>
        <v>7954.4204989778809</v>
      </c>
      <c r="D72" s="1058">
        <f t="shared" si="16"/>
        <v>79.544204989778805</v>
      </c>
      <c r="E72" s="1058">
        <f t="shared" si="5"/>
        <v>120.52152271178605</v>
      </c>
      <c r="F72" s="1151">
        <f t="shared" si="15"/>
        <v>200.06572770156487</v>
      </c>
      <c r="G72" s="1185"/>
      <c r="H72" s="1734"/>
      <c r="I72" s="1174" t="s">
        <v>220</v>
      </c>
      <c r="J72" s="1058">
        <f t="shared" si="8"/>
        <v>13920.347058026524</v>
      </c>
      <c r="K72" s="1058">
        <f t="shared" si="9"/>
        <v>139.20347058026525</v>
      </c>
      <c r="L72" s="1058">
        <f t="shared" si="12"/>
        <v>185.60462744035436</v>
      </c>
      <c r="M72" s="1151">
        <f t="shared" si="17"/>
        <v>324.80809802061958</v>
      </c>
      <c r="N72" s="1190"/>
      <c r="O72" s="1743"/>
      <c r="P72" s="1057" t="s">
        <v>220</v>
      </c>
      <c r="Q72" s="1058">
        <f t="shared" si="14"/>
        <v>0</v>
      </c>
      <c r="R72" s="1058">
        <f t="shared" si="6"/>
        <v>0</v>
      </c>
      <c r="S72" s="1058">
        <f t="shared" si="13"/>
        <v>0</v>
      </c>
      <c r="T72" s="1059">
        <f t="shared" si="10"/>
        <v>0</v>
      </c>
      <c r="U72" s="1059"/>
      <c r="V72" s="1739"/>
      <c r="W72" s="1057" t="s">
        <v>220</v>
      </c>
      <c r="X72" s="1058"/>
      <c r="Y72" s="1058"/>
      <c r="Z72" s="1058"/>
      <c r="AA72" s="1059">
        <f t="shared" si="11"/>
        <v>0</v>
      </c>
      <c r="AB72" s="1059"/>
      <c r="AC72" s="1061"/>
      <c r="AE72" s="1041"/>
    </row>
    <row r="73" spans="1:31">
      <c r="A73" s="1741"/>
      <c r="B73" s="1174" t="s">
        <v>221</v>
      </c>
      <c r="C73" s="1058">
        <f t="shared" si="18"/>
        <v>7833.8989762660949</v>
      </c>
      <c r="D73" s="1058">
        <f t="shared" si="16"/>
        <v>78.338989762660944</v>
      </c>
      <c r="E73" s="1058">
        <f t="shared" si="5"/>
        <v>120.52152271178605</v>
      </c>
      <c r="F73" s="1151">
        <f t="shared" si="15"/>
        <v>198.86051247444698</v>
      </c>
      <c r="G73" s="1185"/>
      <c r="H73" s="1734"/>
      <c r="I73" s="1174" t="s">
        <v>221</v>
      </c>
      <c r="J73" s="1058">
        <f t="shared" si="8"/>
        <v>13734.74243058617</v>
      </c>
      <c r="K73" s="1058">
        <f t="shared" si="9"/>
        <v>137.34742430586169</v>
      </c>
      <c r="L73" s="1058">
        <f t="shared" si="12"/>
        <v>185.60462744035436</v>
      </c>
      <c r="M73" s="1151">
        <f t="shared" si="17"/>
        <v>322.95205174621606</v>
      </c>
      <c r="N73" s="1190"/>
      <c r="O73" s="1743"/>
      <c r="P73" s="1057" t="s">
        <v>221</v>
      </c>
      <c r="Q73" s="1058">
        <f t="shared" si="14"/>
        <v>0</v>
      </c>
      <c r="R73" s="1058">
        <f t="shared" si="6"/>
        <v>0</v>
      </c>
      <c r="S73" s="1058">
        <f t="shared" si="13"/>
        <v>0</v>
      </c>
      <c r="T73" s="1059">
        <f t="shared" si="10"/>
        <v>0</v>
      </c>
      <c r="U73" s="1059"/>
      <c r="V73" s="1739"/>
      <c r="W73" s="1057" t="s">
        <v>221</v>
      </c>
      <c r="X73" s="1058"/>
      <c r="Y73" s="1058"/>
      <c r="Z73" s="1058"/>
      <c r="AA73" s="1059">
        <f t="shared" si="11"/>
        <v>0</v>
      </c>
      <c r="AB73" s="1059"/>
      <c r="AC73" s="1061"/>
      <c r="AE73" s="1041"/>
    </row>
    <row r="74" spans="1:31">
      <c r="A74" s="1741"/>
      <c r="B74" s="1174" t="s">
        <v>222</v>
      </c>
      <c r="C74" s="1058">
        <f t="shared" si="18"/>
        <v>7713.3774535543089</v>
      </c>
      <c r="D74" s="1058">
        <f t="shared" si="16"/>
        <v>77.133774535543083</v>
      </c>
      <c r="E74" s="1058">
        <f t="shared" si="5"/>
        <v>120.52152271178605</v>
      </c>
      <c r="F74" s="1151">
        <f t="shared" si="15"/>
        <v>197.65529724732914</v>
      </c>
      <c r="G74" s="1185"/>
      <c r="H74" s="1734"/>
      <c r="I74" s="1174" t="s">
        <v>222</v>
      </c>
      <c r="J74" s="1058">
        <f t="shared" si="8"/>
        <v>13549.137803145815</v>
      </c>
      <c r="K74" s="1058">
        <f t="shared" si="9"/>
        <v>135.49137803145814</v>
      </c>
      <c r="L74" s="1058">
        <f t="shared" si="12"/>
        <v>185.60462744035436</v>
      </c>
      <c r="M74" s="1151">
        <f t="shared" si="17"/>
        <v>321.09600547181253</v>
      </c>
      <c r="N74" s="1190"/>
      <c r="O74" s="1743"/>
      <c r="P74" s="1057" t="s">
        <v>222</v>
      </c>
      <c r="Q74" s="1058">
        <f t="shared" si="14"/>
        <v>0</v>
      </c>
      <c r="R74" s="1058">
        <f t="shared" si="6"/>
        <v>0</v>
      </c>
      <c r="S74" s="1058">
        <f t="shared" si="13"/>
        <v>0</v>
      </c>
      <c r="T74" s="1059">
        <f t="shared" si="10"/>
        <v>0</v>
      </c>
      <c r="U74" s="1059"/>
      <c r="V74" s="1739"/>
      <c r="W74" s="1057" t="s">
        <v>222</v>
      </c>
      <c r="X74" s="1058"/>
      <c r="Y74" s="1058"/>
      <c r="Z74" s="1058"/>
      <c r="AA74" s="1059">
        <f t="shared" si="11"/>
        <v>0</v>
      </c>
      <c r="AB74" s="1059"/>
      <c r="AC74" s="1061"/>
      <c r="AE74" s="1041"/>
    </row>
    <row r="75" spans="1:31">
      <c r="A75" s="1741"/>
      <c r="B75" s="1174" t="s">
        <v>223</v>
      </c>
      <c r="C75" s="1058">
        <f t="shared" si="18"/>
        <v>7592.8559308425229</v>
      </c>
      <c r="D75" s="1058">
        <f t="shared" si="16"/>
        <v>75.928559308425221</v>
      </c>
      <c r="E75" s="1058">
        <f t="shared" si="5"/>
        <v>120.52152271178605</v>
      </c>
      <c r="F75" s="1151">
        <f t="shared" si="15"/>
        <v>196.45008202021125</v>
      </c>
      <c r="G75" s="1185"/>
      <c r="H75" s="1734"/>
      <c r="I75" s="1174" t="s">
        <v>223</v>
      </c>
      <c r="J75" s="1058">
        <f t="shared" si="8"/>
        <v>13363.533175705461</v>
      </c>
      <c r="K75" s="1058">
        <f t="shared" si="9"/>
        <v>133.63533175705462</v>
      </c>
      <c r="L75" s="1058">
        <f t="shared" si="12"/>
        <v>185.60462744035436</v>
      </c>
      <c r="M75" s="1151">
        <f t="shared" si="17"/>
        <v>319.23995919740901</v>
      </c>
      <c r="N75" s="1190"/>
      <c r="O75" s="1743"/>
      <c r="P75" s="1057" t="s">
        <v>223</v>
      </c>
      <c r="Q75" s="1058">
        <f t="shared" si="14"/>
        <v>0</v>
      </c>
      <c r="R75" s="1058">
        <f t="shared" si="6"/>
        <v>0</v>
      </c>
      <c r="S75" s="1058">
        <f t="shared" si="13"/>
        <v>0</v>
      </c>
      <c r="T75" s="1059">
        <f t="shared" si="10"/>
        <v>0</v>
      </c>
      <c r="U75" s="1059"/>
      <c r="V75" s="1739"/>
      <c r="W75" s="1057" t="s">
        <v>223</v>
      </c>
      <c r="X75" s="1058"/>
      <c r="Y75" s="1058"/>
      <c r="Z75" s="1058"/>
      <c r="AA75" s="1059">
        <f t="shared" si="11"/>
        <v>0</v>
      </c>
      <c r="AB75" s="1059"/>
      <c r="AC75" s="1061"/>
      <c r="AE75" s="1041"/>
    </row>
    <row r="76" spans="1:31">
      <c r="A76" s="1741"/>
      <c r="B76" s="1174" t="s">
        <v>224</v>
      </c>
      <c r="C76" s="1058">
        <f t="shared" si="18"/>
        <v>7472.3344081307368</v>
      </c>
      <c r="D76" s="1058">
        <f t="shared" si="16"/>
        <v>74.72334408130736</v>
      </c>
      <c r="E76" s="1058">
        <f t="shared" si="5"/>
        <v>120.52152271178605</v>
      </c>
      <c r="F76" s="1151">
        <f t="shared" si="15"/>
        <v>195.24486679309342</v>
      </c>
      <c r="G76" s="1185"/>
      <c r="H76" s="1734"/>
      <c r="I76" s="1174" t="s">
        <v>224</v>
      </c>
      <c r="J76" s="1058">
        <f t="shared" si="8"/>
        <v>13177.928548265107</v>
      </c>
      <c r="K76" s="1058">
        <f t="shared" si="9"/>
        <v>131.77928548265106</v>
      </c>
      <c r="L76" s="1058">
        <f t="shared" si="12"/>
        <v>185.60462744035436</v>
      </c>
      <c r="M76" s="1151">
        <f t="shared" si="17"/>
        <v>317.38391292300543</v>
      </c>
      <c r="N76" s="1190"/>
      <c r="O76" s="1743"/>
      <c r="P76" s="1057" t="s">
        <v>224</v>
      </c>
      <c r="Q76" s="1058">
        <f t="shared" si="14"/>
        <v>0</v>
      </c>
      <c r="R76" s="1058">
        <f t="shared" si="6"/>
        <v>0</v>
      </c>
      <c r="S76" s="1058">
        <f t="shared" si="13"/>
        <v>0</v>
      </c>
      <c r="T76" s="1059">
        <f t="shared" si="10"/>
        <v>0</v>
      </c>
      <c r="U76" s="1059"/>
      <c r="V76" s="1739"/>
      <c r="W76" s="1057" t="s">
        <v>224</v>
      </c>
      <c r="X76" s="1058"/>
      <c r="Y76" s="1058"/>
      <c r="Z76" s="1058"/>
      <c r="AA76" s="1059">
        <f t="shared" si="11"/>
        <v>0</v>
      </c>
      <c r="AB76" s="1059"/>
      <c r="AC76" s="1061"/>
      <c r="AE76" s="1041"/>
    </row>
    <row r="77" spans="1:31" ht="12.75" thickBot="1">
      <c r="A77" s="1742"/>
      <c r="B77" s="1160" t="s">
        <v>225</v>
      </c>
      <c r="C77" s="1152">
        <f t="shared" si="18"/>
        <v>7351.8128854189508</v>
      </c>
      <c r="D77" s="1152">
        <f t="shared" si="16"/>
        <v>73.518128854189499</v>
      </c>
      <c r="E77" s="1152">
        <f t="shared" si="5"/>
        <v>120.52152271178605</v>
      </c>
      <c r="F77" s="1189">
        <f t="shared" si="15"/>
        <v>194.03965156597553</v>
      </c>
      <c r="G77" s="1186">
        <f>SUM(D66:D77)</f>
        <v>961.76175124005283</v>
      </c>
      <c r="H77" s="1735"/>
      <c r="I77" s="1160" t="s">
        <v>225</v>
      </c>
      <c r="J77" s="1152">
        <f t="shared" si="8"/>
        <v>12992.323920824752</v>
      </c>
      <c r="K77" s="1152">
        <f t="shared" si="9"/>
        <v>129.92323920824751</v>
      </c>
      <c r="L77" s="1152">
        <f t="shared" si="12"/>
        <v>185.60462744035436</v>
      </c>
      <c r="M77" s="1189">
        <f t="shared" si="17"/>
        <v>315.52786664860184</v>
      </c>
      <c r="N77" s="1186">
        <f>SUM(K66:K77)</f>
        <v>1681.5779246096042</v>
      </c>
      <c r="O77" s="1743"/>
      <c r="P77" s="1057" t="s">
        <v>225</v>
      </c>
      <c r="Q77" s="1058">
        <f t="shared" si="14"/>
        <v>0</v>
      </c>
      <c r="R77" s="1058">
        <f t="shared" si="6"/>
        <v>0</v>
      </c>
      <c r="S77" s="1058">
        <f t="shared" si="13"/>
        <v>0</v>
      </c>
      <c r="T77" s="1059">
        <f t="shared" si="10"/>
        <v>0</v>
      </c>
      <c r="U77" s="1063">
        <f>SUM(R66:R77)</f>
        <v>0</v>
      </c>
      <c r="V77" s="1739"/>
      <c r="W77" s="1057" t="s">
        <v>225</v>
      </c>
      <c r="X77" s="1058"/>
      <c r="Y77" s="1058"/>
      <c r="Z77" s="1058"/>
      <c r="AA77" s="1059">
        <f t="shared" si="11"/>
        <v>0</v>
      </c>
      <c r="AB77" s="1063">
        <f>SUM(Y66:Y77)</f>
        <v>0</v>
      </c>
      <c r="AC77" s="1061"/>
      <c r="AD77" s="1039">
        <f>AD65+1</f>
        <v>2028</v>
      </c>
      <c r="AE77" s="1041">
        <f>G77+N77+U77+AB77</f>
        <v>2643.3396758496569</v>
      </c>
    </row>
    <row r="78" spans="1:31">
      <c r="A78" s="1740">
        <f>A66+1</f>
        <v>2029</v>
      </c>
      <c r="B78" s="1173" t="s">
        <v>214</v>
      </c>
      <c r="C78" s="1149">
        <f t="shared" si="18"/>
        <v>7231.2913627071648</v>
      </c>
      <c r="D78" s="1149">
        <f t="shared" si="16"/>
        <v>72.312913627071637</v>
      </c>
      <c r="E78" s="1149">
        <f t="shared" si="5"/>
        <v>120.52152271178605</v>
      </c>
      <c r="F78" s="1150">
        <f t="shared" si="15"/>
        <v>192.8344363388577</v>
      </c>
      <c r="G78" s="1184"/>
      <c r="H78" s="1733">
        <f>H66+1</f>
        <v>2029</v>
      </c>
      <c r="I78" s="1173" t="s">
        <v>214</v>
      </c>
      <c r="J78" s="1149">
        <f t="shared" si="8"/>
        <v>12806.719293384398</v>
      </c>
      <c r="K78" s="1149">
        <f t="shared" si="9"/>
        <v>128.06719293384398</v>
      </c>
      <c r="L78" s="1149">
        <f t="shared" si="12"/>
        <v>185.60462744035436</v>
      </c>
      <c r="M78" s="1150">
        <f t="shared" si="17"/>
        <v>313.67182037419832</v>
      </c>
      <c r="N78" s="1187"/>
      <c r="O78" s="1743" t="e">
        <f>O66+1</f>
        <v>#REF!</v>
      </c>
      <c r="P78" s="1057" t="s">
        <v>214</v>
      </c>
      <c r="Q78" s="1058">
        <f t="shared" si="14"/>
        <v>0</v>
      </c>
      <c r="R78" s="1058">
        <f t="shared" si="6"/>
        <v>0</v>
      </c>
      <c r="S78" s="1058">
        <f t="shared" si="13"/>
        <v>0</v>
      </c>
      <c r="T78" s="1059">
        <f t="shared" si="10"/>
        <v>0</v>
      </c>
      <c r="U78" s="1059"/>
      <c r="V78" s="1739" t="e">
        <f>V66+1</f>
        <v>#REF!</v>
      </c>
      <c r="W78" s="1057" t="s">
        <v>214</v>
      </c>
      <c r="X78" s="1058"/>
      <c r="Y78" s="1058"/>
      <c r="Z78" s="1058"/>
      <c r="AA78" s="1059">
        <f t="shared" si="11"/>
        <v>0</v>
      </c>
      <c r="AB78" s="1059"/>
      <c r="AC78" s="1061"/>
      <c r="AE78" s="1041"/>
    </row>
    <row r="79" spans="1:31">
      <c r="A79" s="1741"/>
      <c r="B79" s="1174" t="s">
        <v>215</v>
      </c>
      <c r="C79" s="1058">
        <f t="shared" si="18"/>
        <v>7110.7698399953788</v>
      </c>
      <c r="D79" s="1058">
        <f t="shared" si="16"/>
        <v>71.107698399953776</v>
      </c>
      <c r="E79" s="1058">
        <f t="shared" si="5"/>
        <v>120.52152271178605</v>
      </c>
      <c r="F79" s="1151">
        <f t="shared" si="15"/>
        <v>191.62922111173981</v>
      </c>
      <c r="G79" s="1185"/>
      <c r="H79" s="1734"/>
      <c r="I79" s="1174" t="s">
        <v>215</v>
      </c>
      <c r="J79" s="1058">
        <f t="shared" si="8"/>
        <v>12621.114665944044</v>
      </c>
      <c r="K79" s="1058">
        <f t="shared" si="9"/>
        <v>126.21114665944043</v>
      </c>
      <c r="L79" s="1058">
        <f t="shared" si="12"/>
        <v>185.60462744035436</v>
      </c>
      <c r="M79" s="1151">
        <f t="shared" si="17"/>
        <v>311.81577409979479</v>
      </c>
      <c r="N79" s="1190"/>
      <c r="O79" s="1743"/>
      <c r="P79" s="1057" t="s">
        <v>215</v>
      </c>
      <c r="Q79" s="1058">
        <f t="shared" si="14"/>
        <v>0</v>
      </c>
      <c r="R79" s="1058">
        <f t="shared" si="6"/>
        <v>0</v>
      </c>
      <c r="S79" s="1058">
        <f t="shared" si="13"/>
        <v>0</v>
      </c>
      <c r="T79" s="1059">
        <f t="shared" si="10"/>
        <v>0</v>
      </c>
      <c r="U79" s="1059"/>
      <c r="V79" s="1739"/>
      <c r="W79" s="1057" t="s">
        <v>215</v>
      </c>
      <c r="X79" s="1058"/>
      <c r="Y79" s="1058"/>
      <c r="Z79" s="1058"/>
      <c r="AA79" s="1059">
        <f t="shared" si="11"/>
        <v>0</v>
      </c>
      <c r="AB79" s="1059"/>
      <c r="AC79" s="1061"/>
      <c r="AE79" s="1041"/>
    </row>
    <row r="80" spans="1:31">
      <c r="A80" s="1741"/>
      <c r="B80" s="1174" t="s">
        <v>216</v>
      </c>
      <c r="C80" s="1058">
        <f t="shared" si="18"/>
        <v>6990.2483172835928</v>
      </c>
      <c r="D80" s="1058">
        <f t="shared" si="16"/>
        <v>69.902483172835929</v>
      </c>
      <c r="E80" s="1058">
        <f t="shared" si="5"/>
        <v>120.52152271178605</v>
      </c>
      <c r="F80" s="1151">
        <f t="shared" si="15"/>
        <v>190.42400588462198</v>
      </c>
      <c r="G80" s="1185"/>
      <c r="H80" s="1734"/>
      <c r="I80" s="1174" t="s">
        <v>216</v>
      </c>
      <c r="J80" s="1058">
        <f t="shared" si="8"/>
        <v>12435.510038503689</v>
      </c>
      <c r="K80" s="1058">
        <f t="shared" si="9"/>
        <v>124.35510038503689</v>
      </c>
      <c r="L80" s="1058">
        <f t="shared" si="12"/>
        <v>185.60462744035436</v>
      </c>
      <c r="M80" s="1151">
        <f t="shared" si="17"/>
        <v>309.95972782539127</v>
      </c>
      <c r="N80" s="1190"/>
      <c r="O80" s="1743"/>
      <c r="P80" s="1057" t="s">
        <v>216</v>
      </c>
      <c r="Q80" s="1058">
        <f t="shared" si="14"/>
        <v>0</v>
      </c>
      <c r="R80" s="1058">
        <f t="shared" si="6"/>
        <v>0</v>
      </c>
      <c r="S80" s="1058">
        <f t="shared" si="13"/>
        <v>0</v>
      </c>
      <c r="T80" s="1059">
        <f t="shared" si="10"/>
        <v>0</v>
      </c>
      <c r="U80" s="1059"/>
      <c r="V80" s="1739"/>
      <c r="W80" s="1057" t="s">
        <v>216</v>
      </c>
      <c r="X80" s="1058"/>
      <c r="Y80" s="1058"/>
      <c r="Z80" s="1058"/>
      <c r="AA80" s="1059">
        <f t="shared" si="11"/>
        <v>0</v>
      </c>
      <c r="AB80" s="1059"/>
      <c r="AC80" s="1061"/>
      <c r="AE80" s="1041"/>
    </row>
    <row r="81" spans="1:31">
      <c r="A81" s="1741"/>
      <c r="B81" s="1174" t="s">
        <v>217</v>
      </c>
      <c r="C81" s="1058">
        <f t="shared" si="18"/>
        <v>6869.7267945718067</v>
      </c>
      <c r="D81" s="1058">
        <f t="shared" si="16"/>
        <v>68.697267945718067</v>
      </c>
      <c r="E81" s="1058">
        <f t="shared" si="5"/>
        <v>120.52152271178605</v>
      </c>
      <c r="F81" s="1151">
        <f t="shared" si="15"/>
        <v>189.21879065750412</v>
      </c>
      <c r="G81" s="1185"/>
      <c r="H81" s="1734"/>
      <c r="I81" s="1174" t="s">
        <v>217</v>
      </c>
      <c r="J81" s="1058">
        <f t="shared" si="8"/>
        <v>12249.905411063335</v>
      </c>
      <c r="K81" s="1058">
        <f t="shared" si="9"/>
        <v>122.49905411063334</v>
      </c>
      <c r="L81" s="1058">
        <f t="shared" si="12"/>
        <v>185.60462744035436</v>
      </c>
      <c r="M81" s="1151">
        <f t="shared" si="17"/>
        <v>308.10368155098769</v>
      </c>
      <c r="N81" s="1190"/>
      <c r="O81" s="1743"/>
      <c r="P81" s="1057" t="s">
        <v>217</v>
      </c>
      <c r="Q81" s="1058">
        <f t="shared" si="14"/>
        <v>0</v>
      </c>
      <c r="R81" s="1058">
        <f t="shared" si="6"/>
        <v>0</v>
      </c>
      <c r="S81" s="1058">
        <f t="shared" si="13"/>
        <v>0</v>
      </c>
      <c r="T81" s="1059">
        <f t="shared" si="10"/>
        <v>0</v>
      </c>
      <c r="U81" s="1059"/>
      <c r="V81" s="1739"/>
      <c r="W81" s="1057" t="s">
        <v>217</v>
      </c>
      <c r="X81" s="1058"/>
      <c r="Y81" s="1058"/>
      <c r="Z81" s="1058"/>
      <c r="AA81" s="1059">
        <f t="shared" si="11"/>
        <v>0</v>
      </c>
      <c r="AB81" s="1059"/>
      <c r="AC81" s="1061"/>
      <c r="AE81" s="1041"/>
    </row>
    <row r="82" spans="1:31">
      <c r="A82" s="1741"/>
      <c r="B82" s="1174" t="s">
        <v>218</v>
      </c>
      <c r="C82" s="1058">
        <f t="shared" si="18"/>
        <v>6749.2052718600207</v>
      </c>
      <c r="D82" s="1058">
        <f t="shared" si="16"/>
        <v>67.492052718600206</v>
      </c>
      <c r="E82" s="1058">
        <f t="shared" ref="E82:E137" si="19">$C$3/$D$4</f>
        <v>120.52152271178605</v>
      </c>
      <c r="F82" s="1151">
        <f t="shared" si="15"/>
        <v>188.01357543038625</v>
      </c>
      <c r="G82" s="1185"/>
      <c r="H82" s="1734"/>
      <c r="I82" s="1174" t="s">
        <v>218</v>
      </c>
      <c r="J82" s="1058">
        <f t="shared" si="8"/>
        <v>12064.300783622981</v>
      </c>
      <c r="K82" s="1058">
        <f t="shared" si="9"/>
        <v>120.6430078362298</v>
      </c>
      <c r="L82" s="1058">
        <f t="shared" si="12"/>
        <v>185.60462744035436</v>
      </c>
      <c r="M82" s="1151">
        <f t="shared" si="17"/>
        <v>306.24763527658416</v>
      </c>
      <c r="N82" s="1190"/>
      <c r="O82" s="1743"/>
      <c r="P82" s="1057" t="s">
        <v>218</v>
      </c>
      <c r="Q82" s="1058">
        <f t="shared" si="14"/>
        <v>0</v>
      </c>
      <c r="R82" s="1058">
        <f t="shared" si="6"/>
        <v>0</v>
      </c>
      <c r="S82" s="1058">
        <f t="shared" si="13"/>
        <v>0</v>
      </c>
      <c r="T82" s="1059">
        <f t="shared" si="10"/>
        <v>0</v>
      </c>
      <c r="U82" s="1059"/>
      <c r="V82" s="1739"/>
      <c r="W82" s="1057" t="s">
        <v>218</v>
      </c>
      <c r="X82" s="1058"/>
      <c r="Y82" s="1058"/>
      <c r="Z82" s="1058"/>
      <c r="AA82" s="1059">
        <f t="shared" si="11"/>
        <v>0</v>
      </c>
      <c r="AB82" s="1059"/>
      <c r="AC82" s="1061"/>
      <c r="AE82" s="1041"/>
    </row>
    <row r="83" spans="1:31">
      <c r="A83" s="1741"/>
      <c r="B83" s="1174" t="s">
        <v>219</v>
      </c>
      <c r="C83" s="1058">
        <f t="shared" si="18"/>
        <v>6628.6837491482347</v>
      </c>
      <c r="D83" s="1058">
        <f t="shared" si="16"/>
        <v>66.286837491482345</v>
      </c>
      <c r="E83" s="1058">
        <f t="shared" si="19"/>
        <v>120.52152271178605</v>
      </c>
      <c r="F83" s="1151">
        <f t="shared" si="15"/>
        <v>186.80836020326839</v>
      </c>
      <c r="G83" s="1185"/>
      <c r="H83" s="1734"/>
      <c r="I83" s="1174" t="s">
        <v>219</v>
      </c>
      <c r="J83" s="1058">
        <f t="shared" si="8"/>
        <v>11878.696156182627</v>
      </c>
      <c r="K83" s="1058">
        <f t="shared" si="9"/>
        <v>118.78696156182626</v>
      </c>
      <c r="L83" s="1058">
        <f t="shared" si="12"/>
        <v>185.60462744035436</v>
      </c>
      <c r="M83" s="1151">
        <f t="shared" si="17"/>
        <v>304.39158900218064</v>
      </c>
      <c r="N83" s="1190"/>
      <c r="O83" s="1743"/>
      <c r="P83" s="1057" t="s">
        <v>219</v>
      </c>
      <c r="Q83" s="1058">
        <f t="shared" si="14"/>
        <v>0</v>
      </c>
      <c r="R83" s="1058">
        <f t="shared" ref="R83:R146" si="20">Q83*$D$3/12</f>
        <v>0</v>
      </c>
      <c r="S83" s="1058">
        <f t="shared" si="13"/>
        <v>0</v>
      </c>
      <c r="T83" s="1059">
        <f t="shared" si="10"/>
        <v>0</v>
      </c>
      <c r="U83" s="1059"/>
      <c r="V83" s="1739"/>
      <c r="W83" s="1057" t="s">
        <v>219</v>
      </c>
      <c r="X83" s="1058"/>
      <c r="Y83" s="1058"/>
      <c r="Z83" s="1058"/>
      <c r="AA83" s="1059">
        <f t="shared" si="11"/>
        <v>0</v>
      </c>
      <c r="AB83" s="1059"/>
      <c r="AC83" s="1061"/>
      <c r="AE83" s="1041"/>
    </row>
    <row r="84" spans="1:31">
      <c r="A84" s="1741"/>
      <c r="B84" s="1174" t="s">
        <v>220</v>
      </c>
      <c r="C84" s="1058">
        <f t="shared" si="18"/>
        <v>6508.1622264364487</v>
      </c>
      <c r="D84" s="1058">
        <f t="shared" si="16"/>
        <v>65.081622264364483</v>
      </c>
      <c r="E84" s="1058">
        <f t="shared" si="19"/>
        <v>120.52152271178605</v>
      </c>
      <c r="F84" s="1151">
        <f t="shared" si="15"/>
        <v>185.60314497615053</v>
      </c>
      <c r="G84" s="1185"/>
      <c r="H84" s="1734"/>
      <c r="I84" s="1174" t="s">
        <v>220</v>
      </c>
      <c r="J84" s="1058">
        <f t="shared" ref="J84:J147" si="21">J83-L83</f>
        <v>11693.091528742272</v>
      </c>
      <c r="K84" s="1058">
        <f t="shared" ref="K84:K146" si="22">J84*$K$3/12</f>
        <v>116.93091528742271</v>
      </c>
      <c r="L84" s="1058">
        <f t="shared" si="12"/>
        <v>185.60462744035436</v>
      </c>
      <c r="M84" s="1151">
        <f t="shared" si="17"/>
        <v>302.53554272777706</v>
      </c>
      <c r="N84" s="1190"/>
      <c r="O84" s="1743"/>
      <c r="P84" s="1057" t="s">
        <v>220</v>
      </c>
      <c r="Q84" s="1058">
        <f t="shared" si="14"/>
        <v>0</v>
      </c>
      <c r="R84" s="1058">
        <f t="shared" si="20"/>
        <v>0</v>
      </c>
      <c r="S84" s="1058">
        <f t="shared" si="13"/>
        <v>0</v>
      </c>
      <c r="T84" s="1059">
        <f t="shared" ref="T84:T147" si="23">R84+S84</f>
        <v>0</v>
      </c>
      <c r="U84" s="1059"/>
      <c r="V84" s="1739"/>
      <c r="W84" s="1057" t="s">
        <v>220</v>
      </c>
      <c r="X84" s="1058"/>
      <c r="Y84" s="1058"/>
      <c r="Z84" s="1058"/>
      <c r="AA84" s="1059">
        <f t="shared" ref="AA84:AA147" si="24">Y84+Z84</f>
        <v>0</v>
      </c>
      <c r="AB84" s="1059"/>
      <c r="AC84" s="1061"/>
      <c r="AE84" s="1041"/>
    </row>
    <row r="85" spans="1:31">
      <c r="A85" s="1741"/>
      <c r="B85" s="1174" t="s">
        <v>221</v>
      </c>
      <c r="C85" s="1058">
        <f t="shared" si="18"/>
        <v>6387.6407037246627</v>
      </c>
      <c r="D85" s="1058">
        <f t="shared" si="16"/>
        <v>63.876407037246622</v>
      </c>
      <c r="E85" s="1058">
        <f t="shared" si="19"/>
        <v>120.52152271178605</v>
      </c>
      <c r="F85" s="1151">
        <f t="shared" si="15"/>
        <v>184.39792974903267</v>
      </c>
      <c r="G85" s="1185"/>
      <c r="H85" s="1734"/>
      <c r="I85" s="1174" t="s">
        <v>221</v>
      </c>
      <c r="J85" s="1058">
        <f t="shared" si="21"/>
        <v>11507.486901301918</v>
      </c>
      <c r="K85" s="1058">
        <f t="shared" si="22"/>
        <v>115.07486901301917</v>
      </c>
      <c r="L85" s="1058">
        <f t="shared" si="12"/>
        <v>185.60462744035436</v>
      </c>
      <c r="M85" s="1151">
        <f t="shared" si="17"/>
        <v>300.67949645337353</v>
      </c>
      <c r="N85" s="1190"/>
      <c r="O85" s="1743"/>
      <c r="P85" s="1057" t="s">
        <v>221</v>
      </c>
      <c r="Q85" s="1058">
        <f t="shared" si="14"/>
        <v>0</v>
      </c>
      <c r="R85" s="1058">
        <f t="shared" si="20"/>
        <v>0</v>
      </c>
      <c r="S85" s="1058">
        <f t="shared" si="13"/>
        <v>0</v>
      </c>
      <c r="T85" s="1059">
        <f t="shared" si="23"/>
        <v>0</v>
      </c>
      <c r="U85" s="1059"/>
      <c r="V85" s="1739"/>
      <c r="W85" s="1057" t="s">
        <v>221</v>
      </c>
      <c r="X85" s="1058"/>
      <c r="Y85" s="1058"/>
      <c r="Z85" s="1058"/>
      <c r="AA85" s="1059">
        <f t="shared" si="24"/>
        <v>0</v>
      </c>
      <c r="AB85" s="1059"/>
      <c r="AC85" s="1061"/>
      <c r="AE85" s="1041"/>
    </row>
    <row r="86" spans="1:31">
      <c r="A86" s="1741"/>
      <c r="B86" s="1174" t="s">
        <v>222</v>
      </c>
      <c r="C86" s="1058">
        <f t="shared" si="18"/>
        <v>6267.1191810128767</v>
      </c>
      <c r="D86" s="1058">
        <f t="shared" si="16"/>
        <v>62.671191810128761</v>
      </c>
      <c r="E86" s="1058">
        <f t="shared" si="19"/>
        <v>120.52152271178605</v>
      </c>
      <c r="F86" s="1151">
        <f t="shared" si="15"/>
        <v>183.19271452191481</v>
      </c>
      <c r="G86" s="1185"/>
      <c r="H86" s="1734"/>
      <c r="I86" s="1174" t="s">
        <v>222</v>
      </c>
      <c r="J86" s="1058">
        <f t="shared" si="21"/>
        <v>11321.882273861564</v>
      </c>
      <c r="K86" s="1058">
        <f t="shared" si="22"/>
        <v>113.21882273861563</v>
      </c>
      <c r="L86" s="1058">
        <f t="shared" si="12"/>
        <v>185.60462744035436</v>
      </c>
      <c r="M86" s="1151">
        <f t="shared" si="17"/>
        <v>298.82345017897001</v>
      </c>
      <c r="N86" s="1190"/>
      <c r="O86" s="1743"/>
      <c r="P86" s="1057" t="s">
        <v>222</v>
      </c>
      <c r="Q86" s="1058">
        <f t="shared" si="14"/>
        <v>0</v>
      </c>
      <c r="R86" s="1058">
        <f t="shared" si="20"/>
        <v>0</v>
      </c>
      <c r="S86" s="1058">
        <f t="shared" si="13"/>
        <v>0</v>
      </c>
      <c r="T86" s="1059">
        <f t="shared" si="23"/>
        <v>0</v>
      </c>
      <c r="U86" s="1059"/>
      <c r="V86" s="1739"/>
      <c r="W86" s="1057" t="s">
        <v>222</v>
      </c>
      <c r="X86" s="1058"/>
      <c r="Y86" s="1058"/>
      <c r="Z86" s="1058"/>
      <c r="AA86" s="1059">
        <f t="shared" si="24"/>
        <v>0</v>
      </c>
      <c r="AB86" s="1059"/>
      <c r="AC86" s="1061"/>
      <c r="AE86" s="1041"/>
    </row>
    <row r="87" spans="1:31">
      <c r="A87" s="1741"/>
      <c r="B87" s="1174" t="s">
        <v>223</v>
      </c>
      <c r="C87" s="1058">
        <f t="shared" si="18"/>
        <v>6146.5976583010906</v>
      </c>
      <c r="D87" s="1058">
        <f t="shared" si="16"/>
        <v>61.4659765830109</v>
      </c>
      <c r="E87" s="1058">
        <f t="shared" si="19"/>
        <v>120.52152271178605</v>
      </c>
      <c r="F87" s="1151">
        <f t="shared" si="15"/>
        <v>181.98749929479695</v>
      </c>
      <c r="G87" s="1185"/>
      <c r="H87" s="1734"/>
      <c r="I87" s="1174" t="s">
        <v>223</v>
      </c>
      <c r="J87" s="1058">
        <f t="shared" si="21"/>
        <v>11136.277646421209</v>
      </c>
      <c r="K87" s="1058">
        <f t="shared" si="22"/>
        <v>111.36277646421208</v>
      </c>
      <c r="L87" s="1058">
        <f t="shared" si="12"/>
        <v>185.60462744035436</v>
      </c>
      <c r="M87" s="1151">
        <f t="shared" si="17"/>
        <v>296.96740390456642</v>
      </c>
      <c r="N87" s="1190"/>
      <c r="O87" s="1743"/>
      <c r="P87" s="1057" t="s">
        <v>223</v>
      </c>
      <c r="Q87" s="1058">
        <f t="shared" si="14"/>
        <v>0</v>
      </c>
      <c r="R87" s="1058">
        <f t="shared" si="20"/>
        <v>0</v>
      </c>
      <c r="S87" s="1058">
        <f t="shared" si="13"/>
        <v>0</v>
      </c>
      <c r="T87" s="1059">
        <f t="shared" si="23"/>
        <v>0</v>
      </c>
      <c r="U87" s="1059"/>
      <c r="V87" s="1739"/>
      <c r="W87" s="1057" t="s">
        <v>223</v>
      </c>
      <c r="X87" s="1058"/>
      <c r="Y87" s="1058"/>
      <c r="Z87" s="1058"/>
      <c r="AA87" s="1059">
        <f t="shared" si="24"/>
        <v>0</v>
      </c>
      <c r="AB87" s="1059"/>
      <c r="AC87" s="1061"/>
      <c r="AE87" s="1041"/>
    </row>
    <row r="88" spans="1:31">
      <c r="A88" s="1741"/>
      <c r="B88" s="1174" t="s">
        <v>224</v>
      </c>
      <c r="C88" s="1058">
        <f t="shared" si="18"/>
        <v>6026.0761355893046</v>
      </c>
      <c r="D88" s="1058">
        <f t="shared" si="16"/>
        <v>60.260761355893045</v>
      </c>
      <c r="E88" s="1058">
        <f t="shared" si="19"/>
        <v>120.52152271178605</v>
      </c>
      <c r="F88" s="1151">
        <f t="shared" si="15"/>
        <v>180.78228406767909</v>
      </c>
      <c r="G88" s="1185"/>
      <c r="H88" s="1734"/>
      <c r="I88" s="1174" t="s">
        <v>224</v>
      </c>
      <c r="J88" s="1058">
        <f t="shared" si="21"/>
        <v>10950.673018980855</v>
      </c>
      <c r="K88" s="1058">
        <f t="shared" si="22"/>
        <v>109.50673018980855</v>
      </c>
      <c r="L88" s="1058">
        <f t="shared" si="12"/>
        <v>185.60462744035436</v>
      </c>
      <c r="M88" s="1151">
        <f t="shared" si="17"/>
        <v>295.1113576301629</v>
      </c>
      <c r="N88" s="1190"/>
      <c r="O88" s="1743"/>
      <c r="P88" s="1057" t="s">
        <v>224</v>
      </c>
      <c r="Q88" s="1058">
        <f t="shared" si="14"/>
        <v>0</v>
      </c>
      <c r="R88" s="1058">
        <f t="shared" si="20"/>
        <v>0</v>
      </c>
      <c r="S88" s="1058">
        <f t="shared" si="13"/>
        <v>0</v>
      </c>
      <c r="T88" s="1059">
        <f t="shared" si="23"/>
        <v>0</v>
      </c>
      <c r="U88" s="1059"/>
      <c r="V88" s="1739"/>
      <c r="W88" s="1057" t="s">
        <v>224</v>
      </c>
      <c r="X88" s="1058"/>
      <c r="Y88" s="1058"/>
      <c r="Z88" s="1058"/>
      <c r="AA88" s="1059">
        <f t="shared" si="24"/>
        <v>0</v>
      </c>
      <c r="AB88" s="1059"/>
      <c r="AC88" s="1061"/>
      <c r="AE88" s="1041"/>
    </row>
    <row r="89" spans="1:31" ht="12.75" thickBot="1">
      <c r="A89" s="1742"/>
      <c r="B89" s="1160" t="s">
        <v>225</v>
      </c>
      <c r="C89" s="1152">
        <f t="shared" si="18"/>
        <v>5905.5546128775186</v>
      </c>
      <c r="D89" s="1152">
        <f t="shared" si="16"/>
        <v>59.055546128775184</v>
      </c>
      <c r="E89" s="1152">
        <f t="shared" si="19"/>
        <v>120.52152271178605</v>
      </c>
      <c r="F89" s="1189">
        <f t="shared" si="15"/>
        <v>179.57706884056122</v>
      </c>
      <c r="G89" s="1186">
        <f>SUM(D78:D89)</f>
        <v>788.21075853508091</v>
      </c>
      <c r="H89" s="1735"/>
      <c r="I89" s="1160" t="s">
        <v>225</v>
      </c>
      <c r="J89" s="1152">
        <f t="shared" si="21"/>
        <v>10765.068391540501</v>
      </c>
      <c r="K89" s="1152">
        <f t="shared" si="22"/>
        <v>107.65068391540501</v>
      </c>
      <c r="L89" s="1152">
        <f t="shared" si="12"/>
        <v>185.60462744035436</v>
      </c>
      <c r="M89" s="1189">
        <f t="shared" si="17"/>
        <v>293.25531135575937</v>
      </c>
      <c r="N89" s="1186">
        <f>SUM(K78:K89)</f>
        <v>1414.3072610954941</v>
      </c>
      <c r="O89" s="1743"/>
      <c r="P89" s="1057" t="s">
        <v>225</v>
      </c>
      <c r="Q89" s="1058">
        <f t="shared" si="14"/>
        <v>0</v>
      </c>
      <c r="R89" s="1058">
        <f t="shared" si="20"/>
        <v>0</v>
      </c>
      <c r="S89" s="1058">
        <f t="shared" si="13"/>
        <v>0</v>
      </c>
      <c r="T89" s="1059">
        <f t="shared" si="23"/>
        <v>0</v>
      </c>
      <c r="U89" s="1063">
        <f>SUM(R78:R89)</f>
        <v>0</v>
      </c>
      <c r="V89" s="1739"/>
      <c r="W89" s="1057" t="s">
        <v>225</v>
      </c>
      <c r="X89" s="1058"/>
      <c r="Y89" s="1058"/>
      <c r="Z89" s="1058"/>
      <c r="AA89" s="1059">
        <f t="shared" si="24"/>
        <v>0</v>
      </c>
      <c r="AB89" s="1063">
        <f>SUM(Y78:Y89)</f>
        <v>0</v>
      </c>
      <c r="AC89" s="1061"/>
      <c r="AD89" s="1039">
        <f>AD77+1</f>
        <v>2029</v>
      </c>
      <c r="AE89" s="1041">
        <f>G89+N89+U89+AB89</f>
        <v>2202.5180196305751</v>
      </c>
    </row>
    <row r="90" spans="1:31">
      <c r="A90" s="1724">
        <f>A78+1</f>
        <v>2030</v>
      </c>
      <c r="B90" s="1173" t="s">
        <v>214</v>
      </c>
      <c r="C90" s="1149">
        <f t="shared" si="18"/>
        <v>5785.0330901657326</v>
      </c>
      <c r="D90" s="1149">
        <f t="shared" si="16"/>
        <v>57.850330901657323</v>
      </c>
      <c r="E90" s="1149">
        <f t="shared" si="19"/>
        <v>120.52152271178605</v>
      </c>
      <c r="F90" s="1150">
        <f t="shared" si="15"/>
        <v>178.37185361344336</v>
      </c>
      <c r="G90" s="1184"/>
      <c r="H90" s="1733">
        <f>H78+1</f>
        <v>2030</v>
      </c>
      <c r="I90" s="1173" t="s">
        <v>214</v>
      </c>
      <c r="J90" s="1149">
        <f t="shared" si="21"/>
        <v>10579.463764100146</v>
      </c>
      <c r="K90" s="1149">
        <f t="shared" si="22"/>
        <v>105.79463764100147</v>
      </c>
      <c r="L90" s="1149">
        <f t="shared" si="12"/>
        <v>185.60462744035436</v>
      </c>
      <c r="M90" s="1150">
        <f t="shared" si="17"/>
        <v>291.39926508135585</v>
      </c>
      <c r="N90" s="1184"/>
      <c r="O90" s="1730" t="e">
        <f>O78+1</f>
        <v>#REF!</v>
      </c>
      <c r="P90" s="1057" t="s">
        <v>214</v>
      </c>
      <c r="Q90" s="1058">
        <f t="shared" si="14"/>
        <v>0</v>
      </c>
      <c r="R90" s="1058">
        <f t="shared" si="20"/>
        <v>0</v>
      </c>
      <c r="S90" s="1058">
        <f t="shared" si="13"/>
        <v>0</v>
      </c>
      <c r="T90" s="1059">
        <f t="shared" si="23"/>
        <v>0</v>
      </c>
      <c r="U90" s="1060"/>
      <c r="V90" s="1736" t="e">
        <f>V78+1</f>
        <v>#REF!</v>
      </c>
      <c r="W90" s="1057" t="s">
        <v>214</v>
      </c>
      <c r="X90" s="1058"/>
      <c r="Y90" s="1058"/>
      <c r="Z90" s="1058"/>
      <c r="AA90" s="1059">
        <f t="shared" si="24"/>
        <v>0</v>
      </c>
      <c r="AB90" s="1060"/>
      <c r="AC90" s="1061"/>
      <c r="AE90" s="1041"/>
    </row>
    <row r="91" spans="1:31">
      <c r="A91" s="1725"/>
      <c r="B91" s="1174" t="s">
        <v>215</v>
      </c>
      <c r="C91" s="1058">
        <f t="shared" si="18"/>
        <v>5664.5115674539466</v>
      </c>
      <c r="D91" s="1058">
        <f t="shared" si="16"/>
        <v>56.645115674539461</v>
      </c>
      <c r="E91" s="1058">
        <f t="shared" si="19"/>
        <v>120.52152271178605</v>
      </c>
      <c r="F91" s="1151">
        <f t="shared" si="15"/>
        <v>177.1666383863255</v>
      </c>
      <c r="G91" s="1185"/>
      <c r="H91" s="1734"/>
      <c r="I91" s="1174" t="s">
        <v>215</v>
      </c>
      <c r="J91" s="1058">
        <f t="shared" si="21"/>
        <v>10393.859136659792</v>
      </c>
      <c r="K91" s="1058">
        <f t="shared" si="22"/>
        <v>103.93859136659792</v>
      </c>
      <c r="L91" s="1058">
        <f t="shared" ref="L91:L146" si="25">$J$3/$K$4</f>
        <v>185.60462744035436</v>
      </c>
      <c r="M91" s="1151">
        <f t="shared" si="17"/>
        <v>289.54321880695227</v>
      </c>
      <c r="N91" s="1185"/>
      <c r="O91" s="1731"/>
      <c r="P91" s="1057" t="s">
        <v>215</v>
      </c>
      <c r="Q91" s="1058">
        <f>Q90-S90</f>
        <v>0</v>
      </c>
      <c r="R91" s="1058">
        <f t="shared" si="20"/>
        <v>0</v>
      </c>
      <c r="S91" s="1058">
        <f t="shared" si="13"/>
        <v>0</v>
      </c>
      <c r="T91" s="1059">
        <f t="shared" si="23"/>
        <v>0</v>
      </c>
      <c r="U91" s="1062"/>
      <c r="V91" s="1737"/>
      <c r="W91" s="1057" t="s">
        <v>215</v>
      </c>
      <c r="X91" s="1058"/>
      <c r="Y91" s="1058"/>
      <c r="Z91" s="1058"/>
      <c r="AA91" s="1059">
        <f t="shared" si="24"/>
        <v>0</v>
      </c>
      <c r="AB91" s="1062"/>
      <c r="AC91" s="1061"/>
      <c r="AE91" s="1041"/>
    </row>
    <row r="92" spans="1:31">
      <c r="A92" s="1725"/>
      <c r="B92" s="1174" t="s">
        <v>216</v>
      </c>
      <c r="C92" s="1058">
        <f t="shared" si="18"/>
        <v>5543.9900447421605</v>
      </c>
      <c r="D92" s="1058">
        <f t="shared" si="16"/>
        <v>55.4399004474216</v>
      </c>
      <c r="E92" s="1058">
        <f t="shared" si="19"/>
        <v>120.52152271178605</v>
      </c>
      <c r="F92" s="1151">
        <f t="shared" si="15"/>
        <v>175.96142315920764</v>
      </c>
      <c r="G92" s="1185"/>
      <c r="H92" s="1734"/>
      <c r="I92" s="1174" t="s">
        <v>216</v>
      </c>
      <c r="J92" s="1058">
        <f t="shared" si="21"/>
        <v>10208.254509219438</v>
      </c>
      <c r="K92" s="1058">
        <f t="shared" si="22"/>
        <v>102.08254509219438</v>
      </c>
      <c r="L92" s="1058">
        <f t="shared" si="25"/>
        <v>185.60462744035436</v>
      </c>
      <c r="M92" s="1151">
        <f t="shared" si="17"/>
        <v>287.68717253254874</v>
      </c>
      <c r="N92" s="1185"/>
      <c r="O92" s="1731"/>
      <c r="P92" s="1057" t="s">
        <v>216</v>
      </c>
      <c r="Q92" s="1058">
        <f t="shared" si="14"/>
        <v>0</v>
      </c>
      <c r="R92" s="1058">
        <f t="shared" si="20"/>
        <v>0</v>
      </c>
      <c r="S92" s="1058">
        <f t="shared" si="13"/>
        <v>0</v>
      </c>
      <c r="T92" s="1059">
        <f t="shared" si="23"/>
        <v>0</v>
      </c>
      <c r="U92" s="1062"/>
      <c r="V92" s="1737"/>
      <c r="W92" s="1057" t="s">
        <v>216</v>
      </c>
      <c r="X92" s="1058"/>
      <c r="Y92" s="1058"/>
      <c r="Z92" s="1058"/>
      <c r="AA92" s="1059">
        <f t="shared" si="24"/>
        <v>0</v>
      </c>
      <c r="AB92" s="1062"/>
      <c r="AC92" s="1061"/>
      <c r="AE92" s="1041"/>
    </row>
    <row r="93" spans="1:31">
      <c r="A93" s="1725"/>
      <c r="B93" s="1174" t="s">
        <v>217</v>
      </c>
      <c r="C93" s="1058">
        <f t="shared" si="18"/>
        <v>5423.4685220303745</v>
      </c>
      <c r="D93" s="1058">
        <f t="shared" si="16"/>
        <v>54.234685220303739</v>
      </c>
      <c r="E93" s="1058">
        <f t="shared" si="19"/>
        <v>120.52152271178605</v>
      </c>
      <c r="F93" s="1151">
        <f t="shared" si="15"/>
        <v>174.75620793208978</v>
      </c>
      <c r="G93" s="1185"/>
      <c r="H93" s="1734"/>
      <c r="I93" s="1174" t="s">
        <v>217</v>
      </c>
      <c r="J93" s="1058">
        <f t="shared" si="21"/>
        <v>10022.649881779083</v>
      </c>
      <c r="K93" s="1058">
        <f t="shared" si="22"/>
        <v>100.22649881779084</v>
      </c>
      <c r="L93" s="1058">
        <f t="shared" si="25"/>
        <v>185.60462744035436</v>
      </c>
      <c r="M93" s="1151">
        <f t="shared" si="17"/>
        <v>285.83112625814522</v>
      </c>
      <c r="N93" s="1185"/>
      <c r="O93" s="1731"/>
      <c r="P93" s="1057" t="s">
        <v>217</v>
      </c>
      <c r="Q93" s="1058">
        <f t="shared" si="14"/>
        <v>0</v>
      </c>
      <c r="R93" s="1058">
        <f t="shared" si="20"/>
        <v>0</v>
      </c>
      <c r="S93" s="1058">
        <f t="shared" si="13"/>
        <v>0</v>
      </c>
      <c r="T93" s="1059">
        <f t="shared" si="23"/>
        <v>0</v>
      </c>
      <c r="U93" s="1062"/>
      <c r="V93" s="1737"/>
      <c r="W93" s="1057" t="s">
        <v>217</v>
      </c>
      <c r="X93" s="1058"/>
      <c r="Y93" s="1058"/>
      <c r="Z93" s="1058"/>
      <c r="AA93" s="1059">
        <f t="shared" si="24"/>
        <v>0</v>
      </c>
      <c r="AB93" s="1062"/>
      <c r="AC93" s="1061"/>
      <c r="AE93" s="1041"/>
    </row>
    <row r="94" spans="1:31">
      <c r="A94" s="1725"/>
      <c r="B94" s="1174" t="s">
        <v>218</v>
      </c>
      <c r="C94" s="1058">
        <f t="shared" si="18"/>
        <v>5302.9469993185885</v>
      </c>
      <c r="D94" s="1058">
        <f t="shared" si="16"/>
        <v>53.029469993185877</v>
      </c>
      <c r="E94" s="1058">
        <f t="shared" si="19"/>
        <v>120.52152271178605</v>
      </c>
      <c r="F94" s="1151">
        <f t="shared" si="15"/>
        <v>173.55099270497192</v>
      </c>
      <c r="G94" s="1185"/>
      <c r="H94" s="1734"/>
      <c r="I94" s="1174" t="s">
        <v>218</v>
      </c>
      <c r="J94" s="1058">
        <f t="shared" si="21"/>
        <v>9837.0452543387291</v>
      </c>
      <c r="K94" s="1058">
        <f t="shared" si="22"/>
        <v>98.370452543387287</v>
      </c>
      <c r="L94" s="1058">
        <f t="shared" si="25"/>
        <v>185.60462744035436</v>
      </c>
      <c r="M94" s="1151">
        <f t="shared" si="17"/>
        <v>283.97507998374164</v>
      </c>
      <c r="N94" s="1185"/>
      <c r="O94" s="1731"/>
      <c r="P94" s="1057" t="s">
        <v>218</v>
      </c>
      <c r="Q94" s="1058">
        <f t="shared" si="14"/>
        <v>0</v>
      </c>
      <c r="R94" s="1058">
        <f t="shared" si="20"/>
        <v>0</v>
      </c>
      <c r="S94" s="1058">
        <f t="shared" si="13"/>
        <v>0</v>
      </c>
      <c r="T94" s="1059">
        <f t="shared" si="23"/>
        <v>0</v>
      </c>
      <c r="U94" s="1062"/>
      <c r="V94" s="1737"/>
      <c r="W94" s="1057" t="s">
        <v>218</v>
      </c>
      <c r="X94" s="1058"/>
      <c r="Y94" s="1058"/>
      <c r="Z94" s="1058"/>
      <c r="AA94" s="1059">
        <f t="shared" si="24"/>
        <v>0</v>
      </c>
      <c r="AB94" s="1062"/>
      <c r="AC94" s="1061"/>
      <c r="AE94" s="1041"/>
    </row>
    <row r="95" spans="1:31">
      <c r="A95" s="1725"/>
      <c r="B95" s="1174" t="s">
        <v>219</v>
      </c>
      <c r="C95" s="1058">
        <f t="shared" si="18"/>
        <v>5182.4254766068025</v>
      </c>
      <c r="D95" s="1058">
        <f t="shared" si="16"/>
        <v>51.824254766068016</v>
      </c>
      <c r="E95" s="1058">
        <f t="shared" si="19"/>
        <v>120.52152271178605</v>
      </c>
      <c r="F95" s="1151">
        <f t="shared" si="15"/>
        <v>172.34577747785406</v>
      </c>
      <c r="G95" s="1185"/>
      <c r="H95" s="1734"/>
      <c r="I95" s="1174" t="s">
        <v>219</v>
      </c>
      <c r="J95" s="1058">
        <f t="shared" si="21"/>
        <v>9651.4406268983748</v>
      </c>
      <c r="K95" s="1058">
        <f t="shared" si="22"/>
        <v>96.514406268983748</v>
      </c>
      <c r="L95" s="1058">
        <f t="shared" si="25"/>
        <v>185.60462744035436</v>
      </c>
      <c r="M95" s="1151">
        <f t="shared" si="17"/>
        <v>282.11903370933811</v>
      </c>
      <c r="N95" s="1185"/>
      <c r="O95" s="1731"/>
      <c r="P95" s="1057" t="s">
        <v>219</v>
      </c>
      <c r="Q95" s="1058">
        <f t="shared" si="14"/>
        <v>0</v>
      </c>
      <c r="R95" s="1058">
        <f t="shared" si="20"/>
        <v>0</v>
      </c>
      <c r="S95" s="1058">
        <f t="shared" si="13"/>
        <v>0</v>
      </c>
      <c r="T95" s="1059">
        <f t="shared" si="23"/>
        <v>0</v>
      </c>
      <c r="U95" s="1062"/>
      <c r="V95" s="1737"/>
      <c r="W95" s="1057" t="s">
        <v>219</v>
      </c>
      <c r="X95" s="1058"/>
      <c r="Y95" s="1058"/>
      <c r="Z95" s="1058"/>
      <c r="AA95" s="1059">
        <f t="shared" si="24"/>
        <v>0</v>
      </c>
      <c r="AB95" s="1062"/>
      <c r="AC95" s="1061"/>
      <c r="AE95" s="1041"/>
    </row>
    <row r="96" spans="1:31">
      <c r="A96" s="1725"/>
      <c r="B96" s="1174" t="s">
        <v>220</v>
      </c>
      <c r="C96" s="1058">
        <f t="shared" si="18"/>
        <v>5061.9039538950165</v>
      </c>
      <c r="D96" s="1058">
        <f t="shared" si="16"/>
        <v>50.619039538950169</v>
      </c>
      <c r="E96" s="1058">
        <f t="shared" si="19"/>
        <v>120.52152271178605</v>
      </c>
      <c r="F96" s="1151">
        <f t="shared" si="15"/>
        <v>171.14056225073622</v>
      </c>
      <c r="G96" s="1185"/>
      <c r="H96" s="1734"/>
      <c r="I96" s="1174" t="s">
        <v>220</v>
      </c>
      <c r="J96" s="1058">
        <f t="shared" si="21"/>
        <v>9465.8359994580205</v>
      </c>
      <c r="K96" s="1058">
        <f t="shared" si="22"/>
        <v>94.658359994580209</v>
      </c>
      <c r="L96" s="1058">
        <f t="shared" si="25"/>
        <v>185.60462744035436</v>
      </c>
      <c r="M96" s="1151">
        <f t="shared" si="17"/>
        <v>280.26298743493459</v>
      </c>
      <c r="N96" s="1185"/>
      <c r="O96" s="1731"/>
      <c r="P96" s="1057" t="s">
        <v>220</v>
      </c>
      <c r="Q96" s="1058">
        <f t="shared" si="14"/>
        <v>0</v>
      </c>
      <c r="R96" s="1058">
        <f t="shared" si="20"/>
        <v>0</v>
      </c>
      <c r="S96" s="1058">
        <f t="shared" si="13"/>
        <v>0</v>
      </c>
      <c r="T96" s="1059">
        <f t="shared" si="23"/>
        <v>0</v>
      </c>
      <c r="U96" s="1062"/>
      <c r="V96" s="1737"/>
      <c r="W96" s="1057" t="s">
        <v>220</v>
      </c>
      <c r="X96" s="1058"/>
      <c r="Y96" s="1058"/>
      <c r="Z96" s="1058"/>
      <c r="AA96" s="1059">
        <f t="shared" si="24"/>
        <v>0</v>
      </c>
      <c r="AB96" s="1062"/>
      <c r="AC96" s="1061"/>
      <c r="AE96" s="1041"/>
    </row>
    <row r="97" spans="1:31">
      <c r="A97" s="1725"/>
      <c r="B97" s="1174" t="s">
        <v>221</v>
      </c>
      <c r="C97" s="1058">
        <f t="shared" si="18"/>
        <v>4941.3824311832304</v>
      </c>
      <c r="D97" s="1058">
        <f t="shared" si="16"/>
        <v>49.413824311832308</v>
      </c>
      <c r="E97" s="1058">
        <f t="shared" si="19"/>
        <v>120.52152271178605</v>
      </c>
      <c r="F97" s="1151">
        <f t="shared" si="15"/>
        <v>169.93534702361836</v>
      </c>
      <c r="G97" s="1185"/>
      <c r="H97" s="1734"/>
      <c r="I97" s="1174" t="s">
        <v>221</v>
      </c>
      <c r="J97" s="1058">
        <f t="shared" si="21"/>
        <v>9280.2313720176662</v>
      </c>
      <c r="K97" s="1058">
        <f t="shared" si="22"/>
        <v>92.802313720176656</v>
      </c>
      <c r="L97" s="1058">
        <f t="shared" si="25"/>
        <v>185.60462744035436</v>
      </c>
      <c r="M97" s="1151">
        <f t="shared" si="17"/>
        <v>278.40694116053101</v>
      </c>
      <c r="N97" s="1185"/>
      <c r="O97" s="1731"/>
      <c r="P97" s="1057" t="s">
        <v>221</v>
      </c>
      <c r="Q97" s="1058">
        <f t="shared" si="14"/>
        <v>0</v>
      </c>
      <c r="R97" s="1058">
        <f t="shared" si="20"/>
        <v>0</v>
      </c>
      <c r="S97" s="1058">
        <f t="shared" si="13"/>
        <v>0</v>
      </c>
      <c r="T97" s="1059">
        <f t="shared" si="23"/>
        <v>0</v>
      </c>
      <c r="U97" s="1062"/>
      <c r="V97" s="1737"/>
      <c r="W97" s="1057" t="s">
        <v>221</v>
      </c>
      <c r="X97" s="1058"/>
      <c r="Y97" s="1058"/>
      <c r="Z97" s="1058"/>
      <c r="AA97" s="1059">
        <f t="shared" si="24"/>
        <v>0</v>
      </c>
      <c r="AB97" s="1062"/>
      <c r="AC97" s="1061"/>
      <c r="AE97" s="1041"/>
    </row>
    <row r="98" spans="1:31">
      <c r="A98" s="1725"/>
      <c r="B98" s="1174" t="s">
        <v>222</v>
      </c>
      <c r="C98" s="1058">
        <f t="shared" si="18"/>
        <v>4820.8609084714444</v>
      </c>
      <c r="D98" s="1058">
        <f t="shared" si="16"/>
        <v>48.208609084714446</v>
      </c>
      <c r="E98" s="1058">
        <f t="shared" si="19"/>
        <v>120.52152271178605</v>
      </c>
      <c r="F98" s="1151">
        <f t="shared" si="15"/>
        <v>168.7301317965005</v>
      </c>
      <c r="G98" s="1185"/>
      <c r="H98" s="1734"/>
      <c r="I98" s="1174" t="s">
        <v>222</v>
      </c>
      <c r="J98" s="1058">
        <f t="shared" si="21"/>
        <v>9094.6267445773119</v>
      </c>
      <c r="K98" s="1058">
        <f t="shared" si="22"/>
        <v>90.946267445773117</v>
      </c>
      <c r="L98" s="1058">
        <f t="shared" si="25"/>
        <v>185.60462744035436</v>
      </c>
      <c r="M98" s="1151">
        <f t="shared" si="17"/>
        <v>276.55089488612748</v>
      </c>
      <c r="N98" s="1185"/>
      <c r="O98" s="1731"/>
      <c r="P98" s="1057" t="s">
        <v>222</v>
      </c>
      <c r="Q98" s="1058">
        <f t="shared" si="14"/>
        <v>0</v>
      </c>
      <c r="R98" s="1058">
        <f t="shared" si="20"/>
        <v>0</v>
      </c>
      <c r="S98" s="1058">
        <f t="shared" si="13"/>
        <v>0</v>
      </c>
      <c r="T98" s="1059">
        <f t="shared" si="23"/>
        <v>0</v>
      </c>
      <c r="U98" s="1062"/>
      <c r="V98" s="1737"/>
      <c r="W98" s="1057" t="s">
        <v>222</v>
      </c>
      <c r="X98" s="1058"/>
      <c r="Y98" s="1058"/>
      <c r="Z98" s="1058"/>
      <c r="AA98" s="1059">
        <f t="shared" si="24"/>
        <v>0</v>
      </c>
      <c r="AB98" s="1062"/>
      <c r="AC98" s="1061"/>
      <c r="AE98" s="1041"/>
    </row>
    <row r="99" spans="1:31">
      <c r="A99" s="1725"/>
      <c r="B99" s="1174" t="s">
        <v>223</v>
      </c>
      <c r="C99" s="1058">
        <f t="shared" si="18"/>
        <v>4700.3393857596584</v>
      </c>
      <c r="D99" s="1058">
        <f t="shared" si="16"/>
        <v>47.003393857596585</v>
      </c>
      <c r="E99" s="1058">
        <f t="shared" si="19"/>
        <v>120.52152271178605</v>
      </c>
      <c r="F99" s="1151">
        <f t="shared" si="15"/>
        <v>167.52491656938264</v>
      </c>
      <c r="G99" s="1185"/>
      <c r="H99" s="1734"/>
      <c r="I99" s="1174" t="s">
        <v>223</v>
      </c>
      <c r="J99" s="1058">
        <f t="shared" si="21"/>
        <v>8909.0221171369576</v>
      </c>
      <c r="K99" s="1058">
        <f t="shared" si="22"/>
        <v>89.090221171369578</v>
      </c>
      <c r="L99" s="1058">
        <f t="shared" si="25"/>
        <v>185.60462744035436</v>
      </c>
      <c r="M99" s="1151">
        <f t="shared" si="17"/>
        <v>274.69484861172396</v>
      </c>
      <c r="N99" s="1185"/>
      <c r="O99" s="1731"/>
      <c r="P99" s="1057" t="s">
        <v>223</v>
      </c>
      <c r="Q99" s="1058">
        <f t="shared" si="14"/>
        <v>0</v>
      </c>
      <c r="R99" s="1058">
        <f t="shared" si="20"/>
        <v>0</v>
      </c>
      <c r="S99" s="1058">
        <f t="shared" si="13"/>
        <v>0</v>
      </c>
      <c r="T99" s="1059">
        <f t="shared" si="23"/>
        <v>0</v>
      </c>
      <c r="U99" s="1062"/>
      <c r="V99" s="1737"/>
      <c r="W99" s="1057" t="s">
        <v>223</v>
      </c>
      <c r="X99" s="1058"/>
      <c r="Y99" s="1058"/>
      <c r="Z99" s="1058"/>
      <c r="AA99" s="1059">
        <f t="shared" si="24"/>
        <v>0</v>
      </c>
      <c r="AB99" s="1062"/>
      <c r="AC99" s="1061"/>
      <c r="AE99" s="1041"/>
    </row>
    <row r="100" spans="1:31">
      <c r="A100" s="1725"/>
      <c r="B100" s="1174" t="s">
        <v>224</v>
      </c>
      <c r="C100" s="1058">
        <f t="shared" si="18"/>
        <v>4579.8178630478724</v>
      </c>
      <c r="D100" s="1058">
        <f t="shared" si="16"/>
        <v>45.798178630478724</v>
      </c>
      <c r="E100" s="1058">
        <f t="shared" si="19"/>
        <v>120.52152271178605</v>
      </c>
      <c r="F100" s="1151">
        <f t="shared" si="15"/>
        <v>166.31970134226478</v>
      </c>
      <c r="G100" s="1185"/>
      <c r="H100" s="1734"/>
      <c r="I100" s="1174" t="s">
        <v>224</v>
      </c>
      <c r="J100" s="1058">
        <f t="shared" si="21"/>
        <v>8723.4174896966033</v>
      </c>
      <c r="K100" s="1058">
        <f t="shared" si="22"/>
        <v>87.234174896966024</v>
      </c>
      <c r="L100" s="1058">
        <f t="shared" si="25"/>
        <v>185.60462744035436</v>
      </c>
      <c r="M100" s="1151">
        <f t="shared" si="17"/>
        <v>272.83880233732037</v>
      </c>
      <c r="N100" s="1185"/>
      <c r="O100" s="1731"/>
      <c r="P100" s="1057" t="s">
        <v>224</v>
      </c>
      <c r="Q100" s="1058">
        <f t="shared" si="14"/>
        <v>0</v>
      </c>
      <c r="R100" s="1058">
        <f t="shared" si="20"/>
        <v>0</v>
      </c>
      <c r="S100" s="1058">
        <f t="shared" si="13"/>
        <v>0</v>
      </c>
      <c r="T100" s="1059">
        <f t="shared" si="23"/>
        <v>0</v>
      </c>
      <c r="U100" s="1062"/>
      <c r="V100" s="1737"/>
      <c r="W100" s="1057" t="s">
        <v>224</v>
      </c>
      <c r="X100" s="1058"/>
      <c r="Y100" s="1058"/>
      <c r="Z100" s="1058"/>
      <c r="AA100" s="1059">
        <f t="shared" si="24"/>
        <v>0</v>
      </c>
      <c r="AB100" s="1062"/>
      <c r="AC100" s="1061"/>
      <c r="AE100" s="1041"/>
    </row>
    <row r="101" spans="1:31" ht="12.75" thickBot="1">
      <c r="A101" s="1726"/>
      <c r="B101" s="1160" t="s">
        <v>225</v>
      </c>
      <c r="C101" s="1152">
        <f t="shared" si="18"/>
        <v>4459.2963403360864</v>
      </c>
      <c r="D101" s="1152">
        <f t="shared" si="16"/>
        <v>44.592963403360862</v>
      </c>
      <c r="E101" s="1152">
        <f t="shared" si="19"/>
        <v>120.52152271178605</v>
      </c>
      <c r="F101" s="1189">
        <f t="shared" si="15"/>
        <v>165.11448611514692</v>
      </c>
      <c r="G101" s="1186">
        <f>SUM(D90:D101)</f>
        <v>614.659765830109</v>
      </c>
      <c r="H101" s="1735"/>
      <c r="I101" s="1160" t="s">
        <v>225</v>
      </c>
      <c r="J101" s="1152">
        <f t="shared" si="21"/>
        <v>8537.812862256249</v>
      </c>
      <c r="K101" s="1152">
        <f t="shared" si="22"/>
        <v>85.378128622562485</v>
      </c>
      <c r="L101" s="1152">
        <f t="shared" si="25"/>
        <v>185.60462744035436</v>
      </c>
      <c r="M101" s="1189">
        <f t="shared" si="17"/>
        <v>270.98275606291685</v>
      </c>
      <c r="N101" s="1186">
        <f>SUM(K90:K101)</f>
        <v>1147.0365975813838</v>
      </c>
      <c r="O101" s="1732"/>
      <c r="P101" s="1057" t="s">
        <v>225</v>
      </c>
      <c r="Q101" s="1058">
        <f t="shared" si="14"/>
        <v>0</v>
      </c>
      <c r="R101" s="1058">
        <f t="shared" si="20"/>
        <v>0</v>
      </c>
      <c r="S101" s="1058">
        <f t="shared" si="13"/>
        <v>0</v>
      </c>
      <c r="T101" s="1059">
        <f t="shared" si="23"/>
        <v>0</v>
      </c>
      <c r="U101" s="1063">
        <f>SUM(R90:R101)</f>
        <v>0</v>
      </c>
      <c r="V101" s="1738"/>
      <c r="W101" s="1057" t="s">
        <v>225</v>
      </c>
      <c r="X101" s="1058"/>
      <c r="Y101" s="1058"/>
      <c r="Z101" s="1058"/>
      <c r="AA101" s="1059">
        <f t="shared" si="24"/>
        <v>0</v>
      </c>
      <c r="AB101" s="1063">
        <f>SUM(Y90:Y101)</f>
        <v>0</v>
      </c>
      <c r="AC101" s="1061"/>
      <c r="AD101" s="1039">
        <f>AD89+1</f>
        <v>2030</v>
      </c>
      <c r="AE101" s="1041">
        <f>G101+N101+U101+AB101</f>
        <v>1761.6963634114927</v>
      </c>
    </row>
    <row r="102" spans="1:31">
      <c r="A102" s="1724">
        <f>A90+1</f>
        <v>2031</v>
      </c>
      <c r="B102" s="1173" t="s">
        <v>214</v>
      </c>
      <c r="C102" s="1149">
        <f t="shared" si="18"/>
        <v>4338.7748176243003</v>
      </c>
      <c r="D102" s="1149">
        <f t="shared" si="16"/>
        <v>43.387748176243001</v>
      </c>
      <c r="E102" s="1149">
        <f t="shared" si="19"/>
        <v>120.52152271178605</v>
      </c>
      <c r="F102" s="1150">
        <f t="shared" si="15"/>
        <v>163.90927088802906</v>
      </c>
      <c r="G102" s="1184"/>
      <c r="H102" s="1733">
        <f>H90+1</f>
        <v>2031</v>
      </c>
      <c r="I102" s="1173" t="s">
        <v>214</v>
      </c>
      <c r="J102" s="1149">
        <f t="shared" si="21"/>
        <v>8352.2082348158947</v>
      </c>
      <c r="K102" s="1149">
        <f t="shared" si="22"/>
        <v>83.522082348158946</v>
      </c>
      <c r="L102" s="1149">
        <f t="shared" si="25"/>
        <v>185.60462744035436</v>
      </c>
      <c r="M102" s="1150">
        <f t="shared" si="17"/>
        <v>269.12670978851332</v>
      </c>
      <c r="N102" s="1184"/>
      <c r="O102" s="1730" t="e">
        <f>O90+1</f>
        <v>#REF!</v>
      </c>
      <c r="P102" s="1057" t="s">
        <v>214</v>
      </c>
      <c r="Q102" s="1058">
        <f t="shared" si="14"/>
        <v>0</v>
      </c>
      <c r="R102" s="1058">
        <f t="shared" si="20"/>
        <v>0</v>
      </c>
      <c r="S102" s="1058">
        <f t="shared" si="13"/>
        <v>0</v>
      </c>
      <c r="T102" s="1059">
        <f t="shared" si="23"/>
        <v>0</v>
      </c>
      <c r="U102" s="1060"/>
      <c r="V102" s="1736" t="e">
        <f>V90+1</f>
        <v>#REF!</v>
      </c>
      <c r="W102" s="1057" t="s">
        <v>214</v>
      </c>
      <c r="X102" s="1058"/>
      <c r="Y102" s="1058"/>
      <c r="Z102" s="1058"/>
      <c r="AA102" s="1059">
        <f t="shared" si="24"/>
        <v>0</v>
      </c>
      <c r="AB102" s="1060"/>
      <c r="AC102" s="1061"/>
      <c r="AE102" s="1041"/>
    </row>
    <row r="103" spans="1:31">
      <c r="A103" s="1725"/>
      <c r="B103" s="1174" t="s">
        <v>215</v>
      </c>
      <c r="C103" s="1058">
        <f t="shared" si="18"/>
        <v>4218.2532949125143</v>
      </c>
      <c r="D103" s="1058">
        <f t="shared" si="16"/>
        <v>42.18253294912514</v>
      </c>
      <c r="E103" s="1058">
        <f t="shared" si="19"/>
        <v>120.52152271178605</v>
      </c>
      <c r="F103" s="1151">
        <f t="shared" si="15"/>
        <v>162.70405566091119</v>
      </c>
      <c r="G103" s="1185"/>
      <c r="H103" s="1734"/>
      <c r="I103" s="1174" t="s">
        <v>215</v>
      </c>
      <c r="J103" s="1058">
        <f t="shared" si="21"/>
        <v>8166.6036073755404</v>
      </c>
      <c r="K103" s="1058">
        <f t="shared" si="22"/>
        <v>81.666036073755393</v>
      </c>
      <c r="L103" s="1058">
        <f t="shared" si="25"/>
        <v>185.60462744035436</v>
      </c>
      <c r="M103" s="1151">
        <f t="shared" si="17"/>
        <v>267.27066351410974</v>
      </c>
      <c r="N103" s="1185"/>
      <c r="O103" s="1731"/>
      <c r="P103" s="1057" t="s">
        <v>215</v>
      </c>
      <c r="Q103" s="1058">
        <f t="shared" si="14"/>
        <v>0</v>
      </c>
      <c r="R103" s="1058">
        <f t="shared" si="20"/>
        <v>0</v>
      </c>
      <c r="S103" s="1058">
        <f t="shared" si="13"/>
        <v>0</v>
      </c>
      <c r="T103" s="1059">
        <f t="shared" si="23"/>
        <v>0</v>
      </c>
      <c r="U103" s="1062"/>
      <c r="V103" s="1737"/>
      <c r="W103" s="1057" t="s">
        <v>215</v>
      </c>
      <c r="X103" s="1058"/>
      <c r="Y103" s="1058"/>
      <c r="Z103" s="1058"/>
      <c r="AA103" s="1059">
        <f t="shared" si="24"/>
        <v>0</v>
      </c>
      <c r="AB103" s="1062"/>
      <c r="AC103" s="1061"/>
      <c r="AE103" s="1041"/>
    </row>
    <row r="104" spans="1:31">
      <c r="A104" s="1725"/>
      <c r="B104" s="1174" t="s">
        <v>216</v>
      </c>
      <c r="C104" s="1058">
        <f t="shared" si="18"/>
        <v>4097.7317722007283</v>
      </c>
      <c r="D104" s="1058">
        <f t="shared" si="16"/>
        <v>40.977317722007278</v>
      </c>
      <c r="E104" s="1058">
        <f t="shared" si="19"/>
        <v>120.52152271178605</v>
      </c>
      <c r="F104" s="1151">
        <f t="shared" si="15"/>
        <v>161.49884043379333</v>
      </c>
      <c r="G104" s="1185"/>
      <c r="H104" s="1734"/>
      <c r="I104" s="1174" t="s">
        <v>216</v>
      </c>
      <c r="J104" s="1058">
        <f t="shared" si="21"/>
        <v>7980.9989799351861</v>
      </c>
      <c r="K104" s="1058">
        <f t="shared" si="22"/>
        <v>79.809989799351854</v>
      </c>
      <c r="L104" s="1058">
        <f t="shared" si="25"/>
        <v>185.60462744035436</v>
      </c>
      <c r="M104" s="1151">
        <f t="shared" si="17"/>
        <v>265.41461723970622</v>
      </c>
      <c r="N104" s="1185"/>
      <c r="O104" s="1731"/>
      <c r="P104" s="1057" t="s">
        <v>216</v>
      </c>
      <c r="Q104" s="1058">
        <f t="shared" si="14"/>
        <v>0</v>
      </c>
      <c r="R104" s="1058">
        <f t="shared" si="20"/>
        <v>0</v>
      </c>
      <c r="S104" s="1058">
        <f t="shared" si="13"/>
        <v>0</v>
      </c>
      <c r="T104" s="1059">
        <f t="shared" si="23"/>
        <v>0</v>
      </c>
      <c r="U104" s="1062"/>
      <c r="V104" s="1737"/>
      <c r="W104" s="1057" t="s">
        <v>216</v>
      </c>
      <c r="X104" s="1058"/>
      <c r="Y104" s="1058"/>
      <c r="Z104" s="1058"/>
      <c r="AA104" s="1059">
        <f t="shared" si="24"/>
        <v>0</v>
      </c>
      <c r="AB104" s="1062"/>
      <c r="AC104" s="1061"/>
      <c r="AE104" s="1041"/>
    </row>
    <row r="105" spans="1:31">
      <c r="A105" s="1725"/>
      <c r="B105" s="1174" t="s">
        <v>217</v>
      </c>
      <c r="C105" s="1058">
        <f t="shared" si="18"/>
        <v>3977.2102494889423</v>
      </c>
      <c r="D105" s="1058">
        <f t="shared" si="16"/>
        <v>39.772102494889417</v>
      </c>
      <c r="E105" s="1058">
        <f t="shared" si="19"/>
        <v>120.52152271178605</v>
      </c>
      <c r="F105" s="1151">
        <f t="shared" si="15"/>
        <v>160.29362520667547</v>
      </c>
      <c r="G105" s="1185"/>
      <c r="H105" s="1734"/>
      <c r="I105" s="1174" t="s">
        <v>217</v>
      </c>
      <c r="J105" s="1058">
        <f t="shared" si="21"/>
        <v>7795.3943524948318</v>
      </c>
      <c r="K105" s="1058">
        <f t="shared" si="22"/>
        <v>77.953943524948315</v>
      </c>
      <c r="L105" s="1058">
        <f t="shared" si="25"/>
        <v>185.60462744035436</v>
      </c>
      <c r="M105" s="1151">
        <f t="shared" si="17"/>
        <v>263.55857096530269</v>
      </c>
      <c r="N105" s="1185"/>
      <c r="O105" s="1731"/>
      <c r="P105" s="1057" t="s">
        <v>217</v>
      </c>
      <c r="Q105" s="1058">
        <f t="shared" si="14"/>
        <v>0</v>
      </c>
      <c r="R105" s="1058">
        <f t="shared" si="20"/>
        <v>0</v>
      </c>
      <c r="S105" s="1058">
        <f t="shared" si="13"/>
        <v>0</v>
      </c>
      <c r="T105" s="1059">
        <f t="shared" si="23"/>
        <v>0</v>
      </c>
      <c r="U105" s="1062"/>
      <c r="V105" s="1737"/>
      <c r="W105" s="1057" t="s">
        <v>217</v>
      </c>
      <c r="X105" s="1058"/>
      <c r="Y105" s="1058"/>
      <c r="Z105" s="1058"/>
      <c r="AA105" s="1059">
        <f t="shared" si="24"/>
        <v>0</v>
      </c>
      <c r="AB105" s="1062"/>
      <c r="AC105" s="1061"/>
      <c r="AE105" s="1041"/>
    </row>
    <row r="106" spans="1:31">
      <c r="A106" s="1725"/>
      <c r="B106" s="1174" t="s">
        <v>218</v>
      </c>
      <c r="C106" s="1058">
        <f t="shared" si="18"/>
        <v>3856.6887267771563</v>
      </c>
      <c r="D106" s="1058">
        <f t="shared" si="16"/>
        <v>38.566887267771563</v>
      </c>
      <c r="E106" s="1058">
        <f t="shared" si="19"/>
        <v>120.52152271178605</v>
      </c>
      <c r="F106" s="1151">
        <f t="shared" si="15"/>
        <v>159.08840997955761</v>
      </c>
      <c r="G106" s="1185"/>
      <c r="H106" s="1734"/>
      <c r="I106" s="1174" t="s">
        <v>218</v>
      </c>
      <c r="J106" s="1058">
        <f t="shared" si="21"/>
        <v>7609.7897250544775</v>
      </c>
      <c r="K106" s="1058">
        <f t="shared" si="22"/>
        <v>76.097897250544776</v>
      </c>
      <c r="L106" s="1058">
        <f t="shared" si="25"/>
        <v>185.60462744035436</v>
      </c>
      <c r="M106" s="1151">
        <f t="shared" si="17"/>
        <v>261.70252469089917</v>
      </c>
      <c r="N106" s="1185"/>
      <c r="O106" s="1731"/>
      <c r="P106" s="1057" t="s">
        <v>218</v>
      </c>
      <c r="Q106" s="1058">
        <f t="shared" si="14"/>
        <v>0</v>
      </c>
      <c r="R106" s="1058">
        <f t="shared" si="20"/>
        <v>0</v>
      </c>
      <c r="S106" s="1058">
        <f t="shared" si="13"/>
        <v>0</v>
      </c>
      <c r="T106" s="1059">
        <f t="shared" si="23"/>
        <v>0</v>
      </c>
      <c r="U106" s="1062"/>
      <c r="V106" s="1737"/>
      <c r="W106" s="1057" t="s">
        <v>218</v>
      </c>
      <c r="X106" s="1058"/>
      <c r="Y106" s="1058"/>
      <c r="Z106" s="1058"/>
      <c r="AA106" s="1059">
        <f t="shared" si="24"/>
        <v>0</v>
      </c>
      <c r="AB106" s="1062"/>
      <c r="AC106" s="1061"/>
      <c r="AE106" s="1041"/>
    </row>
    <row r="107" spans="1:31">
      <c r="A107" s="1725"/>
      <c r="B107" s="1174" t="s">
        <v>219</v>
      </c>
      <c r="C107" s="1058">
        <f t="shared" si="18"/>
        <v>3736.1672040653702</v>
      </c>
      <c r="D107" s="1058">
        <f t="shared" si="16"/>
        <v>37.361672040653701</v>
      </c>
      <c r="E107" s="1058">
        <f t="shared" si="19"/>
        <v>120.52152271178605</v>
      </c>
      <c r="F107" s="1151">
        <f t="shared" si="15"/>
        <v>157.88319475243975</v>
      </c>
      <c r="G107" s="1185"/>
      <c r="H107" s="1734"/>
      <c r="I107" s="1174" t="s">
        <v>219</v>
      </c>
      <c r="J107" s="1058">
        <f t="shared" si="21"/>
        <v>7424.1850976141232</v>
      </c>
      <c r="K107" s="1058">
        <f t="shared" si="22"/>
        <v>74.241850976141237</v>
      </c>
      <c r="L107" s="1058">
        <f t="shared" si="25"/>
        <v>185.60462744035436</v>
      </c>
      <c r="M107" s="1151">
        <f t="shared" si="17"/>
        <v>259.84647841649559</v>
      </c>
      <c r="N107" s="1185"/>
      <c r="O107" s="1731"/>
      <c r="P107" s="1057" t="s">
        <v>219</v>
      </c>
      <c r="Q107" s="1058">
        <f t="shared" si="14"/>
        <v>0</v>
      </c>
      <c r="R107" s="1058">
        <f t="shared" si="20"/>
        <v>0</v>
      </c>
      <c r="S107" s="1058">
        <f t="shared" si="13"/>
        <v>0</v>
      </c>
      <c r="T107" s="1059">
        <f t="shared" si="23"/>
        <v>0</v>
      </c>
      <c r="U107" s="1062"/>
      <c r="V107" s="1737"/>
      <c r="W107" s="1057" t="s">
        <v>219</v>
      </c>
      <c r="X107" s="1058"/>
      <c r="Y107" s="1058"/>
      <c r="Z107" s="1058"/>
      <c r="AA107" s="1059">
        <f t="shared" si="24"/>
        <v>0</v>
      </c>
      <c r="AB107" s="1062"/>
      <c r="AC107" s="1061"/>
      <c r="AE107" s="1041"/>
    </row>
    <row r="108" spans="1:31">
      <c r="A108" s="1725"/>
      <c r="B108" s="1174" t="s">
        <v>220</v>
      </c>
      <c r="C108" s="1058">
        <f t="shared" si="18"/>
        <v>3615.6456813535842</v>
      </c>
      <c r="D108" s="1058">
        <f t="shared" si="16"/>
        <v>36.15645681353584</v>
      </c>
      <c r="E108" s="1058">
        <f t="shared" si="19"/>
        <v>120.52152271178605</v>
      </c>
      <c r="F108" s="1151">
        <f t="shared" si="15"/>
        <v>156.67797952532189</v>
      </c>
      <c r="G108" s="1185"/>
      <c r="H108" s="1734"/>
      <c r="I108" s="1174" t="s">
        <v>220</v>
      </c>
      <c r="J108" s="1058">
        <f t="shared" si="21"/>
        <v>7238.5804701737688</v>
      </c>
      <c r="K108" s="1058">
        <f t="shared" si="22"/>
        <v>72.385804701737683</v>
      </c>
      <c r="L108" s="1058">
        <f t="shared" si="25"/>
        <v>185.60462744035436</v>
      </c>
      <c r="M108" s="1151">
        <f t="shared" si="17"/>
        <v>257.99043214209206</v>
      </c>
      <c r="N108" s="1185"/>
      <c r="O108" s="1731"/>
      <c r="P108" s="1057" t="s">
        <v>220</v>
      </c>
      <c r="Q108" s="1058">
        <f t="shared" si="14"/>
        <v>0</v>
      </c>
      <c r="R108" s="1058">
        <f t="shared" si="20"/>
        <v>0</v>
      </c>
      <c r="S108" s="1058">
        <f t="shared" si="13"/>
        <v>0</v>
      </c>
      <c r="T108" s="1059">
        <f t="shared" si="23"/>
        <v>0</v>
      </c>
      <c r="U108" s="1062"/>
      <c r="V108" s="1737"/>
      <c r="W108" s="1057" t="s">
        <v>220</v>
      </c>
      <c r="X108" s="1058"/>
      <c r="Y108" s="1058"/>
      <c r="Z108" s="1058"/>
      <c r="AA108" s="1059">
        <f t="shared" si="24"/>
        <v>0</v>
      </c>
      <c r="AB108" s="1062"/>
      <c r="AC108" s="1061"/>
      <c r="AE108" s="1041"/>
    </row>
    <row r="109" spans="1:31">
      <c r="A109" s="1725"/>
      <c r="B109" s="1174" t="s">
        <v>221</v>
      </c>
      <c r="C109" s="1058">
        <f t="shared" si="18"/>
        <v>3495.1241586417982</v>
      </c>
      <c r="D109" s="1058">
        <f t="shared" si="16"/>
        <v>34.951241586417979</v>
      </c>
      <c r="E109" s="1058">
        <f t="shared" si="19"/>
        <v>120.52152271178605</v>
      </c>
      <c r="F109" s="1151">
        <f t="shared" si="15"/>
        <v>155.47276429820403</v>
      </c>
      <c r="G109" s="1185"/>
      <c r="H109" s="1734"/>
      <c r="I109" s="1174" t="s">
        <v>221</v>
      </c>
      <c r="J109" s="1058">
        <f t="shared" si="21"/>
        <v>7052.9758427334145</v>
      </c>
      <c r="K109" s="1058">
        <f t="shared" si="22"/>
        <v>70.529758427334144</v>
      </c>
      <c r="L109" s="1058">
        <f t="shared" si="25"/>
        <v>185.60462744035436</v>
      </c>
      <c r="M109" s="1151">
        <f t="shared" si="17"/>
        <v>256.13438586768848</v>
      </c>
      <c r="N109" s="1185"/>
      <c r="O109" s="1731"/>
      <c r="P109" s="1057" t="s">
        <v>221</v>
      </c>
      <c r="Q109" s="1058">
        <f t="shared" si="14"/>
        <v>0</v>
      </c>
      <c r="R109" s="1058">
        <f t="shared" si="20"/>
        <v>0</v>
      </c>
      <c r="S109" s="1058">
        <f t="shared" si="13"/>
        <v>0</v>
      </c>
      <c r="T109" s="1059">
        <f t="shared" si="23"/>
        <v>0</v>
      </c>
      <c r="U109" s="1062"/>
      <c r="V109" s="1737"/>
      <c r="W109" s="1057" t="s">
        <v>221</v>
      </c>
      <c r="X109" s="1058"/>
      <c r="Y109" s="1058"/>
      <c r="Z109" s="1058"/>
      <c r="AA109" s="1059">
        <f t="shared" si="24"/>
        <v>0</v>
      </c>
      <c r="AB109" s="1062"/>
      <c r="AC109" s="1061"/>
      <c r="AE109" s="1041"/>
    </row>
    <row r="110" spans="1:31">
      <c r="A110" s="1725"/>
      <c r="B110" s="1174" t="s">
        <v>222</v>
      </c>
      <c r="C110" s="1058">
        <f t="shared" si="18"/>
        <v>3374.6026359300122</v>
      </c>
      <c r="D110" s="1058">
        <f t="shared" si="16"/>
        <v>33.746026359300124</v>
      </c>
      <c r="E110" s="1058">
        <f t="shared" si="19"/>
        <v>120.52152271178605</v>
      </c>
      <c r="F110" s="1151">
        <f t="shared" si="15"/>
        <v>154.26754907108617</v>
      </c>
      <c r="G110" s="1185"/>
      <c r="H110" s="1734"/>
      <c r="I110" s="1174" t="s">
        <v>222</v>
      </c>
      <c r="J110" s="1058">
        <f t="shared" si="21"/>
        <v>6867.3712152930602</v>
      </c>
      <c r="K110" s="1058">
        <f t="shared" si="22"/>
        <v>68.673712152930605</v>
      </c>
      <c r="L110" s="1058">
        <f t="shared" si="25"/>
        <v>185.60462744035436</v>
      </c>
      <c r="M110" s="1151">
        <f t="shared" si="17"/>
        <v>254.27833959328495</v>
      </c>
      <c r="N110" s="1185"/>
      <c r="O110" s="1731"/>
      <c r="P110" s="1057" t="s">
        <v>222</v>
      </c>
      <c r="Q110" s="1058">
        <f t="shared" si="14"/>
        <v>0</v>
      </c>
      <c r="R110" s="1058">
        <f t="shared" si="20"/>
        <v>0</v>
      </c>
      <c r="S110" s="1058">
        <f t="shared" si="13"/>
        <v>0</v>
      </c>
      <c r="T110" s="1059">
        <f t="shared" si="23"/>
        <v>0</v>
      </c>
      <c r="U110" s="1062"/>
      <c r="V110" s="1737"/>
      <c r="W110" s="1057" t="s">
        <v>222</v>
      </c>
      <c r="X110" s="1058"/>
      <c r="Y110" s="1058"/>
      <c r="Z110" s="1058"/>
      <c r="AA110" s="1059">
        <f t="shared" si="24"/>
        <v>0</v>
      </c>
      <c r="AB110" s="1062"/>
      <c r="AC110" s="1061"/>
      <c r="AE110" s="1041"/>
    </row>
    <row r="111" spans="1:31">
      <c r="A111" s="1725"/>
      <c r="B111" s="1174" t="s">
        <v>223</v>
      </c>
      <c r="C111" s="1058">
        <f t="shared" si="18"/>
        <v>3254.0811132182262</v>
      </c>
      <c r="D111" s="1058">
        <f t="shared" si="16"/>
        <v>32.540811132182263</v>
      </c>
      <c r="E111" s="1058">
        <f t="shared" si="19"/>
        <v>120.52152271178605</v>
      </c>
      <c r="F111" s="1151">
        <f t="shared" si="15"/>
        <v>153.0623338439683</v>
      </c>
      <c r="G111" s="1185"/>
      <c r="H111" s="1734"/>
      <c r="I111" s="1174" t="s">
        <v>223</v>
      </c>
      <c r="J111" s="1058">
        <f t="shared" si="21"/>
        <v>6681.7665878527059</v>
      </c>
      <c r="K111" s="1058">
        <f t="shared" si="22"/>
        <v>66.817665878527052</v>
      </c>
      <c r="L111" s="1058">
        <f t="shared" si="25"/>
        <v>185.60462744035436</v>
      </c>
      <c r="M111" s="1151">
        <f t="shared" si="17"/>
        <v>252.42229331888143</v>
      </c>
      <c r="N111" s="1185"/>
      <c r="O111" s="1731"/>
      <c r="P111" s="1057" t="s">
        <v>223</v>
      </c>
      <c r="Q111" s="1058">
        <f t="shared" si="14"/>
        <v>0</v>
      </c>
      <c r="R111" s="1058">
        <f t="shared" si="20"/>
        <v>0</v>
      </c>
      <c r="S111" s="1058">
        <f t="shared" si="13"/>
        <v>0</v>
      </c>
      <c r="T111" s="1059">
        <f t="shared" si="23"/>
        <v>0</v>
      </c>
      <c r="U111" s="1062"/>
      <c r="V111" s="1737"/>
      <c r="W111" s="1057" t="s">
        <v>223</v>
      </c>
      <c r="X111" s="1058"/>
      <c r="Y111" s="1058"/>
      <c r="Z111" s="1058"/>
      <c r="AA111" s="1059">
        <f t="shared" si="24"/>
        <v>0</v>
      </c>
      <c r="AB111" s="1062"/>
      <c r="AC111" s="1061"/>
      <c r="AE111" s="1041"/>
    </row>
    <row r="112" spans="1:31">
      <c r="A112" s="1725"/>
      <c r="B112" s="1174" t="s">
        <v>224</v>
      </c>
      <c r="C112" s="1058">
        <f t="shared" si="18"/>
        <v>3133.5595905064401</v>
      </c>
      <c r="D112" s="1058">
        <f t="shared" si="16"/>
        <v>31.335595905064398</v>
      </c>
      <c r="E112" s="1058">
        <f t="shared" si="19"/>
        <v>120.52152271178605</v>
      </c>
      <c r="F112" s="1151">
        <f t="shared" si="15"/>
        <v>151.85711861685044</v>
      </c>
      <c r="G112" s="1185"/>
      <c r="H112" s="1734"/>
      <c r="I112" s="1174" t="s">
        <v>224</v>
      </c>
      <c r="J112" s="1058">
        <f t="shared" si="21"/>
        <v>6496.1619604123516</v>
      </c>
      <c r="K112" s="1058">
        <f t="shared" si="22"/>
        <v>64.961619604123513</v>
      </c>
      <c r="L112" s="1058">
        <f t="shared" si="25"/>
        <v>185.60462744035436</v>
      </c>
      <c r="M112" s="1151">
        <f t="shared" si="17"/>
        <v>250.56624704447788</v>
      </c>
      <c r="N112" s="1185"/>
      <c r="O112" s="1731"/>
      <c r="P112" s="1057" t="s">
        <v>224</v>
      </c>
      <c r="Q112" s="1058">
        <f t="shared" si="14"/>
        <v>0</v>
      </c>
      <c r="R112" s="1058">
        <f t="shared" si="20"/>
        <v>0</v>
      </c>
      <c r="S112" s="1058">
        <f t="shared" si="13"/>
        <v>0</v>
      </c>
      <c r="T112" s="1059">
        <f t="shared" si="23"/>
        <v>0</v>
      </c>
      <c r="U112" s="1062"/>
      <c r="V112" s="1737"/>
      <c r="W112" s="1057" t="s">
        <v>224</v>
      </c>
      <c r="X112" s="1058"/>
      <c r="Y112" s="1058"/>
      <c r="Z112" s="1058"/>
      <c r="AA112" s="1059">
        <f t="shared" si="24"/>
        <v>0</v>
      </c>
      <c r="AB112" s="1062"/>
      <c r="AC112" s="1061"/>
      <c r="AE112" s="1041"/>
    </row>
    <row r="113" spans="1:31" ht="12.75" thickBot="1">
      <c r="A113" s="1726"/>
      <c r="B113" s="1160" t="s">
        <v>225</v>
      </c>
      <c r="C113" s="1152">
        <f t="shared" si="18"/>
        <v>3013.0380677946541</v>
      </c>
      <c r="D113" s="1152">
        <f t="shared" si="16"/>
        <v>30.130380677946537</v>
      </c>
      <c r="E113" s="1152">
        <f t="shared" si="19"/>
        <v>120.52152271178605</v>
      </c>
      <c r="F113" s="1189">
        <f t="shared" si="15"/>
        <v>150.65190338973258</v>
      </c>
      <c r="G113" s="1186">
        <f>SUM(D102:D113)</f>
        <v>441.1087731251373</v>
      </c>
      <c r="H113" s="1735"/>
      <c r="I113" s="1160" t="s">
        <v>225</v>
      </c>
      <c r="J113" s="1152">
        <f t="shared" si="21"/>
        <v>6310.5573329719973</v>
      </c>
      <c r="K113" s="1152">
        <f t="shared" si="22"/>
        <v>63.105573329719967</v>
      </c>
      <c r="L113" s="1152">
        <f t="shared" si="25"/>
        <v>185.60462744035436</v>
      </c>
      <c r="M113" s="1189">
        <f t="shared" si="17"/>
        <v>248.71020077007432</v>
      </c>
      <c r="N113" s="1186">
        <f>SUM(K102:K113)</f>
        <v>879.76593406727352</v>
      </c>
      <c r="O113" s="1732"/>
      <c r="P113" s="1057" t="s">
        <v>225</v>
      </c>
      <c r="Q113" s="1058">
        <f t="shared" si="14"/>
        <v>0</v>
      </c>
      <c r="R113" s="1058">
        <f t="shared" si="20"/>
        <v>0</v>
      </c>
      <c r="S113" s="1058">
        <f t="shared" si="13"/>
        <v>0</v>
      </c>
      <c r="T113" s="1059">
        <f t="shared" si="23"/>
        <v>0</v>
      </c>
      <c r="U113" s="1062">
        <f>SUM(R102:R113)</f>
        <v>0</v>
      </c>
      <c r="V113" s="1738"/>
      <c r="W113" s="1057" t="s">
        <v>225</v>
      </c>
      <c r="X113" s="1058"/>
      <c r="Y113" s="1058"/>
      <c r="Z113" s="1058"/>
      <c r="AA113" s="1059">
        <f t="shared" si="24"/>
        <v>0</v>
      </c>
      <c r="AB113" s="1062">
        <f>SUM(Y102:Y113)</f>
        <v>0</v>
      </c>
      <c r="AC113" s="1061"/>
      <c r="AD113" s="1039">
        <f>AD101+1</f>
        <v>2031</v>
      </c>
      <c r="AE113" s="1041">
        <f>G113+N113+U113+AB113</f>
        <v>1320.8747071924108</v>
      </c>
    </row>
    <row r="114" spans="1:31">
      <c r="A114" s="1724">
        <f>A102+1</f>
        <v>2032</v>
      </c>
      <c r="B114" s="1173" t="s">
        <v>214</v>
      </c>
      <c r="C114" s="1149">
        <f>C113-E113</f>
        <v>2892.5165450828681</v>
      </c>
      <c r="D114" s="1149">
        <f t="shared" si="16"/>
        <v>28.925165450828683</v>
      </c>
      <c r="E114" s="1149">
        <f t="shared" si="19"/>
        <v>120.52152271178605</v>
      </c>
      <c r="F114" s="1150">
        <f>D114+E114</f>
        <v>149.44668816261472</v>
      </c>
      <c r="G114" s="1187"/>
      <c r="H114" s="1727">
        <f>H102+1</f>
        <v>2032</v>
      </c>
      <c r="I114" s="1173" t="s">
        <v>214</v>
      </c>
      <c r="J114" s="1149">
        <f t="shared" si="21"/>
        <v>6124.952705531643</v>
      </c>
      <c r="K114" s="1149">
        <f t="shared" si="22"/>
        <v>61.249527055316427</v>
      </c>
      <c r="L114" s="1149">
        <f t="shared" si="25"/>
        <v>185.60462744035436</v>
      </c>
      <c r="M114" s="1150">
        <f t="shared" si="17"/>
        <v>246.8541544956708</v>
      </c>
      <c r="N114" s="1184"/>
      <c r="O114" s="1730" t="e">
        <f>O102+1</f>
        <v>#REF!</v>
      </c>
      <c r="P114" s="1057" t="s">
        <v>214</v>
      </c>
      <c r="Q114" s="1058">
        <f t="shared" si="14"/>
        <v>0</v>
      </c>
      <c r="R114" s="1058">
        <f t="shared" si="20"/>
        <v>0</v>
      </c>
      <c r="S114" s="1058">
        <f t="shared" si="13"/>
        <v>0</v>
      </c>
      <c r="T114" s="1064">
        <f t="shared" si="23"/>
        <v>0</v>
      </c>
      <c r="U114" s="1060"/>
      <c r="V114" s="1730" t="e">
        <f>V102+1</f>
        <v>#REF!</v>
      </c>
      <c r="W114" s="1057" t="s">
        <v>214</v>
      </c>
      <c r="X114" s="1058"/>
      <c r="Y114" s="1058"/>
      <c r="Z114" s="1058"/>
      <c r="AA114" s="1064">
        <f t="shared" si="24"/>
        <v>0</v>
      </c>
      <c r="AB114" s="1060"/>
      <c r="AC114" s="1061"/>
      <c r="AE114" s="1041"/>
    </row>
    <row r="115" spans="1:31">
      <c r="A115" s="1725"/>
      <c r="B115" s="1174" t="s">
        <v>215</v>
      </c>
      <c r="C115" s="1058">
        <f t="shared" si="18"/>
        <v>2771.9950223710821</v>
      </c>
      <c r="D115" s="1058">
        <f t="shared" si="16"/>
        <v>27.719950223710821</v>
      </c>
      <c r="E115" s="1058">
        <f t="shared" si="19"/>
        <v>120.52152271178605</v>
      </c>
      <c r="F115" s="1151">
        <f>D115+E115</f>
        <v>148.24147293549686</v>
      </c>
      <c r="G115" s="1188"/>
      <c r="H115" s="1728"/>
      <c r="I115" s="1174" t="s">
        <v>215</v>
      </c>
      <c r="J115" s="1058">
        <f t="shared" si="21"/>
        <v>5939.3480780912887</v>
      </c>
      <c r="K115" s="1058">
        <f t="shared" si="22"/>
        <v>59.393480780912881</v>
      </c>
      <c r="L115" s="1058">
        <f t="shared" si="25"/>
        <v>185.60462744035436</v>
      </c>
      <c r="M115" s="1151">
        <f t="shared" si="17"/>
        <v>244.99810822126724</v>
      </c>
      <c r="N115" s="1185"/>
      <c r="O115" s="1731"/>
      <c r="P115" s="1057" t="s">
        <v>215</v>
      </c>
      <c r="Q115" s="1058">
        <f t="shared" si="14"/>
        <v>0</v>
      </c>
      <c r="R115" s="1058">
        <f t="shared" si="20"/>
        <v>0</v>
      </c>
      <c r="S115" s="1058">
        <f t="shared" si="13"/>
        <v>0</v>
      </c>
      <c r="T115" s="1064">
        <f t="shared" si="23"/>
        <v>0</v>
      </c>
      <c r="U115" s="1062"/>
      <c r="V115" s="1731"/>
      <c r="W115" s="1057" t="s">
        <v>215</v>
      </c>
      <c r="X115" s="1058"/>
      <c r="Y115" s="1058"/>
      <c r="Z115" s="1058"/>
      <c r="AA115" s="1064">
        <f t="shared" si="24"/>
        <v>0</v>
      </c>
      <c r="AB115" s="1062"/>
      <c r="AC115" s="1061"/>
      <c r="AE115" s="1041"/>
    </row>
    <row r="116" spans="1:31">
      <c r="A116" s="1725"/>
      <c r="B116" s="1174" t="s">
        <v>216</v>
      </c>
      <c r="C116" s="1058">
        <f t="shared" si="18"/>
        <v>2651.4734996592961</v>
      </c>
      <c r="D116" s="1058">
        <f t="shared" si="16"/>
        <v>26.51473499659296</v>
      </c>
      <c r="E116" s="1058">
        <f t="shared" si="19"/>
        <v>120.52152271178605</v>
      </c>
      <c r="F116" s="1151">
        <f>D116+E116</f>
        <v>147.036257708379</v>
      </c>
      <c r="G116" s="1188"/>
      <c r="H116" s="1728"/>
      <c r="I116" s="1174" t="s">
        <v>216</v>
      </c>
      <c r="J116" s="1058">
        <f t="shared" si="21"/>
        <v>5753.7434506509344</v>
      </c>
      <c r="K116" s="1058">
        <f t="shared" si="22"/>
        <v>57.537434506509335</v>
      </c>
      <c r="L116" s="1058">
        <f t="shared" si="25"/>
        <v>185.60462744035436</v>
      </c>
      <c r="M116" s="1151">
        <f t="shared" si="17"/>
        <v>243.14206194686369</v>
      </c>
      <c r="N116" s="1185"/>
      <c r="O116" s="1731"/>
      <c r="P116" s="1057" t="s">
        <v>216</v>
      </c>
      <c r="Q116" s="1058">
        <f t="shared" si="14"/>
        <v>0</v>
      </c>
      <c r="R116" s="1058">
        <f t="shared" si="20"/>
        <v>0</v>
      </c>
      <c r="S116" s="1058">
        <f t="shared" si="13"/>
        <v>0</v>
      </c>
      <c r="T116" s="1064">
        <f t="shared" si="23"/>
        <v>0</v>
      </c>
      <c r="U116" s="1062"/>
      <c r="V116" s="1731"/>
      <c r="W116" s="1057" t="s">
        <v>216</v>
      </c>
      <c r="X116" s="1058"/>
      <c r="Y116" s="1058"/>
      <c r="Z116" s="1058"/>
      <c r="AA116" s="1064">
        <f t="shared" si="24"/>
        <v>0</v>
      </c>
      <c r="AB116" s="1062"/>
      <c r="AC116" s="1061"/>
      <c r="AE116" s="1041"/>
    </row>
    <row r="117" spans="1:31">
      <c r="A117" s="1725"/>
      <c r="B117" s="1174" t="s">
        <v>217</v>
      </c>
      <c r="C117" s="1058">
        <f t="shared" si="18"/>
        <v>2530.95197694751</v>
      </c>
      <c r="D117" s="1058">
        <f t="shared" si="16"/>
        <v>25.309519769475099</v>
      </c>
      <c r="E117" s="1058">
        <f t="shared" si="19"/>
        <v>120.52152271178605</v>
      </c>
      <c r="F117" s="1151">
        <f>D117+E117</f>
        <v>145.83104248126114</v>
      </c>
      <c r="G117" s="1188"/>
      <c r="H117" s="1728"/>
      <c r="I117" s="1174" t="s">
        <v>217</v>
      </c>
      <c r="J117" s="1058">
        <f t="shared" si="21"/>
        <v>5568.1388232105801</v>
      </c>
      <c r="K117" s="1058">
        <f t="shared" si="22"/>
        <v>55.681388232105803</v>
      </c>
      <c r="L117" s="1058">
        <f t="shared" si="25"/>
        <v>185.60462744035436</v>
      </c>
      <c r="M117" s="1151">
        <f t="shared" si="17"/>
        <v>241.28601567246017</v>
      </c>
      <c r="N117" s="1185"/>
      <c r="O117" s="1731"/>
      <c r="P117" s="1057" t="s">
        <v>217</v>
      </c>
      <c r="Q117" s="1058">
        <f t="shared" si="14"/>
        <v>0</v>
      </c>
      <c r="R117" s="1058">
        <f t="shared" si="20"/>
        <v>0</v>
      </c>
      <c r="S117" s="1058">
        <f t="shared" si="13"/>
        <v>0</v>
      </c>
      <c r="T117" s="1064">
        <f t="shared" si="23"/>
        <v>0</v>
      </c>
      <c r="U117" s="1062"/>
      <c r="V117" s="1731"/>
      <c r="W117" s="1057" t="s">
        <v>217</v>
      </c>
      <c r="X117" s="1058"/>
      <c r="Y117" s="1058"/>
      <c r="Z117" s="1058"/>
      <c r="AA117" s="1064">
        <f t="shared" si="24"/>
        <v>0</v>
      </c>
      <c r="AB117" s="1062"/>
      <c r="AC117" s="1061"/>
      <c r="AE117" s="1041"/>
    </row>
    <row r="118" spans="1:31">
      <c r="A118" s="1725"/>
      <c r="B118" s="1174" t="s">
        <v>218</v>
      </c>
      <c r="C118" s="1058">
        <f t="shared" si="18"/>
        <v>2410.430454235724</v>
      </c>
      <c r="D118" s="1058">
        <f t="shared" si="16"/>
        <v>24.104304542357241</v>
      </c>
      <c r="E118" s="1058">
        <f t="shared" si="19"/>
        <v>120.52152271178605</v>
      </c>
      <c r="F118" s="1151">
        <f>D118+E118</f>
        <v>144.6258272541433</v>
      </c>
      <c r="G118" s="1188"/>
      <c r="H118" s="1728"/>
      <c r="I118" s="1174" t="s">
        <v>218</v>
      </c>
      <c r="J118" s="1058">
        <f t="shared" si="21"/>
        <v>5382.5341957702258</v>
      </c>
      <c r="K118" s="1058">
        <f t="shared" si="22"/>
        <v>53.825341957702257</v>
      </c>
      <c r="L118" s="1058">
        <f t="shared" si="25"/>
        <v>185.60462744035436</v>
      </c>
      <c r="M118" s="1151">
        <f t="shared" si="17"/>
        <v>239.42996939805661</v>
      </c>
      <c r="N118" s="1185"/>
      <c r="O118" s="1731"/>
      <c r="P118" s="1057" t="s">
        <v>218</v>
      </c>
      <c r="Q118" s="1058">
        <f t="shared" si="14"/>
        <v>0</v>
      </c>
      <c r="R118" s="1058">
        <f t="shared" si="20"/>
        <v>0</v>
      </c>
      <c r="S118" s="1058">
        <f t="shared" ref="S118:S161" si="26">$Q$3/120</f>
        <v>0</v>
      </c>
      <c r="T118" s="1064">
        <f t="shared" si="23"/>
        <v>0</v>
      </c>
      <c r="U118" s="1062"/>
      <c r="V118" s="1731"/>
      <c r="W118" s="1057" t="s">
        <v>218</v>
      </c>
      <c r="X118" s="1058"/>
      <c r="Y118" s="1058"/>
      <c r="Z118" s="1058"/>
      <c r="AA118" s="1064">
        <f t="shared" si="24"/>
        <v>0</v>
      </c>
      <c r="AB118" s="1062"/>
      <c r="AC118" s="1061"/>
      <c r="AE118" s="1041"/>
    </row>
    <row r="119" spans="1:31">
      <c r="A119" s="1725"/>
      <c r="B119" s="1174" t="s">
        <v>219</v>
      </c>
      <c r="C119" s="1058">
        <f t="shared" si="18"/>
        <v>2289.908931523938</v>
      </c>
      <c r="D119" s="1058">
        <f t="shared" si="16"/>
        <v>22.89908931523938</v>
      </c>
      <c r="E119" s="1058">
        <f t="shared" si="19"/>
        <v>120.52152271178605</v>
      </c>
      <c r="F119" s="1151">
        <f t="shared" ref="F119:F124" si="27">D119+E119</f>
        <v>143.42061202702541</v>
      </c>
      <c r="G119" s="1188"/>
      <c r="H119" s="1728"/>
      <c r="I119" s="1174" t="s">
        <v>219</v>
      </c>
      <c r="J119" s="1058">
        <f t="shared" si="21"/>
        <v>5196.9295683298715</v>
      </c>
      <c r="K119" s="1058">
        <f t="shared" si="22"/>
        <v>51.969295683298718</v>
      </c>
      <c r="L119" s="1058">
        <f t="shared" si="25"/>
        <v>185.60462744035436</v>
      </c>
      <c r="M119" s="1151">
        <f t="shared" si="17"/>
        <v>237.57392312365309</v>
      </c>
      <c r="N119" s="1185"/>
      <c r="O119" s="1731"/>
      <c r="P119" s="1057" t="s">
        <v>219</v>
      </c>
      <c r="Q119" s="1058">
        <f t="shared" si="14"/>
        <v>0</v>
      </c>
      <c r="R119" s="1058">
        <f t="shared" si="20"/>
        <v>0</v>
      </c>
      <c r="S119" s="1058">
        <f t="shared" si="26"/>
        <v>0</v>
      </c>
      <c r="T119" s="1064">
        <f t="shared" si="23"/>
        <v>0</v>
      </c>
      <c r="U119" s="1062"/>
      <c r="V119" s="1731"/>
      <c r="W119" s="1057" t="s">
        <v>219</v>
      </c>
      <c r="X119" s="1058"/>
      <c r="Y119" s="1058"/>
      <c r="Z119" s="1058"/>
      <c r="AA119" s="1064">
        <f t="shared" si="24"/>
        <v>0</v>
      </c>
      <c r="AB119" s="1062"/>
      <c r="AC119" s="1061"/>
      <c r="AE119" s="1041"/>
    </row>
    <row r="120" spans="1:31">
      <c r="A120" s="1725"/>
      <c r="B120" s="1174" t="s">
        <v>220</v>
      </c>
      <c r="C120" s="1058">
        <f t="shared" si="18"/>
        <v>2169.387408812152</v>
      </c>
      <c r="D120" s="1058">
        <f t="shared" si="16"/>
        <v>21.693874088121518</v>
      </c>
      <c r="E120" s="1058">
        <f t="shared" si="19"/>
        <v>120.52152271178605</v>
      </c>
      <c r="F120" s="1151">
        <f t="shared" si="27"/>
        <v>142.21539679990758</v>
      </c>
      <c r="G120" s="1188"/>
      <c r="H120" s="1728"/>
      <c r="I120" s="1174" t="s">
        <v>220</v>
      </c>
      <c r="J120" s="1058">
        <f t="shared" si="21"/>
        <v>5011.3249408895172</v>
      </c>
      <c r="K120" s="1058">
        <f t="shared" si="22"/>
        <v>50.113249408895172</v>
      </c>
      <c r="L120" s="1058">
        <f t="shared" si="25"/>
        <v>185.60462744035436</v>
      </c>
      <c r="M120" s="1151">
        <f t="shared" si="17"/>
        <v>235.71787684924954</v>
      </c>
      <c r="N120" s="1185"/>
      <c r="O120" s="1731"/>
      <c r="P120" s="1057" t="s">
        <v>220</v>
      </c>
      <c r="Q120" s="1058">
        <f t="shared" ref="Q120:Q161" si="28">Q119-S119</f>
        <v>0</v>
      </c>
      <c r="R120" s="1058">
        <f t="shared" si="20"/>
        <v>0</v>
      </c>
      <c r="S120" s="1058">
        <f t="shared" si="26"/>
        <v>0</v>
      </c>
      <c r="T120" s="1064">
        <f t="shared" si="23"/>
        <v>0</v>
      </c>
      <c r="U120" s="1062"/>
      <c r="V120" s="1731"/>
      <c r="W120" s="1057" t="s">
        <v>220</v>
      </c>
      <c r="X120" s="1058"/>
      <c r="Y120" s="1058"/>
      <c r="Z120" s="1058"/>
      <c r="AA120" s="1064">
        <f t="shared" si="24"/>
        <v>0</v>
      </c>
      <c r="AB120" s="1062"/>
      <c r="AC120" s="1061"/>
      <c r="AE120" s="1041"/>
    </row>
    <row r="121" spans="1:31">
      <c r="A121" s="1725"/>
      <c r="B121" s="1174" t="s">
        <v>221</v>
      </c>
      <c r="C121" s="1058">
        <f t="shared" si="18"/>
        <v>2048.865886100366</v>
      </c>
      <c r="D121" s="1058">
        <f t="shared" si="16"/>
        <v>20.48865886100366</v>
      </c>
      <c r="E121" s="1058">
        <f t="shared" si="19"/>
        <v>120.52152271178605</v>
      </c>
      <c r="F121" s="1151">
        <f t="shared" si="27"/>
        <v>141.01018157278972</v>
      </c>
      <c r="G121" s="1188"/>
      <c r="H121" s="1728"/>
      <c r="I121" s="1174" t="s">
        <v>221</v>
      </c>
      <c r="J121" s="1058">
        <f t="shared" si="21"/>
        <v>4825.7203134491629</v>
      </c>
      <c r="K121" s="1058">
        <f t="shared" si="22"/>
        <v>48.257203134491625</v>
      </c>
      <c r="L121" s="1058">
        <f t="shared" si="25"/>
        <v>185.60462744035436</v>
      </c>
      <c r="M121" s="1151">
        <f t="shared" si="17"/>
        <v>233.86183057484598</v>
      </c>
      <c r="N121" s="1185"/>
      <c r="O121" s="1731"/>
      <c r="P121" s="1057" t="s">
        <v>221</v>
      </c>
      <c r="Q121" s="1058">
        <f t="shared" si="28"/>
        <v>0</v>
      </c>
      <c r="R121" s="1058">
        <f t="shared" si="20"/>
        <v>0</v>
      </c>
      <c r="S121" s="1058">
        <f t="shared" si="26"/>
        <v>0</v>
      </c>
      <c r="T121" s="1064">
        <f t="shared" si="23"/>
        <v>0</v>
      </c>
      <c r="U121" s="1062"/>
      <c r="V121" s="1731"/>
      <c r="W121" s="1057" t="s">
        <v>221</v>
      </c>
      <c r="X121" s="1058"/>
      <c r="Y121" s="1058"/>
      <c r="Z121" s="1058"/>
      <c r="AA121" s="1064">
        <f t="shared" si="24"/>
        <v>0</v>
      </c>
      <c r="AB121" s="1062"/>
      <c r="AC121" s="1061"/>
      <c r="AE121" s="1041"/>
    </row>
    <row r="122" spans="1:31">
      <c r="A122" s="1725"/>
      <c r="B122" s="1174" t="s">
        <v>222</v>
      </c>
      <c r="C122" s="1058">
        <f t="shared" si="18"/>
        <v>1928.3443633885799</v>
      </c>
      <c r="D122" s="1058">
        <f t="shared" si="16"/>
        <v>19.283443633885799</v>
      </c>
      <c r="E122" s="1058">
        <f t="shared" si="19"/>
        <v>120.52152271178605</v>
      </c>
      <c r="F122" s="1151">
        <f t="shared" si="27"/>
        <v>139.80496634567186</v>
      </c>
      <c r="G122" s="1188"/>
      <c r="H122" s="1728"/>
      <c r="I122" s="1174" t="s">
        <v>222</v>
      </c>
      <c r="J122" s="1058">
        <f t="shared" si="21"/>
        <v>4640.1156860088086</v>
      </c>
      <c r="K122" s="1058">
        <f t="shared" si="22"/>
        <v>46.401156860088086</v>
      </c>
      <c r="L122" s="1058">
        <f t="shared" si="25"/>
        <v>185.60462744035436</v>
      </c>
      <c r="M122" s="1151">
        <f t="shared" si="17"/>
        <v>232.00578430044246</v>
      </c>
      <c r="N122" s="1185"/>
      <c r="O122" s="1731"/>
      <c r="P122" s="1057" t="s">
        <v>222</v>
      </c>
      <c r="Q122" s="1058">
        <f t="shared" si="28"/>
        <v>0</v>
      </c>
      <c r="R122" s="1058">
        <f t="shared" si="20"/>
        <v>0</v>
      </c>
      <c r="S122" s="1058">
        <f t="shared" si="26"/>
        <v>0</v>
      </c>
      <c r="T122" s="1064">
        <f t="shared" si="23"/>
        <v>0</v>
      </c>
      <c r="U122" s="1062"/>
      <c r="V122" s="1731"/>
      <c r="W122" s="1057" t="s">
        <v>222</v>
      </c>
      <c r="X122" s="1058"/>
      <c r="Y122" s="1058"/>
      <c r="Z122" s="1058"/>
      <c r="AA122" s="1064">
        <f t="shared" si="24"/>
        <v>0</v>
      </c>
      <c r="AB122" s="1062"/>
      <c r="AC122" s="1061"/>
      <c r="AE122" s="1041"/>
    </row>
    <row r="123" spans="1:31">
      <c r="A123" s="1725"/>
      <c r="B123" s="1174" t="s">
        <v>223</v>
      </c>
      <c r="C123" s="1058">
        <f t="shared" si="18"/>
        <v>1807.8228406767939</v>
      </c>
      <c r="D123" s="1058">
        <f t="shared" si="16"/>
        <v>18.078228406767938</v>
      </c>
      <c r="E123" s="1058">
        <f t="shared" si="19"/>
        <v>120.52152271178605</v>
      </c>
      <c r="F123" s="1151">
        <f t="shared" si="27"/>
        <v>138.599751118554</v>
      </c>
      <c r="G123" s="1188"/>
      <c r="H123" s="1728"/>
      <c r="I123" s="1174" t="s">
        <v>223</v>
      </c>
      <c r="J123" s="1058">
        <f t="shared" si="21"/>
        <v>4454.5110585684542</v>
      </c>
      <c r="K123" s="1058">
        <f t="shared" si="22"/>
        <v>44.54511058568454</v>
      </c>
      <c r="L123" s="1058">
        <f t="shared" si="25"/>
        <v>185.60462744035436</v>
      </c>
      <c r="M123" s="1151">
        <f t="shared" si="17"/>
        <v>230.1497380260389</v>
      </c>
      <c r="N123" s="1185"/>
      <c r="O123" s="1731"/>
      <c r="P123" s="1057" t="s">
        <v>223</v>
      </c>
      <c r="Q123" s="1058">
        <f t="shared" si="28"/>
        <v>0</v>
      </c>
      <c r="R123" s="1058">
        <f t="shared" si="20"/>
        <v>0</v>
      </c>
      <c r="S123" s="1058">
        <f t="shared" si="26"/>
        <v>0</v>
      </c>
      <c r="T123" s="1064">
        <f t="shared" si="23"/>
        <v>0</v>
      </c>
      <c r="U123" s="1062"/>
      <c r="V123" s="1731"/>
      <c r="W123" s="1057" t="s">
        <v>223</v>
      </c>
      <c r="X123" s="1058"/>
      <c r="Y123" s="1058"/>
      <c r="Z123" s="1058"/>
      <c r="AA123" s="1064">
        <f t="shared" si="24"/>
        <v>0</v>
      </c>
      <c r="AB123" s="1062"/>
      <c r="AC123" s="1061"/>
      <c r="AE123" s="1041"/>
    </row>
    <row r="124" spans="1:31">
      <c r="A124" s="1725"/>
      <c r="B124" s="1174" t="s">
        <v>224</v>
      </c>
      <c r="C124" s="1058">
        <f t="shared" si="18"/>
        <v>1687.3013179650079</v>
      </c>
      <c r="D124" s="1058">
        <f t="shared" si="16"/>
        <v>16.873013179650076</v>
      </c>
      <c r="E124" s="1058">
        <f t="shared" si="19"/>
        <v>120.52152271178605</v>
      </c>
      <c r="F124" s="1151">
        <f t="shared" si="27"/>
        <v>137.39453589143613</v>
      </c>
      <c r="G124" s="1188"/>
      <c r="H124" s="1728"/>
      <c r="I124" s="1174" t="s">
        <v>224</v>
      </c>
      <c r="J124" s="1058">
        <f t="shared" si="21"/>
        <v>4268.9064311280999</v>
      </c>
      <c r="K124" s="1058">
        <f t="shared" si="22"/>
        <v>42.689064311280994</v>
      </c>
      <c r="L124" s="1058">
        <f t="shared" si="25"/>
        <v>185.60462744035436</v>
      </c>
      <c r="M124" s="1151">
        <f t="shared" si="17"/>
        <v>228.29369175163535</v>
      </c>
      <c r="N124" s="1185"/>
      <c r="O124" s="1731"/>
      <c r="P124" s="1057" t="s">
        <v>224</v>
      </c>
      <c r="Q124" s="1058">
        <f t="shared" si="28"/>
        <v>0</v>
      </c>
      <c r="R124" s="1058">
        <f t="shared" si="20"/>
        <v>0</v>
      </c>
      <c r="S124" s="1058">
        <f t="shared" si="26"/>
        <v>0</v>
      </c>
      <c r="T124" s="1064">
        <f t="shared" si="23"/>
        <v>0</v>
      </c>
      <c r="U124" s="1062"/>
      <c r="V124" s="1731"/>
      <c r="W124" s="1057" t="s">
        <v>224</v>
      </c>
      <c r="X124" s="1058"/>
      <c r="Y124" s="1058"/>
      <c r="Z124" s="1058"/>
      <c r="AA124" s="1064">
        <f t="shared" si="24"/>
        <v>0</v>
      </c>
      <c r="AB124" s="1062"/>
      <c r="AC124" s="1061"/>
      <c r="AE124" s="1041"/>
    </row>
    <row r="125" spans="1:31" ht="12.75" thickBot="1">
      <c r="A125" s="1726"/>
      <c r="B125" s="1160" t="s">
        <v>225</v>
      </c>
      <c r="C125" s="1152">
        <f t="shared" si="18"/>
        <v>1566.7797952532219</v>
      </c>
      <c r="D125" s="1152">
        <f t="shared" ref="D125:D137" si="29">C125*$D$3/12</f>
        <v>15.667797952532219</v>
      </c>
      <c r="E125" s="1152">
        <f t="shared" si="19"/>
        <v>120.52152271178605</v>
      </c>
      <c r="F125" s="1189">
        <f>D125+E125</f>
        <v>136.18932066431827</v>
      </c>
      <c r="G125" s="1186">
        <f>SUM(D114:D125)</f>
        <v>267.55778042016544</v>
      </c>
      <c r="H125" s="1729"/>
      <c r="I125" s="1160" t="s">
        <v>225</v>
      </c>
      <c r="J125" s="1152">
        <f t="shared" si="21"/>
        <v>4083.3018036877456</v>
      </c>
      <c r="K125" s="1152">
        <f t="shared" si="22"/>
        <v>40.833018036877455</v>
      </c>
      <c r="L125" s="1152">
        <f t="shared" si="25"/>
        <v>185.60462744035436</v>
      </c>
      <c r="M125" s="1189">
        <f t="shared" si="17"/>
        <v>226.43764547723183</v>
      </c>
      <c r="N125" s="1186">
        <f>SUM(K114:K125)</f>
        <v>612.49527055316321</v>
      </c>
      <c r="O125" s="1732"/>
      <c r="P125" s="1057" t="s">
        <v>225</v>
      </c>
      <c r="Q125" s="1058">
        <f t="shared" si="28"/>
        <v>0</v>
      </c>
      <c r="R125" s="1058">
        <f t="shared" si="20"/>
        <v>0</v>
      </c>
      <c r="S125" s="1058">
        <f t="shared" si="26"/>
        <v>0</v>
      </c>
      <c r="T125" s="1064">
        <f t="shared" si="23"/>
        <v>0</v>
      </c>
      <c r="U125" s="1062">
        <f>SUM(R114:R125)</f>
        <v>0</v>
      </c>
      <c r="V125" s="1732"/>
      <c r="W125" s="1057" t="s">
        <v>225</v>
      </c>
      <c r="X125" s="1058"/>
      <c r="Y125" s="1058"/>
      <c r="Z125" s="1058"/>
      <c r="AA125" s="1064">
        <f t="shared" si="24"/>
        <v>0</v>
      </c>
      <c r="AB125" s="1062">
        <f>SUM(Y114:Y125)</f>
        <v>0</v>
      </c>
      <c r="AC125" s="1061"/>
      <c r="AD125" s="1039">
        <f>AD113+1</f>
        <v>2032</v>
      </c>
      <c r="AE125" s="1041">
        <f>G125+N125+U125+AB125</f>
        <v>880.05305097332871</v>
      </c>
    </row>
    <row r="126" spans="1:31">
      <c r="A126" s="1724">
        <f>A114+1</f>
        <v>2033</v>
      </c>
      <c r="B126" s="1173" t="s">
        <v>214</v>
      </c>
      <c r="C126" s="1149">
        <f t="shared" si="18"/>
        <v>1446.2582725414359</v>
      </c>
      <c r="D126" s="1149">
        <f t="shared" si="29"/>
        <v>14.462582725414357</v>
      </c>
      <c r="E126" s="1149">
        <f t="shared" si="19"/>
        <v>120.52152271178605</v>
      </c>
      <c r="F126" s="1150">
        <f t="shared" ref="F126:F149" si="30">D126+E126</f>
        <v>134.98410543720041</v>
      </c>
      <c r="G126" s="1187"/>
      <c r="H126" s="1727">
        <f>H114+1</f>
        <v>2033</v>
      </c>
      <c r="I126" s="1173" t="s">
        <v>214</v>
      </c>
      <c r="J126" s="1149">
        <f t="shared" si="21"/>
        <v>3897.6971762473913</v>
      </c>
      <c r="K126" s="1149">
        <f t="shared" si="22"/>
        <v>38.976971762473916</v>
      </c>
      <c r="L126" s="1149">
        <f t="shared" si="25"/>
        <v>185.60462744035436</v>
      </c>
      <c r="M126" s="1150">
        <f t="shared" si="17"/>
        <v>224.58159920282827</v>
      </c>
      <c r="N126" s="1184"/>
      <c r="O126" s="1730">
        <v>2032</v>
      </c>
      <c r="P126" s="1057" t="s">
        <v>214</v>
      </c>
      <c r="Q126" s="1058">
        <f t="shared" si="28"/>
        <v>0</v>
      </c>
      <c r="R126" s="1058">
        <f t="shared" si="20"/>
        <v>0</v>
      </c>
      <c r="S126" s="1058">
        <f t="shared" si="26"/>
        <v>0</v>
      </c>
      <c r="T126" s="1064">
        <f t="shared" si="23"/>
        <v>0</v>
      </c>
      <c r="U126" s="1060"/>
      <c r="V126" s="1730">
        <v>2032</v>
      </c>
      <c r="W126" s="1057" t="s">
        <v>214</v>
      </c>
      <c r="X126" s="1058"/>
      <c r="Y126" s="1058"/>
      <c r="Z126" s="1058"/>
      <c r="AA126" s="1064">
        <f t="shared" si="24"/>
        <v>0</v>
      </c>
      <c r="AB126" s="1060"/>
      <c r="AC126" s="1061"/>
      <c r="AE126" s="1041"/>
    </row>
    <row r="127" spans="1:31">
      <c r="A127" s="1725"/>
      <c r="B127" s="1174" t="s">
        <v>215</v>
      </c>
      <c r="C127" s="1058">
        <f t="shared" si="18"/>
        <v>1325.7367498296499</v>
      </c>
      <c r="D127" s="1058">
        <f t="shared" si="29"/>
        <v>13.257367498296498</v>
      </c>
      <c r="E127" s="1058">
        <f t="shared" si="19"/>
        <v>120.52152271178605</v>
      </c>
      <c r="F127" s="1151">
        <f t="shared" si="30"/>
        <v>133.77889021008255</v>
      </c>
      <c r="G127" s="1188"/>
      <c r="H127" s="1728"/>
      <c r="I127" s="1174" t="s">
        <v>215</v>
      </c>
      <c r="J127" s="1058">
        <f t="shared" si="21"/>
        <v>3712.092548807037</v>
      </c>
      <c r="K127" s="1058">
        <f t="shared" si="22"/>
        <v>37.12092548807037</v>
      </c>
      <c r="L127" s="1058">
        <f t="shared" si="25"/>
        <v>185.60462744035436</v>
      </c>
      <c r="M127" s="1151">
        <f t="shared" si="17"/>
        <v>222.72555292842475</v>
      </c>
      <c r="N127" s="1185"/>
      <c r="O127" s="1731"/>
      <c r="P127" s="1057" t="s">
        <v>215</v>
      </c>
      <c r="Q127" s="1058">
        <f t="shared" si="28"/>
        <v>0</v>
      </c>
      <c r="R127" s="1058">
        <f t="shared" si="20"/>
        <v>0</v>
      </c>
      <c r="S127" s="1058">
        <f t="shared" si="26"/>
        <v>0</v>
      </c>
      <c r="T127" s="1064">
        <f t="shared" si="23"/>
        <v>0</v>
      </c>
      <c r="U127" s="1062"/>
      <c r="V127" s="1731"/>
      <c r="W127" s="1057" t="s">
        <v>215</v>
      </c>
      <c r="X127" s="1058"/>
      <c r="Y127" s="1058"/>
      <c r="Z127" s="1058"/>
      <c r="AA127" s="1064">
        <f t="shared" si="24"/>
        <v>0</v>
      </c>
      <c r="AB127" s="1062"/>
      <c r="AC127" s="1061"/>
      <c r="AE127" s="1041"/>
    </row>
    <row r="128" spans="1:31">
      <c r="A128" s="1725"/>
      <c r="B128" s="1174" t="s">
        <v>216</v>
      </c>
      <c r="C128" s="1058">
        <f t="shared" si="18"/>
        <v>1205.2152271178638</v>
      </c>
      <c r="D128" s="1058">
        <f t="shared" si="29"/>
        <v>12.052152271178636</v>
      </c>
      <c r="E128" s="1058">
        <f t="shared" si="19"/>
        <v>120.52152271178605</v>
      </c>
      <c r="F128" s="1151">
        <f t="shared" si="30"/>
        <v>132.57367498296469</v>
      </c>
      <c r="G128" s="1188"/>
      <c r="H128" s="1728"/>
      <c r="I128" s="1174" t="s">
        <v>216</v>
      </c>
      <c r="J128" s="1058">
        <f t="shared" si="21"/>
        <v>3526.4879213666827</v>
      </c>
      <c r="K128" s="1058">
        <f t="shared" si="22"/>
        <v>35.264879213666823</v>
      </c>
      <c r="L128" s="1058">
        <f t="shared" si="25"/>
        <v>185.60462744035436</v>
      </c>
      <c r="M128" s="1151">
        <f t="shared" si="17"/>
        <v>220.86950665402119</v>
      </c>
      <c r="N128" s="1185"/>
      <c r="O128" s="1731"/>
      <c r="P128" s="1057" t="s">
        <v>216</v>
      </c>
      <c r="Q128" s="1058">
        <f t="shared" si="28"/>
        <v>0</v>
      </c>
      <c r="R128" s="1058">
        <f t="shared" si="20"/>
        <v>0</v>
      </c>
      <c r="S128" s="1058">
        <f t="shared" si="26"/>
        <v>0</v>
      </c>
      <c r="T128" s="1064">
        <f t="shared" si="23"/>
        <v>0</v>
      </c>
      <c r="U128" s="1062"/>
      <c r="V128" s="1731"/>
      <c r="W128" s="1057" t="s">
        <v>216</v>
      </c>
      <c r="X128" s="1058"/>
      <c r="Y128" s="1058"/>
      <c r="Z128" s="1058"/>
      <c r="AA128" s="1064">
        <f t="shared" si="24"/>
        <v>0</v>
      </c>
      <c r="AB128" s="1062"/>
      <c r="AC128" s="1061"/>
      <c r="AE128" s="1041"/>
    </row>
    <row r="129" spans="1:31">
      <c r="A129" s="1725"/>
      <c r="B129" s="1174" t="s">
        <v>217</v>
      </c>
      <c r="C129" s="1058">
        <f t="shared" si="18"/>
        <v>1084.6937044060778</v>
      </c>
      <c r="D129" s="1058">
        <f t="shared" si="29"/>
        <v>10.846937044060779</v>
      </c>
      <c r="E129" s="1058">
        <f t="shared" si="19"/>
        <v>120.52152271178605</v>
      </c>
      <c r="F129" s="1151">
        <f t="shared" si="30"/>
        <v>131.36845975584683</v>
      </c>
      <c r="G129" s="1188"/>
      <c r="H129" s="1728"/>
      <c r="I129" s="1174" t="s">
        <v>217</v>
      </c>
      <c r="J129" s="1058">
        <f t="shared" si="21"/>
        <v>3340.8832939263284</v>
      </c>
      <c r="K129" s="1058">
        <f t="shared" si="22"/>
        <v>33.408832939263284</v>
      </c>
      <c r="L129" s="1058">
        <f t="shared" si="25"/>
        <v>185.60462744035436</v>
      </c>
      <c r="M129" s="1151">
        <f t="shared" si="17"/>
        <v>219.01346037961764</v>
      </c>
      <c r="N129" s="1185"/>
      <c r="O129" s="1731"/>
      <c r="P129" s="1057" t="s">
        <v>217</v>
      </c>
      <c r="Q129" s="1058">
        <f t="shared" si="28"/>
        <v>0</v>
      </c>
      <c r="R129" s="1058">
        <f t="shared" si="20"/>
        <v>0</v>
      </c>
      <c r="S129" s="1058">
        <f t="shared" si="26"/>
        <v>0</v>
      </c>
      <c r="T129" s="1064">
        <f t="shared" si="23"/>
        <v>0</v>
      </c>
      <c r="U129" s="1062"/>
      <c r="V129" s="1731"/>
      <c r="W129" s="1057" t="s">
        <v>217</v>
      </c>
      <c r="X129" s="1058"/>
      <c r="Y129" s="1058"/>
      <c r="Z129" s="1058"/>
      <c r="AA129" s="1064">
        <f t="shared" si="24"/>
        <v>0</v>
      </c>
      <c r="AB129" s="1062"/>
      <c r="AC129" s="1061"/>
      <c r="AE129" s="1041"/>
    </row>
    <row r="130" spans="1:31">
      <c r="A130" s="1725"/>
      <c r="B130" s="1174" t="s">
        <v>218</v>
      </c>
      <c r="C130" s="1058">
        <f t="shared" si="18"/>
        <v>964.17218169429179</v>
      </c>
      <c r="D130" s="1058">
        <f t="shared" si="29"/>
        <v>9.6417218169429173</v>
      </c>
      <c r="E130" s="1058">
        <f t="shared" si="19"/>
        <v>120.52152271178605</v>
      </c>
      <c r="F130" s="1151">
        <f t="shared" si="30"/>
        <v>130.16324452872897</v>
      </c>
      <c r="G130" s="1188"/>
      <c r="H130" s="1728"/>
      <c r="I130" s="1174" t="s">
        <v>218</v>
      </c>
      <c r="J130" s="1058">
        <f t="shared" si="21"/>
        <v>3155.2786664859741</v>
      </c>
      <c r="K130" s="1058">
        <f t="shared" si="22"/>
        <v>31.552786664859738</v>
      </c>
      <c r="L130" s="1058">
        <f t="shared" si="25"/>
        <v>185.60462744035436</v>
      </c>
      <c r="M130" s="1151">
        <f t="shared" si="17"/>
        <v>217.15741410521412</v>
      </c>
      <c r="N130" s="1185"/>
      <c r="O130" s="1731"/>
      <c r="P130" s="1057" t="s">
        <v>218</v>
      </c>
      <c r="Q130" s="1058">
        <f t="shared" si="28"/>
        <v>0</v>
      </c>
      <c r="R130" s="1058">
        <f t="shared" si="20"/>
        <v>0</v>
      </c>
      <c r="S130" s="1058">
        <f t="shared" si="26"/>
        <v>0</v>
      </c>
      <c r="T130" s="1064">
        <f t="shared" si="23"/>
        <v>0</v>
      </c>
      <c r="U130" s="1062"/>
      <c r="V130" s="1731"/>
      <c r="W130" s="1057" t="s">
        <v>218</v>
      </c>
      <c r="X130" s="1058"/>
      <c r="Y130" s="1058"/>
      <c r="Z130" s="1058"/>
      <c r="AA130" s="1064">
        <f t="shared" si="24"/>
        <v>0</v>
      </c>
      <c r="AB130" s="1062"/>
      <c r="AC130" s="1061"/>
      <c r="AE130" s="1041"/>
    </row>
    <row r="131" spans="1:31">
      <c r="A131" s="1725"/>
      <c r="B131" s="1174" t="s">
        <v>219</v>
      </c>
      <c r="C131" s="1058">
        <f t="shared" si="18"/>
        <v>843.65065898250577</v>
      </c>
      <c r="D131" s="1058">
        <f t="shared" si="29"/>
        <v>8.4365065898250577</v>
      </c>
      <c r="E131" s="1058">
        <f t="shared" si="19"/>
        <v>120.52152271178605</v>
      </c>
      <c r="F131" s="1151">
        <f t="shared" si="30"/>
        <v>128.95802930161111</v>
      </c>
      <c r="G131" s="1188"/>
      <c r="H131" s="1728"/>
      <c r="I131" s="1174" t="s">
        <v>219</v>
      </c>
      <c r="J131" s="1058">
        <f t="shared" si="21"/>
        <v>2969.6740390456198</v>
      </c>
      <c r="K131" s="1058">
        <f t="shared" si="22"/>
        <v>29.696740390456199</v>
      </c>
      <c r="L131" s="1058">
        <f t="shared" si="25"/>
        <v>185.60462744035436</v>
      </c>
      <c r="M131" s="1151">
        <f t="shared" si="17"/>
        <v>215.30136783081056</v>
      </c>
      <c r="N131" s="1185"/>
      <c r="O131" s="1731"/>
      <c r="P131" s="1057" t="s">
        <v>219</v>
      </c>
      <c r="Q131" s="1058">
        <f t="shared" si="28"/>
        <v>0</v>
      </c>
      <c r="R131" s="1058">
        <f t="shared" si="20"/>
        <v>0</v>
      </c>
      <c r="S131" s="1058">
        <f t="shared" si="26"/>
        <v>0</v>
      </c>
      <c r="T131" s="1064">
        <f t="shared" si="23"/>
        <v>0</v>
      </c>
      <c r="U131" s="1062"/>
      <c r="V131" s="1731"/>
      <c r="W131" s="1057" t="s">
        <v>219</v>
      </c>
      <c r="X131" s="1058"/>
      <c r="Y131" s="1058"/>
      <c r="Z131" s="1058"/>
      <c r="AA131" s="1064">
        <f t="shared" si="24"/>
        <v>0</v>
      </c>
      <c r="AB131" s="1062"/>
      <c r="AC131" s="1061"/>
      <c r="AE131" s="1041"/>
    </row>
    <row r="132" spans="1:31">
      <c r="A132" s="1725"/>
      <c r="B132" s="1174" t="s">
        <v>220</v>
      </c>
      <c r="C132" s="1058">
        <f t="shared" si="18"/>
        <v>723.12913627071975</v>
      </c>
      <c r="D132" s="1058">
        <f t="shared" si="29"/>
        <v>7.2312913627071973</v>
      </c>
      <c r="E132" s="1058">
        <f t="shared" si="19"/>
        <v>120.52152271178605</v>
      </c>
      <c r="F132" s="1151">
        <f t="shared" si="30"/>
        <v>127.75281407449324</v>
      </c>
      <c r="G132" s="1188"/>
      <c r="H132" s="1728"/>
      <c r="I132" s="1174" t="s">
        <v>220</v>
      </c>
      <c r="J132" s="1058">
        <f t="shared" si="21"/>
        <v>2784.0694116052655</v>
      </c>
      <c r="K132" s="1058">
        <f t="shared" si="22"/>
        <v>27.840694116052656</v>
      </c>
      <c r="L132" s="1058">
        <f t="shared" si="25"/>
        <v>185.60462744035436</v>
      </c>
      <c r="M132" s="1151">
        <f t="shared" si="17"/>
        <v>213.44532155640701</v>
      </c>
      <c r="N132" s="1185"/>
      <c r="O132" s="1731"/>
      <c r="P132" s="1057" t="s">
        <v>220</v>
      </c>
      <c r="Q132" s="1058">
        <f t="shared" si="28"/>
        <v>0</v>
      </c>
      <c r="R132" s="1058">
        <f t="shared" si="20"/>
        <v>0</v>
      </c>
      <c r="S132" s="1058">
        <f t="shared" si="26"/>
        <v>0</v>
      </c>
      <c r="T132" s="1064">
        <f t="shared" si="23"/>
        <v>0</v>
      </c>
      <c r="U132" s="1062"/>
      <c r="V132" s="1731"/>
      <c r="W132" s="1057" t="s">
        <v>220</v>
      </c>
      <c r="X132" s="1058"/>
      <c r="Y132" s="1058"/>
      <c r="Z132" s="1058"/>
      <c r="AA132" s="1064">
        <f t="shared" si="24"/>
        <v>0</v>
      </c>
      <c r="AB132" s="1062"/>
      <c r="AC132" s="1061"/>
      <c r="AE132" s="1041"/>
    </row>
    <row r="133" spans="1:31">
      <c r="A133" s="1725"/>
      <c r="B133" s="1174" t="s">
        <v>221</v>
      </c>
      <c r="C133" s="1058">
        <f t="shared" si="18"/>
        <v>602.60761355893374</v>
      </c>
      <c r="D133" s="1058">
        <f t="shared" si="29"/>
        <v>6.0260761355893377</v>
      </c>
      <c r="E133" s="1058">
        <f t="shared" si="19"/>
        <v>120.52152271178605</v>
      </c>
      <c r="F133" s="1151">
        <f t="shared" si="30"/>
        <v>126.54759884737538</v>
      </c>
      <c r="G133" s="1188"/>
      <c r="H133" s="1728"/>
      <c r="I133" s="1174" t="s">
        <v>221</v>
      </c>
      <c r="J133" s="1058">
        <f t="shared" si="21"/>
        <v>2598.4647841649112</v>
      </c>
      <c r="K133" s="1058">
        <f t="shared" si="22"/>
        <v>25.98464784164911</v>
      </c>
      <c r="L133" s="1058">
        <f t="shared" si="25"/>
        <v>185.60462744035436</v>
      </c>
      <c r="M133" s="1151">
        <f t="shared" si="17"/>
        <v>211.58927528200348</v>
      </c>
      <c r="N133" s="1185"/>
      <c r="O133" s="1731"/>
      <c r="P133" s="1057" t="s">
        <v>221</v>
      </c>
      <c r="Q133" s="1058">
        <f t="shared" si="28"/>
        <v>0</v>
      </c>
      <c r="R133" s="1058">
        <f t="shared" si="20"/>
        <v>0</v>
      </c>
      <c r="S133" s="1058">
        <f t="shared" si="26"/>
        <v>0</v>
      </c>
      <c r="T133" s="1064">
        <f t="shared" si="23"/>
        <v>0</v>
      </c>
      <c r="U133" s="1062"/>
      <c r="V133" s="1731"/>
      <c r="W133" s="1057" t="s">
        <v>221</v>
      </c>
      <c r="X133" s="1058"/>
      <c r="Y133" s="1058"/>
      <c r="Z133" s="1058"/>
      <c r="AA133" s="1064">
        <f t="shared" si="24"/>
        <v>0</v>
      </c>
      <c r="AB133" s="1062"/>
      <c r="AC133" s="1061"/>
      <c r="AE133" s="1041"/>
    </row>
    <row r="134" spans="1:31">
      <c r="A134" s="1725"/>
      <c r="B134" s="1174" t="s">
        <v>222</v>
      </c>
      <c r="C134" s="1058">
        <f t="shared" si="18"/>
        <v>482.08609084714772</v>
      </c>
      <c r="D134" s="1058">
        <f t="shared" si="29"/>
        <v>4.8208609084714764</v>
      </c>
      <c r="E134" s="1058">
        <f t="shared" si="19"/>
        <v>120.52152271178605</v>
      </c>
      <c r="F134" s="1151">
        <f t="shared" si="30"/>
        <v>125.34238362025752</v>
      </c>
      <c r="G134" s="1188"/>
      <c r="H134" s="1728"/>
      <c r="I134" s="1174" t="s">
        <v>222</v>
      </c>
      <c r="J134" s="1058">
        <f t="shared" si="21"/>
        <v>2412.8601567245569</v>
      </c>
      <c r="K134" s="1058">
        <f t="shared" si="22"/>
        <v>24.128601567245568</v>
      </c>
      <c r="L134" s="1058">
        <f t="shared" si="25"/>
        <v>185.60462744035436</v>
      </c>
      <c r="M134" s="1151">
        <f t="shared" si="17"/>
        <v>209.73322900759993</v>
      </c>
      <c r="N134" s="1185"/>
      <c r="O134" s="1731"/>
      <c r="P134" s="1057" t="s">
        <v>222</v>
      </c>
      <c r="Q134" s="1058">
        <f t="shared" si="28"/>
        <v>0</v>
      </c>
      <c r="R134" s="1058">
        <f t="shared" si="20"/>
        <v>0</v>
      </c>
      <c r="S134" s="1058">
        <f t="shared" si="26"/>
        <v>0</v>
      </c>
      <c r="T134" s="1064">
        <f t="shared" si="23"/>
        <v>0</v>
      </c>
      <c r="U134" s="1062"/>
      <c r="V134" s="1731"/>
      <c r="W134" s="1057" t="s">
        <v>222</v>
      </c>
      <c r="X134" s="1058"/>
      <c r="Y134" s="1058"/>
      <c r="Z134" s="1058"/>
      <c r="AA134" s="1064">
        <f t="shared" si="24"/>
        <v>0</v>
      </c>
      <c r="AB134" s="1062"/>
      <c r="AC134" s="1061"/>
      <c r="AE134" s="1041"/>
    </row>
    <row r="135" spans="1:31">
      <c r="A135" s="1725"/>
      <c r="B135" s="1174" t="s">
        <v>223</v>
      </c>
      <c r="C135" s="1058">
        <f t="shared" si="18"/>
        <v>361.5645681353617</v>
      </c>
      <c r="D135" s="1058">
        <f t="shared" si="29"/>
        <v>3.6156456813536164</v>
      </c>
      <c r="E135" s="1058">
        <f t="shared" si="19"/>
        <v>120.52152271178605</v>
      </c>
      <c r="F135" s="1151">
        <f t="shared" si="30"/>
        <v>124.13716839313966</v>
      </c>
      <c r="G135" s="1188"/>
      <c r="H135" s="1728"/>
      <c r="I135" s="1174" t="s">
        <v>223</v>
      </c>
      <c r="J135" s="1058">
        <f t="shared" si="21"/>
        <v>2227.2555292842026</v>
      </c>
      <c r="K135" s="1058">
        <f t="shared" si="22"/>
        <v>22.272555292842025</v>
      </c>
      <c r="L135" s="1058">
        <f t="shared" si="25"/>
        <v>185.60462744035436</v>
      </c>
      <c r="M135" s="1151">
        <f t="shared" ref="M135:M161" si="31">K135+L135</f>
        <v>207.87718273319638</v>
      </c>
      <c r="N135" s="1185"/>
      <c r="O135" s="1731"/>
      <c r="P135" s="1057" t="s">
        <v>223</v>
      </c>
      <c r="Q135" s="1058">
        <f t="shared" si="28"/>
        <v>0</v>
      </c>
      <c r="R135" s="1058">
        <f t="shared" si="20"/>
        <v>0</v>
      </c>
      <c r="S135" s="1058">
        <f t="shared" si="26"/>
        <v>0</v>
      </c>
      <c r="T135" s="1064">
        <f t="shared" si="23"/>
        <v>0</v>
      </c>
      <c r="U135" s="1062"/>
      <c r="V135" s="1731"/>
      <c r="W135" s="1057" t="s">
        <v>223</v>
      </c>
      <c r="X135" s="1058"/>
      <c r="Y135" s="1058"/>
      <c r="Z135" s="1058"/>
      <c r="AA135" s="1064">
        <f t="shared" si="24"/>
        <v>0</v>
      </c>
      <c r="AB135" s="1062"/>
      <c r="AC135" s="1061"/>
      <c r="AE135" s="1041"/>
    </row>
    <row r="136" spans="1:31">
      <c r="A136" s="1725"/>
      <c r="B136" s="1174" t="s">
        <v>224</v>
      </c>
      <c r="C136" s="1058">
        <f t="shared" ref="C136:C137" si="32">C135-E135</f>
        <v>241.04304542357565</v>
      </c>
      <c r="D136" s="1058">
        <f t="shared" si="29"/>
        <v>2.4104304542357564</v>
      </c>
      <c r="E136" s="1058">
        <f t="shared" si="19"/>
        <v>120.52152271178605</v>
      </c>
      <c r="F136" s="1151">
        <f t="shared" si="30"/>
        <v>122.9319531660218</v>
      </c>
      <c r="G136" s="1188"/>
      <c r="H136" s="1728"/>
      <c r="I136" s="1174" t="s">
        <v>224</v>
      </c>
      <c r="J136" s="1058">
        <f t="shared" si="21"/>
        <v>2041.6509018438483</v>
      </c>
      <c r="K136" s="1058">
        <f t="shared" si="22"/>
        <v>20.416509018438482</v>
      </c>
      <c r="L136" s="1058">
        <f t="shared" si="25"/>
        <v>185.60462744035436</v>
      </c>
      <c r="M136" s="1151">
        <f t="shared" si="31"/>
        <v>206.02113645879285</v>
      </c>
      <c r="N136" s="1185"/>
      <c r="O136" s="1731"/>
      <c r="P136" s="1057" t="s">
        <v>224</v>
      </c>
      <c r="Q136" s="1058">
        <f t="shared" si="28"/>
        <v>0</v>
      </c>
      <c r="R136" s="1058">
        <f t="shared" si="20"/>
        <v>0</v>
      </c>
      <c r="S136" s="1058">
        <f t="shared" si="26"/>
        <v>0</v>
      </c>
      <c r="T136" s="1064">
        <f t="shared" si="23"/>
        <v>0</v>
      </c>
      <c r="U136" s="1062"/>
      <c r="V136" s="1731"/>
      <c r="W136" s="1057" t="s">
        <v>224</v>
      </c>
      <c r="X136" s="1058"/>
      <c r="Y136" s="1058"/>
      <c r="Z136" s="1058"/>
      <c r="AA136" s="1064">
        <f t="shared" si="24"/>
        <v>0</v>
      </c>
      <c r="AB136" s="1062"/>
      <c r="AC136" s="1061"/>
      <c r="AE136" s="1041"/>
    </row>
    <row r="137" spans="1:31" ht="12.75" thickBot="1">
      <c r="A137" s="1726"/>
      <c r="B137" s="1160" t="s">
        <v>225</v>
      </c>
      <c r="C137" s="1152">
        <f t="shared" si="32"/>
        <v>120.5215227117896</v>
      </c>
      <c r="D137" s="1152">
        <f t="shared" si="29"/>
        <v>1.205215227117896</v>
      </c>
      <c r="E137" s="1152">
        <f t="shared" si="19"/>
        <v>120.52152271178605</v>
      </c>
      <c r="F137" s="1189">
        <f t="shared" si="30"/>
        <v>121.72673793890394</v>
      </c>
      <c r="G137" s="1186">
        <f>SUM(D126:D137)</f>
        <v>94.006787715193497</v>
      </c>
      <c r="H137" s="1729"/>
      <c r="I137" s="1160" t="s">
        <v>225</v>
      </c>
      <c r="J137" s="1152">
        <f t="shared" si="21"/>
        <v>1856.046274403494</v>
      </c>
      <c r="K137" s="1152">
        <f t="shared" si="22"/>
        <v>18.56046274403494</v>
      </c>
      <c r="L137" s="1152">
        <f t="shared" si="25"/>
        <v>185.60462744035436</v>
      </c>
      <c r="M137" s="1189">
        <f t="shared" si="31"/>
        <v>204.1650901843893</v>
      </c>
      <c r="N137" s="1186">
        <f>SUM(K126:K137)</f>
        <v>345.22460703905307</v>
      </c>
      <c r="O137" s="1732"/>
      <c r="P137" s="1057" t="s">
        <v>225</v>
      </c>
      <c r="Q137" s="1058">
        <f t="shared" si="28"/>
        <v>0</v>
      </c>
      <c r="R137" s="1058">
        <f t="shared" si="20"/>
        <v>0</v>
      </c>
      <c r="S137" s="1058">
        <f t="shared" si="26"/>
        <v>0</v>
      </c>
      <c r="T137" s="1064">
        <f t="shared" si="23"/>
        <v>0</v>
      </c>
      <c r="U137" s="1062">
        <f>SUM(R126:R137)</f>
        <v>0</v>
      </c>
      <c r="V137" s="1732"/>
      <c r="W137" s="1057" t="s">
        <v>225</v>
      </c>
      <c r="X137" s="1058"/>
      <c r="Y137" s="1058"/>
      <c r="Z137" s="1058"/>
      <c r="AA137" s="1064">
        <f t="shared" si="24"/>
        <v>0</v>
      </c>
      <c r="AB137" s="1062">
        <f>SUM(Y126:Y137)</f>
        <v>0</v>
      </c>
      <c r="AC137" s="1061"/>
      <c r="AD137" s="1039">
        <f>AD125+1</f>
        <v>2033</v>
      </c>
      <c r="AE137" s="1041">
        <f>G137+N137+U137+AB137</f>
        <v>439.23139475424659</v>
      </c>
    </row>
    <row r="138" spans="1:31">
      <c r="A138" s="1724">
        <f>A126+1</f>
        <v>2034</v>
      </c>
      <c r="B138" s="1173" t="s">
        <v>214</v>
      </c>
      <c r="C138" s="1149"/>
      <c r="D138" s="1149"/>
      <c r="E138" s="1149"/>
      <c r="F138" s="1150">
        <f t="shared" si="30"/>
        <v>0</v>
      </c>
      <c r="G138" s="1187"/>
      <c r="H138" s="1727">
        <f>H126+1</f>
        <v>2034</v>
      </c>
      <c r="I138" s="1173" t="s">
        <v>214</v>
      </c>
      <c r="J138" s="1149">
        <f t="shared" si="21"/>
        <v>1670.4416469631396</v>
      </c>
      <c r="K138" s="1149">
        <f t="shared" si="22"/>
        <v>16.704416469631393</v>
      </c>
      <c r="L138" s="1149">
        <f t="shared" si="25"/>
        <v>185.60462744035436</v>
      </c>
      <c r="M138" s="1150">
        <f t="shared" si="31"/>
        <v>202.30904390998575</v>
      </c>
      <c r="N138" s="1184"/>
      <c r="O138" s="1730">
        <v>2033</v>
      </c>
      <c r="P138" s="1057" t="s">
        <v>214</v>
      </c>
      <c r="Q138" s="1058">
        <f t="shared" si="28"/>
        <v>0</v>
      </c>
      <c r="R138" s="1058">
        <f t="shared" si="20"/>
        <v>0</v>
      </c>
      <c r="S138" s="1058">
        <f t="shared" si="26"/>
        <v>0</v>
      </c>
      <c r="T138" s="1064">
        <f t="shared" si="23"/>
        <v>0</v>
      </c>
      <c r="U138" s="1060"/>
      <c r="V138" s="1730">
        <v>2033</v>
      </c>
      <c r="W138" s="1057" t="s">
        <v>214</v>
      </c>
      <c r="X138" s="1058">
        <f>X3-X4</f>
        <v>0</v>
      </c>
      <c r="Y138" s="1058">
        <f>X138*$Y$3/12</f>
        <v>0</v>
      </c>
      <c r="Z138" s="1058"/>
      <c r="AA138" s="1064">
        <f t="shared" si="24"/>
        <v>0</v>
      </c>
      <c r="AB138" s="1060"/>
      <c r="AC138" s="1061"/>
      <c r="AE138" s="1041"/>
    </row>
    <row r="139" spans="1:31">
      <c r="A139" s="1725"/>
      <c r="B139" s="1174" t="s">
        <v>215</v>
      </c>
      <c r="C139" s="1058"/>
      <c r="D139" s="1058"/>
      <c r="E139" s="1058"/>
      <c r="F139" s="1151">
        <f t="shared" si="30"/>
        <v>0</v>
      </c>
      <c r="G139" s="1188"/>
      <c r="H139" s="1728"/>
      <c r="I139" s="1174" t="s">
        <v>215</v>
      </c>
      <c r="J139" s="1058">
        <f t="shared" si="21"/>
        <v>1484.8370195227853</v>
      </c>
      <c r="K139" s="1058">
        <f t="shared" si="22"/>
        <v>14.848370195227853</v>
      </c>
      <c r="L139" s="1058">
        <f t="shared" si="25"/>
        <v>185.60462744035436</v>
      </c>
      <c r="M139" s="1151">
        <f t="shared" si="31"/>
        <v>200.45299763558222</v>
      </c>
      <c r="N139" s="1185"/>
      <c r="O139" s="1731"/>
      <c r="P139" s="1057" t="s">
        <v>215</v>
      </c>
      <c r="Q139" s="1058">
        <f t="shared" si="28"/>
        <v>0</v>
      </c>
      <c r="R139" s="1058">
        <f t="shared" si="20"/>
        <v>0</v>
      </c>
      <c r="S139" s="1058">
        <f t="shared" si="26"/>
        <v>0</v>
      </c>
      <c r="T139" s="1064">
        <f t="shared" si="23"/>
        <v>0</v>
      </c>
      <c r="U139" s="1062"/>
      <c r="V139" s="1731"/>
      <c r="W139" s="1057" t="s">
        <v>215</v>
      </c>
      <c r="X139" s="1058">
        <f>X138-Z138</f>
        <v>0</v>
      </c>
      <c r="Y139" s="1058">
        <f t="shared" ref="Y139:Y161" si="33">X139*$Y$3/12</f>
        <v>0</v>
      </c>
      <c r="Z139" s="1058"/>
      <c r="AA139" s="1064">
        <f t="shared" si="24"/>
        <v>0</v>
      </c>
      <c r="AB139" s="1062"/>
      <c r="AC139" s="1061"/>
      <c r="AE139" s="1041"/>
    </row>
    <row r="140" spans="1:31">
      <c r="A140" s="1725"/>
      <c r="B140" s="1174" t="s">
        <v>216</v>
      </c>
      <c r="C140" s="1058"/>
      <c r="D140" s="1058"/>
      <c r="E140" s="1058"/>
      <c r="F140" s="1151">
        <f t="shared" si="30"/>
        <v>0</v>
      </c>
      <c r="G140" s="1188"/>
      <c r="H140" s="1728"/>
      <c r="I140" s="1174" t="s">
        <v>216</v>
      </c>
      <c r="J140" s="1058">
        <f t="shared" si="21"/>
        <v>1299.232392082431</v>
      </c>
      <c r="K140" s="1058">
        <f t="shared" si="22"/>
        <v>12.99232392082431</v>
      </c>
      <c r="L140" s="1058">
        <f t="shared" si="25"/>
        <v>185.60462744035436</v>
      </c>
      <c r="M140" s="1151">
        <f t="shared" si="31"/>
        <v>198.59695136117867</v>
      </c>
      <c r="N140" s="1185"/>
      <c r="O140" s="1731"/>
      <c r="P140" s="1057" t="s">
        <v>216</v>
      </c>
      <c r="Q140" s="1058">
        <f t="shared" si="28"/>
        <v>0</v>
      </c>
      <c r="R140" s="1058">
        <f t="shared" si="20"/>
        <v>0</v>
      </c>
      <c r="S140" s="1058">
        <f t="shared" si="26"/>
        <v>0</v>
      </c>
      <c r="T140" s="1064">
        <f t="shared" si="23"/>
        <v>0</v>
      </c>
      <c r="U140" s="1062"/>
      <c r="V140" s="1731"/>
      <c r="W140" s="1057" t="s">
        <v>216</v>
      </c>
      <c r="X140" s="1058">
        <f t="shared" ref="X140:X161" si="34">X139-Z139</f>
        <v>0</v>
      </c>
      <c r="Y140" s="1058">
        <f t="shared" si="33"/>
        <v>0</v>
      </c>
      <c r="Z140" s="1058"/>
      <c r="AA140" s="1064">
        <f t="shared" si="24"/>
        <v>0</v>
      </c>
      <c r="AB140" s="1062"/>
      <c r="AC140" s="1061"/>
      <c r="AE140" s="1041"/>
    </row>
    <row r="141" spans="1:31">
      <c r="A141" s="1725"/>
      <c r="B141" s="1174" t="s">
        <v>217</v>
      </c>
      <c r="C141" s="1058"/>
      <c r="D141" s="1058"/>
      <c r="E141" s="1058"/>
      <c r="F141" s="1151">
        <f t="shared" si="30"/>
        <v>0</v>
      </c>
      <c r="G141" s="1188"/>
      <c r="H141" s="1728"/>
      <c r="I141" s="1174" t="s">
        <v>217</v>
      </c>
      <c r="J141" s="1058">
        <f t="shared" si="21"/>
        <v>1113.6277646420767</v>
      </c>
      <c r="K141" s="1058">
        <f t="shared" si="22"/>
        <v>11.136277646420767</v>
      </c>
      <c r="L141" s="1058">
        <f t="shared" si="25"/>
        <v>185.60462744035436</v>
      </c>
      <c r="M141" s="1151">
        <f t="shared" si="31"/>
        <v>196.74090508677514</v>
      </c>
      <c r="N141" s="1185"/>
      <c r="O141" s="1731"/>
      <c r="P141" s="1057" t="s">
        <v>217</v>
      </c>
      <c r="Q141" s="1058">
        <f t="shared" si="28"/>
        <v>0</v>
      </c>
      <c r="R141" s="1058">
        <f t="shared" si="20"/>
        <v>0</v>
      </c>
      <c r="S141" s="1058">
        <f t="shared" si="26"/>
        <v>0</v>
      </c>
      <c r="T141" s="1064">
        <f t="shared" si="23"/>
        <v>0</v>
      </c>
      <c r="U141" s="1062"/>
      <c r="V141" s="1731"/>
      <c r="W141" s="1057" t="s">
        <v>217</v>
      </c>
      <c r="X141" s="1058">
        <f t="shared" si="34"/>
        <v>0</v>
      </c>
      <c r="Y141" s="1058">
        <f t="shared" si="33"/>
        <v>0</v>
      </c>
      <c r="Z141" s="1058"/>
      <c r="AA141" s="1064">
        <f t="shared" si="24"/>
        <v>0</v>
      </c>
      <c r="AB141" s="1062"/>
      <c r="AC141" s="1061"/>
      <c r="AE141" s="1041"/>
    </row>
    <row r="142" spans="1:31">
      <c r="A142" s="1725"/>
      <c r="B142" s="1174" t="s">
        <v>218</v>
      </c>
      <c r="C142" s="1058"/>
      <c r="D142" s="1058"/>
      <c r="E142" s="1058"/>
      <c r="F142" s="1151">
        <f t="shared" si="30"/>
        <v>0</v>
      </c>
      <c r="G142" s="1188"/>
      <c r="H142" s="1728"/>
      <c r="I142" s="1174" t="s">
        <v>218</v>
      </c>
      <c r="J142" s="1058">
        <f t="shared" si="21"/>
        <v>928.02313720172242</v>
      </c>
      <c r="K142" s="1058">
        <f t="shared" si="22"/>
        <v>9.2802313720172247</v>
      </c>
      <c r="L142" s="1058">
        <f t="shared" si="25"/>
        <v>185.60462744035436</v>
      </c>
      <c r="M142" s="1151">
        <f t="shared" si="31"/>
        <v>194.88485881237159</v>
      </c>
      <c r="N142" s="1185"/>
      <c r="O142" s="1731"/>
      <c r="P142" s="1057" t="s">
        <v>218</v>
      </c>
      <c r="Q142" s="1058">
        <f t="shared" si="28"/>
        <v>0</v>
      </c>
      <c r="R142" s="1058">
        <f t="shared" si="20"/>
        <v>0</v>
      </c>
      <c r="S142" s="1058">
        <f t="shared" si="26"/>
        <v>0</v>
      </c>
      <c r="T142" s="1064">
        <f t="shared" si="23"/>
        <v>0</v>
      </c>
      <c r="U142" s="1062"/>
      <c r="V142" s="1731"/>
      <c r="W142" s="1057" t="s">
        <v>218</v>
      </c>
      <c r="X142" s="1058">
        <f t="shared" si="34"/>
        <v>0</v>
      </c>
      <c r="Y142" s="1058">
        <f t="shared" si="33"/>
        <v>0</v>
      </c>
      <c r="Z142" s="1058"/>
      <c r="AA142" s="1064">
        <f t="shared" si="24"/>
        <v>0</v>
      </c>
      <c r="AB142" s="1062"/>
      <c r="AC142" s="1061"/>
      <c r="AE142" s="1041"/>
    </row>
    <row r="143" spans="1:31">
      <c r="A143" s="1725"/>
      <c r="B143" s="1174" t="s">
        <v>219</v>
      </c>
      <c r="C143" s="1058"/>
      <c r="D143" s="1058"/>
      <c r="E143" s="1058"/>
      <c r="F143" s="1151">
        <f t="shared" si="30"/>
        <v>0</v>
      </c>
      <c r="G143" s="1188"/>
      <c r="H143" s="1728"/>
      <c r="I143" s="1174" t="s">
        <v>219</v>
      </c>
      <c r="J143" s="1058">
        <f t="shared" si="21"/>
        <v>742.41850976136811</v>
      </c>
      <c r="K143" s="1058">
        <f t="shared" si="22"/>
        <v>7.4241850976136803</v>
      </c>
      <c r="L143" s="1058">
        <f t="shared" si="25"/>
        <v>185.60462744035436</v>
      </c>
      <c r="M143" s="1151">
        <f t="shared" si="31"/>
        <v>193.02881253796804</v>
      </c>
      <c r="N143" s="1185"/>
      <c r="O143" s="1731"/>
      <c r="P143" s="1057" t="s">
        <v>219</v>
      </c>
      <c r="Q143" s="1058">
        <f t="shared" si="28"/>
        <v>0</v>
      </c>
      <c r="R143" s="1058">
        <f t="shared" si="20"/>
        <v>0</v>
      </c>
      <c r="S143" s="1058">
        <f t="shared" si="26"/>
        <v>0</v>
      </c>
      <c r="T143" s="1064">
        <f t="shared" si="23"/>
        <v>0</v>
      </c>
      <c r="U143" s="1062"/>
      <c r="V143" s="1731"/>
      <c r="W143" s="1057" t="s">
        <v>219</v>
      </c>
      <c r="X143" s="1058">
        <f t="shared" si="34"/>
        <v>0</v>
      </c>
      <c r="Y143" s="1058">
        <f t="shared" si="33"/>
        <v>0</v>
      </c>
      <c r="Z143" s="1058"/>
      <c r="AA143" s="1064">
        <f t="shared" si="24"/>
        <v>0</v>
      </c>
      <c r="AB143" s="1062"/>
      <c r="AC143" s="1061"/>
      <c r="AE143" s="1041"/>
    </row>
    <row r="144" spans="1:31">
      <c r="A144" s="1725"/>
      <c r="B144" s="1174" t="s">
        <v>220</v>
      </c>
      <c r="C144" s="1058"/>
      <c r="D144" s="1058"/>
      <c r="E144" s="1058"/>
      <c r="F144" s="1151">
        <f t="shared" si="30"/>
        <v>0</v>
      </c>
      <c r="G144" s="1188"/>
      <c r="H144" s="1728"/>
      <c r="I144" s="1174" t="s">
        <v>220</v>
      </c>
      <c r="J144" s="1058">
        <f t="shared" si="21"/>
        <v>556.81388232101381</v>
      </c>
      <c r="K144" s="1058">
        <f t="shared" si="22"/>
        <v>5.5681388232101376</v>
      </c>
      <c r="L144" s="1058">
        <f t="shared" si="25"/>
        <v>185.60462744035436</v>
      </c>
      <c r="M144" s="1151">
        <f t="shared" si="31"/>
        <v>191.17276626356451</v>
      </c>
      <c r="N144" s="1185"/>
      <c r="O144" s="1731"/>
      <c r="P144" s="1057" t="s">
        <v>220</v>
      </c>
      <c r="Q144" s="1058">
        <f t="shared" si="28"/>
        <v>0</v>
      </c>
      <c r="R144" s="1058">
        <f t="shared" si="20"/>
        <v>0</v>
      </c>
      <c r="S144" s="1058">
        <f t="shared" si="26"/>
        <v>0</v>
      </c>
      <c r="T144" s="1064">
        <f t="shared" si="23"/>
        <v>0</v>
      </c>
      <c r="U144" s="1062"/>
      <c r="V144" s="1731"/>
      <c r="W144" s="1057" t="s">
        <v>220</v>
      </c>
      <c r="X144" s="1058">
        <f t="shared" si="34"/>
        <v>0</v>
      </c>
      <c r="Y144" s="1058">
        <f t="shared" si="33"/>
        <v>0</v>
      </c>
      <c r="Z144" s="1058"/>
      <c r="AA144" s="1064">
        <f t="shared" si="24"/>
        <v>0</v>
      </c>
      <c r="AB144" s="1062"/>
      <c r="AC144" s="1061"/>
      <c r="AE144" s="1041"/>
    </row>
    <row r="145" spans="1:31">
      <c r="A145" s="1725"/>
      <c r="B145" s="1174" t="s">
        <v>221</v>
      </c>
      <c r="C145" s="1058"/>
      <c r="D145" s="1058"/>
      <c r="E145" s="1058"/>
      <c r="F145" s="1151">
        <f t="shared" si="30"/>
        <v>0</v>
      </c>
      <c r="G145" s="1188"/>
      <c r="H145" s="1728"/>
      <c r="I145" s="1174" t="s">
        <v>221</v>
      </c>
      <c r="J145" s="1058">
        <f t="shared" si="21"/>
        <v>371.20925488065944</v>
      </c>
      <c r="K145" s="1058">
        <f t="shared" si="22"/>
        <v>3.7120925488065946</v>
      </c>
      <c r="L145" s="1058">
        <f t="shared" si="25"/>
        <v>185.60462744035436</v>
      </c>
      <c r="M145" s="1151">
        <f t="shared" si="31"/>
        <v>189.31671998916096</v>
      </c>
      <c r="N145" s="1185"/>
      <c r="O145" s="1731"/>
      <c r="P145" s="1057" t="s">
        <v>221</v>
      </c>
      <c r="Q145" s="1058">
        <f t="shared" si="28"/>
        <v>0</v>
      </c>
      <c r="R145" s="1058">
        <f t="shared" si="20"/>
        <v>0</v>
      </c>
      <c r="S145" s="1058">
        <f t="shared" si="26"/>
        <v>0</v>
      </c>
      <c r="T145" s="1064">
        <f t="shared" si="23"/>
        <v>0</v>
      </c>
      <c r="U145" s="1062"/>
      <c r="V145" s="1731"/>
      <c r="W145" s="1057" t="s">
        <v>221</v>
      </c>
      <c r="X145" s="1058">
        <f t="shared" si="34"/>
        <v>0</v>
      </c>
      <c r="Y145" s="1058">
        <f t="shared" si="33"/>
        <v>0</v>
      </c>
      <c r="Z145" s="1058"/>
      <c r="AA145" s="1064">
        <f t="shared" si="24"/>
        <v>0</v>
      </c>
      <c r="AB145" s="1062"/>
      <c r="AC145" s="1061"/>
      <c r="AE145" s="1041"/>
    </row>
    <row r="146" spans="1:31">
      <c r="A146" s="1725"/>
      <c r="B146" s="1174" t="s">
        <v>222</v>
      </c>
      <c r="C146" s="1058"/>
      <c r="D146" s="1058"/>
      <c r="E146" s="1058"/>
      <c r="F146" s="1151">
        <f t="shared" si="30"/>
        <v>0</v>
      </c>
      <c r="G146" s="1188"/>
      <c r="H146" s="1728"/>
      <c r="I146" s="1174" t="s">
        <v>222</v>
      </c>
      <c r="J146" s="1058">
        <f t="shared" si="21"/>
        <v>185.60462744030508</v>
      </c>
      <c r="K146" s="1058">
        <f t="shared" si="22"/>
        <v>1.8560462744030506</v>
      </c>
      <c r="L146" s="1058">
        <f t="shared" si="25"/>
        <v>185.60462744035436</v>
      </c>
      <c r="M146" s="1151">
        <f t="shared" si="31"/>
        <v>187.46067371475741</v>
      </c>
      <c r="N146" s="1185"/>
      <c r="O146" s="1731"/>
      <c r="P146" s="1057" t="s">
        <v>222</v>
      </c>
      <c r="Q146" s="1058">
        <f t="shared" si="28"/>
        <v>0</v>
      </c>
      <c r="R146" s="1058">
        <f t="shared" si="20"/>
        <v>0</v>
      </c>
      <c r="S146" s="1058">
        <f t="shared" si="26"/>
        <v>0</v>
      </c>
      <c r="T146" s="1064">
        <f t="shared" si="23"/>
        <v>0</v>
      </c>
      <c r="U146" s="1062"/>
      <c r="V146" s="1731"/>
      <c r="W146" s="1057" t="s">
        <v>222</v>
      </c>
      <c r="X146" s="1058">
        <f t="shared" si="34"/>
        <v>0</v>
      </c>
      <c r="Y146" s="1058">
        <f t="shared" si="33"/>
        <v>0</v>
      </c>
      <c r="Z146" s="1058"/>
      <c r="AA146" s="1064">
        <f t="shared" si="24"/>
        <v>0</v>
      </c>
      <c r="AB146" s="1062"/>
      <c r="AC146" s="1061"/>
      <c r="AE146" s="1041"/>
    </row>
    <row r="147" spans="1:31">
      <c r="A147" s="1725"/>
      <c r="B147" s="1174" t="s">
        <v>223</v>
      </c>
      <c r="C147" s="1058"/>
      <c r="D147" s="1058"/>
      <c r="E147" s="1058"/>
      <c r="F147" s="1151">
        <f t="shared" si="30"/>
        <v>0</v>
      </c>
      <c r="G147" s="1188"/>
      <c r="H147" s="1728"/>
      <c r="I147" s="1174" t="s">
        <v>223</v>
      </c>
      <c r="J147" s="1058">
        <f t="shared" si="21"/>
        <v>-4.9283244152320549E-11</v>
      </c>
      <c r="K147" s="1058"/>
      <c r="L147" s="1058"/>
      <c r="M147" s="1151">
        <f t="shared" si="31"/>
        <v>0</v>
      </c>
      <c r="N147" s="1185"/>
      <c r="O147" s="1731"/>
      <c r="P147" s="1057" t="s">
        <v>223</v>
      </c>
      <c r="Q147" s="1058">
        <f t="shared" si="28"/>
        <v>0</v>
      </c>
      <c r="R147" s="1058">
        <f t="shared" ref="R147:R161" si="35">Q147*$D$3/12</f>
        <v>0</v>
      </c>
      <c r="S147" s="1058">
        <f t="shared" si="26"/>
        <v>0</v>
      </c>
      <c r="T147" s="1064">
        <f t="shared" si="23"/>
        <v>0</v>
      </c>
      <c r="U147" s="1062"/>
      <c r="V147" s="1731"/>
      <c r="W147" s="1057" t="s">
        <v>223</v>
      </c>
      <c r="X147" s="1058">
        <f t="shared" si="34"/>
        <v>0</v>
      </c>
      <c r="Y147" s="1058">
        <f t="shared" si="33"/>
        <v>0</v>
      </c>
      <c r="Z147" s="1058"/>
      <c r="AA147" s="1064">
        <f t="shared" si="24"/>
        <v>0</v>
      </c>
      <c r="AB147" s="1062"/>
      <c r="AC147" s="1061"/>
      <c r="AE147" s="1041"/>
    </row>
    <row r="148" spans="1:31">
      <c r="A148" s="1725"/>
      <c r="B148" s="1174" t="s">
        <v>224</v>
      </c>
      <c r="C148" s="1058"/>
      <c r="D148" s="1058"/>
      <c r="E148" s="1058"/>
      <c r="F148" s="1151">
        <f t="shared" si="30"/>
        <v>0</v>
      </c>
      <c r="G148" s="1188"/>
      <c r="H148" s="1728"/>
      <c r="I148" s="1174" t="s">
        <v>224</v>
      </c>
      <c r="J148" s="1058"/>
      <c r="K148" s="1058"/>
      <c r="L148" s="1058"/>
      <c r="M148" s="1151">
        <f t="shared" si="31"/>
        <v>0</v>
      </c>
      <c r="N148" s="1185"/>
      <c r="O148" s="1731"/>
      <c r="P148" s="1057" t="s">
        <v>224</v>
      </c>
      <c r="Q148" s="1058">
        <f t="shared" si="28"/>
        <v>0</v>
      </c>
      <c r="R148" s="1058">
        <f t="shared" si="35"/>
        <v>0</v>
      </c>
      <c r="S148" s="1058">
        <f t="shared" si="26"/>
        <v>0</v>
      </c>
      <c r="T148" s="1064">
        <f t="shared" ref="T148:T161" si="36">R148+S148</f>
        <v>0</v>
      </c>
      <c r="U148" s="1062"/>
      <c r="V148" s="1731"/>
      <c r="W148" s="1057" t="s">
        <v>224</v>
      </c>
      <c r="X148" s="1058">
        <f t="shared" si="34"/>
        <v>0</v>
      </c>
      <c r="Y148" s="1058">
        <f t="shared" si="33"/>
        <v>0</v>
      </c>
      <c r="Z148" s="1058"/>
      <c r="AA148" s="1064">
        <f t="shared" ref="AA148:AA161" si="37">Y148+Z148</f>
        <v>0</v>
      </c>
      <c r="AB148" s="1062"/>
      <c r="AC148" s="1061"/>
      <c r="AE148" s="1041"/>
    </row>
    <row r="149" spans="1:31" ht="12.75" thickBot="1">
      <c r="A149" s="1726"/>
      <c r="B149" s="1160" t="s">
        <v>225</v>
      </c>
      <c r="C149" s="1152"/>
      <c r="D149" s="1152"/>
      <c r="E149" s="1152"/>
      <c r="F149" s="1189">
        <f t="shared" si="30"/>
        <v>0</v>
      </c>
      <c r="G149" s="1186">
        <f>SUM(D138:D149)</f>
        <v>0</v>
      </c>
      <c r="H149" s="1729"/>
      <c r="I149" s="1160" t="s">
        <v>225</v>
      </c>
      <c r="J149" s="1152"/>
      <c r="K149" s="1152"/>
      <c r="L149" s="1152"/>
      <c r="M149" s="1189">
        <f t="shared" si="31"/>
        <v>0</v>
      </c>
      <c r="N149" s="1186">
        <f>SUM(K138:K149)</f>
        <v>83.52208234815501</v>
      </c>
      <c r="O149" s="1732"/>
      <c r="P149" s="1057" t="s">
        <v>225</v>
      </c>
      <c r="Q149" s="1058">
        <f t="shared" si="28"/>
        <v>0</v>
      </c>
      <c r="R149" s="1058">
        <f t="shared" si="35"/>
        <v>0</v>
      </c>
      <c r="S149" s="1058">
        <f t="shared" si="26"/>
        <v>0</v>
      </c>
      <c r="T149" s="1064">
        <f t="shared" si="36"/>
        <v>0</v>
      </c>
      <c r="U149" s="1062">
        <f>SUM(R138:R149)</f>
        <v>0</v>
      </c>
      <c r="V149" s="1732"/>
      <c r="W149" s="1057" t="s">
        <v>225</v>
      </c>
      <c r="X149" s="1058">
        <f t="shared" si="34"/>
        <v>0</v>
      </c>
      <c r="Y149" s="1058">
        <f t="shared" si="33"/>
        <v>0</v>
      </c>
      <c r="Z149" s="1058"/>
      <c r="AA149" s="1064">
        <f t="shared" si="37"/>
        <v>0</v>
      </c>
      <c r="AB149" s="1062">
        <f>SUM(Y138:Y149)</f>
        <v>0</v>
      </c>
      <c r="AC149" s="1061"/>
      <c r="AD149" s="1039">
        <f>AD137+1</f>
        <v>2034</v>
      </c>
      <c r="AE149" s="1041">
        <f>G149+N149+U149+AB149</f>
        <v>83.52208234815501</v>
      </c>
    </row>
    <row r="150" spans="1:31">
      <c r="A150" s="1724">
        <f>A138+1</f>
        <v>2035</v>
      </c>
      <c r="B150" s="1173" t="str">
        <f>I150</f>
        <v>январь</v>
      </c>
      <c r="C150" s="1149"/>
      <c r="D150" s="1149"/>
      <c r="E150" s="1149"/>
      <c r="F150" s="1150"/>
      <c r="G150" s="1187"/>
      <c r="H150" s="1727">
        <f>H138+1</f>
        <v>2035</v>
      </c>
      <c r="I150" s="1173" t="s">
        <v>214</v>
      </c>
      <c r="J150" s="1149"/>
      <c r="K150" s="1149"/>
      <c r="L150" s="1149"/>
      <c r="M150" s="1150">
        <f t="shared" si="31"/>
        <v>0</v>
      </c>
      <c r="N150" s="1184"/>
      <c r="O150" s="1730">
        <v>2034</v>
      </c>
      <c r="P150" s="1057" t="s">
        <v>214</v>
      </c>
      <c r="Q150" s="1058">
        <f t="shared" si="28"/>
        <v>0</v>
      </c>
      <c r="R150" s="1058">
        <f t="shared" si="35"/>
        <v>0</v>
      </c>
      <c r="S150" s="1058">
        <f t="shared" si="26"/>
        <v>0</v>
      </c>
      <c r="T150" s="1064">
        <f t="shared" si="36"/>
        <v>0</v>
      </c>
      <c r="U150" s="1060"/>
      <c r="V150" s="1730">
        <v>2034</v>
      </c>
      <c r="W150" s="1057" t="s">
        <v>214</v>
      </c>
      <c r="X150" s="1058">
        <f t="shared" si="34"/>
        <v>0</v>
      </c>
      <c r="Y150" s="1058">
        <f t="shared" si="33"/>
        <v>0</v>
      </c>
      <c r="Z150" s="1058">
        <f t="shared" ref="Z150:Z161" si="38">$X$3/120</f>
        <v>0</v>
      </c>
      <c r="AA150" s="1064">
        <f t="shared" si="37"/>
        <v>0</v>
      </c>
      <c r="AB150" s="1060"/>
      <c r="AC150" s="1061"/>
      <c r="AE150" s="1041"/>
    </row>
    <row r="151" spans="1:31">
      <c r="A151" s="1725"/>
      <c r="B151" s="1174" t="str">
        <f t="shared" ref="B151:B161" si="39">I151</f>
        <v>февраль</v>
      </c>
      <c r="C151" s="1058"/>
      <c r="D151" s="1058"/>
      <c r="E151" s="1058"/>
      <c r="F151" s="1151"/>
      <c r="G151" s="1188"/>
      <c r="H151" s="1728"/>
      <c r="I151" s="1174" t="s">
        <v>215</v>
      </c>
      <c r="J151" s="1058"/>
      <c r="K151" s="1058"/>
      <c r="L151" s="1058"/>
      <c r="M151" s="1151">
        <f t="shared" si="31"/>
        <v>0</v>
      </c>
      <c r="N151" s="1185"/>
      <c r="O151" s="1731"/>
      <c r="P151" s="1057" t="s">
        <v>215</v>
      </c>
      <c r="Q151" s="1058">
        <f t="shared" si="28"/>
        <v>0</v>
      </c>
      <c r="R151" s="1058">
        <f t="shared" si="35"/>
        <v>0</v>
      </c>
      <c r="S151" s="1058">
        <f t="shared" si="26"/>
        <v>0</v>
      </c>
      <c r="T151" s="1064">
        <f t="shared" si="36"/>
        <v>0</v>
      </c>
      <c r="U151" s="1062"/>
      <c r="V151" s="1731"/>
      <c r="W151" s="1057" t="s">
        <v>215</v>
      </c>
      <c r="X151" s="1058">
        <f t="shared" si="34"/>
        <v>0</v>
      </c>
      <c r="Y151" s="1058">
        <f t="shared" si="33"/>
        <v>0</v>
      </c>
      <c r="Z151" s="1058">
        <f t="shared" si="38"/>
        <v>0</v>
      </c>
      <c r="AA151" s="1064">
        <f t="shared" si="37"/>
        <v>0</v>
      </c>
      <c r="AB151" s="1062"/>
      <c r="AC151" s="1061"/>
      <c r="AE151" s="1041"/>
    </row>
    <row r="152" spans="1:31">
      <c r="A152" s="1725"/>
      <c r="B152" s="1174" t="str">
        <f t="shared" si="39"/>
        <v>март</v>
      </c>
      <c r="C152" s="1058"/>
      <c r="D152" s="1058"/>
      <c r="E152" s="1058"/>
      <c r="F152" s="1151"/>
      <c r="G152" s="1188"/>
      <c r="H152" s="1728"/>
      <c r="I152" s="1174" t="s">
        <v>216</v>
      </c>
      <c r="J152" s="1058"/>
      <c r="K152" s="1058"/>
      <c r="L152" s="1058"/>
      <c r="M152" s="1151">
        <f t="shared" si="31"/>
        <v>0</v>
      </c>
      <c r="N152" s="1185"/>
      <c r="O152" s="1731"/>
      <c r="P152" s="1057" t="s">
        <v>216</v>
      </c>
      <c r="Q152" s="1058">
        <f t="shared" si="28"/>
        <v>0</v>
      </c>
      <c r="R152" s="1058">
        <f t="shared" si="35"/>
        <v>0</v>
      </c>
      <c r="S152" s="1058">
        <f t="shared" si="26"/>
        <v>0</v>
      </c>
      <c r="T152" s="1064">
        <f t="shared" si="36"/>
        <v>0</v>
      </c>
      <c r="U152" s="1062"/>
      <c r="V152" s="1731"/>
      <c r="W152" s="1057" t="s">
        <v>216</v>
      </c>
      <c r="X152" s="1058">
        <f t="shared" si="34"/>
        <v>0</v>
      </c>
      <c r="Y152" s="1058">
        <f t="shared" si="33"/>
        <v>0</v>
      </c>
      <c r="Z152" s="1058">
        <f t="shared" si="38"/>
        <v>0</v>
      </c>
      <c r="AA152" s="1064">
        <f t="shared" si="37"/>
        <v>0</v>
      </c>
      <c r="AB152" s="1062"/>
      <c r="AC152" s="1061"/>
      <c r="AE152" s="1041"/>
    </row>
    <row r="153" spans="1:31">
      <c r="A153" s="1725"/>
      <c r="B153" s="1174" t="str">
        <f t="shared" si="39"/>
        <v>апрель</v>
      </c>
      <c r="C153" s="1058"/>
      <c r="D153" s="1058"/>
      <c r="E153" s="1058"/>
      <c r="F153" s="1151"/>
      <c r="G153" s="1188"/>
      <c r="H153" s="1728"/>
      <c r="I153" s="1174" t="s">
        <v>217</v>
      </c>
      <c r="J153" s="1058"/>
      <c r="K153" s="1058"/>
      <c r="L153" s="1058"/>
      <c r="M153" s="1151">
        <f t="shared" si="31"/>
        <v>0</v>
      </c>
      <c r="N153" s="1185"/>
      <c r="O153" s="1731"/>
      <c r="P153" s="1057" t="s">
        <v>217</v>
      </c>
      <c r="Q153" s="1058">
        <f t="shared" si="28"/>
        <v>0</v>
      </c>
      <c r="R153" s="1058">
        <f t="shared" si="35"/>
        <v>0</v>
      </c>
      <c r="S153" s="1058">
        <f t="shared" si="26"/>
        <v>0</v>
      </c>
      <c r="T153" s="1064">
        <f t="shared" si="36"/>
        <v>0</v>
      </c>
      <c r="U153" s="1062"/>
      <c r="V153" s="1731"/>
      <c r="W153" s="1057" t="s">
        <v>217</v>
      </c>
      <c r="X153" s="1058">
        <f t="shared" si="34"/>
        <v>0</v>
      </c>
      <c r="Y153" s="1058">
        <f t="shared" si="33"/>
        <v>0</v>
      </c>
      <c r="Z153" s="1058">
        <f t="shared" si="38"/>
        <v>0</v>
      </c>
      <c r="AA153" s="1064">
        <f t="shared" si="37"/>
        <v>0</v>
      </c>
      <c r="AB153" s="1062"/>
      <c r="AC153" s="1061"/>
      <c r="AE153" s="1041"/>
    </row>
    <row r="154" spans="1:31">
      <c r="A154" s="1725"/>
      <c r="B154" s="1174" t="str">
        <f t="shared" si="39"/>
        <v>май</v>
      </c>
      <c r="C154" s="1058"/>
      <c r="D154" s="1058"/>
      <c r="E154" s="1058"/>
      <c r="F154" s="1151"/>
      <c r="G154" s="1188"/>
      <c r="H154" s="1728"/>
      <c r="I154" s="1174" t="s">
        <v>218</v>
      </c>
      <c r="J154" s="1058"/>
      <c r="K154" s="1058"/>
      <c r="L154" s="1058"/>
      <c r="M154" s="1151">
        <f t="shared" si="31"/>
        <v>0</v>
      </c>
      <c r="N154" s="1185"/>
      <c r="O154" s="1731"/>
      <c r="P154" s="1057" t="s">
        <v>218</v>
      </c>
      <c r="Q154" s="1058">
        <f t="shared" si="28"/>
        <v>0</v>
      </c>
      <c r="R154" s="1058">
        <f t="shared" si="35"/>
        <v>0</v>
      </c>
      <c r="S154" s="1058">
        <f t="shared" si="26"/>
        <v>0</v>
      </c>
      <c r="T154" s="1064">
        <f t="shared" si="36"/>
        <v>0</v>
      </c>
      <c r="U154" s="1062"/>
      <c r="V154" s="1731"/>
      <c r="W154" s="1057" t="s">
        <v>218</v>
      </c>
      <c r="X154" s="1058">
        <f t="shared" si="34"/>
        <v>0</v>
      </c>
      <c r="Y154" s="1058">
        <f t="shared" si="33"/>
        <v>0</v>
      </c>
      <c r="Z154" s="1058">
        <f t="shared" si="38"/>
        <v>0</v>
      </c>
      <c r="AA154" s="1064">
        <f t="shared" si="37"/>
        <v>0</v>
      </c>
      <c r="AB154" s="1062"/>
      <c r="AC154" s="1061"/>
      <c r="AE154" s="1041"/>
    </row>
    <row r="155" spans="1:31">
      <c r="A155" s="1725"/>
      <c r="B155" s="1174" t="str">
        <f t="shared" si="39"/>
        <v>июнь</v>
      </c>
      <c r="C155" s="1058"/>
      <c r="D155" s="1058"/>
      <c r="E155" s="1058"/>
      <c r="F155" s="1151"/>
      <c r="G155" s="1188"/>
      <c r="H155" s="1728"/>
      <c r="I155" s="1174" t="s">
        <v>219</v>
      </c>
      <c r="J155" s="1058"/>
      <c r="K155" s="1058"/>
      <c r="L155" s="1058"/>
      <c r="M155" s="1151">
        <f t="shared" si="31"/>
        <v>0</v>
      </c>
      <c r="N155" s="1185"/>
      <c r="O155" s="1731"/>
      <c r="P155" s="1057" t="s">
        <v>219</v>
      </c>
      <c r="Q155" s="1058">
        <f t="shared" si="28"/>
        <v>0</v>
      </c>
      <c r="R155" s="1058">
        <f t="shared" si="35"/>
        <v>0</v>
      </c>
      <c r="S155" s="1058">
        <f t="shared" si="26"/>
        <v>0</v>
      </c>
      <c r="T155" s="1064">
        <f t="shared" si="36"/>
        <v>0</v>
      </c>
      <c r="U155" s="1062"/>
      <c r="V155" s="1731"/>
      <c r="W155" s="1057" t="s">
        <v>219</v>
      </c>
      <c r="X155" s="1058">
        <f t="shared" si="34"/>
        <v>0</v>
      </c>
      <c r="Y155" s="1058">
        <f t="shared" si="33"/>
        <v>0</v>
      </c>
      <c r="Z155" s="1058">
        <f t="shared" si="38"/>
        <v>0</v>
      </c>
      <c r="AA155" s="1064">
        <f t="shared" si="37"/>
        <v>0</v>
      </c>
      <c r="AB155" s="1062"/>
      <c r="AC155" s="1061"/>
      <c r="AE155" s="1041"/>
    </row>
    <row r="156" spans="1:31">
      <c r="A156" s="1725"/>
      <c r="B156" s="1174" t="str">
        <f t="shared" si="39"/>
        <v>июль</v>
      </c>
      <c r="C156" s="1058"/>
      <c r="D156" s="1058"/>
      <c r="E156" s="1058"/>
      <c r="F156" s="1151"/>
      <c r="G156" s="1188"/>
      <c r="H156" s="1728"/>
      <c r="I156" s="1174" t="s">
        <v>220</v>
      </c>
      <c r="J156" s="1058"/>
      <c r="K156" s="1058"/>
      <c r="L156" s="1058"/>
      <c r="M156" s="1151">
        <f t="shared" si="31"/>
        <v>0</v>
      </c>
      <c r="N156" s="1185"/>
      <c r="O156" s="1731"/>
      <c r="P156" s="1057" t="s">
        <v>220</v>
      </c>
      <c r="Q156" s="1058">
        <f t="shared" si="28"/>
        <v>0</v>
      </c>
      <c r="R156" s="1058">
        <f t="shared" si="35"/>
        <v>0</v>
      </c>
      <c r="S156" s="1058">
        <f t="shared" si="26"/>
        <v>0</v>
      </c>
      <c r="T156" s="1064">
        <f t="shared" si="36"/>
        <v>0</v>
      </c>
      <c r="U156" s="1062"/>
      <c r="V156" s="1731"/>
      <c r="W156" s="1057" t="s">
        <v>220</v>
      </c>
      <c r="X156" s="1058">
        <f t="shared" si="34"/>
        <v>0</v>
      </c>
      <c r="Y156" s="1058">
        <f t="shared" si="33"/>
        <v>0</v>
      </c>
      <c r="Z156" s="1058">
        <f t="shared" si="38"/>
        <v>0</v>
      </c>
      <c r="AA156" s="1064">
        <f t="shared" si="37"/>
        <v>0</v>
      </c>
      <c r="AB156" s="1062"/>
      <c r="AC156" s="1061"/>
      <c r="AE156" s="1041"/>
    </row>
    <row r="157" spans="1:31">
      <c r="A157" s="1725"/>
      <c r="B157" s="1174" t="str">
        <f t="shared" si="39"/>
        <v>август</v>
      </c>
      <c r="C157" s="1058"/>
      <c r="D157" s="1058"/>
      <c r="E157" s="1058"/>
      <c r="F157" s="1151"/>
      <c r="G157" s="1188"/>
      <c r="H157" s="1728"/>
      <c r="I157" s="1174" t="s">
        <v>221</v>
      </c>
      <c r="J157" s="1058"/>
      <c r="K157" s="1058"/>
      <c r="L157" s="1058"/>
      <c r="M157" s="1151">
        <f t="shared" si="31"/>
        <v>0</v>
      </c>
      <c r="N157" s="1185"/>
      <c r="O157" s="1731"/>
      <c r="P157" s="1057" t="s">
        <v>221</v>
      </c>
      <c r="Q157" s="1058">
        <f t="shared" si="28"/>
        <v>0</v>
      </c>
      <c r="R157" s="1058">
        <f t="shared" si="35"/>
        <v>0</v>
      </c>
      <c r="S157" s="1058">
        <f t="shared" si="26"/>
        <v>0</v>
      </c>
      <c r="T157" s="1064">
        <f t="shared" si="36"/>
        <v>0</v>
      </c>
      <c r="U157" s="1062"/>
      <c r="V157" s="1731"/>
      <c r="W157" s="1057" t="s">
        <v>221</v>
      </c>
      <c r="X157" s="1058">
        <f t="shared" si="34"/>
        <v>0</v>
      </c>
      <c r="Y157" s="1058">
        <f t="shared" si="33"/>
        <v>0</v>
      </c>
      <c r="Z157" s="1058">
        <f t="shared" si="38"/>
        <v>0</v>
      </c>
      <c r="AA157" s="1064">
        <f t="shared" si="37"/>
        <v>0</v>
      </c>
      <c r="AB157" s="1062"/>
      <c r="AC157" s="1061"/>
      <c r="AE157" s="1041"/>
    </row>
    <row r="158" spans="1:31">
      <c r="A158" s="1725"/>
      <c r="B158" s="1174" t="str">
        <f t="shared" si="39"/>
        <v>сентябрь</v>
      </c>
      <c r="C158" s="1058"/>
      <c r="D158" s="1058"/>
      <c r="E158" s="1058"/>
      <c r="F158" s="1151"/>
      <c r="G158" s="1188"/>
      <c r="H158" s="1728"/>
      <c r="I158" s="1174" t="s">
        <v>222</v>
      </c>
      <c r="J158" s="1058"/>
      <c r="K158" s="1058"/>
      <c r="L158" s="1058"/>
      <c r="M158" s="1151">
        <f t="shared" si="31"/>
        <v>0</v>
      </c>
      <c r="N158" s="1185"/>
      <c r="O158" s="1731"/>
      <c r="P158" s="1057" t="s">
        <v>222</v>
      </c>
      <c r="Q158" s="1058">
        <f t="shared" si="28"/>
        <v>0</v>
      </c>
      <c r="R158" s="1058">
        <f t="shared" si="35"/>
        <v>0</v>
      </c>
      <c r="S158" s="1058">
        <f t="shared" si="26"/>
        <v>0</v>
      </c>
      <c r="T158" s="1064">
        <f t="shared" si="36"/>
        <v>0</v>
      </c>
      <c r="U158" s="1062"/>
      <c r="V158" s="1731"/>
      <c r="W158" s="1057" t="s">
        <v>222</v>
      </c>
      <c r="X158" s="1058">
        <f t="shared" si="34"/>
        <v>0</v>
      </c>
      <c r="Y158" s="1058">
        <f t="shared" si="33"/>
        <v>0</v>
      </c>
      <c r="Z158" s="1058">
        <f t="shared" si="38"/>
        <v>0</v>
      </c>
      <c r="AA158" s="1064">
        <f t="shared" si="37"/>
        <v>0</v>
      </c>
      <c r="AB158" s="1062"/>
      <c r="AC158" s="1061"/>
      <c r="AE158" s="1041"/>
    </row>
    <row r="159" spans="1:31">
      <c r="A159" s="1725"/>
      <c r="B159" s="1174" t="str">
        <f t="shared" si="39"/>
        <v>октябрь</v>
      </c>
      <c r="C159" s="1058"/>
      <c r="D159" s="1058"/>
      <c r="E159" s="1058"/>
      <c r="F159" s="1151"/>
      <c r="G159" s="1188"/>
      <c r="H159" s="1728"/>
      <c r="I159" s="1174" t="s">
        <v>223</v>
      </c>
      <c r="J159" s="1058"/>
      <c r="K159" s="1058"/>
      <c r="L159" s="1058"/>
      <c r="M159" s="1151">
        <f t="shared" si="31"/>
        <v>0</v>
      </c>
      <c r="N159" s="1185"/>
      <c r="O159" s="1731"/>
      <c r="P159" s="1057" t="s">
        <v>223</v>
      </c>
      <c r="Q159" s="1058">
        <f t="shared" si="28"/>
        <v>0</v>
      </c>
      <c r="R159" s="1058">
        <f t="shared" si="35"/>
        <v>0</v>
      </c>
      <c r="S159" s="1058">
        <f t="shared" si="26"/>
        <v>0</v>
      </c>
      <c r="T159" s="1064">
        <f t="shared" si="36"/>
        <v>0</v>
      </c>
      <c r="U159" s="1062"/>
      <c r="V159" s="1731"/>
      <c r="W159" s="1057" t="s">
        <v>223</v>
      </c>
      <c r="X159" s="1058">
        <f t="shared" si="34"/>
        <v>0</v>
      </c>
      <c r="Y159" s="1058">
        <f t="shared" si="33"/>
        <v>0</v>
      </c>
      <c r="Z159" s="1058">
        <f t="shared" si="38"/>
        <v>0</v>
      </c>
      <c r="AA159" s="1064">
        <f t="shared" si="37"/>
        <v>0</v>
      </c>
      <c r="AB159" s="1062"/>
      <c r="AC159" s="1061"/>
      <c r="AE159" s="1041"/>
    </row>
    <row r="160" spans="1:31">
      <c r="A160" s="1725"/>
      <c r="B160" s="1174" t="str">
        <f t="shared" si="39"/>
        <v>ноябрь</v>
      </c>
      <c r="C160" s="1058"/>
      <c r="D160" s="1058"/>
      <c r="E160" s="1058"/>
      <c r="F160" s="1151"/>
      <c r="G160" s="1188"/>
      <c r="H160" s="1728"/>
      <c r="I160" s="1174" t="s">
        <v>224</v>
      </c>
      <c r="J160" s="1058"/>
      <c r="K160" s="1058"/>
      <c r="L160" s="1058"/>
      <c r="M160" s="1151">
        <f t="shared" si="31"/>
        <v>0</v>
      </c>
      <c r="N160" s="1185"/>
      <c r="O160" s="1731"/>
      <c r="P160" s="1057" t="s">
        <v>224</v>
      </c>
      <c r="Q160" s="1058">
        <f t="shared" si="28"/>
        <v>0</v>
      </c>
      <c r="R160" s="1058">
        <f t="shared" si="35"/>
        <v>0</v>
      </c>
      <c r="S160" s="1058">
        <f t="shared" si="26"/>
        <v>0</v>
      </c>
      <c r="T160" s="1064">
        <f t="shared" si="36"/>
        <v>0</v>
      </c>
      <c r="U160" s="1062"/>
      <c r="V160" s="1731"/>
      <c r="W160" s="1057" t="s">
        <v>224</v>
      </c>
      <c r="X160" s="1058">
        <f t="shared" si="34"/>
        <v>0</v>
      </c>
      <c r="Y160" s="1058">
        <f t="shared" si="33"/>
        <v>0</v>
      </c>
      <c r="Z160" s="1058">
        <f t="shared" si="38"/>
        <v>0</v>
      </c>
      <c r="AA160" s="1064">
        <f t="shared" si="37"/>
        <v>0</v>
      </c>
      <c r="AB160" s="1062"/>
      <c r="AC160" s="1061"/>
      <c r="AE160" s="1041"/>
    </row>
    <row r="161" spans="1:33" ht="12.75" thickBot="1">
      <c r="A161" s="1726"/>
      <c r="B161" s="1160" t="str">
        <f t="shared" si="39"/>
        <v>декабрь</v>
      </c>
      <c r="C161" s="1152"/>
      <c r="D161" s="1152"/>
      <c r="E161" s="1152"/>
      <c r="F161" s="1189"/>
      <c r="G161" s="1186"/>
      <c r="H161" s="1729"/>
      <c r="I161" s="1160" t="s">
        <v>225</v>
      </c>
      <c r="J161" s="1152"/>
      <c r="K161" s="1152"/>
      <c r="L161" s="1152"/>
      <c r="M161" s="1189">
        <f t="shared" si="31"/>
        <v>0</v>
      </c>
      <c r="N161" s="1186">
        <f>SUM(K150:K161)</f>
        <v>0</v>
      </c>
      <c r="O161" s="1732"/>
      <c r="P161" s="1057" t="s">
        <v>225</v>
      </c>
      <c r="Q161" s="1058">
        <f t="shared" si="28"/>
        <v>0</v>
      </c>
      <c r="R161" s="1058">
        <f t="shared" si="35"/>
        <v>0</v>
      </c>
      <c r="S161" s="1058">
        <f t="shared" si="26"/>
        <v>0</v>
      </c>
      <c r="T161" s="1064">
        <f t="shared" si="36"/>
        <v>0</v>
      </c>
      <c r="U161" s="1062">
        <f>SUM(R150:R161)</f>
        <v>0</v>
      </c>
      <c r="V161" s="1732"/>
      <c r="W161" s="1057" t="s">
        <v>225</v>
      </c>
      <c r="X161" s="1058">
        <f t="shared" si="34"/>
        <v>0</v>
      </c>
      <c r="Y161" s="1058">
        <f t="shared" si="33"/>
        <v>0</v>
      </c>
      <c r="Z161" s="1058">
        <f t="shared" si="38"/>
        <v>0</v>
      </c>
      <c r="AA161" s="1064">
        <f t="shared" si="37"/>
        <v>0</v>
      </c>
      <c r="AB161" s="1062">
        <f>SUM(Y150:Y161)</f>
        <v>0</v>
      </c>
      <c r="AC161" s="1061"/>
      <c r="AD161" s="1039">
        <f>AD149+1</f>
        <v>2035</v>
      </c>
      <c r="AE161" s="1041">
        <f>G161+N161+U161+AB161</f>
        <v>0</v>
      </c>
    </row>
    <row r="162" spans="1:33" ht="12.75" thickBot="1">
      <c r="A162" s="1168"/>
      <c r="B162" s="1169"/>
      <c r="C162" s="1170" t="s">
        <v>226</v>
      </c>
      <c r="D162" s="1171">
        <f>SUM(D6:D161)</f>
        <v>10485.372475925389</v>
      </c>
      <c r="E162" s="1171">
        <f>SUM(E6:E161)</f>
        <v>14462.582725414324</v>
      </c>
      <c r="F162" s="1171">
        <f>SUM(F6:F161)</f>
        <v>24947.955201339711</v>
      </c>
      <c r="G162" s="1171">
        <f>SUM(G6:G161)</f>
        <v>10485.372475925387</v>
      </c>
      <c r="H162" s="1169"/>
      <c r="I162" s="1169"/>
      <c r="J162" s="1170" t="s">
        <v>226</v>
      </c>
      <c r="K162" s="1171">
        <f>SUM(K6:K161)</f>
        <v>15479.425928525498</v>
      </c>
      <c r="L162" s="1171">
        <f>SUM(L6:L161)</f>
        <v>22272.555292842575</v>
      </c>
      <c r="M162" s="1171">
        <f>SUM(M6:M161)</f>
        <v>37751.981221368012</v>
      </c>
      <c r="N162" s="1172">
        <f>SUM(N6:N161)</f>
        <v>15479.425928525499</v>
      </c>
      <c r="O162" s="1155"/>
      <c r="P162" s="1057"/>
      <c r="Q162" s="1048" t="s">
        <v>226</v>
      </c>
      <c r="R162" s="1059">
        <f>SUM(R6:R161)</f>
        <v>0</v>
      </c>
      <c r="S162" s="1059">
        <f>SUM(S6:S161)</f>
        <v>0</v>
      </c>
      <c r="T162" s="1059">
        <f>SUM(T6:T161)</f>
        <v>0</v>
      </c>
      <c r="U162" s="1059">
        <f>SUM(U6:U161)</f>
        <v>0</v>
      </c>
      <c r="V162" s="1057"/>
      <c r="W162" s="1057"/>
      <c r="X162" s="1048" t="s">
        <v>226</v>
      </c>
      <c r="Y162" s="1059">
        <f>SUM(Y6:Y161)</f>
        <v>0</v>
      </c>
      <c r="Z162" s="1059">
        <f>SUM(Z6:Z161)</f>
        <v>0</v>
      </c>
      <c r="AA162" s="1059">
        <f>SUM(AA6:AA161)</f>
        <v>0</v>
      </c>
      <c r="AB162" s="1059">
        <f>SUM(AB6:AB161)</f>
        <v>0</v>
      </c>
      <c r="AC162" s="1061"/>
      <c r="AD162" s="1039" t="s">
        <v>227</v>
      </c>
      <c r="AE162" s="1041">
        <f>SUM(AE6:AE161)</f>
        <v>25964.798404450881</v>
      </c>
    </row>
    <row r="163" spans="1:33" ht="12.75" thickBot="1">
      <c r="A163" s="1720" t="s">
        <v>228</v>
      </c>
      <c r="B163" s="1721"/>
      <c r="C163" s="1721"/>
      <c r="D163" s="1164">
        <f>E163/E162</f>
        <v>0.7250000000000002</v>
      </c>
      <c r="E163" s="1165">
        <f>F162-E162</f>
        <v>10485.372475925387</v>
      </c>
      <c r="F163" s="1166"/>
      <c r="G163" s="1166"/>
      <c r="H163" s="1721" t="s">
        <v>228</v>
      </c>
      <c r="I163" s="1721"/>
      <c r="J163" s="1721"/>
      <c r="K163" s="1164">
        <f>L163/L162</f>
        <v>0.69499999999999318</v>
      </c>
      <c r="L163" s="1165">
        <f>M162-L162</f>
        <v>15479.425928525437</v>
      </c>
      <c r="M163" s="1166"/>
      <c r="N163" s="1167"/>
      <c r="O163" s="1722" t="s">
        <v>228</v>
      </c>
      <c r="P163" s="1723"/>
      <c r="Q163" s="1723"/>
      <c r="R163" s="1065" t="e">
        <f>S163/S162</f>
        <v>#DIV/0!</v>
      </c>
      <c r="S163" s="1066">
        <f>T162-S162</f>
        <v>0</v>
      </c>
      <c r="T163" s="1067"/>
      <c r="U163" s="1067"/>
      <c r="V163" s="1068"/>
      <c r="W163" s="1068"/>
      <c r="X163" s="1068"/>
      <c r="Y163" s="1065" t="e">
        <f>Z163/Z162</f>
        <v>#DIV/0!</v>
      </c>
      <c r="Z163" s="1066">
        <f>AA162-Z162</f>
        <v>0</v>
      </c>
      <c r="AA163" s="1067"/>
      <c r="AB163" s="1067"/>
      <c r="AC163" s="1068"/>
    </row>
    <row r="165" spans="1:33">
      <c r="C165" s="1039" t="s">
        <v>649</v>
      </c>
    </row>
    <row r="166" spans="1:33">
      <c r="B166" s="1039" t="s">
        <v>229</v>
      </c>
      <c r="C166" s="1069">
        <f>C3+J3+Q3+X3</f>
        <v>36735.138018256854</v>
      </c>
      <c r="D166" s="1051"/>
      <c r="E166" s="1040" t="b">
        <f>C166='[73]Форма N 2-ИП ТС'!K40</f>
        <v>0</v>
      </c>
    </row>
    <row r="167" spans="1:33">
      <c r="B167" s="1039" t="s">
        <v>230</v>
      </c>
      <c r="C167" s="1069">
        <f>E163+L163+S163+Z163</f>
        <v>25964.798404450827</v>
      </c>
      <c r="D167" s="1051"/>
      <c r="E167" s="1051" t="e">
        <f>C167=AE172</f>
        <v>#REF!</v>
      </c>
    </row>
    <row r="168" spans="1:33">
      <c r="B168" s="1039" t="s">
        <v>231</v>
      </c>
      <c r="C168" s="1070">
        <f>C167/C166</f>
        <v>0.70681096642529784</v>
      </c>
      <c r="D168" s="1070"/>
      <c r="F168" s="1070"/>
    </row>
    <row r="171" spans="1:33">
      <c r="A171" s="1039">
        <f>A6</f>
        <v>2023</v>
      </c>
      <c r="B171" s="1039">
        <f>A171+1</f>
        <v>2024</v>
      </c>
      <c r="C171" s="1039">
        <f t="shared" ref="C171:N171" si="40">B171+1</f>
        <v>2025</v>
      </c>
      <c r="D171" s="1039">
        <f t="shared" si="40"/>
        <v>2026</v>
      </c>
      <c r="E171" s="1039">
        <f t="shared" si="40"/>
        <v>2027</v>
      </c>
      <c r="F171" s="1039">
        <f t="shared" si="40"/>
        <v>2028</v>
      </c>
      <c r="G171" s="1039">
        <f t="shared" si="40"/>
        <v>2029</v>
      </c>
      <c r="H171" s="1039">
        <f t="shared" si="40"/>
        <v>2030</v>
      </c>
      <c r="I171" s="1039">
        <f t="shared" si="40"/>
        <v>2031</v>
      </c>
      <c r="J171" s="1039">
        <f t="shared" si="40"/>
        <v>2032</v>
      </c>
      <c r="K171" s="1039">
        <f t="shared" si="40"/>
        <v>2033</v>
      </c>
      <c r="L171" s="1039">
        <f t="shared" si="40"/>
        <v>2034</v>
      </c>
      <c r="M171" s="1039">
        <f t="shared" si="40"/>
        <v>2035</v>
      </c>
      <c r="N171" s="1039">
        <f t="shared" si="40"/>
        <v>2036</v>
      </c>
      <c r="O171" s="1039">
        <v>2036</v>
      </c>
      <c r="P171" s="1039">
        <v>2037</v>
      </c>
      <c r="Q171" s="1039">
        <v>2038</v>
      </c>
      <c r="R171" s="1039">
        <v>2039</v>
      </c>
      <c r="S171" s="1039">
        <v>2040</v>
      </c>
      <c r="T171" s="1039">
        <v>2041</v>
      </c>
      <c r="U171" s="1039">
        <v>2042</v>
      </c>
      <c r="V171" s="1039">
        <v>2043</v>
      </c>
      <c r="W171" s="1039">
        <v>2044</v>
      </c>
      <c r="X171" s="1039">
        <v>2045</v>
      </c>
      <c r="Y171" s="1039">
        <v>2046</v>
      </c>
      <c r="Z171" s="1039">
        <v>2032</v>
      </c>
      <c r="AA171" s="1039">
        <v>2033</v>
      </c>
      <c r="AB171" s="1039">
        <v>2034</v>
      </c>
      <c r="AG171" s="1039">
        <v>2035</v>
      </c>
    </row>
    <row r="172" spans="1:33">
      <c r="A172" s="1051">
        <f>AE17</f>
        <v>1735.5099270497185</v>
      </c>
      <c r="B172" s="1051">
        <f>AE29</f>
        <v>4323.1042183778318</v>
      </c>
      <c r="C172" s="1051">
        <f>AE41</f>
        <v>3965.8046445069076</v>
      </c>
      <c r="D172" s="1051">
        <f>AE53</f>
        <v>3524.982988287823</v>
      </c>
      <c r="E172" s="1051">
        <f>AE65</f>
        <v>3084.1613320687393</v>
      </c>
      <c r="F172" s="1051">
        <f>AE77</f>
        <v>2643.3396758496569</v>
      </c>
      <c r="G172" s="1051">
        <f>AE89</f>
        <v>2202.5180196305751</v>
      </c>
      <c r="H172" s="1051">
        <f>AE101</f>
        <v>1761.6963634114927</v>
      </c>
      <c r="I172" s="1051">
        <f>AE113</f>
        <v>1320.8747071924108</v>
      </c>
      <c r="J172" s="1051">
        <f>AE125</f>
        <v>880.05305097332871</v>
      </c>
      <c r="K172" s="1051">
        <f>AE137</f>
        <v>439.23139475424659</v>
      </c>
      <c r="L172" s="1051">
        <f>AE149</f>
        <v>83.52208234815501</v>
      </c>
      <c r="M172" s="1051">
        <f>AE161</f>
        <v>0</v>
      </c>
      <c r="N172" s="1041" t="e">
        <f>#REF!</f>
        <v>#REF!</v>
      </c>
      <c r="O172" s="1041" t="e">
        <f>#REF!</f>
        <v>#REF!</v>
      </c>
      <c r="P172" s="1041" t="e">
        <f>#REF!</f>
        <v>#REF!</v>
      </c>
      <c r="Q172" s="1041" t="e">
        <f>#REF!</f>
        <v>#REF!</v>
      </c>
      <c r="R172" s="1051" t="e">
        <f>#REF!</f>
        <v>#REF!</v>
      </c>
      <c r="S172" s="1051" t="e">
        <f>#REF!</f>
        <v>#REF!</v>
      </c>
      <c r="T172" s="1051" t="e">
        <f>#REF!</f>
        <v>#REF!</v>
      </c>
      <c r="U172" s="1041" t="e">
        <f>#REF!</f>
        <v>#REF!</v>
      </c>
      <c r="V172" s="1041" t="e">
        <f>#REF!</f>
        <v>#REF!</v>
      </c>
      <c r="W172" s="1051" t="e">
        <f>SUM(A172:V172)</f>
        <v>#REF!</v>
      </c>
      <c r="Z172" s="1041">
        <f>AE137</f>
        <v>439.23139475424659</v>
      </c>
      <c r="AA172" s="1041">
        <f>AE149</f>
        <v>83.52208234815501</v>
      </c>
      <c r="AE172" s="1051" t="e">
        <f>SUM(A172:N172)</f>
        <v>#REF!</v>
      </c>
    </row>
  </sheetData>
  <mergeCells count="58">
    <mergeCell ref="A42:A53"/>
    <mergeCell ref="H42:H53"/>
    <mergeCell ref="O42:O53"/>
    <mergeCell ref="V42:V53"/>
    <mergeCell ref="A54:A65"/>
    <mergeCell ref="H54:H65"/>
    <mergeCell ref="O54:O65"/>
    <mergeCell ref="V54:V65"/>
    <mergeCell ref="A2:F2"/>
    <mergeCell ref="H2:M2"/>
    <mergeCell ref="O2:T2"/>
    <mergeCell ref="A6:A17"/>
    <mergeCell ref="H6:H17"/>
    <mergeCell ref="O6:O17"/>
    <mergeCell ref="V6:V17"/>
    <mergeCell ref="A30:A41"/>
    <mergeCell ref="H30:H41"/>
    <mergeCell ref="O30:O41"/>
    <mergeCell ref="V30:V41"/>
    <mergeCell ref="A18:A29"/>
    <mergeCell ref="H18:H29"/>
    <mergeCell ref="O18:O29"/>
    <mergeCell ref="V18:V29"/>
    <mergeCell ref="V66:V77"/>
    <mergeCell ref="A78:A89"/>
    <mergeCell ref="H78:H89"/>
    <mergeCell ref="O78:O89"/>
    <mergeCell ref="V78:V89"/>
    <mergeCell ref="A66:A77"/>
    <mergeCell ref="H66:H77"/>
    <mergeCell ref="O66:O77"/>
    <mergeCell ref="A90:A101"/>
    <mergeCell ref="H90:H101"/>
    <mergeCell ref="O90:O101"/>
    <mergeCell ref="V90:V101"/>
    <mergeCell ref="A102:A113"/>
    <mergeCell ref="H102:H113"/>
    <mergeCell ref="O102:O113"/>
    <mergeCell ref="V102:V113"/>
    <mergeCell ref="V138:V149"/>
    <mergeCell ref="H150:H161"/>
    <mergeCell ref="O150:O161"/>
    <mergeCell ref="V150:V161"/>
    <mergeCell ref="A114:A125"/>
    <mergeCell ref="H114:H125"/>
    <mergeCell ref="O114:O125"/>
    <mergeCell ref="V114:V125"/>
    <mergeCell ref="A126:A137"/>
    <mergeCell ref="H126:H137"/>
    <mergeCell ref="O126:O137"/>
    <mergeCell ref="V126:V137"/>
    <mergeCell ref="A150:A161"/>
    <mergeCell ref="A163:C163"/>
    <mergeCell ref="H163:J163"/>
    <mergeCell ref="O163:Q163"/>
    <mergeCell ref="A138:A149"/>
    <mergeCell ref="H138:H149"/>
    <mergeCell ref="O138:O14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B142"/>
  <sheetViews>
    <sheetView zoomScale="80" zoomScaleNormal="80" zoomScaleSheetLayoutView="100" workbookViewId="0">
      <pane xSplit="3" ySplit="2" topLeftCell="F3" activePane="bottomRight" state="frozen"/>
      <selection pane="topRight" activeCell="D1" sqref="D1"/>
      <selection pane="bottomLeft" activeCell="A4" sqref="A4"/>
      <selection pane="bottomRight" activeCell="K91" sqref="K91"/>
    </sheetView>
  </sheetViews>
  <sheetFormatPr defaultColWidth="9.140625" defaultRowHeight="15" outlineLevelRow="1" outlineLevelCol="2"/>
  <cols>
    <col min="1" max="1" width="6.5703125" style="178" customWidth="1"/>
    <col min="2" max="2" width="29.7109375" style="179" customWidth="1"/>
    <col min="3" max="3" width="9.140625" style="180" customWidth="1"/>
    <col min="4" max="4" width="14.7109375" style="181" hidden="1" customWidth="1"/>
    <col min="5" max="5" width="14.85546875" style="181" hidden="1" customWidth="1"/>
    <col min="6" max="8" width="13.7109375" style="181" customWidth="1" outlineLevel="1"/>
    <col min="9" max="9" width="11.85546875" style="197" customWidth="1" outlineLevel="1"/>
    <col min="10" max="11" width="14.85546875" style="3" customWidth="1" outlineLevel="1"/>
    <col min="12" max="17" width="11.85546875" style="13" customWidth="1" outlineLevel="1"/>
    <col min="18" max="29" width="11.85546875" style="13" customWidth="1"/>
    <col min="30" max="35" width="11.85546875" style="13" customWidth="1" outlineLevel="2"/>
    <col min="36" max="38" width="11.85546875" style="11" customWidth="1" outlineLevel="2"/>
    <col min="39" max="47" width="11.85546875" style="11" customWidth="1"/>
    <col min="48" max="49" width="15" style="3" hidden="1" customWidth="1"/>
    <col min="50" max="50" width="15.5703125" style="61" customWidth="1"/>
    <col min="51" max="51" width="11.85546875" style="3" customWidth="1"/>
    <col min="52" max="52" width="26.5703125" style="3" customWidth="1"/>
    <col min="53" max="53" width="10.85546875" style="3" bestFit="1" customWidth="1"/>
    <col min="54" max="16384" width="9.140625" style="3"/>
  </cols>
  <sheetData>
    <row r="1" spans="1:50" ht="36" customHeight="1" thickBot="1">
      <c r="A1" s="1764" t="s">
        <v>233</v>
      </c>
      <c r="B1" s="1764"/>
      <c r="C1" s="1764"/>
      <c r="D1" s="1764"/>
      <c r="E1" s="1764"/>
      <c r="F1" s="1765"/>
      <c r="G1" s="1765"/>
      <c r="H1" s="1765"/>
      <c r="I1" s="1765"/>
      <c r="J1" s="1765"/>
      <c r="K1" s="1765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272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1"/>
      <c r="AW1" s="1"/>
      <c r="AX1" s="2"/>
    </row>
    <row r="2" spans="1:50" s="13" customFormat="1" ht="43.5" customHeight="1">
      <c r="A2" s="4" t="s">
        <v>0</v>
      </c>
      <c r="B2" s="5" t="s">
        <v>1</v>
      </c>
      <c r="C2" s="6" t="s">
        <v>2</v>
      </c>
      <c r="D2" s="7" t="s">
        <v>3</v>
      </c>
      <c r="E2" s="453" t="s">
        <v>4</v>
      </c>
      <c r="F2" s="1755" t="s">
        <v>234</v>
      </c>
      <c r="G2" s="1756"/>
      <c r="H2" s="1757"/>
      <c r="I2" s="1758" t="s">
        <v>237</v>
      </c>
      <c r="J2" s="1759"/>
      <c r="K2" s="1760"/>
      <c r="L2" s="1761" t="s">
        <v>240</v>
      </c>
      <c r="M2" s="1762"/>
      <c r="N2" s="1763"/>
      <c r="O2" s="1761" t="s">
        <v>241</v>
      </c>
      <c r="P2" s="1762"/>
      <c r="Q2" s="1763"/>
      <c r="R2" s="1768" t="s">
        <v>242</v>
      </c>
      <c r="S2" s="1769"/>
      <c r="T2" s="1770"/>
      <c r="U2" s="1761" t="s">
        <v>243</v>
      </c>
      <c r="V2" s="1762"/>
      <c r="W2" s="1763"/>
      <c r="X2" s="1771" t="s">
        <v>244</v>
      </c>
      <c r="Y2" s="1772"/>
      <c r="Z2" s="1773"/>
      <c r="AA2" s="1761" t="s">
        <v>245</v>
      </c>
      <c r="AB2" s="1762"/>
      <c r="AC2" s="1763"/>
      <c r="AD2" s="1761" t="s">
        <v>246</v>
      </c>
      <c r="AE2" s="1762"/>
      <c r="AF2" s="1763"/>
      <c r="AG2" s="1771" t="s">
        <v>247</v>
      </c>
      <c r="AH2" s="1772"/>
      <c r="AI2" s="1773"/>
      <c r="AJ2" s="1761" t="s">
        <v>248</v>
      </c>
      <c r="AK2" s="1762"/>
      <c r="AL2" s="1763"/>
      <c r="AM2" s="1761" t="s">
        <v>249</v>
      </c>
      <c r="AN2" s="1762"/>
      <c r="AO2" s="1763"/>
      <c r="AP2" s="1761" t="s">
        <v>303</v>
      </c>
      <c r="AQ2" s="1762"/>
      <c r="AR2" s="1763"/>
      <c r="AS2" s="1761" t="s">
        <v>304</v>
      </c>
      <c r="AT2" s="1762"/>
      <c r="AU2" s="1763"/>
      <c r="AV2" s="130"/>
      <c r="AW2" s="628"/>
      <c r="AX2" s="673" t="s">
        <v>23</v>
      </c>
    </row>
    <row r="3" spans="1:50" s="13" customFormat="1" ht="25.5" customHeight="1">
      <c r="A3" s="4"/>
      <c r="B3" s="5"/>
      <c r="C3" s="6"/>
      <c r="D3" s="7"/>
      <c r="E3" s="453"/>
      <c r="F3" s="487" t="s">
        <v>235</v>
      </c>
      <c r="G3" s="8" t="s">
        <v>195</v>
      </c>
      <c r="H3" s="488" t="s">
        <v>197</v>
      </c>
      <c r="I3" s="534" t="s">
        <v>235</v>
      </c>
      <c r="J3" s="9" t="s">
        <v>195</v>
      </c>
      <c r="K3" s="535" t="s">
        <v>236</v>
      </c>
      <c r="L3" s="360" t="s">
        <v>235</v>
      </c>
      <c r="M3" s="6" t="s">
        <v>195</v>
      </c>
      <c r="N3" s="583" t="s">
        <v>236</v>
      </c>
      <c r="O3" s="385" t="s">
        <v>235</v>
      </c>
      <c r="P3" s="6" t="s">
        <v>195</v>
      </c>
      <c r="Q3" s="583" t="s">
        <v>236</v>
      </c>
      <c r="R3" s="385" t="s">
        <v>235</v>
      </c>
      <c r="S3" s="6" t="s">
        <v>195</v>
      </c>
      <c r="T3" s="583" t="s">
        <v>236</v>
      </c>
      <c r="U3" s="385" t="s">
        <v>235</v>
      </c>
      <c r="V3" s="6" t="s">
        <v>195</v>
      </c>
      <c r="W3" s="583" t="s">
        <v>236</v>
      </c>
      <c r="X3" s="385" t="s">
        <v>235</v>
      </c>
      <c r="Y3" s="6" t="s">
        <v>195</v>
      </c>
      <c r="Z3" s="583" t="s">
        <v>236</v>
      </c>
      <c r="AA3" s="385" t="s">
        <v>235</v>
      </c>
      <c r="AB3" s="6" t="s">
        <v>195</v>
      </c>
      <c r="AC3" s="583" t="s">
        <v>236</v>
      </c>
      <c r="AD3" s="412" t="s">
        <v>235</v>
      </c>
      <c r="AE3" s="5" t="s">
        <v>195</v>
      </c>
      <c r="AF3" s="359" t="s">
        <v>236</v>
      </c>
      <c r="AG3" s="412" t="s">
        <v>235</v>
      </c>
      <c r="AH3" s="5" t="s">
        <v>195</v>
      </c>
      <c r="AI3" s="359" t="s">
        <v>236</v>
      </c>
      <c r="AJ3" s="412" t="s">
        <v>235</v>
      </c>
      <c r="AK3" s="5" t="s">
        <v>195</v>
      </c>
      <c r="AL3" s="359" t="s">
        <v>236</v>
      </c>
      <c r="AM3" s="412" t="s">
        <v>235</v>
      </c>
      <c r="AN3" s="5" t="s">
        <v>195</v>
      </c>
      <c r="AO3" s="359" t="s">
        <v>236</v>
      </c>
      <c r="AP3" s="412" t="s">
        <v>235</v>
      </c>
      <c r="AQ3" s="5" t="s">
        <v>195</v>
      </c>
      <c r="AR3" s="359" t="s">
        <v>236</v>
      </c>
      <c r="AS3" s="412" t="s">
        <v>235</v>
      </c>
      <c r="AT3" s="5" t="s">
        <v>195</v>
      </c>
      <c r="AU3" s="359" t="s">
        <v>236</v>
      </c>
      <c r="AV3" s="130"/>
      <c r="AW3" s="628"/>
      <c r="AX3" s="674"/>
    </row>
    <row r="4" spans="1:50" s="13" customFormat="1">
      <c r="A4" s="1749" t="s">
        <v>24</v>
      </c>
      <c r="B4" s="1750"/>
      <c r="C4" s="1751"/>
      <c r="D4" s="14"/>
      <c r="E4" s="472"/>
      <c r="F4" s="489"/>
      <c r="G4" s="14"/>
      <c r="H4" s="490"/>
      <c r="I4" s="536"/>
      <c r="J4" s="15"/>
      <c r="K4" s="537"/>
      <c r="L4" s="299"/>
      <c r="M4" s="10"/>
      <c r="N4" s="326"/>
      <c r="O4" s="386"/>
      <c r="P4" s="16"/>
      <c r="Q4" s="592"/>
      <c r="R4" s="299"/>
      <c r="S4" s="10"/>
      <c r="T4" s="326"/>
      <c r="U4" s="299"/>
      <c r="V4" s="10"/>
      <c r="W4" s="326"/>
      <c r="X4" s="299"/>
      <c r="Y4" s="10"/>
      <c r="Z4" s="326"/>
      <c r="AA4" s="299"/>
      <c r="AB4" s="10"/>
      <c r="AC4" s="326"/>
      <c r="AD4" s="299"/>
      <c r="AE4" s="10"/>
      <c r="AF4" s="326"/>
      <c r="AG4" s="299"/>
      <c r="AH4" s="10"/>
      <c r="AI4" s="326"/>
      <c r="AJ4" s="299"/>
      <c r="AK4" s="10"/>
      <c r="AL4" s="326"/>
      <c r="AM4" s="299"/>
      <c r="AN4" s="10"/>
      <c r="AO4" s="326"/>
      <c r="AP4" s="299"/>
      <c r="AQ4" s="10"/>
      <c r="AR4" s="326"/>
      <c r="AS4" s="299"/>
      <c r="AT4" s="10"/>
      <c r="AU4" s="326"/>
      <c r="AV4" s="130"/>
      <c r="AW4" s="628"/>
      <c r="AX4" s="675"/>
    </row>
    <row r="5" spans="1:50" s="13" customFormat="1" hidden="1">
      <c r="A5" s="4" t="s">
        <v>25</v>
      </c>
      <c r="B5" s="5" t="s">
        <v>26</v>
      </c>
      <c r="C5" s="6" t="s">
        <v>27</v>
      </c>
      <c r="D5" s="17">
        <f>D6+D7</f>
        <v>8672.2999999999993</v>
      </c>
      <c r="E5" s="472">
        <f>D5</f>
        <v>8672.2999999999993</v>
      </c>
      <c r="F5" s="491">
        <f>F6+F7</f>
        <v>5380.1033333333335</v>
      </c>
      <c r="G5" s="17"/>
      <c r="H5" s="492"/>
      <c r="I5" s="538">
        <f>I6+I7</f>
        <v>5322.0999999999995</v>
      </c>
      <c r="J5" s="343"/>
      <c r="K5" s="539"/>
      <c r="L5" s="344">
        <f>L6+L7</f>
        <v>5302.9</v>
      </c>
      <c r="M5" s="345"/>
      <c r="N5" s="584"/>
      <c r="O5" s="300">
        <f>O6+O7</f>
        <v>5213.32</v>
      </c>
      <c r="P5" s="18"/>
      <c r="Q5" s="301"/>
      <c r="R5" s="300">
        <f>R6+R7</f>
        <v>5203.6499999999996</v>
      </c>
      <c r="S5" s="18"/>
      <c r="T5" s="301"/>
      <c r="U5" s="300">
        <f>U6+U7</f>
        <v>5203.6499999999996</v>
      </c>
      <c r="V5" s="18"/>
      <c r="W5" s="301"/>
      <c r="X5" s="300">
        <f>X6+X7</f>
        <v>5203.6499999999996</v>
      </c>
      <c r="Y5" s="18"/>
      <c r="Z5" s="301"/>
      <c r="AA5" s="300">
        <f>AA6+AA7</f>
        <v>5203.6499999999996</v>
      </c>
      <c r="AB5" s="18"/>
      <c r="AC5" s="301"/>
      <c r="AD5" s="300">
        <f>AD6+AD7</f>
        <v>5203.6499999999996</v>
      </c>
      <c r="AE5" s="18"/>
      <c r="AF5" s="301"/>
      <c r="AG5" s="300">
        <f>AG6+AG7</f>
        <v>5203.6499999999996</v>
      </c>
      <c r="AH5" s="18"/>
      <c r="AI5" s="301"/>
      <c r="AJ5" s="300">
        <f>AJ6+AJ7</f>
        <v>5203.6499999999996</v>
      </c>
      <c r="AK5" s="18"/>
      <c r="AL5" s="301"/>
      <c r="AM5" s="300">
        <f>AM6+AM7</f>
        <v>5203.6499999999996</v>
      </c>
      <c r="AN5" s="18"/>
      <c r="AO5" s="301"/>
      <c r="AP5" s="300">
        <f>AP6+AP7</f>
        <v>5203.6499999999996</v>
      </c>
      <c r="AQ5" s="18"/>
      <c r="AR5" s="301"/>
      <c r="AS5" s="300">
        <f>AS6+AS7</f>
        <v>5203.6499999999996</v>
      </c>
      <c r="AT5" s="18"/>
      <c r="AU5" s="301"/>
      <c r="AV5" s="596"/>
      <c r="AW5" s="629"/>
      <c r="AX5" s="675"/>
    </row>
    <row r="6" spans="1:50" s="13" customFormat="1" hidden="1">
      <c r="A6" s="4" t="s">
        <v>28</v>
      </c>
      <c r="B6" s="5" t="s">
        <v>29</v>
      </c>
      <c r="C6" s="6" t="s">
        <v>27</v>
      </c>
      <c r="D6" s="17">
        <v>405.5</v>
      </c>
      <c r="E6" s="472">
        <f t="shared" ref="E6:E30" si="0">D6</f>
        <v>405.5</v>
      </c>
      <c r="F6" s="489"/>
      <c r="G6" s="14"/>
      <c r="H6" s="490"/>
      <c r="I6" s="538"/>
      <c r="J6" s="343"/>
      <c r="K6" s="539"/>
      <c r="L6" s="344"/>
      <c r="M6" s="345"/>
      <c r="N6" s="584"/>
      <c r="O6" s="300"/>
      <c r="P6" s="18"/>
      <c r="Q6" s="301"/>
      <c r="R6" s="300"/>
      <c r="S6" s="18"/>
      <c r="T6" s="301"/>
      <c r="U6" s="300"/>
      <c r="V6" s="18"/>
      <c r="W6" s="301"/>
      <c r="X6" s="300"/>
      <c r="Y6" s="18"/>
      <c r="Z6" s="301"/>
      <c r="AA6" s="300"/>
      <c r="AB6" s="18"/>
      <c r="AC6" s="301"/>
      <c r="AD6" s="300"/>
      <c r="AE6" s="18"/>
      <c r="AF6" s="301"/>
      <c r="AG6" s="300"/>
      <c r="AH6" s="18"/>
      <c r="AI6" s="301"/>
      <c r="AJ6" s="300"/>
      <c r="AK6" s="18"/>
      <c r="AL6" s="301"/>
      <c r="AM6" s="300"/>
      <c r="AN6" s="18"/>
      <c r="AO6" s="301"/>
      <c r="AP6" s="300"/>
      <c r="AQ6" s="18"/>
      <c r="AR6" s="301"/>
      <c r="AS6" s="300"/>
      <c r="AT6" s="18"/>
      <c r="AU6" s="301"/>
      <c r="AV6" s="596"/>
      <c r="AW6" s="629"/>
      <c r="AX6" s="675"/>
    </row>
    <row r="7" spans="1:50" s="26" customFormat="1" ht="14.25">
      <c r="A7" s="19" t="s">
        <v>30</v>
      </c>
      <c r="B7" s="20" t="s">
        <v>31</v>
      </c>
      <c r="C7" s="21" t="s">
        <v>27</v>
      </c>
      <c r="D7" s="22">
        <f>D17+D20</f>
        <v>8266.7999999999993</v>
      </c>
      <c r="E7" s="473">
        <f t="shared" si="0"/>
        <v>8266.7999999999993</v>
      </c>
      <c r="F7" s="493">
        <f>F16</f>
        <v>5380.1033333333335</v>
      </c>
      <c r="G7" s="22">
        <f>F7</f>
        <v>5380.1033333333335</v>
      </c>
      <c r="H7" s="494"/>
      <c r="I7" s="540">
        <f>I16</f>
        <v>5322.0999999999995</v>
      </c>
      <c r="J7" s="347">
        <f>I7</f>
        <v>5322.0999999999995</v>
      </c>
      <c r="K7" s="541"/>
      <c r="L7" s="348">
        <f>L16</f>
        <v>5302.9</v>
      </c>
      <c r="M7" s="349">
        <f>L7</f>
        <v>5302.9</v>
      </c>
      <c r="N7" s="585"/>
      <c r="O7" s="302">
        <f>O16</f>
        <v>5213.32</v>
      </c>
      <c r="P7" s="24">
        <f>O7</f>
        <v>5213.32</v>
      </c>
      <c r="Q7" s="303"/>
      <c r="R7" s="302">
        <f>R16</f>
        <v>5203.6499999999996</v>
      </c>
      <c r="S7" s="24">
        <f>R7</f>
        <v>5203.6499999999996</v>
      </c>
      <c r="T7" s="303"/>
      <c r="U7" s="302">
        <f>U16</f>
        <v>5203.6499999999996</v>
      </c>
      <c r="V7" s="24">
        <f>U7</f>
        <v>5203.6499999999996</v>
      </c>
      <c r="W7" s="303"/>
      <c r="X7" s="302">
        <f>X16</f>
        <v>5203.6499999999996</v>
      </c>
      <c r="Y7" s="24">
        <f>X7</f>
        <v>5203.6499999999996</v>
      </c>
      <c r="Z7" s="303"/>
      <c r="AA7" s="302">
        <f>AA16</f>
        <v>5203.6499999999996</v>
      </c>
      <c r="AB7" s="24">
        <f>AA7</f>
        <v>5203.6499999999996</v>
      </c>
      <c r="AC7" s="303"/>
      <c r="AD7" s="302">
        <f>AD16</f>
        <v>5203.6499999999996</v>
      </c>
      <c r="AE7" s="24">
        <f>AD7</f>
        <v>5203.6499999999996</v>
      </c>
      <c r="AF7" s="303"/>
      <c r="AG7" s="302">
        <f>AG16</f>
        <v>5203.6499999999996</v>
      </c>
      <c r="AH7" s="24">
        <f>AG7</f>
        <v>5203.6499999999996</v>
      </c>
      <c r="AI7" s="303"/>
      <c r="AJ7" s="302">
        <f>AJ16</f>
        <v>5203.6499999999996</v>
      </c>
      <c r="AK7" s="24">
        <f>AJ7</f>
        <v>5203.6499999999996</v>
      </c>
      <c r="AL7" s="303"/>
      <c r="AM7" s="302">
        <f>AM16</f>
        <v>5203.6499999999996</v>
      </c>
      <c r="AN7" s="24">
        <f>AM7</f>
        <v>5203.6499999999996</v>
      </c>
      <c r="AO7" s="303"/>
      <c r="AP7" s="302">
        <f>AP16</f>
        <v>5203.6499999999996</v>
      </c>
      <c r="AQ7" s="24">
        <f>AP7</f>
        <v>5203.6499999999996</v>
      </c>
      <c r="AR7" s="303"/>
      <c r="AS7" s="302">
        <f>AS16</f>
        <v>5203.6499999999996</v>
      </c>
      <c r="AT7" s="24">
        <f>AS7</f>
        <v>5203.6499999999996</v>
      </c>
      <c r="AU7" s="303"/>
      <c r="AV7" s="597"/>
      <c r="AW7" s="630"/>
      <c r="AX7" s="676"/>
    </row>
    <row r="8" spans="1:50" s="13" customFormat="1">
      <c r="A8" s="4" t="s">
        <v>32</v>
      </c>
      <c r="B8" s="5" t="s">
        <v>33</v>
      </c>
      <c r="C8" s="6" t="s">
        <v>27</v>
      </c>
      <c r="D8" s="17"/>
      <c r="E8" s="472">
        <f t="shared" si="0"/>
        <v>0</v>
      </c>
      <c r="F8" s="489"/>
      <c r="G8" s="14"/>
      <c r="H8" s="495">
        <f>H17</f>
        <v>963.3</v>
      </c>
      <c r="I8" s="538"/>
      <c r="J8" s="350"/>
      <c r="K8" s="542">
        <f>K17</f>
        <v>958.4</v>
      </c>
      <c r="L8" s="344"/>
      <c r="M8" s="345"/>
      <c r="N8" s="584">
        <f>N17</f>
        <v>939.2</v>
      </c>
      <c r="O8" s="300"/>
      <c r="P8" s="18"/>
      <c r="Q8" s="301">
        <f>Q17</f>
        <v>849.62</v>
      </c>
      <c r="R8" s="300"/>
      <c r="S8" s="18"/>
      <c r="T8" s="301">
        <f>T17</f>
        <v>839.95</v>
      </c>
      <c r="U8" s="300"/>
      <c r="V8" s="18"/>
      <c r="W8" s="301">
        <f>W17</f>
        <v>839.95</v>
      </c>
      <c r="X8" s="300"/>
      <c r="Y8" s="18"/>
      <c r="Z8" s="301">
        <f>Z17</f>
        <v>839.95</v>
      </c>
      <c r="AA8" s="300"/>
      <c r="AB8" s="18"/>
      <c r="AC8" s="301">
        <f>AC17</f>
        <v>839.95</v>
      </c>
      <c r="AD8" s="300"/>
      <c r="AE8" s="18"/>
      <c r="AF8" s="301">
        <f>AF17</f>
        <v>839.95</v>
      </c>
      <c r="AG8" s="300"/>
      <c r="AH8" s="18"/>
      <c r="AI8" s="301">
        <f>AI17</f>
        <v>839.95</v>
      </c>
      <c r="AJ8" s="300"/>
      <c r="AK8" s="18"/>
      <c r="AL8" s="301">
        <f>AL17</f>
        <v>839.95</v>
      </c>
      <c r="AM8" s="300"/>
      <c r="AN8" s="18"/>
      <c r="AO8" s="301">
        <f>AO17</f>
        <v>839.95</v>
      </c>
      <c r="AP8" s="300"/>
      <c r="AQ8" s="18"/>
      <c r="AR8" s="301">
        <f>AR17</f>
        <v>839.95</v>
      </c>
      <c r="AS8" s="300"/>
      <c r="AT8" s="18"/>
      <c r="AU8" s="301">
        <f>AU17</f>
        <v>839.95</v>
      </c>
      <c r="AV8" s="596"/>
      <c r="AW8" s="629"/>
      <c r="AX8" s="675"/>
    </row>
    <row r="9" spans="1:50" s="13" customFormat="1" ht="24" hidden="1">
      <c r="A9" s="4"/>
      <c r="B9" s="5" t="s">
        <v>34</v>
      </c>
      <c r="C9" s="6"/>
      <c r="D9" s="17">
        <v>5305.63</v>
      </c>
      <c r="E9" s="472">
        <f t="shared" si="0"/>
        <v>5305.63</v>
      </c>
      <c r="F9" s="489"/>
      <c r="G9" s="14"/>
      <c r="H9" s="490"/>
      <c r="I9" s="538"/>
      <c r="J9" s="350"/>
      <c r="K9" s="542"/>
      <c r="L9" s="351"/>
      <c r="M9" s="352"/>
      <c r="N9" s="586"/>
      <c r="O9" s="304"/>
      <c r="P9" s="27"/>
      <c r="Q9" s="305"/>
      <c r="R9" s="304"/>
      <c r="S9" s="27"/>
      <c r="T9" s="305"/>
      <c r="U9" s="304"/>
      <c r="V9" s="27"/>
      <c r="W9" s="305"/>
      <c r="X9" s="304"/>
      <c r="Y9" s="27"/>
      <c r="Z9" s="305"/>
      <c r="AA9" s="304"/>
      <c r="AB9" s="27"/>
      <c r="AC9" s="305"/>
      <c r="AD9" s="304"/>
      <c r="AE9" s="27"/>
      <c r="AF9" s="305"/>
      <c r="AG9" s="304"/>
      <c r="AH9" s="27"/>
      <c r="AI9" s="305"/>
      <c r="AJ9" s="304"/>
      <c r="AK9" s="27"/>
      <c r="AL9" s="305"/>
      <c r="AM9" s="304"/>
      <c r="AN9" s="27"/>
      <c r="AO9" s="305"/>
      <c r="AP9" s="304"/>
      <c r="AQ9" s="27"/>
      <c r="AR9" s="305"/>
      <c r="AS9" s="304"/>
      <c r="AT9" s="27"/>
      <c r="AU9" s="305"/>
      <c r="AV9" s="596"/>
      <c r="AW9" s="629"/>
      <c r="AX9" s="675"/>
    </row>
    <row r="10" spans="1:50" s="32" customFormat="1" ht="24" hidden="1">
      <c r="A10" s="28" t="s">
        <v>35</v>
      </c>
      <c r="B10" s="29" t="s">
        <v>36</v>
      </c>
      <c r="C10" s="30" t="s">
        <v>27</v>
      </c>
      <c r="D10" s="22">
        <v>1387.66</v>
      </c>
      <c r="E10" s="472">
        <f t="shared" si="0"/>
        <v>1387.66</v>
      </c>
      <c r="F10" s="489"/>
      <c r="G10" s="14"/>
      <c r="H10" s="490"/>
      <c r="I10" s="538"/>
      <c r="J10" s="347"/>
      <c r="K10" s="541"/>
      <c r="L10" s="348"/>
      <c r="M10" s="349"/>
      <c r="N10" s="585"/>
      <c r="O10" s="302"/>
      <c r="P10" s="24"/>
      <c r="Q10" s="303"/>
      <c r="R10" s="302"/>
      <c r="S10" s="24"/>
      <c r="T10" s="303"/>
      <c r="U10" s="302"/>
      <c r="V10" s="24"/>
      <c r="W10" s="303"/>
      <c r="X10" s="302"/>
      <c r="Y10" s="24"/>
      <c r="Z10" s="303"/>
      <c r="AA10" s="302"/>
      <c r="AB10" s="24"/>
      <c r="AC10" s="303"/>
      <c r="AD10" s="302"/>
      <c r="AE10" s="24"/>
      <c r="AF10" s="303"/>
      <c r="AG10" s="302"/>
      <c r="AH10" s="24"/>
      <c r="AI10" s="303"/>
      <c r="AJ10" s="302"/>
      <c r="AK10" s="24"/>
      <c r="AL10" s="303"/>
      <c r="AM10" s="302"/>
      <c r="AN10" s="24"/>
      <c r="AO10" s="303"/>
      <c r="AP10" s="302"/>
      <c r="AQ10" s="24"/>
      <c r="AR10" s="303"/>
      <c r="AS10" s="302"/>
      <c r="AT10" s="24"/>
      <c r="AU10" s="303"/>
      <c r="AV10" s="597"/>
      <c r="AW10" s="630"/>
      <c r="AX10" s="677"/>
    </row>
    <row r="11" spans="1:50" s="13" customFormat="1" ht="12" hidden="1" customHeight="1">
      <c r="A11" s="4"/>
      <c r="B11" s="5"/>
      <c r="C11" s="30" t="s">
        <v>27</v>
      </c>
      <c r="D11" s="33"/>
      <c r="E11" s="472">
        <f t="shared" si="0"/>
        <v>0</v>
      </c>
      <c r="F11" s="489"/>
      <c r="G11" s="14"/>
      <c r="H11" s="490"/>
      <c r="I11" s="538"/>
      <c r="J11" s="350"/>
      <c r="K11" s="542"/>
      <c r="L11" s="351"/>
      <c r="M11" s="352"/>
      <c r="N11" s="586"/>
      <c r="O11" s="304"/>
      <c r="P11" s="27"/>
      <c r="Q11" s="305"/>
      <c r="R11" s="304"/>
      <c r="S11" s="27"/>
      <c r="T11" s="305"/>
      <c r="U11" s="304"/>
      <c r="V11" s="27"/>
      <c r="W11" s="305"/>
      <c r="X11" s="304"/>
      <c r="Y11" s="27"/>
      <c r="Z11" s="305"/>
      <c r="AA11" s="304"/>
      <c r="AB11" s="27"/>
      <c r="AC11" s="305"/>
      <c r="AD11" s="304"/>
      <c r="AE11" s="27"/>
      <c r="AF11" s="305"/>
      <c r="AG11" s="304"/>
      <c r="AH11" s="27"/>
      <c r="AI11" s="305"/>
      <c r="AJ11" s="304"/>
      <c r="AK11" s="27"/>
      <c r="AL11" s="305"/>
      <c r="AM11" s="304"/>
      <c r="AN11" s="27"/>
      <c r="AO11" s="305"/>
      <c r="AP11" s="304"/>
      <c r="AQ11" s="27"/>
      <c r="AR11" s="305"/>
      <c r="AS11" s="304"/>
      <c r="AT11" s="27"/>
      <c r="AU11" s="305"/>
      <c r="AV11" s="598"/>
      <c r="AW11" s="631"/>
      <c r="AX11" s="675"/>
    </row>
    <row r="12" spans="1:50" s="13" customFormat="1" hidden="1">
      <c r="A12" s="4"/>
      <c r="B12" s="5"/>
      <c r="C12" s="30" t="s">
        <v>27</v>
      </c>
      <c r="D12" s="33"/>
      <c r="E12" s="472">
        <f t="shared" si="0"/>
        <v>0</v>
      </c>
      <c r="F12" s="489"/>
      <c r="G12" s="14"/>
      <c r="H12" s="490"/>
      <c r="I12" s="538"/>
      <c r="J12" s="350"/>
      <c r="K12" s="542"/>
      <c r="L12" s="351"/>
      <c r="M12" s="352"/>
      <c r="N12" s="586"/>
      <c r="O12" s="304"/>
      <c r="P12" s="27"/>
      <c r="Q12" s="305"/>
      <c r="R12" s="304"/>
      <c r="S12" s="27"/>
      <c r="T12" s="305"/>
      <c r="U12" s="304"/>
      <c r="V12" s="27"/>
      <c r="W12" s="305"/>
      <c r="X12" s="304"/>
      <c r="Y12" s="27"/>
      <c r="Z12" s="305"/>
      <c r="AA12" s="304"/>
      <c r="AB12" s="27"/>
      <c r="AC12" s="305"/>
      <c r="AD12" s="304"/>
      <c r="AE12" s="27"/>
      <c r="AF12" s="305"/>
      <c r="AG12" s="304"/>
      <c r="AH12" s="27"/>
      <c r="AI12" s="305"/>
      <c r="AJ12" s="304"/>
      <c r="AK12" s="27"/>
      <c r="AL12" s="305"/>
      <c r="AM12" s="304"/>
      <c r="AN12" s="27"/>
      <c r="AO12" s="305"/>
      <c r="AP12" s="304"/>
      <c r="AQ12" s="27"/>
      <c r="AR12" s="305"/>
      <c r="AS12" s="304"/>
      <c r="AT12" s="27"/>
      <c r="AU12" s="305"/>
      <c r="AV12" s="598"/>
      <c r="AW12" s="631"/>
      <c r="AX12" s="675"/>
    </row>
    <row r="13" spans="1:50" s="13" customFormat="1" hidden="1">
      <c r="A13" s="4"/>
      <c r="B13" s="5" t="s">
        <v>37</v>
      </c>
      <c r="C13" s="30" t="s">
        <v>27</v>
      </c>
      <c r="D13" s="33">
        <f>D9+D10</f>
        <v>6693.29</v>
      </c>
      <c r="E13" s="472">
        <f t="shared" si="0"/>
        <v>6693.29</v>
      </c>
      <c r="F13" s="489"/>
      <c r="G13" s="14"/>
      <c r="H13" s="490"/>
      <c r="I13" s="538"/>
      <c r="J13" s="350"/>
      <c r="K13" s="542"/>
      <c r="L13" s="351"/>
      <c r="M13" s="352"/>
      <c r="N13" s="586"/>
      <c r="O13" s="304"/>
      <c r="P13" s="27"/>
      <c r="Q13" s="305"/>
      <c r="R13" s="304"/>
      <c r="S13" s="27"/>
      <c r="T13" s="305"/>
      <c r="U13" s="304"/>
      <c r="V13" s="27"/>
      <c r="W13" s="305"/>
      <c r="X13" s="304"/>
      <c r="Y13" s="27"/>
      <c r="Z13" s="305"/>
      <c r="AA13" s="304"/>
      <c r="AB13" s="27"/>
      <c r="AC13" s="305"/>
      <c r="AD13" s="304"/>
      <c r="AE13" s="27"/>
      <c r="AF13" s="305"/>
      <c r="AG13" s="304"/>
      <c r="AH13" s="27"/>
      <c r="AI13" s="305"/>
      <c r="AJ13" s="304"/>
      <c r="AK13" s="27"/>
      <c r="AL13" s="305"/>
      <c r="AM13" s="304"/>
      <c r="AN13" s="27"/>
      <c r="AO13" s="305"/>
      <c r="AP13" s="304"/>
      <c r="AQ13" s="27"/>
      <c r="AR13" s="305"/>
      <c r="AS13" s="304"/>
      <c r="AT13" s="27"/>
      <c r="AU13" s="305"/>
      <c r="AV13" s="598"/>
      <c r="AW13" s="631"/>
      <c r="AX13" s="675"/>
    </row>
    <row r="14" spans="1:50" s="13" customFormat="1" ht="24" hidden="1">
      <c r="A14" s="4"/>
      <c r="B14" s="5" t="s">
        <v>38</v>
      </c>
      <c r="C14" s="6"/>
      <c r="D14" s="33">
        <v>1056.0999999999999</v>
      </c>
      <c r="E14" s="472">
        <f t="shared" si="0"/>
        <v>1056.0999999999999</v>
      </c>
      <c r="F14" s="489"/>
      <c r="G14" s="14"/>
      <c r="H14" s="490"/>
      <c r="I14" s="538"/>
      <c r="J14" s="350"/>
      <c r="K14" s="542"/>
      <c r="L14" s="351"/>
      <c r="M14" s="352"/>
      <c r="N14" s="586"/>
      <c r="O14" s="304"/>
      <c r="P14" s="27"/>
      <c r="Q14" s="305"/>
      <c r="R14" s="304"/>
      <c r="S14" s="27"/>
      <c r="T14" s="305"/>
      <c r="U14" s="304"/>
      <c r="V14" s="27"/>
      <c r="W14" s="305"/>
      <c r="X14" s="304"/>
      <c r="Y14" s="27"/>
      <c r="Z14" s="305"/>
      <c r="AA14" s="304"/>
      <c r="AB14" s="27"/>
      <c r="AC14" s="305"/>
      <c r="AD14" s="304"/>
      <c r="AE14" s="27"/>
      <c r="AF14" s="305"/>
      <c r="AG14" s="304"/>
      <c r="AH14" s="27"/>
      <c r="AI14" s="305"/>
      <c r="AJ14" s="304"/>
      <c r="AK14" s="27"/>
      <c r="AL14" s="305"/>
      <c r="AM14" s="304"/>
      <c r="AN14" s="27"/>
      <c r="AO14" s="305"/>
      <c r="AP14" s="304"/>
      <c r="AQ14" s="27"/>
      <c r="AR14" s="305"/>
      <c r="AS14" s="304"/>
      <c r="AT14" s="27"/>
      <c r="AU14" s="305"/>
      <c r="AV14" s="598"/>
      <c r="AW14" s="631"/>
      <c r="AX14" s="675"/>
    </row>
    <row r="15" spans="1:50" s="13" customFormat="1" ht="24" hidden="1">
      <c r="A15" s="4"/>
      <c r="B15" s="5" t="s">
        <v>39</v>
      </c>
      <c r="C15" s="6"/>
      <c r="D15" s="33">
        <f>D19</f>
        <v>517.41</v>
      </c>
      <c r="E15" s="472">
        <f t="shared" si="0"/>
        <v>517.41</v>
      </c>
      <c r="F15" s="489"/>
      <c r="G15" s="14"/>
      <c r="H15" s="490"/>
      <c r="I15" s="538"/>
      <c r="J15" s="350"/>
      <c r="K15" s="542"/>
      <c r="L15" s="351"/>
      <c r="M15" s="352"/>
      <c r="N15" s="586"/>
      <c r="O15" s="304"/>
      <c r="P15" s="27"/>
      <c r="Q15" s="305"/>
      <c r="R15" s="304"/>
      <c r="S15" s="27"/>
      <c r="T15" s="305"/>
      <c r="U15" s="304"/>
      <c r="V15" s="27"/>
      <c r="W15" s="305"/>
      <c r="X15" s="304"/>
      <c r="Y15" s="27"/>
      <c r="Z15" s="305"/>
      <c r="AA15" s="304"/>
      <c r="AB15" s="27"/>
      <c r="AC15" s="305"/>
      <c r="AD15" s="304"/>
      <c r="AE15" s="27"/>
      <c r="AF15" s="305"/>
      <c r="AG15" s="304"/>
      <c r="AH15" s="27"/>
      <c r="AI15" s="305"/>
      <c r="AJ15" s="304"/>
      <c r="AK15" s="27"/>
      <c r="AL15" s="305"/>
      <c r="AM15" s="304"/>
      <c r="AN15" s="27"/>
      <c r="AO15" s="305"/>
      <c r="AP15" s="304"/>
      <c r="AQ15" s="27"/>
      <c r="AR15" s="305"/>
      <c r="AS15" s="304"/>
      <c r="AT15" s="27"/>
      <c r="AU15" s="305"/>
      <c r="AV15" s="598"/>
      <c r="AW15" s="631"/>
      <c r="AX15" s="675"/>
    </row>
    <row r="16" spans="1:50" s="32" customFormat="1">
      <c r="A16" s="28" t="s">
        <v>40</v>
      </c>
      <c r="B16" s="29" t="s">
        <v>41</v>
      </c>
      <c r="C16" s="30"/>
      <c r="D16" s="22">
        <f>D9+D10</f>
        <v>6693.29</v>
      </c>
      <c r="E16" s="472">
        <f t="shared" si="0"/>
        <v>6693.29</v>
      </c>
      <c r="F16" s="493">
        <f t="shared" ref="F16:AU16" si="1">F17+F20</f>
        <v>5380.1033333333335</v>
      </c>
      <c r="G16" s="22">
        <f t="shared" si="1"/>
        <v>0</v>
      </c>
      <c r="H16" s="494">
        <f t="shared" si="1"/>
        <v>5380.1033333333335</v>
      </c>
      <c r="I16" s="540">
        <f t="shared" si="1"/>
        <v>5322.0999999999995</v>
      </c>
      <c r="J16" s="346">
        <f t="shared" si="1"/>
        <v>0</v>
      </c>
      <c r="K16" s="543">
        <f t="shared" si="1"/>
        <v>5322.0999999999995</v>
      </c>
      <c r="L16" s="348">
        <f t="shared" si="1"/>
        <v>5302.9</v>
      </c>
      <c r="M16" s="349">
        <f t="shared" si="1"/>
        <v>0</v>
      </c>
      <c r="N16" s="585">
        <f t="shared" si="1"/>
        <v>5302.9</v>
      </c>
      <c r="O16" s="302">
        <f t="shared" si="1"/>
        <v>5213.32</v>
      </c>
      <c r="P16" s="24">
        <f t="shared" si="1"/>
        <v>0</v>
      </c>
      <c r="Q16" s="303">
        <f t="shared" si="1"/>
        <v>5213.32</v>
      </c>
      <c r="R16" s="302">
        <f t="shared" si="1"/>
        <v>5203.6499999999996</v>
      </c>
      <c r="S16" s="24">
        <f t="shared" si="1"/>
        <v>0</v>
      </c>
      <c r="T16" s="303">
        <f t="shared" si="1"/>
        <v>5203.6499999999996</v>
      </c>
      <c r="U16" s="302">
        <f t="shared" si="1"/>
        <v>5203.6499999999996</v>
      </c>
      <c r="V16" s="24">
        <f t="shared" si="1"/>
        <v>0</v>
      </c>
      <c r="W16" s="303">
        <f t="shared" si="1"/>
        <v>5203.6499999999996</v>
      </c>
      <c r="X16" s="302">
        <f t="shared" si="1"/>
        <v>5203.6499999999996</v>
      </c>
      <c r="Y16" s="24">
        <f t="shared" si="1"/>
        <v>0</v>
      </c>
      <c r="Z16" s="303">
        <f t="shared" si="1"/>
        <v>5203.6499999999996</v>
      </c>
      <c r="AA16" s="302">
        <f t="shared" si="1"/>
        <v>5203.6499999999996</v>
      </c>
      <c r="AB16" s="24">
        <f t="shared" si="1"/>
        <v>0</v>
      </c>
      <c r="AC16" s="303">
        <f t="shared" si="1"/>
        <v>5203.6499999999996</v>
      </c>
      <c r="AD16" s="302">
        <f t="shared" si="1"/>
        <v>5203.6499999999996</v>
      </c>
      <c r="AE16" s="24">
        <f t="shared" si="1"/>
        <v>0</v>
      </c>
      <c r="AF16" s="303">
        <f t="shared" si="1"/>
        <v>5203.6499999999996</v>
      </c>
      <c r="AG16" s="302">
        <f t="shared" si="1"/>
        <v>5203.6499999999996</v>
      </c>
      <c r="AH16" s="24">
        <f t="shared" si="1"/>
        <v>0</v>
      </c>
      <c r="AI16" s="303">
        <f t="shared" si="1"/>
        <v>5203.6499999999996</v>
      </c>
      <c r="AJ16" s="302">
        <f t="shared" si="1"/>
        <v>5203.6499999999996</v>
      </c>
      <c r="AK16" s="24">
        <f t="shared" si="1"/>
        <v>0</v>
      </c>
      <c r="AL16" s="303">
        <f t="shared" si="1"/>
        <v>5203.6499999999996</v>
      </c>
      <c r="AM16" s="302">
        <f t="shared" si="1"/>
        <v>5203.6499999999996</v>
      </c>
      <c r="AN16" s="24">
        <f t="shared" si="1"/>
        <v>0</v>
      </c>
      <c r="AO16" s="303">
        <f t="shared" si="1"/>
        <v>5203.6499999999996</v>
      </c>
      <c r="AP16" s="302">
        <f t="shared" si="1"/>
        <v>5203.6499999999996</v>
      </c>
      <c r="AQ16" s="24">
        <f t="shared" si="1"/>
        <v>0</v>
      </c>
      <c r="AR16" s="303">
        <f t="shared" si="1"/>
        <v>5203.6499999999996</v>
      </c>
      <c r="AS16" s="302">
        <f t="shared" si="1"/>
        <v>5203.6499999999996</v>
      </c>
      <c r="AT16" s="24">
        <f t="shared" si="1"/>
        <v>0</v>
      </c>
      <c r="AU16" s="303">
        <f t="shared" si="1"/>
        <v>5203.6499999999996</v>
      </c>
      <c r="AV16" s="597"/>
      <c r="AW16" s="630"/>
      <c r="AX16" s="677"/>
    </row>
    <row r="17" spans="1:51" s="13" customFormat="1">
      <c r="A17" s="4" t="s">
        <v>42</v>
      </c>
      <c r="B17" s="5" t="s">
        <v>43</v>
      </c>
      <c r="C17" s="6" t="s">
        <v>27</v>
      </c>
      <c r="D17" s="17">
        <f>D18+D19</f>
        <v>1905.0700000000002</v>
      </c>
      <c r="E17" s="472">
        <f t="shared" si="0"/>
        <v>1905.0700000000002</v>
      </c>
      <c r="F17" s="496">
        <f>H17</f>
        <v>963.3</v>
      </c>
      <c r="G17" s="116"/>
      <c r="H17" s="495">
        <v>963.3</v>
      </c>
      <c r="I17" s="538">
        <f>K17</f>
        <v>958.4</v>
      </c>
      <c r="J17" s="342"/>
      <c r="K17" s="544">
        <v>958.4</v>
      </c>
      <c r="L17" s="344">
        <f>N17</f>
        <v>939.2</v>
      </c>
      <c r="M17" s="345"/>
      <c r="N17" s="584">
        <v>939.2</v>
      </c>
      <c r="O17" s="300">
        <f>Q17</f>
        <v>849.62</v>
      </c>
      <c r="P17" s="18"/>
      <c r="Q17" s="301">
        <v>849.62</v>
      </c>
      <c r="R17" s="300">
        <f>T17</f>
        <v>839.95</v>
      </c>
      <c r="S17" s="18"/>
      <c r="T17" s="301">
        <v>839.95</v>
      </c>
      <c r="U17" s="300">
        <f>W17</f>
        <v>839.95</v>
      </c>
      <c r="V17" s="18"/>
      <c r="W17" s="301">
        <f>T17</f>
        <v>839.95</v>
      </c>
      <c r="X17" s="300">
        <f>Z17</f>
        <v>839.95</v>
      </c>
      <c r="Y17" s="18"/>
      <c r="Z17" s="301">
        <f>W17</f>
        <v>839.95</v>
      </c>
      <c r="AA17" s="300">
        <f>AC17</f>
        <v>839.95</v>
      </c>
      <c r="AB17" s="18"/>
      <c r="AC17" s="301">
        <f>Z17</f>
        <v>839.95</v>
      </c>
      <c r="AD17" s="300">
        <f>AF17</f>
        <v>839.95</v>
      </c>
      <c r="AE17" s="18"/>
      <c r="AF17" s="301">
        <f>AC17</f>
        <v>839.95</v>
      </c>
      <c r="AG17" s="300">
        <f>AI17</f>
        <v>839.95</v>
      </c>
      <c r="AH17" s="18"/>
      <c r="AI17" s="301">
        <f>AF17</f>
        <v>839.95</v>
      </c>
      <c r="AJ17" s="300">
        <f>AL17</f>
        <v>839.95</v>
      </c>
      <c r="AK17" s="18"/>
      <c r="AL17" s="301">
        <f>AI17</f>
        <v>839.95</v>
      </c>
      <c r="AM17" s="300">
        <f>AO17</f>
        <v>839.95</v>
      </c>
      <c r="AN17" s="18"/>
      <c r="AO17" s="301">
        <f>AL17</f>
        <v>839.95</v>
      </c>
      <c r="AP17" s="300">
        <f>AR17</f>
        <v>839.95</v>
      </c>
      <c r="AQ17" s="18"/>
      <c r="AR17" s="301">
        <f>AO17</f>
        <v>839.95</v>
      </c>
      <c r="AS17" s="300">
        <f>AU17</f>
        <v>839.95</v>
      </c>
      <c r="AT17" s="18"/>
      <c r="AU17" s="301">
        <f>AR17</f>
        <v>839.95</v>
      </c>
      <c r="AV17" s="596"/>
      <c r="AW17" s="629"/>
      <c r="AX17" s="675"/>
    </row>
    <row r="18" spans="1:51" s="13" customFormat="1" ht="22.5" hidden="1" customHeight="1">
      <c r="A18" s="4"/>
      <c r="B18" s="5" t="s">
        <v>44</v>
      </c>
      <c r="C18" s="6" t="s">
        <v>27</v>
      </c>
      <c r="D18" s="17">
        <v>1387.66</v>
      </c>
      <c r="E18" s="472">
        <f t="shared" si="0"/>
        <v>1387.66</v>
      </c>
      <c r="F18" s="489"/>
      <c r="G18" s="14"/>
      <c r="H18" s="490"/>
      <c r="I18" s="538"/>
      <c r="J18" s="342"/>
      <c r="K18" s="544"/>
      <c r="L18" s="344"/>
      <c r="M18" s="345"/>
      <c r="N18" s="584"/>
      <c r="O18" s="300"/>
      <c r="P18" s="18"/>
      <c r="Q18" s="301"/>
      <c r="R18" s="300"/>
      <c r="S18" s="18"/>
      <c r="T18" s="301"/>
      <c r="U18" s="300"/>
      <c r="V18" s="18"/>
      <c r="W18" s="301"/>
      <c r="X18" s="300"/>
      <c r="Y18" s="18"/>
      <c r="Z18" s="301"/>
      <c r="AA18" s="300"/>
      <c r="AB18" s="18"/>
      <c r="AC18" s="301"/>
      <c r="AD18" s="300"/>
      <c r="AE18" s="18"/>
      <c r="AF18" s="301"/>
      <c r="AG18" s="300"/>
      <c r="AH18" s="18"/>
      <c r="AI18" s="301"/>
      <c r="AJ18" s="300"/>
      <c r="AK18" s="18"/>
      <c r="AL18" s="301"/>
      <c r="AM18" s="300"/>
      <c r="AN18" s="18"/>
      <c r="AO18" s="301"/>
      <c r="AP18" s="300"/>
      <c r="AQ18" s="18"/>
      <c r="AR18" s="301"/>
      <c r="AS18" s="300"/>
      <c r="AT18" s="18"/>
      <c r="AU18" s="301"/>
      <c r="AV18" s="596"/>
      <c r="AW18" s="629"/>
      <c r="AX18" s="675"/>
    </row>
    <row r="19" spans="1:51" s="13" customFormat="1" hidden="1">
      <c r="A19" s="4"/>
      <c r="B19" s="5" t="s">
        <v>45</v>
      </c>
      <c r="C19" s="6" t="s">
        <v>27</v>
      </c>
      <c r="D19" s="17">
        <v>517.41</v>
      </c>
      <c r="E19" s="472">
        <f t="shared" si="0"/>
        <v>517.41</v>
      </c>
      <c r="F19" s="489"/>
      <c r="G19" s="14"/>
      <c r="H19" s="490"/>
      <c r="I19" s="538"/>
      <c r="J19" s="342"/>
      <c r="K19" s="544"/>
      <c r="L19" s="344"/>
      <c r="M19" s="345"/>
      <c r="N19" s="584"/>
      <c r="O19" s="300"/>
      <c r="P19" s="18"/>
      <c r="Q19" s="301"/>
      <c r="R19" s="300"/>
      <c r="S19" s="18"/>
      <c r="T19" s="301"/>
      <c r="U19" s="300"/>
      <c r="V19" s="18"/>
      <c r="W19" s="301"/>
      <c r="X19" s="300"/>
      <c r="Y19" s="18"/>
      <c r="Z19" s="301"/>
      <c r="AA19" s="300"/>
      <c r="AB19" s="18"/>
      <c r="AC19" s="301"/>
      <c r="AD19" s="300"/>
      <c r="AE19" s="18"/>
      <c r="AF19" s="301"/>
      <c r="AG19" s="300"/>
      <c r="AH19" s="18"/>
      <c r="AI19" s="301"/>
      <c r="AJ19" s="300"/>
      <c r="AK19" s="18"/>
      <c r="AL19" s="301"/>
      <c r="AM19" s="300"/>
      <c r="AN19" s="18"/>
      <c r="AO19" s="301"/>
      <c r="AP19" s="300"/>
      <c r="AQ19" s="18"/>
      <c r="AR19" s="301"/>
      <c r="AS19" s="300"/>
      <c r="AT19" s="18"/>
      <c r="AU19" s="301"/>
      <c r="AV19" s="596"/>
      <c r="AW19" s="629"/>
      <c r="AX19" s="675"/>
    </row>
    <row r="20" spans="1:51" s="31" customFormat="1">
      <c r="A20" s="28" t="s">
        <v>46</v>
      </c>
      <c r="B20" s="29" t="s">
        <v>47</v>
      </c>
      <c r="C20" s="30" t="s">
        <v>27</v>
      </c>
      <c r="D20" s="22">
        <v>6361.73</v>
      </c>
      <c r="E20" s="472">
        <f t="shared" si="0"/>
        <v>6361.73</v>
      </c>
      <c r="F20" s="493">
        <f>SUM(F21:F24)</f>
        <v>4416.8033333333333</v>
      </c>
      <c r="G20" s="22"/>
      <c r="H20" s="494">
        <f>SUM(H21:H24)</f>
        <v>4416.8033333333333</v>
      </c>
      <c r="I20" s="540">
        <f>SUM(I21:I24)</f>
        <v>4363.7</v>
      </c>
      <c r="J20" s="346"/>
      <c r="K20" s="543">
        <f>SUM(K21:K24)</f>
        <v>4363.7</v>
      </c>
      <c r="L20" s="348">
        <f>SUM(L21:L24)</f>
        <v>4363.7</v>
      </c>
      <c r="M20" s="349"/>
      <c r="N20" s="585">
        <f>SUM(N21:N24)</f>
        <v>4363.7</v>
      </c>
      <c r="O20" s="302">
        <f>SUM(O21:O24)</f>
        <v>4363.7</v>
      </c>
      <c r="P20" s="24"/>
      <c r="Q20" s="303">
        <f>SUM(Q21:Q24)</f>
        <v>4363.7</v>
      </c>
      <c r="R20" s="302">
        <f>SUM(R21:R24)</f>
        <v>4363.7</v>
      </c>
      <c r="S20" s="24"/>
      <c r="T20" s="303">
        <f>SUM(T21:T24)</f>
        <v>4363.7</v>
      </c>
      <c r="U20" s="302">
        <f>SUM(U21:U24)</f>
        <v>4363.7</v>
      </c>
      <c r="V20" s="24"/>
      <c r="W20" s="303">
        <f>SUM(W21:W24)</f>
        <v>4363.7</v>
      </c>
      <c r="X20" s="302">
        <f>SUM(X21:X24)</f>
        <v>4363.7</v>
      </c>
      <c r="Y20" s="24"/>
      <c r="Z20" s="303">
        <f>SUM(Z21:Z24)</f>
        <v>4363.7</v>
      </c>
      <c r="AA20" s="302">
        <f>SUM(AA21:AA24)</f>
        <v>4363.7</v>
      </c>
      <c r="AB20" s="24"/>
      <c r="AC20" s="303">
        <f>SUM(AC21:AC24)</f>
        <v>4363.7</v>
      </c>
      <c r="AD20" s="302">
        <f>SUM(AD21:AD24)</f>
        <v>4363.7</v>
      </c>
      <c r="AE20" s="24"/>
      <c r="AF20" s="303">
        <f>SUM(AF21:AF24)</f>
        <v>4363.7</v>
      </c>
      <c r="AG20" s="302">
        <f>SUM(AG21:AG24)</f>
        <v>4363.7</v>
      </c>
      <c r="AH20" s="24"/>
      <c r="AI20" s="303">
        <f>SUM(AI21:AI24)</f>
        <v>4363.7</v>
      </c>
      <c r="AJ20" s="302">
        <f>SUM(AJ21:AJ24)</f>
        <v>4363.7</v>
      </c>
      <c r="AK20" s="24"/>
      <c r="AL20" s="303">
        <f>SUM(AL21:AL24)</f>
        <v>4363.7</v>
      </c>
      <c r="AM20" s="302">
        <f>SUM(AM21:AM24)</f>
        <v>4363.7</v>
      </c>
      <c r="AN20" s="24"/>
      <c r="AO20" s="303">
        <f>SUM(AO21:AO24)</f>
        <v>4363.7</v>
      </c>
      <c r="AP20" s="302">
        <f>SUM(AP21:AP24)</f>
        <v>4363.7</v>
      </c>
      <c r="AQ20" s="24"/>
      <c r="AR20" s="303">
        <f>SUM(AR21:AR24)</f>
        <v>4363.7</v>
      </c>
      <c r="AS20" s="302">
        <f>SUM(AS21:AS24)</f>
        <v>4363.7</v>
      </c>
      <c r="AT20" s="24"/>
      <c r="AU20" s="303">
        <f>SUM(AU21:AU24)</f>
        <v>4363.7</v>
      </c>
      <c r="AV20" s="597"/>
      <c r="AW20" s="630"/>
      <c r="AX20" s="677"/>
      <c r="AY20" s="271"/>
    </row>
    <row r="21" spans="1:51" s="31" customFormat="1" hidden="1" outlineLevel="1">
      <c r="A21" s="28" t="s">
        <v>48</v>
      </c>
      <c r="B21" s="29" t="s">
        <v>49</v>
      </c>
      <c r="C21" s="30" t="s">
        <v>27</v>
      </c>
      <c r="D21" s="34"/>
      <c r="E21" s="472">
        <f t="shared" si="0"/>
        <v>0</v>
      </c>
      <c r="F21" s="489"/>
      <c r="G21" s="14"/>
      <c r="H21" s="490"/>
      <c r="I21" s="538"/>
      <c r="J21" s="353"/>
      <c r="K21" s="545"/>
      <c r="L21" s="354"/>
      <c r="M21" s="355"/>
      <c r="N21" s="587"/>
      <c r="O21" s="306"/>
      <c r="P21" s="35"/>
      <c r="Q21" s="307"/>
      <c r="R21" s="306"/>
      <c r="S21" s="35"/>
      <c r="T21" s="307"/>
      <c r="U21" s="306"/>
      <c r="V21" s="35"/>
      <c r="W21" s="307"/>
      <c r="X21" s="306"/>
      <c r="Y21" s="35"/>
      <c r="Z21" s="307"/>
      <c r="AA21" s="306"/>
      <c r="AB21" s="35"/>
      <c r="AC21" s="307"/>
      <c r="AD21" s="306"/>
      <c r="AE21" s="35"/>
      <c r="AF21" s="307"/>
      <c r="AG21" s="306"/>
      <c r="AH21" s="35"/>
      <c r="AI21" s="307"/>
      <c r="AJ21" s="306"/>
      <c r="AK21" s="35"/>
      <c r="AL21" s="307"/>
      <c r="AM21" s="306"/>
      <c r="AN21" s="35"/>
      <c r="AO21" s="307"/>
      <c r="AP21" s="306"/>
      <c r="AQ21" s="35"/>
      <c r="AR21" s="307"/>
      <c r="AS21" s="306"/>
      <c r="AT21" s="35"/>
      <c r="AU21" s="307"/>
      <c r="AV21" s="599"/>
      <c r="AW21" s="632"/>
      <c r="AX21" s="677"/>
      <c r="AY21" s="271"/>
    </row>
    <row r="22" spans="1:51" s="31" customFormat="1" hidden="1" outlineLevel="1">
      <c r="A22" s="36" t="s">
        <v>50</v>
      </c>
      <c r="B22" s="29" t="s">
        <v>51</v>
      </c>
      <c r="C22" s="30" t="s">
        <v>27</v>
      </c>
      <c r="D22" s="34">
        <v>798.83</v>
      </c>
      <c r="E22" s="472">
        <f t="shared" si="0"/>
        <v>798.83</v>
      </c>
      <c r="F22" s="489">
        <v>557.80000000000007</v>
      </c>
      <c r="G22" s="14"/>
      <c r="H22" s="490">
        <f>F22</f>
        <v>557.80000000000007</v>
      </c>
      <c r="I22" s="538">
        <f>'[78]Разбивка на 8 мес.'!$Y$18</f>
        <v>547.19999999999993</v>
      </c>
      <c r="J22" s="353"/>
      <c r="K22" s="545">
        <f>I22</f>
        <v>547.19999999999993</v>
      </c>
      <c r="L22" s="354">
        <f>I22</f>
        <v>547.19999999999993</v>
      </c>
      <c r="M22" s="355"/>
      <c r="N22" s="587">
        <f>L22</f>
        <v>547.19999999999993</v>
      </c>
      <c r="O22" s="306">
        <f>L22</f>
        <v>547.19999999999993</v>
      </c>
      <c r="P22" s="35"/>
      <c r="Q22" s="307">
        <f>O22</f>
        <v>547.19999999999993</v>
      </c>
      <c r="R22" s="306">
        <f>O22</f>
        <v>547.19999999999993</v>
      </c>
      <c r="S22" s="35"/>
      <c r="T22" s="307">
        <f>R22</f>
        <v>547.19999999999993</v>
      </c>
      <c r="U22" s="306">
        <f>R22</f>
        <v>547.19999999999993</v>
      </c>
      <c r="V22" s="35"/>
      <c r="W22" s="307">
        <f>U22</f>
        <v>547.19999999999993</v>
      </c>
      <c r="X22" s="306">
        <f>U22</f>
        <v>547.19999999999993</v>
      </c>
      <c r="Y22" s="35"/>
      <c r="Z22" s="307">
        <f>X22</f>
        <v>547.19999999999993</v>
      </c>
      <c r="AA22" s="306">
        <f>X22</f>
        <v>547.19999999999993</v>
      </c>
      <c r="AB22" s="35"/>
      <c r="AC22" s="307">
        <f>AA22</f>
        <v>547.19999999999993</v>
      </c>
      <c r="AD22" s="306">
        <f>AA22</f>
        <v>547.19999999999993</v>
      </c>
      <c r="AE22" s="35"/>
      <c r="AF22" s="307">
        <f>AD22</f>
        <v>547.19999999999993</v>
      </c>
      <c r="AG22" s="306">
        <f>AD22</f>
        <v>547.19999999999993</v>
      </c>
      <c r="AH22" s="35"/>
      <c r="AI22" s="307">
        <f>AG22</f>
        <v>547.19999999999993</v>
      </c>
      <c r="AJ22" s="306">
        <f>AG22</f>
        <v>547.19999999999993</v>
      </c>
      <c r="AK22" s="35"/>
      <c r="AL22" s="307">
        <f>AJ22</f>
        <v>547.19999999999993</v>
      </c>
      <c r="AM22" s="306">
        <f>AJ22</f>
        <v>547.19999999999993</v>
      </c>
      <c r="AN22" s="35"/>
      <c r="AO22" s="307">
        <f>AM22</f>
        <v>547.19999999999993</v>
      </c>
      <c r="AP22" s="306">
        <f>AM22</f>
        <v>547.19999999999993</v>
      </c>
      <c r="AQ22" s="35"/>
      <c r="AR22" s="307">
        <f>AP22</f>
        <v>547.19999999999993</v>
      </c>
      <c r="AS22" s="306">
        <f>AP22</f>
        <v>547.19999999999993</v>
      </c>
      <c r="AT22" s="35"/>
      <c r="AU22" s="307">
        <f>AS22</f>
        <v>547.19999999999993</v>
      </c>
      <c r="AV22" s="599"/>
      <c r="AW22" s="632"/>
      <c r="AX22" s="677"/>
      <c r="AY22" s="271"/>
    </row>
    <row r="23" spans="1:51" s="31" customFormat="1" hidden="1" outlineLevel="1">
      <c r="A23" s="36" t="s">
        <v>52</v>
      </c>
      <c r="B23" s="29" t="s">
        <v>272</v>
      </c>
      <c r="C23" s="30" t="s">
        <v>27</v>
      </c>
      <c r="D23" s="34">
        <v>4460.3999999999996</v>
      </c>
      <c r="E23" s="472">
        <f t="shared" si="0"/>
        <v>4460.3999999999996</v>
      </c>
      <c r="F23" s="489">
        <v>3098.7999999999997</v>
      </c>
      <c r="G23" s="14"/>
      <c r="H23" s="490">
        <f>F23</f>
        <v>3098.7999999999997</v>
      </c>
      <c r="I23" s="538">
        <f>'[78]Разбивка на 8 мес.'!$Z$18</f>
        <v>3048.8</v>
      </c>
      <c r="J23" s="353"/>
      <c r="K23" s="545">
        <f>I23</f>
        <v>3048.8</v>
      </c>
      <c r="L23" s="354">
        <f>I23</f>
        <v>3048.8</v>
      </c>
      <c r="M23" s="355"/>
      <c r="N23" s="587">
        <f>L23</f>
        <v>3048.8</v>
      </c>
      <c r="O23" s="306">
        <f>L23</f>
        <v>3048.8</v>
      </c>
      <c r="P23" s="35"/>
      <c r="Q23" s="307">
        <f>O23</f>
        <v>3048.8</v>
      </c>
      <c r="R23" s="306">
        <f>O23</f>
        <v>3048.8</v>
      </c>
      <c r="S23" s="35"/>
      <c r="T23" s="307">
        <f>R23</f>
        <v>3048.8</v>
      </c>
      <c r="U23" s="306">
        <f>R23</f>
        <v>3048.8</v>
      </c>
      <c r="V23" s="35"/>
      <c r="W23" s="307">
        <f>U23</f>
        <v>3048.8</v>
      </c>
      <c r="X23" s="306">
        <f>U23</f>
        <v>3048.8</v>
      </c>
      <c r="Y23" s="35"/>
      <c r="Z23" s="307">
        <f>X23</f>
        <v>3048.8</v>
      </c>
      <c r="AA23" s="306">
        <f>X23</f>
        <v>3048.8</v>
      </c>
      <c r="AB23" s="35"/>
      <c r="AC23" s="307">
        <f>AA23</f>
        <v>3048.8</v>
      </c>
      <c r="AD23" s="306">
        <f>AA23</f>
        <v>3048.8</v>
      </c>
      <c r="AE23" s="35"/>
      <c r="AF23" s="307">
        <f>AD23</f>
        <v>3048.8</v>
      </c>
      <c r="AG23" s="306">
        <f>AD23</f>
        <v>3048.8</v>
      </c>
      <c r="AH23" s="35"/>
      <c r="AI23" s="307">
        <f>AG23</f>
        <v>3048.8</v>
      </c>
      <c r="AJ23" s="306">
        <f>AG23</f>
        <v>3048.8</v>
      </c>
      <c r="AK23" s="35"/>
      <c r="AL23" s="307">
        <f>AJ23</f>
        <v>3048.8</v>
      </c>
      <c r="AM23" s="306">
        <f>AJ23</f>
        <v>3048.8</v>
      </c>
      <c r="AN23" s="35"/>
      <c r="AO23" s="307">
        <f>AM23</f>
        <v>3048.8</v>
      </c>
      <c r="AP23" s="306">
        <f>AM23</f>
        <v>3048.8</v>
      </c>
      <c r="AQ23" s="35"/>
      <c r="AR23" s="307">
        <f>AP23</f>
        <v>3048.8</v>
      </c>
      <c r="AS23" s="306">
        <f>AP23</f>
        <v>3048.8</v>
      </c>
      <c r="AT23" s="35"/>
      <c r="AU23" s="307">
        <f>AS23</f>
        <v>3048.8</v>
      </c>
      <c r="AV23" s="599"/>
      <c r="AW23" s="632"/>
      <c r="AX23" s="677"/>
      <c r="AY23" s="271"/>
    </row>
    <row r="24" spans="1:51" s="31" customFormat="1" hidden="1" outlineLevel="1">
      <c r="A24" s="36" t="s">
        <v>53</v>
      </c>
      <c r="B24" s="29" t="s">
        <v>54</v>
      </c>
      <c r="C24" s="30" t="s">
        <v>27</v>
      </c>
      <c r="D24" s="34">
        <v>1102.5</v>
      </c>
      <c r="E24" s="472">
        <f t="shared" si="0"/>
        <v>1102.5</v>
      </c>
      <c r="F24" s="489">
        <v>760.20333333333326</v>
      </c>
      <c r="G24" s="14"/>
      <c r="H24" s="490">
        <f>F24</f>
        <v>760.20333333333326</v>
      </c>
      <c r="I24" s="546">
        <f>'[78]Разбивка на 8 мес.'!$AA$18</f>
        <v>767.7</v>
      </c>
      <c r="J24" s="353"/>
      <c r="K24" s="545">
        <f>I24</f>
        <v>767.7</v>
      </c>
      <c r="L24" s="354">
        <f>I24</f>
        <v>767.7</v>
      </c>
      <c r="M24" s="355"/>
      <c r="N24" s="587">
        <f>L24</f>
        <v>767.7</v>
      </c>
      <c r="O24" s="306">
        <f>L24</f>
        <v>767.7</v>
      </c>
      <c r="P24" s="35"/>
      <c r="Q24" s="307">
        <f>O24</f>
        <v>767.7</v>
      </c>
      <c r="R24" s="306">
        <f>O24</f>
        <v>767.7</v>
      </c>
      <c r="S24" s="35"/>
      <c r="T24" s="307">
        <f>R24</f>
        <v>767.7</v>
      </c>
      <c r="U24" s="306">
        <f>R24</f>
        <v>767.7</v>
      </c>
      <c r="V24" s="35"/>
      <c r="W24" s="307">
        <f>U24</f>
        <v>767.7</v>
      </c>
      <c r="X24" s="306">
        <f>U24</f>
        <v>767.7</v>
      </c>
      <c r="Y24" s="35"/>
      <c r="Z24" s="307">
        <f>X24</f>
        <v>767.7</v>
      </c>
      <c r="AA24" s="306">
        <f>X24</f>
        <v>767.7</v>
      </c>
      <c r="AB24" s="35"/>
      <c r="AC24" s="307">
        <f>AA24</f>
        <v>767.7</v>
      </c>
      <c r="AD24" s="306">
        <f>AA24</f>
        <v>767.7</v>
      </c>
      <c r="AE24" s="35"/>
      <c r="AF24" s="307">
        <f>AD24</f>
        <v>767.7</v>
      </c>
      <c r="AG24" s="306">
        <f>AD24</f>
        <v>767.7</v>
      </c>
      <c r="AH24" s="35"/>
      <c r="AI24" s="307">
        <f>AG24</f>
        <v>767.7</v>
      </c>
      <c r="AJ24" s="306">
        <f>AG24</f>
        <v>767.7</v>
      </c>
      <c r="AK24" s="35"/>
      <c r="AL24" s="307">
        <f>AJ24</f>
        <v>767.7</v>
      </c>
      <c r="AM24" s="306">
        <f>AJ24</f>
        <v>767.7</v>
      </c>
      <c r="AN24" s="35"/>
      <c r="AO24" s="307">
        <f>AM24</f>
        <v>767.7</v>
      </c>
      <c r="AP24" s="306">
        <f>AM24</f>
        <v>767.7</v>
      </c>
      <c r="AQ24" s="35"/>
      <c r="AR24" s="307">
        <f>AP24</f>
        <v>767.7</v>
      </c>
      <c r="AS24" s="306">
        <f>AP24</f>
        <v>767.7</v>
      </c>
      <c r="AT24" s="35"/>
      <c r="AU24" s="307">
        <f>AS24</f>
        <v>767.7</v>
      </c>
      <c r="AV24" s="599"/>
      <c r="AW24" s="632"/>
      <c r="AX24" s="677"/>
      <c r="AY24" s="271"/>
    </row>
    <row r="25" spans="1:51" s="31" customFormat="1" hidden="1" outlineLevel="1">
      <c r="A25" s="36"/>
      <c r="B25" s="29"/>
      <c r="C25" s="30" t="s">
        <v>27</v>
      </c>
      <c r="D25" s="34">
        <f>D14</f>
        <v>1056.0999999999999</v>
      </c>
      <c r="E25" s="472">
        <f t="shared" si="0"/>
        <v>1056.0999999999999</v>
      </c>
      <c r="F25" s="489"/>
      <c r="G25" s="14"/>
      <c r="H25" s="490">
        <f>F25</f>
        <v>0</v>
      </c>
      <c r="I25" s="538"/>
      <c r="J25" s="353"/>
      <c r="K25" s="545">
        <f>I25</f>
        <v>0</v>
      </c>
      <c r="L25" s="354"/>
      <c r="M25" s="355"/>
      <c r="N25" s="587">
        <f>L25</f>
        <v>0</v>
      </c>
      <c r="O25" s="306"/>
      <c r="P25" s="35"/>
      <c r="Q25" s="307">
        <f>O25</f>
        <v>0</v>
      </c>
      <c r="R25" s="306"/>
      <c r="S25" s="35"/>
      <c r="T25" s="307">
        <f>R25</f>
        <v>0</v>
      </c>
      <c r="U25" s="306"/>
      <c r="V25" s="35"/>
      <c r="W25" s="307">
        <f>U25</f>
        <v>0</v>
      </c>
      <c r="X25" s="306"/>
      <c r="Y25" s="35"/>
      <c r="Z25" s="307">
        <f>X25</f>
        <v>0</v>
      </c>
      <c r="AA25" s="306"/>
      <c r="AB25" s="35"/>
      <c r="AC25" s="307">
        <f>AA25</f>
        <v>0</v>
      </c>
      <c r="AD25" s="306"/>
      <c r="AE25" s="35"/>
      <c r="AF25" s="307">
        <f>AD25</f>
        <v>0</v>
      </c>
      <c r="AG25" s="306"/>
      <c r="AH25" s="35"/>
      <c r="AI25" s="307">
        <f>AG25</f>
        <v>0</v>
      </c>
      <c r="AJ25" s="306"/>
      <c r="AK25" s="35"/>
      <c r="AL25" s="307">
        <f>AJ25</f>
        <v>0</v>
      </c>
      <c r="AM25" s="306"/>
      <c r="AN25" s="35"/>
      <c r="AO25" s="307">
        <f>AM25</f>
        <v>0</v>
      </c>
      <c r="AP25" s="306"/>
      <c r="AQ25" s="35"/>
      <c r="AR25" s="307">
        <f>AP25</f>
        <v>0</v>
      </c>
      <c r="AS25" s="306"/>
      <c r="AT25" s="35"/>
      <c r="AU25" s="307">
        <f>AS25</f>
        <v>0</v>
      </c>
      <c r="AV25" s="599"/>
      <c r="AW25" s="632"/>
      <c r="AX25" s="677"/>
      <c r="AY25" s="271"/>
    </row>
    <row r="26" spans="1:51" s="31" customFormat="1" hidden="1" outlineLevel="1">
      <c r="A26" s="36"/>
      <c r="B26" s="29"/>
      <c r="C26" s="30" t="s">
        <v>27</v>
      </c>
      <c r="D26" s="34">
        <f>D24-D25</f>
        <v>46.400000000000091</v>
      </c>
      <c r="E26" s="472">
        <f t="shared" si="0"/>
        <v>46.400000000000091</v>
      </c>
      <c r="F26" s="489"/>
      <c r="G26" s="14"/>
      <c r="H26" s="490">
        <f>F26</f>
        <v>0</v>
      </c>
      <c r="I26" s="538"/>
      <c r="J26" s="353"/>
      <c r="K26" s="545">
        <f>I26</f>
        <v>0</v>
      </c>
      <c r="L26" s="354"/>
      <c r="M26" s="355"/>
      <c r="N26" s="587">
        <f>L26</f>
        <v>0</v>
      </c>
      <c r="O26" s="306"/>
      <c r="P26" s="35"/>
      <c r="Q26" s="307">
        <f>O26</f>
        <v>0</v>
      </c>
      <c r="R26" s="306"/>
      <c r="S26" s="35"/>
      <c r="T26" s="307">
        <f>R26</f>
        <v>0</v>
      </c>
      <c r="U26" s="306"/>
      <c r="V26" s="35"/>
      <c r="W26" s="307">
        <f>U26</f>
        <v>0</v>
      </c>
      <c r="X26" s="306"/>
      <c r="Y26" s="35"/>
      <c r="Z26" s="307">
        <f>X26</f>
        <v>0</v>
      </c>
      <c r="AA26" s="306"/>
      <c r="AB26" s="35"/>
      <c r="AC26" s="307">
        <f>AA26</f>
        <v>0</v>
      </c>
      <c r="AD26" s="306"/>
      <c r="AE26" s="35"/>
      <c r="AF26" s="307">
        <f>AD26</f>
        <v>0</v>
      </c>
      <c r="AG26" s="306"/>
      <c r="AH26" s="35"/>
      <c r="AI26" s="307">
        <f>AG26</f>
        <v>0</v>
      </c>
      <c r="AJ26" s="306"/>
      <c r="AK26" s="35"/>
      <c r="AL26" s="307">
        <f>AJ26</f>
        <v>0</v>
      </c>
      <c r="AM26" s="306"/>
      <c r="AN26" s="35"/>
      <c r="AO26" s="307">
        <f>AM26</f>
        <v>0</v>
      </c>
      <c r="AP26" s="306"/>
      <c r="AQ26" s="35"/>
      <c r="AR26" s="307">
        <f>AP26</f>
        <v>0</v>
      </c>
      <c r="AS26" s="306"/>
      <c r="AT26" s="35"/>
      <c r="AU26" s="307">
        <f>AS26</f>
        <v>0</v>
      </c>
      <c r="AV26" s="297"/>
      <c r="AW26" s="296"/>
      <c r="AX26" s="677"/>
      <c r="AY26" s="271"/>
    </row>
    <row r="27" spans="1:51" s="31" customFormat="1" hidden="1" outlineLevel="1">
      <c r="A27" s="36"/>
      <c r="B27" s="37" t="s">
        <v>55</v>
      </c>
      <c r="C27" s="30" t="s">
        <v>27</v>
      </c>
      <c r="D27" s="34">
        <f>D20*D29</f>
        <v>3867.9318399999997</v>
      </c>
      <c r="E27" s="472">
        <f t="shared" si="0"/>
        <v>3867.9318399999997</v>
      </c>
      <c r="F27" s="489">
        <f>F20*F29</f>
        <v>2340.9057666666668</v>
      </c>
      <c r="G27" s="14">
        <f>G29*G7</f>
        <v>2851.4547666666667</v>
      </c>
      <c r="H27" s="490">
        <f>H20*H29</f>
        <v>2340.9057666666668</v>
      </c>
      <c r="I27" s="538">
        <f>I20*I29</f>
        <v>2626.8362399999996</v>
      </c>
      <c r="J27" s="346">
        <f>J29*J7</f>
        <v>3203.7686259147049</v>
      </c>
      <c r="K27" s="543">
        <f>K20*K29</f>
        <v>2626.8362399999996</v>
      </c>
      <c r="L27" s="348">
        <f>L20*L29</f>
        <v>2626.8362399999996</v>
      </c>
      <c r="M27" s="349">
        <f>M29*M7</f>
        <v>3192.2107150115726</v>
      </c>
      <c r="N27" s="585">
        <f>N20*N29</f>
        <v>2626.8362399999996</v>
      </c>
      <c r="O27" s="302">
        <f>O20*O29</f>
        <v>2626.8362399999996</v>
      </c>
      <c r="P27" s="24">
        <f>P29*P7</f>
        <v>3138.2858369541441</v>
      </c>
      <c r="Q27" s="303">
        <f>Q20*Q29</f>
        <v>2626.8362399999996</v>
      </c>
      <c r="R27" s="302">
        <f>R20*R29</f>
        <v>2626.8362399999996</v>
      </c>
      <c r="S27" s="24">
        <f>S29*S7</f>
        <v>3132.4647432857437</v>
      </c>
      <c r="T27" s="303">
        <f>T20*T29</f>
        <v>2626.8362399999996</v>
      </c>
      <c r="U27" s="302">
        <f>U20*U29</f>
        <v>2626.8362399999996</v>
      </c>
      <c r="V27" s="24">
        <f>V29*V7</f>
        <v>3132.4647432857437</v>
      </c>
      <c r="W27" s="303">
        <f>W20*W29</f>
        <v>2626.8362399999996</v>
      </c>
      <c r="X27" s="302">
        <f>X20*X29</f>
        <v>2626.8362399999996</v>
      </c>
      <c r="Y27" s="24">
        <f>Y29*Y7</f>
        <v>3132.4647432857437</v>
      </c>
      <c r="Z27" s="303">
        <f>Z20*Z29</f>
        <v>2626.8362399999996</v>
      </c>
      <c r="AA27" s="302">
        <f>AA20*AA29</f>
        <v>2626.8362399999996</v>
      </c>
      <c r="AB27" s="24">
        <f>AB29*AB7</f>
        <v>3132.4647432857437</v>
      </c>
      <c r="AC27" s="303">
        <f>AC20*AC29</f>
        <v>2626.8362399999996</v>
      </c>
      <c r="AD27" s="302">
        <f>AD20*AD29</f>
        <v>2626.8362399999996</v>
      </c>
      <c r="AE27" s="24">
        <f>AE29*AE7</f>
        <v>3132.4647432857437</v>
      </c>
      <c r="AF27" s="303">
        <f>AF20*AF29</f>
        <v>2626.8362399999996</v>
      </c>
      <c r="AG27" s="302">
        <f>AG20*AG29</f>
        <v>2626.8362399999996</v>
      </c>
      <c r="AH27" s="24">
        <f>AH29*AH7</f>
        <v>3132.4647432857437</v>
      </c>
      <c r="AI27" s="303">
        <f>AI20*AI29</f>
        <v>2626.8362399999996</v>
      </c>
      <c r="AJ27" s="302">
        <f>AJ20*AJ29</f>
        <v>2626.8362399999996</v>
      </c>
      <c r="AK27" s="24">
        <f>AK29*AK7</f>
        <v>3132.4647432857437</v>
      </c>
      <c r="AL27" s="303">
        <f>AL20*AL29</f>
        <v>2626.8362399999996</v>
      </c>
      <c r="AM27" s="302">
        <f>AM20*AM29</f>
        <v>2626.8362399999996</v>
      </c>
      <c r="AN27" s="24">
        <f>AN29*AN7</f>
        <v>3132.4647432857437</v>
      </c>
      <c r="AO27" s="303">
        <f>AO20*AO29</f>
        <v>2626.8362399999996</v>
      </c>
      <c r="AP27" s="302">
        <f>AP20*AP29</f>
        <v>2626.8362399999996</v>
      </c>
      <c r="AQ27" s="24">
        <f>AQ29*AQ7</f>
        <v>3132.4647432857437</v>
      </c>
      <c r="AR27" s="303">
        <f>AR20*AR29</f>
        <v>2626.8362399999996</v>
      </c>
      <c r="AS27" s="302">
        <f>AS20*AS29</f>
        <v>2626.8362399999996</v>
      </c>
      <c r="AT27" s="24">
        <f>AT29*AT7</f>
        <v>3132.4647432857437</v>
      </c>
      <c r="AU27" s="303">
        <f>AU20*AU29</f>
        <v>2626.8362399999996</v>
      </c>
      <c r="AV27" s="597"/>
      <c r="AW27" s="630"/>
      <c r="AX27" s="677"/>
      <c r="AY27" s="271"/>
    </row>
    <row r="28" spans="1:51" s="31" customFormat="1" hidden="1" outlineLevel="1">
      <c r="A28" s="36"/>
      <c r="B28" s="37" t="s">
        <v>56</v>
      </c>
      <c r="C28" s="30" t="s">
        <v>27</v>
      </c>
      <c r="D28" s="22">
        <f>D20-D27</f>
        <v>2493.7981599999998</v>
      </c>
      <c r="E28" s="472">
        <f t="shared" si="0"/>
        <v>2493.7981599999998</v>
      </c>
      <c r="F28" s="489">
        <f>F20-F27</f>
        <v>2075.8975666666665</v>
      </c>
      <c r="G28" s="14">
        <f>G7*G30</f>
        <v>2528.6485666666667</v>
      </c>
      <c r="H28" s="490">
        <f>H20-H27</f>
        <v>2075.8975666666665</v>
      </c>
      <c r="I28" s="538">
        <f>I20-I27</f>
        <v>1736.8637600000002</v>
      </c>
      <c r="J28" s="346">
        <f>J7*J30</f>
        <v>2118.3313740852946</v>
      </c>
      <c r="K28" s="543">
        <f>K20-K27</f>
        <v>1736.8637600000002</v>
      </c>
      <c r="L28" s="348">
        <f>L20-L27</f>
        <v>1736.8637600000002</v>
      </c>
      <c r="M28" s="349">
        <f>M7*M30</f>
        <v>2110.6892849884271</v>
      </c>
      <c r="N28" s="585">
        <f>N20-N27</f>
        <v>1736.8637600000002</v>
      </c>
      <c r="O28" s="302">
        <f>O20-O27</f>
        <v>1736.8637600000002</v>
      </c>
      <c r="P28" s="24">
        <f>P7*P30</f>
        <v>2075.0341630458556</v>
      </c>
      <c r="Q28" s="303">
        <f>Q20-Q27</f>
        <v>1736.8637600000002</v>
      </c>
      <c r="R28" s="302">
        <f>R20-R27</f>
        <v>1736.8637600000002</v>
      </c>
      <c r="S28" s="24">
        <f>S7*S30</f>
        <v>2071.185256714256</v>
      </c>
      <c r="T28" s="303">
        <f>T20-T27</f>
        <v>1736.8637600000002</v>
      </c>
      <c r="U28" s="302">
        <f>U20-U27</f>
        <v>1736.8637600000002</v>
      </c>
      <c r="V28" s="24">
        <f>V7*V30</f>
        <v>2071.185256714256</v>
      </c>
      <c r="W28" s="303">
        <f>W20-W27</f>
        <v>1736.8637600000002</v>
      </c>
      <c r="X28" s="302">
        <f>X20-X27</f>
        <v>1736.8637600000002</v>
      </c>
      <c r="Y28" s="24">
        <f>Y7*Y30</f>
        <v>2071.185256714256</v>
      </c>
      <c r="Z28" s="303">
        <f>Z20-Z27</f>
        <v>1736.8637600000002</v>
      </c>
      <c r="AA28" s="302">
        <f>AA20-AA27</f>
        <v>1736.8637600000002</v>
      </c>
      <c r="AB28" s="24">
        <f>AB7*AB30</f>
        <v>2071.185256714256</v>
      </c>
      <c r="AC28" s="303">
        <f>AC20-AC27</f>
        <v>1736.8637600000002</v>
      </c>
      <c r="AD28" s="302">
        <f>AD20-AD27</f>
        <v>1736.8637600000002</v>
      </c>
      <c r="AE28" s="24">
        <f>AE7*AE30</f>
        <v>2071.185256714256</v>
      </c>
      <c r="AF28" s="303">
        <f>AF20-AF27</f>
        <v>1736.8637600000002</v>
      </c>
      <c r="AG28" s="302">
        <f>AG20-AG27</f>
        <v>1736.8637600000002</v>
      </c>
      <c r="AH28" s="24">
        <f>AH7*AH30</f>
        <v>2071.185256714256</v>
      </c>
      <c r="AI28" s="303">
        <f>AI20-AI27</f>
        <v>1736.8637600000002</v>
      </c>
      <c r="AJ28" s="302">
        <f>AJ20-AJ27</f>
        <v>1736.8637600000002</v>
      </c>
      <c r="AK28" s="24">
        <f>AK7*AK30</f>
        <v>2071.185256714256</v>
      </c>
      <c r="AL28" s="303">
        <f>AL20-AL27</f>
        <v>1736.8637600000002</v>
      </c>
      <c r="AM28" s="302">
        <f>AM20-AM27</f>
        <v>1736.8637600000002</v>
      </c>
      <c r="AN28" s="24">
        <f>AN7*AN30</f>
        <v>2071.185256714256</v>
      </c>
      <c r="AO28" s="303">
        <f>AO20-AO27</f>
        <v>1736.8637600000002</v>
      </c>
      <c r="AP28" s="302">
        <f>AP20-AP27</f>
        <v>1736.8637600000002</v>
      </c>
      <c r="AQ28" s="24">
        <f>AQ7*AQ30</f>
        <v>2071.185256714256</v>
      </c>
      <c r="AR28" s="303">
        <f>AR20-AR27</f>
        <v>1736.8637600000002</v>
      </c>
      <c r="AS28" s="302">
        <f>AS20-AS27</f>
        <v>1736.8637600000002</v>
      </c>
      <c r="AT28" s="24">
        <f>AT7*AT30</f>
        <v>2071.185256714256</v>
      </c>
      <c r="AU28" s="303">
        <f>AU20-AU27</f>
        <v>1736.8637600000002</v>
      </c>
      <c r="AV28" s="597"/>
      <c r="AW28" s="630"/>
      <c r="AX28" s="677"/>
      <c r="AY28" s="271"/>
    </row>
    <row r="29" spans="1:51" s="31" customFormat="1" hidden="1" outlineLevel="1">
      <c r="A29" s="36"/>
      <c r="B29" s="1766" t="s">
        <v>57</v>
      </c>
      <c r="C29" s="30" t="s">
        <v>58</v>
      </c>
      <c r="D29" s="38">
        <v>0.60799999999999998</v>
      </c>
      <c r="E29" s="472">
        <f t="shared" si="0"/>
        <v>0.60799999999999998</v>
      </c>
      <c r="F29" s="497">
        <v>0.53</v>
      </c>
      <c r="G29" s="39">
        <v>0.53</v>
      </c>
      <c r="H29" s="498">
        <v>0.53</v>
      </c>
      <c r="I29" s="547">
        <v>0.60197452620482617</v>
      </c>
      <c r="J29" s="356">
        <v>0.60197452620482617</v>
      </c>
      <c r="K29" s="548">
        <v>0.60197452620482617</v>
      </c>
      <c r="L29" s="357">
        <f t="shared" ref="L29:U30" si="2">I29</f>
        <v>0.60197452620482617</v>
      </c>
      <c r="M29" s="358">
        <f t="shared" si="2"/>
        <v>0.60197452620482617</v>
      </c>
      <c r="N29" s="588">
        <f t="shared" si="2"/>
        <v>0.60197452620482617</v>
      </c>
      <c r="O29" s="308">
        <f t="shared" si="2"/>
        <v>0.60197452620482617</v>
      </c>
      <c r="P29" s="41">
        <f t="shared" si="2"/>
        <v>0.60197452620482617</v>
      </c>
      <c r="Q29" s="309">
        <f t="shared" si="2"/>
        <v>0.60197452620482617</v>
      </c>
      <c r="R29" s="308">
        <f t="shared" si="2"/>
        <v>0.60197452620482617</v>
      </c>
      <c r="S29" s="41">
        <f t="shared" si="2"/>
        <v>0.60197452620482617</v>
      </c>
      <c r="T29" s="309">
        <f t="shared" si="2"/>
        <v>0.60197452620482617</v>
      </c>
      <c r="U29" s="308">
        <f t="shared" si="2"/>
        <v>0.60197452620482617</v>
      </c>
      <c r="V29" s="41">
        <f t="shared" ref="V29:AE30" si="3">S29</f>
        <v>0.60197452620482617</v>
      </c>
      <c r="W29" s="309">
        <f t="shared" si="3"/>
        <v>0.60197452620482617</v>
      </c>
      <c r="X29" s="308">
        <f t="shared" si="3"/>
        <v>0.60197452620482617</v>
      </c>
      <c r="Y29" s="41">
        <f t="shared" si="3"/>
        <v>0.60197452620482617</v>
      </c>
      <c r="Z29" s="309">
        <f t="shared" si="3"/>
        <v>0.60197452620482617</v>
      </c>
      <c r="AA29" s="308">
        <f t="shared" si="3"/>
        <v>0.60197452620482617</v>
      </c>
      <c r="AB29" s="41">
        <f t="shared" si="3"/>
        <v>0.60197452620482617</v>
      </c>
      <c r="AC29" s="309">
        <f t="shared" si="3"/>
        <v>0.60197452620482617</v>
      </c>
      <c r="AD29" s="308">
        <f t="shared" si="3"/>
        <v>0.60197452620482617</v>
      </c>
      <c r="AE29" s="41">
        <f t="shared" si="3"/>
        <v>0.60197452620482617</v>
      </c>
      <c r="AF29" s="309">
        <f t="shared" ref="AF29:AO30" si="4">AC29</f>
        <v>0.60197452620482617</v>
      </c>
      <c r="AG29" s="308">
        <f t="shared" si="4"/>
        <v>0.60197452620482617</v>
      </c>
      <c r="AH29" s="41">
        <f t="shared" si="4"/>
        <v>0.60197452620482617</v>
      </c>
      <c r="AI29" s="309">
        <f t="shared" si="4"/>
        <v>0.60197452620482617</v>
      </c>
      <c r="AJ29" s="308">
        <f t="shared" si="4"/>
        <v>0.60197452620482617</v>
      </c>
      <c r="AK29" s="41">
        <f t="shared" si="4"/>
        <v>0.60197452620482617</v>
      </c>
      <c r="AL29" s="309">
        <f t="shared" si="4"/>
        <v>0.60197452620482617</v>
      </c>
      <c r="AM29" s="308">
        <f t="shared" si="4"/>
        <v>0.60197452620482617</v>
      </c>
      <c r="AN29" s="41">
        <f t="shared" si="4"/>
        <v>0.60197452620482617</v>
      </c>
      <c r="AO29" s="309">
        <f t="shared" si="4"/>
        <v>0.60197452620482617</v>
      </c>
      <c r="AP29" s="308">
        <f t="shared" ref="AP29:AU30" si="5">AM29</f>
        <v>0.60197452620482617</v>
      </c>
      <c r="AQ29" s="41">
        <f t="shared" si="5"/>
        <v>0.60197452620482617</v>
      </c>
      <c r="AR29" s="309">
        <f t="shared" si="5"/>
        <v>0.60197452620482617</v>
      </c>
      <c r="AS29" s="308">
        <f t="shared" si="5"/>
        <v>0.60197452620482617</v>
      </c>
      <c r="AT29" s="41">
        <f t="shared" si="5"/>
        <v>0.60197452620482617</v>
      </c>
      <c r="AU29" s="309">
        <f t="shared" si="5"/>
        <v>0.60197452620482617</v>
      </c>
      <c r="AV29" s="597"/>
      <c r="AW29" s="630"/>
      <c r="AX29" s="677"/>
      <c r="AY29" s="271"/>
    </row>
    <row r="30" spans="1:51" s="31" customFormat="1" hidden="1" outlineLevel="1">
      <c r="A30" s="36"/>
      <c r="B30" s="1767"/>
      <c r="C30" s="30" t="s">
        <v>58</v>
      </c>
      <c r="D30" s="38">
        <v>0.39200000000000002</v>
      </c>
      <c r="E30" s="472">
        <f t="shared" si="0"/>
        <v>0.39200000000000002</v>
      </c>
      <c r="F30" s="497">
        <v>0.47</v>
      </c>
      <c r="G30" s="39">
        <v>0.47</v>
      </c>
      <c r="H30" s="498">
        <v>0.47</v>
      </c>
      <c r="I30" s="547">
        <v>0.39802547379517383</v>
      </c>
      <c r="J30" s="356">
        <v>0.39802547379517383</v>
      </c>
      <c r="K30" s="548">
        <v>0.39802547379517383</v>
      </c>
      <c r="L30" s="357">
        <f t="shared" si="2"/>
        <v>0.39802547379517383</v>
      </c>
      <c r="M30" s="358">
        <f t="shared" si="2"/>
        <v>0.39802547379517383</v>
      </c>
      <c r="N30" s="588">
        <f t="shared" si="2"/>
        <v>0.39802547379517383</v>
      </c>
      <c r="O30" s="308">
        <f t="shared" si="2"/>
        <v>0.39802547379517383</v>
      </c>
      <c r="P30" s="41">
        <f t="shared" si="2"/>
        <v>0.39802547379517383</v>
      </c>
      <c r="Q30" s="309">
        <f t="shared" si="2"/>
        <v>0.39802547379517383</v>
      </c>
      <c r="R30" s="308">
        <f t="shared" si="2"/>
        <v>0.39802547379517383</v>
      </c>
      <c r="S30" s="41">
        <f t="shared" si="2"/>
        <v>0.39802547379517383</v>
      </c>
      <c r="T30" s="309">
        <f t="shared" si="2"/>
        <v>0.39802547379517383</v>
      </c>
      <c r="U30" s="308">
        <f t="shared" si="2"/>
        <v>0.39802547379517383</v>
      </c>
      <c r="V30" s="41">
        <f t="shared" si="3"/>
        <v>0.39802547379517383</v>
      </c>
      <c r="W30" s="309">
        <f t="shared" si="3"/>
        <v>0.39802547379517383</v>
      </c>
      <c r="X30" s="308">
        <f t="shared" si="3"/>
        <v>0.39802547379517383</v>
      </c>
      <c r="Y30" s="41">
        <f t="shared" si="3"/>
        <v>0.39802547379517383</v>
      </c>
      <c r="Z30" s="309">
        <f t="shared" si="3"/>
        <v>0.39802547379517383</v>
      </c>
      <c r="AA30" s="308">
        <f t="shared" si="3"/>
        <v>0.39802547379517383</v>
      </c>
      <c r="AB30" s="41">
        <f t="shared" si="3"/>
        <v>0.39802547379517383</v>
      </c>
      <c r="AC30" s="309">
        <f t="shared" si="3"/>
        <v>0.39802547379517383</v>
      </c>
      <c r="AD30" s="308">
        <f t="shared" si="3"/>
        <v>0.39802547379517383</v>
      </c>
      <c r="AE30" s="41">
        <f t="shared" si="3"/>
        <v>0.39802547379517383</v>
      </c>
      <c r="AF30" s="309">
        <f t="shared" si="4"/>
        <v>0.39802547379517383</v>
      </c>
      <c r="AG30" s="308">
        <f t="shared" si="4"/>
        <v>0.39802547379517383</v>
      </c>
      <c r="AH30" s="41">
        <f t="shared" si="4"/>
        <v>0.39802547379517383</v>
      </c>
      <c r="AI30" s="309">
        <f t="shared" si="4"/>
        <v>0.39802547379517383</v>
      </c>
      <c r="AJ30" s="308">
        <f t="shared" si="4"/>
        <v>0.39802547379517383</v>
      </c>
      <c r="AK30" s="41">
        <f t="shared" si="4"/>
        <v>0.39802547379517383</v>
      </c>
      <c r="AL30" s="309">
        <f t="shared" si="4"/>
        <v>0.39802547379517383</v>
      </c>
      <c r="AM30" s="308">
        <f t="shared" si="4"/>
        <v>0.39802547379517383</v>
      </c>
      <c r="AN30" s="41">
        <f t="shared" si="4"/>
        <v>0.39802547379517383</v>
      </c>
      <c r="AO30" s="309">
        <f t="shared" si="4"/>
        <v>0.39802547379517383</v>
      </c>
      <c r="AP30" s="308">
        <f t="shared" si="5"/>
        <v>0.39802547379517383</v>
      </c>
      <c r="AQ30" s="41">
        <f t="shared" si="5"/>
        <v>0.39802547379517383</v>
      </c>
      <c r="AR30" s="309">
        <f t="shared" si="5"/>
        <v>0.39802547379517383</v>
      </c>
      <c r="AS30" s="308">
        <f t="shared" si="5"/>
        <v>0.39802547379517383</v>
      </c>
      <c r="AT30" s="41">
        <f t="shared" si="5"/>
        <v>0.39802547379517383</v>
      </c>
      <c r="AU30" s="309">
        <f t="shared" si="5"/>
        <v>0.39802547379517383</v>
      </c>
      <c r="AV30" s="600"/>
      <c r="AW30" s="633"/>
      <c r="AX30" s="678"/>
      <c r="AY30" s="271"/>
    </row>
    <row r="31" spans="1:51" s="44" customFormat="1" ht="14.25" collapsed="1">
      <c r="A31" s="1749" t="s">
        <v>59</v>
      </c>
      <c r="B31" s="1750"/>
      <c r="C31" s="1751"/>
      <c r="D31" s="42">
        <f>D34/D10*1000</f>
        <v>1007.8077886513985</v>
      </c>
      <c r="E31" s="473"/>
      <c r="F31" s="499"/>
      <c r="G31" s="23"/>
      <c r="H31" s="500"/>
      <c r="I31" s="549"/>
      <c r="J31" s="134"/>
      <c r="K31" s="523"/>
      <c r="L31" s="310"/>
      <c r="M31" s="43"/>
      <c r="N31" s="311"/>
      <c r="O31" s="310"/>
      <c r="P31" s="43"/>
      <c r="Q31" s="311"/>
      <c r="R31" s="310"/>
      <c r="S31" s="43"/>
      <c r="T31" s="311"/>
      <c r="U31" s="310"/>
      <c r="V31" s="43"/>
      <c r="W31" s="311"/>
      <c r="X31" s="310"/>
      <c r="Y31" s="43"/>
      <c r="Z31" s="311"/>
      <c r="AA31" s="310"/>
      <c r="AB31" s="43"/>
      <c r="AC31" s="311"/>
      <c r="AD31" s="310"/>
      <c r="AE31" s="43"/>
      <c r="AF31" s="311"/>
      <c r="AG31" s="310"/>
      <c r="AH31" s="43"/>
      <c r="AI31" s="311"/>
      <c r="AJ31" s="310"/>
      <c r="AK31" s="43"/>
      <c r="AL31" s="311"/>
      <c r="AM31" s="310"/>
      <c r="AN31" s="43"/>
      <c r="AO31" s="311"/>
      <c r="AP31" s="310"/>
      <c r="AQ31" s="43"/>
      <c r="AR31" s="311"/>
      <c r="AS31" s="310"/>
      <c r="AT31" s="43"/>
      <c r="AU31" s="311"/>
      <c r="AV31" s="601"/>
      <c r="AW31" s="634"/>
      <c r="AX31" s="679"/>
      <c r="AY31" s="669"/>
    </row>
    <row r="32" spans="1:51" s="51" customFormat="1" ht="14.25">
      <c r="A32" s="45" t="s">
        <v>25</v>
      </c>
      <c r="B32" s="46" t="s">
        <v>60</v>
      </c>
      <c r="C32" s="47"/>
      <c r="D32" s="48">
        <f>SUM(D33,D49,D54,D57,D61,D65)</f>
        <v>10708.861978578778</v>
      </c>
      <c r="E32" s="474">
        <f>SUM(E33,E49,E54,E57,E61,E65)</f>
        <v>8941.2317639376342</v>
      </c>
      <c r="F32" s="501">
        <f>G32+H32</f>
        <v>6183.23508809738</v>
      </c>
      <c r="G32" s="48">
        <f>SUM(G33,G49,G54,G57,G61,G65)</f>
        <v>5540.7171686973797</v>
      </c>
      <c r="H32" s="502">
        <f>SUM(H33,H49,H54,H57,H61,H65)</f>
        <v>642.51791939999998</v>
      </c>
      <c r="I32" s="550">
        <f>J32+K32</f>
        <v>6378.8121746297365</v>
      </c>
      <c r="J32" s="187">
        <f>SUM(J33,J49,J54,J57,J61,J65)</f>
        <v>5710.9660206142207</v>
      </c>
      <c r="K32" s="551">
        <f>SUM(K33,K49,K54,K57,K61,K65)</f>
        <v>667.84615401551537</v>
      </c>
      <c r="L32" s="312">
        <f>M32+N32</f>
        <v>6615.2584570327426</v>
      </c>
      <c r="M32" s="63">
        <f>SUM(M33,M49,M54,M57,M61,M65)</f>
        <v>5920.6984568566068</v>
      </c>
      <c r="N32" s="313">
        <f>SUM(N33,N49,N54,N57,N61,N65)</f>
        <v>694.5600001761361</v>
      </c>
      <c r="O32" s="312">
        <f>P32+Q32</f>
        <v>6789.0981304885418</v>
      </c>
      <c r="P32" s="63">
        <f>SUM(P33,P49,P54,P57,P61,P65)</f>
        <v>6066.75573030536</v>
      </c>
      <c r="Q32" s="313">
        <f>SUM(Q33,Q49,Q54,Q57,Q61,Q65)</f>
        <v>722.34240018318155</v>
      </c>
      <c r="R32" s="312">
        <f>S32+T32</f>
        <v>7050.4746829712149</v>
      </c>
      <c r="S32" s="63">
        <f>SUM(S33,S49,S54,S57,S61,S65)</f>
        <v>6299.2385867807061</v>
      </c>
      <c r="T32" s="313">
        <f>SUM(T33,T49,T54,T57,T61,T65)</f>
        <v>751.23609619050876</v>
      </c>
      <c r="U32" s="312">
        <f>V32+W32</f>
        <v>7332.4936702900641</v>
      </c>
      <c r="V32" s="63">
        <f>SUM(V33,V49,V54,V57,V61,V65)</f>
        <v>6551.2081302519346</v>
      </c>
      <c r="W32" s="313">
        <f>SUM(W33,W49,W54,W57,W61,W65)</f>
        <v>781.28554003812917</v>
      </c>
      <c r="X32" s="312">
        <f>Y32+Z32</f>
        <v>7625.7934171016659</v>
      </c>
      <c r="Y32" s="63">
        <f>SUM(Y33,Y49,Y54,Y57,Y61,Y65)</f>
        <v>6813.2564554620112</v>
      </c>
      <c r="Z32" s="313">
        <f>SUM(Z33,Z49,Z54,Z57,Z61,Z65)</f>
        <v>812.53696163965435</v>
      </c>
      <c r="AA32" s="312">
        <f>AB32+AC32</f>
        <v>7930.8251537857323</v>
      </c>
      <c r="AB32" s="63">
        <f>SUM(AB33,AB49,AB54,AB57,AB61,AB65)</f>
        <v>7085.7867136804916</v>
      </c>
      <c r="AC32" s="313">
        <f>SUM(AC33,AC49,AC54,AC57,AC61,AC65)</f>
        <v>845.03844010524051</v>
      </c>
      <c r="AD32" s="312">
        <f>AE32+AF32</f>
        <v>8248.0581599371635</v>
      </c>
      <c r="AE32" s="63">
        <f>SUM(AE33,AE49,AE54,AE57,AE61,AE65)</f>
        <v>7369.2181822277125</v>
      </c>
      <c r="AF32" s="313">
        <f>SUM(AF33,AF49,AF54,AF57,AF61,AF65)</f>
        <v>878.8399777094503</v>
      </c>
      <c r="AG32" s="312">
        <f>AH32+AI32</f>
        <v>8577.980486334649</v>
      </c>
      <c r="AH32" s="63">
        <f>SUM(AH33,AH49,AH54,AH57,AH61,AH65)</f>
        <v>7663.9869095168206</v>
      </c>
      <c r="AI32" s="313">
        <f>SUM(AI33,AI49,AI54,AI57,AI61,AI65)</f>
        <v>913.99357681782817</v>
      </c>
      <c r="AJ32" s="312">
        <f>AK32+AL32</f>
        <v>8921.099705788034</v>
      </c>
      <c r="AK32" s="63">
        <f>SUM(AK33,AK49,AK54,AK57,AK61,AK65)</f>
        <v>7970.5463858974936</v>
      </c>
      <c r="AL32" s="313">
        <f>SUM(AL33,AL49,AL54,AL57,AL61,AL65)</f>
        <v>950.55331989054139</v>
      </c>
      <c r="AM32" s="312">
        <f>AN32+AO32</f>
        <v>9277.9436940195574</v>
      </c>
      <c r="AN32" s="63">
        <f>SUM(AN33,AN49,AN54,AN57,AN61,AN65)</f>
        <v>8289.3682413333936</v>
      </c>
      <c r="AO32" s="313">
        <f>SUM(AO33,AO49,AO54,AO57,AO61,AO65)</f>
        <v>988.57545268616309</v>
      </c>
      <c r="AP32" s="312">
        <f>AQ32+AR32</f>
        <v>9649.061441780339</v>
      </c>
      <c r="AQ32" s="63">
        <f>SUM(AQ33,AQ49,AQ54,AQ57,AQ61,AQ65)</f>
        <v>8620.9429709867291</v>
      </c>
      <c r="AR32" s="313">
        <f>SUM(AR33,AR49,AR54,AR57,AR61,AR65)</f>
        <v>1028.1184707936097</v>
      </c>
      <c r="AS32" s="312">
        <f>AT32+AU32</f>
        <v>10035.023899451553</v>
      </c>
      <c r="AT32" s="63">
        <f>SUM(AT33,AT49,AT54,AT57,AT61,AT65)</f>
        <v>8965.7806898261988</v>
      </c>
      <c r="AU32" s="313">
        <f>SUM(AU33,AU49,AU54,AU57,AU61,AU65)</f>
        <v>1069.243209625354</v>
      </c>
      <c r="AV32" s="129"/>
      <c r="AW32" s="635"/>
      <c r="AX32" s="680"/>
      <c r="AY32" s="670"/>
    </row>
    <row r="33" spans="1:51" s="56" customFormat="1" ht="27.75" hidden="1" customHeight="1" outlineLevel="1">
      <c r="A33" s="52" t="s">
        <v>61</v>
      </c>
      <c r="B33" s="53" t="s">
        <v>62</v>
      </c>
      <c r="C33" s="54" t="s">
        <v>63</v>
      </c>
      <c r="D33" s="55">
        <f>D35</f>
        <v>8428.7309999999998</v>
      </c>
      <c r="E33" s="475">
        <f>E35</f>
        <v>7024.1497818657881</v>
      </c>
      <c r="F33" s="503">
        <f>G33+H33</f>
        <v>4843.5095893298794</v>
      </c>
      <c r="G33" s="55">
        <f>G35</f>
        <v>4843.5095893298794</v>
      </c>
      <c r="H33" s="504">
        <f>H35</f>
        <v>0</v>
      </c>
      <c r="I33" s="552">
        <f>J33+K33</f>
        <v>4985.9229905588682</v>
      </c>
      <c r="J33" s="188">
        <f>J35</f>
        <v>4985.9229905588682</v>
      </c>
      <c r="K33" s="553">
        <f>K35</f>
        <v>0</v>
      </c>
      <c r="L33" s="314">
        <f>M33+N33</f>
        <v>5166.6537055990402</v>
      </c>
      <c r="M33" s="60">
        <f>M35</f>
        <v>5166.6537055990402</v>
      </c>
      <c r="N33" s="315">
        <f>N35</f>
        <v>0</v>
      </c>
      <c r="O33" s="314">
        <f>P33+Q33</f>
        <v>5282.5491889974901</v>
      </c>
      <c r="P33" s="60">
        <f>P35</f>
        <v>5282.5491889974901</v>
      </c>
      <c r="Q33" s="315">
        <f>Q35</f>
        <v>0</v>
      </c>
      <c r="R33" s="314">
        <f>S33+T33</f>
        <v>5483.6637838205215</v>
      </c>
      <c r="S33" s="60">
        <f>S35</f>
        <v>5483.6637838205215</v>
      </c>
      <c r="T33" s="315">
        <f>T35</f>
        <v>0</v>
      </c>
      <c r="U33" s="314">
        <f>V33+W33</f>
        <v>5703.0103351733424</v>
      </c>
      <c r="V33" s="60">
        <f>V35</f>
        <v>5703.0103351733424</v>
      </c>
      <c r="W33" s="315">
        <f>W35</f>
        <v>0</v>
      </c>
      <c r="X33" s="314">
        <f>Y33+Z33</f>
        <v>5931.1307485802754</v>
      </c>
      <c r="Y33" s="60">
        <f>Y35</f>
        <v>5931.1307485802754</v>
      </c>
      <c r="Z33" s="315">
        <f>Z35</f>
        <v>0</v>
      </c>
      <c r="AA33" s="314">
        <f>AB33+AC33</f>
        <v>6168.375978523487</v>
      </c>
      <c r="AB33" s="60">
        <f>AB35</f>
        <v>6168.375978523487</v>
      </c>
      <c r="AC33" s="315">
        <f>AC35</f>
        <v>0</v>
      </c>
      <c r="AD33" s="314">
        <f>AE33+AF33</f>
        <v>6415.111017664427</v>
      </c>
      <c r="AE33" s="60">
        <f>AE35</f>
        <v>6415.111017664427</v>
      </c>
      <c r="AF33" s="315">
        <f>AF35</f>
        <v>0</v>
      </c>
      <c r="AG33" s="314">
        <f>AH33+AI33</f>
        <v>6671.7154583710044</v>
      </c>
      <c r="AH33" s="60">
        <f>AH35</f>
        <v>6671.7154583710044</v>
      </c>
      <c r="AI33" s="315">
        <f>AI35</f>
        <v>0</v>
      </c>
      <c r="AJ33" s="314">
        <f>AK33+AL33</f>
        <v>6938.5840767058444</v>
      </c>
      <c r="AK33" s="60">
        <f>AK35</f>
        <v>6938.5840767058444</v>
      </c>
      <c r="AL33" s="315">
        <f>AL35</f>
        <v>0</v>
      </c>
      <c r="AM33" s="314">
        <f>AN33+AO33</f>
        <v>7216.1274397740781</v>
      </c>
      <c r="AN33" s="60">
        <f>AN35</f>
        <v>7216.1274397740781</v>
      </c>
      <c r="AO33" s="315">
        <f>AO35</f>
        <v>0</v>
      </c>
      <c r="AP33" s="314">
        <f>AQ33+AR33</f>
        <v>7504.7725373650419</v>
      </c>
      <c r="AQ33" s="60">
        <f>AQ35</f>
        <v>7504.7725373650419</v>
      </c>
      <c r="AR33" s="315">
        <f>AR35</f>
        <v>0</v>
      </c>
      <c r="AS33" s="314">
        <f>AT33+AU33</f>
        <v>7804.9634388596432</v>
      </c>
      <c r="AT33" s="60">
        <f>AT35</f>
        <v>7804.9634388596432</v>
      </c>
      <c r="AU33" s="315">
        <f>AU35</f>
        <v>0</v>
      </c>
      <c r="AV33" s="602"/>
      <c r="AW33" s="636"/>
      <c r="AX33" s="681"/>
      <c r="AY33" s="602"/>
    </row>
    <row r="34" spans="1:51" s="61" customFormat="1" ht="17.25" hidden="1" customHeight="1" outlineLevel="1">
      <c r="A34" s="57"/>
      <c r="B34" s="58" t="s">
        <v>64</v>
      </c>
      <c r="C34" s="59"/>
      <c r="D34" s="55">
        <f>SUM(D37,D42,D46)</f>
        <v>1398.4945559999999</v>
      </c>
      <c r="E34" s="474"/>
      <c r="F34" s="501"/>
      <c r="G34" s="48"/>
      <c r="H34" s="502"/>
      <c r="I34" s="550"/>
      <c r="J34" s="188"/>
      <c r="K34" s="553"/>
      <c r="L34" s="314"/>
      <c r="M34" s="60"/>
      <c r="N34" s="315"/>
      <c r="O34" s="314"/>
      <c r="P34" s="60"/>
      <c r="Q34" s="315"/>
      <c r="R34" s="314"/>
      <c r="S34" s="60"/>
      <c r="T34" s="315"/>
      <c r="U34" s="314"/>
      <c r="V34" s="60"/>
      <c r="W34" s="315"/>
      <c r="X34" s="314"/>
      <c r="Y34" s="60"/>
      <c r="Z34" s="315"/>
      <c r="AA34" s="314"/>
      <c r="AB34" s="60"/>
      <c r="AC34" s="315"/>
      <c r="AD34" s="314"/>
      <c r="AE34" s="60"/>
      <c r="AF34" s="315"/>
      <c r="AG34" s="314"/>
      <c r="AH34" s="60"/>
      <c r="AI34" s="315"/>
      <c r="AJ34" s="314"/>
      <c r="AK34" s="60"/>
      <c r="AL34" s="315"/>
      <c r="AM34" s="314"/>
      <c r="AN34" s="60"/>
      <c r="AO34" s="315"/>
      <c r="AP34" s="314"/>
      <c r="AQ34" s="60"/>
      <c r="AR34" s="315"/>
      <c r="AS34" s="314"/>
      <c r="AT34" s="60"/>
      <c r="AU34" s="315"/>
      <c r="AV34" s="602"/>
      <c r="AW34" s="636"/>
      <c r="AX34" s="682"/>
      <c r="AY34" s="137"/>
    </row>
    <row r="35" spans="1:51" s="61" customFormat="1" hidden="1" outlineLevel="1">
      <c r="A35" s="57" t="s">
        <v>65</v>
      </c>
      <c r="B35" s="58" t="s">
        <v>66</v>
      </c>
      <c r="C35" s="62" t="s">
        <v>63</v>
      </c>
      <c r="D35" s="48">
        <v>8428.7309999999998</v>
      </c>
      <c r="E35" s="474">
        <f>(E38*E29*E39+E38*E30*E40)/1000</f>
        <v>7024.1497818657881</v>
      </c>
      <c r="F35" s="501">
        <f>G35+H35</f>
        <v>4843.5095893298794</v>
      </c>
      <c r="G35" s="48">
        <f>(G38*G29*G39+G38*G30*G40)/1000</f>
        <v>4843.5095893298794</v>
      </c>
      <c r="H35" s="502">
        <f>(H38*H29*H39+H38*H30*H40)/1000</f>
        <v>0</v>
      </c>
      <c r="I35" s="550">
        <f>J35+K35</f>
        <v>4985.9229905588682</v>
      </c>
      <c r="J35" s="187">
        <f>(J38*J29*J39+J38*J30*J40)/1000</f>
        <v>4985.9229905588682</v>
      </c>
      <c r="K35" s="551">
        <f>(K38*K29*K39+K38*K30*K40)/1000</f>
        <v>0</v>
      </c>
      <c r="L35" s="312">
        <f>M35+N35</f>
        <v>5166.6537055990402</v>
      </c>
      <c r="M35" s="63">
        <f>(M38*M29*M39+M38*M30*M40)/1000</f>
        <v>5166.6537055990402</v>
      </c>
      <c r="N35" s="313">
        <f>(N38*N29*N39+N38*N30*N40)/1000</f>
        <v>0</v>
      </c>
      <c r="O35" s="312">
        <f>P35+Q35</f>
        <v>5282.5491889974901</v>
      </c>
      <c r="P35" s="63">
        <f>(P38*P29*P39+P38*P30*P40)/1000</f>
        <v>5282.5491889974901</v>
      </c>
      <c r="Q35" s="313">
        <f>(Q38*Q29*Q39+Q38*Q30*Q40)/1000</f>
        <v>0</v>
      </c>
      <c r="R35" s="312">
        <f>S35+T35</f>
        <v>5483.6637838205215</v>
      </c>
      <c r="S35" s="63">
        <f>(S38*S29*S39+S38*S30*S40)/1000</f>
        <v>5483.6637838205215</v>
      </c>
      <c r="T35" s="313">
        <f>(T38*T29*T39+T38*T30*T40)/1000</f>
        <v>0</v>
      </c>
      <c r="U35" s="312">
        <f>V35+W35</f>
        <v>5703.0103351733424</v>
      </c>
      <c r="V35" s="63">
        <f>(V38*V29*V39+V38*V30*V40)/1000</f>
        <v>5703.0103351733424</v>
      </c>
      <c r="W35" s="313">
        <f>(W38*W29*W39+W38*W30*W40)/1000</f>
        <v>0</v>
      </c>
      <c r="X35" s="312">
        <f>Y35+Z35</f>
        <v>5931.1307485802754</v>
      </c>
      <c r="Y35" s="63">
        <f>(Y38*Y29*Y39+Y38*Y30*Y40)/1000</f>
        <v>5931.1307485802754</v>
      </c>
      <c r="Z35" s="313">
        <f>(Z38*Z29*Z39+Z38*Z30*Z40)/1000</f>
        <v>0</v>
      </c>
      <c r="AA35" s="312">
        <f>AB35+AC35</f>
        <v>6168.375978523487</v>
      </c>
      <c r="AB35" s="63">
        <f>(AB38*AB29*AB39+AB38*AB30*AB40)/1000</f>
        <v>6168.375978523487</v>
      </c>
      <c r="AC35" s="313">
        <f>(AC38*AC29*AC39+AC38*AC30*AC40)/1000</f>
        <v>0</v>
      </c>
      <c r="AD35" s="312">
        <f>AE35+AF35</f>
        <v>6415.111017664427</v>
      </c>
      <c r="AE35" s="63">
        <f>(AE38*AE29*AE39+AE38*AE30*AE40)/1000</f>
        <v>6415.111017664427</v>
      </c>
      <c r="AF35" s="313">
        <f>(AF38*AF29*AF39+AF38*AF30*AF40)/1000</f>
        <v>0</v>
      </c>
      <c r="AG35" s="312">
        <f>AH35+AI35</f>
        <v>6671.7154583710044</v>
      </c>
      <c r="AH35" s="63">
        <f>(AH38*AH29*AH39+AH38*AH30*AH40)/1000</f>
        <v>6671.7154583710044</v>
      </c>
      <c r="AI35" s="313">
        <f>(AI38*AI29*AI39+AI38*AI30*AI40)/1000</f>
        <v>0</v>
      </c>
      <c r="AJ35" s="312">
        <f>AK35+AL35</f>
        <v>6938.5840767058444</v>
      </c>
      <c r="AK35" s="63">
        <f>(AK38*AK29*AK39+AK38*AK30*AK40)/1000</f>
        <v>6938.5840767058444</v>
      </c>
      <c r="AL35" s="313">
        <f>(AL38*AL29*AL39+AL38*AL30*AL40)/1000</f>
        <v>0</v>
      </c>
      <c r="AM35" s="312">
        <f>AN35+AO35</f>
        <v>7216.1274397740781</v>
      </c>
      <c r="AN35" s="63">
        <f>(AN38*AN29*AN39+AN38*AN30*AN40)/1000</f>
        <v>7216.1274397740781</v>
      </c>
      <c r="AO35" s="313">
        <f>(AO38*AO29*AO39+AO38*AO30*AO40)/1000</f>
        <v>0</v>
      </c>
      <c r="AP35" s="312">
        <f>AQ35+AR35</f>
        <v>7504.7725373650419</v>
      </c>
      <c r="AQ35" s="63">
        <f>(AQ38*AQ29*AQ39+AQ38*AQ30*AQ40)/1000</f>
        <v>7504.7725373650419</v>
      </c>
      <c r="AR35" s="313">
        <f>(AR38*AR29*AR39+AR38*AR30*AR40)/1000</f>
        <v>0</v>
      </c>
      <c r="AS35" s="312">
        <f>AT35+AU35</f>
        <v>7804.9634388596432</v>
      </c>
      <c r="AT35" s="63">
        <f>(AT38*AT29*AT39+AT38*AT30*AT40)/1000</f>
        <v>7804.9634388596432</v>
      </c>
      <c r="AU35" s="313">
        <f>(AU38*AU29*AU39+AU38*AU30*AU40)/1000</f>
        <v>0</v>
      </c>
      <c r="AV35" s="129"/>
      <c r="AW35" s="635"/>
      <c r="AX35" s="682"/>
      <c r="AY35" s="137"/>
    </row>
    <row r="36" spans="1:51" s="61" customFormat="1" ht="24" hidden="1" outlineLevel="1">
      <c r="A36" s="57"/>
      <c r="B36" s="58" t="s">
        <v>67</v>
      </c>
      <c r="C36" s="62" t="s">
        <v>68</v>
      </c>
      <c r="D36" s="33">
        <v>169.17</v>
      </c>
      <c r="E36" s="472">
        <f>D36</f>
        <v>169.17</v>
      </c>
      <c r="F36" s="491">
        <f>G36</f>
        <v>164.8</v>
      </c>
      <c r="G36" s="116">
        <v>164.8</v>
      </c>
      <c r="H36" s="495">
        <v>0</v>
      </c>
      <c r="I36" s="554">
        <f>J36</f>
        <v>164.8</v>
      </c>
      <c r="J36" s="282">
        <v>164.8</v>
      </c>
      <c r="K36" s="555">
        <v>0</v>
      </c>
      <c r="L36" s="316">
        <f>M36</f>
        <v>164.8</v>
      </c>
      <c r="M36" s="64">
        <v>164.8</v>
      </c>
      <c r="N36" s="317">
        <v>0</v>
      </c>
      <c r="O36" s="316">
        <f>P36</f>
        <v>164.8</v>
      </c>
      <c r="P36" s="64">
        <v>164.8</v>
      </c>
      <c r="Q36" s="317">
        <v>0</v>
      </c>
      <c r="R36" s="316">
        <f>S36</f>
        <v>164.8</v>
      </c>
      <c r="S36" s="64">
        <v>164.8</v>
      </c>
      <c r="T36" s="317">
        <v>0</v>
      </c>
      <c r="U36" s="316">
        <f>V36</f>
        <v>164.8</v>
      </c>
      <c r="V36" s="64">
        <v>164.8</v>
      </c>
      <c r="W36" s="317">
        <v>0</v>
      </c>
      <c r="X36" s="316">
        <f>Y36</f>
        <v>164.8</v>
      </c>
      <c r="Y36" s="64">
        <v>164.8</v>
      </c>
      <c r="Z36" s="317">
        <v>0</v>
      </c>
      <c r="AA36" s="316">
        <f>AB36</f>
        <v>164.8</v>
      </c>
      <c r="AB36" s="64">
        <v>164.8</v>
      </c>
      <c r="AC36" s="317">
        <v>0</v>
      </c>
      <c r="AD36" s="316">
        <f>AE36</f>
        <v>164.8</v>
      </c>
      <c r="AE36" s="64">
        <v>164.8</v>
      </c>
      <c r="AF36" s="317">
        <v>0</v>
      </c>
      <c r="AG36" s="316">
        <f>AH36</f>
        <v>164.8</v>
      </c>
      <c r="AH36" s="64">
        <v>164.8</v>
      </c>
      <c r="AI36" s="317">
        <v>0</v>
      </c>
      <c r="AJ36" s="316">
        <f>AK36</f>
        <v>164.8</v>
      </c>
      <c r="AK36" s="64">
        <v>164.8</v>
      </c>
      <c r="AL36" s="317">
        <v>0</v>
      </c>
      <c r="AM36" s="316">
        <f>AN36</f>
        <v>164.8</v>
      </c>
      <c r="AN36" s="64">
        <v>164.8</v>
      </c>
      <c r="AO36" s="317">
        <v>0</v>
      </c>
      <c r="AP36" s="316">
        <f>AQ36</f>
        <v>164.8</v>
      </c>
      <c r="AQ36" s="64">
        <v>164.8</v>
      </c>
      <c r="AR36" s="317">
        <v>0</v>
      </c>
      <c r="AS36" s="316">
        <f>AT36</f>
        <v>164.8</v>
      </c>
      <c r="AT36" s="64">
        <v>164.8</v>
      </c>
      <c r="AU36" s="317">
        <v>0</v>
      </c>
      <c r="AV36" s="129"/>
      <c r="AW36" s="635"/>
      <c r="AX36" s="682"/>
      <c r="AY36" s="137"/>
    </row>
    <row r="37" spans="1:51" s="61" customFormat="1" hidden="1" outlineLevel="1">
      <c r="A37" s="57"/>
      <c r="B37" s="58" t="s">
        <v>64</v>
      </c>
      <c r="C37" s="62" t="s">
        <v>69</v>
      </c>
      <c r="D37" s="65">
        <f>D36*D7/1000</f>
        <v>1398.4945559999999</v>
      </c>
      <c r="E37" s="476">
        <f>E36*E7/1000</f>
        <v>1398.4945559999999</v>
      </c>
      <c r="F37" s="491">
        <f>G37</f>
        <v>886.64102933333334</v>
      </c>
      <c r="G37" s="279">
        <f>G36*G7/1000</f>
        <v>886.64102933333334</v>
      </c>
      <c r="H37" s="505"/>
      <c r="I37" s="556">
        <f>J37</f>
        <v>877.08207999999991</v>
      </c>
      <c r="J37" s="189">
        <f>J36*J7/1000</f>
        <v>877.08207999999991</v>
      </c>
      <c r="K37" s="557"/>
      <c r="L37" s="306">
        <f>M37</f>
        <v>873.91792000000009</v>
      </c>
      <c r="M37" s="35">
        <f>M36*M7/1000</f>
        <v>873.91792000000009</v>
      </c>
      <c r="N37" s="307"/>
      <c r="O37" s="306">
        <f>P37</f>
        <v>859.15513600000008</v>
      </c>
      <c r="P37" s="35">
        <f>P36*P7/1000</f>
        <v>859.15513600000008</v>
      </c>
      <c r="Q37" s="307"/>
      <c r="R37" s="306">
        <f>S37</f>
        <v>857.56151999999997</v>
      </c>
      <c r="S37" s="35">
        <f>S36*S7/1000</f>
        <v>857.56151999999997</v>
      </c>
      <c r="T37" s="307"/>
      <c r="U37" s="306">
        <f>V37</f>
        <v>857.56151999999997</v>
      </c>
      <c r="V37" s="35">
        <f>V36*V7/1000</f>
        <v>857.56151999999997</v>
      </c>
      <c r="W37" s="307"/>
      <c r="X37" s="306">
        <f>Y37</f>
        <v>857.56151999999997</v>
      </c>
      <c r="Y37" s="35">
        <f>Y36*Y7/1000</f>
        <v>857.56151999999997</v>
      </c>
      <c r="Z37" s="307"/>
      <c r="AA37" s="306">
        <f>AB37</f>
        <v>857.56151999999997</v>
      </c>
      <c r="AB37" s="35">
        <f>AB36*AB7/1000</f>
        <v>857.56151999999997</v>
      </c>
      <c r="AC37" s="307"/>
      <c r="AD37" s="306">
        <f>AE37</f>
        <v>857.56151999999997</v>
      </c>
      <c r="AE37" s="35">
        <f>AE36*AE7/1000</f>
        <v>857.56151999999997</v>
      </c>
      <c r="AF37" s="307"/>
      <c r="AG37" s="306">
        <f>AH37</f>
        <v>857.56151999999997</v>
      </c>
      <c r="AH37" s="35">
        <f>AH36*AH7/1000</f>
        <v>857.56151999999997</v>
      </c>
      <c r="AI37" s="307"/>
      <c r="AJ37" s="306">
        <f>AK37</f>
        <v>857.56151999999997</v>
      </c>
      <c r="AK37" s="35">
        <f>AK36*AK7/1000</f>
        <v>857.56151999999997</v>
      </c>
      <c r="AL37" s="307"/>
      <c r="AM37" s="306">
        <f>AN37</f>
        <v>857.56151999999997</v>
      </c>
      <c r="AN37" s="35">
        <f>AN36*AN7/1000</f>
        <v>857.56151999999997</v>
      </c>
      <c r="AO37" s="307"/>
      <c r="AP37" s="306">
        <f>AQ37</f>
        <v>857.56151999999997</v>
      </c>
      <c r="AQ37" s="35">
        <f>AQ36*AQ7/1000</f>
        <v>857.56151999999997</v>
      </c>
      <c r="AR37" s="307"/>
      <c r="AS37" s="306">
        <f>AT37</f>
        <v>857.56151999999997</v>
      </c>
      <c r="AT37" s="35">
        <f>AT36*AT7/1000</f>
        <v>857.56151999999997</v>
      </c>
      <c r="AU37" s="307"/>
      <c r="AV37" s="603"/>
      <c r="AW37" s="637"/>
      <c r="AX37" s="682"/>
      <c r="AY37" s="137"/>
    </row>
    <row r="38" spans="1:51" s="61" customFormat="1" hidden="1" outlineLevel="1">
      <c r="A38" s="57"/>
      <c r="B38" s="58" t="s">
        <v>70</v>
      </c>
      <c r="C38" s="62" t="s">
        <v>71</v>
      </c>
      <c r="D38" s="14">
        <f>ROUND(D37/(8154/7000),3)</f>
        <v>1200.5719999999999</v>
      </c>
      <c r="E38" s="472">
        <f>ROUND(E37/(8154/7000),3)</f>
        <v>1200.5719999999999</v>
      </c>
      <c r="F38" s="491">
        <f>G38</f>
        <v>757.99800000000005</v>
      </c>
      <c r="G38" s="17">
        <f>ROUND(G37/1.16971428571429,3)</f>
        <v>757.99800000000005</v>
      </c>
      <c r="H38" s="492"/>
      <c r="I38" s="558">
        <f>J38</f>
        <v>749.82600000000002</v>
      </c>
      <c r="J38" s="184">
        <f>ROUND(J37/1.16971428571429,3)</f>
        <v>749.82600000000002</v>
      </c>
      <c r="K38" s="559"/>
      <c r="L38" s="300">
        <f>M38</f>
        <v>747.12099999999998</v>
      </c>
      <c r="M38" s="18">
        <f>ROUND(M37/1.16971428571429,3)</f>
        <v>747.12099999999998</v>
      </c>
      <c r="N38" s="301"/>
      <c r="O38" s="300">
        <f>P38</f>
        <v>734.5</v>
      </c>
      <c r="P38" s="18">
        <f>ROUND(P37/1.16971428571429,3)</f>
        <v>734.5</v>
      </c>
      <c r="Q38" s="301"/>
      <c r="R38" s="300">
        <f>S38</f>
        <v>733.13800000000003</v>
      </c>
      <c r="S38" s="18">
        <f>ROUND(S37/1.16971428571429,3)</f>
        <v>733.13800000000003</v>
      </c>
      <c r="T38" s="301"/>
      <c r="U38" s="300">
        <f>V38</f>
        <v>733.13800000000003</v>
      </c>
      <c r="V38" s="18">
        <f>ROUND(V37/1.16971428571429,3)</f>
        <v>733.13800000000003</v>
      </c>
      <c r="W38" s="301"/>
      <c r="X38" s="300">
        <f>Y38</f>
        <v>733.13800000000003</v>
      </c>
      <c r="Y38" s="18">
        <f>ROUND(Y37/1.16971428571429,3)</f>
        <v>733.13800000000003</v>
      </c>
      <c r="Z38" s="301"/>
      <c r="AA38" s="300">
        <f>AB38</f>
        <v>733.13800000000003</v>
      </c>
      <c r="AB38" s="18">
        <f>ROUND(AB37/1.16971428571429,3)</f>
        <v>733.13800000000003</v>
      </c>
      <c r="AC38" s="301"/>
      <c r="AD38" s="300">
        <f>AE38</f>
        <v>733.13800000000003</v>
      </c>
      <c r="AE38" s="18">
        <f>ROUND(AE37/1.16971428571429,3)</f>
        <v>733.13800000000003</v>
      </c>
      <c r="AF38" s="301"/>
      <c r="AG38" s="300">
        <f>AH38</f>
        <v>733.13800000000003</v>
      </c>
      <c r="AH38" s="18">
        <f>ROUND(AH37/1.16971428571429,3)</f>
        <v>733.13800000000003</v>
      </c>
      <c r="AI38" s="301"/>
      <c r="AJ38" s="300">
        <f>AK38</f>
        <v>733.13800000000003</v>
      </c>
      <c r="AK38" s="18">
        <f>ROUND(AK37/1.16971428571429,3)</f>
        <v>733.13800000000003</v>
      </c>
      <c r="AL38" s="301"/>
      <c r="AM38" s="300">
        <f>AN38</f>
        <v>733.13800000000003</v>
      </c>
      <c r="AN38" s="18">
        <f>ROUND(AN37/1.16971428571429,3)</f>
        <v>733.13800000000003</v>
      </c>
      <c r="AO38" s="301"/>
      <c r="AP38" s="300">
        <f>AQ38</f>
        <v>733.13800000000003</v>
      </c>
      <c r="AQ38" s="18">
        <f>ROUND(AQ37/1.16971428571429,3)</f>
        <v>733.13800000000003</v>
      </c>
      <c r="AR38" s="301"/>
      <c r="AS38" s="300">
        <f>AT38</f>
        <v>733.13800000000003</v>
      </c>
      <c r="AT38" s="18">
        <f>ROUND(AT37/1.16971428571429,3)</f>
        <v>733.13800000000003</v>
      </c>
      <c r="AU38" s="301"/>
      <c r="AV38" s="604"/>
      <c r="AW38" s="638"/>
      <c r="AX38" s="682"/>
      <c r="AY38" s="137"/>
    </row>
    <row r="39" spans="1:51" s="61" customFormat="1" ht="24" hidden="1" outlineLevel="1">
      <c r="A39" s="57"/>
      <c r="B39" s="58" t="s">
        <v>72</v>
      </c>
      <c r="C39" s="62" t="s">
        <v>73</v>
      </c>
      <c r="D39" s="17">
        <v>6939.1982278481009</v>
      </c>
      <c r="E39" s="477">
        <f>D39/1.2</f>
        <v>5782.6651898734181</v>
      </c>
      <c r="F39" s="491">
        <f>G39</f>
        <v>6252.0973417721516</v>
      </c>
      <c r="G39" s="17">
        <v>6252.0973417721516</v>
      </c>
      <c r="H39" s="492"/>
      <c r="I39" s="558">
        <f>J39</f>
        <v>6545.23320886076</v>
      </c>
      <c r="J39" s="184">
        <f>G40</f>
        <v>6545.23320886076</v>
      </c>
      <c r="K39" s="559"/>
      <c r="L39" s="300">
        <f>M39</f>
        <v>6807.0425372151904</v>
      </c>
      <c r="M39" s="18">
        <f>J40</f>
        <v>6807.0425372151904</v>
      </c>
      <c r="N39" s="301"/>
      <c r="O39" s="300">
        <f>P39</f>
        <v>7079.3242387037981</v>
      </c>
      <c r="P39" s="18">
        <f>M40</f>
        <v>7079.3242387037981</v>
      </c>
      <c r="Q39" s="301"/>
      <c r="R39" s="300">
        <f>S39</f>
        <v>7362.4972082519498</v>
      </c>
      <c r="S39" s="18">
        <f>P40</f>
        <v>7362.4972082519498</v>
      </c>
      <c r="T39" s="301"/>
      <c r="U39" s="300">
        <f>V39</f>
        <v>7656.9970965820285</v>
      </c>
      <c r="V39" s="18">
        <f>S40</f>
        <v>7656.9970965820285</v>
      </c>
      <c r="W39" s="301"/>
      <c r="X39" s="300">
        <f>Y39</f>
        <v>7963.2769804453101</v>
      </c>
      <c r="Y39" s="18">
        <f>V40</f>
        <v>7963.2769804453101</v>
      </c>
      <c r="Z39" s="301"/>
      <c r="AA39" s="300">
        <f>AB39</f>
        <v>8281.8080596631225</v>
      </c>
      <c r="AB39" s="18">
        <f>Y40</f>
        <v>8281.8080596631225</v>
      </c>
      <c r="AC39" s="301"/>
      <c r="AD39" s="300">
        <f>AE39</f>
        <v>8613.0803820496476</v>
      </c>
      <c r="AE39" s="18">
        <f>AB40</f>
        <v>8613.0803820496476</v>
      </c>
      <c r="AF39" s="301"/>
      <c r="AG39" s="300">
        <f>AH39</f>
        <v>8957.6035973316339</v>
      </c>
      <c r="AH39" s="18">
        <f>AE40</f>
        <v>8957.6035973316339</v>
      </c>
      <c r="AI39" s="301"/>
      <c r="AJ39" s="300">
        <f>AK39</f>
        <v>9315.9077412248989</v>
      </c>
      <c r="AK39" s="18">
        <f>AH40</f>
        <v>9315.9077412248989</v>
      </c>
      <c r="AL39" s="301"/>
      <c r="AM39" s="300">
        <f>AN39</f>
        <v>9688.5440508738957</v>
      </c>
      <c r="AN39" s="18">
        <f>AK40</f>
        <v>9688.5440508738957</v>
      </c>
      <c r="AO39" s="301"/>
      <c r="AP39" s="300">
        <f>AQ39</f>
        <v>10076.085812908852</v>
      </c>
      <c r="AQ39" s="18">
        <f>AN40</f>
        <v>10076.085812908852</v>
      </c>
      <c r="AR39" s="301"/>
      <c r="AS39" s="300">
        <f>AT39</f>
        <v>10479.129245425207</v>
      </c>
      <c r="AT39" s="18">
        <f>AQ40</f>
        <v>10479.129245425207</v>
      </c>
      <c r="AU39" s="301"/>
      <c r="AV39" s="604"/>
      <c r="AW39" s="638"/>
      <c r="AX39" s="682"/>
      <c r="AY39" s="137"/>
    </row>
    <row r="40" spans="1:51" s="61" customFormat="1" ht="24.75" hidden="1" customHeight="1" outlineLevel="1">
      <c r="A40" s="67"/>
      <c r="B40" s="68" t="s">
        <v>74</v>
      </c>
      <c r="C40" s="62" t="s">
        <v>73</v>
      </c>
      <c r="D40" s="34">
        <v>7147.374174683544</v>
      </c>
      <c r="E40" s="477">
        <f>D40/1.2</f>
        <v>5956.1451455696206</v>
      </c>
      <c r="F40" s="491">
        <f>G40</f>
        <v>6545.23320886076</v>
      </c>
      <c r="G40" s="17">
        <v>6545.23320886076</v>
      </c>
      <c r="H40" s="492"/>
      <c r="I40" s="558">
        <f>J40</f>
        <v>6807.0425372151904</v>
      </c>
      <c r="J40" s="189">
        <f>J39*I128</f>
        <v>6807.0425372151904</v>
      </c>
      <c r="K40" s="559"/>
      <c r="L40" s="300">
        <f>M40</f>
        <v>7079.3242387037981</v>
      </c>
      <c r="M40" s="18">
        <f>M39*L128</f>
        <v>7079.3242387037981</v>
      </c>
      <c r="N40" s="301"/>
      <c r="O40" s="300">
        <f>P40</f>
        <v>7362.4972082519498</v>
      </c>
      <c r="P40" s="18">
        <f>P39*O128</f>
        <v>7362.4972082519498</v>
      </c>
      <c r="Q40" s="301"/>
      <c r="R40" s="300">
        <f>S40</f>
        <v>7656.9970965820285</v>
      </c>
      <c r="S40" s="18">
        <f>S39*R128</f>
        <v>7656.9970965820285</v>
      </c>
      <c r="T40" s="301"/>
      <c r="U40" s="300">
        <f>V40</f>
        <v>7963.2769804453101</v>
      </c>
      <c r="V40" s="18">
        <f>V39*U128</f>
        <v>7963.2769804453101</v>
      </c>
      <c r="W40" s="301"/>
      <c r="X40" s="300">
        <f>Y40</f>
        <v>8281.8080596631225</v>
      </c>
      <c r="Y40" s="18">
        <f>Y39*X128</f>
        <v>8281.8080596631225</v>
      </c>
      <c r="Z40" s="301"/>
      <c r="AA40" s="300">
        <f>AB40</f>
        <v>8613.0803820496476</v>
      </c>
      <c r="AB40" s="18">
        <f>AB39*AA128</f>
        <v>8613.0803820496476</v>
      </c>
      <c r="AC40" s="301"/>
      <c r="AD40" s="300">
        <f>AE40</f>
        <v>8957.6035973316339</v>
      </c>
      <c r="AE40" s="18">
        <f>AE39*AD128</f>
        <v>8957.6035973316339</v>
      </c>
      <c r="AF40" s="301"/>
      <c r="AG40" s="300">
        <f>AH40</f>
        <v>9315.9077412248989</v>
      </c>
      <c r="AH40" s="18">
        <f>AH39*AG128</f>
        <v>9315.9077412248989</v>
      </c>
      <c r="AI40" s="301"/>
      <c r="AJ40" s="300">
        <f>AK40</f>
        <v>9688.5440508738957</v>
      </c>
      <c r="AK40" s="18">
        <f>AK39*AJ128</f>
        <v>9688.5440508738957</v>
      </c>
      <c r="AL40" s="301"/>
      <c r="AM40" s="300">
        <f>AN40</f>
        <v>10076.085812908852</v>
      </c>
      <c r="AN40" s="18">
        <f>AN39*AM128</f>
        <v>10076.085812908852</v>
      </c>
      <c r="AO40" s="301"/>
      <c r="AP40" s="300">
        <f>AQ40</f>
        <v>10479.129245425207</v>
      </c>
      <c r="AQ40" s="18">
        <f>AQ39*AP128</f>
        <v>10479.129245425207</v>
      </c>
      <c r="AR40" s="301"/>
      <c r="AS40" s="300">
        <f>AT40</f>
        <v>10898.294415242215</v>
      </c>
      <c r="AT40" s="18">
        <f>AT39*AS128</f>
        <v>10898.294415242215</v>
      </c>
      <c r="AU40" s="301"/>
      <c r="AV40" s="605"/>
      <c r="AW40" s="639"/>
      <c r="AX40" s="682"/>
      <c r="AY40" s="137"/>
    </row>
    <row r="41" spans="1:51" s="61" customFormat="1" ht="18" hidden="1" customHeight="1" outlineLevel="1">
      <c r="A41" s="57" t="s">
        <v>75</v>
      </c>
      <c r="B41" s="58" t="s">
        <v>76</v>
      </c>
      <c r="C41" s="62" t="s">
        <v>63</v>
      </c>
      <c r="D41" s="48">
        <f>ROUND(D43*D44/1000,0)</f>
        <v>0</v>
      </c>
      <c r="E41" s="472"/>
      <c r="F41" s="489"/>
      <c r="G41" s="14"/>
      <c r="H41" s="490"/>
      <c r="I41" s="536"/>
      <c r="J41" s="183"/>
      <c r="K41" s="560"/>
      <c r="L41" s="312"/>
      <c r="M41" s="63"/>
      <c r="N41" s="313"/>
      <c r="O41" s="312"/>
      <c r="P41" s="63"/>
      <c r="Q41" s="313"/>
      <c r="R41" s="312"/>
      <c r="S41" s="63"/>
      <c r="T41" s="313"/>
      <c r="U41" s="312"/>
      <c r="V41" s="63"/>
      <c r="W41" s="313"/>
      <c r="X41" s="312"/>
      <c r="Y41" s="63"/>
      <c r="Z41" s="313"/>
      <c r="AA41" s="312"/>
      <c r="AB41" s="63"/>
      <c r="AC41" s="313"/>
      <c r="AD41" s="312"/>
      <c r="AE41" s="63"/>
      <c r="AF41" s="313"/>
      <c r="AG41" s="312"/>
      <c r="AH41" s="63"/>
      <c r="AI41" s="313"/>
      <c r="AJ41" s="312"/>
      <c r="AK41" s="63"/>
      <c r="AL41" s="313"/>
      <c r="AM41" s="312"/>
      <c r="AN41" s="63"/>
      <c r="AO41" s="313"/>
      <c r="AP41" s="312"/>
      <c r="AQ41" s="63"/>
      <c r="AR41" s="313"/>
      <c r="AS41" s="312"/>
      <c r="AT41" s="63"/>
      <c r="AU41" s="313"/>
      <c r="AV41" s="606"/>
      <c r="AW41" s="640"/>
      <c r="AX41" s="682"/>
      <c r="AY41" s="137"/>
    </row>
    <row r="42" spans="1:51" s="61" customFormat="1" hidden="1" outlineLevel="1">
      <c r="A42" s="57"/>
      <c r="B42" s="58" t="s">
        <v>64</v>
      </c>
      <c r="C42" s="62" t="s">
        <v>69</v>
      </c>
      <c r="D42" s="69">
        <f>ROUND(D43*0.503,3)</f>
        <v>0</v>
      </c>
      <c r="E42" s="472"/>
      <c r="F42" s="489"/>
      <c r="G42" s="14"/>
      <c r="H42" s="490"/>
      <c r="I42" s="536"/>
      <c r="J42" s="183"/>
      <c r="K42" s="560"/>
      <c r="L42" s="318"/>
      <c r="M42" s="70"/>
      <c r="N42" s="319"/>
      <c r="O42" s="318"/>
      <c r="P42" s="70"/>
      <c r="Q42" s="319"/>
      <c r="R42" s="318"/>
      <c r="S42" s="70"/>
      <c r="T42" s="319"/>
      <c r="U42" s="318"/>
      <c r="V42" s="70"/>
      <c r="W42" s="319"/>
      <c r="X42" s="318"/>
      <c r="Y42" s="70"/>
      <c r="Z42" s="319"/>
      <c r="AA42" s="318"/>
      <c r="AB42" s="70"/>
      <c r="AC42" s="319"/>
      <c r="AD42" s="318"/>
      <c r="AE42" s="70"/>
      <c r="AF42" s="319"/>
      <c r="AG42" s="318"/>
      <c r="AH42" s="70"/>
      <c r="AI42" s="319"/>
      <c r="AJ42" s="318"/>
      <c r="AK42" s="70"/>
      <c r="AL42" s="319"/>
      <c r="AM42" s="318"/>
      <c r="AN42" s="70"/>
      <c r="AO42" s="319"/>
      <c r="AP42" s="318"/>
      <c r="AQ42" s="70"/>
      <c r="AR42" s="319"/>
      <c r="AS42" s="318"/>
      <c r="AT42" s="70"/>
      <c r="AU42" s="319"/>
      <c r="AV42" s="607"/>
      <c r="AW42" s="641"/>
      <c r="AX42" s="682"/>
      <c r="AY42" s="137"/>
    </row>
    <row r="43" spans="1:51" s="61" customFormat="1" hidden="1" outlineLevel="1">
      <c r="A43" s="57"/>
      <c r="B43" s="58" t="s">
        <v>70</v>
      </c>
      <c r="C43" s="62" t="s">
        <v>71</v>
      </c>
      <c r="D43" s="17"/>
      <c r="E43" s="472"/>
      <c r="F43" s="489"/>
      <c r="G43" s="14"/>
      <c r="H43" s="490"/>
      <c r="I43" s="536"/>
      <c r="J43" s="183"/>
      <c r="K43" s="560"/>
      <c r="L43" s="300"/>
      <c r="M43" s="18"/>
      <c r="N43" s="301"/>
      <c r="O43" s="300"/>
      <c r="P43" s="18"/>
      <c r="Q43" s="301"/>
      <c r="R43" s="300"/>
      <c r="S43" s="18"/>
      <c r="T43" s="301"/>
      <c r="U43" s="300"/>
      <c r="V43" s="18"/>
      <c r="W43" s="301"/>
      <c r="X43" s="300"/>
      <c r="Y43" s="18"/>
      <c r="Z43" s="301"/>
      <c r="AA43" s="300"/>
      <c r="AB43" s="18"/>
      <c r="AC43" s="301"/>
      <c r="AD43" s="300"/>
      <c r="AE43" s="18"/>
      <c r="AF43" s="301"/>
      <c r="AG43" s="300"/>
      <c r="AH43" s="18"/>
      <c r="AI43" s="301"/>
      <c r="AJ43" s="300"/>
      <c r="AK43" s="18"/>
      <c r="AL43" s="301"/>
      <c r="AM43" s="300"/>
      <c r="AN43" s="18"/>
      <c r="AO43" s="301"/>
      <c r="AP43" s="300"/>
      <c r="AQ43" s="18"/>
      <c r="AR43" s="301"/>
      <c r="AS43" s="300"/>
      <c r="AT43" s="18"/>
      <c r="AU43" s="301"/>
      <c r="AV43" s="608"/>
      <c r="AW43" s="642"/>
      <c r="AX43" s="682"/>
      <c r="AY43" s="137"/>
    </row>
    <row r="44" spans="1:51" s="61" customFormat="1" hidden="1" outlineLevel="1">
      <c r="A44" s="57"/>
      <c r="B44" s="58" t="s">
        <v>77</v>
      </c>
      <c r="C44" s="62" t="s">
        <v>78</v>
      </c>
      <c r="D44" s="17">
        <v>0</v>
      </c>
      <c r="E44" s="472"/>
      <c r="F44" s="489"/>
      <c r="G44" s="14"/>
      <c r="H44" s="490"/>
      <c r="I44" s="536"/>
      <c r="J44" s="183"/>
      <c r="K44" s="560"/>
      <c r="L44" s="320"/>
      <c r="M44" s="71"/>
      <c r="N44" s="321"/>
      <c r="O44" s="320"/>
      <c r="P44" s="71"/>
      <c r="Q44" s="321"/>
      <c r="R44" s="320"/>
      <c r="S44" s="71"/>
      <c r="T44" s="321"/>
      <c r="U44" s="320"/>
      <c r="V44" s="71"/>
      <c r="W44" s="321"/>
      <c r="X44" s="320"/>
      <c r="Y44" s="71"/>
      <c r="Z44" s="321"/>
      <c r="AA44" s="320"/>
      <c r="AB44" s="71"/>
      <c r="AC44" s="321"/>
      <c r="AD44" s="320"/>
      <c r="AE44" s="71"/>
      <c r="AF44" s="321"/>
      <c r="AG44" s="320"/>
      <c r="AH44" s="71"/>
      <c r="AI44" s="321"/>
      <c r="AJ44" s="320"/>
      <c r="AK44" s="71"/>
      <c r="AL44" s="321"/>
      <c r="AM44" s="320"/>
      <c r="AN44" s="71"/>
      <c r="AO44" s="321"/>
      <c r="AP44" s="320"/>
      <c r="AQ44" s="71"/>
      <c r="AR44" s="321"/>
      <c r="AS44" s="320"/>
      <c r="AT44" s="71"/>
      <c r="AU44" s="321"/>
      <c r="AV44" s="605"/>
      <c r="AW44" s="639"/>
      <c r="AX44" s="682"/>
      <c r="AY44" s="137"/>
    </row>
    <row r="45" spans="1:51" s="51" customFormat="1" ht="14.25" hidden="1" outlineLevel="1">
      <c r="A45" s="72" t="s">
        <v>79</v>
      </c>
      <c r="B45" s="73" t="s">
        <v>80</v>
      </c>
      <c r="C45" s="74" t="s">
        <v>63</v>
      </c>
      <c r="D45" s="48">
        <f>ROUND(D47*D48/1000,0)</f>
        <v>0</v>
      </c>
      <c r="E45" s="473"/>
      <c r="F45" s="499"/>
      <c r="G45" s="23"/>
      <c r="H45" s="500"/>
      <c r="I45" s="549"/>
      <c r="J45" s="186"/>
      <c r="K45" s="561"/>
      <c r="L45" s="312"/>
      <c r="M45" s="63"/>
      <c r="N45" s="313"/>
      <c r="O45" s="312"/>
      <c r="P45" s="63"/>
      <c r="Q45" s="313"/>
      <c r="R45" s="312"/>
      <c r="S45" s="63"/>
      <c r="T45" s="313"/>
      <c r="U45" s="312"/>
      <c r="V45" s="63"/>
      <c r="W45" s="313"/>
      <c r="X45" s="312"/>
      <c r="Y45" s="63"/>
      <c r="Z45" s="313"/>
      <c r="AA45" s="312"/>
      <c r="AB45" s="63"/>
      <c r="AC45" s="313"/>
      <c r="AD45" s="312"/>
      <c r="AE45" s="63"/>
      <c r="AF45" s="313"/>
      <c r="AG45" s="312"/>
      <c r="AH45" s="63"/>
      <c r="AI45" s="313"/>
      <c r="AJ45" s="312"/>
      <c r="AK45" s="63"/>
      <c r="AL45" s="313"/>
      <c r="AM45" s="312"/>
      <c r="AN45" s="63"/>
      <c r="AO45" s="313"/>
      <c r="AP45" s="312"/>
      <c r="AQ45" s="63"/>
      <c r="AR45" s="313"/>
      <c r="AS45" s="312"/>
      <c r="AT45" s="63"/>
      <c r="AU45" s="313"/>
      <c r="AV45" s="129"/>
      <c r="AW45" s="635"/>
      <c r="AX45" s="680"/>
      <c r="AY45" s="670"/>
    </row>
    <row r="46" spans="1:51" s="61" customFormat="1" hidden="1" outlineLevel="1">
      <c r="A46" s="57"/>
      <c r="B46" s="58" t="s">
        <v>64</v>
      </c>
      <c r="C46" s="62" t="s">
        <v>69</v>
      </c>
      <c r="D46" s="69">
        <f>ROUND(D47*1.45,3)</f>
        <v>0</v>
      </c>
      <c r="E46" s="472"/>
      <c r="F46" s="489"/>
      <c r="G46" s="14"/>
      <c r="H46" s="490"/>
      <c r="I46" s="536"/>
      <c r="J46" s="183"/>
      <c r="K46" s="560"/>
      <c r="L46" s="318"/>
      <c r="M46" s="70"/>
      <c r="N46" s="319"/>
      <c r="O46" s="318"/>
      <c r="P46" s="70"/>
      <c r="Q46" s="319"/>
      <c r="R46" s="318"/>
      <c r="S46" s="70"/>
      <c r="T46" s="319"/>
      <c r="U46" s="318"/>
      <c r="V46" s="70"/>
      <c r="W46" s="319"/>
      <c r="X46" s="318"/>
      <c r="Y46" s="70"/>
      <c r="Z46" s="319"/>
      <c r="AA46" s="318"/>
      <c r="AB46" s="70"/>
      <c r="AC46" s="319"/>
      <c r="AD46" s="318"/>
      <c r="AE46" s="70"/>
      <c r="AF46" s="319"/>
      <c r="AG46" s="318"/>
      <c r="AH46" s="70"/>
      <c r="AI46" s="319"/>
      <c r="AJ46" s="318"/>
      <c r="AK46" s="70"/>
      <c r="AL46" s="319"/>
      <c r="AM46" s="318"/>
      <c r="AN46" s="70"/>
      <c r="AO46" s="319"/>
      <c r="AP46" s="318"/>
      <c r="AQ46" s="70"/>
      <c r="AR46" s="319"/>
      <c r="AS46" s="318"/>
      <c r="AT46" s="70"/>
      <c r="AU46" s="319"/>
      <c r="AV46" s="607"/>
      <c r="AW46" s="641"/>
      <c r="AX46" s="682"/>
      <c r="AY46" s="137"/>
    </row>
    <row r="47" spans="1:51" s="61" customFormat="1" hidden="1" outlineLevel="1">
      <c r="A47" s="57"/>
      <c r="B47" s="58" t="s">
        <v>70</v>
      </c>
      <c r="C47" s="62" t="s">
        <v>71</v>
      </c>
      <c r="D47" s="75"/>
      <c r="E47" s="472"/>
      <c r="F47" s="489"/>
      <c r="G47" s="14"/>
      <c r="H47" s="490"/>
      <c r="I47" s="536"/>
      <c r="J47" s="183"/>
      <c r="K47" s="560"/>
      <c r="L47" s="322"/>
      <c r="M47" s="66"/>
      <c r="N47" s="323"/>
      <c r="O47" s="322"/>
      <c r="P47" s="66"/>
      <c r="Q47" s="323"/>
      <c r="R47" s="322"/>
      <c r="S47" s="66"/>
      <c r="T47" s="323"/>
      <c r="U47" s="322"/>
      <c r="V47" s="66"/>
      <c r="W47" s="323"/>
      <c r="X47" s="322"/>
      <c r="Y47" s="66"/>
      <c r="Z47" s="323"/>
      <c r="AA47" s="322"/>
      <c r="AB47" s="66"/>
      <c r="AC47" s="323"/>
      <c r="AD47" s="322"/>
      <c r="AE47" s="66"/>
      <c r="AF47" s="323"/>
      <c r="AG47" s="322"/>
      <c r="AH47" s="66"/>
      <c r="AI47" s="323"/>
      <c r="AJ47" s="322"/>
      <c r="AK47" s="66"/>
      <c r="AL47" s="323"/>
      <c r="AM47" s="322"/>
      <c r="AN47" s="66"/>
      <c r="AO47" s="323"/>
      <c r="AP47" s="322"/>
      <c r="AQ47" s="66"/>
      <c r="AR47" s="323"/>
      <c r="AS47" s="322"/>
      <c r="AT47" s="66"/>
      <c r="AU47" s="323"/>
      <c r="AV47" s="609"/>
      <c r="AW47" s="643"/>
      <c r="AX47" s="682"/>
      <c r="AY47" s="137"/>
    </row>
    <row r="48" spans="1:51" s="61" customFormat="1" hidden="1" outlineLevel="1">
      <c r="A48" s="57"/>
      <c r="B48" s="58" t="s">
        <v>77</v>
      </c>
      <c r="C48" s="62" t="s">
        <v>78</v>
      </c>
      <c r="D48" s="17">
        <f>'[74]Шеметово 2017'!$AX$35*1000</f>
        <v>15991.014710122952</v>
      </c>
      <c r="E48" s="472"/>
      <c r="F48" s="489"/>
      <c r="G48" s="14"/>
      <c r="H48" s="490"/>
      <c r="I48" s="536"/>
      <c r="J48" s="183"/>
      <c r="K48" s="560"/>
      <c r="L48" s="320"/>
      <c r="M48" s="71"/>
      <c r="N48" s="321"/>
      <c r="O48" s="320"/>
      <c r="P48" s="71"/>
      <c r="Q48" s="321"/>
      <c r="R48" s="320"/>
      <c r="S48" s="71"/>
      <c r="T48" s="321"/>
      <c r="U48" s="320"/>
      <c r="V48" s="71"/>
      <c r="W48" s="321"/>
      <c r="X48" s="320"/>
      <c r="Y48" s="71"/>
      <c r="Z48" s="321"/>
      <c r="AA48" s="320"/>
      <c r="AB48" s="71"/>
      <c r="AC48" s="321"/>
      <c r="AD48" s="320"/>
      <c r="AE48" s="71"/>
      <c r="AF48" s="321"/>
      <c r="AG48" s="320"/>
      <c r="AH48" s="71"/>
      <c r="AI48" s="321"/>
      <c r="AJ48" s="320"/>
      <c r="AK48" s="71"/>
      <c r="AL48" s="321"/>
      <c r="AM48" s="320"/>
      <c r="AN48" s="71"/>
      <c r="AO48" s="321"/>
      <c r="AP48" s="320"/>
      <c r="AQ48" s="71"/>
      <c r="AR48" s="321"/>
      <c r="AS48" s="320"/>
      <c r="AT48" s="71"/>
      <c r="AU48" s="321"/>
      <c r="AV48" s="605"/>
      <c r="AW48" s="639"/>
      <c r="AX48" s="682"/>
      <c r="AY48" s="137"/>
    </row>
    <row r="49" spans="1:51" s="50" customFormat="1" ht="17.25" hidden="1" customHeight="1" outlineLevel="1">
      <c r="A49" s="76" t="s">
        <v>81</v>
      </c>
      <c r="B49" s="77" t="s">
        <v>33</v>
      </c>
      <c r="C49" s="59" t="s">
        <v>63</v>
      </c>
      <c r="D49" s="78"/>
      <c r="E49" s="474"/>
      <c r="F49" s="501"/>
      <c r="G49" s="48"/>
      <c r="H49" s="502">
        <f>(H50*H29*H52+H50*H30*H53)/1000</f>
        <v>0</v>
      </c>
      <c r="I49" s="550"/>
      <c r="J49" s="283"/>
      <c r="K49" s="562">
        <f>(K50*K29*K52+K50*K30*K53)/1000</f>
        <v>0</v>
      </c>
      <c r="L49" s="324"/>
      <c r="M49" s="79"/>
      <c r="N49" s="325">
        <f>(N50*N29*N52+N50*N30*N53)/1000</f>
        <v>0</v>
      </c>
      <c r="O49" s="324"/>
      <c r="P49" s="79"/>
      <c r="Q49" s="325">
        <f>(Q50*Q29*Q52+Q50*Q30*Q53)/1000</f>
        <v>0</v>
      </c>
      <c r="R49" s="324"/>
      <c r="S49" s="79"/>
      <c r="T49" s="325">
        <f>(T50*T29*T52+T50*T30*T53)/1000</f>
        <v>0</v>
      </c>
      <c r="U49" s="324"/>
      <c r="V49" s="79"/>
      <c r="W49" s="325">
        <f>(W50*W29*W52+W50*W30*W53)/1000</f>
        <v>0</v>
      </c>
      <c r="X49" s="324"/>
      <c r="Y49" s="79"/>
      <c r="Z49" s="325">
        <f>(Z50*Z29*Z52+Z50*Z30*Z53)/1000</f>
        <v>0</v>
      </c>
      <c r="AA49" s="324"/>
      <c r="AB49" s="79"/>
      <c r="AC49" s="325">
        <f>(AC50*AC29*AC52+AC50*AC30*AC53)/1000</f>
        <v>0</v>
      </c>
      <c r="AD49" s="324"/>
      <c r="AE49" s="79"/>
      <c r="AF49" s="325">
        <f>(AF50*AF29*AF52+AF50*AF30*AF53)/1000</f>
        <v>0</v>
      </c>
      <c r="AG49" s="324"/>
      <c r="AH49" s="79"/>
      <c r="AI49" s="325">
        <f>(AI50*AI29*AI52+AI50*AI30*AI53)/1000</f>
        <v>0</v>
      </c>
      <c r="AJ49" s="324"/>
      <c r="AK49" s="79"/>
      <c r="AL49" s="325">
        <f>(AL50*AL29*AL52+AL50*AL30*AL53)/1000</f>
        <v>0</v>
      </c>
      <c r="AM49" s="324"/>
      <c r="AN49" s="79"/>
      <c r="AO49" s="325">
        <f>(AO50*AO29*AO52+AO50*AO30*AO53)/1000</f>
        <v>0</v>
      </c>
      <c r="AP49" s="324"/>
      <c r="AQ49" s="79"/>
      <c r="AR49" s="325">
        <f>(AR50*AR29*AR52+AR50*AR30*AR53)/1000</f>
        <v>0</v>
      </c>
      <c r="AS49" s="324"/>
      <c r="AT49" s="79"/>
      <c r="AU49" s="325">
        <f>(AU50*AU29*AU52+AU50*AU30*AU53)/1000</f>
        <v>0</v>
      </c>
      <c r="AV49" s="610"/>
      <c r="AW49" s="644"/>
      <c r="AX49" s="683"/>
      <c r="AY49" s="129"/>
    </row>
    <row r="50" spans="1:51" s="61" customFormat="1" ht="15" hidden="1" customHeight="1" outlineLevel="1">
      <c r="A50" s="57"/>
      <c r="B50" s="58" t="s">
        <v>82</v>
      </c>
      <c r="C50" s="62" t="s">
        <v>27</v>
      </c>
      <c r="D50" s="33">
        <f>D8</f>
        <v>0</v>
      </c>
      <c r="E50" s="472"/>
      <c r="F50" s="489"/>
      <c r="G50" s="14"/>
      <c r="H50" s="490">
        <f>H8</f>
        <v>963.3</v>
      </c>
      <c r="I50" s="536"/>
      <c r="J50" s="183"/>
      <c r="K50" s="560">
        <f>K8</f>
        <v>958.4</v>
      </c>
      <c r="L50" s="299"/>
      <c r="M50" s="10"/>
      <c r="N50" s="326">
        <f>N8</f>
        <v>939.2</v>
      </c>
      <c r="O50" s="299"/>
      <c r="P50" s="10"/>
      <c r="Q50" s="326">
        <f>Q8</f>
        <v>849.62</v>
      </c>
      <c r="R50" s="299"/>
      <c r="S50" s="10"/>
      <c r="T50" s="326">
        <f>T8</f>
        <v>839.95</v>
      </c>
      <c r="U50" s="299"/>
      <c r="V50" s="10"/>
      <c r="W50" s="326">
        <f>W8</f>
        <v>839.95</v>
      </c>
      <c r="X50" s="304"/>
      <c r="Y50" s="27"/>
      <c r="Z50" s="305">
        <f>Z8</f>
        <v>839.95</v>
      </c>
      <c r="AA50" s="304"/>
      <c r="AB50" s="27"/>
      <c r="AC50" s="305">
        <f>AC8</f>
        <v>839.95</v>
      </c>
      <c r="AD50" s="304"/>
      <c r="AE50" s="27"/>
      <c r="AF50" s="305">
        <f>AF8</f>
        <v>839.95</v>
      </c>
      <c r="AG50" s="304"/>
      <c r="AH50" s="27"/>
      <c r="AI50" s="305">
        <f>AI8</f>
        <v>839.95</v>
      </c>
      <c r="AJ50" s="304"/>
      <c r="AK50" s="27"/>
      <c r="AL50" s="305">
        <f>AL8</f>
        <v>839.95</v>
      </c>
      <c r="AM50" s="304"/>
      <c r="AN50" s="27"/>
      <c r="AO50" s="305">
        <f>AO8</f>
        <v>839.95</v>
      </c>
      <c r="AP50" s="304"/>
      <c r="AQ50" s="27"/>
      <c r="AR50" s="305">
        <f>AR8</f>
        <v>839.95</v>
      </c>
      <c r="AS50" s="304"/>
      <c r="AT50" s="27"/>
      <c r="AU50" s="305">
        <f>AU8</f>
        <v>839.95</v>
      </c>
      <c r="AV50" s="610"/>
      <c r="AW50" s="644"/>
      <c r="AX50" s="682"/>
      <c r="AY50" s="137"/>
    </row>
    <row r="51" spans="1:51" s="61" customFormat="1" ht="15" hidden="1" customHeight="1" outlineLevel="1">
      <c r="A51" s="57"/>
      <c r="B51" s="58" t="s">
        <v>77</v>
      </c>
      <c r="C51" s="62" t="s">
        <v>83</v>
      </c>
      <c r="D51" s="33" t="e">
        <f>D49/D50*1000</f>
        <v>#DIV/0!</v>
      </c>
      <c r="E51" s="472"/>
      <c r="F51" s="489"/>
      <c r="G51" s="14"/>
      <c r="H51" s="490"/>
      <c r="I51" s="536"/>
      <c r="J51" s="183"/>
      <c r="K51" s="560"/>
      <c r="L51" s="304"/>
      <c r="M51" s="27"/>
      <c r="N51" s="305"/>
      <c r="O51" s="304"/>
      <c r="P51" s="27"/>
      <c r="Q51" s="305"/>
      <c r="R51" s="304"/>
      <c r="S51" s="27"/>
      <c r="T51" s="305"/>
      <c r="U51" s="304"/>
      <c r="V51" s="27"/>
      <c r="W51" s="305"/>
      <c r="X51" s="304"/>
      <c r="Y51" s="27"/>
      <c r="Z51" s="305"/>
      <c r="AA51" s="304"/>
      <c r="AB51" s="27"/>
      <c r="AC51" s="305"/>
      <c r="AD51" s="304"/>
      <c r="AE51" s="27"/>
      <c r="AF51" s="305"/>
      <c r="AG51" s="304"/>
      <c r="AH51" s="27"/>
      <c r="AI51" s="305"/>
      <c r="AJ51" s="304"/>
      <c r="AK51" s="27"/>
      <c r="AL51" s="305"/>
      <c r="AM51" s="304"/>
      <c r="AN51" s="27"/>
      <c r="AO51" s="305"/>
      <c r="AP51" s="304"/>
      <c r="AQ51" s="27"/>
      <c r="AR51" s="305"/>
      <c r="AS51" s="304"/>
      <c r="AT51" s="27"/>
      <c r="AU51" s="305"/>
      <c r="AV51" s="610"/>
      <c r="AW51" s="644"/>
      <c r="AX51" s="682"/>
      <c r="AY51" s="137"/>
    </row>
    <row r="52" spans="1:51" s="61" customFormat="1" ht="15" hidden="1" customHeight="1" outlineLevel="1">
      <c r="A52" s="57"/>
      <c r="B52" s="58" t="s">
        <v>55</v>
      </c>
      <c r="C52" s="62"/>
      <c r="D52" s="81"/>
      <c r="E52" s="472"/>
      <c r="F52" s="489"/>
      <c r="G52" s="14"/>
      <c r="H52" s="500">
        <f>G111</f>
        <v>0</v>
      </c>
      <c r="I52" s="536"/>
      <c r="J52" s="184"/>
      <c r="K52" s="559"/>
      <c r="L52" s="327"/>
      <c r="M52" s="82"/>
      <c r="N52" s="328"/>
      <c r="O52" s="327"/>
      <c r="P52" s="82"/>
      <c r="Q52" s="328"/>
      <c r="R52" s="327"/>
      <c r="S52" s="82"/>
      <c r="T52" s="328"/>
      <c r="U52" s="327"/>
      <c r="V52" s="82"/>
      <c r="W52" s="328"/>
      <c r="X52" s="327"/>
      <c r="Y52" s="82"/>
      <c r="Z52" s="328"/>
      <c r="AA52" s="327"/>
      <c r="AB52" s="82"/>
      <c r="AC52" s="328"/>
      <c r="AD52" s="327"/>
      <c r="AE52" s="82"/>
      <c r="AF52" s="328"/>
      <c r="AG52" s="327"/>
      <c r="AH52" s="82"/>
      <c r="AI52" s="328"/>
      <c r="AJ52" s="327"/>
      <c r="AK52" s="82"/>
      <c r="AL52" s="328"/>
      <c r="AM52" s="327"/>
      <c r="AN52" s="82"/>
      <c r="AO52" s="328"/>
      <c r="AP52" s="327"/>
      <c r="AQ52" s="82"/>
      <c r="AR52" s="328"/>
      <c r="AS52" s="327"/>
      <c r="AT52" s="82"/>
      <c r="AU52" s="328"/>
      <c r="AV52" s="611"/>
      <c r="AW52" s="645"/>
      <c r="AX52" s="682"/>
      <c r="AY52" s="137"/>
    </row>
    <row r="53" spans="1:51" s="61" customFormat="1" ht="15" hidden="1" customHeight="1" outlineLevel="1">
      <c r="A53" s="57"/>
      <c r="B53" s="58" t="s">
        <v>56</v>
      </c>
      <c r="C53" s="62"/>
      <c r="D53" s="81"/>
      <c r="E53" s="472"/>
      <c r="F53" s="489"/>
      <c r="G53" s="14"/>
      <c r="H53" s="500">
        <f>G112</f>
        <v>0</v>
      </c>
      <c r="I53" s="536"/>
      <c r="J53" s="184"/>
      <c r="K53" s="559"/>
      <c r="L53" s="327"/>
      <c r="M53" s="82"/>
      <c r="N53" s="328"/>
      <c r="O53" s="327"/>
      <c r="P53" s="82"/>
      <c r="Q53" s="328"/>
      <c r="R53" s="327"/>
      <c r="S53" s="82"/>
      <c r="T53" s="328"/>
      <c r="U53" s="327"/>
      <c r="V53" s="82"/>
      <c r="W53" s="328"/>
      <c r="X53" s="327"/>
      <c r="Y53" s="82"/>
      <c r="Z53" s="328"/>
      <c r="AA53" s="327"/>
      <c r="AB53" s="82"/>
      <c r="AC53" s="328"/>
      <c r="AD53" s="327"/>
      <c r="AE53" s="82"/>
      <c r="AF53" s="328"/>
      <c r="AG53" s="327"/>
      <c r="AH53" s="82"/>
      <c r="AI53" s="328"/>
      <c r="AJ53" s="327"/>
      <c r="AK53" s="82"/>
      <c r="AL53" s="328"/>
      <c r="AM53" s="327"/>
      <c r="AN53" s="82"/>
      <c r="AO53" s="328"/>
      <c r="AP53" s="327"/>
      <c r="AQ53" s="82"/>
      <c r="AR53" s="328"/>
      <c r="AS53" s="327"/>
      <c r="AT53" s="82"/>
      <c r="AU53" s="328"/>
      <c r="AV53" s="611"/>
      <c r="AW53" s="645"/>
      <c r="AX53" s="682"/>
      <c r="AY53" s="137"/>
    </row>
    <row r="54" spans="1:51" s="51" customFormat="1" ht="14.25" hidden="1" outlineLevel="1">
      <c r="A54" s="83" t="s">
        <v>84</v>
      </c>
      <c r="B54" s="73" t="s">
        <v>85</v>
      </c>
      <c r="C54" s="74" t="s">
        <v>63</v>
      </c>
      <c r="D54" s="48">
        <v>1893.6859999999999</v>
      </c>
      <c r="E54" s="474">
        <f>E55*E56</f>
        <v>1578.0737888000001</v>
      </c>
      <c r="F54" s="501">
        <f>G54+H54</f>
        <v>1215.7719999999999</v>
      </c>
      <c r="G54" s="48">
        <v>681.80499999999995</v>
      </c>
      <c r="H54" s="502">
        <v>533.96699999999998</v>
      </c>
      <c r="I54" s="550">
        <f>J54+K54</f>
        <v>1264.4028800000001</v>
      </c>
      <c r="J54" s="187">
        <f>G54*J126</f>
        <v>709.07719999999995</v>
      </c>
      <c r="K54" s="551">
        <f>H54*K126</f>
        <v>555.32568000000003</v>
      </c>
      <c r="L54" s="312">
        <f>M54+N54</f>
        <v>1314.9789952000001</v>
      </c>
      <c r="M54" s="63">
        <f>J54*M126</f>
        <v>737.44028800000001</v>
      </c>
      <c r="N54" s="313">
        <f>K54*N126</f>
        <v>577.53870720000009</v>
      </c>
      <c r="O54" s="312">
        <f>P54+Q54</f>
        <v>1367.5781550080001</v>
      </c>
      <c r="P54" s="63">
        <f>M54*P126</f>
        <v>766.93789952000009</v>
      </c>
      <c r="Q54" s="313">
        <f>N54*Q126</f>
        <v>600.64025548800009</v>
      </c>
      <c r="R54" s="312">
        <f>S54+T54</f>
        <v>1422.2812812083203</v>
      </c>
      <c r="S54" s="63">
        <f>P54*S126</f>
        <v>797.61541550080017</v>
      </c>
      <c r="T54" s="313">
        <f>Q54*T126</f>
        <v>624.66586570752008</v>
      </c>
      <c r="U54" s="312">
        <f>V54+W54</f>
        <v>1479.1725324566532</v>
      </c>
      <c r="V54" s="63">
        <f>S54*V126</f>
        <v>829.52003212083218</v>
      </c>
      <c r="W54" s="313">
        <f>T54*W126</f>
        <v>649.65250033582095</v>
      </c>
      <c r="X54" s="312">
        <f>Y54+Z54</f>
        <v>1538.3394337549194</v>
      </c>
      <c r="Y54" s="63">
        <f>V54*Y126</f>
        <v>862.70083340566555</v>
      </c>
      <c r="Z54" s="313">
        <f>W54*Z126</f>
        <v>675.63860034925381</v>
      </c>
      <c r="AA54" s="312">
        <f>AB54+AC54</f>
        <v>1599.8730111051161</v>
      </c>
      <c r="AB54" s="63">
        <f>Y54*AB126</f>
        <v>897.20886674189217</v>
      </c>
      <c r="AC54" s="313">
        <f>Z54*AC126</f>
        <v>702.66414436322395</v>
      </c>
      <c r="AD54" s="312">
        <f>AE54+AF54</f>
        <v>1663.8679315493209</v>
      </c>
      <c r="AE54" s="63">
        <f>AB54*AE126</f>
        <v>933.09722141156783</v>
      </c>
      <c r="AF54" s="313">
        <f>AC54*AF126</f>
        <v>730.77071013775299</v>
      </c>
      <c r="AG54" s="312">
        <f>AH54+AI54</f>
        <v>1730.4226488112936</v>
      </c>
      <c r="AH54" s="63">
        <f>AE54*AH126</f>
        <v>970.42111026803059</v>
      </c>
      <c r="AI54" s="313">
        <f>AF54*AI126</f>
        <v>760.00153854326311</v>
      </c>
      <c r="AJ54" s="312">
        <f>AK54+AL54</f>
        <v>1799.6395547637455</v>
      </c>
      <c r="AK54" s="63">
        <f>AH54*AK126</f>
        <v>1009.2379546787519</v>
      </c>
      <c r="AL54" s="313">
        <f>AI54*AL126</f>
        <v>790.40160008499367</v>
      </c>
      <c r="AM54" s="312">
        <f>AN54+AO54</f>
        <v>1871.6251369542956</v>
      </c>
      <c r="AN54" s="63">
        <f>AK54*AN126</f>
        <v>1049.6074728659021</v>
      </c>
      <c r="AO54" s="313">
        <f>AL54*AO126</f>
        <v>822.01766408839342</v>
      </c>
      <c r="AP54" s="312">
        <f>AQ54+AR54</f>
        <v>1946.4901424324676</v>
      </c>
      <c r="AQ54" s="63">
        <f>AN54*AQ126</f>
        <v>1091.5917717805382</v>
      </c>
      <c r="AR54" s="313">
        <f>AO54*AR126</f>
        <v>854.89837065192921</v>
      </c>
      <c r="AS54" s="312">
        <f>AT54+AU54</f>
        <v>2024.3497481297661</v>
      </c>
      <c r="AT54" s="63">
        <f>AQ54*AT126</f>
        <v>1135.2554426517597</v>
      </c>
      <c r="AU54" s="313">
        <f>AR54*AU126</f>
        <v>889.09430547800639</v>
      </c>
      <c r="AV54" s="129"/>
      <c r="AW54" s="635"/>
      <c r="AX54" s="680"/>
      <c r="AY54" s="670"/>
    </row>
    <row r="55" spans="1:51" s="61" customFormat="1" ht="18.75" hidden="1" customHeight="1" outlineLevel="1">
      <c r="A55" s="57"/>
      <c r="B55" s="58" t="s">
        <v>82</v>
      </c>
      <c r="C55" s="62" t="s">
        <v>86</v>
      </c>
      <c r="D55" s="17">
        <v>378.024</v>
      </c>
      <c r="E55" s="472">
        <f>D55</f>
        <v>378.024</v>
      </c>
      <c r="F55" s="489"/>
      <c r="G55" s="14"/>
      <c r="H55" s="490"/>
      <c r="I55" s="536"/>
      <c r="J55" s="183"/>
      <c r="K55" s="560"/>
      <c r="L55" s="299"/>
      <c r="M55" s="10"/>
      <c r="N55" s="326"/>
      <c r="O55" s="299"/>
      <c r="P55" s="10"/>
      <c r="Q55" s="326"/>
      <c r="R55" s="299"/>
      <c r="S55" s="10"/>
      <c r="T55" s="326"/>
      <c r="U55" s="299"/>
      <c r="V55" s="10"/>
      <c r="W55" s="326"/>
      <c r="X55" s="299"/>
      <c r="Y55" s="10"/>
      <c r="Z55" s="326"/>
      <c r="AA55" s="299"/>
      <c r="AB55" s="10"/>
      <c r="AC55" s="326"/>
      <c r="AD55" s="299"/>
      <c r="AE55" s="10"/>
      <c r="AF55" s="326"/>
      <c r="AG55" s="299"/>
      <c r="AH55" s="10"/>
      <c r="AI55" s="326"/>
      <c r="AJ55" s="299"/>
      <c r="AK55" s="10"/>
      <c r="AL55" s="326"/>
      <c r="AM55" s="299"/>
      <c r="AN55" s="10"/>
      <c r="AO55" s="326"/>
      <c r="AP55" s="299"/>
      <c r="AQ55" s="10"/>
      <c r="AR55" s="326"/>
      <c r="AS55" s="299"/>
      <c r="AT55" s="10"/>
      <c r="AU55" s="326"/>
      <c r="AV55" s="137"/>
      <c r="AW55" s="646"/>
      <c r="AX55" s="682"/>
      <c r="AY55" s="137"/>
    </row>
    <row r="56" spans="1:51" s="61" customFormat="1" ht="18" hidden="1" customHeight="1" outlineLevel="1">
      <c r="A56" s="57"/>
      <c r="B56" s="58" t="s">
        <v>87</v>
      </c>
      <c r="C56" s="62" t="s">
        <v>88</v>
      </c>
      <c r="D56" s="17">
        <f>4.78*1.048</f>
        <v>5.0094400000000006</v>
      </c>
      <c r="E56" s="477">
        <f>D56/1.2</f>
        <v>4.1745333333333337</v>
      </c>
      <c r="F56" s="506"/>
      <c r="G56" s="84"/>
      <c r="H56" s="507"/>
      <c r="I56" s="558"/>
      <c r="J56" s="284"/>
      <c r="K56" s="560"/>
      <c r="L56" s="329"/>
      <c r="M56" s="85"/>
      <c r="N56" s="330"/>
      <c r="O56" s="329"/>
      <c r="P56" s="85"/>
      <c r="Q56" s="330"/>
      <c r="R56" s="329"/>
      <c r="S56" s="85"/>
      <c r="T56" s="330"/>
      <c r="U56" s="329"/>
      <c r="V56" s="85"/>
      <c r="W56" s="330"/>
      <c r="X56" s="329"/>
      <c r="Y56" s="85"/>
      <c r="Z56" s="330"/>
      <c r="AA56" s="329"/>
      <c r="AB56" s="85"/>
      <c r="AC56" s="330"/>
      <c r="AD56" s="329"/>
      <c r="AE56" s="85"/>
      <c r="AF56" s="330"/>
      <c r="AG56" s="329"/>
      <c r="AH56" s="85"/>
      <c r="AI56" s="330"/>
      <c r="AJ56" s="329"/>
      <c r="AK56" s="85"/>
      <c r="AL56" s="330"/>
      <c r="AM56" s="329"/>
      <c r="AN56" s="85"/>
      <c r="AO56" s="330"/>
      <c r="AP56" s="329"/>
      <c r="AQ56" s="85"/>
      <c r="AR56" s="330"/>
      <c r="AS56" s="329"/>
      <c r="AT56" s="85"/>
      <c r="AU56" s="330"/>
      <c r="AV56" s="612"/>
      <c r="AW56" s="647"/>
      <c r="AX56" s="682"/>
      <c r="AY56" s="137"/>
    </row>
    <row r="57" spans="1:51" s="51" customFormat="1" ht="20.25" hidden="1" customHeight="1" outlineLevel="1">
      <c r="A57" s="83" t="s">
        <v>89</v>
      </c>
      <c r="B57" s="73" t="s">
        <v>90</v>
      </c>
      <c r="C57" s="74" t="s">
        <v>91</v>
      </c>
      <c r="D57" s="48">
        <f>(D58*D29*D59+D58*D30*D60)/1000+12.86</f>
        <v>297.48071184160005</v>
      </c>
      <c r="E57" s="474">
        <f>(E58*E29*E59+E58*E30*E60)/1000+12.86</f>
        <v>250.0439265346667</v>
      </c>
      <c r="F57" s="501"/>
      <c r="G57" s="48"/>
      <c r="H57" s="502"/>
      <c r="I57" s="550"/>
      <c r="J57" s="187"/>
      <c r="K57" s="551"/>
      <c r="L57" s="312"/>
      <c r="M57" s="63"/>
      <c r="N57" s="313"/>
      <c r="O57" s="312"/>
      <c r="P57" s="63"/>
      <c r="Q57" s="313"/>
      <c r="R57" s="312"/>
      <c r="S57" s="63"/>
      <c r="T57" s="313"/>
      <c r="U57" s="312"/>
      <c r="V57" s="63"/>
      <c r="W57" s="313"/>
      <c r="X57" s="312"/>
      <c r="Y57" s="63"/>
      <c r="Z57" s="313"/>
      <c r="AA57" s="312"/>
      <c r="AB57" s="63"/>
      <c r="AC57" s="313"/>
      <c r="AD57" s="312"/>
      <c r="AE57" s="63"/>
      <c r="AF57" s="313"/>
      <c r="AG57" s="312"/>
      <c r="AH57" s="63"/>
      <c r="AI57" s="313"/>
      <c r="AJ57" s="312"/>
      <c r="AK57" s="63"/>
      <c r="AL57" s="313"/>
      <c r="AM57" s="312"/>
      <c r="AN57" s="63"/>
      <c r="AO57" s="313"/>
      <c r="AP57" s="312"/>
      <c r="AQ57" s="63"/>
      <c r="AR57" s="313"/>
      <c r="AS57" s="312"/>
      <c r="AT57" s="63"/>
      <c r="AU57" s="313"/>
      <c r="AV57" s="129"/>
      <c r="AW57" s="635"/>
      <c r="AX57" s="680"/>
      <c r="AY57" s="670"/>
    </row>
    <row r="58" spans="1:51" s="61" customFormat="1" ht="15" hidden="1" customHeight="1" outlineLevel="1">
      <c r="A58" s="57"/>
      <c r="B58" s="58" t="s">
        <v>82</v>
      </c>
      <c r="C58" s="62" t="s">
        <v>92</v>
      </c>
      <c r="D58" s="17">
        <f>3832.26-490</f>
        <v>3342.26</v>
      </c>
      <c r="E58" s="472">
        <f>D58</f>
        <v>3342.26</v>
      </c>
      <c r="F58" s="489"/>
      <c r="G58" s="14"/>
      <c r="H58" s="490"/>
      <c r="I58" s="536"/>
      <c r="J58" s="183"/>
      <c r="K58" s="560"/>
      <c r="L58" s="299"/>
      <c r="M58" s="10"/>
      <c r="N58" s="326"/>
      <c r="O58" s="299"/>
      <c r="P58" s="10"/>
      <c r="Q58" s="326"/>
      <c r="R58" s="299"/>
      <c r="S58" s="10"/>
      <c r="T58" s="326"/>
      <c r="U58" s="299"/>
      <c r="V58" s="10"/>
      <c r="W58" s="326"/>
      <c r="X58" s="299"/>
      <c r="Y58" s="10"/>
      <c r="Z58" s="326"/>
      <c r="AA58" s="299"/>
      <c r="AB58" s="10"/>
      <c r="AC58" s="326"/>
      <c r="AD58" s="299"/>
      <c r="AE58" s="10"/>
      <c r="AF58" s="326"/>
      <c r="AG58" s="299"/>
      <c r="AH58" s="10"/>
      <c r="AI58" s="326"/>
      <c r="AJ58" s="299"/>
      <c r="AK58" s="10"/>
      <c r="AL58" s="326"/>
      <c r="AM58" s="299"/>
      <c r="AN58" s="10"/>
      <c r="AO58" s="326"/>
      <c r="AP58" s="299"/>
      <c r="AQ58" s="10"/>
      <c r="AR58" s="326"/>
      <c r="AS58" s="299"/>
      <c r="AT58" s="10"/>
      <c r="AU58" s="326"/>
      <c r="AV58" s="137"/>
      <c r="AW58" s="646"/>
      <c r="AX58" s="682"/>
      <c r="AY58" s="137"/>
    </row>
    <row r="59" spans="1:51" s="61" customFormat="1" ht="15" hidden="1" customHeight="1" outlineLevel="1">
      <c r="A59" s="57"/>
      <c r="B59" s="58" t="s">
        <v>93</v>
      </c>
      <c r="C59" s="62" t="s">
        <v>94</v>
      </c>
      <c r="D59" s="17">
        <v>82.52</v>
      </c>
      <c r="E59" s="472">
        <f>D59/1.2</f>
        <v>68.766666666666666</v>
      </c>
      <c r="F59" s="489"/>
      <c r="G59" s="14"/>
      <c r="H59" s="490"/>
      <c r="I59" s="536"/>
      <c r="J59" s="183"/>
      <c r="K59" s="560"/>
      <c r="L59" s="299"/>
      <c r="M59" s="10"/>
      <c r="N59" s="326"/>
      <c r="O59" s="299"/>
      <c r="P59" s="10"/>
      <c r="Q59" s="326"/>
      <c r="R59" s="299"/>
      <c r="S59" s="10"/>
      <c r="T59" s="326"/>
      <c r="U59" s="299"/>
      <c r="V59" s="10"/>
      <c r="W59" s="326"/>
      <c r="X59" s="299"/>
      <c r="Y59" s="10"/>
      <c r="Z59" s="326"/>
      <c r="AA59" s="299"/>
      <c r="AB59" s="10"/>
      <c r="AC59" s="326"/>
      <c r="AD59" s="299"/>
      <c r="AE59" s="10"/>
      <c r="AF59" s="326"/>
      <c r="AG59" s="299"/>
      <c r="AH59" s="10"/>
      <c r="AI59" s="326"/>
      <c r="AJ59" s="299"/>
      <c r="AK59" s="10"/>
      <c r="AL59" s="326"/>
      <c r="AM59" s="299"/>
      <c r="AN59" s="10"/>
      <c r="AO59" s="326"/>
      <c r="AP59" s="299"/>
      <c r="AQ59" s="10"/>
      <c r="AR59" s="326"/>
      <c r="AS59" s="299"/>
      <c r="AT59" s="10"/>
      <c r="AU59" s="326"/>
      <c r="AV59" s="137"/>
      <c r="AW59" s="646"/>
      <c r="AX59" s="682"/>
      <c r="AY59" s="137"/>
    </row>
    <row r="60" spans="1:51" s="61" customFormat="1" hidden="1" outlineLevel="1">
      <c r="A60" s="57"/>
      <c r="B60" s="58" t="s">
        <v>95</v>
      </c>
      <c r="C60" s="62" t="s">
        <v>94</v>
      </c>
      <c r="D60" s="17">
        <v>89.25</v>
      </c>
      <c r="E60" s="472">
        <f>D60/1.2</f>
        <v>74.375</v>
      </c>
      <c r="F60" s="489"/>
      <c r="G60" s="14"/>
      <c r="H60" s="490"/>
      <c r="I60" s="536"/>
      <c r="J60" s="183"/>
      <c r="K60" s="560"/>
      <c r="L60" s="329"/>
      <c r="M60" s="85"/>
      <c r="N60" s="330"/>
      <c r="O60" s="329"/>
      <c r="P60" s="85"/>
      <c r="Q60" s="330"/>
      <c r="R60" s="329"/>
      <c r="S60" s="85"/>
      <c r="T60" s="330"/>
      <c r="U60" s="329"/>
      <c r="V60" s="85"/>
      <c r="W60" s="330"/>
      <c r="X60" s="329"/>
      <c r="Y60" s="85"/>
      <c r="Z60" s="330"/>
      <c r="AA60" s="329"/>
      <c r="AB60" s="85"/>
      <c r="AC60" s="330"/>
      <c r="AD60" s="329"/>
      <c r="AE60" s="85"/>
      <c r="AF60" s="330"/>
      <c r="AG60" s="329"/>
      <c r="AH60" s="85"/>
      <c r="AI60" s="330"/>
      <c r="AJ60" s="329"/>
      <c r="AK60" s="85"/>
      <c r="AL60" s="330"/>
      <c r="AM60" s="329"/>
      <c r="AN60" s="85"/>
      <c r="AO60" s="330"/>
      <c r="AP60" s="329"/>
      <c r="AQ60" s="85"/>
      <c r="AR60" s="330"/>
      <c r="AS60" s="329"/>
      <c r="AT60" s="85"/>
      <c r="AU60" s="330"/>
      <c r="AV60" s="612"/>
      <c r="AW60" s="647"/>
      <c r="AX60" s="682"/>
      <c r="AY60" s="137"/>
    </row>
    <row r="61" spans="1:51" s="51" customFormat="1" ht="14.25" hidden="1" outlineLevel="1">
      <c r="A61" s="86" t="s">
        <v>96</v>
      </c>
      <c r="B61" s="73" t="s">
        <v>97</v>
      </c>
      <c r="C61" s="74" t="str">
        <f>C54</f>
        <v>тыс. руб.</v>
      </c>
      <c r="D61" s="42">
        <f>(D62*D29*D63+D62*D30*D64)/1000</f>
        <v>20.442758996800002</v>
      </c>
      <c r="E61" s="478">
        <f>(E62*E29*E63+E62*E30*E64)/1000</f>
        <v>20.442758996800002</v>
      </c>
      <c r="F61" s="508">
        <f>G61+H61</f>
        <v>123.95349876750001</v>
      </c>
      <c r="G61" s="42">
        <f>(G62*G29*G63+G62*G30*G64)/1000</f>
        <v>15.402579367499998</v>
      </c>
      <c r="H61" s="509">
        <f>(H62*H29*H63+H62*H30*H64)/1000</f>
        <v>108.55091940000001</v>
      </c>
      <c r="I61" s="522">
        <f>J61+K61</f>
        <v>128.48630407086813</v>
      </c>
      <c r="J61" s="134">
        <f>(J62*J29*J63+J62*J30*J64)/1000</f>
        <v>15.965830055352773</v>
      </c>
      <c r="K61" s="523">
        <f>(K62*K29*K63+K62*K30*K64)/1000</f>
        <v>112.52047401551536</v>
      </c>
      <c r="L61" s="310">
        <f>M61+N61</f>
        <v>133.62575623370284</v>
      </c>
      <c r="M61" s="43">
        <f>(M62*M29*M63+M62*M30*M64)/1000</f>
        <v>16.604463257566888</v>
      </c>
      <c r="N61" s="311">
        <f>(N62*N29*N63+N62*N30*N64)/1000</f>
        <v>117.02129297613597</v>
      </c>
      <c r="O61" s="310">
        <f>P61+Q61</f>
        <v>138.97078648305097</v>
      </c>
      <c r="P61" s="43">
        <f>(P62*P29*P63+P62*P30*P64)/1000</f>
        <v>17.268641787869562</v>
      </c>
      <c r="Q61" s="311">
        <f>(Q62*Q29*Q63+Q62*Q30*Q64)/1000</f>
        <v>121.70214469518142</v>
      </c>
      <c r="R61" s="310">
        <f>S61+T61</f>
        <v>144.52961794237302</v>
      </c>
      <c r="S61" s="43">
        <f>(S62*S29*S63+S62*S30*S64)/1000</f>
        <v>17.959387459384342</v>
      </c>
      <c r="T61" s="311">
        <f>(T62*T29*T63+T62*T30*T64)/1000</f>
        <v>126.57023048298868</v>
      </c>
      <c r="U61" s="310">
        <f>V61+W61</f>
        <v>150.31080266006794</v>
      </c>
      <c r="V61" s="43">
        <f>(V62*V29*V63+V62*V30*V64)/1000</f>
        <v>18.677762957759718</v>
      </c>
      <c r="W61" s="311">
        <f>(W62*W29*W63+W62*W30*W64)/1000</f>
        <v>131.63303970230822</v>
      </c>
      <c r="X61" s="310">
        <f>Y61+Z61</f>
        <v>156.32323476647065</v>
      </c>
      <c r="Y61" s="43">
        <f>(Y62*Y29*Y63+Y62*Y30*Y64)/1000</f>
        <v>19.424873476070108</v>
      </c>
      <c r="Z61" s="311">
        <f>(Z62*Z29*Z63+Z62*Z30*Z64)/1000</f>
        <v>136.89836129040054</v>
      </c>
      <c r="AA61" s="310">
        <f>AB61+AC61</f>
        <v>162.57616415712948</v>
      </c>
      <c r="AB61" s="43">
        <f>(AB62*AB29*AB63+AB62*AB30*AB64)/1000</f>
        <v>20.201868415112912</v>
      </c>
      <c r="AC61" s="311">
        <f>(AC62*AC29*AC63+AC62*AC30*AC64)/1000</f>
        <v>142.37429574201659</v>
      </c>
      <c r="AD61" s="310">
        <f>AE61+AF61</f>
        <v>169.07921072341469</v>
      </c>
      <c r="AE61" s="43">
        <f>(AE62*AE29*AE63+AE62*AE30*AE64)/1000</f>
        <v>21.009943151717426</v>
      </c>
      <c r="AF61" s="311">
        <f>(AF62*AF29*AF63+AF62*AF30*AF64)/1000</f>
        <v>148.06926757169725</v>
      </c>
      <c r="AG61" s="310">
        <f>AH61+AI61</f>
        <v>175.84237915235124</v>
      </c>
      <c r="AH61" s="43">
        <f>(AH62*AH29*AH63+AH62*AH30*AH64)/1000</f>
        <v>21.850340877786127</v>
      </c>
      <c r="AI61" s="311">
        <f>(AI62*AI29*AI63+AI62*AI30*AI64)/1000</f>
        <v>153.99203827456512</v>
      </c>
      <c r="AJ61" s="310">
        <f>AK61+AL61</f>
        <v>182.87607431844532</v>
      </c>
      <c r="AK61" s="43">
        <f>(AK62*AK29*AK63+AK62*AK30*AK64)/1000</f>
        <v>22.72435451289757</v>
      </c>
      <c r="AL61" s="311">
        <f>(AL62*AL29*AL63+AL62*AL30*AL64)/1000</f>
        <v>160.15171980554774</v>
      </c>
      <c r="AM61" s="310">
        <f>AN61+AO61</f>
        <v>190.1911172911831</v>
      </c>
      <c r="AN61" s="43">
        <f>(AN62*AN29*AN63+AN62*AN30*AN64)/1000</f>
        <v>23.633328693413475</v>
      </c>
      <c r="AO61" s="311">
        <f>(AO62*AO29*AO63+AO62*AO30*AO64)/1000</f>
        <v>166.55778859776964</v>
      </c>
      <c r="AP61" s="310">
        <f>AQ61+AR61</f>
        <v>197.79876198283048</v>
      </c>
      <c r="AQ61" s="43">
        <f>(AQ62*AQ29*AQ63+AQ62*AQ30*AQ64)/1000</f>
        <v>24.578661841150016</v>
      </c>
      <c r="AR61" s="311">
        <f>(AR62*AR29*AR63+AR62*AR30*AR64)/1000</f>
        <v>173.22010014168046</v>
      </c>
      <c r="AS61" s="310">
        <f>AT61+AU61</f>
        <v>205.7107124621437</v>
      </c>
      <c r="AT61" s="43">
        <f>(AT62*AT29*AT63+AT62*AT30*AT64)/1000</f>
        <v>25.561808314796018</v>
      </c>
      <c r="AU61" s="311">
        <f>(AU62*AU29*AU63+AU62*AU30*AU64)/1000</f>
        <v>180.14890414734768</v>
      </c>
      <c r="AV61" s="605"/>
      <c r="AW61" s="639"/>
      <c r="AX61" s="680"/>
      <c r="AY61" s="670"/>
    </row>
    <row r="62" spans="1:51" s="61" customFormat="1" hidden="1" outlineLevel="1">
      <c r="A62" s="87"/>
      <c r="B62" s="58" t="s">
        <v>82</v>
      </c>
      <c r="C62" s="62" t="s">
        <v>92</v>
      </c>
      <c r="D62" s="17">
        <f>490</f>
        <v>490</v>
      </c>
      <c r="E62" s="472">
        <f>D62</f>
        <v>490</v>
      </c>
      <c r="F62" s="489">
        <f>G62+H62</f>
        <v>1793.6850000000002</v>
      </c>
      <c r="G62" s="14">
        <v>222.88499999999999</v>
      </c>
      <c r="H62" s="490">
        <v>1570.8000000000002</v>
      </c>
      <c r="I62" s="536">
        <f>J62+K62</f>
        <v>1793.6850000000002</v>
      </c>
      <c r="J62" s="184">
        <f>G62</f>
        <v>222.88499999999999</v>
      </c>
      <c r="K62" s="448">
        <v>1570.8000000000002</v>
      </c>
      <c r="L62" s="329">
        <f>M62+N62</f>
        <v>1793.6850000000002</v>
      </c>
      <c r="M62" s="85">
        <f>J62</f>
        <v>222.88499999999999</v>
      </c>
      <c r="N62" s="330">
        <v>1570.8000000000002</v>
      </c>
      <c r="O62" s="329">
        <f>P62+Q62</f>
        <v>1793.6850000000002</v>
      </c>
      <c r="P62" s="85">
        <f>M62</f>
        <v>222.88499999999999</v>
      </c>
      <c r="Q62" s="330">
        <v>1570.8000000000002</v>
      </c>
      <c r="R62" s="329">
        <f>S62+T62</f>
        <v>1793.6850000000002</v>
      </c>
      <c r="S62" s="85">
        <f>P62</f>
        <v>222.88499999999999</v>
      </c>
      <c r="T62" s="330">
        <v>1570.8000000000002</v>
      </c>
      <c r="U62" s="329">
        <f>V62+W62</f>
        <v>1793.6850000000002</v>
      </c>
      <c r="V62" s="85">
        <f>S62</f>
        <v>222.88499999999999</v>
      </c>
      <c r="W62" s="330">
        <v>1570.8000000000002</v>
      </c>
      <c r="X62" s="329">
        <f>Y62+Z62</f>
        <v>1793.6850000000002</v>
      </c>
      <c r="Y62" s="85">
        <f>V62</f>
        <v>222.88499999999999</v>
      </c>
      <c r="Z62" s="330">
        <v>1570.8000000000002</v>
      </c>
      <c r="AA62" s="329">
        <f>AB62+AC62</f>
        <v>1793.6850000000002</v>
      </c>
      <c r="AB62" s="85">
        <f>Y62</f>
        <v>222.88499999999999</v>
      </c>
      <c r="AC62" s="330">
        <v>1570.8000000000002</v>
      </c>
      <c r="AD62" s="329">
        <f>AE62+AF62</f>
        <v>1793.6850000000002</v>
      </c>
      <c r="AE62" s="85">
        <f>AB62</f>
        <v>222.88499999999999</v>
      </c>
      <c r="AF62" s="330">
        <v>1570.8000000000002</v>
      </c>
      <c r="AG62" s="329">
        <f>AH62+AI62</f>
        <v>1793.6850000000002</v>
      </c>
      <c r="AH62" s="85">
        <f>AE62</f>
        <v>222.88499999999999</v>
      </c>
      <c r="AI62" s="330">
        <v>1570.8000000000002</v>
      </c>
      <c r="AJ62" s="329">
        <f>AK62+AL62</f>
        <v>1793.6850000000002</v>
      </c>
      <c r="AK62" s="85">
        <f>AH62</f>
        <v>222.88499999999999</v>
      </c>
      <c r="AL62" s="330">
        <v>1570.8000000000002</v>
      </c>
      <c r="AM62" s="329">
        <f>AN62+AO62</f>
        <v>1793.6850000000002</v>
      </c>
      <c r="AN62" s="85">
        <f>AK62</f>
        <v>222.88499999999999</v>
      </c>
      <c r="AO62" s="330">
        <v>1570.8000000000002</v>
      </c>
      <c r="AP62" s="329">
        <f>AQ62+AR62</f>
        <v>1793.6850000000002</v>
      </c>
      <c r="AQ62" s="85">
        <f>AN62</f>
        <v>222.88499999999999</v>
      </c>
      <c r="AR62" s="330">
        <v>1570.8000000000002</v>
      </c>
      <c r="AS62" s="329">
        <f>AT62+AU62</f>
        <v>1793.6850000000002</v>
      </c>
      <c r="AT62" s="85">
        <f>AQ62</f>
        <v>222.88499999999999</v>
      </c>
      <c r="AU62" s="330">
        <v>1570.8000000000002</v>
      </c>
      <c r="AV62" s="612"/>
      <c r="AW62" s="647"/>
      <c r="AX62" s="682"/>
      <c r="AY62" s="137"/>
    </row>
    <row r="63" spans="1:51" s="61" customFormat="1" hidden="1" outlineLevel="1">
      <c r="A63" s="87"/>
      <c r="B63" s="58" t="s">
        <v>93</v>
      </c>
      <c r="C63" s="62" t="s">
        <v>94</v>
      </c>
      <c r="D63" s="17">
        <v>41.06</v>
      </c>
      <c r="E63" s="472">
        <f>D63</f>
        <v>41.06</v>
      </c>
      <c r="F63" s="489"/>
      <c r="G63" s="14">
        <v>67.86</v>
      </c>
      <c r="H63" s="490">
        <f>G63</f>
        <v>67.86</v>
      </c>
      <c r="I63" s="536"/>
      <c r="J63" s="184">
        <f>H64</f>
        <v>70.510000000000005</v>
      </c>
      <c r="K63" s="559">
        <f>J63</f>
        <v>70.510000000000005</v>
      </c>
      <c r="L63" s="329"/>
      <c r="M63" s="85">
        <f>K64</f>
        <v>73.330400000000012</v>
      </c>
      <c r="N63" s="330">
        <f>M63</f>
        <v>73.330400000000012</v>
      </c>
      <c r="O63" s="329"/>
      <c r="P63" s="85">
        <f>N64</f>
        <v>76.263616000000013</v>
      </c>
      <c r="Q63" s="330">
        <f>P63</f>
        <v>76.263616000000013</v>
      </c>
      <c r="R63" s="329"/>
      <c r="S63" s="85">
        <f>Q64</f>
        <v>79.314160640000011</v>
      </c>
      <c r="T63" s="330">
        <f>S63</f>
        <v>79.314160640000011</v>
      </c>
      <c r="U63" s="329"/>
      <c r="V63" s="85">
        <f>T64</f>
        <v>82.486727065600022</v>
      </c>
      <c r="W63" s="330">
        <f>V63</f>
        <v>82.486727065600022</v>
      </c>
      <c r="X63" s="329"/>
      <c r="Y63" s="85">
        <f>W64</f>
        <v>85.786196148224022</v>
      </c>
      <c r="Z63" s="330">
        <f>Y63</f>
        <v>85.786196148224022</v>
      </c>
      <c r="AA63" s="329"/>
      <c r="AB63" s="85">
        <f>Z64</f>
        <v>89.217643994152979</v>
      </c>
      <c r="AC63" s="330">
        <f>AB63</f>
        <v>89.217643994152979</v>
      </c>
      <c r="AD63" s="329"/>
      <c r="AE63" s="85">
        <f>AC64</f>
        <v>92.786349753919097</v>
      </c>
      <c r="AF63" s="330">
        <f>AE63</f>
        <v>92.786349753919097</v>
      </c>
      <c r="AG63" s="329"/>
      <c r="AH63" s="85">
        <f>AF64</f>
        <v>96.497803744075867</v>
      </c>
      <c r="AI63" s="330">
        <f>AH63</f>
        <v>96.497803744075867</v>
      </c>
      <c r="AJ63" s="329"/>
      <c r="AK63" s="85">
        <f>AI64</f>
        <v>100.3577158938389</v>
      </c>
      <c r="AL63" s="330">
        <f>AK63</f>
        <v>100.3577158938389</v>
      </c>
      <c r="AM63" s="329"/>
      <c r="AN63" s="85">
        <f>AL64</f>
        <v>104.37202452959247</v>
      </c>
      <c r="AO63" s="330">
        <f>AN63</f>
        <v>104.37202452959247</v>
      </c>
      <c r="AP63" s="329"/>
      <c r="AQ63" s="85">
        <f>AO64</f>
        <v>108.54690551077617</v>
      </c>
      <c r="AR63" s="330">
        <f>AQ63</f>
        <v>108.54690551077617</v>
      </c>
      <c r="AS63" s="329"/>
      <c r="AT63" s="85">
        <f>AR64</f>
        <v>112.88878173120722</v>
      </c>
      <c r="AU63" s="330">
        <f>AT63</f>
        <v>112.88878173120722</v>
      </c>
      <c r="AV63" s="612"/>
      <c r="AW63" s="647"/>
      <c r="AX63" s="682"/>
      <c r="AY63" s="137"/>
    </row>
    <row r="64" spans="1:51" s="61" customFormat="1" hidden="1" outlineLevel="1">
      <c r="A64" s="87"/>
      <c r="B64" s="58" t="s">
        <v>95</v>
      </c>
      <c r="C64" s="62" t="s">
        <v>94</v>
      </c>
      <c r="D64" s="17">
        <f>D63*1.041</f>
        <v>42.743459999999999</v>
      </c>
      <c r="E64" s="472">
        <f>D64</f>
        <v>42.743459999999999</v>
      </c>
      <c r="F64" s="489"/>
      <c r="G64" s="14">
        <v>70.510000000000005</v>
      </c>
      <c r="H64" s="490">
        <f>G64</f>
        <v>70.510000000000005</v>
      </c>
      <c r="I64" s="536"/>
      <c r="J64" s="184">
        <f>J63*J127</f>
        <v>73.330400000000012</v>
      </c>
      <c r="K64" s="559">
        <f>J64</f>
        <v>73.330400000000012</v>
      </c>
      <c r="L64" s="329"/>
      <c r="M64" s="85">
        <f>M63*M127</f>
        <v>76.263616000000013</v>
      </c>
      <c r="N64" s="330">
        <f>M64</f>
        <v>76.263616000000013</v>
      </c>
      <c r="O64" s="329"/>
      <c r="P64" s="85">
        <f>P63*P127</f>
        <v>79.314160640000011</v>
      </c>
      <c r="Q64" s="330">
        <f>P64</f>
        <v>79.314160640000011</v>
      </c>
      <c r="R64" s="329"/>
      <c r="S64" s="85">
        <f>S63*S127</f>
        <v>82.486727065600022</v>
      </c>
      <c r="T64" s="330">
        <f>S64</f>
        <v>82.486727065600022</v>
      </c>
      <c r="U64" s="329"/>
      <c r="V64" s="85">
        <f>V63*V127</f>
        <v>85.786196148224022</v>
      </c>
      <c r="W64" s="330">
        <f>V64</f>
        <v>85.786196148224022</v>
      </c>
      <c r="X64" s="329"/>
      <c r="Y64" s="85">
        <f>Y63*Y127</f>
        <v>89.217643994152979</v>
      </c>
      <c r="Z64" s="330">
        <f>Y64</f>
        <v>89.217643994152979</v>
      </c>
      <c r="AA64" s="329"/>
      <c r="AB64" s="85">
        <f>AB63*AB127</f>
        <v>92.786349753919097</v>
      </c>
      <c r="AC64" s="330">
        <f>AB64</f>
        <v>92.786349753919097</v>
      </c>
      <c r="AD64" s="329"/>
      <c r="AE64" s="85">
        <f>AE63*AE127</f>
        <v>96.497803744075867</v>
      </c>
      <c r="AF64" s="330">
        <f>AE64</f>
        <v>96.497803744075867</v>
      </c>
      <c r="AG64" s="329"/>
      <c r="AH64" s="85">
        <f>AH63*AH127</f>
        <v>100.3577158938389</v>
      </c>
      <c r="AI64" s="330">
        <f>AH64</f>
        <v>100.3577158938389</v>
      </c>
      <c r="AJ64" s="329"/>
      <c r="AK64" s="85">
        <f>AK63*AK127</f>
        <v>104.37202452959247</v>
      </c>
      <c r="AL64" s="330">
        <f>AK64</f>
        <v>104.37202452959247</v>
      </c>
      <c r="AM64" s="329"/>
      <c r="AN64" s="85">
        <f>AN63*AN127</f>
        <v>108.54690551077617</v>
      </c>
      <c r="AO64" s="330">
        <f>AN64</f>
        <v>108.54690551077617</v>
      </c>
      <c r="AP64" s="329"/>
      <c r="AQ64" s="85">
        <f>AQ63*AQ127</f>
        <v>112.88878173120722</v>
      </c>
      <c r="AR64" s="330">
        <f>AQ64</f>
        <v>112.88878173120722</v>
      </c>
      <c r="AS64" s="329"/>
      <c r="AT64" s="85">
        <f>AT63*AT127</f>
        <v>117.40433300045551</v>
      </c>
      <c r="AU64" s="330">
        <f>AT64</f>
        <v>117.40433300045551</v>
      </c>
      <c r="AV64" s="612"/>
      <c r="AW64" s="647"/>
      <c r="AX64" s="682"/>
      <c r="AY64" s="137"/>
    </row>
    <row r="65" spans="1:51" s="51" customFormat="1" ht="14.25" hidden="1" outlineLevel="1">
      <c r="A65" s="86" t="s">
        <v>98</v>
      </c>
      <c r="B65" s="73" t="s">
        <v>99</v>
      </c>
      <c r="C65" s="74" t="str">
        <f>C61</f>
        <v>тыс. руб.</v>
      </c>
      <c r="D65" s="42">
        <f>(D66*D29*D67+D66*D30*D68)/1000-0.975</f>
        <v>68.521507740380002</v>
      </c>
      <c r="E65" s="478">
        <f>(E66*E29*E67+E66*E30*E68)/1000-0.975</f>
        <v>68.521507740380002</v>
      </c>
      <c r="F65" s="508">
        <f>G65+H65</f>
        <v>0</v>
      </c>
      <c r="G65" s="42">
        <v>0</v>
      </c>
      <c r="H65" s="509">
        <v>0</v>
      </c>
      <c r="I65" s="522">
        <f>J65+K65</f>
        <v>0</v>
      </c>
      <c r="J65" s="134">
        <v>0</v>
      </c>
      <c r="K65" s="523">
        <v>0</v>
      </c>
      <c r="L65" s="310">
        <f>M65+N65</f>
        <v>0</v>
      </c>
      <c r="M65" s="43">
        <v>0</v>
      </c>
      <c r="N65" s="311">
        <v>0</v>
      </c>
      <c r="O65" s="310">
        <f>P65+Q65</f>
        <v>0</v>
      </c>
      <c r="P65" s="43">
        <v>0</v>
      </c>
      <c r="Q65" s="311">
        <v>0</v>
      </c>
      <c r="R65" s="310">
        <f>S65+T65</f>
        <v>0</v>
      </c>
      <c r="S65" s="43">
        <v>0</v>
      </c>
      <c r="T65" s="311">
        <v>0</v>
      </c>
      <c r="U65" s="310">
        <f>V65+W65</f>
        <v>0</v>
      </c>
      <c r="V65" s="43">
        <v>0</v>
      </c>
      <c r="W65" s="311">
        <v>0</v>
      </c>
      <c r="X65" s="310">
        <f>Y65+Z65</f>
        <v>0</v>
      </c>
      <c r="Y65" s="43">
        <v>0</v>
      </c>
      <c r="Z65" s="311">
        <v>0</v>
      </c>
      <c r="AA65" s="310">
        <f>AB65+AC65</f>
        <v>0</v>
      </c>
      <c r="AB65" s="43">
        <v>0</v>
      </c>
      <c r="AC65" s="311">
        <v>0</v>
      </c>
      <c r="AD65" s="310">
        <f>AE65+AF65</f>
        <v>0</v>
      </c>
      <c r="AE65" s="43">
        <v>0</v>
      </c>
      <c r="AF65" s="311">
        <v>0</v>
      </c>
      <c r="AG65" s="310">
        <f>AH65+AI65</f>
        <v>0</v>
      </c>
      <c r="AH65" s="43">
        <v>0</v>
      </c>
      <c r="AI65" s="311">
        <v>0</v>
      </c>
      <c r="AJ65" s="310">
        <f>AK65+AL65</f>
        <v>0</v>
      </c>
      <c r="AK65" s="43">
        <v>0</v>
      </c>
      <c r="AL65" s="311">
        <v>0</v>
      </c>
      <c r="AM65" s="310">
        <f>AN65+AO65</f>
        <v>0</v>
      </c>
      <c r="AN65" s="43">
        <v>0</v>
      </c>
      <c r="AO65" s="311">
        <v>0</v>
      </c>
      <c r="AP65" s="310">
        <f>AQ65+AR65</f>
        <v>0</v>
      </c>
      <c r="AQ65" s="43">
        <v>0</v>
      </c>
      <c r="AR65" s="311">
        <v>0</v>
      </c>
      <c r="AS65" s="310">
        <f>AT65+AU65</f>
        <v>0</v>
      </c>
      <c r="AT65" s="43">
        <v>0</v>
      </c>
      <c r="AU65" s="311">
        <v>0</v>
      </c>
      <c r="AV65" s="605"/>
      <c r="AW65" s="639"/>
      <c r="AX65" s="680"/>
      <c r="AY65" s="670"/>
    </row>
    <row r="66" spans="1:51" s="90" customFormat="1" hidden="1" outlineLevel="1">
      <c r="A66" s="88"/>
      <c r="B66" s="68" t="s">
        <v>82</v>
      </c>
      <c r="C66" s="89" t="s">
        <v>92</v>
      </c>
      <c r="D66" s="34">
        <v>2728.25</v>
      </c>
      <c r="E66" s="479">
        <f>D66</f>
        <v>2728.25</v>
      </c>
      <c r="F66" s="510"/>
      <c r="G66" s="34"/>
      <c r="H66" s="511"/>
      <c r="I66" s="556"/>
      <c r="J66" s="189"/>
      <c r="K66" s="557"/>
      <c r="L66" s="306"/>
      <c r="M66" s="35"/>
      <c r="N66" s="307"/>
      <c r="O66" s="306"/>
      <c r="P66" s="35"/>
      <c r="Q66" s="307"/>
      <c r="R66" s="306"/>
      <c r="S66" s="35"/>
      <c r="T66" s="307"/>
      <c r="U66" s="306"/>
      <c r="V66" s="35"/>
      <c r="W66" s="307"/>
      <c r="X66" s="306"/>
      <c r="Y66" s="35"/>
      <c r="Z66" s="307"/>
      <c r="AA66" s="306"/>
      <c r="AB66" s="35"/>
      <c r="AC66" s="307"/>
      <c r="AD66" s="306"/>
      <c r="AE66" s="35"/>
      <c r="AF66" s="307"/>
      <c r="AG66" s="306"/>
      <c r="AH66" s="35"/>
      <c r="AI66" s="307"/>
      <c r="AJ66" s="306"/>
      <c r="AK66" s="35"/>
      <c r="AL66" s="307"/>
      <c r="AM66" s="306"/>
      <c r="AN66" s="35"/>
      <c r="AO66" s="307"/>
      <c r="AP66" s="306"/>
      <c r="AQ66" s="35"/>
      <c r="AR66" s="307"/>
      <c r="AS66" s="306"/>
      <c r="AT66" s="35"/>
      <c r="AU66" s="307"/>
      <c r="AV66" s="599"/>
      <c r="AW66" s="648"/>
      <c r="AX66" s="684"/>
      <c r="AY66" s="671"/>
    </row>
    <row r="67" spans="1:51" s="61" customFormat="1" hidden="1" outlineLevel="1">
      <c r="A67" s="87"/>
      <c r="B67" s="58" t="s">
        <v>93</v>
      </c>
      <c r="C67" s="62" t="s">
        <v>94</v>
      </c>
      <c r="D67" s="17">
        <v>25.07</v>
      </c>
      <c r="E67" s="479">
        <f>D67</f>
        <v>25.07</v>
      </c>
      <c r="F67" s="510">
        <v>29.97</v>
      </c>
      <c r="G67" s="34"/>
      <c r="H67" s="511"/>
      <c r="I67" s="556">
        <f>F68</f>
        <v>31.168800000000001</v>
      </c>
      <c r="J67" s="184"/>
      <c r="K67" s="557"/>
      <c r="L67" s="306">
        <f>I68</f>
        <v>32.415552000000005</v>
      </c>
      <c r="M67" s="35"/>
      <c r="N67" s="307"/>
      <c r="O67" s="306">
        <f>L68</f>
        <v>33.712174080000004</v>
      </c>
      <c r="P67" s="35"/>
      <c r="Q67" s="307"/>
      <c r="R67" s="306">
        <f>O68</f>
        <v>35.060661043200007</v>
      </c>
      <c r="S67" s="35"/>
      <c r="T67" s="307"/>
      <c r="U67" s="306">
        <f>R68</f>
        <v>36.46308748492801</v>
      </c>
      <c r="V67" s="35"/>
      <c r="W67" s="307"/>
      <c r="X67" s="306">
        <f>U68</f>
        <v>37.921610984325135</v>
      </c>
      <c r="Y67" s="35"/>
      <c r="Z67" s="307"/>
      <c r="AA67" s="306">
        <f>X68</f>
        <v>39.438475423698144</v>
      </c>
      <c r="AB67" s="35"/>
      <c r="AC67" s="307"/>
      <c r="AD67" s="306">
        <f>AA68</f>
        <v>41.016014440646067</v>
      </c>
      <c r="AE67" s="35"/>
      <c r="AF67" s="307"/>
      <c r="AG67" s="306">
        <f>AD68</f>
        <v>42.656655018271913</v>
      </c>
      <c r="AH67" s="35"/>
      <c r="AI67" s="307"/>
      <c r="AJ67" s="306">
        <f>AG68</f>
        <v>44.362921219002793</v>
      </c>
      <c r="AK67" s="35"/>
      <c r="AL67" s="307"/>
      <c r="AM67" s="306">
        <f>AJ68</f>
        <v>46.137438067762908</v>
      </c>
      <c r="AN67" s="35"/>
      <c r="AO67" s="307"/>
      <c r="AP67" s="306">
        <f>AM68</f>
        <v>47.982935590473424</v>
      </c>
      <c r="AQ67" s="35"/>
      <c r="AR67" s="307"/>
      <c r="AS67" s="306">
        <f>AP68</f>
        <v>49.902253014092366</v>
      </c>
      <c r="AT67" s="35"/>
      <c r="AU67" s="307"/>
      <c r="AV67" s="613"/>
      <c r="AW67" s="647"/>
      <c r="AX67" s="682"/>
      <c r="AY67" s="137"/>
    </row>
    <row r="68" spans="1:51" s="61" customFormat="1" hidden="1" outlineLevel="1">
      <c r="A68" s="87"/>
      <c r="B68" s="58" t="s">
        <v>95</v>
      </c>
      <c r="C68" s="62" t="s">
        <v>94</v>
      </c>
      <c r="D68" s="17">
        <f>D67*1.041</f>
        <v>26.097869999999997</v>
      </c>
      <c r="E68" s="479">
        <f>D68</f>
        <v>26.097869999999997</v>
      </c>
      <c r="F68" s="510">
        <v>31.168800000000001</v>
      </c>
      <c r="G68" s="34"/>
      <c r="H68" s="511"/>
      <c r="I68" s="556">
        <f>I67*I127</f>
        <v>32.415552000000005</v>
      </c>
      <c r="J68" s="184"/>
      <c r="K68" s="557"/>
      <c r="L68" s="306">
        <f>L67*L127</f>
        <v>33.712174080000004</v>
      </c>
      <c r="M68" s="35"/>
      <c r="N68" s="307"/>
      <c r="O68" s="306">
        <f>O67*O127</f>
        <v>35.060661043200007</v>
      </c>
      <c r="P68" s="35"/>
      <c r="Q68" s="307"/>
      <c r="R68" s="306">
        <f>R67*R127</f>
        <v>36.46308748492801</v>
      </c>
      <c r="S68" s="35"/>
      <c r="T68" s="307"/>
      <c r="U68" s="306">
        <f>U67*U127</f>
        <v>37.921610984325135</v>
      </c>
      <c r="V68" s="35"/>
      <c r="W68" s="307"/>
      <c r="X68" s="306">
        <f>X67*X127</f>
        <v>39.438475423698144</v>
      </c>
      <c r="Y68" s="35"/>
      <c r="Z68" s="307"/>
      <c r="AA68" s="306">
        <f>AA67*AA127</f>
        <v>41.016014440646067</v>
      </c>
      <c r="AB68" s="35"/>
      <c r="AC68" s="307"/>
      <c r="AD68" s="306">
        <f>AD67*AD127</f>
        <v>42.656655018271913</v>
      </c>
      <c r="AE68" s="35"/>
      <c r="AF68" s="307"/>
      <c r="AG68" s="306">
        <f>AG67*AG127</f>
        <v>44.362921219002793</v>
      </c>
      <c r="AH68" s="35"/>
      <c r="AI68" s="307"/>
      <c r="AJ68" s="306">
        <f>AJ67*AJ127</f>
        <v>46.137438067762908</v>
      </c>
      <c r="AK68" s="35"/>
      <c r="AL68" s="307"/>
      <c r="AM68" s="306">
        <f>AM67*AM127</f>
        <v>47.982935590473424</v>
      </c>
      <c r="AN68" s="35"/>
      <c r="AO68" s="307"/>
      <c r="AP68" s="306">
        <f>AP67*AP127</f>
        <v>49.902253014092366</v>
      </c>
      <c r="AQ68" s="35"/>
      <c r="AR68" s="307"/>
      <c r="AS68" s="306">
        <f>AS67*AS127</f>
        <v>51.898343134656059</v>
      </c>
      <c r="AT68" s="35"/>
      <c r="AU68" s="307"/>
      <c r="AV68" s="612"/>
      <c r="AW68" s="647"/>
      <c r="AX68" s="682"/>
      <c r="AY68" s="137"/>
    </row>
    <row r="69" spans="1:51" s="51" customFormat="1" ht="24" customHeight="1" collapsed="1">
      <c r="A69" s="83" t="s">
        <v>28</v>
      </c>
      <c r="B69" s="73" t="s">
        <v>100</v>
      </c>
      <c r="C69" s="74" t="s">
        <v>63</v>
      </c>
      <c r="D69" s="23">
        <f t="shared" ref="D69:J69" si="6">D70+D73</f>
        <v>5374.8289999999997</v>
      </c>
      <c r="E69" s="473">
        <f t="shared" si="6"/>
        <v>5144.0473333333339</v>
      </c>
      <c r="F69" s="499">
        <f>G69+H69</f>
        <v>3855.5660000000003</v>
      </c>
      <c r="G69" s="23">
        <f>G70+G73</f>
        <v>2915.5001292530505</v>
      </c>
      <c r="H69" s="500">
        <f>H70+H73</f>
        <v>940.06587074694971</v>
      </c>
      <c r="I69" s="549">
        <f t="shared" si="6"/>
        <v>4009.7886400000002</v>
      </c>
      <c r="J69" s="186">
        <f t="shared" si="6"/>
        <v>3029.5171930235638</v>
      </c>
      <c r="K69" s="561">
        <v>1026.672</v>
      </c>
      <c r="L69" s="331">
        <f t="shared" ref="L69:AU69" si="7">L70+L73</f>
        <v>4170.1801856000002</v>
      </c>
      <c r="M69" s="114">
        <f t="shared" si="7"/>
        <v>3150.6978807445066</v>
      </c>
      <c r="N69" s="332">
        <f t="shared" si="7"/>
        <v>1019.4816168844328</v>
      </c>
      <c r="O69" s="331">
        <f t="shared" si="7"/>
        <v>4336.9873930240001</v>
      </c>
      <c r="P69" s="114">
        <f t="shared" si="7"/>
        <v>3276.725795974286</v>
      </c>
      <c r="Q69" s="332">
        <f t="shared" si="7"/>
        <v>1060.2608815598103</v>
      </c>
      <c r="R69" s="331">
        <f t="shared" si="7"/>
        <v>4510.4668887449607</v>
      </c>
      <c r="S69" s="114">
        <f t="shared" si="7"/>
        <v>3407.7948278132581</v>
      </c>
      <c r="T69" s="332">
        <f t="shared" si="7"/>
        <v>1102.6713168222027</v>
      </c>
      <c r="U69" s="331">
        <f t="shared" si="7"/>
        <v>4690.8855642947592</v>
      </c>
      <c r="V69" s="114">
        <f t="shared" si="7"/>
        <v>3544.1066209257879</v>
      </c>
      <c r="W69" s="332">
        <f t="shared" si="7"/>
        <v>1146.7781694950909</v>
      </c>
      <c r="X69" s="331">
        <f t="shared" si="7"/>
        <v>4878.5209868665497</v>
      </c>
      <c r="Y69" s="114">
        <f t="shared" si="7"/>
        <v>3685.8708857628203</v>
      </c>
      <c r="Z69" s="332">
        <f t="shared" si="7"/>
        <v>1192.6492962748946</v>
      </c>
      <c r="AA69" s="331">
        <f t="shared" si="7"/>
        <v>5073.6618263412111</v>
      </c>
      <c r="AB69" s="114">
        <f t="shared" si="7"/>
        <v>3833.3057211933328</v>
      </c>
      <c r="AC69" s="332">
        <f t="shared" si="7"/>
        <v>1240.3552681258905</v>
      </c>
      <c r="AD69" s="331">
        <f t="shared" si="7"/>
        <v>5276.6082993948603</v>
      </c>
      <c r="AE69" s="114">
        <f t="shared" si="7"/>
        <v>3986.6379500410667</v>
      </c>
      <c r="AF69" s="332">
        <f t="shared" si="7"/>
        <v>1289.9694788509262</v>
      </c>
      <c r="AG69" s="331">
        <f t="shared" si="7"/>
        <v>5487.6726313706549</v>
      </c>
      <c r="AH69" s="114">
        <f t="shared" si="7"/>
        <v>4146.1034680427092</v>
      </c>
      <c r="AI69" s="332">
        <f t="shared" si="7"/>
        <v>1341.5682580049634</v>
      </c>
      <c r="AJ69" s="331">
        <f t="shared" si="7"/>
        <v>5707.179536625481</v>
      </c>
      <c r="AK69" s="114">
        <f t="shared" si="7"/>
        <v>4311.9476067644182</v>
      </c>
      <c r="AL69" s="332">
        <f t="shared" si="7"/>
        <v>1395.2309883251617</v>
      </c>
      <c r="AM69" s="331">
        <f t="shared" si="7"/>
        <v>5935.4667180905017</v>
      </c>
      <c r="AN69" s="114">
        <f t="shared" si="7"/>
        <v>4484.425511034995</v>
      </c>
      <c r="AO69" s="332">
        <f t="shared" si="7"/>
        <v>1451.0402278581682</v>
      </c>
      <c r="AP69" s="331">
        <f t="shared" si="7"/>
        <v>6172.8853868141214</v>
      </c>
      <c r="AQ69" s="114">
        <f t="shared" si="7"/>
        <v>4663.8025314763945</v>
      </c>
      <c r="AR69" s="332">
        <f t="shared" si="7"/>
        <v>1509.0818369724952</v>
      </c>
      <c r="AS69" s="331">
        <f t="shared" si="7"/>
        <v>6419.800802286687</v>
      </c>
      <c r="AT69" s="114">
        <f t="shared" si="7"/>
        <v>4850.3546327354507</v>
      </c>
      <c r="AU69" s="332">
        <f t="shared" si="7"/>
        <v>1569.4451104513951</v>
      </c>
      <c r="AV69" s="614"/>
      <c r="AW69" s="649"/>
      <c r="AX69" s="680"/>
      <c r="AY69" s="670"/>
    </row>
    <row r="70" spans="1:51" s="61" customFormat="1" ht="17.25" hidden="1" customHeight="1" outlineLevel="1">
      <c r="A70" s="87" t="s">
        <v>101</v>
      </c>
      <c r="B70" s="58" t="s">
        <v>102</v>
      </c>
      <c r="C70" s="91" t="s">
        <v>63</v>
      </c>
      <c r="D70" s="92">
        <v>1687.7919999999999</v>
      </c>
      <c r="E70" s="472">
        <f>D70</f>
        <v>1687.7919999999999</v>
      </c>
      <c r="F70" s="489">
        <f>G70+H70</f>
        <v>2055.3119999999999</v>
      </c>
      <c r="G70" s="14">
        <f>G71*G72*12/1000</f>
        <v>2055.3119999999999</v>
      </c>
      <c r="H70" s="490">
        <f>H71*H72*12/1000</f>
        <v>0</v>
      </c>
      <c r="I70" s="536">
        <f>J70+K70</f>
        <v>2137.52448</v>
      </c>
      <c r="J70" s="183">
        <f>J71*J72*12/1000</f>
        <v>2137.52448</v>
      </c>
      <c r="K70" s="560">
        <f>K71*K72*12/1000</f>
        <v>0</v>
      </c>
      <c r="L70" s="299">
        <f>M70+N70</f>
        <v>2223.0254592000006</v>
      </c>
      <c r="M70" s="94">
        <f>M71*M72*12/1000</f>
        <v>2223.0254592000006</v>
      </c>
      <c r="N70" s="333">
        <f>N71*N72*12/1000</f>
        <v>0</v>
      </c>
      <c r="O70" s="339">
        <f>P70+Q70</f>
        <v>2311.9464775679999</v>
      </c>
      <c r="P70" s="94">
        <f>P71*P72*12/1000</f>
        <v>2311.9464775679999</v>
      </c>
      <c r="Q70" s="333">
        <f>Q71*Q72*12/1000</f>
        <v>0</v>
      </c>
      <c r="R70" s="339">
        <f>S70+T70</f>
        <v>2404.4243366707201</v>
      </c>
      <c r="S70" s="94">
        <f>S71*S72*12/1000</f>
        <v>2404.4243366707201</v>
      </c>
      <c r="T70" s="333">
        <f>T71*T72*12/1000</f>
        <v>0</v>
      </c>
      <c r="U70" s="339">
        <f>V70+W70</f>
        <v>2500.6013101375488</v>
      </c>
      <c r="V70" s="94">
        <f>V71*V72*12/1000</f>
        <v>2500.6013101375488</v>
      </c>
      <c r="W70" s="333">
        <f>W71*W72*12/1000</f>
        <v>0</v>
      </c>
      <c r="X70" s="339">
        <f>Y70+Z70</f>
        <v>2600.6253625430513</v>
      </c>
      <c r="Y70" s="94">
        <f>Y71*Y72*12/1000</f>
        <v>2600.6253625430513</v>
      </c>
      <c r="Z70" s="333">
        <f>Z71*Z72*12/1000</f>
        <v>0</v>
      </c>
      <c r="AA70" s="339">
        <f>AB70+AC70</f>
        <v>2704.650377044773</v>
      </c>
      <c r="AB70" s="94">
        <f>AB71*AB72*12/1000</f>
        <v>2704.650377044773</v>
      </c>
      <c r="AC70" s="333">
        <f>AC71*AC72*12/1000</f>
        <v>0</v>
      </c>
      <c r="AD70" s="339">
        <f>AE70+AF70</f>
        <v>2812.8363921265645</v>
      </c>
      <c r="AE70" s="94">
        <f>AE71*AE72*12/1000</f>
        <v>2812.8363921265645</v>
      </c>
      <c r="AF70" s="333">
        <f>AF71*AF72*12/1000</f>
        <v>0</v>
      </c>
      <c r="AG70" s="339">
        <f>AH70+AI70</f>
        <v>2925.3498478116271</v>
      </c>
      <c r="AH70" s="94">
        <f>AH71*AH72*12/1000</f>
        <v>2925.3498478116271</v>
      </c>
      <c r="AI70" s="333">
        <f>AI71*AI72*12/1000</f>
        <v>0</v>
      </c>
      <c r="AJ70" s="339">
        <f>AK70+AL70</f>
        <v>3042.3638417240923</v>
      </c>
      <c r="AK70" s="94">
        <f>AK71*AK72*12/1000</f>
        <v>3042.3638417240923</v>
      </c>
      <c r="AL70" s="333">
        <f>AL71*AL72*12/1000</f>
        <v>0</v>
      </c>
      <c r="AM70" s="339">
        <f>AN70+AO70</f>
        <v>3164.0583953930559</v>
      </c>
      <c r="AN70" s="94">
        <f>AN71*AN72*12/1000</f>
        <v>3164.0583953930559</v>
      </c>
      <c r="AO70" s="333">
        <f>AO71*AO72*12/1000</f>
        <v>0</v>
      </c>
      <c r="AP70" s="339">
        <f>AQ70+AR70</f>
        <v>3290.6207312087781</v>
      </c>
      <c r="AQ70" s="94">
        <f>AQ71*AQ72*12/1000</f>
        <v>3290.6207312087781</v>
      </c>
      <c r="AR70" s="333">
        <f>AR71*AR72*12/1000</f>
        <v>0</v>
      </c>
      <c r="AS70" s="339">
        <f>AT70+AU70</f>
        <v>3422.2455604571296</v>
      </c>
      <c r="AT70" s="94">
        <f>AT71*AT72*12/1000</f>
        <v>3422.2455604571296</v>
      </c>
      <c r="AU70" s="333">
        <f>AU71*AU72*12/1000</f>
        <v>0</v>
      </c>
      <c r="AV70" s="129"/>
      <c r="AW70" s="635"/>
      <c r="AX70" s="682"/>
      <c r="AY70" s="137" t="e">
        <f>#REF!-J70</f>
        <v>#REF!</v>
      </c>
    </row>
    <row r="71" spans="1:51" s="101" customFormat="1" hidden="1" outlineLevel="1">
      <c r="A71" s="95"/>
      <c r="B71" s="96" t="s">
        <v>103</v>
      </c>
      <c r="C71" s="97" t="s">
        <v>104</v>
      </c>
      <c r="D71" s="98">
        <v>8.3000000000000007</v>
      </c>
      <c r="E71" s="480">
        <f>D71</f>
        <v>8.3000000000000007</v>
      </c>
      <c r="F71" s="512">
        <v>7</v>
      </c>
      <c r="G71" s="99">
        <f>F71</f>
        <v>7</v>
      </c>
      <c r="H71" s="513">
        <v>0</v>
      </c>
      <c r="I71" s="563">
        <f t="shared" ref="I71:AO71" si="8">F71</f>
        <v>7</v>
      </c>
      <c r="J71" s="190">
        <f t="shared" si="8"/>
        <v>7</v>
      </c>
      <c r="K71" s="564">
        <f t="shared" si="8"/>
        <v>0</v>
      </c>
      <c r="L71" s="334">
        <f t="shared" si="8"/>
        <v>7</v>
      </c>
      <c r="M71" s="100">
        <f t="shared" si="8"/>
        <v>7</v>
      </c>
      <c r="N71" s="335">
        <f t="shared" si="8"/>
        <v>0</v>
      </c>
      <c r="O71" s="387">
        <f t="shared" si="8"/>
        <v>7</v>
      </c>
      <c r="P71" s="100">
        <f t="shared" si="8"/>
        <v>7</v>
      </c>
      <c r="Q71" s="335">
        <f t="shared" si="8"/>
        <v>0</v>
      </c>
      <c r="R71" s="387">
        <f t="shared" si="8"/>
        <v>7</v>
      </c>
      <c r="S71" s="100">
        <f t="shared" si="8"/>
        <v>7</v>
      </c>
      <c r="T71" s="335">
        <f t="shared" si="8"/>
        <v>0</v>
      </c>
      <c r="U71" s="387">
        <f t="shared" si="8"/>
        <v>7</v>
      </c>
      <c r="V71" s="100">
        <f t="shared" si="8"/>
        <v>7</v>
      </c>
      <c r="W71" s="335">
        <f t="shared" si="8"/>
        <v>0</v>
      </c>
      <c r="X71" s="387">
        <f t="shared" si="8"/>
        <v>7</v>
      </c>
      <c r="Y71" s="100">
        <f t="shared" si="8"/>
        <v>7</v>
      </c>
      <c r="Z71" s="335">
        <f t="shared" si="8"/>
        <v>0</v>
      </c>
      <c r="AA71" s="387">
        <f t="shared" si="8"/>
        <v>7</v>
      </c>
      <c r="AB71" s="100">
        <f t="shared" si="8"/>
        <v>7</v>
      </c>
      <c r="AC71" s="335">
        <f t="shared" si="8"/>
        <v>0</v>
      </c>
      <c r="AD71" s="387">
        <f t="shared" si="8"/>
        <v>7</v>
      </c>
      <c r="AE71" s="100">
        <f t="shared" si="8"/>
        <v>7</v>
      </c>
      <c r="AF71" s="335">
        <f t="shared" si="8"/>
        <v>0</v>
      </c>
      <c r="AG71" s="387">
        <f t="shared" si="8"/>
        <v>7</v>
      </c>
      <c r="AH71" s="100">
        <f t="shared" si="8"/>
        <v>7</v>
      </c>
      <c r="AI71" s="335">
        <f t="shared" si="8"/>
        <v>0</v>
      </c>
      <c r="AJ71" s="387">
        <f t="shared" si="8"/>
        <v>7</v>
      </c>
      <c r="AK71" s="100">
        <f t="shared" si="8"/>
        <v>7</v>
      </c>
      <c r="AL71" s="335">
        <f t="shared" si="8"/>
        <v>0</v>
      </c>
      <c r="AM71" s="387">
        <f t="shared" si="8"/>
        <v>7</v>
      </c>
      <c r="AN71" s="100">
        <f t="shared" si="8"/>
        <v>7</v>
      </c>
      <c r="AO71" s="335">
        <f t="shared" si="8"/>
        <v>0</v>
      </c>
      <c r="AP71" s="387">
        <f t="shared" ref="AP71:AU71" si="9">AM71</f>
        <v>7</v>
      </c>
      <c r="AQ71" s="100">
        <f t="shared" si="9"/>
        <v>7</v>
      </c>
      <c r="AR71" s="335">
        <f t="shared" si="9"/>
        <v>0</v>
      </c>
      <c r="AS71" s="387">
        <f t="shared" si="9"/>
        <v>7</v>
      </c>
      <c r="AT71" s="100">
        <f t="shared" si="9"/>
        <v>7</v>
      </c>
      <c r="AU71" s="335">
        <f t="shared" si="9"/>
        <v>0</v>
      </c>
      <c r="AV71" s="615"/>
      <c r="AW71" s="650"/>
      <c r="AX71" s="685"/>
    </row>
    <row r="72" spans="1:51" s="101" customFormat="1" hidden="1" outlineLevel="1">
      <c r="A72" s="95"/>
      <c r="B72" s="96" t="s">
        <v>105</v>
      </c>
      <c r="C72" s="97" t="s">
        <v>106</v>
      </c>
      <c r="D72" s="98">
        <v>24641</v>
      </c>
      <c r="E72" s="480">
        <f>D72</f>
        <v>24641</v>
      </c>
      <c r="F72" s="512">
        <f>G72</f>
        <v>24468</v>
      </c>
      <c r="G72" s="99">
        <v>24468</v>
      </c>
      <c r="H72" s="513">
        <f>G72</f>
        <v>24468</v>
      </c>
      <c r="I72" s="563">
        <f>F72*I124</f>
        <v>25446.720000000001</v>
      </c>
      <c r="J72" s="190">
        <f>G72*J$124</f>
        <v>25446.720000000001</v>
      </c>
      <c r="K72" s="564">
        <f>H72*K$124</f>
        <v>25446.720000000001</v>
      </c>
      <c r="L72" s="334">
        <f>I72*L124</f>
        <v>26464.588800000001</v>
      </c>
      <c r="M72" s="100">
        <f>J72*M$124</f>
        <v>26464.588800000001</v>
      </c>
      <c r="N72" s="335">
        <f>K72*N$124</f>
        <v>26464.588800000001</v>
      </c>
      <c r="O72" s="387">
        <f>L72*O124</f>
        <v>27523.172352000001</v>
      </c>
      <c r="P72" s="100">
        <f>M72*P$124</f>
        <v>27523.172352000001</v>
      </c>
      <c r="Q72" s="335">
        <f>N72*Q$124</f>
        <v>27523.172352000001</v>
      </c>
      <c r="R72" s="387">
        <f>O72*R124</f>
        <v>28624.099246080001</v>
      </c>
      <c r="S72" s="100">
        <f>P72*S$124</f>
        <v>28624.099246080001</v>
      </c>
      <c r="T72" s="335">
        <f>Q72*T$124</f>
        <v>28624.099246080001</v>
      </c>
      <c r="U72" s="387">
        <f>R72*U124</f>
        <v>29769.063215923201</v>
      </c>
      <c r="V72" s="100">
        <f>S72*V$124</f>
        <v>29769.063215923201</v>
      </c>
      <c r="W72" s="335">
        <f>T72*W$124</f>
        <v>29769.063215923201</v>
      </c>
      <c r="X72" s="387">
        <f>U72*X124</f>
        <v>30959.82574456013</v>
      </c>
      <c r="Y72" s="100">
        <f>V72*Y$124</f>
        <v>30959.82574456013</v>
      </c>
      <c r="Z72" s="335">
        <f>W72*Z$124</f>
        <v>30959.82574456013</v>
      </c>
      <c r="AA72" s="387">
        <f>X72*AA124</f>
        <v>32198.218774342538</v>
      </c>
      <c r="AB72" s="100">
        <f>Y72*AB$124</f>
        <v>32198.218774342538</v>
      </c>
      <c r="AC72" s="335">
        <f>Z72*AC$124</f>
        <v>32198.218774342538</v>
      </c>
      <c r="AD72" s="387">
        <f>AA72*AD124</f>
        <v>33486.147525316243</v>
      </c>
      <c r="AE72" s="100">
        <f>AB72*AE$124</f>
        <v>33486.147525316243</v>
      </c>
      <c r="AF72" s="335">
        <f>AC72*AF$124</f>
        <v>33486.147525316243</v>
      </c>
      <c r="AG72" s="387">
        <f>AD72*AG124</f>
        <v>34825.593426328895</v>
      </c>
      <c r="AH72" s="100">
        <f>AE72*AH$124</f>
        <v>34825.593426328895</v>
      </c>
      <c r="AI72" s="335">
        <f>AF72*AI$124</f>
        <v>34825.593426328895</v>
      </c>
      <c r="AJ72" s="387">
        <f>AG72*AJ124</f>
        <v>36218.617163382049</v>
      </c>
      <c r="AK72" s="100">
        <f>AH72*AK$124</f>
        <v>36218.617163382049</v>
      </c>
      <c r="AL72" s="335">
        <f>AI72*AL$124</f>
        <v>36218.617163382049</v>
      </c>
      <c r="AM72" s="387">
        <f>AJ72*AM124</f>
        <v>37667.361849917332</v>
      </c>
      <c r="AN72" s="100">
        <f>AK72*AN$124</f>
        <v>37667.361849917332</v>
      </c>
      <c r="AO72" s="335">
        <f>AL72*AO$124</f>
        <v>37667.361849917332</v>
      </c>
      <c r="AP72" s="387">
        <f>AM72*AP124</f>
        <v>39174.056323914025</v>
      </c>
      <c r="AQ72" s="100">
        <f>AN72*AQ$124</f>
        <v>39174.056323914025</v>
      </c>
      <c r="AR72" s="335">
        <f>AO72*AR$124</f>
        <v>39174.056323914025</v>
      </c>
      <c r="AS72" s="387">
        <f>AP72*AS124</f>
        <v>40741.018576870585</v>
      </c>
      <c r="AT72" s="100">
        <f>AQ72*AT$124</f>
        <v>40741.018576870585</v>
      </c>
      <c r="AU72" s="335">
        <f>AR72*AU$124</f>
        <v>40741.018576870585</v>
      </c>
      <c r="AV72" s="615"/>
      <c r="AW72" s="650"/>
      <c r="AX72" s="685"/>
    </row>
    <row r="73" spans="1:51" hidden="1" outlineLevel="1">
      <c r="A73" s="87" t="s">
        <v>107</v>
      </c>
      <c r="B73" s="58" t="s">
        <v>108</v>
      </c>
      <c r="C73" s="62" t="s">
        <v>63</v>
      </c>
      <c r="D73" s="14">
        <f>SUM(D74:D83)</f>
        <v>3687.0370000000003</v>
      </c>
      <c r="E73" s="472">
        <f>SUM(E74:E83)</f>
        <v>3456.2553333333335</v>
      </c>
      <c r="F73" s="489">
        <f>SUM(F74:F76)+F81+F82+F83</f>
        <v>1800.2539999999999</v>
      </c>
      <c r="G73" s="14">
        <f>SUM(G74:G76)+G81+G82+G83</f>
        <v>860.18812925305042</v>
      </c>
      <c r="H73" s="490">
        <f>SUM(H74:H76)+H81+H82+H83</f>
        <v>940.06587074694971</v>
      </c>
      <c r="I73" s="536">
        <f t="shared" ref="I73:AO73" si="10">SUM(I74:I76)+I81+I82+I83</f>
        <v>1872.2641600000002</v>
      </c>
      <c r="J73" s="183">
        <f t="shared" si="10"/>
        <v>891.99271302356351</v>
      </c>
      <c r="K73" s="560">
        <f t="shared" si="10"/>
        <v>980.27078546580083</v>
      </c>
      <c r="L73" s="299">
        <f t="shared" si="10"/>
        <v>1947.1547264000001</v>
      </c>
      <c r="M73" s="10">
        <f t="shared" si="10"/>
        <v>927.67242154450605</v>
      </c>
      <c r="N73" s="326">
        <f t="shared" si="10"/>
        <v>1019.4816168844328</v>
      </c>
      <c r="O73" s="299">
        <f t="shared" si="10"/>
        <v>2025.0409154560004</v>
      </c>
      <c r="P73" s="10">
        <f t="shared" si="10"/>
        <v>964.77931840628628</v>
      </c>
      <c r="Q73" s="326">
        <f t="shared" si="10"/>
        <v>1060.2608815598103</v>
      </c>
      <c r="R73" s="299">
        <f t="shared" si="10"/>
        <v>2106.0425520742406</v>
      </c>
      <c r="S73" s="10">
        <f t="shared" si="10"/>
        <v>1003.3704911425377</v>
      </c>
      <c r="T73" s="326">
        <f t="shared" si="10"/>
        <v>1102.6713168222027</v>
      </c>
      <c r="U73" s="299">
        <f t="shared" si="10"/>
        <v>2190.2842541572104</v>
      </c>
      <c r="V73" s="10">
        <f t="shared" si="10"/>
        <v>1043.5053107882393</v>
      </c>
      <c r="W73" s="326">
        <f t="shared" si="10"/>
        <v>1146.7781694950909</v>
      </c>
      <c r="X73" s="299">
        <f t="shared" si="10"/>
        <v>2277.8956243234989</v>
      </c>
      <c r="Y73" s="10">
        <f t="shared" si="10"/>
        <v>1085.245523219769</v>
      </c>
      <c r="Z73" s="326">
        <f t="shared" si="10"/>
        <v>1192.6492962748946</v>
      </c>
      <c r="AA73" s="299">
        <f t="shared" si="10"/>
        <v>2369.0114492964385</v>
      </c>
      <c r="AB73" s="10">
        <f t="shared" si="10"/>
        <v>1128.6553441485598</v>
      </c>
      <c r="AC73" s="326">
        <f t="shared" si="10"/>
        <v>1240.3552681258905</v>
      </c>
      <c r="AD73" s="299">
        <f t="shared" si="10"/>
        <v>2463.7719072682962</v>
      </c>
      <c r="AE73" s="10">
        <f t="shared" si="10"/>
        <v>1173.8015579145022</v>
      </c>
      <c r="AF73" s="326">
        <f t="shared" si="10"/>
        <v>1289.9694788509262</v>
      </c>
      <c r="AG73" s="299">
        <f t="shared" si="10"/>
        <v>2562.3227835590283</v>
      </c>
      <c r="AH73" s="10">
        <f t="shared" si="10"/>
        <v>1220.7536202310823</v>
      </c>
      <c r="AI73" s="326">
        <f t="shared" si="10"/>
        <v>1341.5682580049634</v>
      </c>
      <c r="AJ73" s="299">
        <f t="shared" si="10"/>
        <v>2664.8156949013892</v>
      </c>
      <c r="AK73" s="10">
        <f t="shared" si="10"/>
        <v>1269.5837650403257</v>
      </c>
      <c r="AL73" s="326">
        <f t="shared" si="10"/>
        <v>1395.2309883251617</v>
      </c>
      <c r="AM73" s="299">
        <f t="shared" si="10"/>
        <v>2771.4083226974453</v>
      </c>
      <c r="AN73" s="10">
        <f t="shared" si="10"/>
        <v>1320.3671156419387</v>
      </c>
      <c r="AO73" s="326">
        <f t="shared" si="10"/>
        <v>1451.0402278581682</v>
      </c>
      <c r="AP73" s="299">
        <f t="shared" ref="AP73:AU73" si="11">SUM(AP74:AP76)+AP81+AP82+AP83</f>
        <v>2882.2646556053433</v>
      </c>
      <c r="AQ73" s="10">
        <f t="shared" si="11"/>
        <v>1373.1818002676164</v>
      </c>
      <c r="AR73" s="326">
        <f t="shared" si="11"/>
        <v>1509.0818369724952</v>
      </c>
      <c r="AS73" s="299">
        <f t="shared" si="11"/>
        <v>2997.5552418295574</v>
      </c>
      <c r="AT73" s="10">
        <f t="shared" si="11"/>
        <v>1428.109072278321</v>
      </c>
      <c r="AU73" s="326">
        <f t="shared" si="11"/>
        <v>1569.4451104513951</v>
      </c>
      <c r="AV73" s="614"/>
      <c r="AW73" s="649"/>
      <c r="AX73" s="682"/>
    </row>
    <row r="74" spans="1:51" s="13" customFormat="1" hidden="1" outlineLevel="1">
      <c r="A74" s="102" t="s">
        <v>109</v>
      </c>
      <c r="B74" s="5" t="s">
        <v>110</v>
      </c>
      <c r="C74" s="6" t="s">
        <v>63</v>
      </c>
      <c r="D74" s="14">
        <v>259.10700000000003</v>
      </c>
      <c r="E74" s="472">
        <f>D74/1.2</f>
        <v>215.92250000000004</v>
      </c>
      <c r="F74" s="489">
        <f>G74+H74</f>
        <v>281.45299999999997</v>
      </c>
      <c r="G74" s="14">
        <v>227.334</v>
      </c>
      <c r="H74" s="490">
        <v>54.119</v>
      </c>
      <c r="I74" s="536">
        <f>J74+K74</f>
        <v>292.71112000000005</v>
      </c>
      <c r="J74" s="183">
        <f t="shared" ref="J74:J82" si="12">G74*J$124</f>
        <v>236.42736000000002</v>
      </c>
      <c r="K74" s="560">
        <f t="shared" ref="K74:K82" si="13">H74*K$124</f>
        <v>56.283760000000001</v>
      </c>
      <c r="L74" s="299">
        <f>M74+N74</f>
        <v>304.41956480000005</v>
      </c>
      <c r="M74" s="10">
        <f t="shared" ref="M74:M82" si="14">J74*M$124</f>
        <v>245.88445440000004</v>
      </c>
      <c r="N74" s="326">
        <f t="shared" ref="N74:N82" si="15">K74*N$124</f>
        <v>58.535110400000001</v>
      </c>
      <c r="O74" s="299">
        <f>P74+Q74</f>
        <v>316.59634739200004</v>
      </c>
      <c r="P74" s="10">
        <f t="shared" ref="P74:P82" si="16">M74*P$124</f>
        <v>255.71983257600004</v>
      </c>
      <c r="Q74" s="326">
        <f t="shared" ref="Q74:Q82" si="17">N74*Q$124</f>
        <v>60.876514816000004</v>
      </c>
      <c r="R74" s="299">
        <f>S74+T74</f>
        <v>329.26020128768005</v>
      </c>
      <c r="S74" s="10">
        <f t="shared" ref="S74:S82" si="18">P74*S$124</f>
        <v>265.94862587904004</v>
      </c>
      <c r="T74" s="326">
        <f t="shared" ref="T74:T82" si="19">Q74*T$124</f>
        <v>63.311575408640003</v>
      </c>
      <c r="U74" s="299">
        <f>V74+W74</f>
        <v>342.4306093391873</v>
      </c>
      <c r="V74" s="10">
        <f t="shared" ref="V74:V82" si="20">S74*V$124</f>
        <v>276.58657091420167</v>
      </c>
      <c r="W74" s="326">
        <f t="shared" ref="W74:W82" si="21">T74*W$124</f>
        <v>65.844038424985612</v>
      </c>
      <c r="X74" s="299">
        <f>Y74+Z74</f>
        <v>356.12783371275481</v>
      </c>
      <c r="Y74" s="10">
        <f t="shared" ref="Y74:Y82" si="22">V74*Y$124</f>
        <v>287.65003375076975</v>
      </c>
      <c r="Z74" s="326">
        <f t="shared" ref="Z74:Z82" si="23">W74*Z$124</f>
        <v>68.477799961985042</v>
      </c>
      <c r="AA74" s="299">
        <f>AB74+AC74</f>
        <v>370.37294706126499</v>
      </c>
      <c r="AB74" s="10">
        <f t="shared" ref="AB74:AB82" si="24">Y74*AB$124</f>
        <v>299.15603510080052</v>
      </c>
      <c r="AC74" s="326">
        <f t="shared" ref="AC74:AC82" si="25">Z74*AC$124</f>
        <v>71.216911960464444</v>
      </c>
      <c r="AD74" s="299">
        <f>AE74+AF74</f>
        <v>385.18786494371557</v>
      </c>
      <c r="AE74" s="10">
        <f t="shared" ref="AE74:AE82" si="26">AB74*AE$124</f>
        <v>311.12227650483254</v>
      </c>
      <c r="AF74" s="326">
        <f t="shared" ref="AF74:AF82" si="27">AC74*AF$124</f>
        <v>74.065588438883026</v>
      </c>
      <c r="AG74" s="299">
        <f>AH74+AI74</f>
        <v>400.59537954146418</v>
      </c>
      <c r="AH74" s="10">
        <f t="shared" ref="AH74:AH82" si="28">AE74*AH$124</f>
        <v>323.56716756502584</v>
      </c>
      <c r="AI74" s="326">
        <f t="shared" ref="AI74:AI82" si="29">AF74*AI$124</f>
        <v>77.028211976438357</v>
      </c>
      <c r="AJ74" s="299">
        <f>AK74+AL74</f>
        <v>416.6191947231228</v>
      </c>
      <c r="AK74" s="10">
        <f t="shared" ref="AK74:AK82" si="30">AH74*AK$124</f>
        <v>336.50985426762691</v>
      </c>
      <c r="AL74" s="326">
        <f t="shared" ref="AL74:AL82" si="31">AI74*AL$124</f>
        <v>80.109340455495897</v>
      </c>
      <c r="AM74" s="299">
        <f>AN74+AO74</f>
        <v>433.28396251204776</v>
      </c>
      <c r="AN74" s="10">
        <f t="shared" ref="AN74:AN82" si="32">AK74*AN$124</f>
        <v>349.97024843833202</v>
      </c>
      <c r="AO74" s="326">
        <f t="shared" ref="AO74:AO82" si="33">AL74*AO$124</f>
        <v>83.31371407371573</v>
      </c>
      <c r="AP74" s="299">
        <f>AQ74+AR74</f>
        <v>450.61532101252965</v>
      </c>
      <c r="AQ74" s="10">
        <f t="shared" ref="AQ74:AQ82" si="34">AN74*AQ$124</f>
        <v>363.9690583758653</v>
      </c>
      <c r="AR74" s="326">
        <f t="shared" ref="AR74:AR82" si="35">AO74*AR$124</f>
        <v>86.64626263666436</v>
      </c>
      <c r="AS74" s="299">
        <f>AT74+AU74</f>
        <v>468.63993385303081</v>
      </c>
      <c r="AT74" s="10">
        <f t="shared" ref="AT74:AT82" si="36">AQ74*AT$124</f>
        <v>378.5278207108999</v>
      </c>
      <c r="AU74" s="326">
        <f t="shared" ref="AU74:AU82" si="37">AR74*AU$124</f>
        <v>90.112113142130937</v>
      </c>
      <c r="AV74" s="616"/>
      <c r="AW74" s="651"/>
      <c r="AX74" s="675"/>
    </row>
    <row r="75" spans="1:51" s="13" customFormat="1" hidden="1" outlineLevel="1">
      <c r="A75" s="102" t="s">
        <v>111</v>
      </c>
      <c r="B75" s="5" t="s">
        <v>112</v>
      </c>
      <c r="C75" s="6" t="s">
        <v>63</v>
      </c>
      <c r="D75" s="14">
        <v>161.94999999999999</v>
      </c>
      <c r="E75" s="472">
        <f>D75/1.2</f>
        <v>134.95833333333334</v>
      </c>
      <c r="F75" s="489">
        <f t="shared" ref="F75:F82" si="38">G75+H75</f>
        <v>736.42</v>
      </c>
      <c r="G75" s="14">
        <v>0</v>
      </c>
      <c r="H75" s="490">
        <v>736.42</v>
      </c>
      <c r="I75" s="536">
        <f t="shared" ref="I75:I81" si="39">F75*I$124</f>
        <v>765.8768</v>
      </c>
      <c r="J75" s="183">
        <f t="shared" si="12"/>
        <v>0</v>
      </c>
      <c r="K75" s="560">
        <f t="shared" si="13"/>
        <v>765.8768</v>
      </c>
      <c r="L75" s="299">
        <f t="shared" ref="L75:L81" si="40">I75*L$124</f>
        <v>796.51187200000004</v>
      </c>
      <c r="M75" s="10">
        <f t="shared" si="14"/>
        <v>0</v>
      </c>
      <c r="N75" s="326">
        <f t="shared" si="15"/>
        <v>796.51187200000004</v>
      </c>
      <c r="O75" s="299">
        <f t="shared" ref="O75:O81" si="41">L75*O$124</f>
        <v>828.37234688000012</v>
      </c>
      <c r="P75" s="10">
        <f t="shared" si="16"/>
        <v>0</v>
      </c>
      <c r="Q75" s="326">
        <f t="shared" si="17"/>
        <v>828.37234688000012</v>
      </c>
      <c r="R75" s="299">
        <f t="shared" ref="R75:R81" si="42">O75*R$124</f>
        <v>861.5072407552002</v>
      </c>
      <c r="S75" s="10">
        <f t="shared" si="18"/>
        <v>0</v>
      </c>
      <c r="T75" s="326">
        <f t="shared" si="19"/>
        <v>861.5072407552002</v>
      </c>
      <c r="U75" s="299">
        <f t="shared" ref="U75:U81" si="43">R75*U$124</f>
        <v>895.96753038540828</v>
      </c>
      <c r="V75" s="10">
        <f t="shared" si="20"/>
        <v>0</v>
      </c>
      <c r="W75" s="326">
        <f t="shared" si="21"/>
        <v>895.96753038540828</v>
      </c>
      <c r="X75" s="299">
        <f t="shared" ref="X75:X81" si="44">U75*X$124</f>
        <v>931.80623160082462</v>
      </c>
      <c r="Y75" s="10">
        <f t="shared" si="22"/>
        <v>0</v>
      </c>
      <c r="Z75" s="326">
        <f t="shared" si="23"/>
        <v>931.80623160082462</v>
      </c>
      <c r="AA75" s="299">
        <f t="shared" ref="AA75:AA81" si="45">X75*AA$124</f>
        <v>969.07848086485762</v>
      </c>
      <c r="AB75" s="10">
        <f t="shared" si="24"/>
        <v>0</v>
      </c>
      <c r="AC75" s="326">
        <f t="shared" si="25"/>
        <v>969.07848086485762</v>
      </c>
      <c r="AD75" s="299">
        <f t="shared" ref="AD75:AD81" si="46">AA75*AD$124</f>
        <v>1007.8416200994519</v>
      </c>
      <c r="AE75" s="10">
        <f t="shared" si="26"/>
        <v>0</v>
      </c>
      <c r="AF75" s="326">
        <f t="shared" si="27"/>
        <v>1007.8416200994519</v>
      </c>
      <c r="AG75" s="299">
        <f t="shared" ref="AG75:AG81" si="47">AD75*AG$124</f>
        <v>1048.1552849034301</v>
      </c>
      <c r="AH75" s="10">
        <f t="shared" si="28"/>
        <v>0</v>
      </c>
      <c r="AI75" s="326">
        <f t="shared" si="29"/>
        <v>1048.1552849034301</v>
      </c>
      <c r="AJ75" s="299">
        <f t="shared" ref="AJ75:AJ81" si="48">AG75*AJ$124</f>
        <v>1090.0814962995673</v>
      </c>
      <c r="AK75" s="10">
        <f t="shared" si="30"/>
        <v>0</v>
      </c>
      <c r="AL75" s="326">
        <f t="shared" si="31"/>
        <v>1090.0814962995673</v>
      </c>
      <c r="AM75" s="299">
        <f t="shared" ref="AM75:AM81" si="49">AJ75*AM$124</f>
        <v>1133.6847561515501</v>
      </c>
      <c r="AN75" s="10">
        <f t="shared" si="32"/>
        <v>0</v>
      </c>
      <c r="AO75" s="326">
        <f t="shared" si="33"/>
        <v>1133.6847561515501</v>
      </c>
      <c r="AP75" s="299">
        <f t="shared" ref="AP75:AP81" si="50">AM75*AP$124</f>
        <v>1179.0321463976122</v>
      </c>
      <c r="AQ75" s="10">
        <f t="shared" si="34"/>
        <v>0</v>
      </c>
      <c r="AR75" s="326">
        <f t="shared" si="35"/>
        <v>1179.0321463976122</v>
      </c>
      <c r="AS75" s="299">
        <f t="shared" ref="AS75:AS81" si="51">AP75*AS$124</f>
        <v>1226.1934322535167</v>
      </c>
      <c r="AT75" s="10">
        <f t="shared" si="36"/>
        <v>0</v>
      </c>
      <c r="AU75" s="326">
        <f t="shared" si="37"/>
        <v>1226.1934322535167</v>
      </c>
      <c r="AV75" s="616"/>
      <c r="AW75" s="651"/>
      <c r="AX75" s="675"/>
    </row>
    <row r="76" spans="1:51" s="13" customFormat="1" hidden="1" outlineLevel="1">
      <c r="A76" s="102" t="s">
        <v>113</v>
      </c>
      <c r="B76" s="5" t="s">
        <v>114</v>
      </c>
      <c r="C76" s="6" t="s">
        <v>63</v>
      </c>
      <c r="D76" s="14">
        <v>942.63</v>
      </c>
      <c r="E76" s="472">
        <f>D76/1.2</f>
        <v>785.52499999999998</v>
      </c>
      <c r="F76" s="489">
        <f t="shared" si="38"/>
        <v>37.635999999999996</v>
      </c>
      <c r="G76" s="14">
        <f>33.367</f>
        <v>33.366999999999997</v>
      </c>
      <c r="H76" s="490">
        <v>4.2690000000000001</v>
      </c>
      <c r="I76" s="536">
        <f t="shared" si="39"/>
        <v>39.141439999999996</v>
      </c>
      <c r="J76" s="183">
        <f t="shared" si="12"/>
        <v>34.701679999999996</v>
      </c>
      <c r="K76" s="560">
        <f t="shared" si="13"/>
        <v>4.4397600000000006</v>
      </c>
      <c r="L76" s="299">
        <f t="shared" si="40"/>
        <v>40.707097599999997</v>
      </c>
      <c r="M76" s="10">
        <f t="shared" si="14"/>
        <v>36.089747199999998</v>
      </c>
      <c r="N76" s="326">
        <f t="shared" si="15"/>
        <v>4.6173504000000012</v>
      </c>
      <c r="O76" s="299">
        <f t="shared" si="41"/>
        <v>42.335381503999997</v>
      </c>
      <c r="P76" s="10">
        <f t="shared" si="16"/>
        <v>37.533337087999996</v>
      </c>
      <c r="Q76" s="326">
        <f t="shared" si="17"/>
        <v>4.8020444160000011</v>
      </c>
      <c r="R76" s="299">
        <f t="shared" si="42"/>
        <v>44.028796764159999</v>
      </c>
      <c r="S76" s="10">
        <f t="shared" si="18"/>
        <v>39.034670571519996</v>
      </c>
      <c r="T76" s="326">
        <f t="shared" si="19"/>
        <v>4.9941261926400013</v>
      </c>
      <c r="U76" s="299">
        <f t="shared" si="43"/>
        <v>45.7899486347264</v>
      </c>
      <c r="V76" s="10">
        <f t="shared" si="20"/>
        <v>40.5960573943808</v>
      </c>
      <c r="W76" s="326">
        <f t="shared" si="21"/>
        <v>5.1938912403456019</v>
      </c>
      <c r="X76" s="299">
        <f t="shared" si="44"/>
        <v>47.621546580115456</v>
      </c>
      <c r="Y76" s="10">
        <f t="shared" si="22"/>
        <v>42.219899690156034</v>
      </c>
      <c r="Z76" s="326">
        <f t="shared" si="23"/>
        <v>5.4016468899594265</v>
      </c>
      <c r="AA76" s="299">
        <f t="shared" si="45"/>
        <v>49.526408443320079</v>
      </c>
      <c r="AB76" s="10">
        <f t="shared" si="24"/>
        <v>43.908695677762275</v>
      </c>
      <c r="AC76" s="326">
        <f t="shared" si="25"/>
        <v>5.6177127655578039</v>
      </c>
      <c r="AD76" s="299">
        <f t="shared" si="46"/>
        <v>51.507464781052882</v>
      </c>
      <c r="AE76" s="10">
        <f t="shared" si="26"/>
        <v>45.66504350487277</v>
      </c>
      <c r="AF76" s="326">
        <f t="shared" si="27"/>
        <v>5.842421276180116</v>
      </c>
      <c r="AG76" s="299">
        <f t="shared" si="47"/>
        <v>53.567763372294998</v>
      </c>
      <c r="AH76" s="10">
        <f t="shared" si="28"/>
        <v>47.49164524506768</v>
      </c>
      <c r="AI76" s="326">
        <f t="shared" si="29"/>
        <v>6.0761181272273213</v>
      </c>
      <c r="AJ76" s="299">
        <f t="shared" si="48"/>
        <v>55.710473907186802</v>
      </c>
      <c r="AK76" s="10">
        <f t="shared" si="30"/>
        <v>49.391311054870386</v>
      </c>
      <c r="AL76" s="326">
        <f t="shared" si="31"/>
        <v>6.3191628523164143</v>
      </c>
      <c r="AM76" s="299">
        <f t="shared" si="49"/>
        <v>57.93889286347428</v>
      </c>
      <c r="AN76" s="10">
        <f t="shared" si="32"/>
        <v>51.3669634970652</v>
      </c>
      <c r="AO76" s="326">
        <f t="shared" si="33"/>
        <v>6.571929366409071</v>
      </c>
      <c r="AP76" s="299">
        <f t="shared" si="50"/>
        <v>60.256448578013256</v>
      </c>
      <c r="AQ76" s="10">
        <f t="shared" si="34"/>
        <v>53.421642036947809</v>
      </c>
      <c r="AR76" s="326">
        <f t="shared" si="35"/>
        <v>6.8348065410654337</v>
      </c>
      <c r="AS76" s="299">
        <f t="shared" si="51"/>
        <v>62.66670652113379</v>
      </c>
      <c r="AT76" s="10">
        <f t="shared" si="36"/>
        <v>55.558507718425723</v>
      </c>
      <c r="AU76" s="326">
        <f t="shared" si="37"/>
        <v>7.1081988027080509</v>
      </c>
      <c r="AV76" s="616"/>
      <c r="AW76" s="651"/>
      <c r="AX76" s="675"/>
    </row>
    <row r="77" spans="1:51" s="13" customFormat="1" hidden="1" outlineLevel="1">
      <c r="A77" s="102"/>
      <c r="B77" s="5" t="s">
        <v>115</v>
      </c>
      <c r="C77" s="6" t="s">
        <v>63</v>
      </c>
      <c r="D77" s="14"/>
      <c r="E77" s="472"/>
      <c r="F77" s="489">
        <f t="shared" si="38"/>
        <v>0</v>
      </c>
      <c r="G77" s="14"/>
      <c r="H77" s="490"/>
      <c r="I77" s="536">
        <f t="shared" si="39"/>
        <v>0</v>
      </c>
      <c r="J77" s="183">
        <f t="shared" si="12"/>
        <v>0</v>
      </c>
      <c r="K77" s="560">
        <f t="shared" si="13"/>
        <v>0</v>
      </c>
      <c r="L77" s="299">
        <f t="shared" si="40"/>
        <v>0</v>
      </c>
      <c r="M77" s="10">
        <f t="shared" si="14"/>
        <v>0</v>
      </c>
      <c r="N77" s="326">
        <f t="shared" si="15"/>
        <v>0</v>
      </c>
      <c r="O77" s="299">
        <f t="shared" si="41"/>
        <v>0</v>
      </c>
      <c r="P77" s="10">
        <f t="shared" si="16"/>
        <v>0</v>
      </c>
      <c r="Q77" s="326">
        <f t="shared" si="17"/>
        <v>0</v>
      </c>
      <c r="R77" s="299">
        <f t="shared" si="42"/>
        <v>0</v>
      </c>
      <c r="S77" s="10">
        <f t="shared" si="18"/>
        <v>0</v>
      </c>
      <c r="T77" s="326">
        <f t="shared" si="19"/>
        <v>0</v>
      </c>
      <c r="U77" s="299">
        <f t="shared" si="43"/>
        <v>0</v>
      </c>
      <c r="V77" s="10">
        <f t="shared" si="20"/>
        <v>0</v>
      </c>
      <c r="W77" s="326">
        <f t="shared" si="21"/>
        <v>0</v>
      </c>
      <c r="X77" s="299">
        <f t="shared" si="44"/>
        <v>0</v>
      </c>
      <c r="Y77" s="10">
        <f t="shared" si="22"/>
        <v>0</v>
      </c>
      <c r="Z77" s="326">
        <f t="shared" si="23"/>
        <v>0</v>
      </c>
      <c r="AA77" s="299">
        <f t="shared" si="45"/>
        <v>0</v>
      </c>
      <c r="AB77" s="10">
        <f t="shared" si="24"/>
        <v>0</v>
      </c>
      <c r="AC77" s="326">
        <f t="shared" si="25"/>
        <v>0</v>
      </c>
      <c r="AD77" s="299">
        <f t="shared" si="46"/>
        <v>0</v>
      </c>
      <c r="AE77" s="10">
        <f t="shared" si="26"/>
        <v>0</v>
      </c>
      <c r="AF77" s="326">
        <f t="shared" si="27"/>
        <v>0</v>
      </c>
      <c r="AG77" s="299">
        <f t="shared" si="47"/>
        <v>0</v>
      </c>
      <c r="AH77" s="10">
        <f t="shared" si="28"/>
        <v>0</v>
      </c>
      <c r="AI77" s="326">
        <f t="shared" si="29"/>
        <v>0</v>
      </c>
      <c r="AJ77" s="299">
        <f t="shared" si="48"/>
        <v>0</v>
      </c>
      <c r="AK77" s="10">
        <f t="shared" si="30"/>
        <v>0</v>
      </c>
      <c r="AL77" s="326">
        <f t="shared" si="31"/>
        <v>0</v>
      </c>
      <c r="AM77" s="299">
        <f t="shared" si="49"/>
        <v>0</v>
      </c>
      <c r="AN77" s="10">
        <f t="shared" si="32"/>
        <v>0</v>
      </c>
      <c r="AO77" s="326">
        <f t="shared" si="33"/>
        <v>0</v>
      </c>
      <c r="AP77" s="299">
        <f t="shared" si="50"/>
        <v>0</v>
      </c>
      <c r="AQ77" s="10">
        <f t="shared" si="34"/>
        <v>0</v>
      </c>
      <c r="AR77" s="326">
        <f t="shared" si="35"/>
        <v>0</v>
      </c>
      <c r="AS77" s="299">
        <f t="shared" si="51"/>
        <v>0</v>
      </c>
      <c r="AT77" s="10">
        <f t="shared" si="36"/>
        <v>0</v>
      </c>
      <c r="AU77" s="326">
        <f t="shared" si="37"/>
        <v>0</v>
      </c>
      <c r="AV77" s="616"/>
      <c r="AW77" s="651"/>
      <c r="AX77" s="675"/>
    </row>
    <row r="78" spans="1:51" s="13" customFormat="1" hidden="1" outlineLevel="1">
      <c r="A78" s="102"/>
      <c r="B78" s="5" t="s">
        <v>116</v>
      </c>
      <c r="C78" s="6" t="s">
        <v>63</v>
      </c>
      <c r="D78" s="14"/>
      <c r="E78" s="472"/>
      <c r="F78" s="489">
        <f t="shared" si="38"/>
        <v>0</v>
      </c>
      <c r="G78" s="14"/>
      <c r="H78" s="490"/>
      <c r="I78" s="536">
        <f t="shared" si="39"/>
        <v>0</v>
      </c>
      <c r="J78" s="183">
        <f t="shared" si="12"/>
        <v>0</v>
      </c>
      <c r="K78" s="560">
        <f t="shared" si="13"/>
        <v>0</v>
      </c>
      <c r="L78" s="299">
        <f t="shared" si="40"/>
        <v>0</v>
      </c>
      <c r="M78" s="10">
        <f t="shared" si="14"/>
        <v>0</v>
      </c>
      <c r="N78" s="326">
        <f t="shared" si="15"/>
        <v>0</v>
      </c>
      <c r="O78" s="299">
        <f t="shared" si="41"/>
        <v>0</v>
      </c>
      <c r="P78" s="10">
        <f t="shared" si="16"/>
        <v>0</v>
      </c>
      <c r="Q78" s="326">
        <f t="shared" si="17"/>
        <v>0</v>
      </c>
      <c r="R78" s="299">
        <f t="shared" si="42"/>
        <v>0</v>
      </c>
      <c r="S78" s="10">
        <f t="shared" si="18"/>
        <v>0</v>
      </c>
      <c r="T78" s="326">
        <f t="shared" si="19"/>
        <v>0</v>
      </c>
      <c r="U78" s="299">
        <f t="shared" si="43"/>
        <v>0</v>
      </c>
      <c r="V78" s="10">
        <f t="shared" si="20"/>
        <v>0</v>
      </c>
      <c r="W78" s="326">
        <f t="shared" si="21"/>
        <v>0</v>
      </c>
      <c r="X78" s="299">
        <f t="shared" si="44"/>
        <v>0</v>
      </c>
      <c r="Y78" s="10">
        <f t="shared" si="22"/>
        <v>0</v>
      </c>
      <c r="Z78" s="326">
        <f t="shared" si="23"/>
        <v>0</v>
      </c>
      <c r="AA78" s="299">
        <f t="shared" si="45"/>
        <v>0</v>
      </c>
      <c r="AB78" s="10">
        <f t="shared" si="24"/>
        <v>0</v>
      </c>
      <c r="AC78" s="326">
        <f t="shared" si="25"/>
        <v>0</v>
      </c>
      <c r="AD78" s="299">
        <f t="shared" si="46"/>
        <v>0</v>
      </c>
      <c r="AE78" s="10">
        <f t="shared" si="26"/>
        <v>0</v>
      </c>
      <c r="AF78" s="326">
        <f t="shared" si="27"/>
        <v>0</v>
      </c>
      <c r="AG78" s="299">
        <f t="shared" si="47"/>
        <v>0</v>
      </c>
      <c r="AH78" s="10">
        <f t="shared" si="28"/>
        <v>0</v>
      </c>
      <c r="AI78" s="326">
        <f t="shared" si="29"/>
        <v>0</v>
      </c>
      <c r="AJ78" s="299">
        <f t="shared" si="48"/>
        <v>0</v>
      </c>
      <c r="AK78" s="10">
        <f t="shared" si="30"/>
        <v>0</v>
      </c>
      <c r="AL78" s="326">
        <f t="shared" si="31"/>
        <v>0</v>
      </c>
      <c r="AM78" s="299">
        <f t="shared" si="49"/>
        <v>0</v>
      </c>
      <c r="AN78" s="10">
        <f t="shared" si="32"/>
        <v>0</v>
      </c>
      <c r="AO78" s="326">
        <f t="shared" si="33"/>
        <v>0</v>
      </c>
      <c r="AP78" s="299">
        <f t="shared" si="50"/>
        <v>0</v>
      </c>
      <c r="AQ78" s="10">
        <f t="shared" si="34"/>
        <v>0</v>
      </c>
      <c r="AR78" s="326">
        <f t="shared" si="35"/>
        <v>0</v>
      </c>
      <c r="AS78" s="299">
        <f t="shared" si="51"/>
        <v>0</v>
      </c>
      <c r="AT78" s="10">
        <f t="shared" si="36"/>
        <v>0</v>
      </c>
      <c r="AU78" s="326">
        <f t="shared" si="37"/>
        <v>0</v>
      </c>
      <c r="AV78" s="617"/>
      <c r="AW78" s="652"/>
      <c r="AX78" s="675"/>
    </row>
    <row r="79" spans="1:51" s="107" customFormat="1" hidden="1" outlineLevel="1">
      <c r="A79" s="103"/>
      <c r="B79" s="104" t="s">
        <v>117</v>
      </c>
      <c r="C79" s="105" t="s">
        <v>63</v>
      </c>
      <c r="D79" s="99"/>
      <c r="E79" s="480"/>
      <c r="F79" s="489">
        <f t="shared" si="38"/>
        <v>0</v>
      </c>
      <c r="G79" s="99"/>
      <c r="H79" s="513"/>
      <c r="I79" s="536">
        <f t="shared" si="39"/>
        <v>0</v>
      </c>
      <c r="J79" s="183">
        <f t="shared" si="12"/>
        <v>0</v>
      </c>
      <c r="K79" s="560">
        <f t="shared" si="13"/>
        <v>0</v>
      </c>
      <c r="L79" s="334">
        <f t="shared" si="40"/>
        <v>0</v>
      </c>
      <c r="M79" s="106">
        <f t="shared" si="14"/>
        <v>0</v>
      </c>
      <c r="N79" s="336">
        <f t="shared" si="15"/>
        <v>0</v>
      </c>
      <c r="O79" s="334">
        <f t="shared" si="41"/>
        <v>0</v>
      </c>
      <c r="P79" s="106">
        <f t="shared" si="16"/>
        <v>0</v>
      </c>
      <c r="Q79" s="336">
        <f t="shared" si="17"/>
        <v>0</v>
      </c>
      <c r="R79" s="334">
        <f t="shared" si="42"/>
        <v>0</v>
      </c>
      <c r="S79" s="106">
        <f t="shared" si="18"/>
        <v>0</v>
      </c>
      <c r="T79" s="336">
        <f t="shared" si="19"/>
        <v>0</v>
      </c>
      <c r="U79" s="334">
        <f t="shared" si="43"/>
        <v>0</v>
      </c>
      <c r="V79" s="106">
        <f t="shared" si="20"/>
        <v>0</v>
      </c>
      <c r="W79" s="336">
        <f t="shared" si="21"/>
        <v>0</v>
      </c>
      <c r="X79" s="334">
        <f t="shared" si="44"/>
        <v>0</v>
      </c>
      <c r="Y79" s="106">
        <f t="shared" si="22"/>
        <v>0</v>
      </c>
      <c r="Z79" s="336">
        <f t="shared" si="23"/>
        <v>0</v>
      </c>
      <c r="AA79" s="334">
        <f t="shared" si="45"/>
        <v>0</v>
      </c>
      <c r="AB79" s="106">
        <f t="shared" si="24"/>
        <v>0</v>
      </c>
      <c r="AC79" s="336">
        <f t="shared" si="25"/>
        <v>0</v>
      </c>
      <c r="AD79" s="334">
        <f t="shared" si="46"/>
        <v>0</v>
      </c>
      <c r="AE79" s="106">
        <f t="shared" si="26"/>
        <v>0</v>
      </c>
      <c r="AF79" s="336">
        <f t="shared" si="27"/>
        <v>0</v>
      </c>
      <c r="AG79" s="334">
        <f t="shared" si="47"/>
        <v>0</v>
      </c>
      <c r="AH79" s="106">
        <f t="shared" si="28"/>
        <v>0</v>
      </c>
      <c r="AI79" s="336">
        <f t="shared" si="29"/>
        <v>0</v>
      </c>
      <c r="AJ79" s="334">
        <f t="shared" si="48"/>
        <v>0</v>
      </c>
      <c r="AK79" s="106">
        <f t="shared" si="30"/>
        <v>0</v>
      </c>
      <c r="AL79" s="336">
        <f t="shared" si="31"/>
        <v>0</v>
      </c>
      <c r="AM79" s="334">
        <f t="shared" si="49"/>
        <v>0</v>
      </c>
      <c r="AN79" s="106">
        <f t="shared" si="32"/>
        <v>0</v>
      </c>
      <c r="AO79" s="336">
        <f t="shared" si="33"/>
        <v>0</v>
      </c>
      <c r="AP79" s="334">
        <f t="shared" si="50"/>
        <v>0</v>
      </c>
      <c r="AQ79" s="106">
        <f t="shared" si="34"/>
        <v>0</v>
      </c>
      <c r="AR79" s="336">
        <f t="shared" si="35"/>
        <v>0</v>
      </c>
      <c r="AS79" s="334">
        <f t="shared" si="51"/>
        <v>0</v>
      </c>
      <c r="AT79" s="106">
        <f t="shared" si="36"/>
        <v>0</v>
      </c>
      <c r="AU79" s="336">
        <f t="shared" si="37"/>
        <v>0</v>
      </c>
      <c r="AV79" s="618"/>
      <c r="AW79" s="653"/>
      <c r="AX79" s="686"/>
    </row>
    <row r="80" spans="1:51" s="107" customFormat="1" hidden="1" outlineLevel="1">
      <c r="A80" s="103"/>
      <c r="B80" s="104" t="s">
        <v>105</v>
      </c>
      <c r="C80" s="105" t="s">
        <v>63</v>
      </c>
      <c r="D80" s="99"/>
      <c r="E80" s="480"/>
      <c r="F80" s="489">
        <f t="shared" si="38"/>
        <v>0</v>
      </c>
      <c r="G80" s="99"/>
      <c r="H80" s="513"/>
      <c r="I80" s="536">
        <f t="shared" si="39"/>
        <v>0</v>
      </c>
      <c r="J80" s="183">
        <f t="shared" si="12"/>
        <v>0</v>
      </c>
      <c r="K80" s="560">
        <f t="shared" si="13"/>
        <v>0</v>
      </c>
      <c r="L80" s="334">
        <f t="shared" si="40"/>
        <v>0</v>
      </c>
      <c r="M80" s="106">
        <f t="shared" si="14"/>
        <v>0</v>
      </c>
      <c r="N80" s="336">
        <f t="shared" si="15"/>
        <v>0</v>
      </c>
      <c r="O80" s="334">
        <f t="shared" si="41"/>
        <v>0</v>
      </c>
      <c r="P80" s="106">
        <f t="shared" si="16"/>
        <v>0</v>
      </c>
      <c r="Q80" s="336">
        <f t="shared" si="17"/>
        <v>0</v>
      </c>
      <c r="R80" s="334">
        <f t="shared" si="42"/>
        <v>0</v>
      </c>
      <c r="S80" s="106">
        <f t="shared" si="18"/>
        <v>0</v>
      </c>
      <c r="T80" s="336">
        <f t="shared" si="19"/>
        <v>0</v>
      </c>
      <c r="U80" s="334">
        <f t="shared" si="43"/>
        <v>0</v>
      </c>
      <c r="V80" s="106">
        <f t="shared" si="20"/>
        <v>0</v>
      </c>
      <c r="W80" s="336">
        <f t="shared" si="21"/>
        <v>0</v>
      </c>
      <c r="X80" s="334">
        <f t="shared" si="44"/>
        <v>0</v>
      </c>
      <c r="Y80" s="106">
        <f t="shared" si="22"/>
        <v>0</v>
      </c>
      <c r="Z80" s="336">
        <f t="shared" si="23"/>
        <v>0</v>
      </c>
      <c r="AA80" s="334">
        <f t="shared" si="45"/>
        <v>0</v>
      </c>
      <c r="AB80" s="106">
        <f t="shared" si="24"/>
        <v>0</v>
      </c>
      <c r="AC80" s="336">
        <f t="shared" si="25"/>
        <v>0</v>
      </c>
      <c r="AD80" s="334">
        <f t="shared" si="46"/>
        <v>0</v>
      </c>
      <c r="AE80" s="106">
        <f t="shared" si="26"/>
        <v>0</v>
      </c>
      <c r="AF80" s="336">
        <f t="shared" si="27"/>
        <v>0</v>
      </c>
      <c r="AG80" s="334">
        <f t="shared" si="47"/>
        <v>0</v>
      </c>
      <c r="AH80" s="106">
        <f t="shared" si="28"/>
        <v>0</v>
      </c>
      <c r="AI80" s="336">
        <f t="shared" si="29"/>
        <v>0</v>
      </c>
      <c r="AJ80" s="334">
        <f t="shared" si="48"/>
        <v>0</v>
      </c>
      <c r="AK80" s="106">
        <f t="shared" si="30"/>
        <v>0</v>
      </c>
      <c r="AL80" s="336">
        <f t="shared" si="31"/>
        <v>0</v>
      </c>
      <c r="AM80" s="334">
        <f t="shared" si="49"/>
        <v>0</v>
      </c>
      <c r="AN80" s="106">
        <f t="shared" si="32"/>
        <v>0</v>
      </c>
      <c r="AO80" s="336">
        <f t="shared" si="33"/>
        <v>0</v>
      </c>
      <c r="AP80" s="334">
        <f t="shared" si="50"/>
        <v>0</v>
      </c>
      <c r="AQ80" s="106">
        <f t="shared" si="34"/>
        <v>0</v>
      </c>
      <c r="AR80" s="336">
        <f t="shared" si="35"/>
        <v>0</v>
      </c>
      <c r="AS80" s="334">
        <f t="shared" si="51"/>
        <v>0</v>
      </c>
      <c r="AT80" s="106">
        <f t="shared" si="36"/>
        <v>0</v>
      </c>
      <c r="AU80" s="336">
        <f t="shared" si="37"/>
        <v>0</v>
      </c>
      <c r="AV80" s="618"/>
      <c r="AW80" s="653"/>
      <c r="AX80" s="686"/>
    </row>
    <row r="81" spans="1:54" s="13" customFormat="1" hidden="1" outlineLevel="1">
      <c r="A81" s="102" t="s">
        <v>118</v>
      </c>
      <c r="B81" s="5" t="s">
        <v>119</v>
      </c>
      <c r="C81" s="6" t="s">
        <v>63</v>
      </c>
      <c r="D81" s="14"/>
      <c r="E81" s="472"/>
      <c r="F81" s="489">
        <f t="shared" si="38"/>
        <v>1.8</v>
      </c>
      <c r="G81" s="14">
        <v>1.8</v>
      </c>
      <c r="H81" s="490">
        <v>0</v>
      </c>
      <c r="I81" s="536">
        <f t="shared" si="39"/>
        <v>1.8720000000000001</v>
      </c>
      <c r="J81" s="183">
        <f t="shared" si="12"/>
        <v>1.8720000000000001</v>
      </c>
      <c r="K81" s="560">
        <f t="shared" si="13"/>
        <v>0</v>
      </c>
      <c r="L81" s="299">
        <f t="shared" si="40"/>
        <v>1.9468800000000002</v>
      </c>
      <c r="M81" s="10">
        <f t="shared" si="14"/>
        <v>1.9468800000000002</v>
      </c>
      <c r="N81" s="326">
        <f t="shared" si="15"/>
        <v>0</v>
      </c>
      <c r="O81" s="299">
        <f t="shared" si="41"/>
        <v>2.0247552000000004</v>
      </c>
      <c r="P81" s="10">
        <f t="shared" si="16"/>
        <v>2.0247552000000004</v>
      </c>
      <c r="Q81" s="326">
        <f t="shared" si="17"/>
        <v>0</v>
      </c>
      <c r="R81" s="299">
        <f t="shared" si="42"/>
        <v>2.1057454080000007</v>
      </c>
      <c r="S81" s="10">
        <f t="shared" si="18"/>
        <v>2.1057454080000007</v>
      </c>
      <c r="T81" s="326">
        <f t="shared" si="19"/>
        <v>0</v>
      </c>
      <c r="U81" s="299">
        <f t="shared" si="43"/>
        <v>2.1899752243200008</v>
      </c>
      <c r="V81" s="10">
        <f t="shared" si="20"/>
        <v>2.1899752243200008</v>
      </c>
      <c r="W81" s="326">
        <f t="shared" si="21"/>
        <v>0</v>
      </c>
      <c r="X81" s="299">
        <f t="shared" si="44"/>
        <v>2.2775742332928011</v>
      </c>
      <c r="Y81" s="10">
        <f t="shared" si="22"/>
        <v>2.2775742332928011</v>
      </c>
      <c r="Z81" s="326">
        <f t="shared" si="23"/>
        <v>0</v>
      </c>
      <c r="AA81" s="299">
        <f t="shared" si="45"/>
        <v>2.3686772026245131</v>
      </c>
      <c r="AB81" s="10">
        <f t="shared" si="24"/>
        <v>2.3686772026245131</v>
      </c>
      <c r="AC81" s="326">
        <f t="shared" si="25"/>
        <v>0</v>
      </c>
      <c r="AD81" s="299">
        <f t="shared" si="46"/>
        <v>2.4634242907294936</v>
      </c>
      <c r="AE81" s="10">
        <f t="shared" si="26"/>
        <v>2.4634242907294936</v>
      </c>
      <c r="AF81" s="326">
        <f t="shared" si="27"/>
        <v>0</v>
      </c>
      <c r="AG81" s="299">
        <f t="shared" si="47"/>
        <v>2.5619612623586736</v>
      </c>
      <c r="AH81" s="10">
        <f t="shared" si="28"/>
        <v>2.5619612623586736</v>
      </c>
      <c r="AI81" s="326">
        <f t="shared" si="29"/>
        <v>0</v>
      </c>
      <c r="AJ81" s="299">
        <f t="shared" si="48"/>
        <v>2.6644397128530208</v>
      </c>
      <c r="AK81" s="10">
        <f t="shared" si="30"/>
        <v>2.6644397128530208</v>
      </c>
      <c r="AL81" s="326">
        <f t="shared" si="31"/>
        <v>0</v>
      </c>
      <c r="AM81" s="299">
        <f t="shared" si="49"/>
        <v>2.771017301367142</v>
      </c>
      <c r="AN81" s="10">
        <f t="shared" si="32"/>
        <v>2.771017301367142</v>
      </c>
      <c r="AO81" s="326">
        <f t="shared" si="33"/>
        <v>0</v>
      </c>
      <c r="AP81" s="299">
        <f t="shared" si="50"/>
        <v>2.8818579934218276</v>
      </c>
      <c r="AQ81" s="10">
        <f t="shared" si="34"/>
        <v>2.8818579934218276</v>
      </c>
      <c r="AR81" s="326">
        <f t="shared" si="35"/>
        <v>0</v>
      </c>
      <c r="AS81" s="299">
        <f t="shared" si="51"/>
        <v>2.9971323131587009</v>
      </c>
      <c r="AT81" s="10">
        <f t="shared" si="36"/>
        <v>2.9971323131587009</v>
      </c>
      <c r="AU81" s="326">
        <f t="shared" si="37"/>
        <v>0</v>
      </c>
      <c r="AV81" s="616"/>
      <c r="AW81" s="651"/>
      <c r="AX81" s="675"/>
    </row>
    <row r="82" spans="1:54" s="13" customFormat="1" hidden="1" outlineLevel="1">
      <c r="A82" s="102" t="s">
        <v>120</v>
      </c>
      <c r="B82" s="5" t="s">
        <v>121</v>
      </c>
      <c r="C82" s="6" t="s">
        <v>63</v>
      </c>
      <c r="D82" s="14">
        <v>0</v>
      </c>
      <c r="E82" s="472">
        <f>D82/1.2</f>
        <v>0</v>
      </c>
      <c r="F82" s="489">
        <f t="shared" si="38"/>
        <v>0</v>
      </c>
      <c r="G82" s="14"/>
      <c r="H82" s="490"/>
      <c r="I82" s="536">
        <f>F82</f>
        <v>0</v>
      </c>
      <c r="J82" s="183">
        <f t="shared" si="12"/>
        <v>0</v>
      </c>
      <c r="K82" s="560">
        <f t="shared" si="13"/>
        <v>0</v>
      </c>
      <c r="L82" s="299">
        <f>I82</f>
        <v>0</v>
      </c>
      <c r="M82" s="10">
        <f t="shared" si="14"/>
        <v>0</v>
      </c>
      <c r="N82" s="326">
        <f t="shared" si="15"/>
        <v>0</v>
      </c>
      <c r="O82" s="299">
        <f>L82</f>
        <v>0</v>
      </c>
      <c r="P82" s="10">
        <f t="shared" si="16"/>
        <v>0</v>
      </c>
      <c r="Q82" s="326">
        <f t="shared" si="17"/>
        <v>0</v>
      </c>
      <c r="R82" s="299">
        <f>O82</f>
        <v>0</v>
      </c>
      <c r="S82" s="10">
        <f t="shared" si="18"/>
        <v>0</v>
      </c>
      <c r="T82" s="326">
        <f t="shared" si="19"/>
        <v>0</v>
      </c>
      <c r="U82" s="299">
        <f>R82</f>
        <v>0</v>
      </c>
      <c r="V82" s="10">
        <f t="shared" si="20"/>
        <v>0</v>
      </c>
      <c r="W82" s="326">
        <f t="shared" si="21"/>
        <v>0</v>
      </c>
      <c r="X82" s="299">
        <f>U82</f>
        <v>0</v>
      </c>
      <c r="Y82" s="10">
        <f t="shared" si="22"/>
        <v>0</v>
      </c>
      <c r="Z82" s="326">
        <f t="shared" si="23"/>
        <v>0</v>
      </c>
      <c r="AA82" s="299">
        <f>X82</f>
        <v>0</v>
      </c>
      <c r="AB82" s="10">
        <f t="shared" si="24"/>
        <v>0</v>
      </c>
      <c r="AC82" s="326">
        <f t="shared" si="25"/>
        <v>0</v>
      </c>
      <c r="AD82" s="299">
        <f>AA82</f>
        <v>0</v>
      </c>
      <c r="AE82" s="10">
        <f t="shared" si="26"/>
        <v>0</v>
      </c>
      <c r="AF82" s="326">
        <f t="shared" si="27"/>
        <v>0</v>
      </c>
      <c r="AG82" s="299">
        <f>AD82</f>
        <v>0</v>
      </c>
      <c r="AH82" s="10">
        <f t="shared" si="28"/>
        <v>0</v>
      </c>
      <c r="AI82" s="326">
        <f t="shared" si="29"/>
        <v>0</v>
      </c>
      <c r="AJ82" s="299">
        <f>AG82</f>
        <v>0</v>
      </c>
      <c r="AK82" s="10">
        <f t="shared" si="30"/>
        <v>0</v>
      </c>
      <c r="AL82" s="326">
        <f t="shared" si="31"/>
        <v>0</v>
      </c>
      <c r="AM82" s="299">
        <f>AJ82</f>
        <v>0</v>
      </c>
      <c r="AN82" s="10">
        <f t="shared" si="32"/>
        <v>0</v>
      </c>
      <c r="AO82" s="326">
        <f t="shared" si="33"/>
        <v>0</v>
      </c>
      <c r="AP82" s="299">
        <f>AM82</f>
        <v>0</v>
      </c>
      <c r="AQ82" s="10">
        <f t="shared" si="34"/>
        <v>0</v>
      </c>
      <c r="AR82" s="326">
        <f t="shared" si="35"/>
        <v>0</v>
      </c>
      <c r="AS82" s="299">
        <f>AP82</f>
        <v>0</v>
      </c>
      <c r="AT82" s="10">
        <f t="shared" si="36"/>
        <v>0</v>
      </c>
      <c r="AU82" s="326">
        <f t="shared" si="37"/>
        <v>0</v>
      </c>
      <c r="AV82" s="616"/>
      <c r="AW82" s="651"/>
      <c r="AX82" s="675"/>
    </row>
    <row r="83" spans="1:54" hidden="1" outlineLevel="1">
      <c r="A83" s="87" t="s">
        <v>122</v>
      </c>
      <c r="B83" s="58" t="s">
        <v>123</v>
      </c>
      <c r="C83" s="62" t="s">
        <v>63</v>
      </c>
      <c r="D83" s="14">
        <f>D84+D87</f>
        <v>2323.3500000000004</v>
      </c>
      <c r="E83" s="472">
        <f>E84+E87</f>
        <v>2319.8495000000003</v>
      </c>
      <c r="F83" s="489">
        <v>742.94500000000005</v>
      </c>
      <c r="G83" s="14">
        <f>F$83*G118</f>
        <v>597.68712925305033</v>
      </c>
      <c r="H83" s="490">
        <f>F$83*H118</f>
        <v>145.25787074694969</v>
      </c>
      <c r="I83" s="536">
        <f>F83*I124</f>
        <v>772.66280000000006</v>
      </c>
      <c r="J83" s="183">
        <f>I$83*J118</f>
        <v>618.99167302356341</v>
      </c>
      <c r="K83" s="560">
        <f>I$83*K118</f>
        <v>153.67046546580076</v>
      </c>
      <c r="L83" s="299">
        <f>I83*L124</f>
        <v>803.56931200000008</v>
      </c>
      <c r="M83" s="10">
        <f>L$83*M118</f>
        <v>643.75133994450596</v>
      </c>
      <c r="N83" s="326">
        <f>L$83*N118</f>
        <v>159.8172840844328</v>
      </c>
      <c r="O83" s="299">
        <f>L83*O124</f>
        <v>835.71208448000016</v>
      </c>
      <c r="P83" s="10">
        <f>O$83*P118</f>
        <v>669.50139354228622</v>
      </c>
      <c r="Q83" s="326">
        <f>O$83*Q118</f>
        <v>166.20997544781014</v>
      </c>
      <c r="R83" s="299">
        <f>O83*R124</f>
        <v>869.14056785920025</v>
      </c>
      <c r="S83" s="10">
        <f>R$83*S118</f>
        <v>696.28144928397774</v>
      </c>
      <c r="T83" s="326">
        <f>R$83*T118</f>
        <v>172.85837446572253</v>
      </c>
      <c r="U83" s="299">
        <f>R83*U124</f>
        <v>903.90619057356832</v>
      </c>
      <c r="V83" s="10">
        <f>U$83*V118</f>
        <v>724.13270725533687</v>
      </c>
      <c r="W83" s="326">
        <f>U$83*W118</f>
        <v>179.77270944435145</v>
      </c>
      <c r="X83" s="299">
        <f>U83*X124</f>
        <v>940.06243819651104</v>
      </c>
      <c r="Y83" s="10">
        <f>X$83*Y118</f>
        <v>753.09801554555031</v>
      </c>
      <c r="Z83" s="326">
        <f>X$83*Z118</f>
        <v>186.96361782212551</v>
      </c>
      <c r="AA83" s="299">
        <f>X83*AA124</f>
        <v>977.6649357243715</v>
      </c>
      <c r="AB83" s="10">
        <f>AA$83*AB118</f>
        <v>783.22193616737241</v>
      </c>
      <c r="AC83" s="326">
        <f>AA$83*AC118</f>
        <v>194.44216253501054</v>
      </c>
      <c r="AD83" s="299">
        <f>AA83*AD124</f>
        <v>1016.7715331533464</v>
      </c>
      <c r="AE83" s="10">
        <f>AD$83*AE118</f>
        <v>814.55081361406724</v>
      </c>
      <c r="AF83" s="326">
        <f>AD$83*AF118</f>
        <v>202.21984903641095</v>
      </c>
      <c r="AG83" s="299">
        <f>AD83*AG124</f>
        <v>1057.4423944794803</v>
      </c>
      <c r="AH83" s="10">
        <f>AG$83*AH118</f>
        <v>847.13284615863006</v>
      </c>
      <c r="AI83" s="326">
        <f>AG$83*AI118</f>
        <v>210.30864299786742</v>
      </c>
      <c r="AJ83" s="299">
        <f>AG83*AJ124</f>
        <v>1099.7400902586596</v>
      </c>
      <c r="AK83" s="10">
        <f>AJ$83*AK118</f>
        <v>881.01816000497536</v>
      </c>
      <c r="AL83" s="326">
        <f>AJ$83*AL118</f>
        <v>218.72098871778215</v>
      </c>
      <c r="AM83" s="299">
        <f>AJ83*AM124</f>
        <v>1143.729693869006</v>
      </c>
      <c r="AN83" s="10">
        <f>AM$83*AN118</f>
        <v>916.25888640517439</v>
      </c>
      <c r="AO83" s="326">
        <f>AM$83*AO118</f>
        <v>227.46982826649344</v>
      </c>
      <c r="AP83" s="299">
        <f>AM83*AP124</f>
        <v>1189.4788816237663</v>
      </c>
      <c r="AQ83" s="10">
        <f>AP$83*AQ118</f>
        <v>952.90924186138136</v>
      </c>
      <c r="AR83" s="326">
        <f>AP$83*AR118</f>
        <v>236.56862139715315</v>
      </c>
      <c r="AS83" s="299">
        <f>AP83*AS124</f>
        <v>1237.058036888717</v>
      </c>
      <c r="AT83" s="10">
        <f>AS$83*AT118</f>
        <v>991.02561153583667</v>
      </c>
      <c r="AU83" s="326">
        <f>AS$83*AU118</f>
        <v>246.03136625303929</v>
      </c>
      <c r="AV83" s="614"/>
      <c r="AW83" s="649"/>
      <c r="AX83" s="682"/>
    </row>
    <row r="84" spans="1:54" hidden="1" outlineLevel="1">
      <c r="A84" s="87"/>
      <c r="B84" s="58" t="s">
        <v>124</v>
      </c>
      <c r="C84" s="62" t="s">
        <v>63</v>
      </c>
      <c r="D84" s="14">
        <v>2302.3470000000002</v>
      </c>
      <c r="E84" s="472">
        <f>D84</f>
        <v>2302.3470000000002</v>
      </c>
      <c r="F84" s="489">
        <f>G84+H84</f>
        <v>692.45</v>
      </c>
      <c r="G84" s="280">
        <v>692.45</v>
      </c>
      <c r="H84" s="375"/>
      <c r="I84" s="565">
        <f>F84*I$124</f>
        <v>720.14800000000002</v>
      </c>
      <c r="J84" s="191">
        <f>I84*J$124</f>
        <v>748.95392000000004</v>
      </c>
      <c r="K84" s="566">
        <f>J84*K$124</f>
        <v>778.91207680000002</v>
      </c>
      <c r="L84" s="299">
        <f>I84*L$124</f>
        <v>748.95392000000004</v>
      </c>
      <c r="M84" s="10">
        <f>L84*M$124</f>
        <v>778.91207680000002</v>
      </c>
      <c r="N84" s="326">
        <f>M84*N$124</f>
        <v>810.06855987200004</v>
      </c>
      <c r="O84" s="299">
        <f>L84*O$124</f>
        <v>778.91207680000002</v>
      </c>
      <c r="P84" s="10">
        <f>O84*P$124</f>
        <v>810.06855987200004</v>
      </c>
      <c r="Q84" s="326">
        <f>P84*Q$124</f>
        <v>842.47130226688012</v>
      </c>
      <c r="R84" s="299">
        <f>O84*R$124</f>
        <v>810.06855987200004</v>
      </c>
      <c r="S84" s="10">
        <f>R84*S$124</f>
        <v>842.47130226688012</v>
      </c>
      <c r="T84" s="326">
        <f>S84*T$124</f>
        <v>876.17015435755536</v>
      </c>
      <c r="U84" s="299">
        <f>R84*U$124</f>
        <v>842.47130226688012</v>
      </c>
      <c r="V84" s="10">
        <f>U84*V$124</f>
        <v>876.17015435755536</v>
      </c>
      <c r="W84" s="326">
        <f>V84*W$124</f>
        <v>911.21696053185758</v>
      </c>
      <c r="X84" s="299">
        <f>U84*X$124</f>
        <v>876.17015435755536</v>
      </c>
      <c r="Y84" s="10">
        <f>X84*Y$124</f>
        <v>911.21696053185758</v>
      </c>
      <c r="Z84" s="326">
        <f>Y84*Z$124</f>
        <v>947.66563895313186</v>
      </c>
      <c r="AA84" s="299">
        <f>X84*AA$124</f>
        <v>911.21696053185758</v>
      </c>
      <c r="AB84" s="10">
        <f>AA84*AB$124</f>
        <v>947.66563895313186</v>
      </c>
      <c r="AC84" s="326">
        <f>AB84*AC$124</f>
        <v>985.57226451125712</v>
      </c>
      <c r="AD84" s="299">
        <f>AA84*AD$124</f>
        <v>947.66563895313186</v>
      </c>
      <c r="AE84" s="10">
        <f>AD84*AE$124</f>
        <v>985.57226451125712</v>
      </c>
      <c r="AF84" s="326">
        <f>AE84*AF$124</f>
        <v>1024.9951550917074</v>
      </c>
      <c r="AG84" s="299">
        <f>AD84*AG$124</f>
        <v>985.57226451125712</v>
      </c>
      <c r="AH84" s="10">
        <f>AG84*AH$124</f>
        <v>1024.9951550917074</v>
      </c>
      <c r="AI84" s="326">
        <f>AH84*AI$124</f>
        <v>1065.9949612953758</v>
      </c>
      <c r="AJ84" s="299">
        <f>AG84*AJ$124</f>
        <v>1024.9951550917074</v>
      </c>
      <c r="AK84" s="10">
        <f>AJ84*AK$124</f>
        <v>1065.9949612953758</v>
      </c>
      <c r="AL84" s="326">
        <f>AK84*AL$124</f>
        <v>1108.6347597471909</v>
      </c>
      <c r="AM84" s="299">
        <f>AJ84*AM$124</f>
        <v>1065.9949612953758</v>
      </c>
      <c r="AN84" s="10">
        <f>AM84*AN$124</f>
        <v>1108.6347597471909</v>
      </c>
      <c r="AO84" s="326">
        <f>AN84*AO$124</f>
        <v>1152.9801501370785</v>
      </c>
      <c r="AP84" s="299">
        <f>AM84*AP$124</f>
        <v>1108.6347597471909</v>
      </c>
      <c r="AQ84" s="10">
        <f>AP84*AQ$124</f>
        <v>1152.9801501370785</v>
      </c>
      <c r="AR84" s="326">
        <f>AQ84*AR$124</f>
        <v>1199.0993561425616</v>
      </c>
      <c r="AS84" s="299">
        <f>AP84*AS$124</f>
        <v>1152.9801501370785</v>
      </c>
      <c r="AT84" s="10">
        <f>AS84*AT$124</f>
        <v>1199.0993561425616</v>
      </c>
      <c r="AU84" s="326">
        <f>AT84*AU$124</f>
        <v>1247.0633303882641</v>
      </c>
      <c r="AV84" s="614"/>
      <c r="AW84" s="649"/>
      <c r="AX84" s="682"/>
    </row>
    <row r="85" spans="1:54" s="101" customFormat="1" hidden="1" outlineLevel="1">
      <c r="A85" s="95"/>
      <c r="B85" s="96" t="s">
        <v>103</v>
      </c>
      <c r="C85" s="109"/>
      <c r="D85" s="99"/>
      <c r="E85" s="480"/>
      <c r="F85" s="514"/>
      <c r="G85" s="110"/>
      <c r="H85" s="515"/>
      <c r="I85" s="567"/>
      <c r="J85" s="192"/>
      <c r="K85" s="568"/>
      <c r="L85" s="299"/>
      <c r="M85" s="106"/>
      <c r="N85" s="336"/>
      <c r="O85" s="334"/>
      <c r="P85" s="106"/>
      <c r="Q85" s="336"/>
      <c r="R85" s="334"/>
      <c r="S85" s="106"/>
      <c r="T85" s="336"/>
      <c r="U85" s="334"/>
      <c r="V85" s="106"/>
      <c r="W85" s="336"/>
      <c r="X85" s="334"/>
      <c r="Y85" s="106"/>
      <c r="Z85" s="336"/>
      <c r="AA85" s="334"/>
      <c r="AB85" s="106"/>
      <c r="AC85" s="336"/>
      <c r="AD85" s="334"/>
      <c r="AE85" s="106"/>
      <c r="AF85" s="336"/>
      <c r="AG85" s="334"/>
      <c r="AH85" s="106"/>
      <c r="AI85" s="336"/>
      <c r="AJ85" s="334"/>
      <c r="AK85" s="106"/>
      <c r="AL85" s="336"/>
      <c r="AM85" s="334"/>
      <c r="AN85" s="106"/>
      <c r="AO85" s="336"/>
      <c r="AP85" s="334"/>
      <c r="AQ85" s="106"/>
      <c r="AR85" s="336"/>
      <c r="AS85" s="334"/>
      <c r="AT85" s="106"/>
      <c r="AU85" s="336"/>
      <c r="AV85" s="619"/>
      <c r="AW85" s="654"/>
      <c r="AX85" s="685"/>
    </row>
    <row r="86" spans="1:54" s="101" customFormat="1" hidden="1" outlineLevel="1">
      <c r="A86" s="95"/>
      <c r="B86" s="96" t="s">
        <v>105</v>
      </c>
      <c r="C86" s="109"/>
      <c r="D86" s="99"/>
      <c r="E86" s="480"/>
      <c r="F86" s="512"/>
      <c r="G86" s="99"/>
      <c r="H86" s="513"/>
      <c r="I86" s="563">
        <f>F86*I124</f>
        <v>0</v>
      </c>
      <c r="J86" s="190">
        <f>I86*J124</f>
        <v>0</v>
      </c>
      <c r="K86" s="564">
        <f>J86*K124</f>
        <v>0</v>
      </c>
      <c r="L86" s="299">
        <f>I86*L124</f>
        <v>0</v>
      </c>
      <c r="M86" s="106">
        <f>L86*M124</f>
        <v>0</v>
      </c>
      <c r="N86" s="336">
        <f>M86*N124</f>
        <v>0</v>
      </c>
      <c r="O86" s="334">
        <f>L86*O124</f>
        <v>0</v>
      </c>
      <c r="P86" s="106">
        <f>O86*P124</f>
        <v>0</v>
      </c>
      <c r="Q86" s="336">
        <f>P86*Q124</f>
        <v>0</v>
      </c>
      <c r="R86" s="334">
        <f>O86*R124</f>
        <v>0</v>
      </c>
      <c r="S86" s="106">
        <f>R86*S124</f>
        <v>0</v>
      </c>
      <c r="T86" s="336">
        <f>S86*T124</f>
        <v>0</v>
      </c>
      <c r="U86" s="334">
        <f>R86*U124</f>
        <v>0</v>
      </c>
      <c r="V86" s="106">
        <f>U86*V124</f>
        <v>0</v>
      </c>
      <c r="W86" s="336">
        <f>V86*W124</f>
        <v>0</v>
      </c>
      <c r="X86" s="334">
        <f>U86*X124</f>
        <v>0</v>
      </c>
      <c r="Y86" s="106">
        <f>X86*Y124</f>
        <v>0</v>
      </c>
      <c r="Z86" s="336">
        <f>Y86*Z124</f>
        <v>0</v>
      </c>
      <c r="AA86" s="334">
        <f>X86*AA124</f>
        <v>0</v>
      </c>
      <c r="AB86" s="106">
        <f>AA86*AB124</f>
        <v>0</v>
      </c>
      <c r="AC86" s="336">
        <f>AB86*AC124</f>
        <v>0</v>
      </c>
      <c r="AD86" s="334">
        <f>AA86*AD124</f>
        <v>0</v>
      </c>
      <c r="AE86" s="106">
        <f>AD86*AE124</f>
        <v>0</v>
      </c>
      <c r="AF86" s="336">
        <f>AE86*AF124</f>
        <v>0</v>
      </c>
      <c r="AG86" s="334">
        <f>AD86*AG124</f>
        <v>0</v>
      </c>
      <c r="AH86" s="106">
        <f>AG86*AH124</f>
        <v>0</v>
      </c>
      <c r="AI86" s="336">
        <f>AH86*AI124</f>
        <v>0</v>
      </c>
      <c r="AJ86" s="334">
        <f>AG86*AJ124</f>
        <v>0</v>
      </c>
      <c r="AK86" s="106">
        <f>AJ86*AK124</f>
        <v>0</v>
      </c>
      <c r="AL86" s="336">
        <f>AK86*AL124</f>
        <v>0</v>
      </c>
      <c r="AM86" s="334">
        <f>AJ86*AM124</f>
        <v>0</v>
      </c>
      <c r="AN86" s="106">
        <f>AM86*AN124</f>
        <v>0</v>
      </c>
      <c r="AO86" s="336">
        <f>AN86*AO124</f>
        <v>0</v>
      </c>
      <c r="AP86" s="334">
        <f>AM86*AP124</f>
        <v>0</v>
      </c>
      <c r="AQ86" s="106">
        <f>AP86*AQ124</f>
        <v>0</v>
      </c>
      <c r="AR86" s="336">
        <f>AQ86*AR124</f>
        <v>0</v>
      </c>
      <c r="AS86" s="334">
        <f>AP86*AS124</f>
        <v>0</v>
      </c>
      <c r="AT86" s="106">
        <f>AS86*AT124</f>
        <v>0</v>
      </c>
      <c r="AU86" s="336">
        <f>AT86*AU124</f>
        <v>0</v>
      </c>
      <c r="AV86" s="619"/>
      <c r="AW86" s="654"/>
      <c r="AX86" s="685"/>
    </row>
    <row r="87" spans="1:54" hidden="1" outlineLevel="1">
      <c r="A87" s="87"/>
      <c r="B87" s="58" t="s">
        <v>125</v>
      </c>
      <c r="C87" s="62" t="s">
        <v>63</v>
      </c>
      <c r="D87" s="14">
        <f>21.003</f>
        <v>21.003</v>
      </c>
      <c r="E87" s="472">
        <f>D87/1.2</f>
        <v>17.502500000000001</v>
      </c>
      <c r="F87" s="489">
        <f>G87+H87</f>
        <v>50.494999999999997</v>
      </c>
      <c r="G87" s="280">
        <v>50.494999999999997</v>
      </c>
      <c r="H87" s="375"/>
      <c r="I87" s="536">
        <f>F87*I$124</f>
        <v>52.514800000000001</v>
      </c>
      <c r="J87" s="183">
        <f>I87*J$124</f>
        <v>54.615392</v>
      </c>
      <c r="K87" s="560">
        <f>J87*K$124</f>
        <v>56.80000768</v>
      </c>
      <c r="L87" s="299">
        <f>I87*L$124</f>
        <v>54.615392</v>
      </c>
      <c r="M87" s="10">
        <f>L87*M$124</f>
        <v>56.80000768</v>
      </c>
      <c r="N87" s="326">
        <f>M87*N$124</f>
        <v>59.072007987200003</v>
      </c>
      <c r="O87" s="299">
        <f>L87*O$124</f>
        <v>56.80000768</v>
      </c>
      <c r="P87" s="10">
        <f>O87*P$124</f>
        <v>59.072007987200003</v>
      </c>
      <c r="Q87" s="326">
        <f>P87*Q$124</f>
        <v>61.434888306688002</v>
      </c>
      <c r="R87" s="299">
        <f>O87*R$124</f>
        <v>59.072007987200003</v>
      </c>
      <c r="S87" s="10">
        <f>R87*S$124</f>
        <v>61.434888306688002</v>
      </c>
      <c r="T87" s="326">
        <f>S87*T$124</f>
        <v>63.892283838955521</v>
      </c>
      <c r="U87" s="299">
        <f>R87*U$124</f>
        <v>61.434888306688002</v>
      </c>
      <c r="V87" s="10">
        <f>U87*V$124</f>
        <v>63.892283838955521</v>
      </c>
      <c r="W87" s="326">
        <f>V87*W$124</f>
        <v>66.447975192513738</v>
      </c>
      <c r="X87" s="299">
        <f>U87*X$124</f>
        <v>63.892283838955521</v>
      </c>
      <c r="Y87" s="10">
        <f>X87*Y$124</f>
        <v>66.447975192513738</v>
      </c>
      <c r="Z87" s="326">
        <f>Y87*Z$124</f>
        <v>69.105894200214294</v>
      </c>
      <c r="AA87" s="299">
        <f>X87*AA$124</f>
        <v>66.447975192513738</v>
      </c>
      <c r="AB87" s="10">
        <f>AA87*AB$124</f>
        <v>69.105894200214294</v>
      </c>
      <c r="AC87" s="326">
        <f>AB87*AC$124</f>
        <v>71.870129968222869</v>
      </c>
      <c r="AD87" s="299">
        <f>AA87*AD$124</f>
        <v>69.105894200214294</v>
      </c>
      <c r="AE87" s="10">
        <f>AD87*AE$124</f>
        <v>71.870129968222869</v>
      </c>
      <c r="AF87" s="326">
        <f>AE87*AF$124</f>
        <v>74.744935166951791</v>
      </c>
      <c r="AG87" s="299">
        <f>AD87*AG$124</f>
        <v>71.870129968222869</v>
      </c>
      <c r="AH87" s="10">
        <f>AG87*AH$124</f>
        <v>74.744935166951791</v>
      </c>
      <c r="AI87" s="326">
        <f>AH87*AI$124</f>
        <v>77.73473257362987</v>
      </c>
      <c r="AJ87" s="299">
        <f>AG87*AJ$124</f>
        <v>74.744935166951791</v>
      </c>
      <c r="AK87" s="10">
        <f>AJ87*AK$124</f>
        <v>77.73473257362987</v>
      </c>
      <c r="AL87" s="326">
        <f>AK87*AL$124</f>
        <v>80.844121876575073</v>
      </c>
      <c r="AM87" s="299">
        <f>AJ87*AM$124</f>
        <v>77.73473257362987</v>
      </c>
      <c r="AN87" s="10">
        <f>AM87*AN$124</f>
        <v>80.844121876575073</v>
      </c>
      <c r="AO87" s="326">
        <f>AN87*AO$124</f>
        <v>84.077886751638076</v>
      </c>
      <c r="AP87" s="299">
        <f>AM87*AP$124</f>
        <v>80.844121876575073</v>
      </c>
      <c r="AQ87" s="10">
        <f>AP87*AQ$124</f>
        <v>84.077886751638076</v>
      </c>
      <c r="AR87" s="326">
        <f>AQ87*AR$124</f>
        <v>87.441002221703599</v>
      </c>
      <c r="AS87" s="299">
        <f>AP87*AS$124</f>
        <v>84.077886751638076</v>
      </c>
      <c r="AT87" s="10">
        <f>AS87*AT$124</f>
        <v>87.441002221703599</v>
      </c>
      <c r="AU87" s="326">
        <f>AT87*AU$124</f>
        <v>90.938642310571751</v>
      </c>
      <c r="AV87" s="614"/>
      <c r="AW87" s="649"/>
      <c r="AX87" s="682"/>
    </row>
    <row r="88" spans="1:54" hidden="1" outlineLevel="1">
      <c r="A88" s="87"/>
      <c r="B88" s="58"/>
      <c r="C88" s="62"/>
      <c r="D88" s="14"/>
      <c r="E88" s="472"/>
      <c r="F88" s="489"/>
      <c r="G88" s="14"/>
      <c r="H88" s="490"/>
      <c r="I88" s="536"/>
      <c r="J88" s="183"/>
      <c r="K88" s="560"/>
      <c r="L88" s="299"/>
      <c r="M88" s="10"/>
      <c r="N88" s="326"/>
      <c r="O88" s="299"/>
      <c r="P88" s="10"/>
      <c r="Q88" s="326"/>
      <c r="R88" s="299"/>
      <c r="S88" s="10"/>
      <c r="T88" s="326"/>
      <c r="U88" s="299"/>
      <c r="V88" s="10"/>
      <c r="W88" s="326"/>
      <c r="X88" s="299"/>
      <c r="Y88" s="10"/>
      <c r="Z88" s="326"/>
      <c r="AA88" s="299"/>
      <c r="AB88" s="10"/>
      <c r="AC88" s="326"/>
      <c r="AD88" s="299"/>
      <c r="AE88" s="10"/>
      <c r="AF88" s="326"/>
      <c r="AG88" s="299"/>
      <c r="AH88" s="10"/>
      <c r="AI88" s="326"/>
      <c r="AJ88" s="299"/>
      <c r="AK88" s="10"/>
      <c r="AL88" s="326"/>
      <c r="AM88" s="299"/>
      <c r="AN88" s="10"/>
      <c r="AO88" s="326"/>
      <c r="AP88" s="299"/>
      <c r="AQ88" s="10"/>
      <c r="AR88" s="326"/>
      <c r="AS88" s="299"/>
      <c r="AT88" s="10"/>
      <c r="AU88" s="326"/>
      <c r="AV88" s="614"/>
      <c r="AW88" s="649"/>
      <c r="AX88" s="682"/>
    </row>
    <row r="89" spans="1:54" s="1" customFormat="1" ht="24" collapsed="1">
      <c r="A89" s="86" t="s">
        <v>30</v>
      </c>
      <c r="B89" s="73" t="s">
        <v>126</v>
      </c>
      <c r="C89" s="74" t="s">
        <v>63</v>
      </c>
      <c r="D89" s="111">
        <f>SUM(D90:D93)</f>
        <v>563.7225279999999</v>
      </c>
      <c r="E89" s="481">
        <f>SUM(E90:E93)</f>
        <v>563.7225279999999</v>
      </c>
      <c r="F89" s="516">
        <f>G89+H89</f>
        <v>665.99700000000007</v>
      </c>
      <c r="G89" s="111">
        <f t="shared" ref="G89:AU89" si="52">SUM(G90:G93)</f>
        <v>665.99700000000007</v>
      </c>
      <c r="H89" s="517">
        <f t="shared" si="52"/>
        <v>0</v>
      </c>
      <c r="I89" s="569" t="e">
        <f t="shared" ca="1" si="52"/>
        <v>#REF!</v>
      </c>
      <c r="J89" s="193">
        <f t="shared" si="52"/>
        <v>692.63688000000002</v>
      </c>
      <c r="K89" s="570" t="e">
        <f t="shared" ca="1" si="52"/>
        <v>#REF!</v>
      </c>
      <c r="L89" s="337" t="e">
        <f t="shared" ca="1" si="52"/>
        <v>#REF!</v>
      </c>
      <c r="M89" s="112">
        <f t="shared" si="52"/>
        <v>720.34235520000016</v>
      </c>
      <c r="N89" s="338" t="e">
        <f t="shared" ca="1" si="52"/>
        <v>#REF!</v>
      </c>
      <c r="O89" s="337" t="e">
        <f t="shared" ca="1" si="52"/>
        <v>#REF!</v>
      </c>
      <c r="P89" s="112">
        <f t="shared" si="52"/>
        <v>749.15604940800017</v>
      </c>
      <c r="Q89" s="338" t="e">
        <f t="shared" ca="1" si="52"/>
        <v>#REF!</v>
      </c>
      <c r="R89" s="337" t="e">
        <f t="shared" ca="1" si="52"/>
        <v>#REF!</v>
      </c>
      <c r="S89" s="112">
        <f t="shared" si="52"/>
        <v>779.12229138432019</v>
      </c>
      <c r="T89" s="338" t="e">
        <f t="shared" ca="1" si="52"/>
        <v>#REF!</v>
      </c>
      <c r="U89" s="337" t="e">
        <f t="shared" ca="1" si="52"/>
        <v>#REF!</v>
      </c>
      <c r="V89" s="112">
        <f t="shared" si="52"/>
        <v>810.2871830396931</v>
      </c>
      <c r="W89" s="338" t="e">
        <f t="shared" ca="1" si="52"/>
        <v>#REF!</v>
      </c>
      <c r="X89" s="337" t="e">
        <f t="shared" ca="1" si="52"/>
        <v>#REF!</v>
      </c>
      <c r="Y89" s="112">
        <f t="shared" si="52"/>
        <v>842.69867036128073</v>
      </c>
      <c r="Z89" s="338" t="e">
        <f t="shared" ca="1" si="52"/>
        <v>#REF!</v>
      </c>
      <c r="AA89" s="337" t="e">
        <f t="shared" ca="1" si="52"/>
        <v>#REF!</v>
      </c>
      <c r="AB89" s="112">
        <f t="shared" si="52"/>
        <v>876.40661717573198</v>
      </c>
      <c r="AC89" s="338" t="e">
        <f t="shared" ca="1" si="52"/>
        <v>#REF!</v>
      </c>
      <c r="AD89" s="337" t="e">
        <f t="shared" ca="1" si="52"/>
        <v>#REF!</v>
      </c>
      <c r="AE89" s="112">
        <f t="shared" si="52"/>
        <v>911.46288186276138</v>
      </c>
      <c r="AF89" s="338" t="e">
        <f t="shared" ca="1" si="52"/>
        <v>#REF!</v>
      </c>
      <c r="AG89" s="337" t="e">
        <f t="shared" ca="1" si="52"/>
        <v>#REF!</v>
      </c>
      <c r="AH89" s="112">
        <f t="shared" si="52"/>
        <v>947.92139713727181</v>
      </c>
      <c r="AI89" s="338" t="e">
        <f t="shared" ca="1" si="52"/>
        <v>#REF!</v>
      </c>
      <c r="AJ89" s="337" t="e">
        <f t="shared" ca="1" si="52"/>
        <v>#REF!</v>
      </c>
      <c r="AK89" s="112">
        <f t="shared" si="52"/>
        <v>985.83825302276273</v>
      </c>
      <c r="AL89" s="338" t="e">
        <f t="shared" ca="1" si="52"/>
        <v>#REF!</v>
      </c>
      <c r="AM89" s="337" t="e">
        <f t="shared" ca="1" si="52"/>
        <v>#REF!</v>
      </c>
      <c r="AN89" s="112">
        <f t="shared" si="52"/>
        <v>1025.2717831436732</v>
      </c>
      <c r="AO89" s="338" t="e">
        <f t="shared" ca="1" si="52"/>
        <v>#REF!</v>
      </c>
      <c r="AP89" s="337" t="e">
        <f t="shared" ca="1" si="52"/>
        <v>#REF!</v>
      </c>
      <c r="AQ89" s="112">
        <f t="shared" si="52"/>
        <v>1066.2826544694201</v>
      </c>
      <c r="AR89" s="338" t="e">
        <f t="shared" ca="1" si="52"/>
        <v>#REF!</v>
      </c>
      <c r="AS89" s="337" t="e">
        <f t="shared" ca="1" si="52"/>
        <v>#REF!</v>
      </c>
      <c r="AT89" s="112">
        <f t="shared" si="52"/>
        <v>1108.9339606481972</v>
      </c>
      <c r="AU89" s="338" t="e">
        <f t="shared" ca="1" si="52"/>
        <v>#REF!</v>
      </c>
      <c r="AV89" s="616"/>
      <c r="AW89" s="651"/>
      <c r="AX89" s="687"/>
    </row>
    <row r="90" spans="1:54" s="13" customFormat="1">
      <c r="A90" s="102" t="s">
        <v>127</v>
      </c>
      <c r="B90" s="5" t="s">
        <v>128</v>
      </c>
      <c r="C90" s="6" t="s">
        <v>63</v>
      </c>
      <c r="D90" s="14"/>
      <c r="E90" s="472"/>
      <c r="F90" s="489">
        <f t="shared" ref="F90:F95" si="53">G90+H90</f>
        <v>0</v>
      </c>
      <c r="G90" s="14"/>
      <c r="H90" s="490"/>
      <c r="I90" s="536">
        <f>F90</f>
        <v>0</v>
      </c>
      <c r="J90" s="183">
        <v>0</v>
      </c>
      <c r="K90" s="560">
        <f>I90</f>
        <v>0</v>
      </c>
      <c r="L90" s="299">
        <f>I90</f>
        <v>0</v>
      </c>
      <c r="M90" s="10">
        <v>0</v>
      </c>
      <c r="N90" s="326">
        <f>L90</f>
        <v>0</v>
      </c>
      <c r="O90" s="299">
        <f>L90</f>
        <v>0</v>
      </c>
      <c r="P90" s="10">
        <v>0</v>
      </c>
      <c r="Q90" s="326">
        <f>O90</f>
        <v>0</v>
      </c>
      <c r="R90" s="299">
        <f>O90</f>
        <v>0</v>
      </c>
      <c r="S90" s="10">
        <v>0</v>
      </c>
      <c r="T90" s="326">
        <f>R90</f>
        <v>0</v>
      </c>
      <c r="U90" s="299">
        <f>R90</f>
        <v>0</v>
      </c>
      <c r="V90" s="10">
        <v>0</v>
      </c>
      <c r="W90" s="326">
        <f>U90</f>
        <v>0</v>
      </c>
      <c r="X90" s="299">
        <f>U90</f>
        <v>0</v>
      </c>
      <c r="Y90" s="10">
        <v>0</v>
      </c>
      <c r="Z90" s="326">
        <f>X90</f>
        <v>0</v>
      </c>
      <c r="AA90" s="299">
        <f>X90</f>
        <v>0</v>
      </c>
      <c r="AB90" s="10">
        <v>0</v>
      </c>
      <c r="AC90" s="326">
        <f>AA90</f>
        <v>0</v>
      </c>
      <c r="AD90" s="299">
        <f>AA90</f>
        <v>0</v>
      </c>
      <c r="AE90" s="10">
        <v>0</v>
      </c>
      <c r="AF90" s="326">
        <f>AD90</f>
        <v>0</v>
      </c>
      <c r="AG90" s="299">
        <f>AD90</f>
        <v>0</v>
      </c>
      <c r="AH90" s="10">
        <v>0</v>
      </c>
      <c r="AI90" s="326">
        <f>AG90</f>
        <v>0</v>
      </c>
      <c r="AJ90" s="299">
        <f>AG90</f>
        <v>0</v>
      </c>
      <c r="AK90" s="10">
        <v>0</v>
      </c>
      <c r="AL90" s="326">
        <f>AJ90</f>
        <v>0</v>
      </c>
      <c r="AM90" s="299">
        <f>AJ90</f>
        <v>0</v>
      </c>
      <c r="AN90" s="10">
        <v>0</v>
      </c>
      <c r="AO90" s="326">
        <f>AM90</f>
        <v>0</v>
      </c>
      <c r="AP90" s="299">
        <f>AM90</f>
        <v>0</v>
      </c>
      <c r="AQ90" s="10">
        <v>0</v>
      </c>
      <c r="AR90" s="326">
        <f>AP90</f>
        <v>0</v>
      </c>
      <c r="AS90" s="299">
        <f>AP90</f>
        <v>0</v>
      </c>
      <c r="AT90" s="10">
        <v>0</v>
      </c>
      <c r="AU90" s="326">
        <f>AS90</f>
        <v>0</v>
      </c>
      <c r="AV90" s="130"/>
      <c r="AW90" s="628"/>
      <c r="AX90" s="688"/>
    </row>
    <row r="91" spans="1:54" s="369" customFormat="1" ht="14.25">
      <c r="A91" s="364" t="s">
        <v>129</v>
      </c>
      <c r="B91" s="365" t="s">
        <v>130</v>
      </c>
      <c r="C91" s="366" t="s">
        <v>63</v>
      </c>
      <c r="D91" s="287"/>
      <c r="E91" s="294"/>
      <c r="F91" s="381">
        <f t="shared" si="53"/>
        <v>0</v>
      </c>
      <c r="G91" s="287"/>
      <c r="H91" s="382"/>
      <c r="I91" s="381" t="e">
        <f ca="1">J91+K91</f>
        <v>#REF!</v>
      </c>
      <c r="J91" s="287"/>
      <c r="K91" s="368" t="e">
        <f ca="1">ИП_Инг!I45</f>
        <v>#REF!</v>
      </c>
      <c r="L91" s="367" t="e">
        <f ca="1">M91+N91</f>
        <v>#REF!</v>
      </c>
      <c r="M91" s="286"/>
      <c r="N91" s="368" t="e">
        <f ca="1">ИП_Инг!J45</f>
        <v>#REF!</v>
      </c>
      <c r="O91" s="367" t="e">
        <f ca="1">P91+Q91</f>
        <v>#REF!</v>
      </c>
      <c r="P91" s="286"/>
      <c r="Q91" s="368" t="e">
        <f ca="1">ИП_Инг!K45</f>
        <v>#REF!</v>
      </c>
      <c r="R91" s="367" t="e">
        <f ca="1">S91+T91</f>
        <v>#REF!</v>
      </c>
      <c r="S91" s="286"/>
      <c r="T91" s="368" t="e">
        <f ca="1">ИП_Инг!L45</f>
        <v>#REF!</v>
      </c>
      <c r="U91" s="367" t="e">
        <f ca="1">V91+W91</f>
        <v>#REF!</v>
      </c>
      <c r="V91" s="286"/>
      <c r="W91" s="368" t="e">
        <f ca="1">ИП_Инг!M45</f>
        <v>#REF!</v>
      </c>
      <c r="X91" s="367" t="e">
        <f ca="1">Y91+Z91</f>
        <v>#REF!</v>
      </c>
      <c r="Y91" s="287"/>
      <c r="Z91" s="382" t="e">
        <f ca="1">ИП_Инг!N45</f>
        <v>#REF!</v>
      </c>
      <c r="AA91" s="381" t="e">
        <f ca="1">AB91+AC91</f>
        <v>#REF!</v>
      </c>
      <c r="AB91" s="287"/>
      <c r="AC91" s="382" t="e">
        <f ca="1">ИП_Инг!O45</f>
        <v>#REF!</v>
      </c>
      <c r="AD91" s="381" t="e">
        <f ca="1">AE91+AF91</f>
        <v>#REF!</v>
      </c>
      <c r="AE91" s="287"/>
      <c r="AF91" s="382" t="e">
        <f ca="1">ИП_Инг!P45</f>
        <v>#REF!</v>
      </c>
      <c r="AG91" s="381" t="e">
        <f ca="1">AH91+AI91</f>
        <v>#REF!</v>
      </c>
      <c r="AH91" s="287"/>
      <c r="AI91" s="382" t="e">
        <f ca="1">ИП_Инг!Q45</f>
        <v>#REF!</v>
      </c>
      <c r="AJ91" s="381" t="e">
        <f ca="1">AK91+AL91</f>
        <v>#REF!</v>
      </c>
      <c r="AK91" s="287"/>
      <c r="AL91" s="382" t="e">
        <f ca="1">ИП_Инг!R45</f>
        <v>#REF!</v>
      </c>
      <c r="AM91" s="381" t="e">
        <f ca="1">AN91+AO91</f>
        <v>#REF!</v>
      </c>
      <c r="AN91" s="287"/>
      <c r="AO91" s="382" t="e">
        <f ca="1">ИП_Инг!S45</f>
        <v>#REF!</v>
      </c>
      <c r="AP91" s="381" t="e">
        <f ca="1">AQ91+AR91</f>
        <v>#REF!</v>
      </c>
      <c r="AQ91" s="287"/>
      <c r="AR91" s="382" t="e">
        <f ca="1">ИП_Инг!T45</f>
        <v>#REF!</v>
      </c>
      <c r="AS91" s="381" t="e">
        <f ca="1">AT91+AU91</f>
        <v>#REF!</v>
      </c>
      <c r="AT91" s="287"/>
      <c r="AU91" s="382" t="e">
        <f ca="1">ИП_Инг!U45</f>
        <v>#REF!</v>
      </c>
      <c r="AV91" s="620"/>
      <c r="AW91" s="655"/>
      <c r="AX91" s="689" t="e">
        <f ca="1">I91+L91+O91+R91+U91+X91+AA91+AD91+AG91+AJ91+AM91+AP91+AS91=ИП_Инг!E42</f>
        <v>#REF!</v>
      </c>
    </row>
    <row r="92" spans="1:54">
      <c r="A92" s="87" t="s">
        <v>131</v>
      </c>
      <c r="B92" s="58" t="s">
        <v>132</v>
      </c>
      <c r="C92" s="62" t="s">
        <v>63</v>
      </c>
      <c r="D92" s="14">
        <f>D70*33.4%</f>
        <v>563.7225279999999</v>
      </c>
      <c r="E92" s="472">
        <f>D92</f>
        <v>563.7225279999999</v>
      </c>
      <c r="F92" s="489">
        <v>620.70600000000002</v>
      </c>
      <c r="G92" s="14">
        <f>F92</f>
        <v>620.70600000000002</v>
      </c>
      <c r="H92" s="490"/>
      <c r="I92" s="536">
        <f>F92*I$124</f>
        <v>645.53424000000007</v>
      </c>
      <c r="J92" s="183">
        <f>I92</f>
        <v>645.53424000000007</v>
      </c>
      <c r="K92" s="560"/>
      <c r="L92" s="299">
        <f>I92*L$124</f>
        <v>671.35560960000009</v>
      </c>
      <c r="M92" s="10">
        <f>L92</f>
        <v>671.35560960000009</v>
      </c>
      <c r="N92" s="326"/>
      <c r="O92" s="299">
        <f>L92*O$124</f>
        <v>698.20983398400017</v>
      </c>
      <c r="P92" s="10">
        <f>O92</f>
        <v>698.20983398400017</v>
      </c>
      <c r="Q92" s="326"/>
      <c r="R92" s="299">
        <f>O92*R$124</f>
        <v>726.1382273433602</v>
      </c>
      <c r="S92" s="10">
        <f>R92</f>
        <v>726.1382273433602</v>
      </c>
      <c r="T92" s="326"/>
      <c r="U92" s="299">
        <f>R92*U$124</f>
        <v>755.18375643709464</v>
      </c>
      <c r="V92" s="10">
        <f>U92</f>
        <v>755.18375643709464</v>
      </c>
      <c r="W92" s="326"/>
      <c r="X92" s="299">
        <f>U92*X$124</f>
        <v>785.39110669457841</v>
      </c>
      <c r="Y92" s="10">
        <f>X92</f>
        <v>785.39110669457841</v>
      </c>
      <c r="Z92" s="326"/>
      <c r="AA92" s="299">
        <f>X92*AA$124</f>
        <v>816.80675096236155</v>
      </c>
      <c r="AB92" s="10">
        <f>AA92</f>
        <v>816.80675096236155</v>
      </c>
      <c r="AC92" s="326"/>
      <c r="AD92" s="299">
        <f>AA92*AD$124</f>
        <v>849.47902100085605</v>
      </c>
      <c r="AE92" s="10">
        <f>AD92</f>
        <v>849.47902100085605</v>
      </c>
      <c r="AF92" s="326"/>
      <c r="AG92" s="299">
        <f>AD92*AG$124</f>
        <v>883.45818184089035</v>
      </c>
      <c r="AH92" s="10">
        <f>AG92</f>
        <v>883.45818184089035</v>
      </c>
      <c r="AI92" s="326"/>
      <c r="AJ92" s="299">
        <f>AG92*AJ$124</f>
        <v>918.79650911452597</v>
      </c>
      <c r="AK92" s="10">
        <f>AJ92</f>
        <v>918.79650911452597</v>
      </c>
      <c r="AL92" s="326"/>
      <c r="AM92" s="299">
        <f>AJ92*AM$124</f>
        <v>955.54836947910701</v>
      </c>
      <c r="AN92" s="10">
        <f>AM92</f>
        <v>955.54836947910701</v>
      </c>
      <c r="AO92" s="326"/>
      <c r="AP92" s="299">
        <f>AM92*AP$124</f>
        <v>993.77030425827127</v>
      </c>
      <c r="AQ92" s="10">
        <f>AP92</f>
        <v>993.77030425827127</v>
      </c>
      <c r="AR92" s="326"/>
      <c r="AS92" s="299">
        <f>AP92*AS$124</f>
        <v>1033.5211164286022</v>
      </c>
      <c r="AT92" s="10">
        <f>AS92</f>
        <v>1033.5211164286022</v>
      </c>
      <c r="AU92" s="326"/>
      <c r="AV92" s="137"/>
      <c r="AW92" s="646"/>
      <c r="AX92" s="682"/>
      <c r="BB92" s="115"/>
    </row>
    <row r="93" spans="1:54">
      <c r="A93" s="87" t="s">
        <v>131</v>
      </c>
      <c r="B93" s="58" t="s">
        <v>54</v>
      </c>
      <c r="C93" s="62" t="s">
        <v>63</v>
      </c>
      <c r="D93" s="116"/>
      <c r="E93" s="472"/>
      <c r="F93" s="489">
        <f t="shared" si="53"/>
        <v>45.290999999999997</v>
      </c>
      <c r="G93" s="14">
        <f>0.226+21.735+3.96+19.37</f>
        <v>45.290999999999997</v>
      </c>
      <c r="H93" s="490"/>
      <c r="I93" s="536">
        <f>F93*I$124</f>
        <v>47.102640000000001</v>
      </c>
      <c r="J93" s="183">
        <f>G93*J$124</f>
        <v>47.102640000000001</v>
      </c>
      <c r="K93" s="560">
        <f>H93*K$124</f>
        <v>0</v>
      </c>
      <c r="L93" s="299">
        <f>I93*L$124</f>
        <v>48.986745600000006</v>
      </c>
      <c r="M93" s="10">
        <f>J93*M$124</f>
        <v>48.986745600000006</v>
      </c>
      <c r="N93" s="326">
        <f>K93*N$124</f>
        <v>0</v>
      </c>
      <c r="O93" s="299">
        <f>L93*O$124</f>
        <v>50.946215424000009</v>
      </c>
      <c r="P93" s="10">
        <f>M93*P$124</f>
        <v>50.946215424000009</v>
      </c>
      <c r="Q93" s="326">
        <f>N93*Q$124</f>
        <v>0</v>
      </c>
      <c r="R93" s="299">
        <f>O93*R$124</f>
        <v>52.984064040960014</v>
      </c>
      <c r="S93" s="10">
        <f>P93*S$124</f>
        <v>52.984064040960014</v>
      </c>
      <c r="T93" s="326">
        <f>Q93*T$124</f>
        <v>0</v>
      </c>
      <c r="U93" s="299">
        <f>R93*U$124</f>
        <v>55.103426602598418</v>
      </c>
      <c r="V93" s="10">
        <f>S93*V$124</f>
        <v>55.103426602598418</v>
      </c>
      <c r="W93" s="326">
        <f>T93*W$124</f>
        <v>0</v>
      </c>
      <c r="X93" s="299">
        <f>U93*X$124</f>
        <v>57.307563666702357</v>
      </c>
      <c r="Y93" s="10">
        <f>V93*Y$124</f>
        <v>57.307563666702357</v>
      </c>
      <c r="Z93" s="326">
        <f>W93*Z$124</f>
        <v>0</v>
      </c>
      <c r="AA93" s="299">
        <f>X93*AA$124</f>
        <v>59.599866213370454</v>
      </c>
      <c r="AB93" s="10">
        <f>Y93*AB$124</f>
        <v>59.599866213370454</v>
      </c>
      <c r="AC93" s="326">
        <f>Z93*AC$124</f>
        <v>0</v>
      </c>
      <c r="AD93" s="299">
        <f>AA93*AD$124</f>
        <v>61.983860861905278</v>
      </c>
      <c r="AE93" s="10">
        <f>AB93*AE$124</f>
        <v>61.983860861905278</v>
      </c>
      <c r="AF93" s="326">
        <f>AC93*AF$124</f>
        <v>0</v>
      </c>
      <c r="AG93" s="299">
        <f>AD93*AG$124</f>
        <v>64.463215296381492</v>
      </c>
      <c r="AH93" s="10">
        <f>AE93*AH$124</f>
        <v>64.463215296381492</v>
      </c>
      <c r="AI93" s="326">
        <f>AF93*AI$124</f>
        <v>0</v>
      </c>
      <c r="AJ93" s="299">
        <f>AG93*AJ$124</f>
        <v>67.041743908236754</v>
      </c>
      <c r="AK93" s="10">
        <f>AH93*AK$124</f>
        <v>67.041743908236754</v>
      </c>
      <c r="AL93" s="326">
        <f>AI93*AL$124</f>
        <v>0</v>
      </c>
      <c r="AM93" s="299">
        <f>AJ93*AM$124</f>
        <v>69.723413664566223</v>
      </c>
      <c r="AN93" s="10">
        <f>AK93*AN$124</f>
        <v>69.723413664566223</v>
      </c>
      <c r="AO93" s="326">
        <f>AL93*AO$124</f>
        <v>0</v>
      </c>
      <c r="AP93" s="299">
        <f>AM93*AP$124</f>
        <v>72.51235021114887</v>
      </c>
      <c r="AQ93" s="10">
        <f>AN93*AQ$124</f>
        <v>72.51235021114887</v>
      </c>
      <c r="AR93" s="326">
        <f>AO93*AR$124</f>
        <v>0</v>
      </c>
      <c r="AS93" s="299">
        <f>AP93*AS$124</f>
        <v>75.412844219594831</v>
      </c>
      <c r="AT93" s="10">
        <f>AQ93*AT$124</f>
        <v>75.412844219594831</v>
      </c>
      <c r="AU93" s="326">
        <f>AR93*AU$124</f>
        <v>0</v>
      </c>
      <c r="AV93" s="137"/>
      <c r="AW93" s="646"/>
      <c r="AX93" s="682"/>
    </row>
    <row r="94" spans="1:54" s="376" customFormat="1">
      <c r="A94" s="370" t="s">
        <v>190</v>
      </c>
      <c r="B94" s="371" t="s">
        <v>239</v>
      </c>
      <c r="C94" s="372" t="s">
        <v>63</v>
      </c>
      <c r="D94" s="373"/>
      <c r="E94" s="293"/>
      <c r="F94" s="374"/>
      <c r="G94" s="280"/>
      <c r="H94" s="375"/>
      <c r="I94" s="374" t="e">
        <f>J94+K94</f>
        <v>#REF!</v>
      </c>
      <c r="J94" s="280">
        <v>0</v>
      </c>
      <c r="K94" s="375" t="e">
        <f>ИП_Инг!I67</f>
        <v>#REF!</v>
      </c>
      <c r="L94" s="374" t="e">
        <f>M94+N94</f>
        <v>#REF!</v>
      </c>
      <c r="M94" s="280">
        <v>0</v>
      </c>
      <c r="N94" s="375" t="e">
        <f>ИП_Инг!J67</f>
        <v>#REF!</v>
      </c>
      <c r="O94" s="374" t="e">
        <f>P94+Q94</f>
        <v>#REF!</v>
      </c>
      <c r="P94" s="280">
        <v>0</v>
      </c>
      <c r="Q94" s="375" t="e">
        <f>ИП_Инг!K67</f>
        <v>#REF!</v>
      </c>
      <c r="R94" s="374" t="e">
        <f>S94+T94</f>
        <v>#REF!</v>
      </c>
      <c r="S94" s="280">
        <v>0</v>
      </c>
      <c r="T94" s="375" t="e">
        <f>ИП_Инг!L67</f>
        <v>#REF!</v>
      </c>
      <c r="U94" s="374" t="e">
        <f>V94+W94</f>
        <v>#REF!</v>
      </c>
      <c r="V94" s="280">
        <v>0</v>
      </c>
      <c r="W94" s="375" t="e">
        <f>ИП_Инг!M67</f>
        <v>#REF!</v>
      </c>
      <c r="X94" s="374" t="e">
        <f>Y94+Z94</f>
        <v>#REF!</v>
      </c>
      <c r="Y94" s="280">
        <v>0</v>
      </c>
      <c r="Z94" s="375" t="e">
        <f>ИП_Инг!N67</f>
        <v>#REF!</v>
      </c>
      <c r="AA94" s="374" t="e">
        <f>AB94+AC94</f>
        <v>#REF!</v>
      </c>
      <c r="AB94" s="280">
        <v>0</v>
      </c>
      <c r="AC94" s="375" t="e">
        <f>ИП_Инг!O67</f>
        <v>#REF!</v>
      </c>
      <c r="AD94" s="374" t="e">
        <f>AE94+AF94</f>
        <v>#REF!</v>
      </c>
      <c r="AE94" s="280">
        <v>0</v>
      </c>
      <c r="AF94" s="375" t="e">
        <f>ИП_Инг!P67</f>
        <v>#REF!</v>
      </c>
      <c r="AG94" s="374" t="e">
        <f>AH94+AI94</f>
        <v>#REF!</v>
      </c>
      <c r="AH94" s="280">
        <v>0</v>
      </c>
      <c r="AI94" s="375" t="e">
        <f>ИП_Инг!Q67</f>
        <v>#REF!</v>
      </c>
      <c r="AJ94" s="374" t="e">
        <f>AK94+AL94</f>
        <v>#REF!</v>
      </c>
      <c r="AK94" s="280">
        <v>0</v>
      </c>
      <c r="AL94" s="375" t="e">
        <f>ИП_Инг!R67</f>
        <v>#REF!</v>
      </c>
      <c r="AM94" s="374" t="e">
        <f>AN94+AO94</f>
        <v>#REF!</v>
      </c>
      <c r="AN94" s="280">
        <v>0</v>
      </c>
      <c r="AO94" s="375" t="e">
        <f>ИП_Инг!S67</f>
        <v>#REF!</v>
      </c>
      <c r="AP94" s="374" t="e">
        <f>AQ94+AR94</f>
        <v>#REF!</v>
      </c>
      <c r="AQ94" s="280">
        <v>0</v>
      </c>
      <c r="AR94" s="375" t="e">
        <f>ИП_Инг!T67</f>
        <v>#REF!</v>
      </c>
      <c r="AS94" s="374" t="e">
        <f>AT94+AU94</f>
        <v>#REF!</v>
      </c>
      <c r="AT94" s="280">
        <v>0</v>
      </c>
      <c r="AU94" s="375" t="e">
        <f>ИП_Инг!U67</f>
        <v>#REF!</v>
      </c>
      <c r="AV94" s="621"/>
      <c r="AW94" s="656"/>
      <c r="AX94" s="689" t="e">
        <f>I94+L94+O94+R94+U94+X94+AA94+AD94+AG94+AJ94+AM94+AP94+AS94=ИП_Инг!BF67</f>
        <v>#REF!</v>
      </c>
    </row>
    <row r="95" spans="1:54">
      <c r="A95" s="87" t="s">
        <v>32</v>
      </c>
      <c r="B95" s="58" t="s">
        <v>133</v>
      </c>
      <c r="C95" s="62" t="s">
        <v>63</v>
      </c>
      <c r="D95" s="116">
        <v>30.323</v>
      </c>
      <c r="E95" s="472">
        <f>D95/1.2</f>
        <v>25.269166666666667</v>
      </c>
      <c r="F95" s="489">
        <f t="shared" si="53"/>
        <v>9.8059999999999992</v>
      </c>
      <c r="G95" s="14">
        <v>9.8059999999999992</v>
      </c>
      <c r="H95" s="490"/>
      <c r="I95" s="536" t="e">
        <f>J95+K95</f>
        <v>#REF!</v>
      </c>
      <c r="J95" s="183">
        <f>G95*J$124</f>
        <v>10.19824</v>
      </c>
      <c r="K95" s="560" t="e">
        <f>ИП_Инг!I70</f>
        <v>#REF!</v>
      </c>
      <c r="L95" s="299" t="e">
        <f>M95+N95</f>
        <v>#REF!</v>
      </c>
      <c r="M95" s="10">
        <f>J95*M$124</f>
        <v>10.606169600000001</v>
      </c>
      <c r="N95" s="326" t="e">
        <f>ИП_Инг!J70</f>
        <v>#REF!</v>
      </c>
      <c r="O95" s="299" t="e">
        <f>P95+Q95</f>
        <v>#REF!</v>
      </c>
      <c r="P95" s="10">
        <f>M95*P$124</f>
        <v>11.030416384000002</v>
      </c>
      <c r="Q95" s="326" t="e">
        <f>ИП_Инг!K70</f>
        <v>#REF!</v>
      </c>
      <c r="R95" s="299">
        <f>S95+T95</f>
        <v>11.471633039360002</v>
      </c>
      <c r="S95" s="10">
        <f>P95*S$124</f>
        <v>11.471633039360002</v>
      </c>
      <c r="T95" s="326"/>
      <c r="U95" s="299">
        <f>V95+W95</f>
        <v>11.930498360934402</v>
      </c>
      <c r="V95" s="10">
        <f t="shared" ref="V95:AU95" si="54">S95*V$124</f>
        <v>11.930498360934402</v>
      </c>
      <c r="W95" s="326">
        <f t="shared" si="54"/>
        <v>0</v>
      </c>
      <c r="X95" s="299">
        <f t="shared" si="54"/>
        <v>12.40771829537178</v>
      </c>
      <c r="Y95" s="10">
        <f t="shared" si="54"/>
        <v>12.40771829537178</v>
      </c>
      <c r="Z95" s="326">
        <f t="shared" si="54"/>
        <v>0</v>
      </c>
      <c r="AA95" s="299">
        <f t="shared" si="54"/>
        <v>12.90402702718665</v>
      </c>
      <c r="AB95" s="10">
        <f t="shared" si="54"/>
        <v>12.90402702718665</v>
      </c>
      <c r="AC95" s="326">
        <f t="shared" si="54"/>
        <v>0</v>
      </c>
      <c r="AD95" s="299">
        <f t="shared" si="54"/>
        <v>13.420188108274116</v>
      </c>
      <c r="AE95" s="10">
        <f t="shared" si="54"/>
        <v>13.420188108274116</v>
      </c>
      <c r="AF95" s="326">
        <f t="shared" si="54"/>
        <v>0</v>
      </c>
      <c r="AG95" s="299">
        <f t="shared" si="54"/>
        <v>13.956995632605082</v>
      </c>
      <c r="AH95" s="10">
        <f t="shared" si="54"/>
        <v>13.956995632605082</v>
      </c>
      <c r="AI95" s="326">
        <f t="shared" si="54"/>
        <v>0</v>
      </c>
      <c r="AJ95" s="299">
        <f t="shared" si="54"/>
        <v>14.515275457909286</v>
      </c>
      <c r="AK95" s="10">
        <f t="shared" si="54"/>
        <v>14.515275457909286</v>
      </c>
      <c r="AL95" s="326">
        <f t="shared" si="54"/>
        <v>0</v>
      </c>
      <c r="AM95" s="299">
        <f t="shared" si="54"/>
        <v>15.095886476225658</v>
      </c>
      <c r="AN95" s="10">
        <f t="shared" si="54"/>
        <v>15.095886476225658</v>
      </c>
      <c r="AO95" s="326">
        <f t="shared" si="54"/>
        <v>0</v>
      </c>
      <c r="AP95" s="299">
        <f t="shared" si="54"/>
        <v>15.699721935274685</v>
      </c>
      <c r="AQ95" s="10">
        <f t="shared" si="54"/>
        <v>15.699721935274685</v>
      </c>
      <c r="AR95" s="326">
        <f t="shared" si="54"/>
        <v>0</v>
      </c>
      <c r="AS95" s="299">
        <f t="shared" si="54"/>
        <v>16.327710812685673</v>
      </c>
      <c r="AT95" s="10">
        <f t="shared" si="54"/>
        <v>16.327710812685673</v>
      </c>
      <c r="AU95" s="326">
        <f t="shared" si="54"/>
        <v>0</v>
      </c>
      <c r="AV95" s="622"/>
      <c r="AW95" s="657"/>
      <c r="AX95" s="682"/>
    </row>
    <row r="96" spans="1:54" s="120" customFormat="1" ht="30" customHeight="1">
      <c r="A96" s="117" t="s">
        <v>35</v>
      </c>
      <c r="B96" s="118" t="s">
        <v>134</v>
      </c>
      <c r="C96" s="119" t="s">
        <v>63</v>
      </c>
      <c r="D96" s="92">
        <f>SUM(D32,D69,D89,D95)</f>
        <v>16677.736506578778</v>
      </c>
      <c r="E96" s="482">
        <f>SUM(E32,E69,E89,E95)</f>
        <v>14674.270791937635</v>
      </c>
      <c r="F96" s="518">
        <f>G96+H96</f>
        <v>10714.60408809738</v>
      </c>
      <c r="G96" s="92">
        <f>G32+G69+G89+G95</f>
        <v>9132.0202979504302</v>
      </c>
      <c r="H96" s="519">
        <f>H32+H69+H89+H95</f>
        <v>1582.5837901469497</v>
      </c>
      <c r="I96" s="571" t="e">
        <f t="shared" ref="I96:AO96" ca="1" si="55">I32+I69+I89+I95</f>
        <v>#REF!</v>
      </c>
      <c r="J96" s="194">
        <f t="shared" si="55"/>
        <v>9443.3183336377842</v>
      </c>
      <c r="K96" s="572" t="e">
        <f t="shared" ca="1" si="55"/>
        <v>#REF!</v>
      </c>
      <c r="L96" s="339" t="e">
        <f t="shared" ca="1" si="55"/>
        <v>#REF!</v>
      </c>
      <c r="M96" s="94">
        <f t="shared" si="55"/>
        <v>9802.3448624011126</v>
      </c>
      <c r="N96" s="333" t="e">
        <f t="shared" ca="1" si="55"/>
        <v>#REF!</v>
      </c>
      <c r="O96" s="339" t="e">
        <f t="shared" ca="1" si="55"/>
        <v>#REF!</v>
      </c>
      <c r="P96" s="94">
        <f t="shared" si="55"/>
        <v>10103.667992071645</v>
      </c>
      <c r="Q96" s="333" t="e">
        <f t="shared" ca="1" si="55"/>
        <v>#REF!</v>
      </c>
      <c r="R96" s="339" t="e">
        <f t="shared" ca="1" si="55"/>
        <v>#REF!</v>
      </c>
      <c r="S96" s="94">
        <f t="shared" si="55"/>
        <v>10497.627339017643</v>
      </c>
      <c r="T96" s="333" t="e">
        <f t="shared" ca="1" si="55"/>
        <v>#REF!</v>
      </c>
      <c r="U96" s="339" t="e">
        <f t="shared" ca="1" si="55"/>
        <v>#REF!</v>
      </c>
      <c r="V96" s="94">
        <f t="shared" si="55"/>
        <v>10917.532432578349</v>
      </c>
      <c r="W96" s="333" t="e">
        <f t="shared" ca="1" si="55"/>
        <v>#REF!</v>
      </c>
      <c r="X96" s="339" t="e">
        <f t="shared" ca="1" si="55"/>
        <v>#REF!</v>
      </c>
      <c r="Y96" s="94">
        <f t="shared" si="55"/>
        <v>11354.233729881484</v>
      </c>
      <c r="Z96" s="333" t="e">
        <f t="shared" ca="1" si="55"/>
        <v>#REF!</v>
      </c>
      <c r="AA96" s="339" t="e">
        <f t="shared" ca="1" si="55"/>
        <v>#REF!</v>
      </c>
      <c r="AB96" s="94">
        <f t="shared" si="55"/>
        <v>11808.403079076743</v>
      </c>
      <c r="AC96" s="333" t="e">
        <f t="shared" ca="1" si="55"/>
        <v>#REF!</v>
      </c>
      <c r="AD96" s="339" t="e">
        <f t="shared" ca="1" si="55"/>
        <v>#REF!</v>
      </c>
      <c r="AE96" s="94">
        <f t="shared" si="55"/>
        <v>12280.739202239813</v>
      </c>
      <c r="AF96" s="333" t="e">
        <f t="shared" ca="1" si="55"/>
        <v>#REF!</v>
      </c>
      <c r="AG96" s="339" t="e">
        <f t="shared" ca="1" si="55"/>
        <v>#REF!</v>
      </c>
      <c r="AH96" s="94">
        <f t="shared" si="55"/>
        <v>12771.968770329406</v>
      </c>
      <c r="AI96" s="333" t="e">
        <f t="shared" ca="1" si="55"/>
        <v>#REF!</v>
      </c>
      <c r="AJ96" s="339" t="e">
        <f t="shared" ca="1" si="55"/>
        <v>#REF!</v>
      </c>
      <c r="AK96" s="94">
        <f t="shared" si="55"/>
        <v>13282.847521142583</v>
      </c>
      <c r="AL96" s="333" t="e">
        <f t="shared" ca="1" si="55"/>
        <v>#REF!</v>
      </c>
      <c r="AM96" s="339" t="e">
        <f t="shared" ca="1" si="55"/>
        <v>#REF!</v>
      </c>
      <c r="AN96" s="94">
        <f t="shared" si="55"/>
        <v>13814.161421988287</v>
      </c>
      <c r="AO96" s="333" t="e">
        <f t="shared" ca="1" si="55"/>
        <v>#REF!</v>
      </c>
      <c r="AP96" s="339" t="e">
        <f t="shared" ref="AP96:AU96" ca="1" si="56">AP32+AP69+AP89+AP95</f>
        <v>#REF!</v>
      </c>
      <c r="AQ96" s="94">
        <f t="shared" si="56"/>
        <v>14366.727878867818</v>
      </c>
      <c r="AR96" s="333" t="e">
        <f t="shared" ca="1" si="56"/>
        <v>#REF!</v>
      </c>
      <c r="AS96" s="339" t="e">
        <f t="shared" ca="1" si="56"/>
        <v>#REF!</v>
      </c>
      <c r="AT96" s="94">
        <f t="shared" si="56"/>
        <v>14941.396994022532</v>
      </c>
      <c r="AU96" s="333" t="e">
        <f t="shared" ca="1" si="56"/>
        <v>#REF!</v>
      </c>
      <c r="AV96" s="623"/>
      <c r="AW96" s="658"/>
      <c r="AX96" s="690"/>
    </row>
    <row r="97" spans="1:52" ht="24">
      <c r="A97" s="57" t="s">
        <v>135</v>
      </c>
      <c r="B97" s="58" t="s">
        <v>136</v>
      </c>
      <c r="C97" s="62" t="s">
        <v>63</v>
      </c>
      <c r="D97" s="48">
        <f>SUM(D98,D99,D100,D102)</f>
        <v>168.46499999999997</v>
      </c>
      <c r="E97" s="474">
        <f>SUM(E98,E99,E100,E102)</f>
        <v>168.46499999999997</v>
      </c>
      <c r="F97" s="501">
        <f>SUM(F98,F99,F100,F102)</f>
        <v>0</v>
      </c>
      <c r="G97" s="48"/>
      <c r="H97" s="502"/>
      <c r="I97" s="550" t="e">
        <f>I102</f>
        <v>#REF!</v>
      </c>
      <c r="J97" s="187">
        <f>SUM(J98,J99,J100,J102)</f>
        <v>0</v>
      </c>
      <c r="K97" s="551" t="e">
        <f>SUM(K98,K99,K100,K102)</f>
        <v>#REF!</v>
      </c>
      <c r="L97" s="312" t="e">
        <f>L102</f>
        <v>#REF!</v>
      </c>
      <c r="M97" s="63">
        <f>SUM(M98,M99,M100,M102)</f>
        <v>0</v>
      </c>
      <c r="N97" s="313" t="e">
        <f>SUM(N98,N99,N100,N102)</f>
        <v>#REF!</v>
      </c>
      <c r="O97" s="312" t="e">
        <f>O102</f>
        <v>#REF!</v>
      </c>
      <c r="P97" s="63">
        <f>SUM(P98,P99,P100,P102)</f>
        <v>0</v>
      </c>
      <c r="Q97" s="313" t="e">
        <f>SUM(Q98,Q99,Q100,Q102)</f>
        <v>#REF!</v>
      </c>
      <c r="R97" s="312" t="e">
        <f>R102</f>
        <v>#REF!</v>
      </c>
      <c r="S97" s="63">
        <f>SUM(S98,S99,S100,S102)</f>
        <v>0</v>
      </c>
      <c r="T97" s="313" t="e">
        <f>SUM(T98,T99,T100,T102)</f>
        <v>#REF!</v>
      </c>
      <c r="U97" s="312" t="e">
        <f>U102</f>
        <v>#REF!</v>
      </c>
      <c r="V97" s="63">
        <f>SUM(V98,V99,V100,V102)</f>
        <v>0</v>
      </c>
      <c r="W97" s="313" t="e">
        <f>SUM(W98,W99,W100,W102)</f>
        <v>#REF!</v>
      </c>
      <c r="X97" s="312" t="e">
        <f>X102</f>
        <v>#REF!</v>
      </c>
      <c r="Y97" s="63">
        <f>SUM(Y98,Y99,Y100,Y102)</f>
        <v>0</v>
      </c>
      <c r="Z97" s="313" t="e">
        <f>SUM(Z98,Z99,Z100,Z102)</f>
        <v>#REF!</v>
      </c>
      <c r="AA97" s="312" t="e">
        <f>AA102</f>
        <v>#REF!</v>
      </c>
      <c r="AB97" s="63">
        <f>SUM(AB98,AB99,AB100,AB102)</f>
        <v>0</v>
      </c>
      <c r="AC97" s="313" t="e">
        <f>SUM(AC98,AC99,AC100,AC102)</f>
        <v>#REF!</v>
      </c>
      <c r="AD97" s="312" t="e">
        <f>AD102</f>
        <v>#REF!</v>
      </c>
      <c r="AE97" s="63">
        <f>SUM(AE98,AE99,AE100,AE102)</f>
        <v>0</v>
      </c>
      <c r="AF97" s="313" t="e">
        <f>SUM(AF98,AF99,AF100,AF102)</f>
        <v>#REF!</v>
      </c>
      <c r="AG97" s="312" t="e">
        <f>AG102</f>
        <v>#REF!</v>
      </c>
      <c r="AH97" s="63">
        <f>SUM(AH98,AH99,AH100,AH102)</f>
        <v>0</v>
      </c>
      <c r="AI97" s="313" t="e">
        <f>SUM(AI98,AI99,AI100,AI102)</f>
        <v>#REF!</v>
      </c>
      <c r="AJ97" s="312" t="e">
        <f>AJ102</f>
        <v>#REF!</v>
      </c>
      <c r="AK97" s="63">
        <f>SUM(AK98,AK99,AK100,AK102)</f>
        <v>0</v>
      </c>
      <c r="AL97" s="313" t="e">
        <f>SUM(AL98,AL99,AL100,AL102)</f>
        <v>#REF!</v>
      </c>
      <c r="AM97" s="312" t="e">
        <f>AM102</f>
        <v>#REF!</v>
      </c>
      <c r="AN97" s="63">
        <f>SUM(AN98,AN99,AN100,AN102)</f>
        <v>0</v>
      </c>
      <c r="AO97" s="313" t="e">
        <f>SUM(AO98,AO99,AO100,AO102)</f>
        <v>#REF!</v>
      </c>
      <c r="AP97" s="312" t="e">
        <f>AP102</f>
        <v>#REF!</v>
      </c>
      <c r="AQ97" s="63">
        <f>SUM(AQ98,AQ99,AQ100,AQ102)</f>
        <v>0</v>
      </c>
      <c r="AR97" s="313" t="e">
        <f>SUM(AR98,AR99,AR100,AR102)</f>
        <v>#REF!</v>
      </c>
      <c r="AS97" s="312">
        <f>AS102</f>
        <v>0</v>
      </c>
      <c r="AT97" s="63">
        <f>SUM(AT98,AT99,AT100,AT102)</f>
        <v>0</v>
      </c>
      <c r="AU97" s="313">
        <f>SUM(AU98,AU99,AU100,AU102)</f>
        <v>0</v>
      </c>
      <c r="AV97" s="129"/>
      <c r="AW97" s="635"/>
      <c r="AX97" s="691">
        <f>SUM(AX98,AX99,AX100,AX102)</f>
        <v>0</v>
      </c>
    </row>
    <row r="98" spans="1:52" ht="24" hidden="1">
      <c r="A98" s="57"/>
      <c r="B98" s="58" t="s">
        <v>137</v>
      </c>
      <c r="C98" s="62" t="s">
        <v>63</v>
      </c>
      <c r="D98" s="14"/>
      <c r="E98" s="472"/>
      <c r="F98" s="489"/>
      <c r="G98" s="14"/>
      <c r="H98" s="490"/>
      <c r="I98" s="536"/>
      <c r="J98" s="183"/>
      <c r="K98" s="560"/>
      <c r="L98" s="299"/>
      <c r="M98" s="10"/>
      <c r="N98" s="326"/>
      <c r="O98" s="299"/>
      <c r="P98" s="10"/>
      <c r="Q98" s="326"/>
      <c r="R98" s="299"/>
      <c r="S98" s="10"/>
      <c r="T98" s="326"/>
      <c r="U98" s="299"/>
      <c r="V98" s="10"/>
      <c r="W98" s="326"/>
      <c r="X98" s="299"/>
      <c r="Y98" s="10"/>
      <c r="Z98" s="326"/>
      <c r="AA98" s="299"/>
      <c r="AB98" s="10"/>
      <c r="AC98" s="326"/>
      <c r="AD98" s="299"/>
      <c r="AE98" s="10"/>
      <c r="AF98" s="326"/>
      <c r="AG98" s="299"/>
      <c r="AH98" s="10"/>
      <c r="AI98" s="326"/>
      <c r="AJ98" s="299"/>
      <c r="AK98" s="10"/>
      <c r="AL98" s="326"/>
      <c r="AM98" s="299"/>
      <c r="AN98" s="10"/>
      <c r="AO98" s="326"/>
      <c r="AP98" s="299"/>
      <c r="AQ98" s="10"/>
      <c r="AR98" s="326"/>
      <c r="AS98" s="299"/>
      <c r="AT98" s="10"/>
      <c r="AU98" s="326"/>
      <c r="AV98" s="137"/>
      <c r="AW98" s="646"/>
      <c r="AX98" s="691">
        <f>SUM(L98:U98)</f>
        <v>0</v>
      </c>
    </row>
    <row r="99" spans="1:52" ht="24" hidden="1">
      <c r="A99" s="57"/>
      <c r="B99" s="58" t="s">
        <v>138</v>
      </c>
      <c r="C99" s="62" t="s">
        <v>63</v>
      </c>
      <c r="D99" s="14"/>
      <c r="E99" s="472"/>
      <c r="F99" s="489"/>
      <c r="G99" s="14"/>
      <c r="H99" s="490"/>
      <c r="I99" s="536"/>
      <c r="J99" s="183"/>
      <c r="K99" s="560"/>
      <c r="L99" s="299"/>
      <c r="M99" s="10"/>
      <c r="N99" s="326"/>
      <c r="O99" s="299"/>
      <c r="P99" s="10"/>
      <c r="Q99" s="326"/>
      <c r="R99" s="299"/>
      <c r="S99" s="10"/>
      <c r="T99" s="326"/>
      <c r="U99" s="299"/>
      <c r="V99" s="10"/>
      <c r="W99" s="326"/>
      <c r="X99" s="299"/>
      <c r="Y99" s="10"/>
      <c r="Z99" s="326"/>
      <c r="AA99" s="299"/>
      <c r="AB99" s="10"/>
      <c r="AC99" s="326"/>
      <c r="AD99" s="299"/>
      <c r="AE99" s="10"/>
      <c r="AF99" s="326"/>
      <c r="AG99" s="299"/>
      <c r="AH99" s="10"/>
      <c r="AI99" s="326"/>
      <c r="AJ99" s="299"/>
      <c r="AK99" s="10"/>
      <c r="AL99" s="326"/>
      <c r="AM99" s="299"/>
      <c r="AN99" s="10"/>
      <c r="AO99" s="326"/>
      <c r="AP99" s="299"/>
      <c r="AQ99" s="10"/>
      <c r="AR99" s="326"/>
      <c r="AS99" s="299"/>
      <c r="AT99" s="10"/>
      <c r="AU99" s="326"/>
      <c r="AV99" s="137"/>
      <c r="AW99" s="646"/>
      <c r="AX99" s="691">
        <f>SUM(L99:U99)</f>
        <v>0</v>
      </c>
    </row>
    <row r="100" spans="1:52" hidden="1">
      <c r="A100" s="57"/>
      <c r="B100" s="58" t="s">
        <v>139</v>
      </c>
      <c r="C100" s="62" t="s">
        <v>63</v>
      </c>
      <c r="D100" s="14"/>
      <c r="E100" s="472"/>
      <c r="F100" s="489"/>
      <c r="G100" s="14"/>
      <c r="H100" s="490"/>
      <c r="I100" s="536"/>
      <c r="J100" s="183"/>
      <c r="K100" s="560"/>
      <c r="L100" s="337"/>
      <c r="M100" s="112"/>
      <c r="N100" s="338"/>
      <c r="O100" s="337"/>
      <c r="P100" s="112"/>
      <c r="Q100" s="338"/>
      <c r="R100" s="337"/>
      <c r="S100" s="112"/>
      <c r="T100" s="338"/>
      <c r="U100" s="337"/>
      <c r="V100" s="112"/>
      <c r="W100" s="338"/>
      <c r="X100" s="337"/>
      <c r="Y100" s="112"/>
      <c r="Z100" s="338"/>
      <c r="AA100" s="337"/>
      <c r="AB100" s="112"/>
      <c r="AC100" s="338"/>
      <c r="AD100" s="337"/>
      <c r="AE100" s="112"/>
      <c r="AF100" s="338"/>
      <c r="AG100" s="337"/>
      <c r="AH100" s="112"/>
      <c r="AI100" s="338"/>
      <c r="AJ100" s="337"/>
      <c r="AK100" s="112"/>
      <c r="AL100" s="338"/>
      <c r="AM100" s="337"/>
      <c r="AN100" s="112"/>
      <c r="AO100" s="338"/>
      <c r="AP100" s="337"/>
      <c r="AQ100" s="112"/>
      <c r="AR100" s="338"/>
      <c r="AS100" s="337"/>
      <c r="AT100" s="112"/>
      <c r="AU100" s="338"/>
      <c r="AV100" s="614"/>
      <c r="AW100" s="649"/>
      <c r="AX100" s="682"/>
    </row>
    <row r="101" spans="1:52" hidden="1">
      <c r="A101" s="57"/>
      <c r="B101" s="58" t="s">
        <v>140</v>
      </c>
      <c r="C101" s="62" t="s">
        <v>63</v>
      </c>
      <c r="D101" s="48">
        <f>SUM(D98,D100)</f>
        <v>0</v>
      </c>
      <c r="E101" s="472"/>
      <c r="F101" s="489"/>
      <c r="G101" s="14"/>
      <c r="H101" s="490"/>
      <c r="I101" s="536"/>
      <c r="J101" s="183"/>
      <c r="K101" s="560"/>
      <c r="L101" s="312"/>
      <c r="M101" s="63"/>
      <c r="N101" s="313"/>
      <c r="O101" s="312"/>
      <c r="P101" s="63"/>
      <c r="Q101" s="313"/>
      <c r="R101" s="312"/>
      <c r="S101" s="63"/>
      <c r="T101" s="313"/>
      <c r="U101" s="312"/>
      <c r="V101" s="63"/>
      <c r="W101" s="313"/>
      <c r="X101" s="312"/>
      <c r="Y101" s="63"/>
      <c r="Z101" s="313"/>
      <c r="AA101" s="312"/>
      <c r="AB101" s="63"/>
      <c r="AC101" s="313"/>
      <c r="AD101" s="312"/>
      <c r="AE101" s="63"/>
      <c r="AF101" s="313"/>
      <c r="AG101" s="312"/>
      <c r="AH101" s="63"/>
      <c r="AI101" s="313"/>
      <c r="AJ101" s="312"/>
      <c r="AK101" s="63"/>
      <c r="AL101" s="313"/>
      <c r="AM101" s="312"/>
      <c r="AN101" s="63"/>
      <c r="AO101" s="313"/>
      <c r="AP101" s="312"/>
      <c r="AQ101" s="63"/>
      <c r="AR101" s="313"/>
      <c r="AS101" s="312"/>
      <c r="AT101" s="63"/>
      <c r="AU101" s="313"/>
      <c r="AV101" s="129"/>
      <c r="AW101" s="635"/>
      <c r="AX101" s="682"/>
    </row>
    <row r="102" spans="1:52" s="376" customFormat="1">
      <c r="A102" s="377"/>
      <c r="B102" s="371" t="s">
        <v>141</v>
      </c>
      <c r="C102" s="372" t="s">
        <v>63</v>
      </c>
      <c r="D102" s="378">
        <f>168.462+0.003</f>
        <v>168.46499999999997</v>
      </c>
      <c r="E102" s="483">
        <f>168.462+0.003</f>
        <v>168.46499999999997</v>
      </c>
      <c r="F102" s="381"/>
      <c r="G102" s="287"/>
      <c r="H102" s="382"/>
      <c r="I102" s="374" t="e">
        <f>J102+K102</f>
        <v>#REF!</v>
      </c>
      <c r="J102" s="280"/>
      <c r="K102" s="368" t="e">
        <f>K103*20%</f>
        <v>#REF!</v>
      </c>
      <c r="L102" s="367" t="e">
        <f>M102+N102</f>
        <v>#REF!</v>
      </c>
      <c r="M102" s="286"/>
      <c r="N102" s="368" t="e">
        <f>N103*20%</f>
        <v>#REF!</v>
      </c>
      <c r="O102" s="367" t="e">
        <f>P102+Q102</f>
        <v>#REF!</v>
      </c>
      <c r="P102" s="286"/>
      <c r="Q102" s="368" t="e">
        <f>Q103*20%</f>
        <v>#REF!</v>
      </c>
      <c r="R102" s="367" t="e">
        <f>S102+T102</f>
        <v>#REF!</v>
      </c>
      <c r="S102" s="286"/>
      <c r="T102" s="368" t="e">
        <f>T103*20%</f>
        <v>#REF!</v>
      </c>
      <c r="U102" s="367" t="e">
        <f>V102+W102</f>
        <v>#REF!</v>
      </c>
      <c r="V102" s="286"/>
      <c r="W102" s="368" t="e">
        <f>W103*20%</f>
        <v>#REF!</v>
      </c>
      <c r="X102" s="367" t="e">
        <f>Y102+Z102</f>
        <v>#REF!</v>
      </c>
      <c r="Y102" s="286"/>
      <c r="Z102" s="368" t="e">
        <f>Z103*20%</f>
        <v>#REF!</v>
      </c>
      <c r="AA102" s="367" t="e">
        <f>AB102+AC102</f>
        <v>#REF!</v>
      </c>
      <c r="AB102" s="286"/>
      <c r="AC102" s="368" t="e">
        <f>AC103*20%</f>
        <v>#REF!</v>
      </c>
      <c r="AD102" s="367" t="e">
        <f>AE102+AF102</f>
        <v>#REF!</v>
      </c>
      <c r="AE102" s="286"/>
      <c r="AF102" s="368" t="e">
        <f>AF103*20%</f>
        <v>#REF!</v>
      </c>
      <c r="AG102" s="367" t="e">
        <f>AH102+AI102</f>
        <v>#REF!</v>
      </c>
      <c r="AH102" s="286"/>
      <c r="AI102" s="368" t="e">
        <f>AI103*20%</f>
        <v>#REF!</v>
      </c>
      <c r="AJ102" s="367" t="e">
        <f>AK102+AL102</f>
        <v>#REF!</v>
      </c>
      <c r="AK102" s="286"/>
      <c r="AL102" s="368" t="e">
        <f>AL103*20%</f>
        <v>#REF!</v>
      </c>
      <c r="AM102" s="367" t="e">
        <f>AN102+AO102</f>
        <v>#REF!</v>
      </c>
      <c r="AN102" s="286"/>
      <c r="AO102" s="368" t="e">
        <f>AO103*20%</f>
        <v>#REF!</v>
      </c>
      <c r="AP102" s="367" t="e">
        <f>AQ102+AR102</f>
        <v>#REF!</v>
      </c>
      <c r="AQ102" s="286"/>
      <c r="AR102" s="368" t="e">
        <f>AR103*20%</f>
        <v>#REF!</v>
      </c>
      <c r="AS102" s="367">
        <f>AT102+AU102</f>
        <v>0</v>
      </c>
      <c r="AT102" s="286"/>
      <c r="AU102" s="368">
        <f>AU103*20%</f>
        <v>0</v>
      </c>
      <c r="AV102" s="606"/>
      <c r="AW102" s="640"/>
      <c r="AX102" s="692"/>
    </row>
    <row r="103" spans="1:52" s="369" customFormat="1" ht="21.75" customHeight="1">
      <c r="A103" s="379" t="s">
        <v>40</v>
      </c>
      <c r="B103" s="365" t="s">
        <v>142</v>
      </c>
      <c r="C103" s="366" t="s">
        <v>63</v>
      </c>
      <c r="D103" s="380"/>
      <c r="E103" s="294"/>
      <c r="F103" s="374"/>
      <c r="G103" s="280"/>
      <c r="H103" s="375"/>
      <c r="I103" s="374" t="e">
        <f>J103+K103</f>
        <v>#REF!</v>
      </c>
      <c r="J103" s="287">
        <f>'[79]% займ'!D173</f>
        <v>0</v>
      </c>
      <c r="K103" s="382" t="e">
        <f>'%_Инг'!E344</f>
        <v>#REF!</v>
      </c>
      <c r="L103" s="381" t="e">
        <f>M103+N103</f>
        <v>#REF!</v>
      </c>
      <c r="M103" s="287"/>
      <c r="N103" s="382" t="e">
        <f>'%_Инг'!F344</f>
        <v>#REF!</v>
      </c>
      <c r="O103" s="381" t="e">
        <f>P103+Q103</f>
        <v>#REF!</v>
      </c>
      <c r="P103" s="287"/>
      <c r="Q103" s="382" t="e">
        <f>'%_Инг'!G344</f>
        <v>#REF!</v>
      </c>
      <c r="R103" s="381" t="e">
        <f>S103+T103</f>
        <v>#REF!</v>
      </c>
      <c r="S103" s="287"/>
      <c r="T103" s="382" t="e">
        <f>'%_Инг'!H344</f>
        <v>#REF!</v>
      </c>
      <c r="U103" s="381" t="e">
        <f>V103+W103</f>
        <v>#REF!</v>
      </c>
      <c r="V103" s="286"/>
      <c r="W103" s="368" t="e">
        <f>'%_Инг'!I344</f>
        <v>#REF!</v>
      </c>
      <c r="X103" s="367" t="e">
        <f>Y103+Z103</f>
        <v>#REF!</v>
      </c>
      <c r="Y103" s="286"/>
      <c r="Z103" s="368" t="e">
        <f>'%_Инг'!J344</f>
        <v>#REF!</v>
      </c>
      <c r="AA103" s="367" t="e">
        <f>AB103+AC103</f>
        <v>#REF!</v>
      </c>
      <c r="AB103" s="286"/>
      <c r="AC103" s="368" t="e">
        <f>'%_Инг'!K344</f>
        <v>#REF!</v>
      </c>
      <c r="AD103" s="367" t="e">
        <f>AE103+AF103</f>
        <v>#REF!</v>
      </c>
      <c r="AE103" s="286"/>
      <c r="AF103" s="368" t="e">
        <f>'%_Инг'!L344</f>
        <v>#REF!</v>
      </c>
      <c r="AG103" s="367" t="e">
        <f>AH103+AI103</f>
        <v>#REF!</v>
      </c>
      <c r="AH103" s="286"/>
      <c r="AI103" s="368" t="e">
        <f>'%_Инг'!M344</f>
        <v>#REF!</v>
      </c>
      <c r="AJ103" s="367" t="e">
        <f>AK103+AL103</f>
        <v>#REF!</v>
      </c>
      <c r="AK103" s="286"/>
      <c r="AL103" s="368" t="e">
        <f>'%_Инг'!N344</f>
        <v>#REF!</v>
      </c>
      <c r="AM103" s="367" t="e">
        <f>AN103+AO103</f>
        <v>#REF!</v>
      </c>
      <c r="AN103" s="286"/>
      <c r="AO103" s="368" t="e">
        <f>'%_Инг'!O344</f>
        <v>#REF!</v>
      </c>
      <c r="AP103" s="367" t="e">
        <f>AQ103+AR103</f>
        <v>#REF!</v>
      </c>
      <c r="AQ103" s="286"/>
      <c r="AR103" s="368" t="e">
        <f>'%_Инг'!P344</f>
        <v>#REF!</v>
      </c>
      <c r="AS103" s="367">
        <f>AT103+AU103</f>
        <v>0</v>
      </c>
      <c r="AT103" s="286"/>
      <c r="AU103" s="368">
        <f>'%_Инг'!Q344</f>
        <v>0</v>
      </c>
      <c r="AV103" s="606"/>
      <c r="AW103" s="640"/>
      <c r="AX103" s="689" t="e">
        <f>I103+L103+O103+R103+U103+X103+AA103+AD103+AG103+AJ103+AM103+AP103+AS103='%_Инг'!C339</f>
        <v>#REF!</v>
      </c>
      <c r="AY103" s="369">
        <f>'[79]% займ'!E164</f>
        <v>0</v>
      </c>
      <c r="AZ103" s="383"/>
    </row>
    <row r="104" spans="1:52" s="13" customFormat="1" ht="21.75" customHeight="1">
      <c r="A104" s="4" t="s">
        <v>42</v>
      </c>
      <c r="B104" s="5" t="s">
        <v>143</v>
      </c>
      <c r="C104" s="6" t="s">
        <v>63</v>
      </c>
      <c r="D104" s="121"/>
      <c r="E104" s="472"/>
      <c r="F104" s="489"/>
      <c r="G104" s="14"/>
      <c r="H104" s="490"/>
      <c r="I104" s="536" t="e">
        <f ca="1">J104+K104</f>
        <v>#REF!</v>
      </c>
      <c r="J104" s="183"/>
      <c r="K104" s="560" t="e">
        <f ca="1">SUM(K32-K33-K49+K69+K89)*5%</f>
        <v>#REF!</v>
      </c>
      <c r="L104" s="299" t="e">
        <f ca="1">M104+N104</f>
        <v>#REF!</v>
      </c>
      <c r="M104" s="10"/>
      <c r="N104" s="326" t="e">
        <f ca="1">SUM(N32-N33-N49+N69+N89)*5%</f>
        <v>#REF!</v>
      </c>
      <c r="O104" s="299" t="e">
        <f ca="1">P104+Q104</f>
        <v>#REF!</v>
      </c>
      <c r="P104" s="10"/>
      <c r="Q104" s="326" t="e">
        <f ca="1">SUM(Q32-Q33-Q49+Q69+Q89)*5%</f>
        <v>#REF!</v>
      </c>
      <c r="R104" s="299" t="e">
        <f ca="1">S104+T104</f>
        <v>#REF!</v>
      </c>
      <c r="S104" s="10"/>
      <c r="T104" s="326" t="e">
        <f ca="1">SUM(T32-T33-T49+T69+T89)*5%</f>
        <v>#REF!</v>
      </c>
      <c r="U104" s="299" t="e">
        <f ca="1">V104+W104</f>
        <v>#REF!</v>
      </c>
      <c r="V104" s="10"/>
      <c r="W104" s="326" t="e">
        <f ca="1">SUM(W32-W33-W49+W69+W89)*5%</f>
        <v>#REF!</v>
      </c>
      <c r="X104" s="299" t="e">
        <f ca="1">Y104+Z104</f>
        <v>#REF!</v>
      </c>
      <c r="Y104" s="10"/>
      <c r="Z104" s="326" t="e">
        <f ca="1">SUM(Z32-Z33-Z49+Z69+Z89)*5%</f>
        <v>#REF!</v>
      </c>
      <c r="AA104" s="299" t="e">
        <f ca="1">AB104+AC104</f>
        <v>#REF!</v>
      </c>
      <c r="AB104" s="10"/>
      <c r="AC104" s="326" t="e">
        <f ca="1">SUM(AC32-AC33-AC49+AC69+AC89)*5%</f>
        <v>#REF!</v>
      </c>
      <c r="AD104" s="299" t="e">
        <f ca="1">AE104+AF104</f>
        <v>#REF!</v>
      </c>
      <c r="AE104" s="10"/>
      <c r="AF104" s="326" t="e">
        <f ca="1">SUM(AF32-AF33-AF49+AF69+AF89)*5%</f>
        <v>#REF!</v>
      </c>
      <c r="AG104" s="299" t="e">
        <f ca="1">AH104+AI104</f>
        <v>#REF!</v>
      </c>
      <c r="AH104" s="10"/>
      <c r="AI104" s="326" t="e">
        <f ca="1">SUM(AI32-AI33-AI49+AI69+AI89)*5%</f>
        <v>#REF!</v>
      </c>
      <c r="AJ104" s="299" t="e">
        <f ca="1">AK104+AL104</f>
        <v>#REF!</v>
      </c>
      <c r="AK104" s="10"/>
      <c r="AL104" s="326" t="e">
        <f ca="1">SUM(AL32-AL33-AL49+AL69+AL89)*5%</f>
        <v>#REF!</v>
      </c>
      <c r="AM104" s="299" t="e">
        <f ca="1">AN104+AO104</f>
        <v>#REF!</v>
      </c>
      <c r="AN104" s="10"/>
      <c r="AO104" s="326" t="e">
        <f ca="1">SUM(AO32-AO33-AO49+AO69+AO89)*5%</f>
        <v>#REF!</v>
      </c>
      <c r="AP104" s="299" t="e">
        <f ca="1">AQ104+AR104</f>
        <v>#REF!</v>
      </c>
      <c r="AQ104" s="10"/>
      <c r="AR104" s="326" t="e">
        <f ca="1">SUM(AR32-AR33-AR49+AR69+AR89)*5%</f>
        <v>#REF!</v>
      </c>
      <c r="AS104" s="299" t="e">
        <f ca="1">AT104+AU104</f>
        <v>#REF!</v>
      </c>
      <c r="AT104" s="10"/>
      <c r="AU104" s="326" t="e">
        <f ca="1">SUM(AU32-AU33-AU49+AU69+AU89)*5%</f>
        <v>#REF!</v>
      </c>
      <c r="AV104" s="462"/>
      <c r="AW104" s="659"/>
      <c r="AX104" s="675"/>
    </row>
    <row r="105" spans="1:52">
      <c r="A105" s="4">
        <v>8</v>
      </c>
      <c r="B105" s="58" t="s">
        <v>144</v>
      </c>
      <c r="C105" s="62" t="s">
        <v>63</v>
      </c>
      <c r="D105" s="121"/>
      <c r="E105" s="472"/>
      <c r="F105" s="489">
        <f>G105+H105</f>
        <v>-632.30499999999995</v>
      </c>
      <c r="G105" s="14">
        <v>-632.30499999999995</v>
      </c>
      <c r="H105" s="490"/>
      <c r="I105" s="536">
        <f>J105+K105</f>
        <v>-872.00544754032296</v>
      </c>
      <c r="J105" s="183">
        <f>-872.005447540323</f>
        <v>-872.00544754032296</v>
      </c>
      <c r="K105" s="560"/>
      <c r="L105" s="299">
        <f>M105+N105</f>
        <v>0</v>
      </c>
      <c r="M105" s="10"/>
      <c r="N105" s="326"/>
      <c r="O105" s="299">
        <f>P105+Q105</f>
        <v>0</v>
      </c>
      <c r="P105" s="10"/>
      <c r="Q105" s="326"/>
      <c r="R105" s="299">
        <f>S105+T105</f>
        <v>0</v>
      </c>
      <c r="S105" s="10"/>
      <c r="T105" s="326"/>
      <c r="U105" s="299">
        <f>V105+W105</f>
        <v>0</v>
      </c>
      <c r="V105" s="10"/>
      <c r="W105" s="326"/>
      <c r="X105" s="339">
        <f>Y105+Z105</f>
        <v>0</v>
      </c>
      <c r="Y105" s="94"/>
      <c r="Z105" s="333"/>
      <c r="AA105" s="339">
        <f>AB105+AC105</f>
        <v>0</v>
      </c>
      <c r="AB105" s="94"/>
      <c r="AC105" s="333"/>
      <c r="AD105" s="339">
        <f>AE105+AF105</f>
        <v>0</v>
      </c>
      <c r="AE105" s="94"/>
      <c r="AF105" s="333"/>
      <c r="AG105" s="339">
        <f>AH105+AI105</f>
        <v>0</v>
      </c>
      <c r="AH105" s="94"/>
      <c r="AI105" s="333"/>
      <c r="AJ105" s="339">
        <f>AK105+AL105</f>
        <v>0</v>
      </c>
      <c r="AK105" s="94"/>
      <c r="AL105" s="333"/>
      <c r="AM105" s="339">
        <f>AN105+AO105</f>
        <v>0</v>
      </c>
      <c r="AN105" s="94"/>
      <c r="AO105" s="333"/>
      <c r="AP105" s="339">
        <f>AQ105+AR105</f>
        <v>0</v>
      </c>
      <c r="AQ105" s="94"/>
      <c r="AR105" s="333"/>
      <c r="AS105" s="339">
        <f>AT105+AU105</f>
        <v>0</v>
      </c>
      <c r="AT105" s="94"/>
      <c r="AU105" s="333"/>
      <c r="AV105" s="150"/>
      <c r="AW105" s="660"/>
      <c r="AX105" s="682"/>
    </row>
    <row r="106" spans="1:52" s="127" customFormat="1" ht="27.75" customHeight="1">
      <c r="A106" s="123">
        <v>9</v>
      </c>
      <c r="B106" s="124" t="s">
        <v>145</v>
      </c>
      <c r="C106" s="125" t="s">
        <v>63</v>
      </c>
      <c r="D106" s="126">
        <f>SUM(D96:D97)</f>
        <v>16846.201506578778</v>
      </c>
      <c r="E106" s="484">
        <f>SUM(E96:E97)</f>
        <v>14842.735791937635</v>
      </c>
      <c r="F106" s="501">
        <f t="shared" ref="F106:AU106" si="57">F96+F97+F103+F104+F105</f>
        <v>10082.299088097379</v>
      </c>
      <c r="G106" s="48">
        <f t="shared" si="57"/>
        <v>8499.7152979504299</v>
      </c>
      <c r="H106" s="502">
        <f t="shared" si="57"/>
        <v>1582.5837901469497</v>
      </c>
      <c r="I106" s="501" t="e">
        <f t="shared" ca="1" si="57"/>
        <v>#REF!</v>
      </c>
      <c r="J106" s="48">
        <f t="shared" si="57"/>
        <v>8571.3128860974612</v>
      </c>
      <c r="K106" s="502" t="e">
        <f ca="1">K96+K97+K103+K104+K105</f>
        <v>#REF!</v>
      </c>
      <c r="L106" s="501" t="e">
        <f t="shared" ca="1" si="57"/>
        <v>#REF!</v>
      </c>
      <c r="M106" s="48">
        <f t="shared" si="57"/>
        <v>9802.3448624011126</v>
      </c>
      <c r="N106" s="502" t="e">
        <f t="shared" ca="1" si="57"/>
        <v>#REF!</v>
      </c>
      <c r="O106" s="501" t="e">
        <f t="shared" ca="1" si="57"/>
        <v>#REF!</v>
      </c>
      <c r="P106" s="48">
        <f t="shared" si="57"/>
        <v>10103.667992071645</v>
      </c>
      <c r="Q106" s="502" t="e">
        <f t="shared" ca="1" si="57"/>
        <v>#REF!</v>
      </c>
      <c r="R106" s="501" t="e">
        <f t="shared" ca="1" si="57"/>
        <v>#REF!</v>
      </c>
      <c r="S106" s="48">
        <f t="shared" si="57"/>
        <v>10497.627339017643</v>
      </c>
      <c r="T106" s="502" t="e">
        <f t="shared" ca="1" si="57"/>
        <v>#REF!</v>
      </c>
      <c r="U106" s="501" t="e">
        <f t="shared" ca="1" si="57"/>
        <v>#REF!</v>
      </c>
      <c r="V106" s="48">
        <f t="shared" si="57"/>
        <v>10917.532432578349</v>
      </c>
      <c r="W106" s="502" t="e">
        <f t="shared" ca="1" si="57"/>
        <v>#REF!</v>
      </c>
      <c r="X106" s="501" t="e">
        <f t="shared" ca="1" si="57"/>
        <v>#REF!</v>
      </c>
      <c r="Y106" s="48">
        <f t="shared" si="57"/>
        <v>11354.233729881484</v>
      </c>
      <c r="Z106" s="502" t="e">
        <f t="shared" ca="1" si="57"/>
        <v>#REF!</v>
      </c>
      <c r="AA106" s="501" t="e">
        <f t="shared" ca="1" si="57"/>
        <v>#REF!</v>
      </c>
      <c r="AB106" s="48">
        <f t="shared" si="57"/>
        <v>11808.403079076743</v>
      </c>
      <c r="AC106" s="502" t="e">
        <f t="shared" ca="1" si="57"/>
        <v>#REF!</v>
      </c>
      <c r="AD106" s="501" t="e">
        <f t="shared" ca="1" si="57"/>
        <v>#REF!</v>
      </c>
      <c r="AE106" s="48">
        <f t="shared" si="57"/>
        <v>12280.739202239813</v>
      </c>
      <c r="AF106" s="502" t="e">
        <f t="shared" ca="1" si="57"/>
        <v>#REF!</v>
      </c>
      <c r="AG106" s="501" t="e">
        <f t="shared" ca="1" si="57"/>
        <v>#REF!</v>
      </c>
      <c r="AH106" s="48">
        <f t="shared" si="57"/>
        <v>12771.968770329406</v>
      </c>
      <c r="AI106" s="502" t="e">
        <f t="shared" ca="1" si="57"/>
        <v>#REF!</v>
      </c>
      <c r="AJ106" s="501" t="e">
        <f t="shared" ca="1" si="57"/>
        <v>#REF!</v>
      </c>
      <c r="AK106" s="48">
        <f t="shared" si="57"/>
        <v>13282.847521142583</v>
      </c>
      <c r="AL106" s="502" t="e">
        <f t="shared" ca="1" si="57"/>
        <v>#REF!</v>
      </c>
      <c r="AM106" s="501" t="e">
        <f t="shared" ca="1" si="57"/>
        <v>#REF!</v>
      </c>
      <c r="AN106" s="48">
        <f t="shared" si="57"/>
        <v>13814.161421988287</v>
      </c>
      <c r="AO106" s="502" t="e">
        <f t="shared" ca="1" si="57"/>
        <v>#REF!</v>
      </c>
      <c r="AP106" s="501" t="e">
        <f t="shared" ca="1" si="57"/>
        <v>#REF!</v>
      </c>
      <c r="AQ106" s="48">
        <f t="shared" si="57"/>
        <v>14366.727878867818</v>
      </c>
      <c r="AR106" s="502" t="e">
        <f t="shared" ca="1" si="57"/>
        <v>#REF!</v>
      </c>
      <c r="AS106" s="501" t="e">
        <f t="shared" ca="1" si="57"/>
        <v>#REF!</v>
      </c>
      <c r="AT106" s="48">
        <f t="shared" si="57"/>
        <v>14941.396994022532</v>
      </c>
      <c r="AU106" s="502" t="e">
        <f t="shared" ca="1" si="57"/>
        <v>#REF!</v>
      </c>
      <c r="AV106" s="624"/>
      <c r="AW106" s="661"/>
      <c r="AX106" s="693">
        <f>SUM(AX96:AX97)</f>
        <v>0</v>
      </c>
    </row>
    <row r="107" spans="1:52" ht="27.75" hidden="1" customHeight="1">
      <c r="A107" s="57"/>
      <c r="B107" s="58" t="s">
        <v>146</v>
      </c>
      <c r="C107" s="62"/>
      <c r="D107" s="48"/>
      <c r="E107" s="485">
        <f>J107/J106</f>
        <v>0</v>
      </c>
      <c r="F107" s="520"/>
      <c r="G107" s="128"/>
      <c r="H107" s="521"/>
      <c r="I107" s="573"/>
      <c r="J107" s="187"/>
      <c r="K107" s="551"/>
      <c r="L107" s="312"/>
      <c r="M107" s="63"/>
      <c r="N107" s="313"/>
      <c r="O107" s="312"/>
      <c r="P107" s="63"/>
      <c r="Q107" s="313"/>
      <c r="R107" s="312"/>
      <c r="S107" s="63"/>
      <c r="T107" s="313"/>
      <c r="U107" s="312"/>
      <c r="V107" s="63"/>
      <c r="W107" s="313"/>
      <c r="X107" s="312"/>
      <c r="Y107" s="63"/>
      <c r="Z107" s="313"/>
      <c r="AA107" s="312"/>
      <c r="AB107" s="63"/>
      <c r="AC107" s="313"/>
      <c r="AD107" s="312"/>
      <c r="AE107" s="63"/>
      <c r="AF107" s="313"/>
      <c r="AG107" s="312"/>
      <c r="AH107" s="63"/>
      <c r="AI107" s="313"/>
      <c r="AJ107" s="312"/>
      <c r="AK107" s="63"/>
      <c r="AL107" s="313"/>
      <c r="AM107" s="312"/>
      <c r="AN107" s="63"/>
      <c r="AO107" s="313"/>
      <c r="AP107" s="312"/>
      <c r="AQ107" s="63"/>
      <c r="AR107" s="313"/>
      <c r="AS107" s="312"/>
      <c r="AT107" s="63"/>
      <c r="AU107" s="313"/>
      <c r="AV107" s="129"/>
      <c r="AW107" s="635"/>
      <c r="AX107" s="691"/>
    </row>
    <row r="108" spans="1:52" ht="27.75" hidden="1" customHeight="1">
      <c r="A108" s="57"/>
      <c r="B108" s="58" t="s">
        <v>147</v>
      </c>
      <c r="C108" s="62"/>
      <c r="D108" s="48"/>
      <c r="E108" s="485">
        <f>J108/J106</f>
        <v>0</v>
      </c>
      <c r="F108" s="520"/>
      <c r="G108" s="128"/>
      <c r="H108" s="521"/>
      <c r="I108" s="573"/>
      <c r="J108" s="187"/>
      <c r="K108" s="551"/>
      <c r="L108" s="312"/>
      <c r="M108" s="63"/>
      <c r="N108" s="313"/>
      <c r="O108" s="312"/>
      <c r="P108" s="63"/>
      <c r="Q108" s="313"/>
      <c r="R108" s="312"/>
      <c r="S108" s="63"/>
      <c r="T108" s="313"/>
      <c r="U108" s="312"/>
      <c r="V108" s="63"/>
      <c r="W108" s="313"/>
      <c r="X108" s="312"/>
      <c r="Y108" s="63"/>
      <c r="Z108" s="313"/>
      <c r="AA108" s="312"/>
      <c r="AB108" s="63"/>
      <c r="AC108" s="313"/>
      <c r="AD108" s="312"/>
      <c r="AE108" s="63"/>
      <c r="AF108" s="313"/>
      <c r="AG108" s="312"/>
      <c r="AH108" s="63"/>
      <c r="AI108" s="313"/>
      <c r="AJ108" s="312"/>
      <c r="AK108" s="63"/>
      <c r="AL108" s="313"/>
      <c r="AM108" s="312"/>
      <c r="AN108" s="63"/>
      <c r="AO108" s="313"/>
      <c r="AP108" s="312"/>
      <c r="AQ108" s="63"/>
      <c r="AR108" s="313"/>
      <c r="AS108" s="312"/>
      <c r="AT108" s="63"/>
      <c r="AU108" s="313"/>
      <c r="AV108" s="129"/>
      <c r="AW108" s="635"/>
      <c r="AX108" s="691"/>
    </row>
    <row r="109" spans="1:52" s="13" customFormat="1" ht="33" hidden="1" customHeight="1">
      <c r="A109" s="4" t="s">
        <v>148</v>
      </c>
      <c r="B109" s="5" t="s">
        <v>149</v>
      </c>
      <c r="C109" s="6" t="s">
        <v>83</v>
      </c>
      <c r="D109" s="48"/>
      <c r="E109" s="474">
        <f>D110/1.2</f>
        <v>2374.4916666666668</v>
      </c>
      <c r="F109" s="501"/>
      <c r="G109" s="48"/>
      <c r="H109" s="502"/>
      <c r="I109" s="550"/>
      <c r="J109" s="187" t="e">
        <f>J106/J20*1000</f>
        <v>#DIV/0!</v>
      </c>
      <c r="K109" s="551"/>
      <c r="L109" s="312"/>
      <c r="M109" s="63" t="e">
        <f>M106/M20*1000</f>
        <v>#DIV/0!</v>
      </c>
      <c r="N109" s="313"/>
      <c r="O109" s="312"/>
      <c r="P109" s="63" t="e">
        <f>P106/P20*1000</f>
        <v>#DIV/0!</v>
      </c>
      <c r="Q109" s="313"/>
      <c r="R109" s="312"/>
      <c r="S109" s="63" t="e">
        <f>S106/S20*1000</f>
        <v>#DIV/0!</v>
      </c>
      <c r="T109" s="313"/>
      <c r="U109" s="312"/>
      <c r="V109" s="63" t="e">
        <f>V106/V20*1000</f>
        <v>#DIV/0!</v>
      </c>
      <c r="W109" s="313"/>
      <c r="X109" s="312"/>
      <c r="Y109" s="63" t="e">
        <f>Y106/Y20*1000</f>
        <v>#DIV/0!</v>
      </c>
      <c r="Z109" s="313"/>
      <c r="AA109" s="312"/>
      <c r="AB109" s="63" t="e">
        <f>AB106/AB20*1000</f>
        <v>#DIV/0!</v>
      </c>
      <c r="AC109" s="313"/>
      <c r="AD109" s="312"/>
      <c r="AE109" s="63" t="e">
        <f>AE106/AE20*1000</f>
        <v>#DIV/0!</v>
      </c>
      <c r="AF109" s="313"/>
      <c r="AG109" s="312"/>
      <c r="AH109" s="63" t="e">
        <f>AH106/AH20*1000</f>
        <v>#DIV/0!</v>
      </c>
      <c r="AI109" s="313"/>
      <c r="AJ109" s="312"/>
      <c r="AK109" s="63" t="e">
        <f>AK106/AK20*1000</f>
        <v>#DIV/0!</v>
      </c>
      <c r="AL109" s="313"/>
      <c r="AM109" s="312"/>
      <c r="AN109" s="63" t="e">
        <f>AN106/AN20*1000</f>
        <v>#DIV/0!</v>
      </c>
      <c r="AO109" s="313"/>
      <c r="AP109" s="312"/>
      <c r="AQ109" s="63" t="e">
        <f>AQ106/AQ20*1000</f>
        <v>#DIV/0!</v>
      </c>
      <c r="AR109" s="313"/>
      <c r="AS109" s="312"/>
      <c r="AT109" s="63" t="e">
        <f>AT106/AT20*1000</f>
        <v>#DIV/0!</v>
      </c>
      <c r="AU109" s="313"/>
      <c r="AV109" s="465"/>
      <c r="AW109" s="662"/>
      <c r="AX109" s="675"/>
    </row>
    <row r="110" spans="1:52" s="136" customFormat="1" ht="31.5" customHeight="1">
      <c r="A110" s="131"/>
      <c r="B110" s="132" t="s">
        <v>309</v>
      </c>
      <c r="C110" s="133"/>
      <c r="D110" s="42">
        <v>2849.39</v>
      </c>
      <c r="E110" s="478">
        <f>E106/E20*1000</f>
        <v>2333.1288489039357</v>
      </c>
      <c r="F110" s="522">
        <f>F106*1000/F20</f>
        <v>2282.714064266097</v>
      </c>
      <c r="G110" s="134"/>
      <c r="H110" s="523"/>
      <c r="I110" s="522" t="e">
        <f ca="1">I106/I20*1000</f>
        <v>#REF!</v>
      </c>
      <c r="J110" s="134"/>
      <c r="K110" s="523"/>
      <c r="L110" s="310" t="e">
        <f ca="1">L106/L20*1000</f>
        <v>#REF!</v>
      </c>
      <c r="M110" s="43"/>
      <c r="N110" s="311"/>
      <c r="O110" s="310" t="e">
        <f ca="1">O106/O20*1000</f>
        <v>#REF!</v>
      </c>
      <c r="P110" s="43"/>
      <c r="Q110" s="311"/>
      <c r="R110" s="310" t="e">
        <f ca="1">R106/R20*1000</f>
        <v>#REF!</v>
      </c>
      <c r="S110" s="43"/>
      <c r="T110" s="311"/>
      <c r="U110" s="310" t="e">
        <f ca="1">U106/U20*1000</f>
        <v>#REF!</v>
      </c>
      <c r="V110" s="43"/>
      <c r="W110" s="311"/>
      <c r="X110" s="310" t="e">
        <f ca="1">X106/X20*1000</f>
        <v>#REF!</v>
      </c>
      <c r="Y110" s="43"/>
      <c r="Z110" s="311"/>
      <c r="AA110" s="310" t="e">
        <f ca="1">AA106/AA20*1000</f>
        <v>#REF!</v>
      </c>
      <c r="AB110" s="43"/>
      <c r="AC110" s="311"/>
      <c r="AD110" s="310" t="e">
        <f ca="1">AD106/AD20*1000</f>
        <v>#REF!</v>
      </c>
      <c r="AE110" s="43"/>
      <c r="AF110" s="311"/>
      <c r="AG110" s="310" t="e">
        <f ca="1">AG106/AG20*1000</f>
        <v>#REF!</v>
      </c>
      <c r="AH110" s="43"/>
      <c r="AI110" s="311"/>
      <c r="AJ110" s="310" t="e">
        <f ca="1">AJ106/AJ20*1000</f>
        <v>#REF!</v>
      </c>
      <c r="AK110" s="43"/>
      <c r="AL110" s="311"/>
      <c r="AM110" s="310" t="e">
        <f ca="1">AM106/AM20*1000</f>
        <v>#REF!</v>
      </c>
      <c r="AN110" s="43"/>
      <c r="AO110" s="311"/>
      <c r="AP110" s="310" t="e">
        <f ca="1">AP106/AP20*1000</f>
        <v>#REF!</v>
      </c>
      <c r="AQ110" s="43"/>
      <c r="AR110" s="311"/>
      <c r="AS110" s="310" t="e">
        <f ca="1">AS106/AS20*1000</f>
        <v>#REF!</v>
      </c>
      <c r="AT110" s="43"/>
      <c r="AU110" s="311"/>
      <c r="AV110" s="135"/>
      <c r="AW110" s="663"/>
      <c r="AX110" s="694"/>
    </row>
    <row r="111" spans="1:52" s="13" customFormat="1" ht="30" customHeight="1">
      <c r="A111" s="4"/>
      <c r="B111" s="5" t="s">
        <v>150</v>
      </c>
      <c r="C111" s="6" t="s">
        <v>83</v>
      </c>
      <c r="D111" s="18">
        <v>2789.01</v>
      </c>
      <c r="E111" s="389"/>
      <c r="F111" s="300">
        <v>2258.21</v>
      </c>
      <c r="G111" s="18"/>
      <c r="H111" s="301"/>
      <c r="I111" s="300">
        <f>F112</f>
        <v>2310.3463069491431</v>
      </c>
      <c r="J111" s="18"/>
      <c r="K111" s="301"/>
      <c r="L111" s="300" t="e">
        <f ca="1">I112</f>
        <v>#REF!</v>
      </c>
      <c r="M111" s="18"/>
      <c r="N111" s="301"/>
      <c r="O111" s="300" t="e">
        <f ca="1">L112</f>
        <v>#REF!</v>
      </c>
      <c r="P111" s="18"/>
      <c r="Q111" s="301"/>
      <c r="R111" s="300" t="e">
        <f ca="1">R110</f>
        <v>#REF!</v>
      </c>
      <c r="S111" s="18"/>
      <c r="T111" s="301"/>
      <c r="U111" s="300" t="e">
        <f ca="1">R112</f>
        <v>#REF!</v>
      </c>
      <c r="V111" s="18"/>
      <c r="W111" s="301"/>
      <c r="X111" s="300" t="e">
        <f ca="1">U112</f>
        <v>#REF!</v>
      </c>
      <c r="Y111" s="18"/>
      <c r="Z111" s="301"/>
      <c r="AA111" s="300" t="e">
        <f ca="1">X112</f>
        <v>#REF!</v>
      </c>
      <c r="AB111" s="18"/>
      <c r="AC111" s="301"/>
      <c r="AD111" s="300" t="e">
        <f ca="1">AA112</f>
        <v>#REF!</v>
      </c>
      <c r="AE111" s="18"/>
      <c r="AF111" s="301"/>
      <c r="AG111" s="300" t="e">
        <f ca="1">AD112</f>
        <v>#REF!</v>
      </c>
      <c r="AH111" s="18"/>
      <c r="AI111" s="301"/>
      <c r="AJ111" s="300" t="e">
        <f ca="1">AG112</f>
        <v>#REF!</v>
      </c>
      <c r="AK111" s="18"/>
      <c r="AL111" s="301"/>
      <c r="AM111" s="300" t="e">
        <f ca="1">AJ112</f>
        <v>#REF!</v>
      </c>
      <c r="AN111" s="18"/>
      <c r="AO111" s="301"/>
      <c r="AP111" s="300" t="e">
        <f ca="1">AM112</f>
        <v>#REF!</v>
      </c>
      <c r="AQ111" s="18"/>
      <c r="AR111" s="301"/>
      <c r="AS111" s="300" t="e">
        <f ca="1">AP112</f>
        <v>#REF!</v>
      </c>
      <c r="AT111" s="18"/>
      <c r="AU111" s="301"/>
      <c r="AV111" s="596"/>
      <c r="AW111" s="629"/>
      <c r="AX111" s="675"/>
    </row>
    <row r="112" spans="1:52" s="32" customFormat="1" ht="30" customHeight="1">
      <c r="A112" s="28"/>
      <c r="B112" s="29" t="s">
        <v>151</v>
      </c>
      <c r="C112" s="30" t="s">
        <v>83</v>
      </c>
      <c r="D112" s="35">
        <v>2942.95</v>
      </c>
      <c r="E112" s="296"/>
      <c r="F112" s="306">
        <f>F117*1000/F28</f>
        <v>2310.3463069491431</v>
      </c>
      <c r="G112" s="35"/>
      <c r="H112" s="307"/>
      <c r="I112" s="306" t="e">
        <f ca="1">(I106-I116)*1000/I28</f>
        <v>#REF!</v>
      </c>
      <c r="J112" s="35"/>
      <c r="K112" s="307"/>
      <c r="L112" s="306" t="e">
        <f ca="1">(L106-L116)*1000/L28</f>
        <v>#REF!</v>
      </c>
      <c r="M112" s="35"/>
      <c r="N112" s="307"/>
      <c r="O112" s="306" t="e">
        <f ca="1">(O106-O116)*1000/O28</f>
        <v>#REF!</v>
      </c>
      <c r="P112" s="35"/>
      <c r="Q112" s="307"/>
      <c r="R112" s="306" t="e">
        <f ca="1">(R106-R116)*1000/R28</f>
        <v>#REF!</v>
      </c>
      <c r="S112" s="35"/>
      <c r="T112" s="307"/>
      <c r="U112" s="306" t="e">
        <f ca="1">(U106-U116)*1000/U28</f>
        <v>#REF!</v>
      </c>
      <c r="V112" s="35"/>
      <c r="W112" s="307"/>
      <c r="X112" s="306" t="e">
        <f ca="1">(X106-X116)*1000/X28</f>
        <v>#REF!</v>
      </c>
      <c r="Y112" s="35"/>
      <c r="Z112" s="307"/>
      <c r="AA112" s="306" t="e">
        <f ca="1">(AA106-AA116)*1000/AA28</f>
        <v>#REF!</v>
      </c>
      <c r="AB112" s="35"/>
      <c r="AC112" s="307"/>
      <c r="AD112" s="306" t="e">
        <f ca="1">(AD106-AD116)*1000/AD28</f>
        <v>#REF!</v>
      </c>
      <c r="AE112" s="35"/>
      <c r="AF112" s="307"/>
      <c r="AG112" s="306" t="e">
        <f ca="1">(AG106-AG116)*1000/AG28</f>
        <v>#REF!</v>
      </c>
      <c r="AH112" s="35"/>
      <c r="AI112" s="307"/>
      <c r="AJ112" s="306" t="e">
        <f ca="1">(AJ106-AJ116)*1000/AJ28</f>
        <v>#REF!</v>
      </c>
      <c r="AK112" s="35"/>
      <c r="AL112" s="307"/>
      <c r="AM112" s="306" t="e">
        <f ca="1">(AM106-AM116)*1000/AM28</f>
        <v>#REF!</v>
      </c>
      <c r="AN112" s="35"/>
      <c r="AO112" s="307"/>
      <c r="AP112" s="306" t="e">
        <f ca="1">(AP106-AP116)*1000/AP28</f>
        <v>#REF!</v>
      </c>
      <c r="AQ112" s="35"/>
      <c r="AR112" s="307"/>
      <c r="AS112" s="306" t="e">
        <f ca="1">(AS106-AS116)*1000/AS28</f>
        <v>#REF!</v>
      </c>
      <c r="AT112" s="35"/>
      <c r="AU112" s="307"/>
      <c r="AV112" s="599"/>
      <c r="AW112" s="632"/>
      <c r="AX112" s="677"/>
    </row>
    <row r="113" spans="1:51" s="136" customFormat="1" ht="31.5" customHeight="1">
      <c r="A113" s="131"/>
      <c r="B113" s="132" t="s">
        <v>152</v>
      </c>
      <c r="C113" s="133" t="s">
        <v>58</v>
      </c>
      <c r="D113" s="140"/>
      <c r="E113" s="290"/>
      <c r="F113" s="524"/>
      <c r="G113" s="185"/>
      <c r="H113" s="525"/>
      <c r="I113" s="574" t="e">
        <f ca="1">I110/F110</f>
        <v>#REF!</v>
      </c>
      <c r="J113" s="185"/>
      <c r="K113" s="525"/>
      <c r="L113" s="340" t="e">
        <f ca="1">L110/I110</f>
        <v>#REF!</v>
      </c>
      <c r="M113" s="273"/>
      <c r="N113" s="341"/>
      <c r="O113" s="340" t="e">
        <f ca="1">O110/L110</f>
        <v>#REF!</v>
      </c>
      <c r="P113" s="273"/>
      <c r="Q113" s="341"/>
      <c r="R113" s="340" t="e">
        <f ca="1">R110/O110</f>
        <v>#REF!</v>
      </c>
      <c r="S113" s="273"/>
      <c r="T113" s="341"/>
      <c r="U113" s="340" t="e">
        <f ca="1">U110/R110</f>
        <v>#REF!</v>
      </c>
      <c r="V113" s="273"/>
      <c r="W113" s="341"/>
      <c r="X113" s="340" t="e">
        <f ca="1">X110/U110</f>
        <v>#REF!</v>
      </c>
      <c r="Y113" s="273"/>
      <c r="Z113" s="341"/>
      <c r="AA113" s="340" t="e">
        <f ca="1">AA110/X110</f>
        <v>#REF!</v>
      </c>
      <c r="AB113" s="273"/>
      <c r="AC113" s="341"/>
      <c r="AD113" s="340" t="e">
        <f ca="1">AD110/AA110</f>
        <v>#REF!</v>
      </c>
      <c r="AE113" s="273"/>
      <c r="AF113" s="341"/>
      <c r="AG113" s="340" t="e">
        <f ca="1">AG110/AD110</f>
        <v>#REF!</v>
      </c>
      <c r="AH113" s="273"/>
      <c r="AI113" s="341"/>
      <c r="AJ113" s="340" t="e">
        <f ca="1">AJ110/AG110</f>
        <v>#REF!</v>
      </c>
      <c r="AK113" s="273"/>
      <c r="AL113" s="341"/>
      <c r="AM113" s="340" t="e">
        <f ca="1">AM110/AJ110</f>
        <v>#REF!</v>
      </c>
      <c r="AN113" s="273"/>
      <c r="AO113" s="341"/>
      <c r="AP113" s="340" t="e">
        <f ca="1">AP110/AM110</f>
        <v>#REF!</v>
      </c>
      <c r="AQ113" s="273"/>
      <c r="AR113" s="341"/>
      <c r="AS113" s="340" t="e">
        <f ca="1">AS110/AP110</f>
        <v>#REF!</v>
      </c>
      <c r="AT113" s="273"/>
      <c r="AU113" s="341"/>
      <c r="AV113" s="625"/>
      <c r="AW113" s="664"/>
      <c r="AX113" s="694"/>
    </row>
    <row r="114" spans="1:51" s="145" customFormat="1" ht="30.75" customHeight="1">
      <c r="A114" s="141"/>
      <c r="B114" s="142" t="s">
        <v>153</v>
      </c>
      <c r="C114" s="143" t="s">
        <v>58</v>
      </c>
      <c r="D114" s="144">
        <f>D112/D111</f>
        <v>1.0551952126381761</v>
      </c>
      <c r="E114" s="288"/>
      <c r="F114" s="526">
        <f>F112/F111</f>
        <v>1.0230874484432995</v>
      </c>
      <c r="G114" s="144"/>
      <c r="H114" s="527"/>
      <c r="I114" s="526" t="e">
        <f ca="1">I112/I111</f>
        <v>#REF!</v>
      </c>
      <c r="J114" s="144"/>
      <c r="K114" s="527"/>
      <c r="L114" s="308" t="e">
        <f ca="1">L112/L111</f>
        <v>#REF!</v>
      </c>
      <c r="M114" s="41"/>
      <c r="N114" s="309"/>
      <c r="O114" s="308" t="e">
        <f ca="1">O112/O111</f>
        <v>#REF!</v>
      </c>
      <c r="P114" s="41"/>
      <c r="Q114" s="309"/>
      <c r="R114" s="308" t="e">
        <f ca="1">R112/R111</f>
        <v>#REF!</v>
      </c>
      <c r="S114" s="41"/>
      <c r="T114" s="309"/>
      <c r="U114" s="308" t="e">
        <f ca="1">U112/U111</f>
        <v>#REF!</v>
      </c>
      <c r="V114" s="41"/>
      <c r="W114" s="309"/>
      <c r="X114" s="308" t="e">
        <f ca="1">X112/X111</f>
        <v>#REF!</v>
      </c>
      <c r="Y114" s="41"/>
      <c r="Z114" s="309"/>
      <c r="AA114" s="308" t="e">
        <f ca="1">AA112/AA111</f>
        <v>#REF!</v>
      </c>
      <c r="AB114" s="41"/>
      <c r="AC114" s="309"/>
      <c r="AD114" s="308" t="e">
        <f ca="1">AD112/AD111</f>
        <v>#REF!</v>
      </c>
      <c r="AE114" s="41"/>
      <c r="AF114" s="309"/>
      <c r="AG114" s="308" t="e">
        <f ca="1">AG112/AG111</f>
        <v>#REF!</v>
      </c>
      <c r="AH114" s="41"/>
      <c r="AI114" s="309"/>
      <c r="AJ114" s="308" t="e">
        <f ca="1">AJ112/AJ111</f>
        <v>#REF!</v>
      </c>
      <c r="AK114" s="41"/>
      <c r="AL114" s="309"/>
      <c r="AM114" s="308" t="e">
        <f ca="1">AM112/AM111</f>
        <v>#REF!</v>
      </c>
      <c r="AN114" s="41"/>
      <c r="AO114" s="309"/>
      <c r="AP114" s="308" t="e">
        <f ca="1">AP112/AP111</f>
        <v>#REF!</v>
      </c>
      <c r="AQ114" s="41"/>
      <c r="AR114" s="309"/>
      <c r="AS114" s="308" t="e">
        <f ca="1">AS112/AS111</f>
        <v>#REF!</v>
      </c>
      <c r="AT114" s="41"/>
      <c r="AU114" s="309"/>
      <c r="AV114" s="626"/>
      <c r="AW114" s="665"/>
      <c r="AX114" s="695"/>
    </row>
    <row r="115" spans="1:51" ht="31.5" customHeight="1">
      <c r="A115" s="57"/>
      <c r="B115" s="58" t="s">
        <v>154</v>
      </c>
      <c r="C115" s="62" t="s">
        <v>63</v>
      </c>
      <c r="D115" s="48">
        <f t="shared" ref="D115:I115" si="58">SUM(D116:D117)</f>
        <v>16846.201506578778</v>
      </c>
      <c r="E115" s="474">
        <f t="shared" si="58"/>
        <v>14842.735791937635</v>
      </c>
      <c r="F115" s="501">
        <f>SUM(F116:F117)</f>
        <v>10082.299088097379</v>
      </c>
      <c r="G115" s="48"/>
      <c r="H115" s="502"/>
      <c r="I115" s="550" t="e">
        <f t="shared" ca="1" si="58"/>
        <v>#REF!</v>
      </c>
      <c r="J115" s="187"/>
      <c r="K115" s="551"/>
      <c r="L115" s="312" t="e">
        <f ca="1">SUM(L116:L117)</f>
        <v>#REF!</v>
      </c>
      <c r="M115" s="63"/>
      <c r="N115" s="313"/>
      <c r="O115" s="312" t="e">
        <f ca="1">SUM(O116:O117)</f>
        <v>#REF!</v>
      </c>
      <c r="P115" s="63"/>
      <c r="Q115" s="313"/>
      <c r="R115" s="312" t="e">
        <f ca="1">SUM(R116:R117)</f>
        <v>#REF!</v>
      </c>
      <c r="S115" s="63"/>
      <c r="T115" s="313"/>
      <c r="U115" s="312" t="e">
        <f ca="1">SUM(U116:U117)</f>
        <v>#REF!</v>
      </c>
      <c r="V115" s="63"/>
      <c r="W115" s="313"/>
      <c r="X115" s="312" t="e">
        <f ca="1">SUM(X116:X117)</f>
        <v>#REF!</v>
      </c>
      <c r="Y115" s="63"/>
      <c r="Z115" s="313"/>
      <c r="AA115" s="312" t="e">
        <f ca="1">SUM(AA116:AA117)</f>
        <v>#REF!</v>
      </c>
      <c r="AB115" s="63"/>
      <c r="AC115" s="313"/>
      <c r="AD115" s="312" t="e">
        <f ca="1">SUM(AD116:AD117)</f>
        <v>#REF!</v>
      </c>
      <c r="AE115" s="63"/>
      <c r="AF115" s="313"/>
      <c r="AG115" s="312" t="e">
        <f ca="1">SUM(AG116:AG117)</f>
        <v>#REF!</v>
      </c>
      <c r="AH115" s="63"/>
      <c r="AI115" s="313"/>
      <c r="AJ115" s="312" t="e">
        <f ca="1">SUM(AJ116:AJ117)</f>
        <v>#REF!</v>
      </c>
      <c r="AK115" s="63"/>
      <c r="AL115" s="313"/>
      <c r="AM115" s="312" t="e">
        <f ca="1">SUM(AM116:AM117)</f>
        <v>#REF!</v>
      </c>
      <c r="AN115" s="63"/>
      <c r="AO115" s="313"/>
      <c r="AP115" s="312" t="e">
        <f ca="1">SUM(AP116:AP117)</f>
        <v>#REF!</v>
      </c>
      <c r="AQ115" s="63"/>
      <c r="AR115" s="313"/>
      <c r="AS115" s="312" t="e">
        <f ca="1">SUM(AS116:AS117)</f>
        <v>#REF!</v>
      </c>
      <c r="AT115" s="63"/>
      <c r="AU115" s="313"/>
      <c r="AV115" s="129"/>
      <c r="AW115" s="635"/>
      <c r="AX115" s="682"/>
    </row>
    <row r="116" spans="1:51">
      <c r="A116" s="57"/>
      <c r="B116" s="58" t="s">
        <v>55</v>
      </c>
      <c r="C116" s="62" t="s">
        <v>63</v>
      </c>
      <c r="D116" s="48">
        <f>ROUND(D27*D111/1000,0)</f>
        <v>10788</v>
      </c>
      <c r="E116" s="474">
        <f>ROUND(E27*E111/1000,0)</f>
        <v>0</v>
      </c>
      <c r="F116" s="501">
        <f>F111*F27/1000</f>
        <v>5286.256811344334</v>
      </c>
      <c r="G116" s="48"/>
      <c r="H116" s="502"/>
      <c r="I116" s="550">
        <f>ROUND(I27*I111/1000,0)</f>
        <v>6069</v>
      </c>
      <c r="J116" s="187"/>
      <c r="K116" s="551"/>
      <c r="L116" s="312" t="e">
        <f ca="1">ROUND(L27*L111/1000,0)</f>
        <v>#REF!</v>
      </c>
      <c r="M116" s="63"/>
      <c r="N116" s="313"/>
      <c r="O116" s="312" t="e">
        <f ca="1">ROUND(O27*O111/1000,0)</f>
        <v>#REF!</v>
      </c>
      <c r="P116" s="63"/>
      <c r="Q116" s="313"/>
      <c r="R116" s="312" t="e">
        <f ca="1">ROUND(R27*R111/1000,0)</f>
        <v>#REF!</v>
      </c>
      <c r="S116" s="63"/>
      <c r="T116" s="313"/>
      <c r="U116" s="312" t="e">
        <f ca="1">ROUND(U27*U111/1000,0)</f>
        <v>#REF!</v>
      </c>
      <c r="V116" s="63"/>
      <c r="W116" s="313"/>
      <c r="X116" s="312" t="e">
        <f ca="1">ROUND(X27*X111/1000,0)</f>
        <v>#REF!</v>
      </c>
      <c r="Y116" s="63"/>
      <c r="Z116" s="313"/>
      <c r="AA116" s="312" t="e">
        <f ca="1">ROUND(AA27*AA111/1000,0)</f>
        <v>#REF!</v>
      </c>
      <c r="AB116" s="63"/>
      <c r="AC116" s="313"/>
      <c r="AD116" s="312" t="e">
        <f ca="1">ROUND(AD27*AD111/1000,0)</f>
        <v>#REF!</v>
      </c>
      <c r="AE116" s="63"/>
      <c r="AF116" s="313"/>
      <c r="AG116" s="312" t="e">
        <f ca="1">ROUND(AG27*AG111/1000,0)</f>
        <v>#REF!</v>
      </c>
      <c r="AH116" s="63"/>
      <c r="AI116" s="313"/>
      <c r="AJ116" s="312" t="e">
        <f ca="1">ROUND(AJ27*AJ111/1000,0)</f>
        <v>#REF!</v>
      </c>
      <c r="AK116" s="63"/>
      <c r="AL116" s="313"/>
      <c r="AM116" s="312" t="e">
        <f ca="1">ROUND(AM27*AM111/1000,0)</f>
        <v>#REF!</v>
      </c>
      <c r="AN116" s="63"/>
      <c r="AO116" s="313"/>
      <c r="AP116" s="312" t="e">
        <f ca="1">ROUND(AP27*AP111/1000,0)</f>
        <v>#REF!</v>
      </c>
      <c r="AQ116" s="63"/>
      <c r="AR116" s="313"/>
      <c r="AS116" s="312" t="e">
        <f ca="1">ROUND(AS27*AS111/1000,0)</f>
        <v>#REF!</v>
      </c>
      <c r="AT116" s="63"/>
      <c r="AU116" s="313"/>
      <c r="AV116" s="129"/>
      <c r="AW116" s="635"/>
      <c r="AX116" s="682"/>
    </row>
    <row r="117" spans="1:51" ht="30.75" customHeight="1">
      <c r="A117" s="146"/>
      <c r="B117" s="147" t="s">
        <v>56</v>
      </c>
      <c r="C117" s="148" t="s">
        <v>63</v>
      </c>
      <c r="D117" s="48">
        <f>D106-D116</f>
        <v>6058.2015065787782</v>
      </c>
      <c r="E117" s="474">
        <f>E106-E116</f>
        <v>14842.735791937635</v>
      </c>
      <c r="F117" s="501">
        <f>F106-F116</f>
        <v>4796.0422767530454</v>
      </c>
      <c r="G117" s="48"/>
      <c r="H117" s="502"/>
      <c r="I117" s="550" t="e">
        <f ca="1">I106-I116</f>
        <v>#REF!</v>
      </c>
      <c r="J117" s="187"/>
      <c r="K117" s="551"/>
      <c r="L117" s="312" t="e">
        <f ca="1">L106-L116</f>
        <v>#REF!</v>
      </c>
      <c r="M117" s="63"/>
      <c r="N117" s="313"/>
      <c r="O117" s="312" t="e">
        <f ca="1">O106-O116</f>
        <v>#REF!</v>
      </c>
      <c r="P117" s="63"/>
      <c r="Q117" s="313"/>
      <c r="R117" s="312" t="e">
        <f ca="1">R106-R116</f>
        <v>#REF!</v>
      </c>
      <c r="S117" s="63"/>
      <c r="T117" s="313"/>
      <c r="U117" s="312" t="e">
        <f ca="1">U106-U116</f>
        <v>#REF!</v>
      </c>
      <c r="V117" s="63"/>
      <c r="W117" s="313"/>
      <c r="X117" s="312" t="e">
        <f ca="1">X106-X116</f>
        <v>#REF!</v>
      </c>
      <c r="Y117" s="63"/>
      <c r="Z117" s="313"/>
      <c r="AA117" s="312" t="e">
        <f ca="1">AA106-AA116</f>
        <v>#REF!</v>
      </c>
      <c r="AB117" s="63"/>
      <c r="AC117" s="313"/>
      <c r="AD117" s="312" t="e">
        <f ca="1">AD106-AD116</f>
        <v>#REF!</v>
      </c>
      <c r="AE117" s="63"/>
      <c r="AF117" s="313"/>
      <c r="AG117" s="312" t="e">
        <f ca="1">AG106-AG116</f>
        <v>#REF!</v>
      </c>
      <c r="AH117" s="63"/>
      <c r="AI117" s="313"/>
      <c r="AJ117" s="312" t="e">
        <f ca="1">AJ106-AJ116</f>
        <v>#REF!</v>
      </c>
      <c r="AK117" s="63"/>
      <c r="AL117" s="313"/>
      <c r="AM117" s="312" t="e">
        <f ca="1">AM106-AM116</f>
        <v>#REF!</v>
      </c>
      <c r="AN117" s="63"/>
      <c r="AO117" s="313"/>
      <c r="AP117" s="312" t="e">
        <f ca="1">AP106-AP116</f>
        <v>#REF!</v>
      </c>
      <c r="AQ117" s="63"/>
      <c r="AR117" s="313"/>
      <c r="AS117" s="312" t="e">
        <f ca="1">AS106-AS116</f>
        <v>#REF!</v>
      </c>
      <c r="AT117" s="63"/>
      <c r="AU117" s="313"/>
      <c r="AV117" s="466"/>
      <c r="AW117" s="666"/>
      <c r="AX117" s="696"/>
    </row>
    <row r="118" spans="1:51" s="115" customFormat="1" ht="15.75" thickBot="1">
      <c r="A118" s="409"/>
      <c r="B118" s="410" t="s">
        <v>238</v>
      </c>
      <c r="C118" s="411"/>
      <c r="D118" s="128">
        <f>D115-D106</f>
        <v>0</v>
      </c>
      <c r="E118" s="485"/>
      <c r="F118" s="520">
        <v>1</v>
      </c>
      <c r="G118" s="467">
        <f>8110/10081</f>
        <v>0.80448368217438748</v>
      </c>
      <c r="H118" s="528">
        <f>F118-G118</f>
        <v>0.19551631782561252</v>
      </c>
      <c r="I118" s="575">
        <f t="shared" ref="I118:AU118" si="59">F118</f>
        <v>1</v>
      </c>
      <c r="J118" s="468">
        <v>0.80111488869861902</v>
      </c>
      <c r="K118" s="468">
        <v>0.19888425515736069</v>
      </c>
      <c r="L118" s="469">
        <f t="shared" si="59"/>
        <v>1</v>
      </c>
      <c r="M118" s="470">
        <f t="shared" si="59"/>
        <v>0.80111488869861902</v>
      </c>
      <c r="N118" s="471">
        <f t="shared" si="59"/>
        <v>0.19888425515736069</v>
      </c>
      <c r="O118" s="469">
        <f t="shared" si="59"/>
        <v>1</v>
      </c>
      <c r="P118" s="470">
        <f t="shared" si="59"/>
        <v>0.80111488869861902</v>
      </c>
      <c r="Q118" s="471">
        <f t="shared" si="59"/>
        <v>0.19888425515736069</v>
      </c>
      <c r="R118" s="469">
        <f t="shared" si="59"/>
        <v>1</v>
      </c>
      <c r="S118" s="470">
        <f t="shared" si="59"/>
        <v>0.80111488869861902</v>
      </c>
      <c r="T118" s="471">
        <f t="shared" si="59"/>
        <v>0.19888425515736069</v>
      </c>
      <c r="U118" s="469">
        <f t="shared" si="59"/>
        <v>1</v>
      </c>
      <c r="V118" s="470">
        <f t="shared" si="59"/>
        <v>0.80111488869861902</v>
      </c>
      <c r="W118" s="471">
        <f t="shared" si="59"/>
        <v>0.19888425515736069</v>
      </c>
      <c r="X118" s="469">
        <f t="shared" si="59"/>
        <v>1</v>
      </c>
      <c r="Y118" s="470">
        <f t="shared" si="59"/>
        <v>0.80111488869861902</v>
      </c>
      <c r="Z118" s="471">
        <f t="shared" si="59"/>
        <v>0.19888425515736069</v>
      </c>
      <c r="AA118" s="469">
        <f t="shared" si="59"/>
        <v>1</v>
      </c>
      <c r="AB118" s="470">
        <f t="shared" si="59"/>
        <v>0.80111488869861902</v>
      </c>
      <c r="AC118" s="471">
        <f t="shared" si="59"/>
        <v>0.19888425515736069</v>
      </c>
      <c r="AD118" s="469">
        <f t="shared" si="59"/>
        <v>1</v>
      </c>
      <c r="AE118" s="470">
        <f t="shared" si="59"/>
        <v>0.80111488869861902</v>
      </c>
      <c r="AF118" s="471">
        <f t="shared" si="59"/>
        <v>0.19888425515736069</v>
      </c>
      <c r="AG118" s="469">
        <f t="shared" si="59"/>
        <v>1</v>
      </c>
      <c r="AH118" s="470">
        <f t="shared" si="59"/>
        <v>0.80111488869861902</v>
      </c>
      <c r="AI118" s="471">
        <f t="shared" si="59"/>
        <v>0.19888425515736069</v>
      </c>
      <c r="AJ118" s="469">
        <f t="shared" si="59"/>
        <v>1</v>
      </c>
      <c r="AK118" s="470">
        <f t="shared" si="59"/>
        <v>0.80111488869861902</v>
      </c>
      <c r="AL118" s="471">
        <f t="shared" si="59"/>
        <v>0.19888425515736069</v>
      </c>
      <c r="AM118" s="469">
        <f t="shared" si="59"/>
        <v>1</v>
      </c>
      <c r="AN118" s="470">
        <f t="shared" si="59"/>
        <v>0.80111488869861902</v>
      </c>
      <c r="AO118" s="471">
        <f t="shared" si="59"/>
        <v>0.19888425515736069</v>
      </c>
      <c r="AP118" s="361">
        <f t="shared" si="59"/>
        <v>1</v>
      </c>
      <c r="AQ118" s="362">
        <f t="shared" si="59"/>
        <v>0.80111488869861902</v>
      </c>
      <c r="AR118" s="363">
        <f t="shared" si="59"/>
        <v>0.19888425515736069</v>
      </c>
      <c r="AS118" s="361">
        <f t="shared" si="59"/>
        <v>1</v>
      </c>
      <c r="AT118" s="362">
        <f t="shared" si="59"/>
        <v>0.80111488869861902</v>
      </c>
      <c r="AU118" s="363">
        <f t="shared" si="59"/>
        <v>0.19888425515736069</v>
      </c>
      <c r="AV118" s="627"/>
      <c r="AW118" s="667"/>
      <c r="AX118" s="697"/>
    </row>
    <row r="119" spans="1:51" ht="31.5" customHeight="1">
      <c r="A119" s="57"/>
      <c r="B119" s="58" t="s">
        <v>155</v>
      </c>
      <c r="C119" s="62" t="s">
        <v>63</v>
      </c>
      <c r="D119" s="48">
        <f>SUM(D120:D121)</f>
        <v>0</v>
      </c>
      <c r="E119" s="474"/>
      <c r="F119" s="501"/>
      <c r="G119" s="48"/>
      <c r="H119" s="502"/>
      <c r="I119" s="550"/>
      <c r="J119" s="49">
        <f>SUM(J120:J122)</f>
        <v>0</v>
      </c>
      <c r="K119" s="576" t="e">
        <f ca="1">SUM(K120:K122)</f>
        <v>#REF!</v>
      </c>
      <c r="L119" s="312"/>
      <c r="M119" s="63">
        <f>SUM(M120:M122)</f>
        <v>0</v>
      </c>
      <c r="N119" s="313" t="e">
        <f ca="1">SUM(N120:N122)</f>
        <v>#REF!</v>
      </c>
      <c r="O119" s="312"/>
      <c r="P119" s="63">
        <f>SUM(P120:P122)</f>
        <v>0</v>
      </c>
      <c r="Q119" s="313" t="e">
        <f ca="1">SUM(Q120:Q122)</f>
        <v>#REF!</v>
      </c>
      <c r="R119" s="312"/>
      <c r="S119" s="63">
        <f>SUM(S120:S122)</f>
        <v>0</v>
      </c>
      <c r="T119" s="313" t="e">
        <f ca="1">SUM(T120:T122)</f>
        <v>#REF!</v>
      </c>
      <c r="U119" s="312"/>
      <c r="V119" s="63">
        <f>SUM(V120:V122)</f>
        <v>0</v>
      </c>
      <c r="W119" s="313" t="e">
        <f ca="1">SUM(W120:W122)</f>
        <v>#REF!</v>
      </c>
      <c r="X119" s="312"/>
      <c r="Y119" s="63">
        <f>SUM(Y120:Y122)</f>
        <v>0</v>
      </c>
      <c r="Z119" s="313" t="e">
        <f ca="1">SUM(Z120:Z122)</f>
        <v>#REF!</v>
      </c>
      <c r="AA119" s="312"/>
      <c r="AB119" s="63">
        <f>SUM(AB120:AB122)</f>
        <v>0</v>
      </c>
      <c r="AC119" s="313" t="e">
        <f ca="1">SUM(AC120:AC122)</f>
        <v>#REF!</v>
      </c>
      <c r="AD119" s="312"/>
      <c r="AE119" s="63">
        <f>SUM(AE120:AE122)</f>
        <v>0</v>
      </c>
      <c r="AF119" s="313" t="e">
        <f ca="1">SUM(AF120:AF122)</f>
        <v>#REF!</v>
      </c>
      <c r="AG119" s="312"/>
      <c r="AH119" s="63">
        <f>SUM(AH120:AH122)</f>
        <v>0</v>
      </c>
      <c r="AI119" s="313" t="e">
        <f ca="1">SUM(AI120:AI122)</f>
        <v>#REF!</v>
      </c>
      <c r="AJ119" s="312"/>
      <c r="AK119" s="63">
        <f>SUM(AK120:AK122)</f>
        <v>0</v>
      </c>
      <c r="AL119" s="313" t="e">
        <f ca="1">SUM(AL120:AL122)</f>
        <v>#REF!</v>
      </c>
      <c r="AM119" s="312"/>
      <c r="AN119" s="63">
        <f>SUM(AN120:AN122)</f>
        <v>0</v>
      </c>
      <c r="AO119" s="313" t="e">
        <f ca="1">SUM(AO120:AO122)</f>
        <v>#REF!</v>
      </c>
      <c r="AP119" s="594"/>
      <c r="AQ119" s="298">
        <f>SUM(AQ120:AQ122)</f>
        <v>0</v>
      </c>
      <c r="AR119" s="595" t="e">
        <f ca="1">SUM(AR120:AR122)</f>
        <v>#REF!</v>
      </c>
      <c r="AS119" s="594"/>
      <c r="AT119" s="298">
        <f>SUM(AT120:AT122)</f>
        <v>0</v>
      </c>
      <c r="AU119" s="595" t="e">
        <f ca="1">SUM(AU120:AU122)</f>
        <v>#REF!</v>
      </c>
      <c r="AV119" s="129"/>
      <c r="AW119" s="635"/>
      <c r="AX119" s="691" t="e">
        <f ca="1">SUM(AX120:AX122)</f>
        <v>#REF!</v>
      </c>
    </row>
    <row r="120" spans="1:51">
      <c r="A120" s="57" t="s">
        <v>311</v>
      </c>
      <c r="B120" s="58" t="s">
        <v>156</v>
      </c>
      <c r="C120" s="62" t="s">
        <v>63</v>
      </c>
      <c r="D120" s="92"/>
      <c r="E120" s="482"/>
      <c r="F120" s="518"/>
      <c r="G120" s="92"/>
      <c r="H120" s="519"/>
      <c r="I120" s="571"/>
      <c r="J120" s="1027"/>
      <c r="K120" s="577" t="e">
        <f ca="1">K91</f>
        <v>#REF!</v>
      </c>
      <c r="L120" s="339"/>
      <c r="M120" s="94"/>
      <c r="N120" s="333" t="e">
        <f ca="1">N91</f>
        <v>#REF!</v>
      </c>
      <c r="O120" s="339"/>
      <c r="P120" s="94"/>
      <c r="Q120" s="333" t="e">
        <f ca="1">Q91</f>
        <v>#REF!</v>
      </c>
      <c r="R120" s="339"/>
      <c r="S120" s="94"/>
      <c r="T120" s="333" t="e">
        <f ca="1">T91</f>
        <v>#REF!</v>
      </c>
      <c r="U120" s="339"/>
      <c r="V120" s="94"/>
      <c r="W120" s="333" t="e">
        <f ca="1">W91</f>
        <v>#REF!</v>
      </c>
      <c r="X120" s="339"/>
      <c r="Y120" s="94"/>
      <c r="Z120" s="333" t="e">
        <f ca="1">Z91</f>
        <v>#REF!</v>
      </c>
      <c r="AA120" s="339"/>
      <c r="AB120" s="94"/>
      <c r="AC120" s="333" t="e">
        <f ca="1">AC91</f>
        <v>#REF!</v>
      </c>
      <c r="AD120" s="339"/>
      <c r="AE120" s="94"/>
      <c r="AF120" s="333" t="e">
        <f ca="1">AF91</f>
        <v>#REF!</v>
      </c>
      <c r="AG120" s="339"/>
      <c r="AH120" s="94"/>
      <c r="AI120" s="333" t="e">
        <f ca="1">AI91</f>
        <v>#REF!</v>
      </c>
      <c r="AJ120" s="339"/>
      <c r="AK120" s="94"/>
      <c r="AL120" s="333" t="e">
        <f ca="1">AL91</f>
        <v>#REF!</v>
      </c>
      <c r="AM120" s="339"/>
      <c r="AN120" s="94"/>
      <c r="AO120" s="333" t="e">
        <f ca="1">AO91</f>
        <v>#REF!</v>
      </c>
      <c r="AP120" s="339"/>
      <c r="AQ120" s="94"/>
      <c r="AR120" s="333" t="e">
        <f ca="1">AR91</f>
        <v>#REF!</v>
      </c>
      <c r="AS120" s="339"/>
      <c r="AT120" s="94"/>
      <c r="AU120" s="333" t="e">
        <f ca="1">AU91</f>
        <v>#REF!</v>
      </c>
      <c r="AV120" s="150"/>
      <c r="AW120" s="660"/>
      <c r="AX120" s="698" t="e">
        <f ca="1">SUM(J120:AU120)</f>
        <v>#REF!</v>
      </c>
      <c r="AY120" s="3" t="e">
        <f ca="1">AX120=#REF!</f>
        <v>#REF!</v>
      </c>
    </row>
    <row r="121" spans="1:51">
      <c r="A121" s="57" t="s">
        <v>311</v>
      </c>
      <c r="B121" s="58" t="s">
        <v>239</v>
      </c>
      <c r="C121" s="62" t="s">
        <v>63</v>
      </c>
      <c r="D121" s="92">
        <f>D98</f>
        <v>0</v>
      </c>
      <c r="E121" s="482"/>
      <c r="F121" s="518"/>
      <c r="G121" s="92"/>
      <c r="H121" s="519"/>
      <c r="I121" s="571"/>
      <c r="J121" s="93"/>
      <c r="K121" s="578" t="e">
        <f>K94</f>
        <v>#REF!</v>
      </c>
      <c r="L121" s="339"/>
      <c r="M121" s="94"/>
      <c r="N121" s="333" t="e">
        <f>N94</f>
        <v>#REF!</v>
      </c>
      <c r="O121" s="339"/>
      <c r="P121" s="94"/>
      <c r="Q121" s="333" t="e">
        <f>Q94</f>
        <v>#REF!</v>
      </c>
      <c r="R121" s="339"/>
      <c r="S121" s="94"/>
      <c r="T121" s="333" t="e">
        <f>T94</f>
        <v>#REF!</v>
      </c>
      <c r="U121" s="339"/>
      <c r="V121" s="94"/>
      <c r="W121" s="333" t="e">
        <f>W94</f>
        <v>#REF!</v>
      </c>
      <c r="X121" s="339"/>
      <c r="Y121" s="94"/>
      <c r="Z121" s="333" t="e">
        <f>Z94</f>
        <v>#REF!</v>
      </c>
      <c r="AA121" s="339"/>
      <c r="AB121" s="94"/>
      <c r="AC121" s="333" t="e">
        <f>AC94</f>
        <v>#REF!</v>
      </c>
      <c r="AD121" s="339"/>
      <c r="AE121" s="94"/>
      <c r="AF121" s="333" t="e">
        <f>AF94</f>
        <v>#REF!</v>
      </c>
      <c r="AG121" s="339"/>
      <c r="AH121" s="94"/>
      <c r="AI121" s="333" t="e">
        <f>AI94</f>
        <v>#REF!</v>
      </c>
      <c r="AJ121" s="339"/>
      <c r="AK121" s="94"/>
      <c r="AL121" s="333" t="e">
        <f>AL94</f>
        <v>#REF!</v>
      </c>
      <c r="AM121" s="339"/>
      <c r="AN121" s="94"/>
      <c r="AO121" s="333" t="e">
        <f>AO94</f>
        <v>#REF!</v>
      </c>
      <c r="AP121" s="339"/>
      <c r="AQ121" s="94"/>
      <c r="AR121" s="333" t="e">
        <f>AR94</f>
        <v>#REF!</v>
      </c>
      <c r="AS121" s="339"/>
      <c r="AT121" s="94"/>
      <c r="AU121" s="333" t="e">
        <f>AU94</f>
        <v>#REF!</v>
      </c>
      <c r="AV121" s="150"/>
      <c r="AW121" s="660"/>
      <c r="AX121" s="698" t="e">
        <f>SUM(J121:AU121)</f>
        <v>#REF!</v>
      </c>
      <c r="AY121" s="3" t="e">
        <f>AX121=ИП_Инг!BF67</f>
        <v>#REF!</v>
      </c>
    </row>
    <row r="122" spans="1:51" ht="15.75" thickBot="1">
      <c r="A122" s="57" t="s">
        <v>311</v>
      </c>
      <c r="B122" s="58" t="s">
        <v>310</v>
      </c>
      <c r="C122" s="62" t="s">
        <v>63</v>
      </c>
      <c r="D122" s="92">
        <f>D99</f>
        <v>0</v>
      </c>
      <c r="E122" s="482"/>
      <c r="F122" s="529"/>
      <c r="G122" s="530"/>
      <c r="H122" s="531"/>
      <c r="I122" s="579"/>
      <c r="J122" s="580">
        <f>J103</f>
        <v>0</v>
      </c>
      <c r="K122" s="581" t="e">
        <f>K103</f>
        <v>#REF!</v>
      </c>
      <c r="L122" s="589"/>
      <c r="M122" s="590">
        <f>M103</f>
        <v>0</v>
      </c>
      <c r="N122" s="591" t="e">
        <f>N103</f>
        <v>#REF!</v>
      </c>
      <c r="O122" s="589"/>
      <c r="P122" s="590">
        <f>P103</f>
        <v>0</v>
      </c>
      <c r="Q122" s="591" t="e">
        <f>Q103</f>
        <v>#REF!</v>
      </c>
      <c r="R122" s="589"/>
      <c r="S122" s="590">
        <f>S103</f>
        <v>0</v>
      </c>
      <c r="T122" s="591" t="e">
        <f>T103</f>
        <v>#REF!</v>
      </c>
      <c r="U122" s="589"/>
      <c r="V122" s="590">
        <f>V103</f>
        <v>0</v>
      </c>
      <c r="W122" s="591" t="e">
        <f>W103</f>
        <v>#REF!</v>
      </c>
      <c r="X122" s="589"/>
      <c r="Y122" s="590">
        <f>Y103</f>
        <v>0</v>
      </c>
      <c r="Z122" s="591" t="e">
        <f>Z103</f>
        <v>#REF!</v>
      </c>
      <c r="AA122" s="589"/>
      <c r="AB122" s="590">
        <f>AB103</f>
        <v>0</v>
      </c>
      <c r="AC122" s="591" t="e">
        <f>AC103</f>
        <v>#REF!</v>
      </c>
      <c r="AD122" s="589"/>
      <c r="AE122" s="590">
        <f>AE103</f>
        <v>0</v>
      </c>
      <c r="AF122" s="591" t="e">
        <f>AF103</f>
        <v>#REF!</v>
      </c>
      <c r="AG122" s="589"/>
      <c r="AH122" s="590">
        <f>AH103</f>
        <v>0</v>
      </c>
      <c r="AI122" s="591" t="e">
        <f>AI103</f>
        <v>#REF!</v>
      </c>
      <c r="AJ122" s="589"/>
      <c r="AK122" s="590">
        <f>AK103</f>
        <v>0</v>
      </c>
      <c r="AL122" s="591" t="e">
        <f>AL103</f>
        <v>#REF!</v>
      </c>
      <c r="AM122" s="589"/>
      <c r="AN122" s="590">
        <f>AN103</f>
        <v>0</v>
      </c>
      <c r="AO122" s="591" t="e">
        <f>AO103</f>
        <v>#REF!</v>
      </c>
      <c r="AP122" s="589"/>
      <c r="AQ122" s="590">
        <f>AQ103</f>
        <v>0</v>
      </c>
      <c r="AR122" s="591" t="e">
        <f>AR103</f>
        <v>#REF!</v>
      </c>
      <c r="AS122" s="589"/>
      <c r="AT122" s="590">
        <f>AT103</f>
        <v>0</v>
      </c>
      <c r="AU122" s="591">
        <f>AU103</f>
        <v>0</v>
      </c>
      <c r="AV122" s="463"/>
      <c r="AW122" s="668"/>
      <c r="AX122" s="699" t="e">
        <f t="shared" ref="AX122:AX128" si="60">SUM(J122:AU122)</f>
        <v>#REF!</v>
      </c>
      <c r="AY122" s="3" t="e">
        <f>AX122='%_Инг'!C339</f>
        <v>#REF!</v>
      </c>
    </row>
    <row r="123" spans="1:51" outlineLevel="1">
      <c r="A123" s="57"/>
      <c r="B123" s="58" t="s">
        <v>160</v>
      </c>
      <c r="C123" s="62"/>
      <c r="D123" s="138"/>
      <c r="E123" s="14"/>
      <c r="F123" s="486"/>
      <c r="G123" s="486"/>
      <c r="H123" s="486"/>
      <c r="I123" s="532"/>
      <c r="J123" s="533"/>
      <c r="K123" s="533"/>
      <c r="L123" s="582"/>
      <c r="M123" s="582"/>
      <c r="N123" s="582"/>
      <c r="O123" s="582"/>
      <c r="P123" s="582"/>
      <c r="Q123" s="582"/>
      <c r="R123" s="582"/>
      <c r="S123" s="582"/>
      <c r="T123" s="582"/>
      <c r="U123" s="582"/>
      <c r="V123" s="582"/>
      <c r="W123" s="582"/>
      <c r="X123" s="582"/>
      <c r="Y123" s="582"/>
      <c r="Z123" s="582"/>
      <c r="AA123" s="582"/>
      <c r="AB123" s="582"/>
      <c r="AC123" s="582"/>
      <c r="AD123" s="582"/>
      <c r="AE123" s="582"/>
      <c r="AF123" s="582"/>
      <c r="AG123" s="582"/>
      <c r="AH123" s="582"/>
      <c r="AI123" s="593"/>
      <c r="AJ123" s="582"/>
      <c r="AK123" s="582"/>
      <c r="AL123" s="582"/>
      <c r="AM123" s="582"/>
      <c r="AN123" s="582"/>
      <c r="AO123" s="582"/>
      <c r="AP123" s="582"/>
      <c r="AQ123" s="582"/>
      <c r="AR123" s="582"/>
      <c r="AS123" s="582"/>
      <c r="AT123" s="582"/>
      <c r="AU123" s="582"/>
      <c r="AV123" s="163"/>
      <c r="AW123" s="163"/>
      <c r="AX123" s="672">
        <f t="shared" si="60"/>
        <v>0</v>
      </c>
    </row>
    <row r="124" spans="1:51" outlineLevel="1">
      <c r="A124" s="151"/>
      <c r="B124" s="164" t="s">
        <v>161</v>
      </c>
      <c r="C124" s="62"/>
      <c r="D124" s="14"/>
      <c r="E124" s="14"/>
      <c r="F124" s="14"/>
      <c r="G124" s="14"/>
      <c r="H124" s="14"/>
      <c r="I124" s="285">
        <v>1.04</v>
      </c>
      <c r="J124" s="285">
        <v>1.04</v>
      </c>
      <c r="K124" s="285">
        <v>1.04</v>
      </c>
      <c r="L124" s="165">
        <v>1.04</v>
      </c>
      <c r="M124" s="167">
        <v>1.04</v>
      </c>
      <c r="N124" s="167">
        <v>1.04</v>
      </c>
      <c r="O124" s="167">
        <v>1.04</v>
      </c>
      <c r="P124" s="167">
        <v>1.04</v>
      </c>
      <c r="Q124" s="167">
        <v>1.04</v>
      </c>
      <c r="R124" s="167">
        <v>1.04</v>
      </c>
      <c r="S124" s="167">
        <v>1.04</v>
      </c>
      <c r="T124" s="167">
        <v>1.04</v>
      </c>
      <c r="U124" s="167">
        <v>1.04</v>
      </c>
      <c r="V124" s="167">
        <v>1.04</v>
      </c>
      <c r="W124" s="167">
        <v>1.04</v>
      </c>
      <c r="X124" s="167">
        <v>1.04</v>
      </c>
      <c r="Y124" s="167">
        <v>1.04</v>
      </c>
      <c r="Z124" s="167">
        <v>1.04</v>
      </c>
      <c r="AA124" s="167">
        <v>1.04</v>
      </c>
      <c r="AB124" s="167">
        <v>1.04</v>
      </c>
      <c r="AC124" s="167">
        <v>1.04</v>
      </c>
      <c r="AD124" s="167">
        <v>1.04</v>
      </c>
      <c r="AE124" s="167">
        <v>1.04</v>
      </c>
      <c r="AF124" s="167">
        <v>1.04</v>
      </c>
      <c r="AG124" s="167">
        <v>1.04</v>
      </c>
      <c r="AH124" s="167">
        <v>1.04</v>
      </c>
      <c r="AI124" s="166">
        <v>1.04</v>
      </c>
      <c r="AJ124" s="167">
        <v>1.04</v>
      </c>
      <c r="AK124" s="167">
        <v>1.04</v>
      </c>
      <c r="AL124" s="167">
        <v>1.04</v>
      </c>
      <c r="AM124" s="167">
        <v>1.04</v>
      </c>
      <c r="AN124" s="167">
        <v>1.04</v>
      </c>
      <c r="AO124" s="167">
        <v>1.04</v>
      </c>
      <c r="AP124" s="167">
        <v>1.04</v>
      </c>
      <c r="AQ124" s="167">
        <v>1.04</v>
      </c>
      <c r="AR124" s="167">
        <v>1.04</v>
      </c>
      <c r="AS124" s="167">
        <v>1.04</v>
      </c>
      <c r="AT124" s="167">
        <v>1.04</v>
      </c>
      <c r="AU124" s="167">
        <v>1.04</v>
      </c>
      <c r="AX124" s="150">
        <f t="shared" si="60"/>
        <v>39.519999999999975</v>
      </c>
    </row>
    <row r="125" spans="1:51" outlineLevel="1">
      <c r="A125" s="1752"/>
      <c r="B125" s="164" t="s">
        <v>162</v>
      </c>
      <c r="C125" s="62"/>
      <c r="D125" s="14"/>
      <c r="E125" s="14"/>
      <c r="F125" s="14"/>
      <c r="G125" s="14"/>
      <c r="H125" s="14"/>
      <c r="I125" s="184">
        <v>1.04</v>
      </c>
      <c r="J125" s="184">
        <v>1.04</v>
      </c>
      <c r="K125" s="184">
        <v>1.04</v>
      </c>
      <c r="L125" s="166">
        <v>1.04</v>
      </c>
      <c r="M125" s="167">
        <v>1.04</v>
      </c>
      <c r="N125" s="167">
        <v>1.04</v>
      </c>
      <c r="O125" s="167">
        <v>1.04</v>
      </c>
      <c r="P125" s="167">
        <v>1.04</v>
      </c>
      <c r="Q125" s="167">
        <v>1.04</v>
      </c>
      <c r="R125" s="167">
        <v>1.04</v>
      </c>
      <c r="S125" s="167">
        <v>1.04</v>
      </c>
      <c r="T125" s="167">
        <v>1.04</v>
      </c>
      <c r="U125" s="167">
        <v>1.04</v>
      </c>
      <c r="V125" s="167">
        <v>1.04</v>
      </c>
      <c r="W125" s="167">
        <v>1.04</v>
      </c>
      <c r="X125" s="167">
        <v>1.04</v>
      </c>
      <c r="Y125" s="167">
        <v>1.04</v>
      </c>
      <c r="Z125" s="167">
        <v>1.04</v>
      </c>
      <c r="AA125" s="167">
        <v>1.04</v>
      </c>
      <c r="AB125" s="167">
        <v>1.04</v>
      </c>
      <c r="AC125" s="167">
        <v>1.04</v>
      </c>
      <c r="AD125" s="167">
        <v>1.04</v>
      </c>
      <c r="AE125" s="167">
        <v>1.04</v>
      </c>
      <c r="AF125" s="167">
        <v>1.04</v>
      </c>
      <c r="AG125" s="167">
        <v>1.04</v>
      </c>
      <c r="AH125" s="167">
        <v>1.04</v>
      </c>
      <c r="AI125" s="166">
        <v>1.04</v>
      </c>
      <c r="AJ125" s="167">
        <v>1.04</v>
      </c>
      <c r="AK125" s="167">
        <v>1.04</v>
      </c>
      <c r="AL125" s="167">
        <v>1.04</v>
      </c>
      <c r="AM125" s="167">
        <v>1.04</v>
      </c>
      <c r="AN125" s="167">
        <v>1.04</v>
      </c>
      <c r="AO125" s="167">
        <v>1.04</v>
      </c>
      <c r="AP125" s="167">
        <v>1.04</v>
      </c>
      <c r="AQ125" s="167">
        <v>1.04</v>
      </c>
      <c r="AR125" s="167">
        <v>1.04</v>
      </c>
      <c r="AS125" s="167">
        <v>1.04</v>
      </c>
      <c r="AT125" s="167">
        <v>1.04</v>
      </c>
      <c r="AU125" s="167">
        <v>1.04</v>
      </c>
      <c r="AV125" s="61"/>
      <c r="AW125" s="61"/>
      <c r="AX125" s="150">
        <f t="shared" si="60"/>
        <v>39.519999999999975</v>
      </c>
    </row>
    <row r="126" spans="1:51" ht="24" outlineLevel="1">
      <c r="A126" s="1753"/>
      <c r="B126" s="164" t="s">
        <v>163</v>
      </c>
      <c r="C126" s="62"/>
      <c r="D126" s="14"/>
      <c r="E126" s="14"/>
      <c r="F126" s="14"/>
      <c r="G126" s="14"/>
      <c r="H126" s="14"/>
      <c r="I126" s="184">
        <v>1.04</v>
      </c>
      <c r="J126" s="184">
        <v>1.04</v>
      </c>
      <c r="K126" s="184">
        <v>1.04</v>
      </c>
      <c r="L126" s="167">
        <v>1.04</v>
      </c>
      <c r="M126" s="167">
        <v>1.04</v>
      </c>
      <c r="N126" s="167">
        <v>1.04</v>
      </c>
      <c r="O126" s="167">
        <v>1.04</v>
      </c>
      <c r="P126" s="167">
        <v>1.04</v>
      </c>
      <c r="Q126" s="167">
        <v>1.04</v>
      </c>
      <c r="R126" s="167">
        <v>1.04</v>
      </c>
      <c r="S126" s="167">
        <v>1.04</v>
      </c>
      <c r="T126" s="167">
        <v>1.04</v>
      </c>
      <c r="U126" s="167">
        <v>1.04</v>
      </c>
      <c r="V126" s="167">
        <v>1.04</v>
      </c>
      <c r="W126" s="167">
        <v>1.04</v>
      </c>
      <c r="X126" s="167">
        <v>1.04</v>
      </c>
      <c r="Y126" s="167">
        <v>1.04</v>
      </c>
      <c r="Z126" s="167">
        <v>1.04</v>
      </c>
      <c r="AA126" s="167">
        <v>1.04</v>
      </c>
      <c r="AB126" s="167">
        <v>1.04</v>
      </c>
      <c r="AC126" s="167">
        <v>1.04</v>
      </c>
      <c r="AD126" s="167">
        <v>1.04</v>
      </c>
      <c r="AE126" s="167">
        <v>1.04</v>
      </c>
      <c r="AF126" s="167">
        <v>1.04</v>
      </c>
      <c r="AG126" s="167">
        <v>1.04</v>
      </c>
      <c r="AH126" s="167">
        <v>1.04</v>
      </c>
      <c r="AI126" s="166">
        <v>1.04</v>
      </c>
      <c r="AJ126" s="167">
        <v>1.04</v>
      </c>
      <c r="AK126" s="167">
        <v>1.04</v>
      </c>
      <c r="AL126" s="167">
        <v>1.04</v>
      </c>
      <c r="AM126" s="167">
        <v>1.04</v>
      </c>
      <c r="AN126" s="167">
        <v>1.04</v>
      </c>
      <c r="AO126" s="167">
        <v>1.04</v>
      </c>
      <c r="AP126" s="167">
        <v>1.04</v>
      </c>
      <c r="AQ126" s="167">
        <v>1.04</v>
      </c>
      <c r="AR126" s="167">
        <v>1.04</v>
      </c>
      <c r="AS126" s="167">
        <v>1.04</v>
      </c>
      <c r="AT126" s="167">
        <v>1.04</v>
      </c>
      <c r="AU126" s="167">
        <v>1.04</v>
      </c>
      <c r="AV126" s="61"/>
      <c r="AW126" s="61"/>
      <c r="AX126" s="150">
        <f t="shared" si="60"/>
        <v>39.519999999999975</v>
      </c>
    </row>
    <row r="127" spans="1:51" s="13" customFormat="1" ht="24" outlineLevel="1">
      <c r="A127" s="1754"/>
      <c r="B127" s="168" t="s">
        <v>164</v>
      </c>
      <c r="C127" s="6"/>
      <c r="D127" s="48"/>
      <c r="E127" s="48"/>
      <c r="F127" s="48"/>
      <c r="G127" s="48"/>
      <c r="H127" s="48"/>
      <c r="I127" s="277">
        <v>1.04</v>
      </c>
      <c r="J127" s="277">
        <v>1.04</v>
      </c>
      <c r="K127" s="277">
        <v>1.04</v>
      </c>
      <c r="L127" s="278">
        <v>1.04</v>
      </c>
      <c r="M127" s="167">
        <v>1.04</v>
      </c>
      <c r="N127" s="167">
        <v>1.04</v>
      </c>
      <c r="O127" s="167">
        <v>1.04</v>
      </c>
      <c r="P127" s="167">
        <v>1.04</v>
      </c>
      <c r="Q127" s="167">
        <v>1.04</v>
      </c>
      <c r="R127" s="167">
        <v>1.04</v>
      </c>
      <c r="S127" s="167">
        <v>1.04</v>
      </c>
      <c r="T127" s="167">
        <v>1.04</v>
      </c>
      <c r="U127" s="167">
        <v>1.04</v>
      </c>
      <c r="V127" s="167">
        <v>1.04</v>
      </c>
      <c r="W127" s="167">
        <v>1.04</v>
      </c>
      <c r="X127" s="167">
        <v>1.04</v>
      </c>
      <c r="Y127" s="167">
        <v>1.04</v>
      </c>
      <c r="Z127" s="167">
        <v>1.04</v>
      </c>
      <c r="AA127" s="167">
        <v>1.04</v>
      </c>
      <c r="AB127" s="167">
        <v>1.04</v>
      </c>
      <c r="AC127" s="167">
        <v>1.04</v>
      </c>
      <c r="AD127" s="167">
        <v>1.04</v>
      </c>
      <c r="AE127" s="167">
        <v>1.04</v>
      </c>
      <c r="AF127" s="167">
        <v>1.04</v>
      </c>
      <c r="AG127" s="167">
        <v>1.04</v>
      </c>
      <c r="AH127" s="167">
        <v>1.04</v>
      </c>
      <c r="AI127" s="166">
        <v>1.04</v>
      </c>
      <c r="AJ127" s="167">
        <v>1.04</v>
      </c>
      <c r="AK127" s="167">
        <v>1.04</v>
      </c>
      <c r="AL127" s="167">
        <v>1.04</v>
      </c>
      <c r="AM127" s="167">
        <v>1.04</v>
      </c>
      <c r="AN127" s="167">
        <v>1.04</v>
      </c>
      <c r="AO127" s="167">
        <v>1.04</v>
      </c>
      <c r="AP127" s="167">
        <v>1.04</v>
      </c>
      <c r="AQ127" s="167">
        <v>1.04</v>
      </c>
      <c r="AR127" s="167">
        <v>1.04</v>
      </c>
      <c r="AS127" s="167">
        <v>1.04</v>
      </c>
      <c r="AT127" s="167">
        <v>1.04</v>
      </c>
      <c r="AU127" s="167">
        <v>1.04</v>
      </c>
      <c r="AV127" s="113"/>
      <c r="AW127" s="113"/>
      <c r="AX127" s="150">
        <f t="shared" si="60"/>
        <v>39.519999999999975</v>
      </c>
    </row>
    <row r="128" spans="1:51" ht="15" customHeight="1" outlineLevel="1">
      <c r="A128" s="146"/>
      <c r="B128" s="164" t="s">
        <v>165</v>
      </c>
      <c r="C128" s="62"/>
      <c r="D128" s="75"/>
      <c r="E128" s="14"/>
      <c r="F128" s="14"/>
      <c r="G128" s="14"/>
      <c r="H128" s="14"/>
      <c r="I128" s="184">
        <v>1.04</v>
      </c>
      <c r="J128" s="184">
        <v>1.04</v>
      </c>
      <c r="K128" s="184">
        <v>1.04</v>
      </c>
      <c r="L128" s="167">
        <v>1.04</v>
      </c>
      <c r="M128" s="167">
        <v>1.04</v>
      </c>
      <c r="N128" s="167">
        <v>1.04</v>
      </c>
      <c r="O128" s="167">
        <v>1.04</v>
      </c>
      <c r="P128" s="167">
        <v>1.04</v>
      </c>
      <c r="Q128" s="167">
        <v>1.04</v>
      </c>
      <c r="R128" s="167">
        <v>1.04</v>
      </c>
      <c r="S128" s="167">
        <v>1.04</v>
      </c>
      <c r="T128" s="167">
        <v>1.04</v>
      </c>
      <c r="U128" s="167">
        <v>1.04</v>
      </c>
      <c r="V128" s="167">
        <v>1.04</v>
      </c>
      <c r="W128" s="167">
        <v>1.04</v>
      </c>
      <c r="X128" s="167">
        <v>1.04</v>
      </c>
      <c r="Y128" s="167">
        <v>1.04</v>
      </c>
      <c r="Z128" s="167">
        <v>1.04</v>
      </c>
      <c r="AA128" s="167">
        <v>1.04</v>
      </c>
      <c r="AB128" s="167">
        <v>1.04</v>
      </c>
      <c r="AC128" s="167">
        <v>1.04</v>
      </c>
      <c r="AD128" s="167">
        <v>1.04</v>
      </c>
      <c r="AE128" s="167">
        <v>1.04</v>
      </c>
      <c r="AF128" s="167">
        <v>1.04</v>
      </c>
      <c r="AG128" s="167">
        <v>1.04</v>
      </c>
      <c r="AH128" s="167">
        <v>1.04</v>
      </c>
      <c r="AI128" s="166">
        <v>1.04</v>
      </c>
      <c r="AJ128" s="167">
        <v>1.04</v>
      </c>
      <c r="AK128" s="167">
        <v>1.04</v>
      </c>
      <c r="AL128" s="167">
        <v>1.04</v>
      </c>
      <c r="AM128" s="167">
        <v>1.04</v>
      </c>
      <c r="AN128" s="167">
        <v>1.04</v>
      </c>
      <c r="AO128" s="167">
        <v>1.04</v>
      </c>
      <c r="AP128" s="167">
        <v>1.04</v>
      </c>
      <c r="AQ128" s="167">
        <v>1.04</v>
      </c>
      <c r="AR128" s="167">
        <v>1.04</v>
      </c>
      <c r="AS128" s="167">
        <v>1.04</v>
      </c>
      <c r="AT128" s="167">
        <v>1.04</v>
      </c>
      <c r="AU128" s="167">
        <v>1.04</v>
      </c>
      <c r="AV128" s="169"/>
      <c r="AW128" s="169"/>
      <c r="AX128" s="150">
        <f t="shared" si="60"/>
        <v>39.519999999999975</v>
      </c>
    </row>
    <row r="129" spans="1:47">
      <c r="A129" s="151"/>
      <c r="B129" s="152"/>
      <c r="C129" s="153"/>
      <c r="D129" s="108"/>
      <c r="E129" s="108"/>
      <c r="F129" s="108"/>
      <c r="G129" s="108"/>
      <c r="H129" s="108"/>
      <c r="I129" s="191"/>
      <c r="J129" s="1026" t="e">
        <f ca="1">J106/I106</f>
        <v>#REF!</v>
      </c>
      <c r="K129" s="1026" t="e">
        <f ca="1">K106/I106</f>
        <v>#REF!</v>
      </c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</row>
    <row r="130" spans="1:47">
      <c r="A130" s="151"/>
      <c r="B130" s="152"/>
      <c r="C130" s="153"/>
      <c r="D130" s="108"/>
      <c r="E130" s="108"/>
      <c r="F130" s="108"/>
      <c r="G130" s="108"/>
      <c r="H130" s="108"/>
      <c r="I130" s="191"/>
      <c r="J130" s="149"/>
      <c r="K130" s="149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</row>
    <row r="131" spans="1:47">
      <c r="A131" s="151"/>
      <c r="B131" s="152"/>
      <c r="C131" s="153"/>
      <c r="D131" s="108"/>
      <c r="E131" s="108"/>
      <c r="F131" s="108"/>
      <c r="G131" s="108"/>
      <c r="H131" s="108"/>
      <c r="I131" s="191"/>
      <c r="J131" s="149"/>
      <c r="K131" s="149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</row>
    <row r="132" spans="1:47">
      <c r="A132" s="151"/>
      <c r="B132" s="152"/>
      <c r="C132" s="153"/>
      <c r="D132" s="108"/>
      <c r="E132" s="108"/>
      <c r="F132" s="108"/>
      <c r="G132" s="108"/>
      <c r="H132" s="108"/>
      <c r="I132" s="191"/>
      <c r="J132" s="149"/>
      <c r="K132" s="149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</row>
    <row r="133" spans="1:47">
      <c r="A133" s="151"/>
      <c r="B133" s="152"/>
      <c r="C133" s="153"/>
      <c r="D133" s="108"/>
      <c r="E133" s="108"/>
      <c r="F133" s="108"/>
      <c r="G133" s="108"/>
      <c r="H133" s="108"/>
      <c r="I133" s="191"/>
      <c r="J133" s="149"/>
      <c r="K133" s="149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</row>
    <row r="134" spans="1:47">
      <c r="A134" s="151"/>
      <c r="B134" s="152"/>
      <c r="C134" s="153"/>
      <c r="D134" s="108"/>
      <c r="E134" s="108"/>
      <c r="F134" s="108"/>
      <c r="G134" s="108"/>
      <c r="H134" s="108"/>
      <c r="I134" s="191"/>
      <c r="J134" s="149"/>
      <c r="K134" s="149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</row>
    <row r="135" spans="1:47">
      <c r="A135" s="151"/>
      <c r="B135" s="152"/>
      <c r="C135" s="153"/>
      <c r="D135" s="108"/>
      <c r="E135" s="108"/>
      <c r="F135" s="108"/>
      <c r="G135" s="108"/>
      <c r="H135" s="108"/>
      <c r="I135" s="191"/>
      <c r="J135" s="149"/>
      <c r="K135" s="149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</row>
    <row r="136" spans="1:47">
      <c r="A136" s="151"/>
      <c r="B136" s="152"/>
      <c r="C136" s="153"/>
      <c r="D136" s="108"/>
      <c r="E136" s="108"/>
      <c r="F136" s="108"/>
      <c r="G136" s="108"/>
      <c r="H136" s="108"/>
      <c r="I136" s="191"/>
      <c r="J136" s="149"/>
      <c r="K136" s="149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</row>
    <row r="137" spans="1:47">
      <c r="A137" s="151"/>
      <c r="B137" s="152"/>
      <c r="C137" s="153"/>
      <c r="D137" s="108"/>
      <c r="E137" s="108"/>
      <c r="F137" s="108"/>
      <c r="G137" s="108"/>
      <c r="H137" s="108"/>
      <c r="I137" s="191"/>
      <c r="J137" s="149"/>
      <c r="K137" s="149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</row>
    <row r="138" spans="1:47">
      <c r="A138" s="151"/>
      <c r="B138" s="152"/>
      <c r="C138" s="153"/>
      <c r="D138" s="108"/>
      <c r="E138" s="108"/>
      <c r="F138" s="108"/>
      <c r="G138" s="108"/>
      <c r="H138" s="108"/>
      <c r="I138" s="191"/>
      <c r="J138" s="149"/>
      <c r="K138" s="149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</row>
    <row r="139" spans="1:47">
      <c r="A139" s="151"/>
      <c r="B139" s="152"/>
      <c r="C139" s="153"/>
      <c r="D139" s="108"/>
      <c r="E139" s="108"/>
      <c r="F139" s="108"/>
      <c r="G139" s="108"/>
      <c r="H139" s="108"/>
      <c r="I139" s="191"/>
      <c r="J139" s="149"/>
      <c r="K139" s="149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</row>
    <row r="140" spans="1:47">
      <c r="A140" s="151"/>
      <c r="B140" s="152"/>
      <c r="C140" s="153"/>
      <c r="D140" s="108"/>
      <c r="E140" s="108"/>
      <c r="F140" s="108"/>
      <c r="G140" s="108"/>
      <c r="H140" s="108"/>
      <c r="I140" s="191"/>
      <c r="J140" s="149"/>
      <c r="K140" s="149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</row>
    <row r="141" spans="1:47">
      <c r="A141" s="151"/>
      <c r="B141" s="152"/>
      <c r="C141" s="153"/>
      <c r="D141" s="108"/>
      <c r="E141" s="108"/>
      <c r="F141" s="108"/>
      <c r="G141" s="108"/>
      <c r="H141" s="108"/>
      <c r="I141" s="191"/>
      <c r="J141" s="149"/>
      <c r="K141" s="149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</row>
    <row r="142" spans="1:47">
      <c r="A142" s="151"/>
      <c r="B142" s="152"/>
      <c r="C142" s="153"/>
      <c r="D142" s="108"/>
      <c r="E142" s="108"/>
      <c r="F142" s="108"/>
      <c r="G142" s="108"/>
      <c r="H142" s="108"/>
      <c r="I142" s="191"/>
      <c r="J142" s="149"/>
      <c r="K142" s="149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</row>
  </sheetData>
  <mergeCells count="19">
    <mergeCell ref="AP2:AR2"/>
    <mergeCell ref="AS2:AU2"/>
    <mergeCell ref="A1:K1"/>
    <mergeCell ref="A4:C4"/>
    <mergeCell ref="B29:B30"/>
    <mergeCell ref="O2:Q2"/>
    <mergeCell ref="R2:T2"/>
    <mergeCell ref="U2:W2"/>
    <mergeCell ref="X2:Z2"/>
    <mergeCell ref="AA2:AC2"/>
    <mergeCell ref="AD2:AF2"/>
    <mergeCell ref="AG2:AI2"/>
    <mergeCell ref="AJ2:AL2"/>
    <mergeCell ref="AM2:AO2"/>
    <mergeCell ref="A31:C31"/>
    <mergeCell ref="A125:A127"/>
    <mergeCell ref="F2:H2"/>
    <mergeCell ref="I2:K2"/>
    <mergeCell ref="L2:N2"/>
  </mergeCells>
  <printOptions horizontalCentered="1"/>
  <pageMargins left="0" right="0" top="0" bottom="0.19685039370078741" header="0" footer="0"/>
  <pageSetup paperSize="9" scale="55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70"/>
  <sheetViews>
    <sheetView workbookViewId="0">
      <selection activeCell="D70" sqref="D70"/>
    </sheetView>
  </sheetViews>
  <sheetFormatPr defaultColWidth="9.140625" defaultRowHeight="15"/>
  <cols>
    <col min="1" max="1" width="7.42578125" style="3" customWidth="1"/>
    <col min="2" max="2" width="35.42578125" style="179" customWidth="1"/>
    <col min="3" max="3" width="13.140625" style="3" customWidth="1"/>
    <col min="4" max="4" width="13.5703125" style="3" customWidth="1"/>
    <col min="5" max="5" width="14.28515625" style="178" customWidth="1"/>
    <col min="6" max="6" width="8.140625" style="3" customWidth="1"/>
    <col min="7" max="7" width="15.5703125" style="3" customWidth="1"/>
    <col min="8" max="8" width="16.28515625" style="3" customWidth="1"/>
    <col min="9" max="9" width="13.140625" style="3" customWidth="1"/>
    <col min="10" max="10" width="12.85546875" style="3" customWidth="1"/>
    <col min="11" max="11" width="15" style="3" customWidth="1"/>
    <col min="12" max="12" width="15.28515625" style="3" customWidth="1"/>
    <col min="13" max="33" width="15" style="3" customWidth="1"/>
    <col min="34" max="57" width="15" style="3" hidden="1" customWidth="1"/>
    <col min="58" max="58" width="15.5703125" style="61" customWidth="1"/>
    <col min="59" max="59" width="18.28515625" style="3" customWidth="1"/>
    <col min="60" max="16384" width="9.140625" style="3"/>
  </cols>
  <sheetData>
    <row r="1" spans="1:58" ht="36" customHeight="1">
      <c r="A1" s="1688" t="s">
        <v>285</v>
      </c>
      <c r="B1" s="1688"/>
      <c r="C1" s="1688"/>
      <c r="D1" s="1688"/>
      <c r="E1" s="1688"/>
      <c r="F1" s="1688"/>
      <c r="G1" s="1688"/>
      <c r="H1" s="1688"/>
      <c r="I1" s="1688"/>
      <c r="J1" s="1688"/>
      <c r="K1" s="1688"/>
      <c r="L1" s="1688"/>
      <c r="M1" s="1688"/>
      <c r="N1" s="1688"/>
      <c r="O1" s="1688"/>
      <c r="P1" s="1688"/>
      <c r="Q1" s="1688"/>
      <c r="R1" s="1688"/>
      <c r="S1" s="1688"/>
      <c r="T1" s="1688"/>
      <c r="U1" s="1688"/>
      <c r="V1" s="1688"/>
      <c r="W1" s="1688"/>
      <c r="X1" s="1688"/>
      <c r="Y1" s="1688"/>
      <c r="Z1" s="1688"/>
      <c r="AA1" s="1688"/>
      <c r="AB1" s="1688"/>
      <c r="AC1" s="1688"/>
      <c r="AD1" s="1688"/>
      <c r="AE1" s="1688"/>
      <c r="AF1" s="1688"/>
      <c r="AG1" s="1688"/>
      <c r="AH1" s="1688"/>
      <c r="AI1" s="1688"/>
      <c r="AJ1" s="1688"/>
      <c r="AK1" s="1688"/>
      <c r="AL1" s="1688"/>
      <c r="AM1" s="1688"/>
      <c r="AN1" s="1688"/>
      <c r="AO1" s="1688"/>
      <c r="AP1" s="1688"/>
      <c r="AQ1" s="1688"/>
      <c r="AR1" s="1688"/>
      <c r="AS1" s="1688"/>
      <c r="AT1" s="1688"/>
      <c r="AU1" s="1688"/>
      <c r="AV1" s="1688"/>
      <c r="AW1" s="1688"/>
      <c r="AX1" s="1688"/>
      <c r="AY1" s="1688"/>
      <c r="AZ1" s="1688"/>
      <c r="BA1" s="1688"/>
      <c r="BB1" s="1688"/>
      <c r="BC1" s="1688"/>
      <c r="BD1" s="1688"/>
      <c r="BE1" s="1688"/>
      <c r="BF1" s="1689"/>
    </row>
    <row r="2" spans="1:58" hidden="1">
      <c r="C2" s="3" t="s">
        <v>166</v>
      </c>
      <c r="F2" s="198"/>
      <c r="G2" s="198">
        <v>1.034</v>
      </c>
      <c r="H2" s="198">
        <v>1.03</v>
      </c>
      <c r="I2" s="198">
        <v>1.03</v>
      </c>
      <c r="J2" s="198">
        <v>1.03</v>
      </c>
      <c r="K2" s="198">
        <v>1.03</v>
      </c>
      <c r="L2" s="198">
        <v>1.03</v>
      </c>
      <c r="M2" s="198">
        <v>1.03</v>
      </c>
      <c r="N2" s="198">
        <v>1.03</v>
      </c>
      <c r="O2" s="198">
        <v>1.03</v>
      </c>
      <c r="P2" s="198">
        <v>1.03</v>
      </c>
      <c r="Q2" s="198">
        <v>1.03</v>
      </c>
      <c r="R2" s="198">
        <v>1.03</v>
      </c>
      <c r="S2" s="198">
        <v>1.03</v>
      </c>
      <c r="T2" s="198">
        <v>1.03</v>
      </c>
      <c r="U2" s="198">
        <v>1.03</v>
      </c>
      <c r="V2" s="198">
        <v>1.03</v>
      </c>
      <c r="W2" s="198">
        <v>1.03</v>
      </c>
      <c r="X2" s="198">
        <v>1.03</v>
      </c>
      <c r="Y2" s="198">
        <v>1.03</v>
      </c>
      <c r="Z2" s="198">
        <v>1.03</v>
      </c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</row>
    <row r="3" spans="1:58" hidden="1">
      <c r="B3" s="179" t="s">
        <v>167</v>
      </c>
      <c r="C3" s="3" t="s">
        <v>168</v>
      </c>
      <c r="F3" s="198"/>
      <c r="G3" s="198">
        <v>1.018</v>
      </c>
      <c r="H3" s="198">
        <v>1.0229999999999999</v>
      </c>
      <c r="I3" s="198">
        <v>1.0229999999999999</v>
      </c>
      <c r="J3" s="198">
        <v>1.0229999999999999</v>
      </c>
      <c r="K3" s="198">
        <v>1.0229999999999999</v>
      </c>
      <c r="L3" s="198">
        <v>1.0229999999999999</v>
      </c>
      <c r="M3" s="198">
        <v>1.0229999999999999</v>
      </c>
      <c r="N3" s="198">
        <v>1.0229999999999999</v>
      </c>
      <c r="O3" s="198">
        <v>1.0229999999999999</v>
      </c>
      <c r="P3" s="198">
        <v>1.0229999999999999</v>
      </c>
      <c r="Q3" s="198">
        <v>1.0229999999999999</v>
      </c>
      <c r="R3" s="198">
        <v>1.0229999999999999</v>
      </c>
      <c r="S3" s="198">
        <v>1.0229999999999999</v>
      </c>
      <c r="T3" s="198">
        <v>1.0229999999999999</v>
      </c>
      <c r="U3" s="198">
        <v>1.0229999999999999</v>
      </c>
      <c r="V3" s="198">
        <v>1.0229999999999999</v>
      </c>
      <c r="W3" s="198">
        <v>1.0229999999999999</v>
      </c>
      <c r="X3" s="198">
        <v>1.0229999999999999</v>
      </c>
      <c r="Y3" s="198">
        <v>1.0229999999999999</v>
      </c>
      <c r="Z3" s="198">
        <v>1.0229999999999999</v>
      </c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</row>
    <row r="4" spans="1:58" hidden="1">
      <c r="C4" s="3" t="s">
        <v>169</v>
      </c>
      <c r="F4" s="198"/>
      <c r="G4" s="198">
        <v>1.1000000000000001</v>
      </c>
      <c r="H4" s="198">
        <v>1.1000000000000001</v>
      </c>
      <c r="I4" s="198">
        <v>1.1000000000000001</v>
      </c>
      <c r="J4" s="198">
        <v>1.1000000000000001</v>
      </c>
      <c r="K4" s="198">
        <v>1.1000000000000001</v>
      </c>
      <c r="L4" s="198">
        <v>1.1000000000000001</v>
      </c>
      <c r="M4" s="198">
        <v>1.1000000000000001</v>
      </c>
      <c r="N4" s="198">
        <v>1.1000000000000001</v>
      </c>
      <c r="O4" s="198">
        <v>1.1000000000000001</v>
      </c>
      <c r="P4" s="198">
        <v>1.1000000000000001</v>
      </c>
      <c r="Q4" s="198">
        <v>1.1000000000000001</v>
      </c>
      <c r="R4" s="198">
        <v>1.1000000000000001</v>
      </c>
      <c r="S4" s="198">
        <v>1.1000000000000001</v>
      </c>
      <c r="T4" s="198">
        <v>1.1000000000000001</v>
      </c>
      <c r="U4" s="198">
        <v>1.1000000000000001</v>
      </c>
      <c r="V4" s="198">
        <v>1.1000000000000001</v>
      </c>
      <c r="W4" s="198">
        <v>1.1000000000000001</v>
      </c>
      <c r="X4" s="198">
        <v>1.1000000000000001</v>
      </c>
      <c r="Y4" s="198">
        <v>1.1000000000000001</v>
      </c>
      <c r="Z4" s="198">
        <v>1.1000000000000001</v>
      </c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</row>
    <row r="5" spans="1:58" hidden="1">
      <c r="C5" s="3" t="s">
        <v>170</v>
      </c>
      <c r="F5" s="198"/>
      <c r="G5" s="198">
        <v>1.05</v>
      </c>
      <c r="H5" s="198">
        <v>1.0489999999999999</v>
      </c>
      <c r="I5" s="198">
        <v>1.0489999999999999</v>
      </c>
      <c r="J5" s="198">
        <v>1.0489999999999999</v>
      </c>
      <c r="K5" s="198">
        <v>1.0489999999999999</v>
      </c>
      <c r="L5" s="198">
        <v>1.0489999999999999</v>
      </c>
      <c r="M5" s="198">
        <v>1.0489999999999999</v>
      </c>
      <c r="N5" s="198">
        <v>1.0489999999999999</v>
      </c>
      <c r="O5" s="198">
        <v>1.0489999999999999</v>
      </c>
      <c r="P5" s="198">
        <v>1.0489999999999999</v>
      </c>
      <c r="Q5" s="198">
        <v>1.0489999999999999</v>
      </c>
      <c r="R5" s="198">
        <v>1.0489999999999999</v>
      </c>
      <c r="S5" s="198">
        <v>1.0489999999999999</v>
      </c>
      <c r="T5" s="198">
        <v>1.0489999999999999</v>
      </c>
      <c r="U5" s="198">
        <v>1.0489999999999999</v>
      </c>
      <c r="V5" s="198">
        <v>1.0489999999999999</v>
      </c>
      <c r="W5" s="198">
        <v>1.0489999999999999</v>
      </c>
      <c r="X5" s="198">
        <v>1.0489999999999999</v>
      </c>
      <c r="Y5" s="198">
        <v>1.0489999999999999</v>
      </c>
      <c r="Z5" s="198">
        <v>1.0489999999999999</v>
      </c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</row>
    <row r="6" spans="1:58" hidden="1">
      <c r="C6" s="3" t="s">
        <v>171</v>
      </c>
      <c r="F6" s="198"/>
      <c r="G6" s="198">
        <v>1.04</v>
      </c>
      <c r="H6" s="198">
        <v>1.04</v>
      </c>
      <c r="I6" s="198">
        <v>1.04</v>
      </c>
      <c r="J6" s="198">
        <v>1.04</v>
      </c>
      <c r="K6" s="198">
        <v>1.04</v>
      </c>
      <c r="L6" s="198">
        <v>1.04</v>
      </c>
      <c r="M6" s="198">
        <v>1.04</v>
      </c>
      <c r="N6" s="198">
        <v>1.04</v>
      </c>
      <c r="O6" s="198">
        <v>1.04</v>
      </c>
      <c r="P6" s="198">
        <v>1.04</v>
      </c>
      <c r="Q6" s="198">
        <v>1.04</v>
      </c>
      <c r="R6" s="198">
        <v>1.04</v>
      </c>
      <c r="S6" s="198">
        <v>1.04</v>
      </c>
      <c r="T6" s="198">
        <v>1.04</v>
      </c>
      <c r="U6" s="198">
        <v>1.04</v>
      </c>
      <c r="V6" s="198">
        <v>1.04</v>
      </c>
      <c r="W6" s="198">
        <v>1.04</v>
      </c>
      <c r="X6" s="198">
        <v>1.04</v>
      </c>
      <c r="Y6" s="198">
        <v>1.04</v>
      </c>
      <c r="Z6" s="198">
        <v>1.04</v>
      </c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</row>
    <row r="7" spans="1:58" hidden="1">
      <c r="C7" s="3" t="s">
        <v>172</v>
      </c>
      <c r="F7" s="198"/>
      <c r="G7" s="198">
        <v>1.0369999999999999</v>
      </c>
      <c r="H7" s="198">
        <v>1.04</v>
      </c>
      <c r="I7" s="198">
        <v>1.04</v>
      </c>
      <c r="J7" s="198">
        <v>1.04</v>
      </c>
      <c r="K7" s="198">
        <v>1.04</v>
      </c>
      <c r="L7" s="198">
        <v>1.04</v>
      </c>
      <c r="M7" s="198">
        <v>1.04</v>
      </c>
      <c r="N7" s="198">
        <v>1.04</v>
      </c>
      <c r="O7" s="198">
        <v>1.04</v>
      </c>
      <c r="P7" s="198">
        <v>1.04</v>
      </c>
      <c r="Q7" s="198">
        <v>1.04</v>
      </c>
      <c r="R7" s="198">
        <v>1.04</v>
      </c>
      <c r="S7" s="198">
        <v>1.04</v>
      </c>
      <c r="T7" s="198">
        <v>1.04</v>
      </c>
      <c r="U7" s="198">
        <v>1.04</v>
      </c>
      <c r="V7" s="198">
        <v>1.04</v>
      </c>
      <c r="W7" s="198">
        <v>1.04</v>
      </c>
      <c r="X7" s="198">
        <v>1.04</v>
      </c>
      <c r="Y7" s="198">
        <v>1.04</v>
      </c>
      <c r="Z7" s="198">
        <v>1.04</v>
      </c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</row>
    <row r="8" spans="1:58" hidden="1">
      <c r="C8" s="3" t="s">
        <v>173</v>
      </c>
      <c r="F8" s="198"/>
      <c r="G8" s="198">
        <v>1.036</v>
      </c>
      <c r="H8" s="198">
        <v>1.0449999999999999</v>
      </c>
      <c r="I8" s="198">
        <v>1.0449999999999999</v>
      </c>
      <c r="J8" s="198">
        <v>1.0449999999999999</v>
      </c>
      <c r="K8" s="198">
        <v>1.0449999999999999</v>
      </c>
      <c r="L8" s="198">
        <v>1.0449999999999999</v>
      </c>
      <c r="M8" s="198">
        <v>1.0449999999999999</v>
      </c>
      <c r="N8" s="198">
        <v>1.0449999999999999</v>
      </c>
      <c r="O8" s="198">
        <v>1.0449999999999999</v>
      </c>
      <c r="P8" s="198">
        <v>1.0449999999999999</v>
      </c>
      <c r="Q8" s="198">
        <v>1.0449999999999999</v>
      </c>
      <c r="R8" s="198">
        <v>1.0449999999999999</v>
      </c>
      <c r="S8" s="198">
        <v>1.0449999999999999</v>
      </c>
      <c r="T8" s="198">
        <v>1.0449999999999999</v>
      </c>
      <c r="U8" s="198">
        <v>1.0449999999999999</v>
      </c>
      <c r="V8" s="198">
        <v>1.0449999999999999</v>
      </c>
      <c r="W8" s="198">
        <v>1.0449999999999999</v>
      </c>
      <c r="X8" s="198">
        <v>1.0449999999999999</v>
      </c>
      <c r="Y8" s="198">
        <v>1.0449999999999999</v>
      </c>
      <c r="Z8" s="198">
        <v>1.0449999999999999</v>
      </c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</row>
    <row r="9" spans="1:58" ht="44.25" customHeight="1">
      <c r="A9" s="61" t="s">
        <v>0</v>
      </c>
      <c r="B9" s="199" t="s">
        <v>1</v>
      </c>
      <c r="C9" s="61" t="s">
        <v>2</v>
      </c>
      <c r="D9" s="200" t="s">
        <v>255</v>
      </c>
      <c r="E9" s="200" t="s">
        <v>256</v>
      </c>
      <c r="F9" s="200" t="s">
        <v>174</v>
      </c>
      <c r="G9" s="11" t="s">
        <v>257</v>
      </c>
      <c r="H9" s="11" t="s">
        <v>175</v>
      </c>
      <c r="I9" s="11" t="s">
        <v>5</v>
      </c>
      <c r="J9" s="11" t="s">
        <v>6</v>
      </c>
      <c r="K9" s="11" t="s">
        <v>7</v>
      </c>
      <c r="L9" s="11" t="s">
        <v>8</v>
      </c>
      <c r="M9" s="11" t="s">
        <v>9</v>
      </c>
      <c r="N9" s="11" t="s">
        <v>10</v>
      </c>
      <c r="O9" s="11" t="s">
        <v>11</v>
      </c>
      <c r="P9" s="11" t="s">
        <v>12</v>
      </c>
      <c r="Q9" s="11" t="s">
        <v>13</v>
      </c>
      <c r="R9" s="11" t="s">
        <v>14</v>
      </c>
      <c r="S9" s="11" t="s">
        <v>15</v>
      </c>
      <c r="T9" s="11" t="s">
        <v>16</v>
      </c>
      <c r="U9" s="11" t="s">
        <v>17</v>
      </c>
      <c r="V9" s="11" t="s">
        <v>18</v>
      </c>
      <c r="W9" s="11" t="s">
        <v>19</v>
      </c>
      <c r="X9" s="11" t="s">
        <v>20</v>
      </c>
      <c r="Y9" s="11" t="s">
        <v>21</v>
      </c>
      <c r="Z9" s="11" t="s">
        <v>22</v>
      </c>
      <c r="AA9" s="11" t="s">
        <v>176</v>
      </c>
      <c r="AB9" s="11" t="s">
        <v>177</v>
      </c>
      <c r="AC9" s="11" t="s">
        <v>178</v>
      </c>
      <c r="AD9" s="11" t="s">
        <v>179</v>
      </c>
      <c r="AE9" s="11" t="s">
        <v>180</v>
      </c>
      <c r="AF9" s="11" t="s">
        <v>181</v>
      </c>
      <c r="AG9" s="11" t="s">
        <v>182</v>
      </c>
      <c r="AH9" s="201" t="s">
        <v>23</v>
      </c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  <c r="BF9" s="202"/>
    </row>
    <row r="10" spans="1:58">
      <c r="A10" s="1690"/>
      <c r="B10" s="1691"/>
      <c r="C10" s="1692"/>
      <c r="D10" s="61"/>
      <c r="E10" s="203"/>
      <c r="F10" s="61"/>
      <c r="G10" s="12" t="s">
        <v>251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</row>
    <row r="11" spans="1:58" ht="30">
      <c r="A11" s="204" t="s">
        <v>25</v>
      </c>
      <c r="B11" s="199" t="s">
        <v>183</v>
      </c>
      <c r="C11" s="202" t="s">
        <v>63</v>
      </c>
      <c r="D11" s="50"/>
      <c r="E11" s="203" t="e">
        <f>G11</f>
        <v>#REF!</v>
      </c>
      <c r="F11" s="50"/>
      <c r="G11" s="113" t="e">
        <f>SUM(H11:AF11)</f>
        <v>#REF!</v>
      </c>
      <c r="H11" s="426"/>
      <c r="I11" s="113" t="e">
        <f>SUM(I12:I15,I19:I27)</f>
        <v>#REF!</v>
      </c>
      <c r="J11" s="113" t="e">
        <f>SUM(J12:J15,J19:J27)</f>
        <v>#REF!</v>
      </c>
      <c r="K11" s="113" t="e">
        <f>SUM(K12:K15,K19:K27)</f>
        <v>#REF!</v>
      </c>
      <c r="L11" s="50">
        <f t="shared" ref="L11:W11" si="0">SUM(L12:L17)</f>
        <v>0</v>
      </c>
      <c r="M11" s="50">
        <f t="shared" si="0"/>
        <v>0</v>
      </c>
      <c r="N11" s="50">
        <f t="shared" si="0"/>
        <v>0</v>
      </c>
      <c r="O11" s="50">
        <f t="shared" si="0"/>
        <v>0</v>
      </c>
      <c r="P11" s="50">
        <f t="shared" si="0"/>
        <v>0</v>
      </c>
      <c r="Q11" s="50">
        <f t="shared" si="0"/>
        <v>0</v>
      </c>
      <c r="R11" s="50">
        <f t="shared" si="0"/>
        <v>0</v>
      </c>
      <c r="S11" s="50">
        <f t="shared" si="0"/>
        <v>0</v>
      </c>
      <c r="T11" s="50">
        <f t="shared" si="0"/>
        <v>0</v>
      </c>
      <c r="U11" s="50">
        <f t="shared" si="0"/>
        <v>0</v>
      </c>
      <c r="V11" s="50">
        <f t="shared" si="0"/>
        <v>0</v>
      </c>
      <c r="W11" s="50">
        <f t="shared" si="0"/>
        <v>0</v>
      </c>
      <c r="X11" s="50">
        <f>SUM(X12:X14)</f>
        <v>0</v>
      </c>
      <c r="Y11" s="50">
        <f>SUM(Y12:Y14)</f>
        <v>0</v>
      </c>
      <c r="Z11" s="50">
        <f>SUM(Z12:Z14)</f>
        <v>0</v>
      </c>
      <c r="AA11" s="50"/>
      <c r="AB11" s="50"/>
      <c r="AC11" s="50"/>
      <c r="AD11" s="50"/>
      <c r="AE11" s="50"/>
      <c r="AF11" s="50"/>
      <c r="AG11" s="50"/>
      <c r="AH11" s="50" t="e">
        <f>SUM(H11:AG11)</f>
        <v>#REF!</v>
      </c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</row>
    <row r="12" spans="1:58" s="32" customFormat="1" ht="39" customHeight="1">
      <c r="A12" s="419" t="str">
        <f>'[80]перечень меропр'!A9</f>
        <v>1.1</v>
      </c>
      <c r="B12" s="420" t="e">
        <f>#REF!</f>
        <v>#REF!</v>
      </c>
      <c r="C12" s="421" t="s">
        <v>63</v>
      </c>
      <c r="D12" s="11" t="s">
        <v>268</v>
      </c>
      <c r="E12" s="422" t="e">
        <f>#REF!</f>
        <v>#REF!</v>
      </c>
      <c r="F12" s="31" t="s">
        <v>199</v>
      </c>
      <c r="G12" s="31"/>
      <c r="H12" s="31"/>
      <c r="I12" s="427" t="e">
        <f>#REF!</f>
        <v>#REF!</v>
      </c>
      <c r="J12" s="122">
        <f t="shared" ref="J12:Z12" si="1">J18</f>
        <v>0</v>
      </c>
      <c r="K12" s="31">
        <f t="shared" si="1"/>
        <v>0</v>
      </c>
      <c r="L12" s="31">
        <f t="shared" si="1"/>
        <v>0</v>
      </c>
      <c r="M12" s="31">
        <f t="shared" si="1"/>
        <v>0</v>
      </c>
      <c r="N12" s="31">
        <f t="shared" si="1"/>
        <v>0</v>
      </c>
      <c r="O12" s="31">
        <f t="shared" si="1"/>
        <v>0</v>
      </c>
      <c r="P12" s="31">
        <f t="shared" si="1"/>
        <v>0</v>
      </c>
      <c r="Q12" s="31">
        <f t="shared" si="1"/>
        <v>0</v>
      </c>
      <c r="R12" s="31">
        <f t="shared" si="1"/>
        <v>0</v>
      </c>
      <c r="S12" s="31">
        <f t="shared" si="1"/>
        <v>0</v>
      </c>
      <c r="T12" s="31">
        <f t="shared" si="1"/>
        <v>0</v>
      </c>
      <c r="U12" s="31">
        <f t="shared" si="1"/>
        <v>0</v>
      </c>
      <c r="V12" s="31">
        <f t="shared" si="1"/>
        <v>0</v>
      </c>
      <c r="W12" s="31">
        <f t="shared" si="1"/>
        <v>0</v>
      </c>
      <c r="X12" s="31">
        <f t="shared" si="1"/>
        <v>0</v>
      </c>
      <c r="Y12" s="31">
        <f t="shared" si="1"/>
        <v>0</v>
      </c>
      <c r="Z12" s="31">
        <f t="shared" si="1"/>
        <v>0</v>
      </c>
      <c r="AA12" s="31"/>
      <c r="AB12" s="31"/>
      <c r="AC12" s="31"/>
      <c r="AD12" s="31"/>
      <c r="AE12" s="31"/>
      <c r="AF12" s="31"/>
      <c r="AG12" s="31"/>
      <c r="AH12" s="31" t="e">
        <f>SUM(H12:AG12)</f>
        <v>#REF!</v>
      </c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25"/>
    </row>
    <row r="13" spans="1:58" s="13" customFormat="1">
      <c r="A13" s="423" t="str">
        <f>'[80]перечень меропр'!A10</f>
        <v>1.2</v>
      </c>
      <c r="B13" s="420" t="e">
        <f>#REF!</f>
        <v>#REF!</v>
      </c>
      <c r="C13" s="12" t="s">
        <v>63</v>
      </c>
      <c r="D13" s="11" t="s">
        <v>258</v>
      </c>
      <c r="E13" s="422" t="e">
        <f>#REF!</f>
        <v>#REF!</v>
      </c>
      <c r="F13" s="11" t="str">
        <f>F12</f>
        <v>ТС</v>
      </c>
      <c r="G13" s="11"/>
      <c r="H13" s="11"/>
      <c r="I13" s="11"/>
      <c r="J13" s="201" t="e">
        <f>#REF!</f>
        <v>#REF!</v>
      </c>
      <c r="K13" s="11"/>
      <c r="L13" s="11">
        <f t="shared" ref="L13:Z13" si="2">L26</f>
        <v>0</v>
      </c>
      <c r="M13" s="11">
        <f t="shared" si="2"/>
        <v>0</v>
      </c>
      <c r="N13" s="11">
        <f t="shared" si="2"/>
        <v>0</v>
      </c>
      <c r="O13" s="11">
        <f t="shared" si="2"/>
        <v>0</v>
      </c>
      <c r="P13" s="11">
        <f t="shared" si="2"/>
        <v>0</v>
      </c>
      <c r="Q13" s="11">
        <f t="shared" si="2"/>
        <v>0</v>
      </c>
      <c r="R13" s="11">
        <f t="shared" si="2"/>
        <v>0</v>
      </c>
      <c r="S13" s="11">
        <f t="shared" si="2"/>
        <v>0</v>
      </c>
      <c r="T13" s="11">
        <f t="shared" si="2"/>
        <v>0</v>
      </c>
      <c r="U13" s="11">
        <f t="shared" si="2"/>
        <v>0</v>
      </c>
      <c r="V13" s="11">
        <f t="shared" si="2"/>
        <v>0</v>
      </c>
      <c r="W13" s="11">
        <f t="shared" si="2"/>
        <v>0</v>
      </c>
      <c r="X13" s="11">
        <f t="shared" si="2"/>
        <v>0</v>
      </c>
      <c r="Y13" s="11">
        <f t="shared" si="2"/>
        <v>0</v>
      </c>
      <c r="Z13" s="11">
        <f t="shared" si="2"/>
        <v>0</v>
      </c>
      <c r="AA13" s="11"/>
      <c r="AB13" s="11"/>
      <c r="AC13" s="11"/>
      <c r="AD13" s="11"/>
      <c r="AE13" s="11"/>
      <c r="AF13" s="11"/>
      <c r="AG13" s="11"/>
      <c r="AH13" s="11" t="e">
        <f>SUM(H13:AG13)</f>
        <v>#REF!</v>
      </c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3"/>
    </row>
    <row r="14" spans="1:58" s="13" customFormat="1">
      <c r="A14" s="423" t="str">
        <f>'[80]перечень меропр'!A11</f>
        <v>2</v>
      </c>
      <c r="B14" s="420" t="e">
        <f>#REF!</f>
        <v>#REF!</v>
      </c>
      <c r="C14" s="12" t="s">
        <v>63</v>
      </c>
      <c r="D14" s="11" t="s">
        <v>269</v>
      </c>
      <c r="E14" s="422" t="e">
        <f>#REF!</f>
        <v>#REF!</v>
      </c>
      <c r="F14" s="11" t="str">
        <f>F13</f>
        <v>ТС</v>
      </c>
      <c r="G14" s="11"/>
      <c r="H14" s="11"/>
      <c r="I14" s="11"/>
      <c r="J14" s="11"/>
      <c r="K14" s="201" t="e">
        <f>#REF!</f>
        <v>#REF!</v>
      </c>
      <c r="L14" s="11">
        <f t="shared" ref="L14:Z14" si="3">L34</f>
        <v>0</v>
      </c>
      <c r="M14" s="11">
        <f t="shared" si="3"/>
        <v>0</v>
      </c>
      <c r="N14" s="11">
        <f t="shared" si="3"/>
        <v>0</v>
      </c>
      <c r="O14" s="11">
        <f t="shared" si="3"/>
        <v>0</v>
      </c>
      <c r="P14" s="11">
        <f t="shared" si="3"/>
        <v>0</v>
      </c>
      <c r="Q14" s="11">
        <f t="shared" si="3"/>
        <v>0</v>
      </c>
      <c r="R14" s="11">
        <f t="shared" si="3"/>
        <v>0</v>
      </c>
      <c r="S14" s="11">
        <f t="shared" si="3"/>
        <v>0</v>
      </c>
      <c r="T14" s="11">
        <f t="shared" si="3"/>
        <v>0</v>
      </c>
      <c r="U14" s="11">
        <f t="shared" si="3"/>
        <v>0</v>
      </c>
      <c r="V14" s="11">
        <f t="shared" si="3"/>
        <v>0</v>
      </c>
      <c r="W14" s="11">
        <f t="shared" si="3"/>
        <v>0</v>
      </c>
      <c r="X14" s="11">
        <f t="shared" si="3"/>
        <v>0</v>
      </c>
      <c r="Y14" s="11">
        <f t="shared" si="3"/>
        <v>0</v>
      </c>
      <c r="Z14" s="11">
        <f t="shared" si="3"/>
        <v>0</v>
      </c>
      <c r="AA14" s="11"/>
      <c r="AB14" s="11"/>
      <c r="AC14" s="11"/>
      <c r="AD14" s="11"/>
      <c r="AE14" s="11"/>
      <c r="AF14" s="11"/>
      <c r="AG14" s="11"/>
      <c r="AH14" s="11" t="e">
        <f>SUM(H14:AG14)</f>
        <v>#REF!</v>
      </c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3"/>
    </row>
    <row r="15" spans="1:58" s="13" customFormat="1">
      <c r="A15" s="423" t="str">
        <f>'[80]перечень меропр'!A12</f>
        <v>2.1</v>
      </c>
      <c r="B15" s="424"/>
      <c r="C15" s="12" t="s">
        <v>63</v>
      </c>
      <c r="D15" s="11"/>
      <c r="E15" s="425"/>
      <c r="F15" s="11" t="str">
        <f>F14</f>
        <v>ТС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3"/>
    </row>
    <row r="16" spans="1:58" s="13" customFormat="1" hidden="1">
      <c r="A16" s="423" t="str">
        <f>'[80]перечень меропр'!A13</f>
        <v>2.2</v>
      </c>
      <c r="B16" s="424"/>
      <c r="C16" s="12" t="s">
        <v>63</v>
      </c>
      <c r="D16" s="11"/>
      <c r="E16" s="425"/>
      <c r="F16" s="11" t="str">
        <f t="shared" ref="F16:F24" si="4">F15</f>
        <v>ТС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3"/>
    </row>
    <row r="17" spans="1:58" s="13" customFormat="1" hidden="1">
      <c r="A17" s="423" t="e">
        <f>'[80]перечень меропр'!#REF!</f>
        <v>#REF!</v>
      </c>
      <c r="B17" s="424"/>
      <c r="C17" s="12" t="s">
        <v>63</v>
      </c>
      <c r="D17" s="11"/>
      <c r="E17" s="425"/>
      <c r="F17" s="11" t="str">
        <f t="shared" si="4"/>
        <v>ТС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3"/>
    </row>
    <row r="18" spans="1:58" hidden="1">
      <c r="A18" s="209" t="e">
        <f>'[80]перечень меропр'!#REF!</f>
        <v>#REF!</v>
      </c>
      <c r="B18" s="199"/>
      <c r="C18" s="204" t="s">
        <v>63</v>
      </c>
      <c r="D18" s="61"/>
      <c r="E18" s="202" t="e">
        <f>'[80]перечень меропр'!#REF!</f>
        <v>#REF!</v>
      </c>
      <c r="F18" s="50" t="str">
        <f t="shared" si="4"/>
        <v>ТС</v>
      </c>
      <c r="G18" s="113"/>
      <c r="H18" s="113"/>
      <c r="I18" s="113"/>
      <c r="J18" s="113">
        <f t="shared" ref="J18:Z18" si="5">SUM(J19:J23)</f>
        <v>0</v>
      </c>
      <c r="K18" s="113">
        <f t="shared" si="5"/>
        <v>0</v>
      </c>
      <c r="L18" s="113">
        <f t="shared" si="5"/>
        <v>0</v>
      </c>
      <c r="M18" s="113">
        <f t="shared" si="5"/>
        <v>0</v>
      </c>
      <c r="N18" s="113">
        <f t="shared" si="5"/>
        <v>0</v>
      </c>
      <c r="O18" s="50">
        <f t="shared" si="5"/>
        <v>0</v>
      </c>
      <c r="P18" s="50">
        <f t="shared" si="5"/>
        <v>0</v>
      </c>
      <c r="Q18" s="50">
        <f t="shared" si="5"/>
        <v>0</v>
      </c>
      <c r="R18" s="50">
        <f t="shared" si="5"/>
        <v>0</v>
      </c>
      <c r="S18" s="50">
        <f t="shared" si="5"/>
        <v>0</v>
      </c>
      <c r="T18" s="50">
        <f t="shared" si="5"/>
        <v>0</v>
      </c>
      <c r="U18" s="50">
        <f t="shared" si="5"/>
        <v>0</v>
      </c>
      <c r="V18" s="50">
        <f t="shared" si="5"/>
        <v>0</v>
      </c>
      <c r="W18" s="50">
        <f t="shared" si="5"/>
        <v>0</v>
      </c>
      <c r="X18" s="50">
        <f t="shared" si="5"/>
        <v>0</v>
      </c>
      <c r="Y18" s="50">
        <f t="shared" si="5"/>
        <v>0</v>
      </c>
      <c r="Z18" s="50">
        <f t="shared" si="5"/>
        <v>0</v>
      </c>
      <c r="AA18" s="50"/>
      <c r="AB18" s="50"/>
      <c r="AC18" s="50"/>
      <c r="AD18" s="50"/>
      <c r="AE18" s="50"/>
      <c r="AF18" s="50"/>
      <c r="AG18" s="50"/>
      <c r="AH18" s="50">
        <f t="shared" ref="AH18:AH42" si="6">SUM(H18:AG18)</f>
        <v>0</v>
      </c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</row>
    <row r="19" spans="1:58" hidden="1">
      <c r="A19" s="210">
        <f>'[80]перечень меропр'!A14</f>
        <v>3</v>
      </c>
      <c r="B19" s="199"/>
      <c r="C19" s="202"/>
      <c r="D19" s="61"/>
      <c r="E19" s="203"/>
      <c r="F19" s="50" t="str">
        <f t="shared" si="4"/>
        <v>ТС</v>
      </c>
      <c r="G19" s="12"/>
      <c r="H19" s="11"/>
      <c r="I19" s="11"/>
      <c r="J19" s="11"/>
      <c r="K19" s="11"/>
      <c r="L19" s="11"/>
      <c r="M19" s="11"/>
      <c r="N19" s="1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>
        <f t="shared" si="6"/>
        <v>0</v>
      </c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50"/>
    </row>
    <row r="20" spans="1:58" hidden="1">
      <c r="A20" s="210">
        <f>'[80]перечень меропр'!A15</f>
        <v>4</v>
      </c>
      <c r="B20" s="199"/>
      <c r="C20" s="202"/>
      <c r="D20" s="61"/>
      <c r="E20" s="203"/>
      <c r="F20" s="50" t="str">
        <f t="shared" si="4"/>
        <v>ТС</v>
      </c>
      <c r="G20" s="12"/>
      <c r="H20" s="11"/>
      <c r="I20" s="11"/>
      <c r="J20" s="11"/>
      <c r="K20" s="11"/>
      <c r="L20" s="11"/>
      <c r="M20" s="11"/>
      <c r="N20" s="1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>
        <f t="shared" si="6"/>
        <v>0</v>
      </c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50"/>
    </row>
    <row r="21" spans="1:58" hidden="1">
      <c r="A21" s="211">
        <f>'[80]перечень меропр'!A16</f>
        <v>5</v>
      </c>
      <c r="B21" s="199"/>
      <c r="C21" s="202"/>
      <c r="D21" s="61"/>
      <c r="E21" s="203"/>
      <c r="F21" s="50" t="str">
        <f t="shared" si="4"/>
        <v>ТС</v>
      </c>
      <c r="G21" s="12"/>
      <c r="H21" s="11"/>
      <c r="I21" s="11"/>
      <c r="J21" s="11"/>
      <c r="K21" s="11"/>
      <c r="L21" s="11"/>
      <c r="M21" s="11"/>
      <c r="N21" s="1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>
        <f t="shared" si="6"/>
        <v>0</v>
      </c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50"/>
    </row>
    <row r="22" spans="1:58" hidden="1">
      <c r="A22" s="211">
        <f>'[80]перечень меропр'!A17</f>
        <v>6</v>
      </c>
      <c r="B22" s="199"/>
      <c r="C22" s="202"/>
      <c r="D22" s="61"/>
      <c r="E22" s="203"/>
      <c r="F22" s="50" t="str">
        <f t="shared" si="4"/>
        <v>ТС</v>
      </c>
      <c r="G22" s="12"/>
      <c r="H22" s="11"/>
      <c r="I22" s="11"/>
      <c r="J22" s="11"/>
      <c r="K22" s="11"/>
      <c r="L22" s="11"/>
      <c r="M22" s="11"/>
      <c r="N22" s="1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>
        <f t="shared" si="6"/>
        <v>0</v>
      </c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50"/>
    </row>
    <row r="23" spans="1:58" hidden="1">
      <c r="A23" s="211">
        <f>'[80]перечень меропр'!A18</f>
        <v>7</v>
      </c>
      <c r="B23" s="199"/>
      <c r="C23" s="202"/>
      <c r="D23" s="61"/>
      <c r="E23" s="203"/>
      <c r="F23" s="50" t="str">
        <f t="shared" si="4"/>
        <v>ТС</v>
      </c>
      <c r="G23" s="12"/>
      <c r="H23" s="11"/>
      <c r="I23" s="11"/>
      <c r="J23" s="11"/>
      <c r="K23" s="11"/>
      <c r="L23" s="11"/>
      <c r="M23" s="11"/>
      <c r="N23" s="1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>
        <f t="shared" si="6"/>
        <v>0</v>
      </c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50"/>
    </row>
    <row r="24" spans="1:58" hidden="1">
      <c r="A24" s="211">
        <f>'[80]перечень меропр'!A19</f>
        <v>8</v>
      </c>
      <c r="B24" s="199"/>
      <c r="C24" s="202"/>
      <c r="D24" s="61"/>
      <c r="E24" s="203"/>
      <c r="F24" s="50" t="str">
        <f t="shared" si="4"/>
        <v>ТС</v>
      </c>
      <c r="G24" s="12"/>
      <c r="H24" s="11"/>
      <c r="I24" s="11"/>
      <c r="J24" s="11"/>
      <c r="K24" s="11"/>
      <c r="L24" s="11"/>
      <c r="M24" s="11"/>
      <c r="N24" s="1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>
        <f t="shared" si="6"/>
        <v>0</v>
      </c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50"/>
    </row>
    <row r="25" spans="1:58" hidden="1">
      <c r="A25" s="211">
        <f>'[80]перечень меропр'!A20</f>
        <v>9</v>
      </c>
      <c r="B25" s="199"/>
      <c r="C25" s="202"/>
      <c r="D25" s="61"/>
      <c r="E25" s="203"/>
      <c r="F25" s="50" t="s">
        <v>199</v>
      </c>
      <c r="G25" s="12"/>
      <c r="H25" s="11"/>
      <c r="I25" s="11"/>
      <c r="J25" s="11"/>
      <c r="K25" s="11"/>
      <c r="L25" s="11"/>
      <c r="M25" s="11"/>
      <c r="N25" s="1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>
        <f t="shared" si="6"/>
        <v>0</v>
      </c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50"/>
    </row>
    <row r="26" spans="1:58" hidden="1">
      <c r="A26" s="211">
        <f>'[80]перечень меропр'!A21</f>
        <v>10</v>
      </c>
      <c r="B26" s="199"/>
      <c r="C26" s="202"/>
      <c r="D26" s="61"/>
      <c r="E26" s="203"/>
      <c r="F26" s="50" t="s">
        <v>199</v>
      </c>
      <c r="G26" s="113"/>
      <c r="H26" s="113"/>
      <c r="I26" s="113"/>
      <c r="J26" s="113">
        <f t="shared" ref="J26:Z26" si="7">SUM(J27:J31)</f>
        <v>0</v>
      </c>
      <c r="K26" s="113">
        <f t="shared" si="7"/>
        <v>0</v>
      </c>
      <c r="L26" s="113">
        <f t="shared" si="7"/>
        <v>0</v>
      </c>
      <c r="M26" s="113">
        <f t="shared" si="7"/>
        <v>0</v>
      </c>
      <c r="N26" s="113">
        <f t="shared" si="7"/>
        <v>0</v>
      </c>
      <c r="O26" s="50">
        <f t="shared" si="7"/>
        <v>0</v>
      </c>
      <c r="P26" s="50">
        <f t="shared" si="7"/>
        <v>0</v>
      </c>
      <c r="Q26" s="50">
        <f t="shared" si="7"/>
        <v>0</v>
      </c>
      <c r="R26" s="50">
        <f t="shared" si="7"/>
        <v>0</v>
      </c>
      <c r="S26" s="50">
        <f t="shared" si="7"/>
        <v>0</v>
      </c>
      <c r="T26" s="50">
        <f t="shared" si="7"/>
        <v>0</v>
      </c>
      <c r="U26" s="50">
        <f t="shared" si="7"/>
        <v>0</v>
      </c>
      <c r="V26" s="50">
        <f t="shared" si="7"/>
        <v>0</v>
      </c>
      <c r="W26" s="50">
        <f t="shared" si="7"/>
        <v>0</v>
      </c>
      <c r="X26" s="50">
        <f t="shared" si="7"/>
        <v>0</v>
      </c>
      <c r="Y26" s="50">
        <f t="shared" si="7"/>
        <v>0</v>
      </c>
      <c r="Z26" s="50">
        <f t="shared" si="7"/>
        <v>0</v>
      </c>
      <c r="AA26" s="50"/>
      <c r="AB26" s="50"/>
      <c r="AC26" s="50"/>
      <c r="AD26" s="50"/>
      <c r="AE26" s="50"/>
      <c r="AF26" s="50"/>
      <c r="AG26" s="50"/>
      <c r="AH26" s="50">
        <f t="shared" si="6"/>
        <v>0</v>
      </c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</row>
    <row r="27" spans="1:58" hidden="1">
      <c r="A27" s="211">
        <f>'[80]перечень меропр'!A22</f>
        <v>11</v>
      </c>
      <c r="B27" s="199"/>
      <c r="C27" s="202"/>
      <c r="D27" s="61"/>
      <c r="E27" s="203"/>
      <c r="F27" s="50" t="s">
        <v>199</v>
      </c>
      <c r="G27" s="12"/>
      <c r="H27" s="11"/>
      <c r="I27" s="11"/>
      <c r="J27" s="11">
        <f>G27</f>
        <v>0</v>
      </c>
      <c r="K27" s="11"/>
      <c r="L27" s="11"/>
      <c r="M27" s="11"/>
      <c r="N27" s="1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>
        <f t="shared" si="6"/>
        <v>0</v>
      </c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50"/>
    </row>
    <row r="28" spans="1:58" ht="45" hidden="1">
      <c r="A28" s="211" t="s">
        <v>107</v>
      </c>
      <c r="B28" s="199" t="str">
        <f>'[80]перечень меропр'!B23</f>
        <v>реконструкция общекотельного оборудования  газовой котельной "Литер А"</v>
      </c>
      <c r="C28" s="202" t="s">
        <v>63</v>
      </c>
      <c r="D28" s="61"/>
      <c r="E28" s="203"/>
      <c r="F28" s="50"/>
      <c r="G28" s="12">
        <f t="shared" ref="G28:G41" si="8">ROUND(E28*F28,0)</f>
        <v>0</v>
      </c>
      <c r="H28" s="11"/>
      <c r="I28" s="11"/>
      <c r="J28" s="11"/>
      <c r="K28" s="11">
        <f t="shared" ref="K28:K33" si="9">G28</f>
        <v>0</v>
      </c>
      <c r="L28" s="11"/>
      <c r="M28" s="11"/>
      <c r="N28" s="1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>
        <f t="shared" si="6"/>
        <v>0</v>
      </c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50"/>
    </row>
    <row r="29" spans="1:58" ht="45" hidden="1">
      <c r="A29" s="211" t="s">
        <v>184</v>
      </c>
      <c r="B29" s="199" t="str">
        <f>'[80]перечень меропр'!B24</f>
        <v>реконструкция общекотельного оборудования   газовой котельной "Литер Б"</v>
      </c>
      <c r="C29" s="202" t="s">
        <v>63</v>
      </c>
      <c r="E29" s="203"/>
      <c r="F29" s="50"/>
      <c r="G29" s="12">
        <f t="shared" si="8"/>
        <v>0</v>
      </c>
      <c r="H29" s="11"/>
      <c r="I29" s="11"/>
      <c r="J29" s="11"/>
      <c r="K29" s="11">
        <f t="shared" si="9"/>
        <v>0</v>
      </c>
      <c r="L29" s="11"/>
      <c r="M29" s="11"/>
      <c r="N29" s="1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>
        <f t="shared" si="6"/>
        <v>0</v>
      </c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50"/>
    </row>
    <row r="30" spans="1:58" hidden="1">
      <c r="A30" s="211" t="s">
        <v>185</v>
      </c>
      <c r="B30" s="199">
        <f>'[80]перечень меропр'!B25</f>
        <v>0</v>
      </c>
      <c r="C30" s="202" t="s">
        <v>63</v>
      </c>
      <c r="D30" s="61"/>
      <c r="E30" s="203">
        <v>0</v>
      </c>
      <c r="F30" s="50"/>
      <c r="G30" s="12">
        <f t="shared" si="8"/>
        <v>0</v>
      </c>
      <c r="H30" s="11"/>
      <c r="I30" s="11"/>
      <c r="J30" s="11"/>
      <c r="K30" s="11">
        <f t="shared" si="9"/>
        <v>0</v>
      </c>
      <c r="L30" s="11"/>
      <c r="M30" s="11"/>
      <c r="N30" s="1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>
        <f t="shared" si="6"/>
        <v>0</v>
      </c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50"/>
    </row>
    <row r="31" spans="1:58" hidden="1">
      <c r="A31" s="211" t="s">
        <v>186</v>
      </c>
      <c r="B31" s="199">
        <f>'[80]перечень меропр'!B26</f>
        <v>0</v>
      </c>
      <c r="C31" s="202" t="s">
        <v>63</v>
      </c>
      <c r="D31" s="61"/>
      <c r="E31" s="203"/>
      <c r="F31" s="50"/>
      <c r="G31" s="12">
        <f t="shared" si="8"/>
        <v>0</v>
      </c>
      <c r="H31" s="11"/>
      <c r="I31" s="11"/>
      <c r="J31" s="11"/>
      <c r="K31" s="11">
        <f t="shared" si="9"/>
        <v>0</v>
      </c>
      <c r="L31" s="11"/>
      <c r="M31" s="11"/>
      <c r="N31" s="1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>
        <f t="shared" si="6"/>
        <v>0</v>
      </c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50"/>
    </row>
    <row r="32" spans="1:58" hidden="1">
      <c r="A32" s="211" t="s">
        <v>187</v>
      </c>
      <c r="B32" s="199" t="str">
        <f>'[80]перечень меропр'!B27</f>
        <v>Всего:</v>
      </c>
      <c r="C32" s="202" t="s">
        <v>63</v>
      </c>
      <c r="D32" s="61"/>
      <c r="E32" s="203">
        <v>0</v>
      </c>
      <c r="F32" s="50"/>
      <c r="G32" s="12">
        <f t="shared" si="8"/>
        <v>0</v>
      </c>
      <c r="H32" s="11"/>
      <c r="I32" s="11"/>
      <c r="J32" s="11"/>
      <c r="K32" s="11">
        <f t="shared" si="9"/>
        <v>0</v>
      </c>
      <c r="L32" s="11"/>
      <c r="M32" s="11"/>
      <c r="N32" s="1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>
        <f t="shared" si="6"/>
        <v>0</v>
      </c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50"/>
    </row>
    <row r="33" spans="1:59" hidden="1">
      <c r="A33" s="211" t="s">
        <v>188</v>
      </c>
      <c r="B33" s="199" t="str">
        <f>'[80]перечень меропр'!B28</f>
        <v>в т.ч.</v>
      </c>
      <c r="C33" s="202" t="s">
        <v>63</v>
      </c>
      <c r="D33" s="61"/>
      <c r="E33" s="203"/>
      <c r="F33" s="50"/>
      <c r="G33" s="12">
        <f t="shared" si="8"/>
        <v>0</v>
      </c>
      <c r="H33" s="11"/>
      <c r="I33" s="11"/>
      <c r="J33" s="11"/>
      <c r="K33" s="11">
        <f t="shared" si="9"/>
        <v>0</v>
      </c>
      <c r="L33" s="11"/>
      <c r="M33" s="13"/>
      <c r="N33" s="13"/>
      <c r="AH33" s="3">
        <f t="shared" si="6"/>
        <v>0</v>
      </c>
      <c r="BF33" s="50"/>
    </row>
    <row r="34" spans="1:59" hidden="1">
      <c r="A34" s="211" t="s">
        <v>189</v>
      </c>
      <c r="B34" s="199" t="str">
        <f>'[80]перечень меропр'!B29</f>
        <v>в т.ч.</v>
      </c>
      <c r="C34" s="202"/>
      <c r="D34" s="61"/>
      <c r="E34" s="203">
        <f>SUM(E35:E40)</f>
        <v>0</v>
      </c>
      <c r="F34" s="50"/>
      <c r="G34" s="113">
        <f>SUM(G35:G39)</f>
        <v>0</v>
      </c>
      <c r="H34" s="113">
        <f t="shared" ref="H34:Z34" si="10">SUM(H35:H39)</f>
        <v>0</v>
      </c>
      <c r="I34" s="113">
        <f t="shared" si="10"/>
        <v>0</v>
      </c>
      <c r="J34" s="113">
        <f t="shared" si="10"/>
        <v>0</v>
      </c>
      <c r="K34" s="113">
        <f t="shared" si="10"/>
        <v>0</v>
      </c>
      <c r="L34" s="113">
        <f t="shared" si="10"/>
        <v>0</v>
      </c>
      <c r="M34" s="113">
        <f t="shared" si="10"/>
        <v>0</v>
      </c>
      <c r="N34" s="113">
        <f t="shared" si="10"/>
        <v>0</v>
      </c>
      <c r="O34" s="50">
        <f t="shared" si="10"/>
        <v>0</v>
      </c>
      <c r="P34" s="50">
        <f t="shared" si="10"/>
        <v>0</v>
      </c>
      <c r="Q34" s="50">
        <f t="shared" si="10"/>
        <v>0</v>
      </c>
      <c r="R34" s="50">
        <f t="shared" si="10"/>
        <v>0</v>
      </c>
      <c r="S34" s="50">
        <f t="shared" si="10"/>
        <v>0</v>
      </c>
      <c r="T34" s="50">
        <f t="shared" si="10"/>
        <v>0</v>
      </c>
      <c r="U34" s="50">
        <f t="shared" si="10"/>
        <v>0</v>
      </c>
      <c r="V34" s="50">
        <f t="shared" si="10"/>
        <v>0</v>
      </c>
      <c r="W34" s="50">
        <f t="shared" si="10"/>
        <v>0</v>
      </c>
      <c r="X34" s="50">
        <f t="shared" si="10"/>
        <v>0</v>
      </c>
      <c r="Y34" s="50">
        <f t="shared" si="10"/>
        <v>0</v>
      </c>
      <c r="Z34" s="50">
        <f t="shared" si="10"/>
        <v>0</v>
      </c>
      <c r="AA34" s="50"/>
      <c r="AB34" s="50"/>
      <c r="AC34" s="50"/>
      <c r="AD34" s="50"/>
      <c r="AE34" s="50"/>
      <c r="AF34" s="50"/>
      <c r="AG34" s="50"/>
      <c r="AH34" s="50">
        <f t="shared" si="6"/>
        <v>0</v>
      </c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</row>
    <row r="35" spans="1:59" hidden="1">
      <c r="A35" s="211" t="s">
        <v>127</v>
      </c>
      <c r="B35" s="199">
        <f>'[80]перечень меропр'!B30</f>
        <v>0</v>
      </c>
      <c r="C35" s="204"/>
      <c r="D35" s="61"/>
      <c r="E35" s="203"/>
      <c r="F35" s="50"/>
      <c r="G35" s="12">
        <f t="shared" si="8"/>
        <v>0</v>
      </c>
      <c r="H35" s="11"/>
      <c r="I35" s="11"/>
      <c r="J35" s="11"/>
      <c r="K35" s="11"/>
      <c r="L35" s="11"/>
      <c r="M35" s="11">
        <f t="shared" ref="M35:M41" si="11">G35</f>
        <v>0</v>
      </c>
      <c r="N35" s="1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>
        <f t="shared" si="6"/>
        <v>0</v>
      </c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50"/>
    </row>
    <row r="36" spans="1:59" hidden="1">
      <c r="A36" s="211" t="s">
        <v>129</v>
      </c>
      <c r="B36" s="199">
        <f>'[80]перечень меропр'!B31</f>
        <v>0</v>
      </c>
      <c r="C36" s="204"/>
      <c r="D36" s="61"/>
      <c r="E36" s="203"/>
      <c r="F36" s="50"/>
      <c r="G36" s="12">
        <f t="shared" si="8"/>
        <v>0</v>
      </c>
      <c r="H36" s="11"/>
      <c r="I36" s="11"/>
      <c r="J36" s="11"/>
      <c r="K36" s="11"/>
      <c r="L36" s="11"/>
      <c r="M36" s="11">
        <f t="shared" si="11"/>
        <v>0</v>
      </c>
      <c r="N36" s="1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>
        <f t="shared" si="6"/>
        <v>0</v>
      </c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50"/>
    </row>
    <row r="37" spans="1:59" hidden="1">
      <c r="A37" s="211" t="s">
        <v>131</v>
      </c>
      <c r="B37" s="199">
        <f>'[80]перечень меропр'!B32</f>
        <v>0</v>
      </c>
      <c r="C37" s="204"/>
      <c r="D37" s="61"/>
      <c r="E37" s="203"/>
      <c r="F37" s="50"/>
      <c r="G37" s="12">
        <f t="shared" si="8"/>
        <v>0</v>
      </c>
      <c r="H37" s="11"/>
      <c r="I37" s="11"/>
      <c r="J37" s="11"/>
      <c r="K37" s="11"/>
      <c r="L37" s="11"/>
      <c r="M37" s="11">
        <f t="shared" si="11"/>
        <v>0</v>
      </c>
      <c r="N37" s="1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>
        <f t="shared" si="6"/>
        <v>0</v>
      </c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50"/>
    </row>
    <row r="38" spans="1:59" hidden="1">
      <c r="A38" s="211" t="s">
        <v>190</v>
      </c>
      <c r="B38" s="199">
        <f>'[80]перечень меропр'!B33</f>
        <v>0</v>
      </c>
      <c r="C38" s="204"/>
      <c r="D38" s="61"/>
      <c r="E38" s="203">
        <v>0</v>
      </c>
      <c r="F38" s="50"/>
      <c r="G38" s="12">
        <f t="shared" si="8"/>
        <v>0</v>
      </c>
      <c r="H38" s="11"/>
      <c r="I38" s="11"/>
      <c r="J38" s="11"/>
      <c r="K38" s="11"/>
      <c r="L38" s="11"/>
      <c r="M38" s="11">
        <f t="shared" si="11"/>
        <v>0</v>
      </c>
      <c r="N38" s="1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>
        <f t="shared" si="6"/>
        <v>0</v>
      </c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50"/>
    </row>
    <row r="39" spans="1:59" hidden="1">
      <c r="A39" s="211" t="s">
        <v>191</v>
      </c>
      <c r="B39" s="199">
        <f>'[80]перечень меропр'!B34</f>
        <v>0</v>
      </c>
      <c r="C39" s="204"/>
      <c r="D39" s="61"/>
      <c r="E39" s="203"/>
      <c r="F39" s="50"/>
      <c r="G39" s="12">
        <f t="shared" si="8"/>
        <v>0</v>
      </c>
      <c r="H39" s="11"/>
      <c r="I39" s="11"/>
      <c r="J39" s="11"/>
      <c r="K39" s="11"/>
      <c r="L39" s="11"/>
      <c r="M39" s="11">
        <f t="shared" si="11"/>
        <v>0</v>
      </c>
      <c r="N39" s="1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>
        <f t="shared" si="6"/>
        <v>0</v>
      </c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50"/>
    </row>
    <row r="40" spans="1:59" hidden="1">
      <c r="A40" s="211" t="s">
        <v>192</v>
      </c>
      <c r="B40" s="199">
        <f>'[80]перечень меропр'!B35</f>
        <v>0</v>
      </c>
      <c r="C40" s="61"/>
      <c r="D40" s="61"/>
      <c r="E40" s="203">
        <v>0</v>
      </c>
      <c r="F40" s="50"/>
      <c r="G40" s="11">
        <f t="shared" si="8"/>
        <v>0</v>
      </c>
      <c r="H40" s="11"/>
      <c r="I40" s="11"/>
      <c r="J40" s="11"/>
      <c r="K40" s="11"/>
      <c r="L40" s="11"/>
      <c r="M40" s="11">
        <f t="shared" si="11"/>
        <v>0</v>
      </c>
      <c r="N40" s="1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>
        <f t="shared" si="6"/>
        <v>0</v>
      </c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50"/>
    </row>
    <row r="41" spans="1:59" hidden="1">
      <c r="A41" s="211" t="s">
        <v>193</v>
      </c>
      <c r="B41" s="199">
        <f>'[80]перечень меропр'!B36</f>
        <v>0</v>
      </c>
      <c r="C41" s="61"/>
      <c r="D41" s="61"/>
      <c r="E41" s="203">
        <v>0</v>
      </c>
      <c r="F41" s="50"/>
      <c r="G41" s="11">
        <f t="shared" si="8"/>
        <v>0</v>
      </c>
      <c r="H41" s="11"/>
      <c r="I41" s="11"/>
      <c r="J41" s="11"/>
      <c r="K41" s="11"/>
      <c r="L41" s="11"/>
      <c r="M41" s="11">
        <f t="shared" si="11"/>
        <v>0</v>
      </c>
      <c r="N41" s="1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>
        <f t="shared" si="6"/>
        <v>0</v>
      </c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50"/>
    </row>
    <row r="42" spans="1:59" ht="31.5" customHeight="1">
      <c r="A42" s="61"/>
      <c r="B42" s="199">
        <f>'[80]перечень меропр'!B37</f>
        <v>0</v>
      </c>
      <c r="C42" s="61" t="s">
        <v>63</v>
      </c>
      <c r="D42" s="50"/>
      <c r="E42" s="212" t="e">
        <f ca="1">E43</f>
        <v>#REF!</v>
      </c>
      <c r="F42" s="50"/>
      <c r="G42" s="205"/>
      <c r="H42" s="205">
        <f ca="1">SUM(H43)</f>
        <v>0</v>
      </c>
      <c r="I42" s="205" t="e">
        <f ca="1">SUM(I43)</f>
        <v>#REF!</v>
      </c>
      <c r="J42" s="205" t="e">
        <f ca="1">SUM(J43)</f>
        <v>#REF!</v>
      </c>
      <c r="K42" s="205" t="e">
        <f t="shared" ref="K42:R42" ca="1" si="12">SUM(K43)</f>
        <v>#REF!</v>
      </c>
      <c r="L42" s="205" t="e">
        <f t="shared" ca="1" si="12"/>
        <v>#REF!</v>
      </c>
      <c r="M42" s="205" t="e">
        <f t="shared" ca="1" si="12"/>
        <v>#REF!</v>
      </c>
      <c r="N42" s="205" t="e">
        <f t="shared" ca="1" si="12"/>
        <v>#REF!</v>
      </c>
      <c r="O42" s="205" t="e">
        <f t="shared" ca="1" si="12"/>
        <v>#REF!</v>
      </c>
      <c r="P42" s="205" t="e">
        <f t="shared" ca="1" si="12"/>
        <v>#REF!</v>
      </c>
      <c r="Q42" s="205" t="e">
        <f t="shared" ca="1" si="12"/>
        <v>#REF!</v>
      </c>
      <c r="R42" s="205" t="e">
        <f t="shared" ca="1" si="12"/>
        <v>#REF!</v>
      </c>
      <c r="S42" s="205" t="e">
        <f ca="1">SUM(S43)</f>
        <v>#REF!</v>
      </c>
      <c r="T42" s="205" t="e">
        <f ca="1">SUM(T43)</f>
        <v>#REF!</v>
      </c>
      <c r="U42" s="205" t="e">
        <f ca="1">SUM(U43)</f>
        <v>#REF!</v>
      </c>
      <c r="V42" s="205">
        <f ca="1">SUM(V43)</f>
        <v>0</v>
      </c>
      <c r="W42" s="205">
        <f t="shared" ref="W42:AG42" ca="1" si="13">SUM(W43)</f>
        <v>0</v>
      </c>
      <c r="X42" s="205">
        <f t="shared" ca="1" si="13"/>
        <v>0</v>
      </c>
      <c r="Y42" s="205">
        <f t="shared" ca="1" si="13"/>
        <v>0</v>
      </c>
      <c r="Z42" s="205">
        <f t="shared" ca="1" si="13"/>
        <v>0</v>
      </c>
      <c r="AA42" s="205">
        <f t="shared" ca="1" si="13"/>
        <v>0</v>
      </c>
      <c r="AB42" s="205">
        <f t="shared" ca="1" si="13"/>
        <v>0</v>
      </c>
      <c r="AC42" s="205">
        <f t="shared" ca="1" si="13"/>
        <v>0</v>
      </c>
      <c r="AD42" s="205">
        <f t="shared" ca="1" si="13"/>
        <v>0</v>
      </c>
      <c r="AE42" s="205">
        <f t="shared" ca="1" si="13"/>
        <v>0</v>
      </c>
      <c r="AF42" s="205">
        <f t="shared" ca="1" si="13"/>
        <v>0</v>
      </c>
      <c r="AG42" s="205">
        <f t="shared" ca="1" si="13"/>
        <v>0</v>
      </c>
      <c r="AH42" s="205" t="e">
        <f t="shared" ca="1" si="6"/>
        <v>#REF!</v>
      </c>
      <c r="AI42" s="205" t="e">
        <f ca="1">AH42=E11</f>
        <v>#REF!</v>
      </c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50"/>
    </row>
    <row r="43" spans="1:59">
      <c r="A43" s="202">
        <v>1</v>
      </c>
      <c r="B43" s="199" t="s">
        <v>156</v>
      </c>
      <c r="C43" s="61" t="s">
        <v>63</v>
      </c>
      <c r="D43" s="50"/>
      <c r="E43" s="212" t="e">
        <f ca="1">E44+E45</f>
        <v>#REF!</v>
      </c>
      <c r="F43" s="50"/>
      <c r="G43" s="205"/>
      <c r="H43" s="205">
        <f ca="1">H44+H45</f>
        <v>0</v>
      </c>
      <c r="I43" s="50" t="e">
        <f ca="1">I44+I45</f>
        <v>#REF!</v>
      </c>
      <c r="J43" s="50" t="e">
        <f ca="1">J44+J45</f>
        <v>#REF!</v>
      </c>
      <c r="K43" s="50" t="e">
        <f t="shared" ref="K43:Q43" ca="1" si="14">K44+K45</f>
        <v>#REF!</v>
      </c>
      <c r="L43" s="50" t="e">
        <f t="shared" ca="1" si="14"/>
        <v>#REF!</v>
      </c>
      <c r="M43" s="50" t="e">
        <f t="shared" ca="1" si="14"/>
        <v>#REF!</v>
      </c>
      <c r="N43" s="50" t="e">
        <f t="shared" ca="1" si="14"/>
        <v>#REF!</v>
      </c>
      <c r="O43" s="50" t="e">
        <f t="shared" ca="1" si="14"/>
        <v>#REF!</v>
      </c>
      <c r="P43" s="50" t="e">
        <f t="shared" ca="1" si="14"/>
        <v>#REF!</v>
      </c>
      <c r="Q43" s="50" t="e">
        <f t="shared" ca="1" si="14"/>
        <v>#REF!</v>
      </c>
      <c r="R43" s="50" t="e">
        <f ca="1">R44+R45</f>
        <v>#REF!</v>
      </c>
      <c r="S43" s="50" t="e">
        <f ca="1">S44+S45</f>
        <v>#REF!</v>
      </c>
      <c r="T43" s="50" t="e">
        <f ca="1">T44+T45</f>
        <v>#REF!</v>
      </c>
      <c r="U43" s="50" t="e">
        <f ca="1">U44+U45</f>
        <v>#REF!</v>
      </c>
      <c r="V43" s="50">
        <f ca="1">V44+V45</f>
        <v>0</v>
      </c>
      <c r="W43" s="50">
        <f t="shared" ref="W43:AG43" ca="1" si="15">W44+W45</f>
        <v>0</v>
      </c>
      <c r="X43" s="50">
        <f t="shared" ca="1" si="15"/>
        <v>0</v>
      </c>
      <c r="Y43" s="50">
        <f t="shared" ca="1" si="15"/>
        <v>0</v>
      </c>
      <c r="Z43" s="50">
        <f t="shared" ca="1" si="15"/>
        <v>0</v>
      </c>
      <c r="AA43" s="50">
        <f t="shared" ca="1" si="15"/>
        <v>0</v>
      </c>
      <c r="AB43" s="50">
        <f t="shared" ca="1" si="15"/>
        <v>0</v>
      </c>
      <c r="AC43" s="50">
        <f t="shared" ca="1" si="15"/>
        <v>0</v>
      </c>
      <c r="AD43" s="50">
        <f t="shared" ca="1" si="15"/>
        <v>0</v>
      </c>
      <c r="AE43" s="50">
        <f t="shared" ca="1" si="15"/>
        <v>0</v>
      </c>
      <c r="AF43" s="50">
        <f t="shared" ca="1" si="15"/>
        <v>0</v>
      </c>
      <c r="AG43" s="50">
        <f t="shared" ca="1" si="15"/>
        <v>0</v>
      </c>
      <c r="AH43" s="50" t="e">
        <f ca="1">SUM(H43:AF43)</f>
        <v>#REF!</v>
      </c>
      <c r="AI43" s="50" t="e">
        <f>E11</f>
        <v>#REF!</v>
      </c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</row>
    <row r="44" spans="1:59" s="182" customFormat="1">
      <c r="A44" s="213" t="s">
        <v>194</v>
      </c>
      <c r="B44" s="214" t="s">
        <v>195</v>
      </c>
      <c r="C44" s="215"/>
      <c r="D44" s="216"/>
      <c r="E44" s="217">
        <f>SUM(H44:AF44)</f>
        <v>0</v>
      </c>
      <c r="F44" s="216"/>
      <c r="G44" s="216"/>
      <c r="H44" s="216">
        <f>SUMIF($F46:$F61,"К",H$46:H$61)</f>
        <v>0</v>
      </c>
      <c r="I44" s="216">
        <f>SUMIF($F46:$F61,"К",I$46:I$61)</f>
        <v>0</v>
      </c>
      <c r="J44" s="216">
        <f t="shared" ref="J44:BE44" si="16">SUMIF($F46:$F61,"К",J$46:J$61)</f>
        <v>0</v>
      </c>
      <c r="K44" s="216">
        <f t="shared" si="16"/>
        <v>0</v>
      </c>
      <c r="L44" s="216">
        <f t="shared" si="16"/>
        <v>0</v>
      </c>
      <c r="M44" s="216">
        <f t="shared" si="16"/>
        <v>0</v>
      </c>
      <c r="N44" s="216">
        <f t="shared" si="16"/>
        <v>0</v>
      </c>
      <c r="O44" s="216">
        <f t="shared" si="16"/>
        <v>0</v>
      </c>
      <c r="P44" s="216">
        <f t="shared" si="16"/>
        <v>0</v>
      </c>
      <c r="Q44" s="216">
        <f t="shared" si="16"/>
        <v>0</v>
      </c>
      <c r="R44" s="216">
        <f t="shared" si="16"/>
        <v>0</v>
      </c>
      <c r="S44" s="216">
        <f t="shared" si="16"/>
        <v>0</v>
      </c>
      <c r="T44" s="216">
        <f t="shared" si="16"/>
        <v>0</v>
      </c>
      <c r="U44" s="216">
        <f t="shared" si="16"/>
        <v>0</v>
      </c>
      <c r="V44" s="216">
        <f t="shared" si="16"/>
        <v>0</v>
      </c>
      <c r="W44" s="216">
        <f t="shared" si="16"/>
        <v>0</v>
      </c>
      <c r="X44" s="216">
        <f t="shared" si="16"/>
        <v>0</v>
      </c>
      <c r="Y44" s="216">
        <f t="shared" si="16"/>
        <v>0</v>
      </c>
      <c r="Z44" s="216">
        <f t="shared" si="16"/>
        <v>0</v>
      </c>
      <c r="AA44" s="216">
        <f t="shared" si="16"/>
        <v>0</v>
      </c>
      <c r="AB44" s="216">
        <f t="shared" si="16"/>
        <v>0</v>
      </c>
      <c r="AC44" s="216">
        <f t="shared" si="16"/>
        <v>0</v>
      </c>
      <c r="AD44" s="216">
        <f t="shared" si="16"/>
        <v>0</v>
      </c>
      <c r="AE44" s="216">
        <f t="shared" si="16"/>
        <v>0</v>
      </c>
      <c r="AF44" s="216">
        <f t="shared" si="16"/>
        <v>0</v>
      </c>
      <c r="AG44" s="216">
        <f t="shared" si="16"/>
        <v>0</v>
      </c>
      <c r="AH44" s="216">
        <f t="shared" si="16"/>
        <v>0</v>
      </c>
      <c r="AI44" s="216">
        <f t="shared" si="16"/>
        <v>0</v>
      </c>
      <c r="AJ44" s="216">
        <f t="shared" si="16"/>
        <v>0</v>
      </c>
      <c r="AK44" s="216">
        <f t="shared" si="16"/>
        <v>0</v>
      </c>
      <c r="AL44" s="216">
        <f t="shared" si="16"/>
        <v>0</v>
      </c>
      <c r="AM44" s="216">
        <f t="shared" si="16"/>
        <v>0</v>
      </c>
      <c r="AN44" s="216">
        <f t="shared" si="16"/>
        <v>0</v>
      </c>
      <c r="AO44" s="216">
        <f t="shared" si="16"/>
        <v>0</v>
      </c>
      <c r="AP44" s="216">
        <f t="shared" si="16"/>
        <v>0</v>
      </c>
      <c r="AQ44" s="216">
        <f t="shared" si="16"/>
        <v>0</v>
      </c>
      <c r="AR44" s="216">
        <f t="shared" si="16"/>
        <v>0</v>
      </c>
      <c r="AS44" s="216">
        <f t="shared" si="16"/>
        <v>0</v>
      </c>
      <c r="AT44" s="216">
        <f t="shared" si="16"/>
        <v>0</v>
      </c>
      <c r="AU44" s="216">
        <f t="shared" si="16"/>
        <v>0</v>
      </c>
      <c r="AV44" s="216">
        <f t="shared" si="16"/>
        <v>0</v>
      </c>
      <c r="AW44" s="216">
        <f t="shared" si="16"/>
        <v>0</v>
      </c>
      <c r="AX44" s="216">
        <f t="shared" si="16"/>
        <v>0</v>
      </c>
      <c r="AY44" s="216">
        <f t="shared" si="16"/>
        <v>0</v>
      </c>
      <c r="AZ44" s="216">
        <f t="shared" si="16"/>
        <v>0</v>
      </c>
      <c r="BA44" s="216">
        <f t="shared" si="16"/>
        <v>0</v>
      </c>
      <c r="BB44" s="216">
        <f t="shared" si="16"/>
        <v>0</v>
      </c>
      <c r="BC44" s="216">
        <f t="shared" si="16"/>
        <v>0</v>
      </c>
      <c r="BD44" s="216">
        <f t="shared" si="16"/>
        <v>0</v>
      </c>
      <c r="BE44" s="216">
        <f t="shared" si="16"/>
        <v>0</v>
      </c>
      <c r="BF44" s="216"/>
    </row>
    <row r="45" spans="1:59" s="433" customFormat="1">
      <c r="A45" s="428" t="s">
        <v>196</v>
      </c>
      <c r="B45" s="429" t="s">
        <v>197</v>
      </c>
      <c r="C45" s="430"/>
      <c r="D45" s="431"/>
      <c r="E45" s="432" t="e">
        <f ca="1">SUM(H45:AF45)</f>
        <v>#REF!</v>
      </c>
      <c r="F45" s="431"/>
      <c r="G45" s="431"/>
      <c r="H45" s="431">
        <f ca="1">SUMIF($F$46:$F$62,"ТС",H$46:H$61)</f>
        <v>0</v>
      </c>
      <c r="I45" s="431" t="e">
        <f t="shared" ref="I45:BE45" ca="1" si="17">SUMIF($F$46:$F$62,"ТС",I$46:I$61)</f>
        <v>#REF!</v>
      </c>
      <c r="J45" s="431" t="e">
        <f t="shared" ca="1" si="17"/>
        <v>#REF!</v>
      </c>
      <c r="K45" s="431" t="e">
        <f t="shared" ca="1" si="17"/>
        <v>#REF!</v>
      </c>
      <c r="L45" s="431" t="e">
        <f t="shared" ca="1" si="17"/>
        <v>#REF!</v>
      </c>
      <c r="M45" s="431" t="e">
        <f t="shared" ca="1" si="17"/>
        <v>#REF!</v>
      </c>
      <c r="N45" s="431" t="e">
        <f t="shared" ca="1" si="17"/>
        <v>#REF!</v>
      </c>
      <c r="O45" s="431" t="e">
        <f t="shared" ca="1" si="17"/>
        <v>#REF!</v>
      </c>
      <c r="P45" s="431" t="e">
        <f t="shared" ca="1" si="17"/>
        <v>#REF!</v>
      </c>
      <c r="Q45" s="431" t="e">
        <f t="shared" ca="1" si="17"/>
        <v>#REF!</v>
      </c>
      <c r="R45" s="431" t="e">
        <f t="shared" ca="1" si="17"/>
        <v>#REF!</v>
      </c>
      <c r="S45" s="431" t="e">
        <f t="shared" ca="1" si="17"/>
        <v>#REF!</v>
      </c>
      <c r="T45" s="431" t="e">
        <f t="shared" ca="1" si="17"/>
        <v>#REF!</v>
      </c>
      <c r="U45" s="431" t="e">
        <f t="shared" ca="1" si="17"/>
        <v>#REF!</v>
      </c>
      <c r="V45" s="431">
        <f t="shared" ca="1" si="17"/>
        <v>0</v>
      </c>
      <c r="W45" s="431">
        <f t="shared" ca="1" si="17"/>
        <v>0</v>
      </c>
      <c r="X45" s="431">
        <f t="shared" ca="1" si="17"/>
        <v>0</v>
      </c>
      <c r="Y45" s="431">
        <f t="shared" ca="1" si="17"/>
        <v>0</v>
      </c>
      <c r="Z45" s="431">
        <f t="shared" ca="1" si="17"/>
        <v>0</v>
      </c>
      <c r="AA45" s="431">
        <f t="shared" ca="1" si="17"/>
        <v>0</v>
      </c>
      <c r="AB45" s="431">
        <f t="shared" ca="1" si="17"/>
        <v>0</v>
      </c>
      <c r="AC45" s="431">
        <f t="shared" ca="1" si="17"/>
        <v>0</v>
      </c>
      <c r="AD45" s="431">
        <f t="shared" ca="1" si="17"/>
        <v>0</v>
      </c>
      <c r="AE45" s="431">
        <f t="shared" ca="1" si="17"/>
        <v>0</v>
      </c>
      <c r="AF45" s="431">
        <f t="shared" ca="1" si="17"/>
        <v>0</v>
      </c>
      <c r="AG45" s="431">
        <f t="shared" ca="1" si="17"/>
        <v>0</v>
      </c>
      <c r="AH45" s="431" t="e">
        <f t="shared" ca="1" si="17"/>
        <v>#REF!</v>
      </c>
      <c r="AI45" s="431" t="e">
        <f t="shared" ca="1" si="17"/>
        <v>#REF!</v>
      </c>
      <c r="AJ45" s="431" t="e">
        <f t="shared" ca="1" si="17"/>
        <v>#REF!</v>
      </c>
      <c r="AK45" s="431">
        <f t="shared" ca="1" si="17"/>
        <v>0</v>
      </c>
      <c r="AL45" s="431">
        <f t="shared" ca="1" si="17"/>
        <v>0</v>
      </c>
      <c r="AM45" s="431">
        <f t="shared" ca="1" si="17"/>
        <v>0</v>
      </c>
      <c r="AN45" s="431">
        <f t="shared" ca="1" si="17"/>
        <v>0</v>
      </c>
      <c r="AO45" s="431">
        <f t="shared" ca="1" si="17"/>
        <v>0</v>
      </c>
      <c r="AP45" s="431">
        <f t="shared" ca="1" si="17"/>
        <v>0</v>
      </c>
      <c r="AQ45" s="431">
        <f t="shared" ca="1" si="17"/>
        <v>0</v>
      </c>
      <c r="AR45" s="431">
        <f t="shared" ca="1" si="17"/>
        <v>0</v>
      </c>
      <c r="AS45" s="431">
        <f t="shared" ca="1" si="17"/>
        <v>0</v>
      </c>
      <c r="AT45" s="431">
        <f t="shared" ca="1" si="17"/>
        <v>0</v>
      </c>
      <c r="AU45" s="431">
        <f t="shared" ca="1" si="17"/>
        <v>0</v>
      </c>
      <c r="AV45" s="431">
        <f t="shared" ca="1" si="17"/>
        <v>0</v>
      </c>
      <c r="AW45" s="431">
        <f t="shared" ca="1" si="17"/>
        <v>0</v>
      </c>
      <c r="AX45" s="431">
        <f t="shared" ca="1" si="17"/>
        <v>0</v>
      </c>
      <c r="AY45" s="431">
        <f t="shared" ca="1" si="17"/>
        <v>0</v>
      </c>
      <c r="AZ45" s="431">
        <f t="shared" ca="1" si="17"/>
        <v>0</v>
      </c>
      <c r="BA45" s="431">
        <f t="shared" ca="1" si="17"/>
        <v>0</v>
      </c>
      <c r="BB45" s="431">
        <f t="shared" ca="1" si="17"/>
        <v>0</v>
      </c>
      <c r="BC45" s="431">
        <f t="shared" ca="1" si="17"/>
        <v>0</v>
      </c>
      <c r="BD45" s="431">
        <f t="shared" ca="1" si="17"/>
        <v>0</v>
      </c>
      <c r="BE45" s="431">
        <f t="shared" ca="1" si="17"/>
        <v>0</v>
      </c>
      <c r="BF45" s="431"/>
    </row>
    <row r="46" spans="1:59">
      <c r="A46" s="211" t="str">
        <f t="shared" ref="A46:B61" si="18">A12</f>
        <v>1.1</v>
      </c>
      <c r="B46" s="199" t="e">
        <f t="shared" si="18"/>
        <v>#REF!</v>
      </c>
      <c r="C46" s="61"/>
      <c r="D46" s="50"/>
      <c r="E46" s="212"/>
      <c r="F46" s="50" t="str">
        <f>F12</f>
        <v>ТС</v>
      </c>
      <c r="G46" s="218"/>
      <c r="H46" s="218"/>
      <c r="I46" s="218" t="e">
        <f>$I12/(12*10)*3</f>
        <v>#REF!</v>
      </c>
      <c r="J46" s="218" t="e">
        <f>$I12/(12*10)*12</f>
        <v>#REF!</v>
      </c>
      <c r="K46" s="218" t="e">
        <f t="shared" ref="K46:R46" si="19">$I12/(12*10)*12</f>
        <v>#REF!</v>
      </c>
      <c r="L46" s="218" t="e">
        <f t="shared" si="19"/>
        <v>#REF!</v>
      </c>
      <c r="M46" s="218" t="e">
        <f t="shared" si="19"/>
        <v>#REF!</v>
      </c>
      <c r="N46" s="218" t="e">
        <f t="shared" si="19"/>
        <v>#REF!</v>
      </c>
      <c r="O46" s="218" t="e">
        <f t="shared" si="19"/>
        <v>#REF!</v>
      </c>
      <c r="P46" s="218" t="e">
        <f t="shared" si="19"/>
        <v>#REF!</v>
      </c>
      <c r="Q46" s="218" t="e">
        <f t="shared" si="19"/>
        <v>#REF!</v>
      </c>
      <c r="R46" s="218" t="e">
        <f t="shared" si="19"/>
        <v>#REF!</v>
      </c>
      <c r="S46" s="218" t="e">
        <f>$I12/(12*10)*9</f>
        <v>#REF!</v>
      </c>
      <c r="T46" s="113">
        <f t="shared" ref="T46:AA46" si="20">$H12/(12*20)*12</f>
        <v>0</v>
      </c>
      <c r="U46" s="113">
        <f t="shared" si="20"/>
        <v>0</v>
      </c>
      <c r="V46" s="113">
        <f t="shared" si="20"/>
        <v>0</v>
      </c>
      <c r="W46" s="113">
        <f t="shared" si="20"/>
        <v>0</v>
      </c>
      <c r="X46" s="50">
        <f t="shared" si="20"/>
        <v>0</v>
      </c>
      <c r="Y46" s="50">
        <f t="shared" si="20"/>
        <v>0</v>
      </c>
      <c r="Z46" s="50">
        <f t="shared" si="20"/>
        <v>0</v>
      </c>
      <c r="AA46" s="50">
        <f t="shared" si="20"/>
        <v>0</v>
      </c>
      <c r="AB46" s="50">
        <f>$H12/(12*20)*11</f>
        <v>0</v>
      </c>
      <c r="AC46" s="50"/>
      <c r="AD46" s="50"/>
      <c r="AE46" s="50"/>
      <c r="AF46" s="50"/>
      <c r="AG46" s="50"/>
      <c r="AH46" s="50" t="e">
        <f t="shared" ref="AH46:AH61" si="21">SUM(H46:AG46)</f>
        <v>#REF!</v>
      </c>
      <c r="AI46" s="50" t="e">
        <f>AH46=H12</f>
        <v>#REF!</v>
      </c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 t="e">
        <f>SUM(G46:AG46)</f>
        <v>#REF!</v>
      </c>
      <c r="BG46" s="3" t="e">
        <f>BF46=I12</f>
        <v>#REF!</v>
      </c>
    </row>
    <row r="47" spans="1:59">
      <c r="A47" s="211" t="str">
        <f t="shared" si="18"/>
        <v>1.2</v>
      </c>
      <c r="B47" s="199" t="e">
        <f t="shared" si="18"/>
        <v>#REF!</v>
      </c>
      <c r="C47" s="61"/>
      <c r="D47" s="50"/>
      <c r="E47" s="212"/>
      <c r="F47" s="50" t="str">
        <f t="shared" ref="F47:F61" si="22">F13</f>
        <v>ТС</v>
      </c>
      <c r="G47" s="218"/>
      <c r="H47" s="218"/>
      <c r="I47" s="218"/>
      <c r="J47" s="218" t="e">
        <f>$J13/(12*10)*3</f>
        <v>#REF!</v>
      </c>
      <c r="K47" s="218" t="e">
        <f>$J13/10</f>
        <v>#REF!</v>
      </c>
      <c r="L47" s="218" t="e">
        <f t="shared" ref="L47:S47" si="23">$J13/10</f>
        <v>#REF!</v>
      </c>
      <c r="M47" s="218" t="e">
        <f t="shared" si="23"/>
        <v>#REF!</v>
      </c>
      <c r="N47" s="218" t="e">
        <f t="shared" si="23"/>
        <v>#REF!</v>
      </c>
      <c r="O47" s="218" t="e">
        <f t="shared" si="23"/>
        <v>#REF!</v>
      </c>
      <c r="P47" s="218" t="e">
        <f t="shared" si="23"/>
        <v>#REF!</v>
      </c>
      <c r="Q47" s="218" t="e">
        <f t="shared" si="23"/>
        <v>#REF!</v>
      </c>
      <c r="R47" s="218" t="e">
        <f t="shared" si="23"/>
        <v>#REF!</v>
      </c>
      <c r="S47" s="218" t="e">
        <f t="shared" si="23"/>
        <v>#REF!</v>
      </c>
      <c r="T47" s="218" t="e">
        <f>$J13/(12*10)*9</f>
        <v>#REF!</v>
      </c>
      <c r="U47" s="113"/>
      <c r="V47" s="113"/>
      <c r="W47" s="113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 t="e">
        <f t="shared" si="21"/>
        <v>#REF!</v>
      </c>
      <c r="AI47" s="50" t="e">
        <f>AH47=H13</f>
        <v>#REF!</v>
      </c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 t="e">
        <f>SUM(G47:AG47)</f>
        <v>#REF!</v>
      </c>
      <c r="BG47" s="3" t="e">
        <f>BF47=J13</f>
        <v>#REF!</v>
      </c>
    </row>
    <row r="48" spans="1:59">
      <c r="A48" s="211" t="str">
        <f t="shared" si="18"/>
        <v>2</v>
      </c>
      <c r="B48" s="199" t="e">
        <f t="shared" si="18"/>
        <v>#REF!</v>
      </c>
      <c r="C48" s="61"/>
      <c r="D48" s="50"/>
      <c r="E48" s="212"/>
      <c r="F48" s="50" t="str">
        <f t="shared" si="22"/>
        <v>ТС</v>
      </c>
      <c r="G48" s="218"/>
      <c r="H48" s="218"/>
      <c r="I48" s="218"/>
      <c r="J48" s="218"/>
      <c r="K48" s="218" t="e">
        <f>$K14/(12*10)*3</f>
        <v>#REF!</v>
      </c>
      <c r="L48" s="218" t="e">
        <f>$K14/(12*10)*12</f>
        <v>#REF!</v>
      </c>
      <c r="M48" s="218" t="e">
        <f t="shared" ref="M48:T48" si="24">$K14/(12*10)*12</f>
        <v>#REF!</v>
      </c>
      <c r="N48" s="218" t="e">
        <f t="shared" si="24"/>
        <v>#REF!</v>
      </c>
      <c r="O48" s="218" t="e">
        <f t="shared" si="24"/>
        <v>#REF!</v>
      </c>
      <c r="P48" s="218" t="e">
        <f t="shared" si="24"/>
        <v>#REF!</v>
      </c>
      <c r="Q48" s="218" t="e">
        <f t="shared" si="24"/>
        <v>#REF!</v>
      </c>
      <c r="R48" s="218" t="e">
        <f t="shared" si="24"/>
        <v>#REF!</v>
      </c>
      <c r="S48" s="218" t="e">
        <f t="shared" si="24"/>
        <v>#REF!</v>
      </c>
      <c r="T48" s="218" t="e">
        <f t="shared" si="24"/>
        <v>#REF!</v>
      </c>
      <c r="U48" s="218" t="e">
        <f>$K14/(12*10)*9</f>
        <v>#REF!</v>
      </c>
      <c r="V48" s="218"/>
      <c r="W48" s="218"/>
      <c r="X48" s="50">
        <f>$I14/(12*20)*12</f>
        <v>0</v>
      </c>
      <c r="Y48" s="50">
        <f>$I14/(12*20)*12</f>
        <v>0</v>
      </c>
      <c r="Z48" s="50">
        <f>$I14/(12*20)*12</f>
        <v>0</v>
      </c>
      <c r="AA48" s="50">
        <f>$I14/(12*20)*12</f>
        <v>0</v>
      </c>
      <c r="AB48" s="50">
        <f>$I14/(12*20)*12</f>
        <v>0</v>
      </c>
      <c r="AC48" s="50">
        <f>$I14/(12*20)*2</f>
        <v>0</v>
      </c>
      <c r="AD48" s="50"/>
      <c r="AE48" s="50"/>
      <c r="AF48" s="50"/>
      <c r="AG48" s="50"/>
      <c r="AH48" s="50" t="e">
        <f t="shared" si="21"/>
        <v>#REF!</v>
      </c>
      <c r="AI48" s="50" t="e">
        <f t="shared" ref="AI48:AI53" si="25">AH48=I14</f>
        <v>#REF!</v>
      </c>
      <c r="AJ48" s="50" t="e">
        <f>AH48-I14</f>
        <v>#REF!</v>
      </c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 t="e">
        <f>SUM(G48:AG48)</f>
        <v>#REF!</v>
      </c>
      <c r="BG48" s="3" t="e">
        <f>BF48=K11</f>
        <v>#REF!</v>
      </c>
    </row>
    <row r="49" spans="1:58">
      <c r="A49" s="211" t="str">
        <f t="shared" si="18"/>
        <v>2.1</v>
      </c>
      <c r="B49" s="199">
        <f t="shared" si="18"/>
        <v>0</v>
      </c>
      <c r="C49" s="61"/>
      <c r="D49" s="50"/>
      <c r="E49" s="212"/>
      <c r="F49" s="50" t="str">
        <f t="shared" si="22"/>
        <v>ТС</v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>
        <f t="shared" si="21"/>
        <v>0</v>
      </c>
      <c r="AI49" s="50" t="b">
        <f t="shared" si="25"/>
        <v>1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</row>
    <row r="50" spans="1:58" hidden="1">
      <c r="A50" s="211" t="str">
        <f t="shared" si="18"/>
        <v>2.2</v>
      </c>
      <c r="B50" s="199">
        <f t="shared" si="18"/>
        <v>0</v>
      </c>
      <c r="C50" s="61"/>
      <c r="D50" s="50"/>
      <c r="E50" s="212"/>
      <c r="F50" s="50" t="str">
        <f t="shared" si="22"/>
        <v>ТС</v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50"/>
      <c r="AF50" s="50"/>
      <c r="AG50" s="50"/>
      <c r="AH50" s="50">
        <f t="shared" si="21"/>
        <v>0</v>
      </c>
      <c r="AI50" s="50" t="b">
        <f t="shared" si="25"/>
        <v>1</v>
      </c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</row>
    <row r="51" spans="1:58" hidden="1">
      <c r="A51" s="211" t="e">
        <f t="shared" si="18"/>
        <v>#REF!</v>
      </c>
      <c r="B51" s="199">
        <f t="shared" si="18"/>
        <v>0</v>
      </c>
      <c r="C51" s="61"/>
      <c r="D51" s="50"/>
      <c r="E51" s="212"/>
      <c r="F51" s="50" t="str">
        <f t="shared" si="22"/>
        <v>ТС</v>
      </c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05">
        <f t="shared" si="21"/>
        <v>0</v>
      </c>
      <c r="AI51" s="205" t="b">
        <f t="shared" si="25"/>
        <v>1</v>
      </c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50"/>
    </row>
    <row r="52" spans="1:58" hidden="1">
      <c r="A52" s="211" t="e">
        <f t="shared" si="18"/>
        <v>#REF!</v>
      </c>
      <c r="B52" s="199">
        <f t="shared" si="18"/>
        <v>0</v>
      </c>
      <c r="C52" s="61"/>
      <c r="D52" s="50"/>
      <c r="E52" s="212"/>
      <c r="F52" s="50" t="str">
        <f t="shared" si="22"/>
        <v>ТС</v>
      </c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>
        <f t="shared" si="21"/>
        <v>0</v>
      </c>
      <c r="AI52" s="50" t="b">
        <f t="shared" si="25"/>
        <v>1</v>
      </c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</row>
    <row r="53" spans="1:58" hidden="1">
      <c r="A53" s="211">
        <f t="shared" si="18"/>
        <v>3</v>
      </c>
      <c r="B53" s="199">
        <f t="shared" si="18"/>
        <v>0</v>
      </c>
      <c r="C53" s="61"/>
      <c r="D53" s="50"/>
      <c r="E53" s="212"/>
      <c r="F53" s="50" t="str">
        <f t="shared" si="22"/>
        <v>ТС</v>
      </c>
      <c r="G53" s="113"/>
      <c r="H53" s="113"/>
      <c r="I53" s="113">
        <f>$I19/(12*20)*1</f>
        <v>0</v>
      </c>
      <c r="J53" s="113">
        <f>$I19/(12*20)*12</f>
        <v>0</v>
      </c>
      <c r="K53" s="113">
        <f t="shared" ref="K53:AB53" si="26">$I19/(12*20)*12</f>
        <v>0</v>
      </c>
      <c r="L53" s="113">
        <f t="shared" si="26"/>
        <v>0</v>
      </c>
      <c r="M53" s="113">
        <f t="shared" si="26"/>
        <v>0</v>
      </c>
      <c r="N53" s="113">
        <f t="shared" si="26"/>
        <v>0</v>
      </c>
      <c r="O53" s="113">
        <f t="shared" si="26"/>
        <v>0</v>
      </c>
      <c r="P53" s="113">
        <f t="shared" si="26"/>
        <v>0</v>
      </c>
      <c r="Q53" s="113">
        <f t="shared" si="26"/>
        <v>0</v>
      </c>
      <c r="R53" s="113">
        <f t="shared" si="26"/>
        <v>0</v>
      </c>
      <c r="S53" s="113">
        <f t="shared" si="26"/>
        <v>0</v>
      </c>
      <c r="T53" s="113">
        <f t="shared" si="26"/>
        <v>0</v>
      </c>
      <c r="U53" s="113">
        <f t="shared" si="26"/>
        <v>0</v>
      </c>
      <c r="V53" s="113">
        <f t="shared" si="26"/>
        <v>0</v>
      </c>
      <c r="W53" s="113">
        <f t="shared" si="26"/>
        <v>0</v>
      </c>
      <c r="X53" s="50">
        <f t="shared" si="26"/>
        <v>0</v>
      </c>
      <c r="Y53" s="50">
        <f t="shared" si="26"/>
        <v>0</v>
      </c>
      <c r="Z53" s="50">
        <f t="shared" si="26"/>
        <v>0</v>
      </c>
      <c r="AA53" s="50">
        <f t="shared" si="26"/>
        <v>0</v>
      </c>
      <c r="AB53" s="50">
        <f t="shared" si="26"/>
        <v>0</v>
      </c>
      <c r="AC53" s="50">
        <f>$I19/(12*20)*11</f>
        <v>0</v>
      </c>
      <c r="AD53" s="50"/>
      <c r="AE53" s="50"/>
      <c r="AF53" s="50"/>
      <c r="AG53" s="50"/>
      <c r="AH53" s="50">
        <f t="shared" si="21"/>
        <v>0</v>
      </c>
      <c r="AI53" s="50" t="b">
        <f t="shared" si="25"/>
        <v>1</v>
      </c>
      <c r="AJ53" s="50">
        <f>AH53-I19</f>
        <v>0</v>
      </c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</row>
    <row r="54" spans="1:58" hidden="1">
      <c r="A54" s="211">
        <f t="shared" si="18"/>
        <v>4</v>
      </c>
      <c r="B54" s="199">
        <f t="shared" si="18"/>
        <v>0</v>
      </c>
      <c r="C54" s="61"/>
      <c r="D54" s="50"/>
      <c r="E54" s="212"/>
      <c r="F54" s="50" t="str">
        <f t="shared" si="22"/>
        <v>ТС</v>
      </c>
      <c r="G54" s="113"/>
      <c r="H54" s="113">
        <f t="shared" ref="H54:H59" si="27">$H20/(12*10)*1</f>
        <v>0</v>
      </c>
      <c r="I54" s="113">
        <f t="shared" ref="I54:Q59" si="28">$H20/(12*10)*12</f>
        <v>0</v>
      </c>
      <c r="J54" s="113">
        <f t="shared" si="28"/>
        <v>0</v>
      </c>
      <c r="K54" s="113">
        <f t="shared" si="28"/>
        <v>0</v>
      </c>
      <c r="L54" s="113">
        <f t="shared" si="28"/>
        <v>0</v>
      </c>
      <c r="M54" s="113">
        <f t="shared" si="28"/>
        <v>0</v>
      </c>
      <c r="N54" s="113">
        <f t="shared" si="28"/>
        <v>0</v>
      </c>
      <c r="O54" s="113">
        <f t="shared" si="28"/>
        <v>0</v>
      </c>
      <c r="P54" s="113">
        <f t="shared" si="28"/>
        <v>0</v>
      </c>
      <c r="Q54" s="113">
        <f t="shared" si="28"/>
        <v>0</v>
      </c>
      <c r="R54" s="113">
        <f t="shared" ref="R54:R59" si="29">$H20/(12*10)*11</f>
        <v>0</v>
      </c>
      <c r="S54" s="113"/>
      <c r="T54" s="113"/>
      <c r="U54" s="113"/>
      <c r="V54" s="113"/>
      <c r="W54" s="113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>
        <f t="shared" si="21"/>
        <v>0</v>
      </c>
      <c r="AI54" s="50" t="b">
        <f t="shared" ref="AI54:AI59" si="30">AH54=H20</f>
        <v>1</v>
      </c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</row>
    <row r="55" spans="1:58" hidden="1">
      <c r="A55" s="211">
        <f t="shared" si="18"/>
        <v>5</v>
      </c>
      <c r="B55" s="199">
        <f t="shared" si="18"/>
        <v>0</v>
      </c>
      <c r="C55" s="61"/>
      <c r="D55" s="50"/>
      <c r="E55" s="212"/>
      <c r="F55" s="50" t="str">
        <f t="shared" si="22"/>
        <v>ТС</v>
      </c>
      <c r="G55" s="113"/>
      <c r="H55" s="113">
        <f t="shared" si="27"/>
        <v>0</v>
      </c>
      <c r="I55" s="113">
        <f t="shared" si="28"/>
        <v>0</v>
      </c>
      <c r="J55" s="113">
        <f t="shared" si="28"/>
        <v>0</v>
      </c>
      <c r="K55" s="113">
        <f t="shared" si="28"/>
        <v>0</v>
      </c>
      <c r="L55" s="113">
        <f t="shared" si="28"/>
        <v>0</v>
      </c>
      <c r="M55" s="113">
        <f t="shared" si="28"/>
        <v>0</v>
      </c>
      <c r="N55" s="113">
        <f t="shared" si="28"/>
        <v>0</v>
      </c>
      <c r="O55" s="113">
        <f t="shared" si="28"/>
        <v>0</v>
      </c>
      <c r="P55" s="113">
        <f t="shared" si="28"/>
        <v>0</v>
      </c>
      <c r="Q55" s="113">
        <f t="shared" si="28"/>
        <v>0</v>
      </c>
      <c r="R55" s="113">
        <f t="shared" si="29"/>
        <v>0</v>
      </c>
      <c r="S55" s="113"/>
      <c r="T55" s="113"/>
      <c r="U55" s="113"/>
      <c r="V55" s="113"/>
      <c r="W55" s="113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>
        <f t="shared" si="21"/>
        <v>0</v>
      </c>
      <c r="AI55" s="50" t="b">
        <f t="shared" si="30"/>
        <v>1</v>
      </c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</row>
    <row r="56" spans="1:58" hidden="1">
      <c r="A56" s="211">
        <f t="shared" si="18"/>
        <v>6</v>
      </c>
      <c r="B56" s="199">
        <f t="shared" si="18"/>
        <v>0</v>
      </c>
      <c r="C56" s="61"/>
      <c r="D56" s="50"/>
      <c r="E56" s="212"/>
      <c r="F56" s="50" t="str">
        <f t="shared" si="22"/>
        <v>ТС</v>
      </c>
      <c r="G56" s="113"/>
      <c r="H56" s="113">
        <f t="shared" si="27"/>
        <v>0</v>
      </c>
      <c r="I56" s="113">
        <f t="shared" si="28"/>
        <v>0</v>
      </c>
      <c r="J56" s="113">
        <f t="shared" si="28"/>
        <v>0</v>
      </c>
      <c r="K56" s="113">
        <f t="shared" si="28"/>
        <v>0</v>
      </c>
      <c r="L56" s="113">
        <f t="shared" si="28"/>
        <v>0</v>
      </c>
      <c r="M56" s="113">
        <f t="shared" si="28"/>
        <v>0</v>
      </c>
      <c r="N56" s="113">
        <f t="shared" si="28"/>
        <v>0</v>
      </c>
      <c r="O56" s="113">
        <f t="shared" si="28"/>
        <v>0</v>
      </c>
      <c r="P56" s="113">
        <f t="shared" si="28"/>
        <v>0</v>
      </c>
      <c r="Q56" s="113">
        <f t="shared" si="28"/>
        <v>0</v>
      </c>
      <c r="R56" s="113">
        <f t="shared" si="29"/>
        <v>0</v>
      </c>
      <c r="S56" s="113"/>
      <c r="T56" s="113"/>
      <c r="U56" s="113"/>
      <c r="V56" s="113"/>
      <c r="W56" s="113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>
        <f t="shared" si="21"/>
        <v>0</v>
      </c>
      <c r="AI56" s="50" t="b">
        <f t="shared" si="30"/>
        <v>1</v>
      </c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</row>
    <row r="57" spans="1:58" s="197" customFormat="1" hidden="1">
      <c r="A57" s="220">
        <f t="shared" si="18"/>
        <v>7</v>
      </c>
      <c r="B57" s="206">
        <f t="shared" si="18"/>
        <v>0</v>
      </c>
      <c r="C57" s="207"/>
      <c r="D57" s="208"/>
      <c r="E57" s="221"/>
      <c r="F57" s="208" t="str">
        <f t="shared" si="22"/>
        <v>ТС</v>
      </c>
      <c r="G57" s="208"/>
      <c r="H57" s="208">
        <f t="shared" si="27"/>
        <v>0</v>
      </c>
      <c r="I57" s="208">
        <f t="shared" si="28"/>
        <v>0</v>
      </c>
      <c r="J57" s="208">
        <f t="shared" si="28"/>
        <v>0</v>
      </c>
      <c r="K57" s="208">
        <f t="shared" si="28"/>
        <v>0</v>
      </c>
      <c r="L57" s="208">
        <f t="shared" si="28"/>
        <v>0</v>
      </c>
      <c r="M57" s="208">
        <f t="shared" si="28"/>
        <v>0</v>
      </c>
      <c r="N57" s="208">
        <f t="shared" si="28"/>
        <v>0</v>
      </c>
      <c r="O57" s="208">
        <f t="shared" si="28"/>
        <v>0</v>
      </c>
      <c r="P57" s="208">
        <f t="shared" si="28"/>
        <v>0</v>
      </c>
      <c r="Q57" s="208">
        <f t="shared" si="28"/>
        <v>0</v>
      </c>
      <c r="R57" s="208">
        <f t="shared" si="29"/>
        <v>0</v>
      </c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>
        <f t="shared" si="21"/>
        <v>0</v>
      </c>
      <c r="AI57" s="208" t="b">
        <f t="shared" si="30"/>
        <v>1</v>
      </c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</row>
    <row r="58" spans="1:58" s="197" customFormat="1" hidden="1">
      <c r="A58" s="220">
        <f t="shared" si="18"/>
        <v>8</v>
      </c>
      <c r="B58" s="206">
        <f t="shared" si="18"/>
        <v>0</v>
      </c>
      <c r="C58" s="207"/>
      <c r="D58" s="208"/>
      <c r="E58" s="221"/>
      <c r="F58" s="208" t="str">
        <f t="shared" si="22"/>
        <v>ТС</v>
      </c>
      <c r="G58" s="208"/>
      <c r="H58" s="208">
        <f t="shared" si="27"/>
        <v>0</v>
      </c>
      <c r="I58" s="208">
        <f t="shared" si="28"/>
        <v>0</v>
      </c>
      <c r="J58" s="208">
        <f t="shared" si="28"/>
        <v>0</v>
      </c>
      <c r="K58" s="208">
        <f t="shared" si="28"/>
        <v>0</v>
      </c>
      <c r="L58" s="208">
        <f t="shared" si="28"/>
        <v>0</v>
      </c>
      <c r="M58" s="208">
        <f t="shared" si="28"/>
        <v>0</v>
      </c>
      <c r="N58" s="208">
        <f t="shared" si="28"/>
        <v>0</v>
      </c>
      <c r="O58" s="208">
        <f t="shared" si="28"/>
        <v>0</v>
      </c>
      <c r="P58" s="208">
        <f t="shared" si="28"/>
        <v>0</v>
      </c>
      <c r="Q58" s="208">
        <f t="shared" si="28"/>
        <v>0</v>
      </c>
      <c r="R58" s="208">
        <f t="shared" si="29"/>
        <v>0</v>
      </c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>
        <f t="shared" si="21"/>
        <v>0</v>
      </c>
      <c r="AI58" s="208" t="b">
        <f t="shared" si="30"/>
        <v>1</v>
      </c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</row>
    <row r="59" spans="1:58" s="197" customFormat="1" hidden="1">
      <c r="A59" s="220">
        <f t="shared" si="18"/>
        <v>9</v>
      </c>
      <c r="B59" s="206">
        <f t="shared" si="18"/>
        <v>0</v>
      </c>
      <c r="C59" s="207"/>
      <c r="D59" s="208"/>
      <c r="E59" s="221"/>
      <c r="F59" s="208" t="str">
        <f t="shared" si="22"/>
        <v>ТС</v>
      </c>
      <c r="G59" s="208"/>
      <c r="H59" s="208">
        <f t="shared" si="27"/>
        <v>0</v>
      </c>
      <c r="I59" s="208">
        <f t="shared" si="28"/>
        <v>0</v>
      </c>
      <c r="J59" s="208">
        <f t="shared" si="28"/>
        <v>0</v>
      </c>
      <c r="K59" s="208">
        <f t="shared" si="28"/>
        <v>0</v>
      </c>
      <c r="L59" s="208">
        <f t="shared" si="28"/>
        <v>0</v>
      </c>
      <c r="M59" s="208">
        <f t="shared" si="28"/>
        <v>0</v>
      </c>
      <c r="N59" s="208">
        <f t="shared" si="28"/>
        <v>0</v>
      </c>
      <c r="O59" s="208">
        <f t="shared" si="28"/>
        <v>0</v>
      </c>
      <c r="P59" s="208">
        <f t="shared" si="28"/>
        <v>0</v>
      </c>
      <c r="Q59" s="208">
        <f t="shared" si="28"/>
        <v>0</v>
      </c>
      <c r="R59" s="208">
        <f t="shared" si="29"/>
        <v>0</v>
      </c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>
        <f t="shared" si="21"/>
        <v>0</v>
      </c>
      <c r="AI59" s="208" t="b">
        <f t="shared" si="30"/>
        <v>1</v>
      </c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</row>
    <row r="60" spans="1:58" hidden="1">
      <c r="A60" s="61">
        <f t="shared" si="18"/>
        <v>10</v>
      </c>
      <c r="B60" s="199">
        <f t="shared" si="18"/>
        <v>0</v>
      </c>
      <c r="C60" s="61"/>
      <c r="D60" s="50"/>
      <c r="E60" s="212"/>
      <c r="F60" s="50" t="str">
        <f t="shared" si="22"/>
        <v>ТС</v>
      </c>
      <c r="G60" s="50"/>
      <c r="H60" s="50"/>
      <c r="I60" s="50">
        <f>$I26/(12*10)*10</f>
        <v>0</v>
      </c>
      <c r="J60" s="50">
        <f t="shared" ref="J60:R61" si="31">$I26/(12*10)*12</f>
        <v>0</v>
      </c>
      <c r="K60" s="50">
        <f t="shared" si="31"/>
        <v>0</v>
      </c>
      <c r="L60" s="50">
        <f t="shared" si="31"/>
        <v>0</v>
      </c>
      <c r="M60" s="50">
        <f t="shared" si="31"/>
        <v>0</v>
      </c>
      <c r="N60" s="50">
        <f t="shared" si="31"/>
        <v>0</v>
      </c>
      <c r="O60" s="50">
        <f t="shared" si="31"/>
        <v>0</v>
      </c>
      <c r="P60" s="50">
        <f t="shared" si="31"/>
        <v>0</v>
      </c>
      <c r="Q60" s="50">
        <f t="shared" si="31"/>
        <v>0</v>
      </c>
      <c r="R60" s="50">
        <f t="shared" si="31"/>
        <v>0</v>
      </c>
      <c r="S60" s="50">
        <f>$I26/(12*10)*2</f>
        <v>0</v>
      </c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>
        <f t="shared" si="21"/>
        <v>0</v>
      </c>
      <c r="AI60" s="50" t="b">
        <f>AH60=I26</f>
        <v>1</v>
      </c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</row>
    <row r="61" spans="1:58" hidden="1">
      <c r="A61" s="211">
        <f t="shared" si="18"/>
        <v>11</v>
      </c>
      <c r="B61" s="199">
        <f t="shared" si="18"/>
        <v>0</v>
      </c>
      <c r="D61" s="222"/>
      <c r="E61" s="223"/>
      <c r="F61" s="222" t="str">
        <f t="shared" si="22"/>
        <v>ТС</v>
      </c>
      <c r="G61" s="224"/>
      <c r="H61" s="224"/>
      <c r="I61" s="224">
        <f>$I27/(12*10)*10</f>
        <v>0</v>
      </c>
      <c r="J61" s="224">
        <f t="shared" si="31"/>
        <v>0</v>
      </c>
      <c r="K61" s="224">
        <f t="shared" si="31"/>
        <v>0</v>
      </c>
      <c r="L61" s="224">
        <f t="shared" si="31"/>
        <v>0</v>
      </c>
      <c r="M61" s="224">
        <f t="shared" si="31"/>
        <v>0</v>
      </c>
      <c r="N61" s="224">
        <f t="shared" si="31"/>
        <v>0</v>
      </c>
      <c r="O61" s="224">
        <f t="shared" si="31"/>
        <v>0</v>
      </c>
      <c r="P61" s="224">
        <f t="shared" si="31"/>
        <v>0</v>
      </c>
      <c r="Q61" s="224">
        <f t="shared" si="31"/>
        <v>0</v>
      </c>
      <c r="R61" s="224">
        <f t="shared" si="31"/>
        <v>0</v>
      </c>
      <c r="S61" s="224">
        <f>$I27/(12*10)*2</f>
        <v>0</v>
      </c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>
        <f t="shared" si="21"/>
        <v>0</v>
      </c>
      <c r="AI61" s="224" t="b">
        <f>AH61=I27</f>
        <v>1</v>
      </c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50"/>
    </row>
    <row r="62" spans="1:58" s="443" customFormat="1">
      <c r="A62" s="437">
        <v>2</v>
      </c>
      <c r="B62" s="438" t="s">
        <v>200</v>
      </c>
      <c r="C62" s="439"/>
      <c r="D62" s="440"/>
      <c r="E62" s="441"/>
      <c r="F62" s="440"/>
      <c r="G62" s="442"/>
      <c r="H62" s="442"/>
      <c r="I62" s="442"/>
      <c r="J62" s="442"/>
      <c r="K62" s="442"/>
      <c r="L62" s="442"/>
      <c r="M62" s="442"/>
      <c r="N62" s="442"/>
      <c r="O62" s="442"/>
      <c r="P62" s="442"/>
      <c r="Q62" s="442"/>
      <c r="R62" s="442"/>
      <c r="S62" s="442"/>
      <c r="T62" s="442"/>
      <c r="U62" s="442"/>
      <c r="V62" s="442"/>
      <c r="W62" s="442"/>
      <c r="X62" s="442"/>
      <c r="Y62" s="442"/>
      <c r="Z62" s="442"/>
      <c r="AA62" s="442"/>
      <c r="AB62" s="442"/>
      <c r="AC62" s="442"/>
      <c r="AD62" s="442"/>
      <c r="AE62" s="442"/>
      <c r="AF62" s="442"/>
      <c r="AG62" s="442"/>
      <c r="AH62" s="442"/>
      <c r="AI62" s="442"/>
      <c r="AJ62" s="442"/>
      <c r="AK62" s="442"/>
      <c r="AL62" s="442"/>
      <c r="AM62" s="442"/>
      <c r="AN62" s="442"/>
      <c r="AO62" s="442"/>
      <c r="AP62" s="442"/>
      <c r="AQ62" s="442"/>
      <c r="AR62" s="442"/>
      <c r="AS62" s="442"/>
      <c r="AT62" s="442"/>
      <c r="AU62" s="442"/>
      <c r="AV62" s="442"/>
      <c r="AW62" s="442"/>
      <c r="AX62" s="442"/>
      <c r="AY62" s="442"/>
      <c r="AZ62" s="442"/>
      <c r="BA62" s="442"/>
      <c r="BB62" s="442"/>
      <c r="BC62" s="442"/>
      <c r="BD62" s="442"/>
      <c r="BE62" s="442"/>
      <c r="BF62" s="440"/>
    </row>
    <row r="63" spans="1:58">
      <c r="A63" s="211"/>
      <c r="B63" s="199" t="s">
        <v>259</v>
      </c>
      <c r="C63" s="61"/>
      <c r="D63" s="50"/>
      <c r="E63" s="212"/>
      <c r="F63" s="50"/>
      <c r="G63" s="225"/>
      <c r="H63" s="225">
        <f>SUM(H12:H14)</f>
        <v>0</v>
      </c>
      <c r="I63" s="225" t="e">
        <f>SUM(I12:I14)</f>
        <v>#REF!</v>
      </c>
      <c r="J63" s="225" t="e">
        <f>SUM(J12:J14)</f>
        <v>#REF!</v>
      </c>
      <c r="K63" s="225" t="e">
        <f>SUM(K12:K14)</f>
        <v>#REF!</v>
      </c>
      <c r="L63" s="225">
        <f t="shared" ref="L63:AC63" si="32">SUM(L12:L14)</f>
        <v>0</v>
      </c>
      <c r="M63" s="225">
        <f t="shared" si="32"/>
        <v>0</v>
      </c>
      <c r="N63" s="225">
        <f t="shared" si="32"/>
        <v>0</v>
      </c>
      <c r="O63" s="225">
        <f t="shared" si="32"/>
        <v>0</v>
      </c>
      <c r="P63" s="225">
        <f t="shared" si="32"/>
        <v>0</v>
      </c>
      <c r="Q63" s="225">
        <f t="shared" si="32"/>
        <v>0</v>
      </c>
      <c r="R63" s="225">
        <f t="shared" si="32"/>
        <v>0</v>
      </c>
      <c r="S63" s="225">
        <f t="shared" si="32"/>
        <v>0</v>
      </c>
      <c r="T63" s="225">
        <f t="shared" si="32"/>
        <v>0</v>
      </c>
      <c r="U63" s="225">
        <f t="shared" si="32"/>
        <v>0</v>
      </c>
      <c r="V63" s="225">
        <f t="shared" si="32"/>
        <v>0</v>
      </c>
      <c r="W63" s="225">
        <f t="shared" si="32"/>
        <v>0</v>
      </c>
      <c r="X63" s="225">
        <f t="shared" si="32"/>
        <v>0</v>
      </c>
      <c r="Y63" s="225">
        <f t="shared" si="32"/>
        <v>0</v>
      </c>
      <c r="Z63" s="225">
        <f t="shared" si="32"/>
        <v>0</v>
      </c>
      <c r="AA63" s="225">
        <f t="shared" si="32"/>
        <v>0</v>
      </c>
      <c r="AB63" s="225">
        <f t="shared" si="32"/>
        <v>0</v>
      </c>
      <c r="AC63" s="225">
        <f t="shared" si="32"/>
        <v>0</v>
      </c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50"/>
    </row>
    <row r="64" spans="1:58">
      <c r="A64" s="211"/>
      <c r="B64" s="199" t="s">
        <v>156</v>
      </c>
      <c r="C64" s="61"/>
      <c r="D64" s="50"/>
      <c r="E64" s="212"/>
      <c r="F64" s="50"/>
      <c r="G64" s="224"/>
      <c r="H64" s="224">
        <f>SUM(H46,H48,H53:H54,H56:H61)</f>
        <v>0</v>
      </c>
      <c r="I64" s="224" t="e">
        <f>SUM(I46:I48)</f>
        <v>#REF!</v>
      </c>
      <c r="J64" s="224" t="e">
        <f t="shared" ref="J64:U64" si="33">SUM(J46:J48)</f>
        <v>#REF!</v>
      </c>
      <c r="K64" s="224" t="e">
        <f t="shared" si="33"/>
        <v>#REF!</v>
      </c>
      <c r="L64" s="224" t="e">
        <f t="shared" si="33"/>
        <v>#REF!</v>
      </c>
      <c r="M64" s="224" t="e">
        <f t="shared" si="33"/>
        <v>#REF!</v>
      </c>
      <c r="N64" s="224" t="e">
        <f t="shared" si="33"/>
        <v>#REF!</v>
      </c>
      <c r="O64" s="224" t="e">
        <f t="shared" si="33"/>
        <v>#REF!</v>
      </c>
      <c r="P64" s="224" t="e">
        <f t="shared" si="33"/>
        <v>#REF!</v>
      </c>
      <c r="Q64" s="224" t="e">
        <f t="shared" si="33"/>
        <v>#REF!</v>
      </c>
      <c r="R64" s="224" t="e">
        <f t="shared" si="33"/>
        <v>#REF!</v>
      </c>
      <c r="S64" s="224" t="e">
        <f t="shared" si="33"/>
        <v>#REF!</v>
      </c>
      <c r="T64" s="224" t="e">
        <f t="shared" si="33"/>
        <v>#REF!</v>
      </c>
      <c r="U64" s="224" t="e">
        <f t="shared" si="33"/>
        <v>#REF!</v>
      </c>
      <c r="V64" s="224">
        <f t="shared" ref="V64:AC64" si="34">SUM(V46,V48,V53:V54,V56:V61)</f>
        <v>0</v>
      </c>
      <c r="W64" s="224">
        <f t="shared" si="34"/>
        <v>0</v>
      </c>
      <c r="X64" s="224">
        <f t="shared" si="34"/>
        <v>0</v>
      </c>
      <c r="Y64" s="224">
        <f t="shared" si="34"/>
        <v>0</v>
      </c>
      <c r="Z64" s="224">
        <f t="shared" si="34"/>
        <v>0</v>
      </c>
      <c r="AA64" s="224">
        <f t="shared" si="34"/>
        <v>0</v>
      </c>
      <c r="AB64" s="224">
        <f t="shared" si="34"/>
        <v>0</v>
      </c>
      <c r="AC64" s="224">
        <f t="shared" si="34"/>
        <v>0</v>
      </c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50"/>
    </row>
    <row r="65" spans="1:58">
      <c r="A65" s="211" t="s">
        <v>101</v>
      </c>
      <c r="B65" s="199" t="s">
        <v>200</v>
      </c>
      <c r="C65" s="61"/>
      <c r="D65" s="50"/>
      <c r="E65" s="212"/>
      <c r="F65" s="50"/>
      <c r="G65" s="224"/>
      <c r="H65" s="224">
        <f>(H63+H63-H64)/2*0.022</f>
        <v>0</v>
      </c>
      <c r="I65" s="224" t="e">
        <f>((SUM($H63:$I63)-H64)+(SUM($H63:$I63)-SUM($H64:I64)))/2*0.022</f>
        <v>#REF!</v>
      </c>
      <c r="J65" s="224" t="e">
        <f>((SUM($H63:J$63)-SUM($H64:I64)+(SUM($H63:J$63)-SUM($H64:J64)))/2*0.022)</f>
        <v>#REF!</v>
      </c>
      <c r="K65" s="224" t="e">
        <f>((SUM($H63:K$63)-SUM($H64:J64)+(SUM($H63:K$63)-SUM($H64:K64)))/2*0.022)</f>
        <v>#REF!</v>
      </c>
      <c r="L65" s="224" t="e">
        <f>((SUM($H63:L$63)-SUM($H64:K64)+(SUM($H63:L$63)-SUM($H64:L64)))/2*0.022)</f>
        <v>#REF!</v>
      </c>
      <c r="M65" s="224" t="e">
        <f>((SUM($H63:M$63)-SUM($H64:L64)+(SUM($H63:M$63)-SUM($H64:M64)))/2*0.022)</f>
        <v>#REF!</v>
      </c>
      <c r="N65" s="224" t="e">
        <f>((SUM($H63:N$63)-SUM($H64:M64)+(SUM($H63:N$63)-SUM($H64:N64)))/2*0.022)</f>
        <v>#REF!</v>
      </c>
      <c r="O65" s="224" t="e">
        <f>((SUM($H63:O$63)-SUM($H64:N64)+(SUM($H63:O$63)-SUM($H64:O64)))/2*0.022)</f>
        <v>#REF!</v>
      </c>
      <c r="P65" s="224" t="e">
        <f>((SUM($H63:P$63)-SUM($H64:O64)+(SUM($H63:P$63)-SUM($H64:P64)))/2*0.022)</f>
        <v>#REF!</v>
      </c>
      <c r="Q65" s="224" t="e">
        <f>((SUM($H63:Q$63)-SUM($H64:P64)+(SUM($H63:Q$63)-SUM($H64:Q64)))/2*0.022)</f>
        <v>#REF!</v>
      </c>
      <c r="R65" s="224" t="e">
        <f>((SUM($H63:R$63)-SUM($H64:Q64)+(SUM($H63:R$63)-SUM($H64:R64)))/2*0.022)</f>
        <v>#REF!</v>
      </c>
      <c r="S65" s="224" t="e">
        <f>((SUM($H63:S$63)-SUM($H64:R64)+(SUM($H63:S$63)-SUM($H64:S64)))/2*0.022)</f>
        <v>#REF!</v>
      </c>
      <c r="T65" s="224" t="e">
        <f>((SUM($H63:T$63)-SUM($H64:S64)+(SUM($H63:T$63)-SUM($H64:T64)))/2*0.022)</f>
        <v>#REF!</v>
      </c>
      <c r="U65" s="224" t="e">
        <f>((SUM($H63:U$63)-SUM($H64:T64)+(SUM($H63:U$63)-SUM($H64:U64)))/2*0.022)</f>
        <v>#REF!</v>
      </c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 t="e">
        <f>SUM(H65:AG65)</f>
        <v>#REF!</v>
      </c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50"/>
    </row>
    <row r="66" spans="1:58">
      <c r="A66" s="211" t="s">
        <v>260</v>
      </c>
      <c r="B66" s="199" t="s">
        <v>261</v>
      </c>
      <c r="C66" s="61"/>
      <c r="D66" s="50"/>
      <c r="E66" s="212"/>
      <c r="F66" s="50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>
        <f>SUM(H66:Z66)</f>
        <v>0</v>
      </c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50"/>
    </row>
    <row r="67" spans="1:58">
      <c r="A67" s="435" t="s">
        <v>262</v>
      </c>
      <c r="B67" s="436" t="s">
        <v>263</v>
      </c>
      <c r="C67" s="61"/>
      <c r="D67" s="50"/>
      <c r="E67" s="212"/>
      <c r="F67" s="50"/>
      <c r="G67" s="225"/>
      <c r="H67" s="444"/>
      <c r="I67" s="225" t="e">
        <f>I65</f>
        <v>#REF!</v>
      </c>
      <c r="J67" s="225" t="e">
        <f t="shared" ref="J67:U67" si="35">J65</f>
        <v>#REF!</v>
      </c>
      <c r="K67" s="225" t="e">
        <f t="shared" si="35"/>
        <v>#REF!</v>
      </c>
      <c r="L67" s="225" t="e">
        <f t="shared" si="35"/>
        <v>#REF!</v>
      </c>
      <c r="M67" s="225" t="e">
        <f t="shared" si="35"/>
        <v>#REF!</v>
      </c>
      <c r="N67" s="225" t="e">
        <f t="shared" si="35"/>
        <v>#REF!</v>
      </c>
      <c r="O67" s="225" t="e">
        <f t="shared" si="35"/>
        <v>#REF!</v>
      </c>
      <c r="P67" s="225" t="e">
        <f t="shared" si="35"/>
        <v>#REF!</v>
      </c>
      <c r="Q67" s="225" t="e">
        <f t="shared" si="35"/>
        <v>#REF!</v>
      </c>
      <c r="R67" s="225" t="e">
        <f t="shared" si="35"/>
        <v>#REF!</v>
      </c>
      <c r="S67" s="225" t="e">
        <f t="shared" si="35"/>
        <v>#REF!</v>
      </c>
      <c r="T67" s="225" t="e">
        <f t="shared" si="35"/>
        <v>#REF!</v>
      </c>
      <c r="U67" s="225" t="e">
        <f t="shared" si="35"/>
        <v>#REF!</v>
      </c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4" t="e">
        <f>SUM(H67:Z67)</f>
        <v>#REF!</v>
      </c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50" t="e">
        <f>SUM(G67:AG67)</f>
        <v>#REF!</v>
      </c>
    </row>
    <row r="68" spans="1:58" s="1024" customFormat="1" ht="17.25" customHeight="1">
      <c r="A68" s="1018">
        <v>3</v>
      </c>
      <c r="B68" s="1019" t="s">
        <v>264</v>
      </c>
      <c r="C68" s="1018" t="s">
        <v>265</v>
      </c>
      <c r="D68" s="1020"/>
      <c r="E68" s="1021"/>
      <c r="F68" s="1020"/>
      <c r="G68" s="1022"/>
      <c r="H68" s="1025"/>
      <c r="I68" s="1022"/>
      <c r="J68" s="1022"/>
      <c r="K68" s="1022"/>
      <c r="L68" s="1022" t="e">
        <f t="shared" ref="L68:Z68" si="36">SUM(L69:L70)</f>
        <v>#REF!</v>
      </c>
      <c r="M68" s="1022">
        <f t="shared" si="36"/>
        <v>0</v>
      </c>
      <c r="N68" s="1022">
        <f t="shared" si="36"/>
        <v>0</v>
      </c>
      <c r="O68" s="1022">
        <f t="shared" si="36"/>
        <v>0</v>
      </c>
      <c r="P68" s="1022">
        <f t="shared" si="36"/>
        <v>0</v>
      </c>
      <c r="Q68" s="1022">
        <f t="shared" si="36"/>
        <v>0</v>
      </c>
      <c r="R68" s="1022">
        <f t="shared" si="36"/>
        <v>0</v>
      </c>
      <c r="S68" s="1022">
        <f t="shared" si="36"/>
        <v>0</v>
      </c>
      <c r="T68" s="1022">
        <f t="shared" si="36"/>
        <v>0</v>
      </c>
      <c r="U68" s="1022">
        <f t="shared" si="36"/>
        <v>0</v>
      </c>
      <c r="V68" s="1022">
        <f t="shared" si="36"/>
        <v>0</v>
      </c>
      <c r="W68" s="1022">
        <f t="shared" si="36"/>
        <v>0</v>
      </c>
      <c r="X68" s="1022">
        <f t="shared" si="36"/>
        <v>0</v>
      </c>
      <c r="Y68" s="1022">
        <f t="shared" si="36"/>
        <v>0</v>
      </c>
      <c r="Z68" s="1022">
        <f t="shared" si="36"/>
        <v>0</v>
      </c>
      <c r="AA68" s="1022"/>
      <c r="AB68" s="1022"/>
      <c r="AC68" s="1022"/>
      <c r="AD68" s="1022"/>
      <c r="AE68" s="1022"/>
      <c r="AF68" s="1022"/>
      <c r="AG68" s="1022"/>
      <c r="AH68" s="1023">
        <f>SUM(AH69:AH70)</f>
        <v>0</v>
      </c>
      <c r="AI68" s="1023"/>
      <c r="AJ68" s="1023"/>
      <c r="AK68" s="1023"/>
      <c r="AL68" s="1023"/>
      <c r="AM68" s="1023"/>
      <c r="AN68" s="1023"/>
      <c r="AO68" s="1023"/>
      <c r="AP68" s="1023"/>
      <c r="AQ68" s="1023"/>
      <c r="AR68" s="1023"/>
      <c r="AS68" s="1023"/>
      <c r="AT68" s="1023"/>
      <c r="AU68" s="1023"/>
      <c r="AV68" s="1023"/>
      <c r="AW68" s="1023"/>
      <c r="AX68" s="1023"/>
      <c r="AY68" s="1023"/>
      <c r="AZ68" s="1023"/>
      <c r="BA68" s="1023"/>
      <c r="BB68" s="1023"/>
      <c r="BC68" s="1023"/>
      <c r="BD68" s="1023"/>
      <c r="BE68" s="1023"/>
      <c r="BF68" s="1020"/>
    </row>
    <row r="69" spans="1:58">
      <c r="A69" s="61"/>
      <c r="B69" s="199" t="s">
        <v>266</v>
      </c>
      <c r="C69" s="61"/>
      <c r="D69" s="414">
        <v>0.03</v>
      </c>
      <c r="E69" s="202"/>
      <c r="F69" s="61"/>
      <c r="G69" s="154"/>
      <c r="H69" s="454"/>
      <c r="I69" s="454" t="e">
        <f>($G11-H11)*$D69</f>
        <v>#REF!</v>
      </c>
      <c r="J69" s="454" t="e">
        <f>($G11-I11)*$D69</f>
        <v>#REF!</v>
      </c>
      <c r="K69" s="454" t="e">
        <f>($G11-SUM($I11:J11))*$D69</f>
        <v>#REF!</v>
      </c>
      <c r="L69" s="454" t="e">
        <f>($G11-SUM($I11:K11))*$D69</f>
        <v>#REF!</v>
      </c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</row>
    <row r="70" spans="1:58" ht="15" customHeight="1">
      <c r="A70" s="61"/>
      <c r="B70" s="199" t="s">
        <v>267</v>
      </c>
      <c r="C70" s="61" t="s">
        <v>63</v>
      </c>
      <c r="D70" s="455">
        <v>0.03</v>
      </c>
      <c r="E70" s="228"/>
      <c r="F70" s="50"/>
      <c r="G70" s="50"/>
      <c r="H70" s="50"/>
      <c r="I70" s="50" t="e">
        <f>I69*$D70</f>
        <v>#REF!</v>
      </c>
      <c r="J70" s="50" t="e">
        <f>J69*$D70</f>
        <v>#REF!</v>
      </c>
      <c r="K70" s="50" t="e">
        <f>K69*$D70</f>
        <v>#REF!</v>
      </c>
      <c r="L70" s="50" t="e">
        <f>L69*$D70</f>
        <v>#REF!</v>
      </c>
      <c r="M70" s="61"/>
      <c r="N70" s="50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</row>
  </sheetData>
  <mergeCells count="2">
    <mergeCell ref="A1:BF1"/>
    <mergeCell ref="A10:C10"/>
  </mergeCell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44"/>
  <sheetViews>
    <sheetView topLeftCell="B1" workbookViewId="0">
      <selection activeCell="D6" sqref="D6"/>
    </sheetView>
  </sheetViews>
  <sheetFormatPr defaultColWidth="9.140625" defaultRowHeight="12"/>
  <cols>
    <col min="1" max="1" width="6.42578125" style="230" customWidth="1"/>
    <col min="2" max="2" width="20.7109375" style="230" customWidth="1"/>
    <col min="3" max="3" width="18.5703125" style="230" customWidth="1"/>
    <col min="4" max="4" width="11.7109375" style="230" customWidth="1"/>
    <col min="5" max="5" width="14.42578125" style="230" customWidth="1"/>
    <col min="6" max="6" width="13.42578125" style="230" customWidth="1"/>
    <col min="7" max="7" width="10.7109375" style="230" customWidth="1"/>
    <col min="8" max="8" width="9.85546875" style="230" bestFit="1" customWidth="1"/>
    <col min="9" max="9" width="10.7109375" style="230" customWidth="1"/>
    <col min="10" max="10" width="11.5703125" style="230" customWidth="1"/>
    <col min="11" max="11" width="12.85546875" style="230" customWidth="1"/>
    <col min="12" max="12" width="14.42578125" style="230" customWidth="1"/>
    <col min="13" max="13" width="12.85546875" style="230" customWidth="1"/>
    <col min="14" max="14" width="11.5703125" style="230" bestFit="1" customWidth="1"/>
    <col min="15" max="15" width="9.28515625" style="230" customWidth="1"/>
    <col min="16" max="16" width="20.7109375" style="230" customWidth="1"/>
    <col min="17" max="17" width="12.28515625" style="230" customWidth="1"/>
    <col min="18" max="18" width="12.85546875" style="230" customWidth="1"/>
    <col min="19" max="19" width="14.42578125" style="230" customWidth="1"/>
    <col min="20" max="20" width="12.85546875" style="230" customWidth="1"/>
    <col min="21" max="21" width="11.140625" style="230" customWidth="1"/>
    <col min="22" max="22" width="9.28515625" style="230" hidden="1" customWidth="1"/>
    <col min="23" max="23" width="20.7109375" style="230" hidden="1" customWidth="1"/>
    <col min="24" max="24" width="11.5703125" style="230" hidden="1" customWidth="1"/>
    <col min="25" max="25" width="12.85546875" style="230" hidden="1" customWidth="1"/>
    <col min="26" max="26" width="14.42578125" style="230" hidden="1" customWidth="1"/>
    <col min="27" max="27" width="12.85546875" style="230" hidden="1" customWidth="1"/>
    <col min="28" max="28" width="11.140625" style="230" hidden="1" customWidth="1"/>
    <col min="29" max="29" width="9.28515625" style="230" hidden="1" customWidth="1"/>
    <col min="30" max="30" width="20.7109375" style="230" hidden="1" customWidth="1"/>
    <col min="31" max="31" width="11.5703125" style="230" hidden="1" customWidth="1"/>
    <col min="32" max="32" width="12.85546875" style="230" hidden="1" customWidth="1"/>
    <col min="33" max="33" width="14.42578125" style="230" hidden="1" customWidth="1"/>
    <col min="34" max="34" width="12.85546875" style="230" hidden="1" customWidth="1"/>
    <col min="35" max="35" width="11.140625" style="230" hidden="1" customWidth="1"/>
    <col min="36" max="36" width="9.140625" style="230"/>
    <col min="37" max="37" width="16.7109375" style="230" bestFit="1" customWidth="1"/>
    <col min="38" max="16384" width="9.140625" style="230"/>
  </cols>
  <sheetData>
    <row r="1" spans="1:38">
      <c r="B1" s="230" t="s">
        <v>286</v>
      </c>
    </row>
    <row r="2" spans="1:38" ht="18" customHeight="1">
      <c r="A2" s="229" t="s">
        <v>252</v>
      </c>
      <c r="B2" s="230" t="e">
        <f>#REF!</f>
        <v>#REF!</v>
      </c>
      <c r="D2" s="451"/>
      <c r="E2" s="231"/>
      <c r="F2" s="229"/>
      <c r="H2" s="229" t="s">
        <v>253</v>
      </c>
      <c r="I2" s="230" t="e">
        <f>#REF!</f>
        <v>#REF!</v>
      </c>
      <c r="O2" s="229" t="s">
        <v>254</v>
      </c>
      <c r="P2" s="229" t="e">
        <f>#REF!</f>
        <v>#REF!</v>
      </c>
      <c r="V2" s="229" t="str">
        <f>'[81]ИНВЕСТ '!B16</f>
        <v>5 этап (рекоснрукция оборудования БМК по истечении СПИ)</v>
      </c>
      <c r="X2" s="229"/>
      <c r="AC2" s="229" t="str">
        <f>'[81]ИНВЕСТ '!B17</f>
        <v>6 этап (рекоснрукция тепловых сетей и сетей гвс в связи с истечением СПИ)</v>
      </c>
      <c r="AE2" s="229"/>
      <c r="AK2" s="231" t="e">
        <f>C5+J5+Q5</f>
        <v>#REF!</v>
      </c>
      <c r="AL2" s="230" t="e">
        <f>AK2='[82]Мероприятия упрощенно'!M8</f>
        <v>#REF!</v>
      </c>
    </row>
    <row r="3" spans="1:38">
      <c r="A3" s="229"/>
      <c r="E3" s="231"/>
      <c r="F3" s="229"/>
      <c r="H3" s="229"/>
      <c r="P3" s="229"/>
      <c r="X3" s="229"/>
      <c r="AE3" s="229"/>
      <c r="AK3" s="231"/>
    </row>
    <row r="4" spans="1:38">
      <c r="A4" s="1774" t="s">
        <v>201</v>
      </c>
      <c r="B4" s="1775"/>
      <c r="C4" s="1775"/>
      <c r="D4" s="1775"/>
      <c r="E4" s="1775"/>
      <c r="F4" s="1776"/>
      <c r="G4" s="232" t="s">
        <v>202</v>
      </c>
      <c r="H4" s="1774" t="s">
        <v>201</v>
      </c>
      <c r="I4" s="1775"/>
      <c r="J4" s="1775"/>
      <c r="K4" s="1775"/>
      <c r="L4" s="1775"/>
      <c r="M4" s="1776"/>
      <c r="N4" s="232" t="str">
        <f>G4</f>
        <v xml:space="preserve">% </v>
      </c>
      <c r="O4" s="1774" t="s">
        <v>201</v>
      </c>
      <c r="P4" s="1775"/>
      <c r="Q4" s="1775"/>
      <c r="R4" s="1775"/>
      <c r="S4" s="1775"/>
      <c r="T4" s="1776"/>
      <c r="U4" s="232" t="str">
        <f>N4</f>
        <v xml:space="preserve">% </v>
      </c>
      <c r="V4" s="233"/>
      <c r="W4" s="233"/>
      <c r="X4" s="233"/>
      <c r="Y4" s="233"/>
      <c r="Z4" s="233"/>
      <c r="AA4" s="233"/>
      <c r="AB4" s="233" t="str">
        <f>U4</f>
        <v xml:space="preserve">% </v>
      </c>
      <c r="AC4" s="233"/>
      <c r="AD4" s="233"/>
      <c r="AE4" s="233"/>
      <c r="AF4" s="233"/>
      <c r="AG4" s="233"/>
      <c r="AH4" s="233"/>
      <c r="AI4" s="233" t="str">
        <f>AB4</f>
        <v xml:space="preserve">% </v>
      </c>
      <c r="AK4" s="234" t="s">
        <v>203</v>
      </c>
    </row>
    <row r="5" spans="1:38">
      <c r="A5" s="235"/>
      <c r="B5" s="233" t="s">
        <v>204</v>
      </c>
      <c r="C5" s="236" t="e">
        <f>#REF!</f>
        <v>#REF!</v>
      </c>
      <c r="D5" s="237">
        <f>8%+4%</f>
        <v>0.12</v>
      </c>
      <c r="E5" s="238" t="s">
        <v>205</v>
      </c>
      <c r="F5" s="238"/>
      <c r="G5" s="238"/>
      <c r="H5" s="235"/>
      <c r="I5" s="233" t="s">
        <v>204</v>
      </c>
      <c r="J5" s="239" t="e">
        <f>#REF!</f>
        <v>#REF!</v>
      </c>
      <c r="K5" s="237">
        <f>D5</f>
        <v>0.12</v>
      </c>
      <c r="L5" s="238" t="s">
        <v>205</v>
      </c>
      <c r="M5" s="238"/>
      <c r="N5" s="238"/>
      <c r="O5" s="235"/>
      <c r="P5" s="233" t="s">
        <v>204</v>
      </c>
      <c r="Q5" s="239" t="e">
        <f>#REF!</f>
        <v>#REF!</v>
      </c>
      <c r="R5" s="237">
        <f>K5</f>
        <v>0.12</v>
      </c>
      <c r="S5" s="238" t="s">
        <v>205</v>
      </c>
      <c r="T5" s="238"/>
      <c r="U5" s="238"/>
      <c r="V5" s="240"/>
      <c r="W5" s="241" t="s">
        <v>204</v>
      </c>
      <c r="X5" s="239">
        <f>'[81]ИНВЕСТ '!T11*1.2</f>
        <v>0</v>
      </c>
      <c r="Y5" s="242">
        <f>R5</f>
        <v>0.12</v>
      </c>
      <c r="Z5" s="243" t="s">
        <v>205</v>
      </c>
      <c r="AA5" s="243"/>
      <c r="AB5" s="243"/>
      <c r="AC5" s="240"/>
      <c r="AD5" s="241" t="s">
        <v>204</v>
      </c>
      <c r="AE5" s="239">
        <f>'[81]ИНВЕСТ '!W11*1.2</f>
        <v>0</v>
      </c>
      <c r="AF5" s="242">
        <f>Y5</f>
        <v>0.12</v>
      </c>
      <c r="AG5" s="243" t="s">
        <v>205</v>
      </c>
      <c r="AH5" s="243"/>
      <c r="AI5" s="243"/>
    </row>
    <row r="6" spans="1:38">
      <c r="A6" s="244"/>
      <c r="B6" s="233" t="s">
        <v>206</v>
      </c>
      <c r="C6" s="245">
        <v>0</v>
      </c>
      <c r="D6" s="246">
        <f>12*10</f>
        <v>120</v>
      </c>
      <c r="E6" s="238" t="s">
        <v>207</v>
      </c>
      <c r="F6" s="238"/>
      <c r="G6" s="238"/>
      <c r="H6" s="244"/>
      <c r="I6" s="233" t="s">
        <v>206</v>
      </c>
      <c r="J6" s="245">
        <v>0</v>
      </c>
      <c r="K6" s="247">
        <f>D6</f>
        <v>120</v>
      </c>
      <c r="L6" s="238" t="s">
        <v>207</v>
      </c>
      <c r="M6" s="238"/>
      <c r="N6" s="238"/>
      <c r="O6" s="244"/>
      <c r="P6" s="233" t="s">
        <v>206</v>
      </c>
      <c r="Q6" s="245">
        <v>0</v>
      </c>
      <c r="R6" s="248">
        <v>120</v>
      </c>
      <c r="S6" s="238" t="s">
        <v>207</v>
      </c>
      <c r="T6" s="238"/>
      <c r="U6" s="238"/>
      <c r="V6" s="244"/>
      <c r="W6" s="233" t="s">
        <v>206</v>
      </c>
      <c r="X6" s="245">
        <v>0</v>
      </c>
      <c r="Y6" s="248">
        <v>120</v>
      </c>
      <c r="Z6" s="238" t="s">
        <v>207</v>
      </c>
      <c r="AA6" s="238"/>
      <c r="AB6" s="238"/>
      <c r="AC6" s="244"/>
      <c r="AD6" s="233" t="s">
        <v>206</v>
      </c>
      <c r="AE6" s="245">
        <v>0</v>
      </c>
      <c r="AF6" s="248">
        <v>120</v>
      </c>
      <c r="AG6" s="238" t="s">
        <v>207</v>
      </c>
      <c r="AH6" s="238"/>
      <c r="AI6" s="238"/>
    </row>
    <row r="7" spans="1:38">
      <c r="A7" s="249" t="s">
        <v>208</v>
      </c>
      <c r="B7" s="238" t="s">
        <v>209</v>
      </c>
      <c r="C7" s="238" t="s">
        <v>210</v>
      </c>
      <c r="D7" s="238" t="s">
        <v>58</v>
      </c>
      <c r="E7" s="238" t="s">
        <v>211</v>
      </c>
      <c r="F7" s="238" t="s">
        <v>212</v>
      </c>
      <c r="G7" s="238"/>
      <c r="H7" s="249" t="s">
        <v>208</v>
      </c>
      <c r="I7" s="238" t="s">
        <v>209</v>
      </c>
      <c r="J7" s="238" t="s">
        <v>210</v>
      </c>
      <c r="K7" s="238" t="s">
        <v>58</v>
      </c>
      <c r="L7" s="238" t="s">
        <v>213</v>
      </c>
      <c r="M7" s="238" t="s">
        <v>212</v>
      </c>
      <c r="N7" s="238"/>
      <c r="O7" s="249" t="s">
        <v>208</v>
      </c>
      <c r="P7" s="238" t="s">
        <v>209</v>
      </c>
      <c r="Q7" s="238" t="s">
        <v>210</v>
      </c>
      <c r="R7" s="238" t="s">
        <v>58</v>
      </c>
      <c r="S7" s="238" t="s">
        <v>213</v>
      </c>
      <c r="T7" s="238" t="s">
        <v>212</v>
      </c>
      <c r="U7" s="238"/>
      <c r="V7" s="249" t="s">
        <v>208</v>
      </c>
      <c r="W7" s="238" t="s">
        <v>209</v>
      </c>
      <c r="X7" s="238" t="s">
        <v>210</v>
      </c>
      <c r="Y7" s="238" t="s">
        <v>58</v>
      </c>
      <c r="Z7" s="238" t="s">
        <v>213</v>
      </c>
      <c r="AA7" s="238" t="s">
        <v>212</v>
      </c>
      <c r="AB7" s="238"/>
      <c r="AC7" s="249" t="s">
        <v>208</v>
      </c>
      <c r="AD7" s="238" t="s">
        <v>209</v>
      </c>
      <c r="AE7" s="238" t="s">
        <v>210</v>
      </c>
      <c r="AF7" s="238" t="s">
        <v>58</v>
      </c>
      <c r="AG7" s="238" t="s">
        <v>213</v>
      </c>
      <c r="AH7" s="238" t="s">
        <v>212</v>
      </c>
      <c r="AI7" s="238"/>
      <c r="AK7" s="230">
        <f>G7+N7+U7</f>
        <v>0</v>
      </c>
    </row>
    <row r="8" spans="1:38">
      <c r="A8" s="1777">
        <v>2022</v>
      </c>
      <c r="B8" s="249" t="s">
        <v>214</v>
      </c>
      <c r="C8" s="250"/>
      <c r="D8" s="250"/>
      <c r="E8" s="250"/>
      <c r="F8" s="251">
        <f>D8+E8</f>
        <v>0</v>
      </c>
      <c r="G8" s="252"/>
      <c r="H8" s="1778">
        <f>A8</f>
        <v>2022</v>
      </c>
      <c r="I8" s="249" t="s">
        <v>214</v>
      </c>
      <c r="J8" s="250"/>
      <c r="K8" s="250"/>
      <c r="L8" s="250"/>
      <c r="M8" s="251"/>
      <c r="N8" s="251"/>
      <c r="O8" s="1777">
        <f>H8</f>
        <v>2022</v>
      </c>
      <c r="P8" s="249" t="s">
        <v>214</v>
      </c>
      <c r="Q8" s="250"/>
      <c r="R8" s="250"/>
      <c r="S8" s="250"/>
      <c r="T8" s="251"/>
      <c r="U8" s="251"/>
      <c r="V8" s="1777">
        <v>2021</v>
      </c>
      <c r="W8" s="249" t="s">
        <v>214</v>
      </c>
      <c r="X8" s="250"/>
      <c r="Y8" s="250"/>
      <c r="Z8" s="250"/>
      <c r="AA8" s="251"/>
      <c r="AB8" s="251"/>
      <c r="AC8" s="1777">
        <v>2021</v>
      </c>
      <c r="AD8" s="249" t="s">
        <v>214</v>
      </c>
      <c r="AE8" s="250"/>
      <c r="AF8" s="250"/>
      <c r="AG8" s="250"/>
      <c r="AH8" s="251"/>
      <c r="AI8" s="251"/>
    </row>
    <row r="9" spans="1:38">
      <c r="A9" s="1777"/>
      <c r="B9" s="249" t="s">
        <v>215</v>
      </c>
      <c r="C9" s="250"/>
      <c r="D9" s="250"/>
      <c r="E9" s="250"/>
      <c r="F9" s="251">
        <f>D9+E9</f>
        <v>0</v>
      </c>
      <c r="G9" s="253"/>
      <c r="H9" s="1779"/>
      <c r="I9" s="249" t="s">
        <v>215</v>
      </c>
      <c r="J9" s="250"/>
      <c r="K9" s="250"/>
      <c r="L9" s="250"/>
      <c r="M9" s="251"/>
      <c r="N9" s="251"/>
      <c r="O9" s="1777"/>
      <c r="P9" s="249" t="s">
        <v>215</v>
      </c>
      <c r="Q9" s="250"/>
      <c r="R9" s="250"/>
      <c r="S9" s="250"/>
      <c r="T9" s="251"/>
      <c r="U9" s="251"/>
      <c r="V9" s="1777"/>
      <c r="W9" s="249" t="s">
        <v>215</v>
      </c>
      <c r="X9" s="250"/>
      <c r="Y9" s="250"/>
      <c r="Z9" s="250"/>
      <c r="AA9" s="251"/>
      <c r="AB9" s="251"/>
      <c r="AC9" s="1777"/>
      <c r="AD9" s="249" t="s">
        <v>215</v>
      </c>
      <c r="AE9" s="250"/>
      <c r="AF9" s="250"/>
      <c r="AG9" s="250"/>
      <c r="AH9" s="251"/>
      <c r="AI9" s="251"/>
    </row>
    <row r="10" spans="1:38">
      <c r="A10" s="1777"/>
      <c r="B10" s="249" t="s">
        <v>216</v>
      </c>
      <c r="C10" s="250"/>
      <c r="D10" s="250"/>
      <c r="E10" s="250"/>
      <c r="F10" s="251">
        <f t="shared" ref="F10:F73" si="0">D10+E10</f>
        <v>0</v>
      </c>
      <c r="G10" s="253"/>
      <c r="H10" s="1779"/>
      <c r="I10" s="249" t="s">
        <v>216</v>
      </c>
      <c r="J10" s="250"/>
      <c r="K10" s="250"/>
      <c r="L10" s="250"/>
      <c r="M10" s="251"/>
      <c r="N10" s="251"/>
      <c r="O10" s="1777"/>
      <c r="P10" s="249" t="s">
        <v>216</v>
      </c>
      <c r="Q10" s="250"/>
      <c r="R10" s="250"/>
      <c r="S10" s="250"/>
      <c r="T10" s="251"/>
      <c r="U10" s="251"/>
      <c r="V10" s="1777"/>
      <c r="W10" s="249" t="s">
        <v>216</v>
      </c>
      <c r="X10" s="250"/>
      <c r="Y10" s="250"/>
      <c r="Z10" s="250"/>
      <c r="AA10" s="251"/>
      <c r="AB10" s="251"/>
      <c r="AC10" s="1777"/>
      <c r="AD10" s="249" t="s">
        <v>216</v>
      </c>
      <c r="AE10" s="250"/>
      <c r="AF10" s="250"/>
      <c r="AG10" s="250"/>
      <c r="AH10" s="251"/>
      <c r="AI10" s="251"/>
    </row>
    <row r="11" spans="1:38">
      <c r="A11" s="1777"/>
      <c r="B11" s="249" t="s">
        <v>217</v>
      </c>
      <c r="C11" s="250"/>
      <c r="D11" s="250"/>
      <c r="E11" s="250"/>
      <c r="F11" s="251">
        <f t="shared" si="0"/>
        <v>0</v>
      </c>
      <c r="G11" s="253"/>
      <c r="H11" s="1779"/>
      <c r="I11" s="249" t="s">
        <v>217</v>
      </c>
      <c r="J11" s="250"/>
      <c r="K11" s="250"/>
      <c r="L11" s="250"/>
      <c r="M11" s="251"/>
      <c r="N11" s="251"/>
      <c r="O11" s="1777"/>
      <c r="P11" s="249" t="s">
        <v>217</v>
      </c>
      <c r="Q11" s="250"/>
      <c r="R11" s="250"/>
      <c r="S11" s="250"/>
      <c r="T11" s="251"/>
      <c r="U11" s="251"/>
      <c r="V11" s="1777"/>
      <c r="W11" s="249" t="s">
        <v>217</v>
      </c>
      <c r="X11" s="250"/>
      <c r="Y11" s="250"/>
      <c r="Z11" s="250"/>
      <c r="AA11" s="251"/>
      <c r="AB11" s="251"/>
      <c r="AC11" s="1777"/>
      <c r="AD11" s="249" t="s">
        <v>217</v>
      </c>
      <c r="AE11" s="250"/>
      <c r="AF11" s="250"/>
      <c r="AG11" s="250"/>
      <c r="AH11" s="251"/>
      <c r="AI11" s="251"/>
    </row>
    <row r="12" spans="1:38">
      <c r="A12" s="1777"/>
      <c r="B12" s="249" t="s">
        <v>218</v>
      </c>
      <c r="C12" s="250"/>
      <c r="D12" s="250"/>
      <c r="E12" s="250"/>
      <c r="F12" s="251">
        <f t="shared" si="0"/>
        <v>0</v>
      </c>
      <c r="G12" s="253"/>
      <c r="H12" s="1779"/>
      <c r="I12" s="249" t="s">
        <v>218</v>
      </c>
      <c r="J12" s="250"/>
      <c r="K12" s="250"/>
      <c r="L12" s="250"/>
      <c r="M12" s="251"/>
      <c r="N12" s="251"/>
      <c r="O12" s="1777"/>
      <c r="P12" s="249" t="s">
        <v>218</v>
      </c>
      <c r="Q12" s="250"/>
      <c r="R12" s="250"/>
      <c r="S12" s="250"/>
      <c r="T12" s="251"/>
      <c r="U12" s="251"/>
      <c r="V12" s="1777"/>
      <c r="W12" s="249" t="s">
        <v>218</v>
      </c>
      <c r="X12" s="250"/>
      <c r="Y12" s="250"/>
      <c r="Z12" s="250"/>
      <c r="AA12" s="251"/>
      <c r="AB12" s="251"/>
      <c r="AC12" s="1777"/>
      <c r="AD12" s="249" t="s">
        <v>218</v>
      </c>
      <c r="AE12" s="250"/>
      <c r="AF12" s="250"/>
      <c r="AG12" s="250"/>
      <c r="AH12" s="251"/>
      <c r="AI12" s="251"/>
    </row>
    <row r="13" spans="1:38">
      <c r="A13" s="1777"/>
      <c r="B13" s="249" t="s">
        <v>219</v>
      </c>
      <c r="C13" s="250"/>
      <c r="D13" s="250"/>
      <c r="E13" s="250"/>
      <c r="F13" s="251">
        <f t="shared" si="0"/>
        <v>0</v>
      </c>
      <c r="G13" s="253"/>
      <c r="H13" s="1779"/>
      <c r="I13" s="249" t="s">
        <v>219</v>
      </c>
      <c r="J13" s="250"/>
      <c r="K13" s="250"/>
      <c r="L13" s="250"/>
      <c r="M13" s="251"/>
      <c r="N13" s="251"/>
      <c r="O13" s="1777"/>
      <c r="P13" s="249" t="s">
        <v>219</v>
      </c>
      <c r="Q13" s="250"/>
      <c r="R13" s="250"/>
      <c r="S13" s="250"/>
      <c r="T13" s="251"/>
      <c r="U13" s="251"/>
      <c r="V13" s="1777"/>
      <c r="W13" s="249" t="s">
        <v>219</v>
      </c>
      <c r="X13" s="250"/>
      <c r="Y13" s="250"/>
      <c r="Z13" s="250"/>
      <c r="AA13" s="251"/>
      <c r="AB13" s="251"/>
      <c r="AC13" s="1777"/>
      <c r="AD13" s="249" t="s">
        <v>219</v>
      </c>
      <c r="AE13" s="250"/>
      <c r="AF13" s="250"/>
      <c r="AG13" s="250"/>
      <c r="AH13" s="251"/>
      <c r="AI13" s="251"/>
    </row>
    <row r="14" spans="1:38">
      <c r="A14" s="1777"/>
      <c r="B14" s="249" t="s">
        <v>220</v>
      </c>
      <c r="C14" s="250"/>
      <c r="D14" s="250"/>
      <c r="E14" s="250"/>
      <c r="F14" s="251">
        <f t="shared" si="0"/>
        <v>0</v>
      </c>
      <c r="G14" s="253"/>
      <c r="H14" s="1779"/>
      <c r="I14" s="249" t="s">
        <v>220</v>
      </c>
      <c r="J14" s="250"/>
      <c r="K14" s="250"/>
      <c r="L14" s="250"/>
      <c r="M14" s="251"/>
      <c r="N14" s="251"/>
      <c r="O14" s="1777"/>
      <c r="P14" s="249" t="s">
        <v>220</v>
      </c>
      <c r="Q14" s="250"/>
      <c r="R14" s="250"/>
      <c r="S14" s="250"/>
      <c r="T14" s="251"/>
      <c r="U14" s="251"/>
      <c r="V14" s="1777"/>
      <c r="W14" s="249" t="s">
        <v>220</v>
      </c>
      <c r="X14" s="250"/>
      <c r="Y14" s="250"/>
      <c r="Z14" s="250"/>
      <c r="AA14" s="251"/>
      <c r="AB14" s="251"/>
      <c r="AC14" s="1777"/>
      <c r="AD14" s="249" t="s">
        <v>220</v>
      </c>
      <c r="AE14" s="250"/>
      <c r="AF14" s="250"/>
      <c r="AG14" s="250"/>
      <c r="AH14" s="251"/>
      <c r="AI14" s="251"/>
    </row>
    <row r="15" spans="1:38">
      <c r="A15" s="1777"/>
      <c r="B15" s="249" t="s">
        <v>221</v>
      </c>
      <c r="C15" s="250"/>
      <c r="D15" s="250"/>
      <c r="E15" s="250"/>
      <c r="F15" s="251">
        <f t="shared" si="0"/>
        <v>0</v>
      </c>
      <c r="G15" s="253"/>
      <c r="H15" s="1779"/>
      <c r="I15" s="249" t="s">
        <v>221</v>
      </c>
      <c r="J15" s="250"/>
      <c r="K15" s="250"/>
      <c r="L15" s="250"/>
      <c r="M15" s="251"/>
      <c r="N15" s="251"/>
      <c r="O15" s="1777"/>
      <c r="P15" s="249" t="s">
        <v>221</v>
      </c>
      <c r="Q15" s="250"/>
      <c r="R15" s="250"/>
      <c r="S15" s="250"/>
      <c r="T15" s="251"/>
      <c r="U15" s="251"/>
      <c r="V15" s="1777"/>
      <c r="W15" s="249" t="s">
        <v>221</v>
      </c>
      <c r="X15" s="250"/>
      <c r="Y15" s="250"/>
      <c r="Z15" s="250"/>
      <c r="AA15" s="251"/>
      <c r="AB15" s="251"/>
      <c r="AC15" s="1777"/>
      <c r="AD15" s="249" t="s">
        <v>221</v>
      </c>
      <c r="AE15" s="250"/>
      <c r="AF15" s="250"/>
      <c r="AG15" s="250"/>
      <c r="AH15" s="251"/>
      <c r="AI15" s="251"/>
    </row>
    <row r="16" spans="1:38">
      <c r="A16" s="1777"/>
      <c r="B16" s="249" t="s">
        <v>222</v>
      </c>
      <c r="C16" s="250"/>
      <c r="D16" s="250"/>
      <c r="E16" s="250"/>
      <c r="F16" s="251">
        <f t="shared" si="0"/>
        <v>0</v>
      </c>
      <c r="G16" s="253"/>
      <c r="H16" s="1779"/>
      <c r="I16" s="249" t="s">
        <v>222</v>
      </c>
      <c r="J16" s="250"/>
      <c r="K16" s="250"/>
      <c r="L16" s="250"/>
      <c r="M16" s="251"/>
      <c r="N16" s="251"/>
      <c r="O16" s="1777"/>
      <c r="P16" s="249" t="s">
        <v>222</v>
      </c>
      <c r="Q16" s="250"/>
      <c r="R16" s="250"/>
      <c r="S16" s="250"/>
      <c r="T16" s="251"/>
      <c r="U16" s="251"/>
      <c r="V16" s="1777"/>
      <c r="W16" s="249" t="s">
        <v>222</v>
      </c>
      <c r="X16" s="250"/>
      <c r="Y16" s="250"/>
      <c r="Z16" s="250"/>
      <c r="AA16" s="251"/>
      <c r="AB16" s="251"/>
      <c r="AC16" s="1777"/>
      <c r="AD16" s="249" t="s">
        <v>222</v>
      </c>
      <c r="AE16" s="250"/>
      <c r="AF16" s="250"/>
      <c r="AG16" s="250"/>
      <c r="AH16" s="251"/>
      <c r="AI16" s="251"/>
    </row>
    <row r="17" spans="1:37">
      <c r="A17" s="1777"/>
      <c r="B17" s="249" t="s">
        <v>223</v>
      </c>
      <c r="C17" s="250"/>
      <c r="D17" s="250"/>
      <c r="E17" s="250"/>
      <c r="F17" s="251">
        <f t="shared" si="0"/>
        <v>0</v>
      </c>
      <c r="G17" s="253"/>
      <c r="H17" s="1779"/>
      <c r="I17" s="249" t="s">
        <v>223</v>
      </c>
      <c r="J17" s="250"/>
      <c r="K17" s="250"/>
      <c r="L17" s="250"/>
      <c r="M17" s="251"/>
      <c r="N17" s="251"/>
      <c r="O17" s="1777"/>
      <c r="P17" s="249" t="s">
        <v>223</v>
      </c>
      <c r="Q17" s="250"/>
      <c r="R17" s="250"/>
      <c r="S17" s="250"/>
      <c r="T17" s="251"/>
      <c r="U17" s="251"/>
      <c r="V17" s="1777"/>
      <c r="W17" s="249" t="s">
        <v>223</v>
      </c>
      <c r="X17" s="250"/>
      <c r="Y17" s="250"/>
      <c r="Z17" s="250"/>
      <c r="AA17" s="251"/>
      <c r="AB17" s="251"/>
      <c r="AC17" s="1777"/>
      <c r="AD17" s="249" t="s">
        <v>223</v>
      </c>
      <c r="AE17" s="250"/>
      <c r="AF17" s="250"/>
      <c r="AG17" s="250"/>
      <c r="AH17" s="251"/>
      <c r="AI17" s="251"/>
    </row>
    <row r="18" spans="1:37">
      <c r="A18" s="1777"/>
      <c r="B18" s="249" t="s">
        <v>224</v>
      </c>
      <c r="C18" s="250"/>
      <c r="D18" s="250"/>
      <c r="E18" s="250"/>
      <c r="F18" s="251">
        <f t="shared" si="0"/>
        <v>0</v>
      </c>
      <c r="G18" s="253"/>
      <c r="H18" s="1779"/>
      <c r="I18" s="249" t="s">
        <v>224</v>
      </c>
      <c r="J18" s="250"/>
      <c r="K18" s="250"/>
      <c r="L18" s="250"/>
      <c r="M18" s="251"/>
      <c r="N18" s="251"/>
      <c r="O18" s="1777"/>
      <c r="P18" s="249" t="s">
        <v>224</v>
      </c>
      <c r="Q18" s="250"/>
      <c r="R18" s="250"/>
      <c r="S18" s="250"/>
      <c r="T18" s="251"/>
      <c r="U18" s="251"/>
      <c r="V18" s="1777"/>
      <c r="W18" s="249" t="s">
        <v>224</v>
      </c>
      <c r="X18" s="250"/>
      <c r="Y18" s="250"/>
      <c r="Z18" s="250"/>
      <c r="AA18" s="251"/>
      <c r="AB18" s="251"/>
      <c r="AC18" s="1777"/>
      <c r="AD18" s="249" t="s">
        <v>224</v>
      </c>
      <c r="AE18" s="250"/>
      <c r="AF18" s="250"/>
      <c r="AG18" s="250"/>
      <c r="AH18" s="251"/>
      <c r="AI18" s="251"/>
    </row>
    <row r="19" spans="1:37">
      <c r="A19" s="1777"/>
      <c r="B19" s="249" t="s">
        <v>225</v>
      </c>
      <c r="C19" s="250"/>
      <c r="D19" s="250"/>
      <c r="E19" s="250"/>
      <c r="F19" s="251">
        <f t="shared" si="0"/>
        <v>0</v>
      </c>
      <c r="G19" s="254">
        <f>SUM(D8:D19)</f>
        <v>0</v>
      </c>
      <c r="H19" s="1780"/>
      <c r="I19" s="249" t="s">
        <v>225</v>
      </c>
      <c r="J19" s="250"/>
      <c r="K19" s="250"/>
      <c r="L19" s="250"/>
      <c r="M19" s="251"/>
      <c r="N19" s="251"/>
      <c r="O19" s="1777"/>
      <c r="P19" s="249" t="s">
        <v>225</v>
      </c>
      <c r="Q19" s="250"/>
      <c r="R19" s="250"/>
      <c r="S19" s="250"/>
      <c r="T19" s="251"/>
      <c r="U19" s="251"/>
      <c r="V19" s="1777"/>
      <c r="W19" s="249" t="s">
        <v>225</v>
      </c>
      <c r="X19" s="250"/>
      <c r="Y19" s="250"/>
      <c r="Z19" s="250"/>
      <c r="AA19" s="251"/>
      <c r="AB19" s="251"/>
      <c r="AC19" s="1777"/>
      <c r="AD19" s="249" t="s">
        <v>225</v>
      </c>
      <c r="AE19" s="250"/>
      <c r="AF19" s="250"/>
      <c r="AG19" s="250"/>
      <c r="AH19" s="251"/>
      <c r="AI19" s="251"/>
      <c r="AJ19" s="230">
        <f>A8</f>
        <v>2022</v>
      </c>
      <c r="AK19" s="255">
        <f>G19+N19+U19</f>
        <v>0</v>
      </c>
    </row>
    <row r="20" spans="1:37">
      <c r="A20" s="1777">
        <v>2023</v>
      </c>
      <c r="B20" s="249" t="s">
        <v>214</v>
      </c>
      <c r="C20" s="250" t="e">
        <f>C5-C6</f>
        <v>#REF!</v>
      </c>
      <c r="D20" s="250" t="e">
        <f>C20*$D$5/12</f>
        <v>#REF!</v>
      </c>
      <c r="E20" s="250" t="e">
        <f>$C$5/$D$6</f>
        <v>#REF!</v>
      </c>
      <c r="F20" s="251" t="e">
        <f t="shared" si="0"/>
        <v>#REF!</v>
      </c>
      <c r="G20" s="252"/>
      <c r="H20" s="1778">
        <f>H8+1</f>
        <v>2023</v>
      </c>
      <c r="I20" s="249" t="s">
        <v>214</v>
      </c>
      <c r="J20" s="250"/>
      <c r="K20" s="250"/>
      <c r="L20" s="250"/>
      <c r="M20" s="251">
        <f>K20+L20</f>
        <v>0</v>
      </c>
      <c r="N20" s="251"/>
      <c r="O20" s="1777">
        <f>O8+1</f>
        <v>2023</v>
      </c>
      <c r="P20" s="249" t="s">
        <v>214</v>
      </c>
      <c r="Q20" s="250"/>
      <c r="R20" s="250"/>
      <c r="S20" s="250"/>
      <c r="T20" s="251"/>
      <c r="U20" s="251"/>
      <c r="V20" s="1777">
        <f>V8+1</f>
        <v>2022</v>
      </c>
      <c r="W20" s="249" t="s">
        <v>214</v>
      </c>
      <c r="X20" s="250"/>
      <c r="Y20" s="250"/>
      <c r="Z20" s="250"/>
      <c r="AA20" s="251"/>
      <c r="AB20" s="251"/>
      <c r="AC20" s="1777">
        <f>AC8+1</f>
        <v>2022</v>
      </c>
      <c r="AD20" s="249" t="s">
        <v>214</v>
      </c>
      <c r="AE20" s="250"/>
      <c r="AF20" s="250"/>
      <c r="AG20" s="250"/>
      <c r="AH20" s="251"/>
      <c r="AI20" s="251"/>
      <c r="AK20" s="255"/>
    </row>
    <row r="21" spans="1:37">
      <c r="A21" s="1777"/>
      <c r="B21" s="249" t="s">
        <v>215</v>
      </c>
      <c r="C21" s="250" t="e">
        <f>C20-E20</f>
        <v>#REF!</v>
      </c>
      <c r="D21" s="250" t="e">
        <f t="shared" ref="D21:D74" si="1">C21*$D$5/12</f>
        <v>#REF!</v>
      </c>
      <c r="E21" s="250" t="e">
        <f t="shared" ref="E21:E79" si="2">$C$5/$D$6</f>
        <v>#REF!</v>
      </c>
      <c r="F21" s="251" t="e">
        <f t="shared" si="0"/>
        <v>#REF!</v>
      </c>
      <c r="G21" s="253"/>
      <c r="H21" s="1779"/>
      <c r="I21" s="249" t="s">
        <v>215</v>
      </c>
      <c r="J21" s="250"/>
      <c r="K21" s="250"/>
      <c r="L21" s="250"/>
      <c r="M21" s="251">
        <f t="shared" ref="M21:M84" si="3">K21+L21</f>
        <v>0</v>
      </c>
      <c r="N21" s="251"/>
      <c r="O21" s="1777"/>
      <c r="P21" s="249" t="s">
        <v>215</v>
      </c>
      <c r="Q21" s="250"/>
      <c r="R21" s="250"/>
      <c r="S21" s="250"/>
      <c r="T21" s="251"/>
      <c r="U21" s="251"/>
      <c r="V21" s="1777"/>
      <c r="W21" s="249" t="s">
        <v>215</v>
      </c>
      <c r="X21" s="250"/>
      <c r="Y21" s="250"/>
      <c r="Z21" s="250"/>
      <c r="AA21" s="251"/>
      <c r="AB21" s="251"/>
      <c r="AC21" s="1777"/>
      <c r="AD21" s="249" t="s">
        <v>215</v>
      </c>
      <c r="AE21" s="250"/>
      <c r="AF21" s="250"/>
      <c r="AG21" s="250"/>
      <c r="AH21" s="251"/>
      <c r="AI21" s="251"/>
      <c r="AK21" s="255"/>
    </row>
    <row r="22" spans="1:37">
      <c r="A22" s="1777"/>
      <c r="B22" s="249" t="s">
        <v>216</v>
      </c>
      <c r="C22" s="250" t="e">
        <f t="shared" ref="C22:C81" si="4">C21-E21</f>
        <v>#REF!</v>
      </c>
      <c r="D22" s="250" t="e">
        <f t="shared" si="1"/>
        <v>#REF!</v>
      </c>
      <c r="E22" s="250" t="e">
        <f t="shared" si="2"/>
        <v>#REF!</v>
      </c>
      <c r="F22" s="251" t="e">
        <f t="shared" si="0"/>
        <v>#REF!</v>
      </c>
      <c r="G22" s="253"/>
      <c r="H22" s="1779"/>
      <c r="I22" s="249" t="s">
        <v>216</v>
      </c>
      <c r="J22" s="250"/>
      <c r="K22" s="250"/>
      <c r="L22" s="250"/>
      <c r="M22" s="251">
        <f t="shared" si="3"/>
        <v>0</v>
      </c>
      <c r="N22" s="251"/>
      <c r="O22" s="1777"/>
      <c r="P22" s="249" t="s">
        <v>216</v>
      </c>
      <c r="Q22" s="250"/>
      <c r="R22" s="250"/>
      <c r="S22" s="250"/>
      <c r="T22" s="251"/>
      <c r="U22" s="251"/>
      <c r="V22" s="1777"/>
      <c r="W22" s="249" t="s">
        <v>216</v>
      </c>
      <c r="X22" s="250"/>
      <c r="Y22" s="250"/>
      <c r="Z22" s="250"/>
      <c r="AA22" s="251"/>
      <c r="AB22" s="251"/>
      <c r="AC22" s="1777"/>
      <c r="AD22" s="249" t="s">
        <v>216</v>
      </c>
      <c r="AE22" s="250"/>
      <c r="AF22" s="250"/>
      <c r="AG22" s="250"/>
      <c r="AH22" s="251"/>
      <c r="AI22" s="251"/>
      <c r="AK22" s="255"/>
    </row>
    <row r="23" spans="1:37">
      <c r="A23" s="1777"/>
      <c r="B23" s="249" t="s">
        <v>217</v>
      </c>
      <c r="C23" s="250" t="e">
        <f t="shared" si="4"/>
        <v>#REF!</v>
      </c>
      <c r="D23" s="250" t="e">
        <f t="shared" si="1"/>
        <v>#REF!</v>
      </c>
      <c r="E23" s="250" t="e">
        <f t="shared" si="2"/>
        <v>#REF!</v>
      </c>
      <c r="F23" s="251" t="e">
        <f t="shared" si="0"/>
        <v>#REF!</v>
      </c>
      <c r="G23" s="253"/>
      <c r="H23" s="1779"/>
      <c r="I23" s="249" t="s">
        <v>217</v>
      </c>
      <c r="J23" s="250"/>
      <c r="K23" s="250"/>
      <c r="L23" s="250"/>
      <c r="M23" s="251">
        <f t="shared" si="3"/>
        <v>0</v>
      </c>
      <c r="N23" s="251"/>
      <c r="O23" s="1777"/>
      <c r="P23" s="249" t="s">
        <v>217</v>
      </c>
      <c r="Q23" s="250"/>
      <c r="R23" s="250"/>
      <c r="S23" s="250"/>
      <c r="T23" s="251"/>
      <c r="U23" s="251"/>
      <c r="V23" s="1777"/>
      <c r="W23" s="249" t="s">
        <v>217</v>
      </c>
      <c r="X23" s="250"/>
      <c r="Y23" s="250"/>
      <c r="Z23" s="250"/>
      <c r="AA23" s="251"/>
      <c r="AB23" s="251"/>
      <c r="AC23" s="1777"/>
      <c r="AD23" s="249" t="s">
        <v>217</v>
      </c>
      <c r="AE23" s="250"/>
      <c r="AF23" s="250"/>
      <c r="AG23" s="250"/>
      <c r="AH23" s="251"/>
      <c r="AI23" s="251"/>
      <c r="AK23" s="255"/>
    </row>
    <row r="24" spans="1:37">
      <c r="A24" s="1777"/>
      <c r="B24" s="249" t="s">
        <v>218</v>
      </c>
      <c r="C24" s="250" t="e">
        <f t="shared" si="4"/>
        <v>#REF!</v>
      </c>
      <c r="D24" s="250" t="e">
        <f t="shared" si="1"/>
        <v>#REF!</v>
      </c>
      <c r="E24" s="250" t="e">
        <f t="shared" si="2"/>
        <v>#REF!</v>
      </c>
      <c r="F24" s="251" t="e">
        <f t="shared" si="0"/>
        <v>#REF!</v>
      </c>
      <c r="G24" s="253"/>
      <c r="H24" s="1779"/>
      <c r="I24" s="249" t="s">
        <v>218</v>
      </c>
      <c r="J24" s="250"/>
      <c r="K24" s="250"/>
      <c r="L24" s="250"/>
      <c r="M24" s="251">
        <f t="shared" si="3"/>
        <v>0</v>
      </c>
      <c r="N24" s="251"/>
      <c r="O24" s="1777"/>
      <c r="P24" s="249" t="s">
        <v>218</v>
      </c>
      <c r="Q24" s="250"/>
      <c r="R24" s="250"/>
      <c r="S24" s="250"/>
      <c r="T24" s="251"/>
      <c r="U24" s="251"/>
      <c r="V24" s="1777"/>
      <c r="W24" s="249" t="s">
        <v>218</v>
      </c>
      <c r="X24" s="250"/>
      <c r="Y24" s="250"/>
      <c r="Z24" s="250"/>
      <c r="AA24" s="251"/>
      <c r="AB24" s="251"/>
      <c r="AC24" s="1777"/>
      <c r="AD24" s="249" t="s">
        <v>218</v>
      </c>
      <c r="AE24" s="250"/>
      <c r="AF24" s="250"/>
      <c r="AG24" s="250"/>
      <c r="AH24" s="251"/>
      <c r="AI24" s="251"/>
      <c r="AK24" s="255"/>
    </row>
    <row r="25" spans="1:37">
      <c r="A25" s="1777"/>
      <c r="B25" s="249" t="s">
        <v>219</v>
      </c>
      <c r="C25" s="250" t="e">
        <f t="shared" si="4"/>
        <v>#REF!</v>
      </c>
      <c r="D25" s="250" t="e">
        <f t="shared" si="1"/>
        <v>#REF!</v>
      </c>
      <c r="E25" s="250" t="e">
        <f t="shared" si="2"/>
        <v>#REF!</v>
      </c>
      <c r="F25" s="251" t="e">
        <f t="shared" si="0"/>
        <v>#REF!</v>
      </c>
      <c r="G25" s="253"/>
      <c r="H25" s="1779"/>
      <c r="I25" s="249" t="s">
        <v>219</v>
      </c>
      <c r="J25" s="250"/>
      <c r="K25" s="250"/>
      <c r="L25" s="250"/>
      <c r="M25" s="251">
        <f t="shared" si="3"/>
        <v>0</v>
      </c>
      <c r="N25" s="251"/>
      <c r="O25" s="1777"/>
      <c r="P25" s="249" t="s">
        <v>219</v>
      </c>
      <c r="Q25" s="250"/>
      <c r="R25" s="250"/>
      <c r="S25" s="250"/>
      <c r="T25" s="251"/>
      <c r="U25" s="251"/>
      <c r="V25" s="1777"/>
      <c r="W25" s="249" t="s">
        <v>219</v>
      </c>
      <c r="X25" s="250"/>
      <c r="Y25" s="250"/>
      <c r="Z25" s="250"/>
      <c r="AA25" s="251"/>
      <c r="AB25" s="251"/>
      <c r="AC25" s="1777"/>
      <c r="AD25" s="249" t="s">
        <v>219</v>
      </c>
      <c r="AE25" s="250"/>
      <c r="AF25" s="250"/>
      <c r="AG25" s="250"/>
      <c r="AH25" s="251"/>
      <c r="AI25" s="251"/>
      <c r="AK25" s="255"/>
    </row>
    <row r="26" spans="1:37">
      <c r="A26" s="1777"/>
      <c r="B26" s="249" t="s">
        <v>220</v>
      </c>
      <c r="C26" s="250" t="e">
        <f t="shared" si="4"/>
        <v>#REF!</v>
      </c>
      <c r="D26" s="250" t="e">
        <f t="shared" si="1"/>
        <v>#REF!</v>
      </c>
      <c r="E26" s="250" t="e">
        <f t="shared" si="2"/>
        <v>#REF!</v>
      </c>
      <c r="F26" s="251" t="e">
        <f t="shared" si="0"/>
        <v>#REF!</v>
      </c>
      <c r="G26" s="253"/>
      <c r="H26" s="1779"/>
      <c r="I26" s="249" t="s">
        <v>220</v>
      </c>
      <c r="J26" s="250"/>
      <c r="K26" s="250"/>
      <c r="L26" s="250"/>
      <c r="M26" s="251">
        <f t="shared" si="3"/>
        <v>0</v>
      </c>
      <c r="N26" s="251"/>
      <c r="O26" s="1777"/>
      <c r="P26" s="249" t="s">
        <v>220</v>
      </c>
      <c r="Q26" s="250"/>
      <c r="R26" s="250"/>
      <c r="S26" s="250"/>
      <c r="T26" s="251"/>
      <c r="U26" s="251"/>
      <c r="V26" s="1777"/>
      <c r="W26" s="249" t="s">
        <v>220</v>
      </c>
      <c r="X26" s="250"/>
      <c r="Y26" s="250"/>
      <c r="Z26" s="250"/>
      <c r="AA26" s="251"/>
      <c r="AB26" s="251"/>
      <c r="AC26" s="1777"/>
      <c r="AD26" s="249" t="s">
        <v>220</v>
      </c>
      <c r="AE26" s="250"/>
      <c r="AF26" s="250"/>
      <c r="AG26" s="250"/>
      <c r="AH26" s="251"/>
      <c r="AI26" s="251"/>
      <c r="AK26" s="255"/>
    </row>
    <row r="27" spans="1:37">
      <c r="A27" s="1777"/>
      <c r="B27" s="249" t="s">
        <v>221</v>
      </c>
      <c r="C27" s="250" t="e">
        <f t="shared" si="4"/>
        <v>#REF!</v>
      </c>
      <c r="D27" s="250" t="e">
        <f t="shared" si="1"/>
        <v>#REF!</v>
      </c>
      <c r="E27" s="250" t="e">
        <f t="shared" si="2"/>
        <v>#REF!</v>
      </c>
      <c r="F27" s="251" t="e">
        <f t="shared" si="0"/>
        <v>#REF!</v>
      </c>
      <c r="G27" s="253"/>
      <c r="H27" s="1779"/>
      <c r="I27" s="249" t="s">
        <v>221</v>
      </c>
      <c r="J27" s="250"/>
      <c r="K27" s="250"/>
      <c r="L27" s="250"/>
      <c r="M27" s="251">
        <f t="shared" si="3"/>
        <v>0</v>
      </c>
      <c r="N27" s="251"/>
      <c r="O27" s="1777"/>
      <c r="P27" s="249" t="s">
        <v>221</v>
      </c>
      <c r="Q27" s="250"/>
      <c r="R27" s="250"/>
      <c r="S27" s="250"/>
      <c r="T27" s="251"/>
      <c r="U27" s="251"/>
      <c r="V27" s="1777"/>
      <c r="W27" s="249" t="s">
        <v>221</v>
      </c>
      <c r="X27" s="250"/>
      <c r="Y27" s="250"/>
      <c r="Z27" s="250"/>
      <c r="AA27" s="251"/>
      <c r="AB27" s="251"/>
      <c r="AC27" s="1777"/>
      <c r="AD27" s="249" t="s">
        <v>221</v>
      </c>
      <c r="AE27" s="250"/>
      <c r="AF27" s="250"/>
      <c r="AG27" s="250"/>
      <c r="AH27" s="251"/>
      <c r="AI27" s="251"/>
      <c r="AK27" s="255"/>
    </row>
    <row r="28" spans="1:37">
      <c r="A28" s="1777"/>
      <c r="B28" s="249" t="s">
        <v>222</v>
      </c>
      <c r="C28" s="250" t="e">
        <f t="shared" si="4"/>
        <v>#REF!</v>
      </c>
      <c r="D28" s="250" t="e">
        <f t="shared" si="1"/>
        <v>#REF!</v>
      </c>
      <c r="E28" s="250" t="e">
        <f t="shared" si="2"/>
        <v>#REF!</v>
      </c>
      <c r="F28" s="251" t="e">
        <f t="shared" si="0"/>
        <v>#REF!</v>
      </c>
      <c r="G28" s="253"/>
      <c r="H28" s="1779"/>
      <c r="I28" s="249" t="s">
        <v>222</v>
      </c>
      <c r="J28" s="250"/>
      <c r="K28" s="250"/>
      <c r="L28" s="250"/>
      <c r="M28" s="251">
        <f t="shared" si="3"/>
        <v>0</v>
      </c>
      <c r="N28" s="251"/>
      <c r="O28" s="1777"/>
      <c r="P28" s="249" t="s">
        <v>222</v>
      </c>
      <c r="Q28" s="250"/>
      <c r="R28" s="250"/>
      <c r="S28" s="250"/>
      <c r="T28" s="251"/>
      <c r="U28" s="251"/>
      <c r="V28" s="1777"/>
      <c r="W28" s="249" t="s">
        <v>222</v>
      </c>
      <c r="X28" s="250"/>
      <c r="Y28" s="250"/>
      <c r="Z28" s="250"/>
      <c r="AA28" s="251"/>
      <c r="AB28" s="251"/>
      <c r="AC28" s="1777"/>
      <c r="AD28" s="249" t="s">
        <v>222</v>
      </c>
      <c r="AE28" s="250"/>
      <c r="AF28" s="250"/>
      <c r="AG28" s="250"/>
      <c r="AH28" s="251"/>
      <c r="AI28" s="251"/>
      <c r="AK28" s="255"/>
    </row>
    <row r="29" spans="1:37">
      <c r="A29" s="1777"/>
      <c r="B29" s="249" t="s">
        <v>223</v>
      </c>
      <c r="C29" s="250" t="e">
        <f t="shared" si="4"/>
        <v>#REF!</v>
      </c>
      <c r="D29" s="250" t="e">
        <f t="shared" si="1"/>
        <v>#REF!</v>
      </c>
      <c r="E29" s="250" t="e">
        <f t="shared" si="2"/>
        <v>#REF!</v>
      </c>
      <c r="F29" s="251" t="e">
        <f t="shared" si="0"/>
        <v>#REF!</v>
      </c>
      <c r="G29" s="253"/>
      <c r="H29" s="1779"/>
      <c r="I29" s="249" t="s">
        <v>223</v>
      </c>
      <c r="J29" s="250"/>
      <c r="K29" s="250"/>
      <c r="L29" s="250"/>
      <c r="M29" s="251">
        <f t="shared" si="3"/>
        <v>0</v>
      </c>
      <c r="N29" s="251"/>
      <c r="O29" s="1777"/>
      <c r="P29" s="249" t="s">
        <v>223</v>
      </c>
      <c r="Q29" s="250"/>
      <c r="R29" s="250"/>
      <c r="S29" s="250"/>
      <c r="T29" s="251"/>
      <c r="U29" s="251"/>
      <c r="V29" s="1777"/>
      <c r="W29" s="249" t="s">
        <v>223</v>
      </c>
      <c r="X29" s="250"/>
      <c r="Y29" s="250"/>
      <c r="Z29" s="250"/>
      <c r="AA29" s="251"/>
      <c r="AB29" s="251"/>
      <c r="AC29" s="1777"/>
      <c r="AD29" s="249" t="s">
        <v>223</v>
      </c>
      <c r="AE29" s="250"/>
      <c r="AF29" s="250"/>
      <c r="AG29" s="250"/>
      <c r="AH29" s="251"/>
      <c r="AI29" s="251"/>
      <c r="AK29" s="255"/>
    </row>
    <row r="30" spans="1:37">
      <c r="A30" s="1777"/>
      <c r="B30" s="249" t="s">
        <v>224</v>
      </c>
      <c r="C30" s="250" t="e">
        <f t="shared" si="4"/>
        <v>#REF!</v>
      </c>
      <c r="D30" s="250" t="e">
        <f t="shared" si="1"/>
        <v>#REF!</v>
      </c>
      <c r="E30" s="250" t="e">
        <f t="shared" si="2"/>
        <v>#REF!</v>
      </c>
      <c r="F30" s="251" t="e">
        <f t="shared" si="0"/>
        <v>#REF!</v>
      </c>
      <c r="G30" s="253"/>
      <c r="H30" s="1779"/>
      <c r="I30" s="249" t="s">
        <v>224</v>
      </c>
      <c r="J30" s="250"/>
      <c r="K30" s="250"/>
      <c r="L30" s="250"/>
      <c r="M30" s="251">
        <f t="shared" si="3"/>
        <v>0</v>
      </c>
      <c r="N30" s="251"/>
      <c r="O30" s="1777"/>
      <c r="P30" s="249" t="s">
        <v>224</v>
      </c>
      <c r="Q30" s="250"/>
      <c r="R30" s="250"/>
      <c r="S30" s="250"/>
      <c r="T30" s="251"/>
      <c r="U30" s="251"/>
      <c r="V30" s="1777"/>
      <c r="W30" s="249" t="s">
        <v>224</v>
      </c>
      <c r="X30" s="250"/>
      <c r="Y30" s="250"/>
      <c r="Z30" s="250"/>
      <c r="AA30" s="251"/>
      <c r="AB30" s="251"/>
      <c r="AC30" s="1777"/>
      <c r="AD30" s="249" t="s">
        <v>224</v>
      </c>
      <c r="AE30" s="250"/>
      <c r="AF30" s="250"/>
      <c r="AG30" s="250"/>
      <c r="AH30" s="251"/>
      <c r="AI30" s="251"/>
      <c r="AK30" s="255"/>
    </row>
    <row r="31" spans="1:37">
      <c r="A31" s="1777"/>
      <c r="B31" s="249" t="s">
        <v>225</v>
      </c>
      <c r="C31" s="250" t="e">
        <f t="shared" si="4"/>
        <v>#REF!</v>
      </c>
      <c r="D31" s="250" t="e">
        <f t="shared" si="1"/>
        <v>#REF!</v>
      </c>
      <c r="E31" s="250" t="e">
        <f t="shared" si="2"/>
        <v>#REF!</v>
      </c>
      <c r="F31" s="251" t="e">
        <f t="shared" si="0"/>
        <v>#REF!</v>
      </c>
      <c r="G31" s="254" t="e">
        <f>SUM(D20:D31)</f>
        <v>#REF!</v>
      </c>
      <c r="H31" s="1780"/>
      <c r="I31" s="249" t="s">
        <v>225</v>
      </c>
      <c r="J31" s="250"/>
      <c r="K31" s="250"/>
      <c r="L31" s="250"/>
      <c r="M31" s="251">
        <f t="shared" si="3"/>
        <v>0</v>
      </c>
      <c r="N31" s="254">
        <f>SUM(K20:K31)</f>
        <v>0</v>
      </c>
      <c r="O31" s="1777"/>
      <c r="P31" s="249" t="s">
        <v>225</v>
      </c>
      <c r="Q31" s="250"/>
      <c r="R31" s="250"/>
      <c r="S31" s="250"/>
      <c r="T31" s="251"/>
      <c r="U31" s="251"/>
      <c r="V31" s="1777"/>
      <c r="W31" s="249" t="s">
        <v>225</v>
      </c>
      <c r="X31" s="250"/>
      <c r="Y31" s="250"/>
      <c r="Z31" s="250"/>
      <c r="AA31" s="251"/>
      <c r="AB31" s="251"/>
      <c r="AC31" s="1777"/>
      <c r="AD31" s="249" t="s">
        <v>225</v>
      </c>
      <c r="AE31" s="250"/>
      <c r="AF31" s="250"/>
      <c r="AG31" s="250"/>
      <c r="AH31" s="251"/>
      <c r="AI31" s="251"/>
      <c r="AJ31" s="230">
        <f>AJ19+1</f>
        <v>2023</v>
      </c>
      <c r="AK31" s="255" t="e">
        <f>G31+N31+U31+AB31+AI31</f>
        <v>#REF!</v>
      </c>
    </row>
    <row r="32" spans="1:37">
      <c r="A32" s="1777">
        <f>A20+1</f>
        <v>2024</v>
      </c>
      <c r="B32" s="249" t="s">
        <v>214</v>
      </c>
      <c r="C32" s="250" t="e">
        <f t="shared" si="4"/>
        <v>#REF!</v>
      </c>
      <c r="D32" s="250" t="e">
        <f t="shared" si="1"/>
        <v>#REF!</v>
      </c>
      <c r="E32" s="250" t="e">
        <f t="shared" si="2"/>
        <v>#REF!</v>
      </c>
      <c r="F32" s="251" t="e">
        <f t="shared" si="0"/>
        <v>#REF!</v>
      </c>
      <c r="G32" s="252"/>
      <c r="H32" s="1778">
        <f>H20+1</f>
        <v>2024</v>
      </c>
      <c r="I32" s="249" t="s">
        <v>214</v>
      </c>
      <c r="J32" s="250" t="e">
        <f>J5-J6</f>
        <v>#REF!</v>
      </c>
      <c r="K32" s="250" t="e">
        <f t="shared" ref="K32:K85" si="5">J32*$D$5/12</f>
        <v>#REF!</v>
      </c>
      <c r="L32" s="250" t="e">
        <f t="shared" ref="L32:L83" si="6">$J$5/$K$6</f>
        <v>#REF!</v>
      </c>
      <c r="M32" s="251" t="e">
        <f t="shared" si="3"/>
        <v>#REF!</v>
      </c>
      <c r="N32" s="251"/>
      <c r="O32" s="1777">
        <f>O20+1</f>
        <v>2024</v>
      </c>
      <c r="P32" s="249" t="s">
        <v>214</v>
      </c>
      <c r="Q32" s="250"/>
      <c r="R32" s="250">
        <f>Q32*$D$5/12</f>
        <v>0</v>
      </c>
      <c r="S32" s="250"/>
      <c r="T32" s="251">
        <f>R32+S32</f>
        <v>0</v>
      </c>
      <c r="U32" s="251"/>
      <c r="V32" s="1777">
        <f>V20+1</f>
        <v>2023</v>
      </c>
      <c r="W32" s="249" t="s">
        <v>214</v>
      </c>
      <c r="X32" s="250"/>
      <c r="Y32" s="250">
        <f>X32*$D$5/12</f>
        <v>0</v>
      </c>
      <c r="Z32" s="250"/>
      <c r="AA32" s="251">
        <f>Y32+Z32</f>
        <v>0</v>
      </c>
      <c r="AB32" s="251"/>
      <c r="AC32" s="1777">
        <f>AC20+1</f>
        <v>2023</v>
      </c>
      <c r="AD32" s="249" t="s">
        <v>214</v>
      </c>
      <c r="AE32" s="250"/>
      <c r="AF32" s="250">
        <f>AE32*$D$5/12</f>
        <v>0</v>
      </c>
      <c r="AG32" s="250"/>
      <c r="AH32" s="251">
        <f>AF32+AG32</f>
        <v>0</v>
      </c>
      <c r="AI32" s="251"/>
      <c r="AK32" s="255"/>
    </row>
    <row r="33" spans="1:37">
      <c r="A33" s="1777"/>
      <c r="B33" s="249" t="s">
        <v>215</v>
      </c>
      <c r="C33" s="250" t="e">
        <f t="shared" si="4"/>
        <v>#REF!</v>
      </c>
      <c r="D33" s="250" t="e">
        <f t="shared" si="1"/>
        <v>#REF!</v>
      </c>
      <c r="E33" s="250" t="e">
        <f t="shared" si="2"/>
        <v>#REF!</v>
      </c>
      <c r="F33" s="251" t="e">
        <f t="shared" si="0"/>
        <v>#REF!</v>
      </c>
      <c r="G33" s="253"/>
      <c r="H33" s="1779"/>
      <c r="I33" s="249" t="s">
        <v>215</v>
      </c>
      <c r="J33" s="250" t="e">
        <f t="shared" ref="J33:J85" si="7">J32-L32</f>
        <v>#REF!</v>
      </c>
      <c r="K33" s="250" t="e">
        <f t="shared" si="5"/>
        <v>#REF!</v>
      </c>
      <c r="L33" s="250" t="e">
        <f t="shared" si="6"/>
        <v>#REF!</v>
      </c>
      <c r="M33" s="251" t="e">
        <f t="shared" si="3"/>
        <v>#REF!</v>
      </c>
      <c r="N33" s="251"/>
      <c r="O33" s="1777"/>
      <c r="P33" s="249" t="s">
        <v>215</v>
      </c>
      <c r="Q33" s="250"/>
      <c r="R33" s="250">
        <f t="shared" ref="R33:R45" si="8">Q33*$D$5/12</f>
        <v>0</v>
      </c>
      <c r="S33" s="250"/>
      <c r="T33" s="251">
        <f>R33+S33</f>
        <v>0</v>
      </c>
      <c r="U33" s="251"/>
      <c r="V33" s="1777"/>
      <c r="W33" s="249" t="s">
        <v>215</v>
      </c>
      <c r="X33" s="250"/>
      <c r="Y33" s="250">
        <f t="shared" ref="Y33:Y67" si="9">X33*$D$5/12</f>
        <v>0</v>
      </c>
      <c r="Z33" s="250"/>
      <c r="AA33" s="251">
        <f>Y33+Z33</f>
        <v>0</v>
      </c>
      <c r="AB33" s="251"/>
      <c r="AC33" s="1777"/>
      <c r="AD33" s="249" t="s">
        <v>215</v>
      </c>
      <c r="AE33" s="250"/>
      <c r="AF33" s="250">
        <f t="shared" ref="AF33:AF67" si="10">AE33*$D$5/12</f>
        <v>0</v>
      </c>
      <c r="AG33" s="250"/>
      <c r="AH33" s="251">
        <f>AF33+AG33</f>
        <v>0</v>
      </c>
      <c r="AI33" s="251"/>
      <c r="AK33" s="255"/>
    </row>
    <row r="34" spans="1:37">
      <c r="A34" s="1777"/>
      <c r="B34" s="249" t="s">
        <v>216</v>
      </c>
      <c r="C34" s="250" t="e">
        <f t="shared" si="4"/>
        <v>#REF!</v>
      </c>
      <c r="D34" s="250" t="e">
        <f t="shared" si="1"/>
        <v>#REF!</v>
      </c>
      <c r="E34" s="250" t="e">
        <f t="shared" si="2"/>
        <v>#REF!</v>
      </c>
      <c r="F34" s="251" t="e">
        <f t="shared" si="0"/>
        <v>#REF!</v>
      </c>
      <c r="G34" s="253"/>
      <c r="H34" s="1779"/>
      <c r="I34" s="249" t="s">
        <v>216</v>
      </c>
      <c r="J34" s="250" t="e">
        <f t="shared" si="7"/>
        <v>#REF!</v>
      </c>
      <c r="K34" s="250" t="e">
        <f t="shared" si="5"/>
        <v>#REF!</v>
      </c>
      <c r="L34" s="250" t="e">
        <f t="shared" si="6"/>
        <v>#REF!</v>
      </c>
      <c r="M34" s="251" t="e">
        <f t="shared" si="3"/>
        <v>#REF!</v>
      </c>
      <c r="N34" s="251"/>
      <c r="O34" s="1777"/>
      <c r="P34" s="249" t="s">
        <v>216</v>
      </c>
      <c r="Q34" s="250"/>
      <c r="R34" s="250">
        <f t="shared" si="8"/>
        <v>0</v>
      </c>
      <c r="S34" s="250"/>
      <c r="T34" s="251">
        <f t="shared" ref="T34:T97" si="11">R34+S34</f>
        <v>0</v>
      </c>
      <c r="U34" s="251"/>
      <c r="V34" s="1777"/>
      <c r="W34" s="249" t="s">
        <v>216</v>
      </c>
      <c r="X34" s="250"/>
      <c r="Y34" s="250">
        <f t="shared" si="9"/>
        <v>0</v>
      </c>
      <c r="Z34" s="250"/>
      <c r="AA34" s="251">
        <f t="shared" ref="AA34:AA97" si="12">Y34+Z34</f>
        <v>0</v>
      </c>
      <c r="AB34" s="251"/>
      <c r="AC34" s="1777"/>
      <c r="AD34" s="249" t="s">
        <v>216</v>
      </c>
      <c r="AE34" s="250"/>
      <c r="AF34" s="250">
        <f t="shared" si="10"/>
        <v>0</v>
      </c>
      <c r="AG34" s="250"/>
      <c r="AH34" s="251">
        <f t="shared" ref="AH34:AH97" si="13">AF34+AG34</f>
        <v>0</v>
      </c>
      <c r="AI34" s="251"/>
      <c r="AK34" s="255"/>
    </row>
    <row r="35" spans="1:37">
      <c r="A35" s="1777"/>
      <c r="B35" s="249" t="s">
        <v>217</v>
      </c>
      <c r="C35" s="250" t="e">
        <f t="shared" si="4"/>
        <v>#REF!</v>
      </c>
      <c r="D35" s="250" t="e">
        <f t="shared" si="1"/>
        <v>#REF!</v>
      </c>
      <c r="E35" s="250" t="e">
        <f t="shared" si="2"/>
        <v>#REF!</v>
      </c>
      <c r="F35" s="251" t="e">
        <f t="shared" si="0"/>
        <v>#REF!</v>
      </c>
      <c r="G35" s="253"/>
      <c r="H35" s="1779"/>
      <c r="I35" s="249" t="s">
        <v>217</v>
      </c>
      <c r="J35" s="250" t="e">
        <f t="shared" si="7"/>
        <v>#REF!</v>
      </c>
      <c r="K35" s="250" t="e">
        <f t="shared" si="5"/>
        <v>#REF!</v>
      </c>
      <c r="L35" s="250" t="e">
        <f t="shared" si="6"/>
        <v>#REF!</v>
      </c>
      <c r="M35" s="251" t="e">
        <f t="shared" si="3"/>
        <v>#REF!</v>
      </c>
      <c r="N35" s="251"/>
      <c r="O35" s="1777"/>
      <c r="P35" s="249" t="s">
        <v>217</v>
      </c>
      <c r="Q35" s="250"/>
      <c r="R35" s="250">
        <f t="shared" si="8"/>
        <v>0</v>
      </c>
      <c r="S35" s="250"/>
      <c r="T35" s="251">
        <f t="shared" si="11"/>
        <v>0</v>
      </c>
      <c r="U35" s="251"/>
      <c r="V35" s="1777"/>
      <c r="W35" s="249" t="s">
        <v>217</v>
      </c>
      <c r="X35" s="250"/>
      <c r="Y35" s="250">
        <f t="shared" si="9"/>
        <v>0</v>
      </c>
      <c r="Z35" s="250"/>
      <c r="AA35" s="251">
        <f t="shared" si="12"/>
        <v>0</v>
      </c>
      <c r="AB35" s="251"/>
      <c r="AC35" s="1777"/>
      <c r="AD35" s="249" t="s">
        <v>217</v>
      </c>
      <c r="AE35" s="250"/>
      <c r="AF35" s="250">
        <f t="shared" si="10"/>
        <v>0</v>
      </c>
      <c r="AG35" s="250"/>
      <c r="AH35" s="251">
        <f t="shared" si="13"/>
        <v>0</v>
      </c>
      <c r="AI35" s="251"/>
      <c r="AK35" s="255"/>
    </row>
    <row r="36" spans="1:37">
      <c r="A36" s="1777"/>
      <c r="B36" s="249" t="s">
        <v>218</v>
      </c>
      <c r="C36" s="250" t="e">
        <f t="shared" si="4"/>
        <v>#REF!</v>
      </c>
      <c r="D36" s="250" t="e">
        <f t="shared" si="1"/>
        <v>#REF!</v>
      </c>
      <c r="E36" s="250" t="e">
        <f t="shared" si="2"/>
        <v>#REF!</v>
      </c>
      <c r="F36" s="251" t="e">
        <f t="shared" si="0"/>
        <v>#REF!</v>
      </c>
      <c r="G36" s="253"/>
      <c r="H36" s="1779"/>
      <c r="I36" s="249" t="s">
        <v>218</v>
      </c>
      <c r="J36" s="250" t="e">
        <f t="shared" si="7"/>
        <v>#REF!</v>
      </c>
      <c r="K36" s="250" t="e">
        <f t="shared" si="5"/>
        <v>#REF!</v>
      </c>
      <c r="L36" s="250" t="e">
        <f t="shared" si="6"/>
        <v>#REF!</v>
      </c>
      <c r="M36" s="251" t="e">
        <f t="shared" si="3"/>
        <v>#REF!</v>
      </c>
      <c r="N36" s="251"/>
      <c r="O36" s="1777"/>
      <c r="P36" s="249" t="s">
        <v>218</v>
      </c>
      <c r="Q36" s="250"/>
      <c r="R36" s="250">
        <f t="shared" si="8"/>
        <v>0</v>
      </c>
      <c r="S36" s="250"/>
      <c r="T36" s="251">
        <f t="shared" si="11"/>
        <v>0</v>
      </c>
      <c r="U36" s="251"/>
      <c r="V36" s="1777"/>
      <c r="W36" s="249" t="s">
        <v>218</v>
      </c>
      <c r="X36" s="250"/>
      <c r="Y36" s="250">
        <f t="shared" si="9"/>
        <v>0</v>
      </c>
      <c r="Z36" s="250"/>
      <c r="AA36" s="251">
        <f t="shared" si="12"/>
        <v>0</v>
      </c>
      <c r="AB36" s="251"/>
      <c r="AC36" s="1777"/>
      <c r="AD36" s="249" t="s">
        <v>218</v>
      </c>
      <c r="AE36" s="250"/>
      <c r="AF36" s="250">
        <f t="shared" si="10"/>
        <v>0</v>
      </c>
      <c r="AG36" s="250"/>
      <c r="AH36" s="251">
        <f t="shared" si="13"/>
        <v>0</v>
      </c>
      <c r="AI36" s="251"/>
      <c r="AK36" s="255"/>
    </row>
    <row r="37" spans="1:37">
      <c r="A37" s="1777"/>
      <c r="B37" s="249" t="s">
        <v>219</v>
      </c>
      <c r="C37" s="250" t="e">
        <f t="shared" si="4"/>
        <v>#REF!</v>
      </c>
      <c r="D37" s="250" t="e">
        <f t="shared" si="1"/>
        <v>#REF!</v>
      </c>
      <c r="E37" s="250" t="e">
        <f t="shared" si="2"/>
        <v>#REF!</v>
      </c>
      <c r="F37" s="251" t="e">
        <f t="shared" si="0"/>
        <v>#REF!</v>
      </c>
      <c r="G37" s="253"/>
      <c r="H37" s="1779"/>
      <c r="I37" s="249" t="s">
        <v>219</v>
      </c>
      <c r="J37" s="250" t="e">
        <f t="shared" si="7"/>
        <v>#REF!</v>
      </c>
      <c r="K37" s="250" t="e">
        <f t="shared" si="5"/>
        <v>#REF!</v>
      </c>
      <c r="L37" s="250" t="e">
        <f t="shared" si="6"/>
        <v>#REF!</v>
      </c>
      <c r="M37" s="251" t="e">
        <f t="shared" si="3"/>
        <v>#REF!</v>
      </c>
      <c r="N37" s="251"/>
      <c r="O37" s="1777"/>
      <c r="P37" s="249" t="s">
        <v>219</v>
      </c>
      <c r="Q37" s="250"/>
      <c r="R37" s="250">
        <f t="shared" si="8"/>
        <v>0</v>
      </c>
      <c r="S37" s="250"/>
      <c r="T37" s="251">
        <f t="shared" si="11"/>
        <v>0</v>
      </c>
      <c r="U37" s="251"/>
      <c r="V37" s="1777"/>
      <c r="W37" s="249" t="s">
        <v>219</v>
      </c>
      <c r="X37" s="250"/>
      <c r="Y37" s="250">
        <f t="shared" si="9"/>
        <v>0</v>
      </c>
      <c r="Z37" s="250"/>
      <c r="AA37" s="251">
        <f t="shared" si="12"/>
        <v>0</v>
      </c>
      <c r="AB37" s="251"/>
      <c r="AC37" s="1777"/>
      <c r="AD37" s="249" t="s">
        <v>219</v>
      </c>
      <c r="AE37" s="250"/>
      <c r="AF37" s="250">
        <f t="shared" si="10"/>
        <v>0</v>
      </c>
      <c r="AG37" s="250"/>
      <c r="AH37" s="251">
        <f t="shared" si="13"/>
        <v>0</v>
      </c>
      <c r="AI37" s="251"/>
      <c r="AK37" s="255"/>
    </row>
    <row r="38" spans="1:37">
      <c r="A38" s="1777"/>
      <c r="B38" s="249" t="s">
        <v>220</v>
      </c>
      <c r="C38" s="250" t="e">
        <f t="shared" si="4"/>
        <v>#REF!</v>
      </c>
      <c r="D38" s="250" t="e">
        <f t="shared" si="1"/>
        <v>#REF!</v>
      </c>
      <c r="E38" s="250" t="e">
        <f t="shared" si="2"/>
        <v>#REF!</v>
      </c>
      <c r="F38" s="251" t="e">
        <f t="shared" si="0"/>
        <v>#REF!</v>
      </c>
      <c r="G38" s="253"/>
      <c r="H38" s="1779"/>
      <c r="I38" s="249" t="s">
        <v>220</v>
      </c>
      <c r="J38" s="250" t="e">
        <f t="shared" si="7"/>
        <v>#REF!</v>
      </c>
      <c r="K38" s="250" t="e">
        <f t="shared" si="5"/>
        <v>#REF!</v>
      </c>
      <c r="L38" s="250" t="e">
        <f t="shared" si="6"/>
        <v>#REF!</v>
      </c>
      <c r="M38" s="251" t="e">
        <f t="shared" si="3"/>
        <v>#REF!</v>
      </c>
      <c r="N38" s="251"/>
      <c r="O38" s="1777"/>
      <c r="P38" s="249" t="s">
        <v>220</v>
      </c>
      <c r="Q38" s="250"/>
      <c r="R38" s="250">
        <f t="shared" si="8"/>
        <v>0</v>
      </c>
      <c r="S38" s="250"/>
      <c r="T38" s="251">
        <f t="shared" si="11"/>
        <v>0</v>
      </c>
      <c r="U38" s="251"/>
      <c r="V38" s="1777"/>
      <c r="W38" s="249" t="s">
        <v>220</v>
      </c>
      <c r="X38" s="250"/>
      <c r="Y38" s="250">
        <f t="shared" si="9"/>
        <v>0</v>
      </c>
      <c r="Z38" s="250"/>
      <c r="AA38" s="251">
        <f t="shared" si="12"/>
        <v>0</v>
      </c>
      <c r="AB38" s="251"/>
      <c r="AC38" s="1777"/>
      <c r="AD38" s="249" t="s">
        <v>220</v>
      </c>
      <c r="AE38" s="250"/>
      <c r="AF38" s="250">
        <f t="shared" si="10"/>
        <v>0</v>
      </c>
      <c r="AG38" s="250"/>
      <c r="AH38" s="251">
        <f t="shared" si="13"/>
        <v>0</v>
      </c>
      <c r="AI38" s="251"/>
      <c r="AK38" s="255"/>
    </row>
    <row r="39" spans="1:37">
      <c r="A39" s="1777"/>
      <c r="B39" s="249" t="s">
        <v>221</v>
      </c>
      <c r="C39" s="250" t="e">
        <f t="shared" si="4"/>
        <v>#REF!</v>
      </c>
      <c r="D39" s="250" t="e">
        <f t="shared" si="1"/>
        <v>#REF!</v>
      </c>
      <c r="E39" s="250" t="e">
        <f t="shared" si="2"/>
        <v>#REF!</v>
      </c>
      <c r="F39" s="251" t="e">
        <f t="shared" si="0"/>
        <v>#REF!</v>
      </c>
      <c r="G39" s="253"/>
      <c r="H39" s="1779"/>
      <c r="I39" s="249" t="s">
        <v>221</v>
      </c>
      <c r="J39" s="250" t="e">
        <f t="shared" si="7"/>
        <v>#REF!</v>
      </c>
      <c r="K39" s="250" t="e">
        <f t="shared" si="5"/>
        <v>#REF!</v>
      </c>
      <c r="L39" s="250" t="e">
        <f t="shared" si="6"/>
        <v>#REF!</v>
      </c>
      <c r="M39" s="251" t="e">
        <f t="shared" si="3"/>
        <v>#REF!</v>
      </c>
      <c r="N39" s="251"/>
      <c r="O39" s="1777"/>
      <c r="P39" s="249" t="s">
        <v>221</v>
      </c>
      <c r="Q39" s="250"/>
      <c r="R39" s="250">
        <f t="shared" si="8"/>
        <v>0</v>
      </c>
      <c r="S39" s="250"/>
      <c r="T39" s="251">
        <f t="shared" si="11"/>
        <v>0</v>
      </c>
      <c r="U39" s="251"/>
      <c r="V39" s="1777"/>
      <c r="W39" s="249" t="s">
        <v>221</v>
      </c>
      <c r="X39" s="250"/>
      <c r="Y39" s="250">
        <f t="shared" si="9"/>
        <v>0</v>
      </c>
      <c r="Z39" s="250"/>
      <c r="AA39" s="251">
        <f t="shared" si="12"/>
        <v>0</v>
      </c>
      <c r="AB39" s="251"/>
      <c r="AC39" s="1777"/>
      <c r="AD39" s="249" t="s">
        <v>221</v>
      </c>
      <c r="AE39" s="250"/>
      <c r="AF39" s="250">
        <f t="shared" si="10"/>
        <v>0</v>
      </c>
      <c r="AG39" s="250"/>
      <c r="AH39" s="251">
        <f t="shared" si="13"/>
        <v>0</v>
      </c>
      <c r="AI39" s="251"/>
      <c r="AK39" s="255"/>
    </row>
    <row r="40" spans="1:37">
      <c r="A40" s="1777"/>
      <c r="B40" s="249" t="s">
        <v>222</v>
      </c>
      <c r="C40" s="250" t="e">
        <f t="shared" si="4"/>
        <v>#REF!</v>
      </c>
      <c r="D40" s="250" t="e">
        <f t="shared" si="1"/>
        <v>#REF!</v>
      </c>
      <c r="E40" s="250" t="e">
        <f t="shared" si="2"/>
        <v>#REF!</v>
      </c>
      <c r="F40" s="251" t="e">
        <f t="shared" si="0"/>
        <v>#REF!</v>
      </c>
      <c r="G40" s="253"/>
      <c r="H40" s="1779"/>
      <c r="I40" s="249" t="s">
        <v>222</v>
      </c>
      <c r="J40" s="250" t="e">
        <f t="shared" si="7"/>
        <v>#REF!</v>
      </c>
      <c r="K40" s="250" t="e">
        <f t="shared" si="5"/>
        <v>#REF!</v>
      </c>
      <c r="L40" s="250" t="e">
        <f t="shared" si="6"/>
        <v>#REF!</v>
      </c>
      <c r="M40" s="251" t="e">
        <f t="shared" si="3"/>
        <v>#REF!</v>
      </c>
      <c r="N40" s="251"/>
      <c r="O40" s="1777"/>
      <c r="P40" s="249" t="s">
        <v>222</v>
      </c>
      <c r="Q40" s="250"/>
      <c r="R40" s="250">
        <f t="shared" si="8"/>
        <v>0</v>
      </c>
      <c r="S40" s="250"/>
      <c r="T40" s="251">
        <f t="shared" si="11"/>
        <v>0</v>
      </c>
      <c r="U40" s="251"/>
      <c r="V40" s="1777"/>
      <c r="W40" s="249" t="s">
        <v>222</v>
      </c>
      <c r="X40" s="250"/>
      <c r="Y40" s="250">
        <f t="shared" si="9"/>
        <v>0</v>
      </c>
      <c r="Z40" s="250"/>
      <c r="AA40" s="251">
        <f t="shared" si="12"/>
        <v>0</v>
      </c>
      <c r="AB40" s="251"/>
      <c r="AC40" s="1777"/>
      <c r="AD40" s="249" t="s">
        <v>222</v>
      </c>
      <c r="AE40" s="250"/>
      <c r="AF40" s="250">
        <f t="shared" si="10"/>
        <v>0</v>
      </c>
      <c r="AG40" s="250"/>
      <c r="AH40" s="251">
        <f t="shared" si="13"/>
        <v>0</v>
      </c>
      <c r="AI40" s="251"/>
      <c r="AK40" s="255"/>
    </row>
    <row r="41" spans="1:37">
      <c r="A41" s="1777"/>
      <c r="B41" s="249" t="s">
        <v>223</v>
      </c>
      <c r="C41" s="250" t="e">
        <f t="shared" si="4"/>
        <v>#REF!</v>
      </c>
      <c r="D41" s="250" t="e">
        <f t="shared" si="1"/>
        <v>#REF!</v>
      </c>
      <c r="E41" s="250" t="e">
        <f t="shared" si="2"/>
        <v>#REF!</v>
      </c>
      <c r="F41" s="251" t="e">
        <f t="shared" si="0"/>
        <v>#REF!</v>
      </c>
      <c r="G41" s="253"/>
      <c r="H41" s="1779"/>
      <c r="I41" s="249" t="s">
        <v>223</v>
      </c>
      <c r="J41" s="250" t="e">
        <f t="shared" si="7"/>
        <v>#REF!</v>
      </c>
      <c r="K41" s="250" t="e">
        <f t="shared" si="5"/>
        <v>#REF!</v>
      </c>
      <c r="L41" s="250" t="e">
        <f t="shared" si="6"/>
        <v>#REF!</v>
      </c>
      <c r="M41" s="251" t="e">
        <f t="shared" si="3"/>
        <v>#REF!</v>
      </c>
      <c r="N41" s="251"/>
      <c r="O41" s="1777"/>
      <c r="P41" s="249" t="s">
        <v>223</v>
      </c>
      <c r="Q41" s="250"/>
      <c r="R41" s="250">
        <f t="shared" si="8"/>
        <v>0</v>
      </c>
      <c r="S41" s="250"/>
      <c r="T41" s="251">
        <f t="shared" si="11"/>
        <v>0</v>
      </c>
      <c r="U41" s="251"/>
      <c r="V41" s="1777"/>
      <c r="W41" s="249" t="s">
        <v>223</v>
      </c>
      <c r="X41" s="250"/>
      <c r="Y41" s="250">
        <f t="shared" si="9"/>
        <v>0</v>
      </c>
      <c r="Z41" s="250"/>
      <c r="AA41" s="251">
        <f t="shared" si="12"/>
        <v>0</v>
      </c>
      <c r="AB41" s="251"/>
      <c r="AC41" s="1777"/>
      <c r="AD41" s="249" t="s">
        <v>223</v>
      </c>
      <c r="AE41" s="250"/>
      <c r="AF41" s="250">
        <f t="shared" si="10"/>
        <v>0</v>
      </c>
      <c r="AG41" s="250"/>
      <c r="AH41" s="251">
        <f t="shared" si="13"/>
        <v>0</v>
      </c>
      <c r="AI41" s="251"/>
      <c r="AK41" s="255"/>
    </row>
    <row r="42" spans="1:37">
      <c r="A42" s="1777"/>
      <c r="B42" s="249" t="s">
        <v>224</v>
      </c>
      <c r="C42" s="250" t="e">
        <f t="shared" si="4"/>
        <v>#REF!</v>
      </c>
      <c r="D42" s="250" t="e">
        <f t="shared" si="1"/>
        <v>#REF!</v>
      </c>
      <c r="E42" s="250" t="e">
        <f t="shared" si="2"/>
        <v>#REF!</v>
      </c>
      <c r="F42" s="251" t="e">
        <f t="shared" si="0"/>
        <v>#REF!</v>
      </c>
      <c r="G42" s="253"/>
      <c r="H42" s="1779"/>
      <c r="I42" s="249" t="s">
        <v>224</v>
      </c>
      <c r="J42" s="250" t="e">
        <f t="shared" si="7"/>
        <v>#REF!</v>
      </c>
      <c r="K42" s="250" t="e">
        <f t="shared" si="5"/>
        <v>#REF!</v>
      </c>
      <c r="L42" s="250" t="e">
        <f t="shared" si="6"/>
        <v>#REF!</v>
      </c>
      <c r="M42" s="251" t="e">
        <f t="shared" si="3"/>
        <v>#REF!</v>
      </c>
      <c r="N42" s="251"/>
      <c r="O42" s="1777"/>
      <c r="P42" s="249" t="s">
        <v>224</v>
      </c>
      <c r="Q42" s="250"/>
      <c r="R42" s="250">
        <f t="shared" si="8"/>
        <v>0</v>
      </c>
      <c r="S42" s="250"/>
      <c r="T42" s="251">
        <f t="shared" si="11"/>
        <v>0</v>
      </c>
      <c r="U42" s="251"/>
      <c r="V42" s="1777"/>
      <c r="W42" s="249" t="s">
        <v>224</v>
      </c>
      <c r="X42" s="250"/>
      <c r="Y42" s="250">
        <f t="shared" si="9"/>
        <v>0</v>
      </c>
      <c r="Z42" s="250"/>
      <c r="AA42" s="251">
        <f t="shared" si="12"/>
        <v>0</v>
      </c>
      <c r="AB42" s="251"/>
      <c r="AC42" s="1777"/>
      <c r="AD42" s="249" t="s">
        <v>224</v>
      </c>
      <c r="AE42" s="250"/>
      <c r="AF42" s="250">
        <f t="shared" si="10"/>
        <v>0</v>
      </c>
      <c r="AG42" s="250"/>
      <c r="AH42" s="251">
        <f t="shared" si="13"/>
        <v>0</v>
      </c>
      <c r="AI42" s="251"/>
      <c r="AK42" s="255"/>
    </row>
    <row r="43" spans="1:37">
      <c r="A43" s="1777"/>
      <c r="B43" s="249" t="s">
        <v>225</v>
      </c>
      <c r="C43" s="250" t="e">
        <f t="shared" si="4"/>
        <v>#REF!</v>
      </c>
      <c r="D43" s="250" t="e">
        <f t="shared" si="1"/>
        <v>#REF!</v>
      </c>
      <c r="E43" s="250" t="e">
        <f t="shared" si="2"/>
        <v>#REF!</v>
      </c>
      <c r="F43" s="251" t="e">
        <f t="shared" si="0"/>
        <v>#REF!</v>
      </c>
      <c r="G43" s="254" t="e">
        <f>SUM(D32:D43)</f>
        <v>#REF!</v>
      </c>
      <c r="H43" s="1780"/>
      <c r="I43" s="249" t="s">
        <v>225</v>
      </c>
      <c r="J43" s="250" t="e">
        <f t="shared" si="7"/>
        <v>#REF!</v>
      </c>
      <c r="K43" s="250" t="e">
        <f t="shared" si="5"/>
        <v>#REF!</v>
      </c>
      <c r="L43" s="250" t="e">
        <f t="shared" si="6"/>
        <v>#REF!</v>
      </c>
      <c r="M43" s="251" t="e">
        <f t="shared" si="3"/>
        <v>#REF!</v>
      </c>
      <c r="N43" s="254" t="e">
        <f>SUM(K32:K43)</f>
        <v>#REF!</v>
      </c>
      <c r="O43" s="1777"/>
      <c r="P43" s="249" t="s">
        <v>225</v>
      </c>
      <c r="Q43" s="250"/>
      <c r="R43" s="250">
        <f t="shared" si="8"/>
        <v>0</v>
      </c>
      <c r="S43" s="250"/>
      <c r="T43" s="251">
        <f t="shared" si="11"/>
        <v>0</v>
      </c>
      <c r="U43" s="254">
        <f>SUM(R32:R43)</f>
        <v>0</v>
      </c>
      <c r="V43" s="1777"/>
      <c r="W43" s="249" t="s">
        <v>225</v>
      </c>
      <c r="X43" s="250"/>
      <c r="Y43" s="250">
        <f t="shared" si="9"/>
        <v>0</v>
      </c>
      <c r="Z43" s="250"/>
      <c r="AA43" s="251">
        <f t="shared" si="12"/>
        <v>0</v>
      </c>
      <c r="AB43" s="254">
        <f>SUM(Y32:Y43)</f>
        <v>0</v>
      </c>
      <c r="AC43" s="1777"/>
      <c r="AD43" s="249" t="s">
        <v>225</v>
      </c>
      <c r="AE43" s="250"/>
      <c r="AF43" s="250">
        <f t="shared" si="10"/>
        <v>0</v>
      </c>
      <c r="AG43" s="250"/>
      <c r="AH43" s="251">
        <f t="shared" si="13"/>
        <v>0</v>
      </c>
      <c r="AI43" s="254">
        <f>SUM(AF32:AF43)</f>
        <v>0</v>
      </c>
      <c r="AJ43" s="230">
        <f>AJ31+1</f>
        <v>2024</v>
      </c>
      <c r="AK43" s="255" t="e">
        <f>G43+N43+U43+AB43+AI43</f>
        <v>#REF!</v>
      </c>
    </row>
    <row r="44" spans="1:37">
      <c r="A44" s="1777">
        <f>A32+1</f>
        <v>2025</v>
      </c>
      <c r="B44" s="249" t="s">
        <v>214</v>
      </c>
      <c r="C44" s="250" t="e">
        <f t="shared" si="4"/>
        <v>#REF!</v>
      </c>
      <c r="D44" s="250" t="e">
        <f t="shared" si="1"/>
        <v>#REF!</v>
      </c>
      <c r="E44" s="250" t="e">
        <f t="shared" si="2"/>
        <v>#REF!</v>
      </c>
      <c r="F44" s="251" t="e">
        <f t="shared" si="0"/>
        <v>#REF!</v>
      </c>
      <c r="G44" s="252"/>
      <c r="H44" s="1778">
        <f>H32+1</f>
        <v>2025</v>
      </c>
      <c r="I44" s="249" t="s">
        <v>214</v>
      </c>
      <c r="J44" s="250" t="e">
        <f t="shared" si="7"/>
        <v>#REF!</v>
      </c>
      <c r="K44" s="250" t="e">
        <f t="shared" si="5"/>
        <v>#REF!</v>
      </c>
      <c r="L44" s="250" t="e">
        <f t="shared" si="6"/>
        <v>#REF!</v>
      </c>
      <c r="M44" s="251" t="e">
        <f t="shared" si="3"/>
        <v>#REF!</v>
      </c>
      <c r="N44" s="251"/>
      <c r="O44" s="1777">
        <f>O32+1</f>
        <v>2025</v>
      </c>
      <c r="P44" s="249" t="s">
        <v>214</v>
      </c>
      <c r="Q44" s="250" t="e">
        <f>Q5-Q6</f>
        <v>#REF!</v>
      </c>
      <c r="R44" s="250" t="e">
        <f>Q44*$R$5/12</f>
        <v>#REF!</v>
      </c>
      <c r="S44" s="250" t="e">
        <f>$Q$5/R$6</f>
        <v>#REF!</v>
      </c>
      <c r="T44" s="251" t="e">
        <f t="shared" si="11"/>
        <v>#REF!</v>
      </c>
      <c r="U44" s="251"/>
      <c r="V44" s="1777">
        <f>V32+1</f>
        <v>2024</v>
      </c>
      <c r="W44" s="249" t="s">
        <v>214</v>
      </c>
      <c r="X44" s="250"/>
      <c r="Y44" s="250">
        <f t="shared" si="9"/>
        <v>0</v>
      </c>
      <c r="Z44" s="250"/>
      <c r="AA44" s="251">
        <f t="shared" si="12"/>
        <v>0</v>
      </c>
      <c r="AB44" s="251"/>
      <c r="AC44" s="1777">
        <f>AC32+1</f>
        <v>2024</v>
      </c>
      <c r="AD44" s="249" t="s">
        <v>214</v>
      </c>
      <c r="AE44" s="250"/>
      <c r="AF44" s="250">
        <f t="shared" si="10"/>
        <v>0</v>
      </c>
      <c r="AG44" s="250"/>
      <c r="AH44" s="251">
        <f t="shared" si="13"/>
        <v>0</v>
      </c>
      <c r="AI44" s="251"/>
      <c r="AK44" s="255"/>
    </row>
    <row r="45" spans="1:37">
      <c r="A45" s="1777"/>
      <c r="B45" s="249" t="s">
        <v>215</v>
      </c>
      <c r="C45" s="250" t="e">
        <f t="shared" si="4"/>
        <v>#REF!</v>
      </c>
      <c r="D45" s="250" t="e">
        <f t="shared" si="1"/>
        <v>#REF!</v>
      </c>
      <c r="E45" s="250" t="e">
        <f t="shared" si="2"/>
        <v>#REF!</v>
      </c>
      <c r="F45" s="251" t="e">
        <f t="shared" si="0"/>
        <v>#REF!</v>
      </c>
      <c r="G45" s="253"/>
      <c r="H45" s="1779"/>
      <c r="I45" s="249" t="s">
        <v>215</v>
      </c>
      <c r="J45" s="250" t="e">
        <f t="shared" si="7"/>
        <v>#REF!</v>
      </c>
      <c r="K45" s="250" t="e">
        <f t="shared" si="5"/>
        <v>#REF!</v>
      </c>
      <c r="L45" s="250" t="e">
        <f t="shared" si="6"/>
        <v>#REF!</v>
      </c>
      <c r="M45" s="251" t="e">
        <f t="shared" si="3"/>
        <v>#REF!</v>
      </c>
      <c r="N45" s="251"/>
      <c r="O45" s="1777"/>
      <c r="P45" s="249" t="s">
        <v>215</v>
      </c>
      <c r="Q45" s="250" t="e">
        <f>Q44-S44</f>
        <v>#REF!</v>
      </c>
      <c r="R45" s="250" t="e">
        <f t="shared" si="8"/>
        <v>#REF!</v>
      </c>
      <c r="S45" s="250" t="e">
        <f t="shared" ref="S45:S107" si="14">$Q$5/R$6</f>
        <v>#REF!</v>
      </c>
      <c r="T45" s="251" t="e">
        <f t="shared" si="11"/>
        <v>#REF!</v>
      </c>
      <c r="U45" s="251"/>
      <c r="V45" s="1777"/>
      <c r="W45" s="249" t="s">
        <v>215</v>
      </c>
      <c r="X45" s="250"/>
      <c r="Y45" s="250">
        <f t="shared" si="9"/>
        <v>0</v>
      </c>
      <c r="Z45" s="250"/>
      <c r="AA45" s="251">
        <f t="shared" si="12"/>
        <v>0</v>
      </c>
      <c r="AB45" s="251"/>
      <c r="AC45" s="1777"/>
      <c r="AD45" s="249" t="s">
        <v>215</v>
      </c>
      <c r="AE45" s="250"/>
      <c r="AF45" s="250">
        <f t="shared" si="10"/>
        <v>0</v>
      </c>
      <c r="AG45" s="250"/>
      <c r="AH45" s="251">
        <f t="shared" si="13"/>
        <v>0</v>
      </c>
      <c r="AI45" s="251"/>
      <c r="AK45" s="255"/>
    </row>
    <row r="46" spans="1:37">
      <c r="A46" s="1777"/>
      <c r="B46" s="249" t="s">
        <v>216</v>
      </c>
      <c r="C46" s="250" t="e">
        <f t="shared" si="4"/>
        <v>#REF!</v>
      </c>
      <c r="D46" s="250" t="e">
        <f t="shared" si="1"/>
        <v>#REF!</v>
      </c>
      <c r="E46" s="250" t="e">
        <f t="shared" si="2"/>
        <v>#REF!</v>
      </c>
      <c r="F46" s="251" t="e">
        <f t="shared" si="0"/>
        <v>#REF!</v>
      </c>
      <c r="G46" s="253"/>
      <c r="H46" s="1779"/>
      <c r="I46" s="249" t="s">
        <v>216</v>
      </c>
      <c r="J46" s="250" t="e">
        <f t="shared" si="7"/>
        <v>#REF!</v>
      </c>
      <c r="K46" s="250" t="e">
        <f t="shared" si="5"/>
        <v>#REF!</v>
      </c>
      <c r="L46" s="250" t="e">
        <f t="shared" si="6"/>
        <v>#REF!</v>
      </c>
      <c r="M46" s="251" t="e">
        <f t="shared" si="3"/>
        <v>#REF!</v>
      </c>
      <c r="N46" s="251"/>
      <c r="O46" s="1777"/>
      <c r="P46" s="249" t="s">
        <v>216</v>
      </c>
      <c r="Q46" s="250" t="e">
        <f t="shared" ref="Q46:Q109" si="15">Q45-S45</f>
        <v>#REF!</v>
      </c>
      <c r="R46" s="250" t="e">
        <f t="shared" ref="R46:R109" si="16">Q46*$D$5/12</f>
        <v>#REF!</v>
      </c>
      <c r="S46" s="250" t="e">
        <f t="shared" si="14"/>
        <v>#REF!</v>
      </c>
      <c r="T46" s="251" t="e">
        <f t="shared" si="11"/>
        <v>#REF!</v>
      </c>
      <c r="U46" s="251"/>
      <c r="V46" s="1777"/>
      <c r="W46" s="249" t="s">
        <v>216</v>
      </c>
      <c r="X46" s="250"/>
      <c r="Y46" s="250">
        <f t="shared" si="9"/>
        <v>0</v>
      </c>
      <c r="Z46" s="250"/>
      <c r="AA46" s="251">
        <f t="shared" si="12"/>
        <v>0</v>
      </c>
      <c r="AB46" s="251"/>
      <c r="AC46" s="1777"/>
      <c r="AD46" s="249" t="s">
        <v>216</v>
      </c>
      <c r="AE46" s="250"/>
      <c r="AF46" s="250">
        <f t="shared" si="10"/>
        <v>0</v>
      </c>
      <c r="AG46" s="250"/>
      <c r="AH46" s="251">
        <f t="shared" si="13"/>
        <v>0</v>
      </c>
      <c r="AI46" s="251"/>
      <c r="AK46" s="255"/>
    </row>
    <row r="47" spans="1:37">
      <c r="A47" s="1777"/>
      <c r="B47" s="249" t="s">
        <v>217</v>
      </c>
      <c r="C47" s="250" t="e">
        <f t="shared" si="4"/>
        <v>#REF!</v>
      </c>
      <c r="D47" s="250" t="e">
        <f t="shared" si="1"/>
        <v>#REF!</v>
      </c>
      <c r="E47" s="250" t="e">
        <f t="shared" si="2"/>
        <v>#REF!</v>
      </c>
      <c r="F47" s="251" t="e">
        <f t="shared" si="0"/>
        <v>#REF!</v>
      </c>
      <c r="G47" s="253"/>
      <c r="H47" s="1779"/>
      <c r="I47" s="249" t="s">
        <v>217</v>
      </c>
      <c r="J47" s="250" t="e">
        <f t="shared" si="7"/>
        <v>#REF!</v>
      </c>
      <c r="K47" s="250" t="e">
        <f t="shared" si="5"/>
        <v>#REF!</v>
      </c>
      <c r="L47" s="250" t="e">
        <f t="shared" si="6"/>
        <v>#REF!</v>
      </c>
      <c r="M47" s="251" t="e">
        <f t="shared" si="3"/>
        <v>#REF!</v>
      </c>
      <c r="N47" s="251"/>
      <c r="O47" s="1777"/>
      <c r="P47" s="249" t="s">
        <v>217</v>
      </c>
      <c r="Q47" s="250" t="e">
        <f t="shared" si="15"/>
        <v>#REF!</v>
      </c>
      <c r="R47" s="250" t="e">
        <f t="shared" si="16"/>
        <v>#REF!</v>
      </c>
      <c r="S47" s="250" t="e">
        <f t="shared" si="14"/>
        <v>#REF!</v>
      </c>
      <c r="T47" s="251" t="e">
        <f t="shared" si="11"/>
        <v>#REF!</v>
      </c>
      <c r="U47" s="251"/>
      <c r="V47" s="1777"/>
      <c r="W47" s="249" t="s">
        <v>217</v>
      </c>
      <c r="X47" s="250"/>
      <c r="Y47" s="250">
        <f t="shared" si="9"/>
        <v>0</v>
      </c>
      <c r="Z47" s="250"/>
      <c r="AA47" s="251">
        <f t="shared" si="12"/>
        <v>0</v>
      </c>
      <c r="AB47" s="251"/>
      <c r="AC47" s="1777"/>
      <c r="AD47" s="249" t="s">
        <v>217</v>
      </c>
      <c r="AE47" s="250"/>
      <c r="AF47" s="250">
        <f t="shared" si="10"/>
        <v>0</v>
      </c>
      <c r="AG47" s="250"/>
      <c r="AH47" s="251">
        <f t="shared" si="13"/>
        <v>0</v>
      </c>
      <c r="AI47" s="251"/>
      <c r="AK47" s="255"/>
    </row>
    <row r="48" spans="1:37">
      <c r="A48" s="1777"/>
      <c r="B48" s="249" t="s">
        <v>218</v>
      </c>
      <c r="C48" s="250" t="e">
        <f t="shared" si="4"/>
        <v>#REF!</v>
      </c>
      <c r="D48" s="250" t="e">
        <f t="shared" si="1"/>
        <v>#REF!</v>
      </c>
      <c r="E48" s="250" t="e">
        <f t="shared" si="2"/>
        <v>#REF!</v>
      </c>
      <c r="F48" s="251" t="e">
        <f t="shared" si="0"/>
        <v>#REF!</v>
      </c>
      <c r="G48" s="253"/>
      <c r="H48" s="1779"/>
      <c r="I48" s="249" t="s">
        <v>218</v>
      </c>
      <c r="J48" s="250" t="e">
        <f t="shared" si="7"/>
        <v>#REF!</v>
      </c>
      <c r="K48" s="250" t="e">
        <f t="shared" si="5"/>
        <v>#REF!</v>
      </c>
      <c r="L48" s="250" t="e">
        <f t="shared" si="6"/>
        <v>#REF!</v>
      </c>
      <c r="M48" s="251" t="e">
        <f t="shared" si="3"/>
        <v>#REF!</v>
      </c>
      <c r="N48" s="251"/>
      <c r="O48" s="1777"/>
      <c r="P48" s="249" t="s">
        <v>218</v>
      </c>
      <c r="Q48" s="250" t="e">
        <f t="shared" si="15"/>
        <v>#REF!</v>
      </c>
      <c r="R48" s="250" t="e">
        <f t="shared" si="16"/>
        <v>#REF!</v>
      </c>
      <c r="S48" s="250" t="e">
        <f t="shared" si="14"/>
        <v>#REF!</v>
      </c>
      <c r="T48" s="251" t="e">
        <f t="shared" si="11"/>
        <v>#REF!</v>
      </c>
      <c r="U48" s="251"/>
      <c r="V48" s="1777"/>
      <c r="W48" s="249" t="s">
        <v>218</v>
      </c>
      <c r="X48" s="250"/>
      <c r="Y48" s="250">
        <f t="shared" si="9"/>
        <v>0</v>
      </c>
      <c r="Z48" s="250"/>
      <c r="AA48" s="251">
        <f t="shared" si="12"/>
        <v>0</v>
      </c>
      <c r="AB48" s="251"/>
      <c r="AC48" s="1777"/>
      <c r="AD48" s="249" t="s">
        <v>218</v>
      </c>
      <c r="AE48" s="250"/>
      <c r="AF48" s="250">
        <f t="shared" si="10"/>
        <v>0</v>
      </c>
      <c r="AG48" s="250"/>
      <c r="AH48" s="251">
        <f t="shared" si="13"/>
        <v>0</v>
      </c>
      <c r="AI48" s="251"/>
      <c r="AK48" s="255"/>
    </row>
    <row r="49" spans="1:37">
      <c r="A49" s="1777"/>
      <c r="B49" s="249" t="s">
        <v>219</v>
      </c>
      <c r="C49" s="250" t="e">
        <f t="shared" si="4"/>
        <v>#REF!</v>
      </c>
      <c r="D49" s="250" t="e">
        <f t="shared" si="1"/>
        <v>#REF!</v>
      </c>
      <c r="E49" s="250" t="e">
        <f t="shared" si="2"/>
        <v>#REF!</v>
      </c>
      <c r="F49" s="251" t="e">
        <f t="shared" si="0"/>
        <v>#REF!</v>
      </c>
      <c r="G49" s="253"/>
      <c r="H49" s="1779"/>
      <c r="I49" s="249" t="s">
        <v>219</v>
      </c>
      <c r="J49" s="250" t="e">
        <f t="shared" si="7"/>
        <v>#REF!</v>
      </c>
      <c r="K49" s="250" t="e">
        <f t="shared" si="5"/>
        <v>#REF!</v>
      </c>
      <c r="L49" s="250" t="e">
        <f t="shared" si="6"/>
        <v>#REF!</v>
      </c>
      <c r="M49" s="251" t="e">
        <f t="shared" si="3"/>
        <v>#REF!</v>
      </c>
      <c r="N49" s="251"/>
      <c r="O49" s="1777"/>
      <c r="P49" s="249" t="s">
        <v>219</v>
      </c>
      <c r="Q49" s="250" t="e">
        <f t="shared" si="15"/>
        <v>#REF!</v>
      </c>
      <c r="R49" s="250" t="e">
        <f t="shared" si="16"/>
        <v>#REF!</v>
      </c>
      <c r="S49" s="250" t="e">
        <f t="shared" si="14"/>
        <v>#REF!</v>
      </c>
      <c r="T49" s="251" t="e">
        <f t="shared" si="11"/>
        <v>#REF!</v>
      </c>
      <c r="U49" s="251"/>
      <c r="V49" s="1777"/>
      <c r="W49" s="249" t="s">
        <v>219</v>
      </c>
      <c r="X49" s="250"/>
      <c r="Y49" s="250">
        <f t="shared" si="9"/>
        <v>0</v>
      </c>
      <c r="Z49" s="250"/>
      <c r="AA49" s="251">
        <f t="shared" si="12"/>
        <v>0</v>
      </c>
      <c r="AB49" s="251"/>
      <c r="AC49" s="1777"/>
      <c r="AD49" s="249" t="s">
        <v>219</v>
      </c>
      <c r="AE49" s="250"/>
      <c r="AF49" s="250">
        <f t="shared" si="10"/>
        <v>0</v>
      </c>
      <c r="AG49" s="250"/>
      <c r="AH49" s="251">
        <f t="shared" si="13"/>
        <v>0</v>
      </c>
      <c r="AI49" s="251"/>
      <c r="AK49" s="255"/>
    </row>
    <row r="50" spans="1:37">
      <c r="A50" s="1777"/>
      <c r="B50" s="249" t="s">
        <v>220</v>
      </c>
      <c r="C50" s="250" t="e">
        <f t="shared" si="4"/>
        <v>#REF!</v>
      </c>
      <c r="D50" s="250" t="e">
        <f t="shared" si="1"/>
        <v>#REF!</v>
      </c>
      <c r="E50" s="250" t="e">
        <f t="shared" si="2"/>
        <v>#REF!</v>
      </c>
      <c r="F50" s="251" t="e">
        <f t="shared" si="0"/>
        <v>#REF!</v>
      </c>
      <c r="G50" s="253"/>
      <c r="H50" s="1779"/>
      <c r="I50" s="249" t="s">
        <v>220</v>
      </c>
      <c r="J50" s="250" t="e">
        <f t="shared" si="7"/>
        <v>#REF!</v>
      </c>
      <c r="K50" s="250" t="e">
        <f t="shared" si="5"/>
        <v>#REF!</v>
      </c>
      <c r="L50" s="250" t="e">
        <f t="shared" si="6"/>
        <v>#REF!</v>
      </c>
      <c r="M50" s="251" t="e">
        <f t="shared" si="3"/>
        <v>#REF!</v>
      </c>
      <c r="N50" s="251"/>
      <c r="O50" s="1777"/>
      <c r="P50" s="249" t="s">
        <v>220</v>
      </c>
      <c r="Q50" s="250" t="e">
        <f t="shared" si="15"/>
        <v>#REF!</v>
      </c>
      <c r="R50" s="250" t="e">
        <f t="shared" si="16"/>
        <v>#REF!</v>
      </c>
      <c r="S50" s="250" t="e">
        <f t="shared" si="14"/>
        <v>#REF!</v>
      </c>
      <c r="T50" s="251" t="e">
        <f t="shared" si="11"/>
        <v>#REF!</v>
      </c>
      <c r="U50" s="251"/>
      <c r="V50" s="1777"/>
      <c r="W50" s="249" t="s">
        <v>220</v>
      </c>
      <c r="X50" s="250"/>
      <c r="Y50" s="250">
        <f t="shared" si="9"/>
        <v>0</v>
      </c>
      <c r="Z50" s="250"/>
      <c r="AA50" s="251">
        <f t="shared" si="12"/>
        <v>0</v>
      </c>
      <c r="AB50" s="251"/>
      <c r="AC50" s="1777"/>
      <c r="AD50" s="249" t="s">
        <v>220</v>
      </c>
      <c r="AE50" s="250"/>
      <c r="AF50" s="250">
        <f t="shared" si="10"/>
        <v>0</v>
      </c>
      <c r="AG50" s="250"/>
      <c r="AH50" s="251">
        <f t="shared" si="13"/>
        <v>0</v>
      </c>
      <c r="AI50" s="251"/>
      <c r="AK50" s="255"/>
    </row>
    <row r="51" spans="1:37">
      <c r="A51" s="1777"/>
      <c r="B51" s="249" t="s">
        <v>221</v>
      </c>
      <c r="C51" s="250" t="e">
        <f t="shared" si="4"/>
        <v>#REF!</v>
      </c>
      <c r="D51" s="250" t="e">
        <f t="shared" si="1"/>
        <v>#REF!</v>
      </c>
      <c r="E51" s="250" t="e">
        <f t="shared" si="2"/>
        <v>#REF!</v>
      </c>
      <c r="F51" s="251" t="e">
        <f t="shared" si="0"/>
        <v>#REF!</v>
      </c>
      <c r="G51" s="253"/>
      <c r="H51" s="1779"/>
      <c r="I51" s="249" t="s">
        <v>221</v>
      </c>
      <c r="J51" s="250" t="e">
        <f t="shared" si="7"/>
        <v>#REF!</v>
      </c>
      <c r="K51" s="250" t="e">
        <f t="shared" si="5"/>
        <v>#REF!</v>
      </c>
      <c r="L51" s="250" t="e">
        <f t="shared" si="6"/>
        <v>#REF!</v>
      </c>
      <c r="M51" s="251" t="e">
        <f t="shared" si="3"/>
        <v>#REF!</v>
      </c>
      <c r="N51" s="251"/>
      <c r="O51" s="1777"/>
      <c r="P51" s="249" t="s">
        <v>221</v>
      </c>
      <c r="Q51" s="250" t="e">
        <f t="shared" si="15"/>
        <v>#REF!</v>
      </c>
      <c r="R51" s="250" t="e">
        <f t="shared" si="16"/>
        <v>#REF!</v>
      </c>
      <c r="S51" s="250" t="e">
        <f t="shared" si="14"/>
        <v>#REF!</v>
      </c>
      <c r="T51" s="251" t="e">
        <f t="shared" si="11"/>
        <v>#REF!</v>
      </c>
      <c r="U51" s="251"/>
      <c r="V51" s="1777"/>
      <c r="W51" s="249" t="s">
        <v>221</v>
      </c>
      <c r="X51" s="250"/>
      <c r="Y51" s="250">
        <f t="shared" si="9"/>
        <v>0</v>
      </c>
      <c r="Z51" s="250"/>
      <c r="AA51" s="251">
        <f t="shared" si="12"/>
        <v>0</v>
      </c>
      <c r="AB51" s="251"/>
      <c r="AC51" s="1777"/>
      <c r="AD51" s="249" t="s">
        <v>221</v>
      </c>
      <c r="AE51" s="250"/>
      <c r="AF51" s="250">
        <f t="shared" si="10"/>
        <v>0</v>
      </c>
      <c r="AG51" s="250"/>
      <c r="AH51" s="251">
        <f t="shared" si="13"/>
        <v>0</v>
      </c>
      <c r="AI51" s="251"/>
      <c r="AK51" s="255"/>
    </row>
    <row r="52" spans="1:37">
      <c r="A52" s="1777"/>
      <c r="B52" s="249" t="s">
        <v>222</v>
      </c>
      <c r="C52" s="250" t="e">
        <f t="shared" si="4"/>
        <v>#REF!</v>
      </c>
      <c r="D52" s="250" t="e">
        <f t="shared" si="1"/>
        <v>#REF!</v>
      </c>
      <c r="E52" s="250" t="e">
        <f t="shared" si="2"/>
        <v>#REF!</v>
      </c>
      <c r="F52" s="251" t="e">
        <f t="shared" si="0"/>
        <v>#REF!</v>
      </c>
      <c r="G52" s="253"/>
      <c r="H52" s="1779"/>
      <c r="I52" s="249" t="s">
        <v>222</v>
      </c>
      <c r="J52" s="250" t="e">
        <f t="shared" si="7"/>
        <v>#REF!</v>
      </c>
      <c r="K52" s="250" t="e">
        <f t="shared" si="5"/>
        <v>#REF!</v>
      </c>
      <c r="L52" s="250" t="e">
        <f t="shared" si="6"/>
        <v>#REF!</v>
      </c>
      <c r="M52" s="251" t="e">
        <f t="shared" si="3"/>
        <v>#REF!</v>
      </c>
      <c r="N52" s="251"/>
      <c r="O52" s="1777"/>
      <c r="P52" s="249" t="s">
        <v>222</v>
      </c>
      <c r="Q52" s="250" t="e">
        <f t="shared" si="15"/>
        <v>#REF!</v>
      </c>
      <c r="R52" s="250" t="e">
        <f t="shared" si="16"/>
        <v>#REF!</v>
      </c>
      <c r="S52" s="250" t="e">
        <f t="shared" si="14"/>
        <v>#REF!</v>
      </c>
      <c r="T52" s="251" t="e">
        <f t="shared" si="11"/>
        <v>#REF!</v>
      </c>
      <c r="U52" s="251"/>
      <c r="V52" s="1777"/>
      <c r="W52" s="249" t="s">
        <v>222</v>
      </c>
      <c r="X52" s="250"/>
      <c r="Y52" s="250">
        <f t="shared" si="9"/>
        <v>0</v>
      </c>
      <c r="Z52" s="250"/>
      <c r="AA52" s="251">
        <f t="shared" si="12"/>
        <v>0</v>
      </c>
      <c r="AB52" s="251"/>
      <c r="AC52" s="1777"/>
      <c r="AD52" s="249" t="s">
        <v>222</v>
      </c>
      <c r="AE52" s="250"/>
      <c r="AF52" s="250">
        <f t="shared" si="10"/>
        <v>0</v>
      </c>
      <c r="AG52" s="250"/>
      <c r="AH52" s="251">
        <f t="shared" si="13"/>
        <v>0</v>
      </c>
      <c r="AI52" s="251"/>
      <c r="AK52" s="255"/>
    </row>
    <row r="53" spans="1:37">
      <c r="A53" s="1777"/>
      <c r="B53" s="249" t="s">
        <v>223</v>
      </c>
      <c r="C53" s="250" t="e">
        <f t="shared" si="4"/>
        <v>#REF!</v>
      </c>
      <c r="D53" s="250" t="e">
        <f t="shared" si="1"/>
        <v>#REF!</v>
      </c>
      <c r="E53" s="250" t="e">
        <f t="shared" si="2"/>
        <v>#REF!</v>
      </c>
      <c r="F53" s="251" t="e">
        <f t="shared" si="0"/>
        <v>#REF!</v>
      </c>
      <c r="G53" s="253"/>
      <c r="H53" s="1779"/>
      <c r="I53" s="249" t="s">
        <v>223</v>
      </c>
      <c r="J53" s="250" t="e">
        <f t="shared" si="7"/>
        <v>#REF!</v>
      </c>
      <c r="K53" s="250" t="e">
        <f t="shared" si="5"/>
        <v>#REF!</v>
      </c>
      <c r="L53" s="250" t="e">
        <f t="shared" si="6"/>
        <v>#REF!</v>
      </c>
      <c r="M53" s="251" t="e">
        <f t="shared" si="3"/>
        <v>#REF!</v>
      </c>
      <c r="N53" s="251"/>
      <c r="O53" s="1777"/>
      <c r="P53" s="249" t="s">
        <v>223</v>
      </c>
      <c r="Q53" s="250" t="e">
        <f t="shared" si="15"/>
        <v>#REF!</v>
      </c>
      <c r="R53" s="250" t="e">
        <f t="shared" si="16"/>
        <v>#REF!</v>
      </c>
      <c r="S53" s="250" t="e">
        <f t="shared" si="14"/>
        <v>#REF!</v>
      </c>
      <c r="T53" s="251" t="e">
        <f t="shared" si="11"/>
        <v>#REF!</v>
      </c>
      <c r="U53" s="251"/>
      <c r="V53" s="1777"/>
      <c r="W53" s="249" t="s">
        <v>223</v>
      </c>
      <c r="X53" s="250"/>
      <c r="Y53" s="250">
        <f t="shared" si="9"/>
        <v>0</v>
      </c>
      <c r="Z53" s="250"/>
      <c r="AA53" s="251">
        <f t="shared" si="12"/>
        <v>0</v>
      </c>
      <c r="AB53" s="251"/>
      <c r="AC53" s="1777"/>
      <c r="AD53" s="249" t="s">
        <v>223</v>
      </c>
      <c r="AE53" s="250"/>
      <c r="AF53" s="250">
        <f t="shared" si="10"/>
        <v>0</v>
      </c>
      <c r="AG53" s="250"/>
      <c r="AH53" s="251">
        <f t="shared" si="13"/>
        <v>0</v>
      </c>
      <c r="AI53" s="251"/>
      <c r="AK53" s="255"/>
    </row>
    <row r="54" spans="1:37">
      <c r="A54" s="1777"/>
      <c r="B54" s="249" t="s">
        <v>224</v>
      </c>
      <c r="C54" s="250" t="e">
        <f t="shared" si="4"/>
        <v>#REF!</v>
      </c>
      <c r="D54" s="250" t="e">
        <f t="shared" si="1"/>
        <v>#REF!</v>
      </c>
      <c r="E54" s="250" t="e">
        <f t="shared" si="2"/>
        <v>#REF!</v>
      </c>
      <c r="F54" s="251" t="e">
        <f t="shared" si="0"/>
        <v>#REF!</v>
      </c>
      <c r="G54" s="253"/>
      <c r="H54" s="1779"/>
      <c r="I54" s="249" t="s">
        <v>224</v>
      </c>
      <c r="J54" s="250" t="e">
        <f t="shared" si="7"/>
        <v>#REF!</v>
      </c>
      <c r="K54" s="250" t="e">
        <f t="shared" si="5"/>
        <v>#REF!</v>
      </c>
      <c r="L54" s="250" t="e">
        <f t="shared" si="6"/>
        <v>#REF!</v>
      </c>
      <c r="M54" s="251" t="e">
        <f t="shared" si="3"/>
        <v>#REF!</v>
      </c>
      <c r="N54" s="251"/>
      <c r="O54" s="1777"/>
      <c r="P54" s="249" t="s">
        <v>224</v>
      </c>
      <c r="Q54" s="250" t="e">
        <f t="shared" si="15"/>
        <v>#REF!</v>
      </c>
      <c r="R54" s="250" t="e">
        <f t="shared" si="16"/>
        <v>#REF!</v>
      </c>
      <c r="S54" s="250" t="e">
        <f t="shared" si="14"/>
        <v>#REF!</v>
      </c>
      <c r="T54" s="251" t="e">
        <f t="shared" si="11"/>
        <v>#REF!</v>
      </c>
      <c r="U54" s="251"/>
      <c r="V54" s="1777"/>
      <c r="W54" s="249" t="s">
        <v>224</v>
      </c>
      <c r="X54" s="250"/>
      <c r="Y54" s="250">
        <f t="shared" si="9"/>
        <v>0</v>
      </c>
      <c r="Z54" s="250"/>
      <c r="AA54" s="251">
        <f t="shared" si="12"/>
        <v>0</v>
      </c>
      <c r="AB54" s="251"/>
      <c r="AC54" s="1777"/>
      <c r="AD54" s="249" t="s">
        <v>224</v>
      </c>
      <c r="AE54" s="250"/>
      <c r="AF54" s="250">
        <f t="shared" si="10"/>
        <v>0</v>
      </c>
      <c r="AG54" s="250"/>
      <c r="AH54" s="251">
        <f t="shared" si="13"/>
        <v>0</v>
      </c>
      <c r="AI54" s="251"/>
      <c r="AK54" s="255"/>
    </row>
    <row r="55" spans="1:37">
      <c r="A55" s="1777"/>
      <c r="B55" s="249" t="s">
        <v>225</v>
      </c>
      <c r="C55" s="250" t="e">
        <f t="shared" si="4"/>
        <v>#REF!</v>
      </c>
      <c r="D55" s="250" t="e">
        <f t="shared" si="1"/>
        <v>#REF!</v>
      </c>
      <c r="E55" s="250" t="e">
        <f t="shared" si="2"/>
        <v>#REF!</v>
      </c>
      <c r="F55" s="251" t="e">
        <f t="shared" si="0"/>
        <v>#REF!</v>
      </c>
      <c r="G55" s="254" t="e">
        <f>SUM(D44:D55)</f>
        <v>#REF!</v>
      </c>
      <c r="H55" s="1780"/>
      <c r="I55" s="249" t="s">
        <v>225</v>
      </c>
      <c r="J55" s="250" t="e">
        <f t="shared" si="7"/>
        <v>#REF!</v>
      </c>
      <c r="K55" s="250" t="e">
        <f t="shared" si="5"/>
        <v>#REF!</v>
      </c>
      <c r="L55" s="250" t="e">
        <f t="shared" si="6"/>
        <v>#REF!</v>
      </c>
      <c r="M55" s="251" t="e">
        <f t="shared" si="3"/>
        <v>#REF!</v>
      </c>
      <c r="N55" s="254" t="e">
        <f>SUM(K44:K55)</f>
        <v>#REF!</v>
      </c>
      <c r="O55" s="1777"/>
      <c r="P55" s="249" t="s">
        <v>225</v>
      </c>
      <c r="Q55" s="250" t="e">
        <f t="shared" si="15"/>
        <v>#REF!</v>
      </c>
      <c r="R55" s="250" t="e">
        <f t="shared" si="16"/>
        <v>#REF!</v>
      </c>
      <c r="S55" s="250" t="e">
        <f t="shared" si="14"/>
        <v>#REF!</v>
      </c>
      <c r="T55" s="251" t="e">
        <f t="shared" si="11"/>
        <v>#REF!</v>
      </c>
      <c r="U55" s="254" t="e">
        <f>SUM(R44:R55)</f>
        <v>#REF!</v>
      </c>
      <c r="V55" s="1777"/>
      <c r="W55" s="249" t="s">
        <v>225</v>
      </c>
      <c r="X55" s="250"/>
      <c r="Y55" s="250">
        <f t="shared" si="9"/>
        <v>0</v>
      </c>
      <c r="Z55" s="250"/>
      <c r="AA55" s="251">
        <f t="shared" si="12"/>
        <v>0</v>
      </c>
      <c r="AB55" s="254">
        <f>SUM(Y44:Y55)</f>
        <v>0</v>
      </c>
      <c r="AC55" s="1777"/>
      <c r="AD55" s="249" t="s">
        <v>225</v>
      </c>
      <c r="AE55" s="250"/>
      <c r="AF55" s="250">
        <f t="shared" si="10"/>
        <v>0</v>
      </c>
      <c r="AG55" s="250"/>
      <c r="AH55" s="251">
        <f t="shared" si="13"/>
        <v>0</v>
      </c>
      <c r="AI55" s="254">
        <f>SUM(AF44:AF55)</f>
        <v>0</v>
      </c>
      <c r="AJ55" s="230">
        <f>AJ43+1</f>
        <v>2025</v>
      </c>
      <c r="AK55" s="255" t="e">
        <f>G55+N55+U55+AB55+AI55</f>
        <v>#REF!</v>
      </c>
    </row>
    <row r="56" spans="1:37">
      <c r="A56" s="1777">
        <f>A44+1</f>
        <v>2026</v>
      </c>
      <c r="B56" s="249" t="s">
        <v>214</v>
      </c>
      <c r="C56" s="250" t="e">
        <f t="shared" si="4"/>
        <v>#REF!</v>
      </c>
      <c r="D56" s="250" t="e">
        <f t="shared" si="1"/>
        <v>#REF!</v>
      </c>
      <c r="E56" s="250" t="e">
        <f t="shared" si="2"/>
        <v>#REF!</v>
      </c>
      <c r="F56" s="251" t="e">
        <f t="shared" si="0"/>
        <v>#REF!</v>
      </c>
      <c r="G56" s="252"/>
      <c r="H56" s="1778">
        <f>H44+1</f>
        <v>2026</v>
      </c>
      <c r="I56" s="249" t="s">
        <v>214</v>
      </c>
      <c r="J56" s="250" t="e">
        <f t="shared" si="7"/>
        <v>#REF!</v>
      </c>
      <c r="K56" s="250" t="e">
        <f t="shared" si="5"/>
        <v>#REF!</v>
      </c>
      <c r="L56" s="250" t="e">
        <f t="shared" si="6"/>
        <v>#REF!</v>
      </c>
      <c r="M56" s="251" t="e">
        <f t="shared" si="3"/>
        <v>#REF!</v>
      </c>
      <c r="N56" s="251"/>
      <c r="O56" s="1777">
        <f>O44+1</f>
        <v>2026</v>
      </c>
      <c r="P56" s="249" t="s">
        <v>214</v>
      </c>
      <c r="Q56" s="250" t="e">
        <f t="shared" si="15"/>
        <v>#REF!</v>
      </c>
      <c r="R56" s="250" t="e">
        <f t="shared" si="16"/>
        <v>#REF!</v>
      </c>
      <c r="S56" s="250" t="e">
        <f t="shared" si="14"/>
        <v>#REF!</v>
      </c>
      <c r="T56" s="251" t="e">
        <f t="shared" si="11"/>
        <v>#REF!</v>
      </c>
      <c r="U56" s="251"/>
      <c r="V56" s="1777">
        <f>V44+1</f>
        <v>2025</v>
      </c>
      <c r="W56" s="249" t="s">
        <v>214</v>
      </c>
      <c r="X56" s="250"/>
      <c r="Y56" s="250">
        <f t="shared" si="9"/>
        <v>0</v>
      </c>
      <c r="Z56" s="250"/>
      <c r="AA56" s="251">
        <f t="shared" si="12"/>
        <v>0</v>
      </c>
      <c r="AB56" s="251"/>
      <c r="AC56" s="1777">
        <f>AC44+1</f>
        <v>2025</v>
      </c>
      <c r="AD56" s="249" t="s">
        <v>214</v>
      </c>
      <c r="AE56" s="250"/>
      <c r="AF56" s="250">
        <f t="shared" si="10"/>
        <v>0</v>
      </c>
      <c r="AG56" s="250"/>
      <c r="AH56" s="251">
        <f t="shared" si="13"/>
        <v>0</v>
      </c>
      <c r="AI56" s="251"/>
      <c r="AK56" s="255"/>
    </row>
    <row r="57" spans="1:37">
      <c r="A57" s="1777"/>
      <c r="B57" s="249" t="s">
        <v>215</v>
      </c>
      <c r="C57" s="250" t="e">
        <f t="shared" si="4"/>
        <v>#REF!</v>
      </c>
      <c r="D57" s="250" t="e">
        <f t="shared" si="1"/>
        <v>#REF!</v>
      </c>
      <c r="E57" s="250" t="e">
        <f t="shared" si="2"/>
        <v>#REF!</v>
      </c>
      <c r="F57" s="251" t="e">
        <f t="shared" si="0"/>
        <v>#REF!</v>
      </c>
      <c r="G57" s="253"/>
      <c r="H57" s="1779"/>
      <c r="I57" s="249" t="s">
        <v>215</v>
      </c>
      <c r="J57" s="250" t="e">
        <f t="shared" si="7"/>
        <v>#REF!</v>
      </c>
      <c r="K57" s="250" t="e">
        <f t="shared" si="5"/>
        <v>#REF!</v>
      </c>
      <c r="L57" s="250" t="e">
        <f t="shared" si="6"/>
        <v>#REF!</v>
      </c>
      <c r="M57" s="251" t="e">
        <f t="shared" si="3"/>
        <v>#REF!</v>
      </c>
      <c r="N57" s="251"/>
      <c r="O57" s="1777"/>
      <c r="P57" s="249" t="s">
        <v>215</v>
      </c>
      <c r="Q57" s="250" t="e">
        <f t="shared" si="15"/>
        <v>#REF!</v>
      </c>
      <c r="R57" s="250" t="e">
        <f t="shared" si="16"/>
        <v>#REF!</v>
      </c>
      <c r="S57" s="250" t="e">
        <f t="shared" si="14"/>
        <v>#REF!</v>
      </c>
      <c r="T57" s="251" t="e">
        <f t="shared" si="11"/>
        <v>#REF!</v>
      </c>
      <c r="U57" s="251"/>
      <c r="V57" s="1777"/>
      <c r="W57" s="249" t="s">
        <v>215</v>
      </c>
      <c r="X57" s="250"/>
      <c r="Y57" s="250">
        <f t="shared" si="9"/>
        <v>0</v>
      </c>
      <c r="Z57" s="250"/>
      <c r="AA57" s="251">
        <f t="shared" si="12"/>
        <v>0</v>
      </c>
      <c r="AB57" s="251"/>
      <c r="AC57" s="1777"/>
      <c r="AD57" s="249" t="s">
        <v>215</v>
      </c>
      <c r="AE57" s="250"/>
      <c r="AF57" s="250">
        <f t="shared" si="10"/>
        <v>0</v>
      </c>
      <c r="AG57" s="250"/>
      <c r="AH57" s="251">
        <f t="shared" si="13"/>
        <v>0</v>
      </c>
      <c r="AI57" s="251"/>
      <c r="AK57" s="255"/>
    </row>
    <row r="58" spans="1:37">
      <c r="A58" s="1777"/>
      <c r="B58" s="249" t="s">
        <v>216</v>
      </c>
      <c r="C58" s="250" t="e">
        <f t="shared" si="4"/>
        <v>#REF!</v>
      </c>
      <c r="D58" s="250" t="e">
        <f t="shared" si="1"/>
        <v>#REF!</v>
      </c>
      <c r="E58" s="250" t="e">
        <f t="shared" si="2"/>
        <v>#REF!</v>
      </c>
      <c r="F58" s="251" t="e">
        <f t="shared" si="0"/>
        <v>#REF!</v>
      </c>
      <c r="G58" s="253"/>
      <c r="H58" s="1779"/>
      <c r="I58" s="249" t="s">
        <v>216</v>
      </c>
      <c r="J58" s="250" t="e">
        <f t="shared" si="7"/>
        <v>#REF!</v>
      </c>
      <c r="K58" s="250" t="e">
        <f t="shared" si="5"/>
        <v>#REF!</v>
      </c>
      <c r="L58" s="250" t="e">
        <f t="shared" si="6"/>
        <v>#REF!</v>
      </c>
      <c r="M58" s="251" t="e">
        <f t="shared" si="3"/>
        <v>#REF!</v>
      </c>
      <c r="N58" s="251"/>
      <c r="O58" s="1777"/>
      <c r="P58" s="249" t="s">
        <v>216</v>
      </c>
      <c r="Q58" s="250" t="e">
        <f t="shared" si="15"/>
        <v>#REF!</v>
      </c>
      <c r="R58" s="250" t="e">
        <f t="shared" si="16"/>
        <v>#REF!</v>
      </c>
      <c r="S58" s="250" t="e">
        <f t="shared" si="14"/>
        <v>#REF!</v>
      </c>
      <c r="T58" s="251" t="e">
        <f t="shared" si="11"/>
        <v>#REF!</v>
      </c>
      <c r="U58" s="251"/>
      <c r="V58" s="1777"/>
      <c r="W58" s="249" t="s">
        <v>216</v>
      </c>
      <c r="X58" s="250"/>
      <c r="Y58" s="250">
        <f t="shared" si="9"/>
        <v>0</v>
      </c>
      <c r="Z58" s="250"/>
      <c r="AA58" s="251">
        <f t="shared" si="12"/>
        <v>0</v>
      </c>
      <c r="AB58" s="251"/>
      <c r="AC58" s="1777"/>
      <c r="AD58" s="249" t="s">
        <v>216</v>
      </c>
      <c r="AE58" s="250"/>
      <c r="AF58" s="250">
        <f t="shared" si="10"/>
        <v>0</v>
      </c>
      <c r="AG58" s="250"/>
      <c r="AH58" s="251">
        <f t="shared" si="13"/>
        <v>0</v>
      </c>
      <c r="AI58" s="251"/>
      <c r="AK58" s="255"/>
    </row>
    <row r="59" spans="1:37">
      <c r="A59" s="1777"/>
      <c r="B59" s="249" t="s">
        <v>217</v>
      </c>
      <c r="C59" s="250" t="e">
        <f t="shared" si="4"/>
        <v>#REF!</v>
      </c>
      <c r="D59" s="250" t="e">
        <f t="shared" si="1"/>
        <v>#REF!</v>
      </c>
      <c r="E59" s="250" t="e">
        <f t="shared" si="2"/>
        <v>#REF!</v>
      </c>
      <c r="F59" s="251" t="e">
        <f t="shared" si="0"/>
        <v>#REF!</v>
      </c>
      <c r="G59" s="253"/>
      <c r="H59" s="1779"/>
      <c r="I59" s="249" t="s">
        <v>217</v>
      </c>
      <c r="J59" s="250" t="e">
        <f t="shared" si="7"/>
        <v>#REF!</v>
      </c>
      <c r="K59" s="250" t="e">
        <f t="shared" si="5"/>
        <v>#REF!</v>
      </c>
      <c r="L59" s="250" t="e">
        <f t="shared" si="6"/>
        <v>#REF!</v>
      </c>
      <c r="M59" s="251" t="e">
        <f t="shared" si="3"/>
        <v>#REF!</v>
      </c>
      <c r="N59" s="251"/>
      <c r="O59" s="1777"/>
      <c r="P59" s="249" t="s">
        <v>217</v>
      </c>
      <c r="Q59" s="250" t="e">
        <f t="shared" si="15"/>
        <v>#REF!</v>
      </c>
      <c r="R59" s="250" t="e">
        <f t="shared" si="16"/>
        <v>#REF!</v>
      </c>
      <c r="S59" s="250" t="e">
        <f t="shared" si="14"/>
        <v>#REF!</v>
      </c>
      <c r="T59" s="251" t="e">
        <f t="shared" si="11"/>
        <v>#REF!</v>
      </c>
      <c r="U59" s="251"/>
      <c r="V59" s="1777"/>
      <c r="W59" s="249" t="s">
        <v>217</v>
      </c>
      <c r="X59" s="250"/>
      <c r="Y59" s="250">
        <f t="shared" si="9"/>
        <v>0</v>
      </c>
      <c r="Z59" s="250"/>
      <c r="AA59" s="251">
        <f t="shared" si="12"/>
        <v>0</v>
      </c>
      <c r="AB59" s="251"/>
      <c r="AC59" s="1777"/>
      <c r="AD59" s="249" t="s">
        <v>217</v>
      </c>
      <c r="AE59" s="250"/>
      <c r="AF59" s="250">
        <f t="shared" si="10"/>
        <v>0</v>
      </c>
      <c r="AG59" s="250"/>
      <c r="AH59" s="251">
        <f t="shared" si="13"/>
        <v>0</v>
      </c>
      <c r="AI59" s="251"/>
      <c r="AK59" s="255"/>
    </row>
    <row r="60" spans="1:37">
      <c r="A60" s="1777"/>
      <c r="B60" s="249" t="s">
        <v>218</v>
      </c>
      <c r="C60" s="250" t="e">
        <f t="shared" si="4"/>
        <v>#REF!</v>
      </c>
      <c r="D60" s="250" t="e">
        <f t="shared" si="1"/>
        <v>#REF!</v>
      </c>
      <c r="E60" s="250" t="e">
        <f t="shared" si="2"/>
        <v>#REF!</v>
      </c>
      <c r="F60" s="251" t="e">
        <f t="shared" si="0"/>
        <v>#REF!</v>
      </c>
      <c r="G60" s="253"/>
      <c r="H60" s="1779"/>
      <c r="I60" s="249" t="s">
        <v>218</v>
      </c>
      <c r="J60" s="250" t="e">
        <f t="shared" si="7"/>
        <v>#REF!</v>
      </c>
      <c r="K60" s="250" t="e">
        <f t="shared" si="5"/>
        <v>#REF!</v>
      </c>
      <c r="L60" s="250" t="e">
        <f t="shared" si="6"/>
        <v>#REF!</v>
      </c>
      <c r="M60" s="251" t="e">
        <f t="shared" si="3"/>
        <v>#REF!</v>
      </c>
      <c r="N60" s="251"/>
      <c r="O60" s="1777"/>
      <c r="P60" s="249" t="s">
        <v>218</v>
      </c>
      <c r="Q60" s="250" t="e">
        <f t="shared" si="15"/>
        <v>#REF!</v>
      </c>
      <c r="R60" s="250" t="e">
        <f t="shared" si="16"/>
        <v>#REF!</v>
      </c>
      <c r="S60" s="250" t="e">
        <f t="shared" si="14"/>
        <v>#REF!</v>
      </c>
      <c r="T60" s="251" t="e">
        <f t="shared" si="11"/>
        <v>#REF!</v>
      </c>
      <c r="U60" s="251"/>
      <c r="V60" s="1777"/>
      <c r="W60" s="249" t="s">
        <v>218</v>
      </c>
      <c r="X60" s="250"/>
      <c r="Y60" s="250">
        <f t="shared" si="9"/>
        <v>0</v>
      </c>
      <c r="Z60" s="250"/>
      <c r="AA60" s="251">
        <f t="shared" si="12"/>
        <v>0</v>
      </c>
      <c r="AB60" s="251"/>
      <c r="AC60" s="1777"/>
      <c r="AD60" s="249" t="s">
        <v>218</v>
      </c>
      <c r="AE60" s="250"/>
      <c r="AF60" s="250">
        <f t="shared" si="10"/>
        <v>0</v>
      </c>
      <c r="AG60" s="250"/>
      <c r="AH60" s="251">
        <f t="shared" si="13"/>
        <v>0</v>
      </c>
      <c r="AI60" s="251"/>
      <c r="AK60" s="255"/>
    </row>
    <row r="61" spans="1:37">
      <c r="A61" s="1777"/>
      <c r="B61" s="249" t="s">
        <v>219</v>
      </c>
      <c r="C61" s="250" t="e">
        <f t="shared" si="4"/>
        <v>#REF!</v>
      </c>
      <c r="D61" s="250" t="e">
        <f t="shared" si="1"/>
        <v>#REF!</v>
      </c>
      <c r="E61" s="250" t="e">
        <f t="shared" si="2"/>
        <v>#REF!</v>
      </c>
      <c r="F61" s="251" t="e">
        <f t="shared" si="0"/>
        <v>#REF!</v>
      </c>
      <c r="G61" s="253"/>
      <c r="H61" s="1779"/>
      <c r="I61" s="249" t="s">
        <v>219</v>
      </c>
      <c r="J61" s="250" t="e">
        <f t="shared" si="7"/>
        <v>#REF!</v>
      </c>
      <c r="K61" s="250" t="e">
        <f t="shared" si="5"/>
        <v>#REF!</v>
      </c>
      <c r="L61" s="250" t="e">
        <f t="shared" si="6"/>
        <v>#REF!</v>
      </c>
      <c r="M61" s="251" t="e">
        <f t="shared" si="3"/>
        <v>#REF!</v>
      </c>
      <c r="N61" s="251"/>
      <c r="O61" s="1777"/>
      <c r="P61" s="249" t="s">
        <v>219</v>
      </c>
      <c r="Q61" s="250" t="e">
        <f t="shared" si="15"/>
        <v>#REF!</v>
      </c>
      <c r="R61" s="250" t="e">
        <f t="shared" si="16"/>
        <v>#REF!</v>
      </c>
      <c r="S61" s="250" t="e">
        <f t="shared" si="14"/>
        <v>#REF!</v>
      </c>
      <c r="T61" s="251" t="e">
        <f t="shared" si="11"/>
        <v>#REF!</v>
      </c>
      <c r="U61" s="251"/>
      <c r="V61" s="1777"/>
      <c r="W61" s="249" t="s">
        <v>219</v>
      </c>
      <c r="X61" s="250"/>
      <c r="Y61" s="250">
        <f t="shared" si="9"/>
        <v>0</v>
      </c>
      <c r="Z61" s="250"/>
      <c r="AA61" s="251">
        <f t="shared" si="12"/>
        <v>0</v>
      </c>
      <c r="AB61" s="251"/>
      <c r="AC61" s="1777"/>
      <c r="AD61" s="249" t="s">
        <v>219</v>
      </c>
      <c r="AE61" s="250"/>
      <c r="AF61" s="250">
        <f t="shared" si="10"/>
        <v>0</v>
      </c>
      <c r="AG61" s="250"/>
      <c r="AH61" s="251">
        <f t="shared" si="13"/>
        <v>0</v>
      </c>
      <c r="AI61" s="251"/>
      <c r="AK61" s="255"/>
    </row>
    <row r="62" spans="1:37">
      <c r="A62" s="1777"/>
      <c r="B62" s="249" t="s">
        <v>220</v>
      </c>
      <c r="C62" s="250" t="e">
        <f t="shared" si="4"/>
        <v>#REF!</v>
      </c>
      <c r="D62" s="250" t="e">
        <f t="shared" si="1"/>
        <v>#REF!</v>
      </c>
      <c r="E62" s="250" t="e">
        <f t="shared" si="2"/>
        <v>#REF!</v>
      </c>
      <c r="F62" s="251" t="e">
        <f t="shared" si="0"/>
        <v>#REF!</v>
      </c>
      <c r="G62" s="253"/>
      <c r="H62" s="1779"/>
      <c r="I62" s="249" t="s">
        <v>220</v>
      </c>
      <c r="J62" s="250" t="e">
        <f t="shared" si="7"/>
        <v>#REF!</v>
      </c>
      <c r="K62" s="250" t="e">
        <f t="shared" si="5"/>
        <v>#REF!</v>
      </c>
      <c r="L62" s="250" t="e">
        <f t="shared" si="6"/>
        <v>#REF!</v>
      </c>
      <c r="M62" s="251" t="e">
        <f t="shared" si="3"/>
        <v>#REF!</v>
      </c>
      <c r="N62" s="251"/>
      <c r="O62" s="1777"/>
      <c r="P62" s="249" t="s">
        <v>220</v>
      </c>
      <c r="Q62" s="250" t="e">
        <f t="shared" si="15"/>
        <v>#REF!</v>
      </c>
      <c r="R62" s="250" t="e">
        <f t="shared" si="16"/>
        <v>#REF!</v>
      </c>
      <c r="S62" s="250" t="e">
        <f t="shared" si="14"/>
        <v>#REF!</v>
      </c>
      <c r="T62" s="251" t="e">
        <f t="shared" si="11"/>
        <v>#REF!</v>
      </c>
      <c r="U62" s="251"/>
      <c r="V62" s="1777"/>
      <c r="W62" s="249" t="s">
        <v>220</v>
      </c>
      <c r="X62" s="250"/>
      <c r="Y62" s="250">
        <f t="shared" si="9"/>
        <v>0</v>
      </c>
      <c r="Z62" s="250"/>
      <c r="AA62" s="251">
        <f t="shared" si="12"/>
        <v>0</v>
      </c>
      <c r="AB62" s="251"/>
      <c r="AC62" s="1777"/>
      <c r="AD62" s="249" t="s">
        <v>220</v>
      </c>
      <c r="AE62" s="250"/>
      <c r="AF62" s="250">
        <f t="shared" si="10"/>
        <v>0</v>
      </c>
      <c r="AG62" s="250"/>
      <c r="AH62" s="251">
        <f t="shared" si="13"/>
        <v>0</v>
      </c>
      <c r="AI62" s="251"/>
      <c r="AK62" s="255"/>
    </row>
    <row r="63" spans="1:37">
      <c r="A63" s="1777"/>
      <c r="B63" s="249" t="s">
        <v>221</v>
      </c>
      <c r="C63" s="250" t="e">
        <f t="shared" si="4"/>
        <v>#REF!</v>
      </c>
      <c r="D63" s="250" t="e">
        <f t="shared" si="1"/>
        <v>#REF!</v>
      </c>
      <c r="E63" s="250" t="e">
        <f t="shared" si="2"/>
        <v>#REF!</v>
      </c>
      <c r="F63" s="251" t="e">
        <f t="shared" si="0"/>
        <v>#REF!</v>
      </c>
      <c r="G63" s="253"/>
      <c r="H63" s="1779"/>
      <c r="I63" s="249" t="s">
        <v>221</v>
      </c>
      <c r="J63" s="250" t="e">
        <f t="shared" si="7"/>
        <v>#REF!</v>
      </c>
      <c r="K63" s="250" t="e">
        <f t="shared" si="5"/>
        <v>#REF!</v>
      </c>
      <c r="L63" s="250" t="e">
        <f t="shared" si="6"/>
        <v>#REF!</v>
      </c>
      <c r="M63" s="251" t="e">
        <f t="shared" si="3"/>
        <v>#REF!</v>
      </c>
      <c r="N63" s="251"/>
      <c r="O63" s="1777"/>
      <c r="P63" s="249" t="s">
        <v>221</v>
      </c>
      <c r="Q63" s="250" t="e">
        <f t="shared" si="15"/>
        <v>#REF!</v>
      </c>
      <c r="R63" s="250" t="e">
        <f t="shared" si="16"/>
        <v>#REF!</v>
      </c>
      <c r="S63" s="250" t="e">
        <f t="shared" si="14"/>
        <v>#REF!</v>
      </c>
      <c r="T63" s="251" t="e">
        <f t="shared" si="11"/>
        <v>#REF!</v>
      </c>
      <c r="U63" s="251"/>
      <c r="V63" s="1777"/>
      <c r="W63" s="249" t="s">
        <v>221</v>
      </c>
      <c r="X63" s="250"/>
      <c r="Y63" s="250">
        <f t="shared" si="9"/>
        <v>0</v>
      </c>
      <c r="Z63" s="250"/>
      <c r="AA63" s="251">
        <f t="shared" si="12"/>
        <v>0</v>
      </c>
      <c r="AB63" s="251"/>
      <c r="AC63" s="1777"/>
      <c r="AD63" s="249" t="s">
        <v>221</v>
      </c>
      <c r="AE63" s="250"/>
      <c r="AF63" s="250">
        <f t="shared" si="10"/>
        <v>0</v>
      </c>
      <c r="AG63" s="250"/>
      <c r="AH63" s="251">
        <f t="shared" si="13"/>
        <v>0</v>
      </c>
      <c r="AI63" s="251"/>
      <c r="AK63" s="255"/>
    </row>
    <row r="64" spans="1:37">
      <c r="A64" s="1777"/>
      <c r="B64" s="249" t="s">
        <v>222</v>
      </c>
      <c r="C64" s="250" t="e">
        <f t="shared" si="4"/>
        <v>#REF!</v>
      </c>
      <c r="D64" s="250" t="e">
        <f t="shared" si="1"/>
        <v>#REF!</v>
      </c>
      <c r="E64" s="250" t="e">
        <f t="shared" si="2"/>
        <v>#REF!</v>
      </c>
      <c r="F64" s="251" t="e">
        <f t="shared" si="0"/>
        <v>#REF!</v>
      </c>
      <c r="G64" s="253"/>
      <c r="H64" s="1779"/>
      <c r="I64" s="249" t="s">
        <v>222</v>
      </c>
      <c r="J64" s="250" t="e">
        <f t="shared" si="7"/>
        <v>#REF!</v>
      </c>
      <c r="K64" s="250" t="e">
        <f t="shared" si="5"/>
        <v>#REF!</v>
      </c>
      <c r="L64" s="250" t="e">
        <f t="shared" si="6"/>
        <v>#REF!</v>
      </c>
      <c r="M64" s="251" t="e">
        <f t="shared" si="3"/>
        <v>#REF!</v>
      </c>
      <c r="N64" s="251"/>
      <c r="O64" s="1777"/>
      <c r="P64" s="249" t="s">
        <v>222</v>
      </c>
      <c r="Q64" s="250" t="e">
        <f t="shared" si="15"/>
        <v>#REF!</v>
      </c>
      <c r="R64" s="250" t="e">
        <f t="shared" si="16"/>
        <v>#REF!</v>
      </c>
      <c r="S64" s="250" t="e">
        <f t="shared" si="14"/>
        <v>#REF!</v>
      </c>
      <c r="T64" s="251" t="e">
        <f t="shared" si="11"/>
        <v>#REF!</v>
      </c>
      <c r="U64" s="251"/>
      <c r="V64" s="1777"/>
      <c r="W64" s="249" t="s">
        <v>222</v>
      </c>
      <c r="X64" s="250"/>
      <c r="Y64" s="250">
        <f t="shared" si="9"/>
        <v>0</v>
      </c>
      <c r="Z64" s="250"/>
      <c r="AA64" s="251">
        <f t="shared" si="12"/>
        <v>0</v>
      </c>
      <c r="AB64" s="251"/>
      <c r="AC64" s="1777"/>
      <c r="AD64" s="249" t="s">
        <v>222</v>
      </c>
      <c r="AE64" s="250"/>
      <c r="AF64" s="250">
        <f t="shared" si="10"/>
        <v>0</v>
      </c>
      <c r="AG64" s="250"/>
      <c r="AH64" s="251">
        <f t="shared" si="13"/>
        <v>0</v>
      </c>
      <c r="AI64" s="251"/>
      <c r="AK64" s="255"/>
    </row>
    <row r="65" spans="1:37">
      <c r="A65" s="1777"/>
      <c r="B65" s="249" t="s">
        <v>223</v>
      </c>
      <c r="C65" s="250" t="e">
        <f t="shared" si="4"/>
        <v>#REF!</v>
      </c>
      <c r="D65" s="250" t="e">
        <f t="shared" si="1"/>
        <v>#REF!</v>
      </c>
      <c r="E65" s="250" t="e">
        <f t="shared" si="2"/>
        <v>#REF!</v>
      </c>
      <c r="F65" s="251" t="e">
        <f t="shared" si="0"/>
        <v>#REF!</v>
      </c>
      <c r="G65" s="253"/>
      <c r="H65" s="1779"/>
      <c r="I65" s="249" t="s">
        <v>223</v>
      </c>
      <c r="J65" s="250" t="e">
        <f t="shared" si="7"/>
        <v>#REF!</v>
      </c>
      <c r="K65" s="250" t="e">
        <f t="shared" si="5"/>
        <v>#REF!</v>
      </c>
      <c r="L65" s="250" t="e">
        <f t="shared" si="6"/>
        <v>#REF!</v>
      </c>
      <c r="M65" s="251" t="e">
        <f t="shared" si="3"/>
        <v>#REF!</v>
      </c>
      <c r="N65" s="251"/>
      <c r="O65" s="1777"/>
      <c r="P65" s="249" t="s">
        <v>223</v>
      </c>
      <c r="Q65" s="250" t="e">
        <f t="shared" si="15"/>
        <v>#REF!</v>
      </c>
      <c r="R65" s="250" t="e">
        <f t="shared" si="16"/>
        <v>#REF!</v>
      </c>
      <c r="S65" s="250" t="e">
        <f t="shared" si="14"/>
        <v>#REF!</v>
      </c>
      <c r="T65" s="251" t="e">
        <f t="shared" si="11"/>
        <v>#REF!</v>
      </c>
      <c r="U65" s="251"/>
      <c r="V65" s="1777"/>
      <c r="W65" s="249" t="s">
        <v>223</v>
      </c>
      <c r="X65" s="250"/>
      <c r="Y65" s="250">
        <f t="shared" si="9"/>
        <v>0</v>
      </c>
      <c r="Z65" s="250"/>
      <c r="AA65" s="251">
        <f t="shared" si="12"/>
        <v>0</v>
      </c>
      <c r="AB65" s="251"/>
      <c r="AC65" s="1777"/>
      <c r="AD65" s="249" t="s">
        <v>223</v>
      </c>
      <c r="AE65" s="250"/>
      <c r="AF65" s="250">
        <f t="shared" si="10"/>
        <v>0</v>
      </c>
      <c r="AG65" s="250"/>
      <c r="AH65" s="251">
        <f t="shared" si="13"/>
        <v>0</v>
      </c>
      <c r="AI65" s="251"/>
      <c r="AK65" s="255"/>
    </row>
    <row r="66" spans="1:37">
      <c r="A66" s="1777"/>
      <c r="B66" s="249" t="s">
        <v>224</v>
      </c>
      <c r="C66" s="250" t="e">
        <f t="shared" si="4"/>
        <v>#REF!</v>
      </c>
      <c r="D66" s="250" t="e">
        <f t="shared" si="1"/>
        <v>#REF!</v>
      </c>
      <c r="E66" s="250" t="e">
        <f t="shared" si="2"/>
        <v>#REF!</v>
      </c>
      <c r="F66" s="251" t="e">
        <f t="shared" si="0"/>
        <v>#REF!</v>
      </c>
      <c r="G66" s="253"/>
      <c r="H66" s="1779"/>
      <c r="I66" s="249" t="s">
        <v>224</v>
      </c>
      <c r="J66" s="250" t="e">
        <f t="shared" si="7"/>
        <v>#REF!</v>
      </c>
      <c r="K66" s="250" t="e">
        <f t="shared" si="5"/>
        <v>#REF!</v>
      </c>
      <c r="L66" s="250" t="e">
        <f t="shared" si="6"/>
        <v>#REF!</v>
      </c>
      <c r="M66" s="251" t="e">
        <f t="shared" si="3"/>
        <v>#REF!</v>
      </c>
      <c r="N66" s="251"/>
      <c r="O66" s="1777"/>
      <c r="P66" s="249" t="s">
        <v>224</v>
      </c>
      <c r="Q66" s="250" t="e">
        <f t="shared" si="15"/>
        <v>#REF!</v>
      </c>
      <c r="R66" s="250" t="e">
        <f t="shared" si="16"/>
        <v>#REF!</v>
      </c>
      <c r="S66" s="250" t="e">
        <f t="shared" si="14"/>
        <v>#REF!</v>
      </c>
      <c r="T66" s="251" t="e">
        <f t="shared" si="11"/>
        <v>#REF!</v>
      </c>
      <c r="U66" s="251"/>
      <c r="V66" s="1777"/>
      <c r="W66" s="249" t="s">
        <v>224</v>
      </c>
      <c r="X66" s="250"/>
      <c r="Y66" s="250">
        <f t="shared" si="9"/>
        <v>0</v>
      </c>
      <c r="Z66" s="250"/>
      <c r="AA66" s="251">
        <f t="shared" si="12"/>
        <v>0</v>
      </c>
      <c r="AB66" s="251"/>
      <c r="AC66" s="1777"/>
      <c r="AD66" s="249" t="s">
        <v>224</v>
      </c>
      <c r="AE66" s="250"/>
      <c r="AF66" s="250">
        <f t="shared" si="10"/>
        <v>0</v>
      </c>
      <c r="AG66" s="250"/>
      <c r="AH66" s="251">
        <f t="shared" si="13"/>
        <v>0</v>
      </c>
      <c r="AI66" s="251"/>
      <c r="AK66" s="255"/>
    </row>
    <row r="67" spans="1:37">
      <c r="A67" s="1777"/>
      <c r="B67" s="249" t="s">
        <v>225</v>
      </c>
      <c r="C67" s="250" t="e">
        <f t="shared" si="4"/>
        <v>#REF!</v>
      </c>
      <c r="D67" s="250" t="e">
        <f t="shared" si="1"/>
        <v>#REF!</v>
      </c>
      <c r="E67" s="250" t="e">
        <f t="shared" si="2"/>
        <v>#REF!</v>
      </c>
      <c r="F67" s="251" t="e">
        <f t="shared" si="0"/>
        <v>#REF!</v>
      </c>
      <c r="G67" s="254" t="e">
        <f>SUM(D56:D67)</f>
        <v>#REF!</v>
      </c>
      <c r="H67" s="1780"/>
      <c r="I67" s="249" t="s">
        <v>225</v>
      </c>
      <c r="J67" s="250" t="e">
        <f t="shared" si="7"/>
        <v>#REF!</v>
      </c>
      <c r="K67" s="250" t="e">
        <f t="shared" si="5"/>
        <v>#REF!</v>
      </c>
      <c r="L67" s="250" t="e">
        <f t="shared" si="6"/>
        <v>#REF!</v>
      </c>
      <c r="M67" s="251" t="e">
        <f t="shared" si="3"/>
        <v>#REF!</v>
      </c>
      <c r="N67" s="254" t="e">
        <f>SUM(K56:K67)</f>
        <v>#REF!</v>
      </c>
      <c r="O67" s="1777"/>
      <c r="P67" s="249" t="s">
        <v>225</v>
      </c>
      <c r="Q67" s="250" t="e">
        <f t="shared" si="15"/>
        <v>#REF!</v>
      </c>
      <c r="R67" s="250" t="e">
        <f t="shared" si="16"/>
        <v>#REF!</v>
      </c>
      <c r="S67" s="250" t="e">
        <f t="shared" si="14"/>
        <v>#REF!</v>
      </c>
      <c r="T67" s="251" t="e">
        <f t="shared" si="11"/>
        <v>#REF!</v>
      </c>
      <c r="U67" s="254" t="e">
        <f>SUM(R56:R67)</f>
        <v>#REF!</v>
      </c>
      <c r="V67" s="1777"/>
      <c r="W67" s="249" t="s">
        <v>225</v>
      </c>
      <c r="X67" s="250"/>
      <c r="Y67" s="250">
        <f t="shared" si="9"/>
        <v>0</v>
      </c>
      <c r="Z67" s="250"/>
      <c r="AA67" s="251">
        <f t="shared" si="12"/>
        <v>0</v>
      </c>
      <c r="AB67" s="254">
        <f>SUM(Y56:Y67)</f>
        <v>0</v>
      </c>
      <c r="AC67" s="1777"/>
      <c r="AD67" s="249" t="s">
        <v>225</v>
      </c>
      <c r="AE67" s="250"/>
      <c r="AF67" s="250">
        <f t="shared" si="10"/>
        <v>0</v>
      </c>
      <c r="AG67" s="250"/>
      <c r="AH67" s="251">
        <f t="shared" si="13"/>
        <v>0</v>
      </c>
      <c r="AI67" s="254">
        <f>SUM(AF56:AF67)</f>
        <v>0</v>
      </c>
      <c r="AJ67" s="230">
        <f>AJ55+1</f>
        <v>2026</v>
      </c>
      <c r="AK67" s="255" t="e">
        <f>G67+N67+U67+AB67+AI67</f>
        <v>#REF!</v>
      </c>
    </row>
    <row r="68" spans="1:37">
      <c r="A68" s="1777">
        <f>A56+1</f>
        <v>2027</v>
      </c>
      <c r="B68" s="249" t="s">
        <v>214</v>
      </c>
      <c r="C68" s="250" t="e">
        <f t="shared" si="4"/>
        <v>#REF!</v>
      </c>
      <c r="D68" s="250" t="e">
        <f t="shared" si="1"/>
        <v>#REF!</v>
      </c>
      <c r="E68" s="250" t="e">
        <f t="shared" si="2"/>
        <v>#REF!</v>
      </c>
      <c r="F68" s="251" t="e">
        <f t="shared" si="0"/>
        <v>#REF!</v>
      </c>
      <c r="G68" s="252"/>
      <c r="H68" s="1778">
        <f>H56+1</f>
        <v>2027</v>
      </c>
      <c r="I68" s="249" t="s">
        <v>214</v>
      </c>
      <c r="J68" s="250" t="e">
        <f t="shared" si="7"/>
        <v>#REF!</v>
      </c>
      <c r="K68" s="250" t="e">
        <f t="shared" si="5"/>
        <v>#REF!</v>
      </c>
      <c r="L68" s="250" t="e">
        <f t="shared" si="6"/>
        <v>#REF!</v>
      </c>
      <c r="M68" s="251" t="e">
        <f t="shared" si="3"/>
        <v>#REF!</v>
      </c>
      <c r="N68" s="251"/>
      <c r="O68" s="1777">
        <f>O56+1</f>
        <v>2027</v>
      </c>
      <c r="P68" s="249" t="s">
        <v>214</v>
      </c>
      <c r="Q68" s="250" t="e">
        <f t="shared" si="15"/>
        <v>#REF!</v>
      </c>
      <c r="R68" s="250" t="e">
        <f t="shared" si="16"/>
        <v>#REF!</v>
      </c>
      <c r="S68" s="250" t="e">
        <f t="shared" si="14"/>
        <v>#REF!</v>
      </c>
      <c r="T68" s="251" t="e">
        <f t="shared" si="11"/>
        <v>#REF!</v>
      </c>
      <c r="U68" s="251"/>
      <c r="V68" s="1777">
        <f>V56+1</f>
        <v>2026</v>
      </c>
      <c r="W68" s="249" t="s">
        <v>214</v>
      </c>
      <c r="X68" s="250"/>
      <c r="Y68" s="250"/>
      <c r="Z68" s="250"/>
      <c r="AA68" s="251">
        <f t="shared" si="12"/>
        <v>0</v>
      </c>
      <c r="AB68" s="251"/>
      <c r="AC68" s="1777">
        <f>AC56+1</f>
        <v>2026</v>
      </c>
      <c r="AD68" s="249" t="s">
        <v>214</v>
      </c>
      <c r="AE68" s="250"/>
      <c r="AF68" s="250"/>
      <c r="AG68" s="250"/>
      <c r="AH68" s="251">
        <f t="shared" si="13"/>
        <v>0</v>
      </c>
      <c r="AI68" s="251"/>
      <c r="AK68" s="255"/>
    </row>
    <row r="69" spans="1:37">
      <c r="A69" s="1777"/>
      <c r="B69" s="249" t="s">
        <v>215</v>
      </c>
      <c r="C69" s="250" t="e">
        <f t="shared" si="4"/>
        <v>#REF!</v>
      </c>
      <c r="D69" s="250" t="e">
        <f t="shared" si="1"/>
        <v>#REF!</v>
      </c>
      <c r="E69" s="250" t="e">
        <f t="shared" si="2"/>
        <v>#REF!</v>
      </c>
      <c r="F69" s="251" t="e">
        <f t="shared" si="0"/>
        <v>#REF!</v>
      </c>
      <c r="G69" s="253"/>
      <c r="H69" s="1779"/>
      <c r="I69" s="249" t="s">
        <v>215</v>
      </c>
      <c r="J69" s="250" t="e">
        <f t="shared" si="7"/>
        <v>#REF!</v>
      </c>
      <c r="K69" s="250" t="e">
        <f t="shared" si="5"/>
        <v>#REF!</v>
      </c>
      <c r="L69" s="250" t="e">
        <f t="shared" si="6"/>
        <v>#REF!</v>
      </c>
      <c r="M69" s="251" t="e">
        <f t="shared" si="3"/>
        <v>#REF!</v>
      </c>
      <c r="N69" s="251"/>
      <c r="O69" s="1777"/>
      <c r="P69" s="249" t="s">
        <v>215</v>
      </c>
      <c r="Q69" s="250" t="e">
        <f t="shared" si="15"/>
        <v>#REF!</v>
      </c>
      <c r="R69" s="250" t="e">
        <f t="shared" si="16"/>
        <v>#REF!</v>
      </c>
      <c r="S69" s="250" t="e">
        <f t="shared" si="14"/>
        <v>#REF!</v>
      </c>
      <c r="T69" s="251" t="e">
        <f t="shared" si="11"/>
        <v>#REF!</v>
      </c>
      <c r="U69" s="251"/>
      <c r="V69" s="1777"/>
      <c r="W69" s="249" t="s">
        <v>215</v>
      </c>
      <c r="X69" s="250"/>
      <c r="Y69" s="250"/>
      <c r="Z69" s="250"/>
      <c r="AA69" s="251">
        <f t="shared" si="12"/>
        <v>0</v>
      </c>
      <c r="AB69" s="251"/>
      <c r="AC69" s="1777"/>
      <c r="AD69" s="249" t="s">
        <v>215</v>
      </c>
      <c r="AE69" s="250"/>
      <c r="AF69" s="250"/>
      <c r="AG69" s="250"/>
      <c r="AH69" s="251">
        <f t="shared" si="13"/>
        <v>0</v>
      </c>
      <c r="AI69" s="251"/>
      <c r="AK69" s="255"/>
    </row>
    <row r="70" spans="1:37">
      <c r="A70" s="1777"/>
      <c r="B70" s="249" t="s">
        <v>216</v>
      </c>
      <c r="C70" s="250" t="e">
        <f t="shared" si="4"/>
        <v>#REF!</v>
      </c>
      <c r="D70" s="250" t="e">
        <f t="shared" si="1"/>
        <v>#REF!</v>
      </c>
      <c r="E70" s="250" t="e">
        <f t="shared" si="2"/>
        <v>#REF!</v>
      </c>
      <c r="F70" s="251" t="e">
        <f t="shared" si="0"/>
        <v>#REF!</v>
      </c>
      <c r="G70" s="253"/>
      <c r="H70" s="1779"/>
      <c r="I70" s="249" t="s">
        <v>216</v>
      </c>
      <c r="J70" s="250" t="e">
        <f t="shared" si="7"/>
        <v>#REF!</v>
      </c>
      <c r="K70" s="250" t="e">
        <f t="shared" si="5"/>
        <v>#REF!</v>
      </c>
      <c r="L70" s="250" t="e">
        <f t="shared" si="6"/>
        <v>#REF!</v>
      </c>
      <c r="M70" s="251" t="e">
        <f t="shared" si="3"/>
        <v>#REF!</v>
      </c>
      <c r="N70" s="251"/>
      <c r="O70" s="1777"/>
      <c r="P70" s="249" t="s">
        <v>216</v>
      </c>
      <c r="Q70" s="250" t="e">
        <f t="shared" si="15"/>
        <v>#REF!</v>
      </c>
      <c r="R70" s="250" t="e">
        <f t="shared" si="16"/>
        <v>#REF!</v>
      </c>
      <c r="S70" s="250" t="e">
        <f t="shared" si="14"/>
        <v>#REF!</v>
      </c>
      <c r="T70" s="251" t="e">
        <f t="shared" si="11"/>
        <v>#REF!</v>
      </c>
      <c r="U70" s="251"/>
      <c r="V70" s="1777"/>
      <c r="W70" s="249" t="s">
        <v>216</v>
      </c>
      <c r="X70" s="250"/>
      <c r="Y70" s="250"/>
      <c r="Z70" s="250"/>
      <c r="AA70" s="251">
        <f t="shared" si="12"/>
        <v>0</v>
      </c>
      <c r="AB70" s="251"/>
      <c r="AC70" s="1777"/>
      <c r="AD70" s="249" t="s">
        <v>216</v>
      </c>
      <c r="AE70" s="250"/>
      <c r="AF70" s="250"/>
      <c r="AG70" s="250"/>
      <c r="AH70" s="251">
        <f t="shared" si="13"/>
        <v>0</v>
      </c>
      <c r="AI70" s="251"/>
      <c r="AK70" s="255"/>
    </row>
    <row r="71" spans="1:37">
      <c r="A71" s="1777"/>
      <c r="B71" s="249" t="s">
        <v>217</v>
      </c>
      <c r="C71" s="250" t="e">
        <f t="shared" si="4"/>
        <v>#REF!</v>
      </c>
      <c r="D71" s="250" t="e">
        <f t="shared" si="1"/>
        <v>#REF!</v>
      </c>
      <c r="E71" s="250" t="e">
        <f t="shared" si="2"/>
        <v>#REF!</v>
      </c>
      <c r="F71" s="251" t="e">
        <f t="shared" si="0"/>
        <v>#REF!</v>
      </c>
      <c r="G71" s="253"/>
      <c r="H71" s="1779"/>
      <c r="I71" s="249" t="s">
        <v>217</v>
      </c>
      <c r="J71" s="250" t="e">
        <f t="shared" si="7"/>
        <v>#REF!</v>
      </c>
      <c r="K71" s="250" t="e">
        <f t="shared" si="5"/>
        <v>#REF!</v>
      </c>
      <c r="L71" s="250" t="e">
        <f t="shared" si="6"/>
        <v>#REF!</v>
      </c>
      <c r="M71" s="251" t="e">
        <f t="shared" si="3"/>
        <v>#REF!</v>
      </c>
      <c r="N71" s="251"/>
      <c r="O71" s="1777"/>
      <c r="P71" s="249" t="s">
        <v>217</v>
      </c>
      <c r="Q71" s="250" t="e">
        <f t="shared" si="15"/>
        <v>#REF!</v>
      </c>
      <c r="R71" s="250" t="e">
        <f t="shared" si="16"/>
        <v>#REF!</v>
      </c>
      <c r="S71" s="250" t="e">
        <f t="shared" si="14"/>
        <v>#REF!</v>
      </c>
      <c r="T71" s="251" t="e">
        <f t="shared" si="11"/>
        <v>#REF!</v>
      </c>
      <c r="U71" s="251"/>
      <c r="V71" s="1777"/>
      <c r="W71" s="249" t="s">
        <v>217</v>
      </c>
      <c r="X71" s="250"/>
      <c r="Y71" s="250"/>
      <c r="Z71" s="250"/>
      <c r="AA71" s="251">
        <f t="shared" si="12"/>
        <v>0</v>
      </c>
      <c r="AB71" s="251"/>
      <c r="AC71" s="1777"/>
      <c r="AD71" s="249" t="s">
        <v>217</v>
      </c>
      <c r="AE71" s="250"/>
      <c r="AF71" s="250"/>
      <c r="AG71" s="250"/>
      <c r="AH71" s="251">
        <f t="shared" si="13"/>
        <v>0</v>
      </c>
      <c r="AI71" s="251"/>
      <c r="AK71" s="255"/>
    </row>
    <row r="72" spans="1:37">
      <c r="A72" s="1777"/>
      <c r="B72" s="249" t="s">
        <v>218</v>
      </c>
      <c r="C72" s="250" t="e">
        <f t="shared" si="4"/>
        <v>#REF!</v>
      </c>
      <c r="D72" s="250" t="e">
        <f t="shared" si="1"/>
        <v>#REF!</v>
      </c>
      <c r="E72" s="250" t="e">
        <f t="shared" si="2"/>
        <v>#REF!</v>
      </c>
      <c r="F72" s="251" t="e">
        <f t="shared" si="0"/>
        <v>#REF!</v>
      </c>
      <c r="G72" s="253"/>
      <c r="H72" s="1779"/>
      <c r="I72" s="249" t="s">
        <v>218</v>
      </c>
      <c r="J72" s="250" t="e">
        <f t="shared" si="7"/>
        <v>#REF!</v>
      </c>
      <c r="K72" s="250" t="e">
        <f t="shared" si="5"/>
        <v>#REF!</v>
      </c>
      <c r="L72" s="250" t="e">
        <f t="shared" si="6"/>
        <v>#REF!</v>
      </c>
      <c r="M72" s="251" t="e">
        <f t="shared" si="3"/>
        <v>#REF!</v>
      </c>
      <c r="N72" s="251"/>
      <c r="O72" s="1777"/>
      <c r="P72" s="249" t="s">
        <v>218</v>
      </c>
      <c r="Q72" s="250" t="e">
        <f t="shared" si="15"/>
        <v>#REF!</v>
      </c>
      <c r="R72" s="250" t="e">
        <f t="shared" si="16"/>
        <v>#REF!</v>
      </c>
      <c r="S72" s="250" t="e">
        <f t="shared" si="14"/>
        <v>#REF!</v>
      </c>
      <c r="T72" s="251" t="e">
        <f t="shared" si="11"/>
        <v>#REF!</v>
      </c>
      <c r="U72" s="251"/>
      <c r="V72" s="1777"/>
      <c r="W72" s="249" t="s">
        <v>218</v>
      </c>
      <c r="X72" s="250"/>
      <c r="Y72" s="250"/>
      <c r="Z72" s="250"/>
      <c r="AA72" s="251">
        <f t="shared" si="12"/>
        <v>0</v>
      </c>
      <c r="AB72" s="251"/>
      <c r="AC72" s="1777"/>
      <c r="AD72" s="249" t="s">
        <v>218</v>
      </c>
      <c r="AE72" s="250"/>
      <c r="AF72" s="250"/>
      <c r="AG72" s="250"/>
      <c r="AH72" s="251">
        <f t="shared" si="13"/>
        <v>0</v>
      </c>
      <c r="AI72" s="251"/>
      <c r="AK72" s="255"/>
    </row>
    <row r="73" spans="1:37">
      <c r="A73" s="1777"/>
      <c r="B73" s="249" t="s">
        <v>219</v>
      </c>
      <c r="C73" s="250" t="e">
        <f t="shared" si="4"/>
        <v>#REF!</v>
      </c>
      <c r="D73" s="250" t="e">
        <f t="shared" si="1"/>
        <v>#REF!</v>
      </c>
      <c r="E73" s="250" t="e">
        <f t="shared" si="2"/>
        <v>#REF!</v>
      </c>
      <c r="F73" s="251" t="e">
        <f t="shared" si="0"/>
        <v>#REF!</v>
      </c>
      <c r="G73" s="253"/>
      <c r="H73" s="1779"/>
      <c r="I73" s="249" t="s">
        <v>219</v>
      </c>
      <c r="J73" s="250" t="e">
        <f t="shared" si="7"/>
        <v>#REF!</v>
      </c>
      <c r="K73" s="250" t="e">
        <f t="shared" si="5"/>
        <v>#REF!</v>
      </c>
      <c r="L73" s="250" t="e">
        <f t="shared" si="6"/>
        <v>#REF!</v>
      </c>
      <c r="M73" s="251" t="e">
        <f t="shared" si="3"/>
        <v>#REF!</v>
      </c>
      <c r="N73" s="251"/>
      <c r="O73" s="1777"/>
      <c r="P73" s="249" t="s">
        <v>219</v>
      </c>
      <c r="Q73" s="250" t="e">
        <f t="shared" si="15"/>
        <v>#REF!</v>
      </c>
      <c r="R73" s="250" t="e">
        <f t="shared" si="16"/>
        <v>#REF!</v>
      </c>
      <c r="S73" s="250" t="e">
        <f t="shared" si="14"/>
        <v>#REF!</v>
      </c>
      <c r="T73" s="251" t="e">
        <f t="shared" si="11"/>
        <v>#REF!</v>
      </c>
      <c r="U73" s="251"/>
      <c r="V73" s="1777"/>
      <c r="W73" s="249" t="s">
        <v>219</v>
      </c>
      <c r="X73" s="250"/>
      <c r="Y73" s="250"/>
      <c r="Z73" s="250"/>
      <c r="AA73" s="251">
        <f t="shared" si="12"/>
        <v>0</v>
      </c>
      <c r="AB73" s="251"/>
      <c r="AC73" s="1777"/>
      <c r="AD73" s="249" t="s">
        <v>219</v>
      </c>
      <c r="AE73" s="250"/>
      <c r="AF73" s="250"/>
      <c r="AG73" s="250"/>
      <c r="AH73" s="251">
        <f t="shared" si="13"/>
        <v>0</v>
      </c>
      <c r="AI73" s="251"/>
      <c r="AK73" s="255"/>
    </row>
    <row r="74" spans="1:37">
      <c r="A74" s="1777"/>
      <c r="B74" s="249" t="s">
        <v>220</v>
      </c>
      <c r="C74" s="250" t="e">
        <f t="shared" si="4"/>
        <v>#REF!</v>
      </c>
      <c r="D74" s="250" t="e">
        <f t="shared" si="1"/>
        <v>#REF!</v>
      </c>
      <c r="E74" s="250" t="e">
        <f t="shared" si="2"/>
        <v>#REF!</v>
      </c>
      <c r="F74" s="251" t="e">
        <f t="shared" ref="F74:F127" si="17">D74+E74</f>
        <v>#REF!</v>
      </c>
      <c r="G74" s="253"/>
      <c r="H74" s="1779"/>
      <c r="I74" s="249" t="s">
        <v>220</v>
      </c>
      <c r="J74" s="250" t="e">
        <f t="shared" si="7"/>
        <v>#REF!</v>
      </c>
      <c r="K74" s="250" t="e">
        <f t="shared" si="5"/>
        <v>#REF!</v>
      </c>
      <c r="L74" s="250" t="e">
        <f t="shared" si="6"/>
        <v>#REF!</v>
      </c>
      <c r="M74" s="251" t="e">
        <f t="shared" si="3"/>
        <v>#REF!</v>
      </c>
      <c r="N74" s="251"/>
      <c r="O74" s="1777"/>
      <c r="P74" s="249" t="s">
        <v>220</v>
      </c>
      <c r="Q74" s="250" t="e">
        <f t="shared" si="15"/>
        <v>#REF!</v>
      </c>
      <c r="R74" s="250" t="e">
        <f t="shared" si="16"/>
        <v>#REF!</v>
      </c>
      <c r="S74" s="250" t="e">
        <f t="shared" si="14"/>
        <v>#REF!</v>
      </c>
      <c r="T74" s="251" t="e">
        <f t="shared" si="11"/>
        <v>#REF!</v>
      </c>
      <c r="U74" s="251"/>
      <c r="V74" s="1777"/>
      <c r="W74" s="249" t="s">
        <v>220</v>
      </c>
      <c r="X74" s="250"/>
      <c r="Y74" s="250"/>
      <c r="Z74" s="250"/>
      <c r="AA74" s="251">
        <f t="shared" si="12"/>
        <v>0</v>
      </c>
      <c r="AB74" s="251"/>
      <c r="AC74" s="1777"/>
      <c r="AD74" s="249" t="s">
        <v>220</v>
      </c>
      <c r="AE74" s="250"/>
      <c r="AF74" s="250"/>
      <c r="AG74" s="250"/>
      <c r="AH74" s="251">
        <f t="shared" si="13"/>
        <v>0</v>
      </c>
      <c r="AI74" s="251"/>
      <c r="AK74" s="255"/>
    </row>
    <row r="75" spans="1:37">
      <c r="A75" s="1777"/>
      <c r="B75" s="249" t="s">
        <v>221</v>
      </c>
      <c r="C75" s="250" t="e">
        <f t="shared" si="4"/>
        <v>#REF!</v>
      </c>
      <c r="D75" s="250" t="e">
        <f t="shared" ref="D75:D135" si="18">C75*$D$5/12</f>
        <v>#REF!</v>
      </c>
      <c r="E75" s="250" t="e">
        <f t="shared" si="2"/>
        <v>#REF!</v>
      </c>
      <c r="F75" s="251" t="e">
        <f t="shared" si="17"/>
        <v>#REF!</v>
      </c>
      <c r="G75" s="253"/>
      <c r="H75" s="1779"/>
      <c r="I75" s="249" t="s">
        <v>221</v>
      </c>
      <c r="J75" s="250" t="e">
        <f t="shared" si="7"/>
        <v>#REF!</v>
      </c>
      <c r="K75" s="250" t="e">
        <f t="shared" si="5"/>
        <v>#REF!</v>
      </c>
      <c r="L75" s="250" t="e">
        <f t="shared" si="6"/>
        <v>#REF!</v>
      </c>
      <c r="M75" s="251" t="e">
        <f t="shared" si="3"/>
        <v>#REF!</v>
      </c>
      <c r="N75" s="251"/>
      <c r="O75" s="1777"/>
      <c r="P75" s="249" t="s">
        <v>221</v>
      </c>
      <c r="Q75" s="250" t="e">
        <f t="shared" si="15"/>
        <v>#REF!</v>
      </c>
      <c r="R75" s="250" t="e">
        <f t="shared" si="16"/>
        <v>#REF!</v>
      </c>
      <c r="S75" s="250" t="e">
        <f t="shared" si="14"/>
        <v>#REF!</v>
      </c>
      <c r="T75" s="251" t="e">
        <f t="shared" si="11"/>
        <v>#REF!</v>
      </c>
      <c r="U75" s="251"/>
      <c r="V75" s="1777"/>
      <c r="W75" s="249" t="s">
        <v>221</v>
      </c>
      <c r="X75" s="250"/>
      <c r="Y75" s="250"/>
      <c r="Z75" s="250"/>
      <c r="AA75" s="251">
        <f t="shared" si="12"/>
        <v>0</v>
      </c>
      <c r="AB75" s="251"/>
      <c r="AC75" s="1777"/>
      <c r="AD75" s="249" t="s">
        <v>221</v>
      </c>
      <c r="AE75" s="250"/>
      <c r="AF75" s="250"/>
      <c r="AG75" s="250"/>
      <c r="AH75" s="251">
        <f t="shared" si="13"/>
        <v>0</v>
      </c>
      <c r="AI75" s="251"/>
      <c r="AK75" s="255"/>
    </row>
    <row r="76" spans="1:37">
      <c r="A76" s="1777"/>
      <c r="B76" s="249" t="s">
        <v>222</v>
      </c>
      <c r="C76" s="250" t="e">
        <f t="shared" si="4"/>
        <v>#REF!</v>
      </c>
      <c r="D76" s="250" t="e">
        <f t="shared" si="18"/>
        <v>#REF!</v>
      </c>
      <c r="E76" s="250" t="e">
        <f t="shared" si="2"/>
        <v>#REF!</v>
      </c>
      <c r="F76" s="251" t="e">
        <f t="shared" si="17"/>
        <v>#REF!</v>
      </c>
      <c r="G76" s="253"/>
      <c r="H76" s="1779"/>
      <c r="I76" s="249" t="s">
        <v>222</v>
      </c>
      <c r="J76" s="250" t="e">
        <f t="shared" si="7"/>
        <v>#REF!</v>
      </c>
      <c r="K76" s="250" t="e">
        <f t="shared" si="5"/>
        <v>#REF!</v>
      </c>
      <c r="L76" s="250" t="e">
        <f t="shared" si="6"/>
        <v>#REF!</v>
      </c>
      <c r="M76" s="251" t="e">
        <f t="shared" si="3"/>
        <v>#REF!</v>
      </c>
      <c r="N76" s="251"/>
      <c r="O76" s="1777"/>
      <c r="P76" s="249" t="s">
        <v>222</v>
      </c>
      <c r="Q76" s="250" t="e">
        <f t="shared" si="15"/>
        <v>#REF!</v>
      </c>
      <c r="R76" s="250" t="e">
        <f t="shared" si="16"/>
        <v>#REF!</v>
      </c>
      <c r="S76" s="250" t="e">
        <f t="shared" si="14"/>
        <v>#REF!</v>
      </c>
      <c r="T76" s="251" t="e">
        <f t="shared" si="11"/>
        <v>#REF!</v>
      </c>
      <c r="U76" s="251"/>
      <c r="V76" s="1777"/>
      <c r="W76" s="249" t="s">
        <v>222</v>
      </c>
      <c r="X76" s="250"/>
      <c r="Y76" s="250"/>
      <c r="Z76" s="250"/>
      <c r="AA76" s="251">
        <f t="shared" si="12"/>
        <v>0</v>
      </c>
      <c r="AB76" s="251"/>
      <c r="AC76" s="1777"/>
      <c r="AD76" s="249" t="s">
        <v>222</v>
      </c>
      <c r="AE76" s="250"/>
      <c r="AF76" s="250"/>
      <c r="AG76" s="250"/>
      <c r="AH76" s="251">
        <f t="shared" si="13"/>
        <v>0</v>
      </c>
      <c r="AI76" s="251"/>
      <c r="AK76" s="255"/>
    </row>
    <row r="77" spans="1:37">
      <c r="A77" s="1777"/>
      <c r="B77" s="249" t="s">
        <v>223</v>
      </c>
      <c r="C77" s="250" t="e">
        <f t="shared" si="4"/>
        <v>#REF!</v>
      </c>
      <c r="D77" s="250" t="e">
        <f t="shared" si="18"/>
        <v>#REF!</v>
      </c>
      <c r="E77" s="250" t="e">
        <f t="shared" si="2"/>
        <v>#REF!</v>
      </c>
      <c r="F77" s="251" t="e">
        <f t="shared" si="17"/>
        <v>#REF!</v>
      </c>
      <c r="G77" s="253"/>
      <c r="H77" s="1779"/>
      <c r="I77" s="249" t="s">
        <v>223</v>
      </c>
      <c r="J77" s="250" t="e">
        <f t="shared" si="7"/>
        <v>#REF!</v>
      </c>
      <c r="K77" s="250" t="e">
        <f t="shared" si="5"/>
        <v>#REF!</v>
      </c>
      <c r="L77" s="250" t="e">
        <f t="shared" si="6"/>
        <v>#REF!</v>
      </c>
      <c r="M77" s="251" t="e">
        <f t="shared" si="3"/>
        <v>#REF!</v>
      </c>
      <c r="N77" s="251"/>
      <c r="O77" s="1777"/>
      <c r="P77" s="249" t="s">
        <v>223</v>
      </c>
      <c r="Q77" s="250" t="e">
        <f t="shared" si="15"/>
        <v>#REF!</v>
      </c>
      <c r="R77" s="250" t="e">
        <f t="shared" si="16"/>
        <v>#REF!</v>
      </c>
      <c r="S77" s="250" t="e">
        <f t="shared" si="14"/>
        <v>#REF!</v>
      </c>
      <c r="T77" s="251" t="e">
        <f t="shared" si="11"/>
        <v>#REF!</v>
      </c>
      <c r="U77" s="251"/>
      <c r="V77" s="1777"/>
      <c r="W77" s="249" t="s">
        <v>223</v>
      </c>
      <c r="X77" s="250"/>
      <c r="Y77" s="250"/>
      <c r="Z77" s="250"/>
      <c r="AA77" s="251">
        <f t="shared" si="12"/>
        <v>0</v>
      </c>
      <c r="AB77" s="251"/>
      <c r="AC77" s="1777"/>
      <c r="AD77" s="249" t="s">
        <v>223</v>
      </c>
      <c r="AE77" s="250"/>
      <c r="AF77" s="250"/>
      <c r="AG77" s="250"/>
      <c r="AH77" s="251">
        <f t="shared" si="13"/>
        <v>0</v>
      </c>
      <c r="AI77" s="251"/>
      <c r="AK77" s="255"/>
    </row>
    <row r="78" spans="1:37">
      <c r="A78" s="1777"/>
      <c r="B78" s="249" t="s">
        <v>224</v>
      </c>
      <c r="C78" s="250" t="e">
        <f t="shared" si="4"/>
        <v>#REF!</v>
      </c>
      <c r="D78" s="250" t="e">
        <f t="shared" si="18"/>
        <v>#REF!</v>
      </c>
      <c r="E78" s="250" t="e">
        <f t="shared" si="2"/>
        <v>#REF!</v>
      </c>
      <c r="F78" s="251" t="e">
        <f t="shared" si="17"/>
        <v>#REF!</v>
      </c>
      <c r="G78" s="253"/>
      <c r="H78" s="1779"/>
      <c r="I78" s="249" t="s">
        <v>224</v>
      </c>
      <c r="J78" s="250" t="e">
        <f t="shared" si="7"/>
        <v>#REF!</v>
      </c>
      <c r="K78" s="250" t="e">
        <f t="shared" si="5"/>
        <v>#REF!</v>
      </c>
      <c r="L78" s="250" t="e">
        <f t="shared" si="6"/>
        <v>#REF!</v>
      </c>
      <c r="M78" s="251" t="e">
        <f t="shared" si="3"/>
        <v>#REF!</v>
      </c>
      <c r="N78" s="251"/>
      <c r="O78" s="1777"/>
      <c r="P78" s="249" t="s">
        <v>224</v>
      </c>
      <c r="Q78" s="250" t="e">
        <f t="shared" si="15"/>
        <v>#REF!</v>
      </c>
      <c r="R78" s="250" t="e">
        <f t="shared" si="16"/>
        <v>#REF!</v>
      </c>
      <c r="S78" s="250" t="e">
        <f t="shared" si="14"/>
        <v>#REF!</v>
      </c>
      <c r="T78" s="251" t="e">
        <f t="shared" si="11"/>
        <v>#REF!</v>
      </c>
      <c r="U78" s="251"/>
      <c r="V78" s="1777"/>
      <c r="W78" s="249" t="s">
        <v>224</v>
      </c>
      <c r="X78" s="250"/>
      <c r="Y78" s="250"/>
      <c r="Z78" s="250"/>
      <c r="AA78" s="251">
        <f t="shared" si="12"/>
        <v>0</v>
      </c>
      <c r="AB78" s="251"/>
      <c r="AC78" s="1777"/>
      <c r="AD78" s="249" t="s">
        <v>224</v>
      </c>
      <c r="AE78" s="250"/>
      <c r="AF78" s="250"/>
      <c r="AG78" s="250"/>
      <c r="AH78" s="251">
        <f t="shared" si="13"/>
        <v>0</v>
      </c>
      <c r="AI78" s="251"/>
      <c r="AK78" s="255"/>
    </row>
    <row r="79" spans="1:37">
      <c r="A79" s="1777"/>
      <c r="B79" s="249" t="s">
        <v>225</v>
      </c>
      <c r="C79" s="250" t="e">
        <f t="shared" si="4"/>
        <v>#REF!</v>
      </c>
      <c r="D79" s="250" t="e">
        <f t="shared" si="18"/>
        <v>#REF!</v>
      </c>
      <c r="E79" s="250" t="e">
        <f t="shared" si="2"/>
        <v>#REF!</v>
      </c>
      <c r="F79" s="251" t="e">
        <f t="shared" si="17"/>
        <v>#REF!</v>
      </c>
      <c r="G79" s="254" t="e">
        <f>SUM(D68:D79)</f>
        <v>#REF!</v>
      </c>
      <c r="H79" s="1780"/>
      <c r="I79" s="249" t="s">
        <v>225</v>
      </c>
      <c r="J79" s="250" t="e">
        <f t="shared" si="7"/>
        <v>#REF!</v>
      </c>
      <c r="K79" s="250" t="e">
        <f t="shared" si="5"/>
        <v>#REF!</v>
      </c>
      <c r="L79" s="250" t="e">
        <f t="shared" si="6"/>
        <v>#REF!</v>
      </c>
      <c r="M79" s="251" t="e">
        <f t="shared" si="3"/>
        <v>#REF!</v>
      </c>
      <c r="N79" s="254" t="e">
        <f>SUM(K68:K79)</f>
        <v>#REF!</v>
      </c>
      <c r="O79" s="1777"/>
      <c r="P79" s="249" t="s">
        <v>225</v>
      </c>
      <c r="Q79" s="250" t="e">
        <f t="shared" si="15"/>
        <v>#REF!</v>
      </c>
      <c r="R79" s="250" t="e">
        <f t="shared" si="16"/>
        <v>#REF!</v>
      </c>
      <c r="S79" s="250" t="e">
        <f t="shared" si="14"/>
        <v>#REF!</v>
      </c>
      <c r="T79" s="251" t="e">
        <f t="shared" si="11"/>
        <v>#REF!</v>
      </c>
      <c r="U79" s="254" t="e">
        <f>SUM(R68:R79)</f>
        <v>#REF!</v>
      </c>
      <c r="V79" s="1777"/>
      <c r="W79" s="249" t="s">
        <v>225</v>
      </c>
      <c r="X79" s="250"/>
      <c r="Y79" s="250"/>
      <c r="Z79" s="250"/>
      <c r="AA79" s="251">
        <f t="shared" si="12"/>
        <v>0</v>
      </c>
      <c r="AB79" s="254">
        <f>SUM(Y68:Y79)</f>
        <v>0</v>
      </c>
      <c r="AC79" s="1777"/>
      <c r="AD79" s="249" t="s">
        <v>225</v>
      </c>
      <c r="AE79" s="250"/>
      <c r="AF79" s="250"/>
      <c r="AG79" s="250"/>
      <c r="AH79" s="251">
        <f t="shared" si="13"/>
        <v>0</v>
      </c>
      <c r="AI79" s="254">
        <f>SUM(AF68:AF79)</f>
        <v>0</v>
      </c>
      <c r="AJ79" s="230">
        <f>AJ67+1</f>
        <v>2027</v>
      </c>
      <c r="AK79" s="255" t="e">
        <f>G79+N79+U79+AB79+AI79</f>
        <v>#REF!</v>
      </c>
    </row>
    <row r="80" spans="1:37">
      <c r="A80" s="1777">
        <f>A68+1</f>
        <v>2028</v>
      </c>
      <c r="B80" s="249" t="s">
        <v>214</v>
      </c>
      <c r="C80" s="250" t="e">
        <f t="shared" si="4"/>
        <v>#REF!</v>
      </c>
      <c r="D80" s="250" t="e">
        <f t="shared" si="18"/>
        <v>#REF!</v>
      </c>
      <c r="E80" s="250" t="e">
        <f t="shared" ref="E80:E135" si="19">$C$5/$D$6</f>
        <v>#REF!</v>
      </c>
      <c r="F80" s="251" t="e">
        <f t="shared" si="17"/>
        <v>#REF!</v>
      </c>
      <c r="G80" s="252"/>
      <c r="H80" s="1778">
        <f>H68+1</f>
        <v>2028</v>
      </c>
      <c r="I80" s="249" t="s">
        <v>214</v>
      </c>
      <c r="J80" s="250" t="e">
        <f t="shared" si="7"/>
        <v>#REF!</v>
      </c>
      <c r="K80" s="250" t="e">
        <f t="shared" si="5"/>
        <v>#REF!</v>
      </c>
      <c r="L80" s="250" t="e">
        <f t="shared" si="6"/>
        <v>#REF!</v>
      </c>
      <c r="M80" s="251" t="e">
        <f t="shared" si="3"/>
        <v>#REF!</v>
      </c>
      <c r="N80" s="251"/>
      <c r="O80" s="1777">
        <f>O68+1</f>
        <v>2028</v>
      </c>
      <c r="P80" s="249" t="s">
        <v>214</v>
      </c>
      <c r="Q80" s="250" t="e">
        <f t="shared" si="15"/>
        <v>#REF!</v>
      </c>
      <c r="R80" s="250" t="e">
        <f t="shared" si="16"/>
        <v>#REF!</v>
      </c>
      <c r="S80" s="250" t="e">
        <f t="shared" si="14"/>
        <v>#REF!</v>
      </c>
      <c r="T80" s="251" t="e">
        <f t="shared" si="11"/>
        <v>#REF!</v>
      </c>
      <c r="U80" s="251"/>
      <c r="V80" s="1777">
        <f>V68+1</f>
        <v>2027</v>
      </c>
      <c r="W80" s="249" t="s">
        <v>214</v>
      </c>
      <c r="X80" s="250"/>
      <c r="Y80" s="250"/>
      <c r="Z80" s="250"/>
      <c r="AA80" s="251">
        <f t="shared" si="12"/>
        <v>0</v>
      </c>
      <c r="AB80" s="251"/>
      <c r="AC80" s="1777">
        <f>AC68+1</f>
        <v>2027</v>
      </c>
      <c r="AD80" s="249" t="s">
        <v>214</v>
      </c>
      <c r="AE80" s="250"/>
      <c r="AF80" s="250"/>
      <c r="AG80" s="250"/>
      <c r="AH80" s="251">
        <f t="shared" si="13"/>
        <v>0</v>
      </c>
      <c r="AI80" s="251"/>
      <c r="AK80" s="255"/>
    </row>
    <row r="81" spans="1:37">
      <c r="A81" s="1777"/>
      <c r="B81" s="249" t="s">
        <v>215</v>
      </c>
      <c r="C81" s="250" t="e">
        <f t="shared" si="4"/>
        <v>#REF!</v>
      </c>
      <c r="D81" s="250" t="e">
        <f t="shared" si="18"/>
        <v>#REF!</v>
      </c>
      <c r="E81" s="250" t="e">
        <f t="shared" si="19"/>
        <v>#REF!</v>
      </c>
      <c r="F81" s="251" t="e">
        <f t="shared" si="17"/>
        <v>#REF!</v>
      </c>
      <c r="G81" s="253"/>
      <c r="H81" s="1779"/>
      <c r="I81" s="249" t="s">
        <v>215</v>
      </c>
      <c r="J81" s="250" t="e">
        <f t="shared" si="7"/>
        <v>#REF!</v>
      </c>
      <c r="K81" s="250" t="e">
        <f t="shared" si="5"/>
        <v>#REF!</v>
      </c>
      <c r="L81" s="250" t="e">
        <f t="shared" si="6"/>
        <v>#REF!</v>
      </c>
      <c r="M81" s="251" t="e">
        <f t="shared" si="3"/>
        <v>#REF!</v>
      </c>
      <c r="N81" s="251"/>
      <c r="O81" s="1777"/>
      <c r="P81" s="249" t="s">
        <v>215</v>
      </c>
      <c r="Q81" s="250" t="e">
        <f t="shared" si="15"/>
        <v>#REF!</v>
      </c>
      <c r="R81" s="250" t="e">
        <f t="shared" si="16"/>
        <v>#REF!</v>
      </c>
      <c r="S81" s="250" t="e">
        <f t="shared" si="14"/>
        <v>#REF!</v>
      </c>
      <c r="T81" s="251" t="e">
        <f t="shared" si="11"/>
        <v>#REF!</v>
      </c>
      <c r="U81" s="251"/>
      <c r="V81" s="1777"/>
      <c r="W81" s="249" t="s">
        <v>215</v>
      </c>
      <c r="X81" s="250"/>
      <c r="Y81" s="250"/>
      <c r="Z81" s="250"/>
      <c r="AA81" s="251">
        <f t="shared" si="12"/>
        <v>0</v>
      </c>
      <c r="AB81" s="251"/>
      <c r="AC81" s="1777"/>
      <c r="AD81" s="249" t="s">
        <v>215</v>
      </c>
      <c r="AE81" s="250"/>
      <c r="AF81" s="250"/>
      <c r="AG81" s="250"/>
      <c r="AH81" s="251">
        <f t="shared" si="13"/>
        <v>0</v>
      </c>
      <c r="AI81" s="251"/>
      <c r="AK81" s="255"/>
    </row>
    <row r="82" spans="1:37">
      <c r="A82" s="1777"/>
      <c r="B82" s="249" t="s">
        <v>216</v>
      </c>
      <c r="C82" s="250" t="e">
        <f t="shared" ref="C82:C135" si="20">C81-E81</f>
        <v>#REF!</v>
      </c>
      <c r="D82" s="250" t="e">
        <f t="shared" si="18"/>
        <v>#REF!</v>
      </c>
      <c r="E82" s="250" t="e">
        <f t="shared" si="19"/>
        <v>#REF!</v>
      </c>
      <c r="F82" s="251" t="e">
        <f t="shared" si="17"/>
        <v>#REF!</v>
      </c>
      <c r="G82" s="253"/>
      <c r="H82" s="1779"/>
      <c r="I82" s="249" t="s">
        <v>216</v>
      </c>
      <c r="J82" s="250" t="e">
        <f t="shared" si="7"/>
        <v>#REF!</v>
      </c>
      <c r="K82" s="250" t="e">
        <f t="shared" si="5"/>
        <v>#REF!</v>
      </c>
      <c r="L82" s="250" t="e">
        <f t="shared" si="6"/>
        <v>#REF!</v>
      </c>
      <c r="M82" s="251" t="e">
        <f t="shared" si="3"/>
        <v>#REF!</v>
      </c>
      <c r="N82" s="251"/>
      <c r="O82" s="1777"/>
      <c r="P82" s="249" t="s">
        <v>216</v>
      </c>
      <c r="Q82" s="250" t="e">
        <f t="shared" si="15"/>
        <v>#REF!</v>
      </c>
      <c r="R82" s="250" t="e">
        <f t="shared" si="16"/>
        <v>#REF!</v>
      </c>
      <c r="S82" s="250" t="e">
        <f t="shared" si="14"/>
        <v>#REF!</v>
      </c>
      <c r="T82" s="251" t="e">
        <f t="shared" si="11"/>
        <v>#REF!</v>
      </c>
      <c r="U82" s="251"/>
      <c r="V82" s="1777"/>
      <c r="W82" s="249" t="s">
        <v>216</v>
      </c>
      <c r="X82" s="250"/>
      <c r="Y82" s="250"/>
      <c r="Z82" s="250"/>
      <c r="AA82" s="251">
        <f t="shared" si="12"/>
        <v>0</v>
      </c>
      <c r="AB82" s="251"/>
      <c r="AC82" s="1777"/>
      <c r="AD82" s="249" t="s">
        <v>216</v>
      </c>
      <c r="AE82" s="250"/>
      <c r="AF82" s="250"/>
      <c r="AG82" s="250"/>
      <c r="AH82" s="251">
        <f t="shared" si="13"/>
        <v>0</v>
      </c>
      <c r="AI82" s="251"/>
      <c r="AK82" s="255"/>
    </row>
    <row r="83" spans="1:37">
      <c r="A83" s="1777"/>
      <c r="B83" s="249" t="s">
        <v>217</v>
      </c>
      <c r="C83" s="250" t="e">
        <f t="shared" si="20"/>
        <v>#REF!</v>
      </c>
      <c r="D83" s="250" t="e">
        <f t="shared" si="18"/>
        <v>#REF!</v>
      </c>
      <c r="E83" s="250" t="e">
        <f t="shared" si="19"/>
        <v>#REF!</v>
      </c>
      <c r="F83" s="251" t="e">
        <f t="shared" si="17"/>
        <v>#REF!</v>
      </c>
      <c r="G83" s="253"/>
      <c r="H83" s="1779"/>
      <c r="I83" s="249" t="s">
        <v>217</v>
      </c>
      <c r="J83" s="250" t="e">
        <f t="shared" si="7"/>
        <v>#REF!</v>
      </c>
      <c r="K83" s="250" t="e">
        <f t="shared" si="5"/>
        <v>#REF!</v>
      </c>
      <c r="L83" s="250" t="e">
        <f t="shared" si="6"/>
        <v>#REF!</v>
      </c>
      <c r="M83" s="251" t="e">
        <f t="shared" si="3"/>
        <v>#REF!</v>
      </c>
      <c r="N83" s="251"/>
      <c r="O83" s="1777"/>
      <c r="P83" s="249" t="s">
        <v>217</v>
      </c>
      <c r="Q83" s="250" t="e">
        <f t="shared" si="15"/>
        <v>#REF!</v>
      </c>
      <c r="R83" s="250" t="e">
        <f t="shared" si="16"/>
        <v>#REF!</v>
      </c>
      <c r="S83" s="250" t="e">
        <f t="shared" si="14"/>
        <v>#REF!</v>
      </c>
      <c r="T83" s="251" t="e">
        <f t="shared" si="11"/>
        <v>#REF!</v>
      </c>
      <c r="U83" s="251"/>
      <c r="V83" s="1777"/>
      <c r="W83" s="249" t="s">
        <v>217</v>
      </c>
      <c r="X83" s="250"/>
      <c r="Y83" s="250"/>
      <c r="Z83" s="250"/>
      <c r="AA83" s="251">
        <f t="shared" si="12"/>
        <v>0</v>
      </c>
      <c r="AB83" s="251"/>
      <c r="AC83" s="1777"/>
      <c r="AD83" s="249" t="s">
        <v>217</v>
      </c>
      <c r="AE83" s="250"/>
      <c r="AF83" s="250"/>
      <c r="AG83" s="250"/>
      <c r="AH83" s="251">
        <f t="shared" si="13"/>
        <v>0</v>
      </c>
      <c r="AI83" s="251"/>
      <c r="AK83" s="255"/>
    </row>
    <row r="84" spans="1:37">
      <c r="A84" s="1777"/>
      <c r="B84" s="249" t="s">
        <v>218</v>
      </c>
      <c r="C84" s="250" t="e">
        <f t="shared" si="20"/>
        <v>#REF!</v>
      </c>
      <c r="D84" s="250" t="e">
        <f t="shared" si="18"/>
        <v>#REF!</v>
      </c>
      <c r="E84" s="250" t="e">
        <f t="shared" si="19"/>
        <v>#REF!</v>
      </c>
      <c r="F84" s="251" t="e">
        <f t="shared" si="17"/>
        <v>#REF!</v>
      </c>
      <c r="G84" s="253"/>
      <c r="H84" s="1779"/>
      <c r="I84" s="249" t="s">
        <v>218</v>
      </c>
      <c r="J84" s="250" t="e">
        <f t="shared" si="7"/>
        <v>#REF!</v>
      </c>
      <c r="K84" s="250" t="e">
        <f t="shared" si="5"/>
        <v>#REF!</v>
      </c>
      <c r="L84" s="250" t="e">
        <f t="shared" ref="L84:L147" si="21">$J$5/$K$6</f>
        <v>#REF!</v>
      </c>
      <c r="M84" s="251" t="e">
        <f t="shared" si="3"/>
        <v>#REF!</v>
      </c>
      <c r="N84" s="251"/>
      <c r="O84" s="1777"/>
      <c r="P84" s="249" t="s">
        <v>218</v>
      </c>
      <c r="Q84" s="250" t="e">
        <f t="shared" si="15"/>
        <v>#REF!</v>
      </c>
      <c r="R84" s="250" t="e">
        <f t="shared" si="16"/>
        <v>#REF!</v>
      </c>
      <c r="S84" s="250" t="e">
        <f t="shared" si="14"/>
        <v>#REF!</v>
      </c>
      <c r="T84" s="251" t="e">
        <f t="shared" si="11"/>
        <v>#REF!</v>
      </c>
      <c r="U84" s="251"/>
      <c r="V84" s="1777"/>
      <c r="W84" s="249" t="s">
        <v>218</v>
      </c>
      <c r="X84" s="250"/>
      <c r="Y84" s="250"/>
      <c r="Z84" s="250"/>
      <c r="AA84" s="251">
        <f t="shared" si="12"/>
        <v>0</v>
      </c>
      <c r="AB84" s="251"/>
      <c r="AC84" s="1777"/>
      <c r="AD84" s="249" t="s">
        <v>218</v>
      </c>
      <c r="AE84" s="250"/>
      <c r="AF84" s="250"/>
      <c r="AG84" s="250"/>
      <c r="AH84" s="251">
        <f t="shared" si="13"/>
        <v>0</v>
      </c>
      <c r="AI84" s="251"/>
      <c r="AK84" s="255"/>
    </row>
    <row r="85" spans="1:37">
      <c r="A85" s="1777"/>
      <c r="B85" s="249" t="s">
        <v>219</v>
      </c>
      <c r="C85" s="250" t="e">
        <f t="shared" si="20"/>
        <v>#REF!</v>
      </c>
      <c r="D85" s="250" t="e">
        <f t="shared" si="18"/>
        <v>#REF!</v>
      </c>
      <c r="E85" s="250" t="e">
        <f t="shared" si="19"/>
        <v>#REF!</v>
      </c>
      <c r="F85" s="251" t="e">
        <f t="shared" si="17"/>
        <v>#REF!</v>
      </c>
      <c r="G85" s="253"/>
      <c r="H85" s="1779"/>
      <c r="I85" s="249" t="s">
        <v>219</v>
      </c>
      <c r="J85" s="250" t="e">
        <f t="shared" si="7"/>
        <v>#REF!</v>
      </c>
      <c r="K85" s="250" t="e">
        <f t="shared" si="5"/>
        <v>#REF!</v>
      </c>
      <c r="L85" s="250" t="e">
        <f t="shared" si="21"/>
        <v>#REF!</v>
      </c>
      <c r="M85" s="251" t="e">
        <f t="shared" ref="M85:M148" si="22">K85+L85</f>
        <v>#REF!</v>
      </c>
      <c r="N85" s="251"/>
      <c r="O85" s="1777"/>
      <c r="P85" s="249" t="s">
        <v>219</v>
      </c>
      <c r="Q85" s="250" t="e">
        <f t="shared" si="15"/>
        <v>#REF!</v>
      </c>
      <c r="R85" s="250" t="e">
        <f t="shared" si="16"/>
        <v>#REF!</v>
      </c>
      <c r="S85" s="250" t="e">
        <f t="shared" si="14"/>
        <v>#REF!</v>
      </c>
      <c r="T85" s="251" t="e">
        <f t="shared" si="11"/>
        <v>#REF!</v>
      </c>
      <c r="U85" s="251"/>
      <c r="V85" s="1777"/>
      <c r="W85" s="249" t="s">
        <v>219</v>
      </c>
      <c r="X85" s="250"/>
      <c r="Y85" s="250"/>
      <c r="Z85" s="250"/>
      <c r="AA85" s="251">
        <f t="shared" si="12"/>
        <v>0</v>
      </c>
      <c r="AB85" s="251"/>
      <c r="AC85" s="1777"/>
      <c r="AD85" s="249" t="s">
        <v>219</v>
      </c>
      <c r="AE85" s="250"/>
      <c r="AF85" s="250"/>
      <c r="AG85" s="250"/>
      <c r="AH85" s="251">
        <f t="shared" si="13"/>
        <v>0</v>
      </c>
      <c r="AI85" s="251"/>
      <c r="AK85" s="255"/>
    </row>
    <row r="86" spans="1:37">
      <c r="A86" s="1777"/>
      <c r="B86" s="249" t="s">
        <v>220</v>
      </c>
      <c r="C86" s="250" t="e">
        <f t="shared" si="20"/>
        <v>#REF!</v>
      </c>
      <c r="D86" s="250" t="e">
        <f t="shared" si="18"/>
        <v>#REF!</v>
      </c>
      <c r="E86" s="250" t="e">
        <f t="shared" si="19"/>
        <v>#REF!</v>
      </c>
      <c r="F86" s="251" t="e">
        <f t="shared" si="17"/>
        <v>#REF!</v>
      </c>
      <c r="G86" s="253"/>
      <c r="H86" s="1779"/>
      <c r="I86" s="249" t="s">
        <v>220</v>
      </c>
      <c r="J86" s="250" t="e">
        <f t="shared" ref="J86:J139" si="23">J85-L85</f>
        <v>#REF!</v>
      </c>
      <c r="K86" s="250" t="e">
        <f t="shared" ref="K86:K139" si="24">J86*$D$5/12</f>
        <v>#REF!</v>
      </c>
      <c r="L86" s="250" t="e">
        <f t="shared" si="21"/>
        <v>#REF!</v>
      </c>
      <c r="M86" s="251" t="e">
        <f t="shared" si="22"/>
        <v>#REF!</v>
      </c>
      <c r="N86" s="251"/>
      <c r="O86" s="1777"/>
      <c r="P86" s="249" t="s">
        <v>220</v>
      </c>
      <c r="Q86" s="250" t="e">
        <f t="shared" si="15"/>
        <v>#REF!</v>
      </c>
      <c r="R86" s="250" t="e">
        <f t="shared" si="16"/>
        <v>#REF!</v>
      </c>
      <c r="S86" s="250" t="e">
        <f t="shared" si="14"/>
        <v>#REF!</v>
      </c>
      <c r="T86" s="251" t="e">
        <f t="shared" si="11"/>
        <v>#REF!</v>
      </c>
      <c r="U86" s="251"/>
      <c r="V86" s="1777"/>
      <c r="W86" s="249" t="s">
        <v>220</v>
      </c>
      <c r="X86" s="250"/>
      <c r="Y86" s="250"/>
      <c r="Z86" s="250"/>
      <c r="AA86" s="251">
        <f t="shared" si="12"/>
        <v>0</v>
      </c>
      <c r="AB86" s="251"/>
      <c r="AC86" s="1777"/>
      <c r="AD86" s="249" t="s">
        <v>220</v>
      </c>
      <c r="AE86" s="250"/>
      <c r="AF86" s="250"/>
      <c r="AG86" s="250"/>
      <c r="AH86" s="251">
        <f t="shared" si="13"/>
        <v>0</v>
      </c>
      <c r="AI86" s="251"/>
      <c r="AK86" s="255"/>
    </row>
    <row r="87" spans="1:37">
      <c r="A87" s="1777"/>
      <c r="B87" s="249" t="s">
        <v>221</v>
      </c>
      <c r="C87" s="250" t="e">
        <f t="shared" si="20"/>
        <v>#REF!</v>
      </c>
      <c r="D87" s="250" t="e">
        <f t="shared" si="18"/>
        <v>#REF!</v>
      </c>
      <c r="E87" s="250" t="e">
        <f t="shared" si="19"/>
        <v>#REF!</v>
      </c>
      <c r="F87" s="251" t="e">
        <f t="shared" si="17"/>
        <v>#REF!</v>
      </c>
      <c r="G87" s="253"/>
      <c r="H87" s="1779"/>
      <c r="I87" s="249" t="s">
        <v>221</v>
      </c>
      <c r="J87" s="250" t="e">
        <f t="shared" si="23"/>
        <v>#REF!</v>
      </c>
      <c r="K87" s="250" t="e">
        <f t="shared" si="24"/>
        <v>#REF!</v>
      </c>
      <c r="L87" s="250" t="e">
        <f t="shared" si="21"/>
        <v>#REF!</v>
      </c>
      <c r="M87" s="251" t="e">
        <f t="shared" si="22"/>
        <v>#REF!</v>
      </c>
      <c r="N87" s="251"/>
      <c r="O87" s="1777"/>
      <c r="P87" s="249" t="s">
        <v>221</v>
      </c>
      <c r="Q87" s="250" t="e">
        <f t="shared" si="15"/>
        <v>#REF!</v>
      </c>
      <c r="R87" s="250" t="e">
        <f t="shared" si="16"/>
        <v>#REF!</v>
      </c>
      <c r="S87" s="250" t="e">
        <f t="shared" si="14"/>
        <v>#REF!</v>
      </c>
      <c r="T87" s="251" t="e">
        <f t="shared" si="11"/>
        <v>#REF!</v>
      </c>
      <c r="U87" s="251"/>
      <c r="V87" s="1777"/>
      <c r="W87" s="249" t="s">
        <v>221</v>
      </c>
      <c r="X87" s="250"/>
      <c r="Y87" s="250"/>
      <c r="Z87" s="250"/>
      <c r="AA87" s="251">
        <f t="shared" si="12"/>
        <v>0</v>
      </c>
      <c r="AB87" s="251"/>
      <c r="AC87" s="1777"/>
      <c r="AD87" s="249" t="s">
        <v>221</v>
      </c>
      <c r="AE87" s="250"/>
      <c r="AF87" s="250"/>
      <c r="AG87" s="250"/>
      <c r="AH87" s="251">
        <f t="shared" si="13"/>
        <v>0</v>
      </c>
      <c r="AI87" s="251"/>
      <c r="AK87" s="255"/>
    </row>
    <row r="88" spans="1:37">
      <c r="A88" s="1777"/>
      <c r="B88" s="249" t="s">
        <v>222</v>
      </c>
      <c r="C88" s="250" t="e">
        <f t="shared" si="20"/>
        <v>#REF!</v>
      </c>
      <c r="D88" s="250" t="e">
        <f t="shared" si="18"/>
        <v>#REF!</v>
      </c>
      <c r="E88" s="250" t="e">
        <f t="shared" si="19"/>
        <v>#REF!</v>
      </c>
      <c r="F88" s="251" t="e">
        <f t="shared" si="17"/>
        <v>#REF!</v>
      </c>
      <c r="G88" s="253"/>
      <c r="H88" s="1779"/>
      <c r="I88" s="249" t="s">
        <v>222</v>
      </c>
      <c r="J88" s="250" t="e">
        <f t="shared" si="23"/>
        <v>#REF!</v>
      </c>
      <c r="K88" s="250" t="e">
        <f t="shared" si="24"/>
        <v>#REF!</v>
      </c>
      <c r="L88" s="250" t="e">
        <f t="shared" si="21"/>
        <v>#REF!</v>
      </c>
      <c r="M88" s="251" t="e">
        <f t="shared" si="22"/>
        <v>#REF!</v>
      </c>
      <c r="N88" s="251"/>
      <c r="O88" s="1777"/>
      <c r="P88" s="249" t="s">
        <v>222</v>
      </c>
      <c r="Q88" s="250" t="e">
        <f t="shared" si="15"/>
        <v>#REF!</v>
      </c>
      <c r="R88" s="250" t="e">
        <f t="shared" si="16"/>
        <v>#REF!</v>
      </c>
      <c r="S88" s="250" t="e">
        <f t="shared" si="14"/>
        <v>#REF!</v>
      </c>
      <c r="T88" s="251" t="e">
        <f t="shared" si="11"/>
        <v>#REF!</v>
      </c>
      <c r="U88" s="251"/>
      <c r="V88" s="1777"/>
      <c r="W88" s="249" t="s">
        <v>222</v>
      </c>
      <c r="X88" s="250"/>
      <c r="Y88" s="250"/>
      <c r="Z88" s="250"/>
      <c r="AA88" s="251">
        <f t="shared" si="12"/>
        <v>0</v>
      </c>
      <c r="AB88" s="251"/>
      <c r="AC88" s="1777"/>
      <c r="AD88" s="249" t="s">
        <v>222</v>
      </c>
      <c r="AE88" s="250"/>
      <c r="AF88" s="250"/>
      <c r="AG88" s="250"/>
      <c r="AH88" s="251">
        <f t="shared" si="13"/>
        <v>0</v>
      </c>
      <c r="AI88" s="251"/>
      <c r="AK88" s="255"/>
    </row>
    <row r="89" spans="1:37">
      <c r="A89" s="1777"/>
      <c r="B89" s="249" t="s">
        <v>223</v>
      </c>
      <c r="C89" s="250" t="e">
        <f t="shared" si="20"/>
        <v>#REF!</v>
      </c>
      <c r="D89" s="250" t="e">
        <f t="shared" si="18"/>
        <v>#REF!</v>
      </c>
      <c r="E89" s="250" t="e">
        <f t="shared" si="19"/>
        <v>#REF!</v>
      </c>
      <c r="F89" s="251" t="e">
        <f t="shared" si="17"/>
        <v>#REF!</v>
      </c>
      <c r="G89" s="253"/>
      <c r="H89" s="1779"/>
      <c r="I89" s="249" t="s">
        <v>223</v>
      </c>
      <c r="J89" s="250" t="e">
        <f t="shared" si="23"/>
        <v>#REF!</v>
      </c>
      <c r="K89" s="250" t="e">
        <f t="shared" si="24"/>
        <v>#REF!</v>
      </c>
      <c r="L89" s="250" t="e">
        <f t="shared" si="21"/>
        <v>#REF!</v>
      </c>
      <c r="M89" s="251" t="e">
        <f t="shared" si="22"/>
        <v>#REF!</v>
      </c>
      <c r="N89" s="251"/>
      <c r="O89" s="1777"/>
      <c r="P89" s="249" t="s">
        <v>223</v>
      </c>
      <c r="Q89" s="250" t="e">
        <f t="shared" si="15"/>
        <v>#REF!</v>
      </c>
      <c r="R89" s="250" t="e">
        <f t="shared" si="16"/>
        <v>#REF!</v>
      </c>
      <c r="S89" s="250" t="e">
        <f t="shared" si="14"/>
        <v>#REF!</v>
      </c>
      <c r="T89" s="251" t="e">
        <f t="shared" si="11"/>
        <v>#REF!</v>
      </c>
      <c r="U89" s="251"/>
      <c r="V89" s="1777"/>
      <c r="W89" s="249" t="s">
        <v>223</v>
      </c>
      <c r="X89" s="250"/>
      <c r="Y89" s="250"/>
      <c r="Z89" s="250"/>
      <c r="AA89" s="251">
        <f t="shared" si="12"/>
        <v>0</v>
      </c>
      <c r="AB89" s="251"/>
      <c r="AC89" s="1777"/>
      <c r="AD89" s="249" t="s">
        <v>223</v>
      </c>
      <c r="AE89" s="250"/>
      <c r="AF89" s="250"/>
      <c r="AG89" s="250"/>
      <c r="AH89" s="251">
        <f t="shared" si="13"/>
        <v>0</v>
      </c>
      <c r="AI89" s="251"/>
      <c r="AK89" s="255"/>
    </row>
    <row r="90" spans="1:37">
      <c r="A90" s="1777"/>
      <c r="B90" s="249" t="s">
        <v>224</v>
      </c>
      <c r="C90" s="250" t="e">
        <f t="shared" si="20"/>
        <v>#REF!</v>
      </c>
      <c r="D90" s="250" t="e">
        <f t="shared" si="18"/>
        <v>#REF!</v>
      </c>
      <c r="E90" s="250" t="e">
        <f t="shared" si="19"/>
        <v>#REF!</v>
      </c>
      <c r="F90" s="251" t="e">
        <f t="shared" si="17"/>
        <v>#REF!</v>
      </c>
      <c r="G90" s="253"/>
      <c r="H90" s="1779"/>
      <c r="I90" s="249" t="s">
        <v>224</v>
      </c>
      <c r="J90" s="250" t="e">
        <f t="shared" si="23"/>
        <v>#REF!</v>
      </c>
      <c r="K90" s="250" t="e">
        <f t="shared" si="24"/>
        <v>#REF!</v>
      </c>
      <c r="L90" s="250" t="e">
        <f t="shared" si="21"/>
        <v>#REF!</v>
      </c>
      <c r="M90" s="251" t="e">
        <f t="shared" si="22"/>
        <v>#REF!</v>
      </c>
      <c r="N90" s="251"/>
      <c r="O90" s="1777"/>
      <c r="P90" s="249" t="s">
        <v>224</v>
      </c>
      <c r="Q90" s="250" t="e">
        <f t="shared" si="15"/>
        <v>#REF!</v>
      </c>
      <c r="R90" s="250" t="e">
        <f t="shared" si="16"/>
        <v>#REF!</v>
      </c>
      <c r="S90" s="250" t="e">
        <f t="shared" si="14"/>
        <v>#REF!</v>
      </c>
      <c r="T90" s="251" t="e">
        <f t="shared" si="11"/>
        <v>#REF!</v>
      </c>
      <c r="U90" s="251"/>
      <c r="V90" s="1777"/>
      <c r="W90" s="249" t="s">
        <v>224</v>
      </c>
      <c r="X90" s="250"/>
      <c r="Y90" s="250"/>
      <c r="Z90" s="250"/>
      <c r="AA90" s="251">
        <f t="shared" si="12"/>
        <v>0</v>
      </c>
      <c r="AB90" s="251"/>
      <c r="AC90" s="1777"/>
      <c r="AD90" s="249" t="s">
        <v>224</v>
      </c>
      <c r="AE90" s="250"/>
      <c r="AF90" s="250"/>
      <c r="AG90" s="250"/>
      <c r="AH90" s="251">
        <f t="shared" si="13"/>
        <v>0</v>
      </c>
      <c r="AI90" s="251"/>
      <c r="AK90" s="255"/>
    </row>
    <row r="91" spans="1:37">
      <c r="A91" s="1777"/>
      <c r="B91" s="249" t="s">
        <v>225</v>
      </c>
      <c r="C91" s="250" t="e">
        <f t="shared" si="20"/>
        <v>#REF!</v>
      </c>
      <c r="D91" s="250" t="e">
        <f t="shared" si="18"/>
        <v>#REF!</v>
      </c>
      <c r="E91" s="250" t="e">
        <f t="shared" si="19"/>
        <v>#REF!</v>
      </c>
      <c r="F91" s="251" t="e">
        <f t="shared" si="17"/>
        <v>#REF!</v>
      </c>
      <c r="G91" s="254" t="e">
        <f>SUM(D80:D91)</f>
        <v>#REF!</v>
      </c>
      <c r="H91" s="1780"/>
      <c r="I91" s="249" t="s">
        <v>225</v>
      </c>
      <c r="J91" s="250" t="e">
        <f t="shared" si="23"/>
        <v>#REF!</v>
      </c>
      <c r="K91" s="250" t="e">
        <f t="shared" si="24"/>
        <v>#REF!</v>
      </c>
      <c r="L91" s="250" t="e">
        <f t="shared" si="21"/>
        <v>#REF!</v>
      </c>
      <c r="M91" s="251" t="e">
        <f t="shared" si="22"/>
        <v>#REF!</v>
      </c>
      <c r="N91" s="254" t="e">
        <f>SUM(K80:K91)</f>
        <v>#REF!</v>
      </c>
      <c r="O91" s="1777"/>
      <c r="P91" s="249" t="s">
        <v>225</v>
      </c>
      <c r="Q91" s="250" t="e">
        <f t="shared" si="15"/>
        <v>#REF!</v>
      </c>
      <c r="R91" s="250" t="e">
        <f t="shared" si="16"/>
        <v>#REF!</v>
      </c>
      <c r="S91" s="250" t="e">
        <f t="shared" si="14"/>
        <v>#REF!</v>
      </c>
      <c r="T91" s="251" t="e">
        <f t="shared" si="11"/>
        <v>#REF!</v>
      </c>
      <c r="U91" s="254" t="e">
        <f>SUM(R80:R91)</f>
        <v>#REF!</v>
      </c>
      <c r="V91" s="1777"/>
      <c r="W91" s="249" t="s">
        <v>225</v>
      </c>
      <c r="X91" s="250"/>
      <c r="Y91" s="250"/>
      <c r="Z91" s="250"/>
      <c r="AA91" s="251">
        <f t="shared" si="12"/>
        <v>0</v>
      </c>
      <c r="AB91" s="254">
        <f>SUM(Y80:Y91)</f>
        <v>0</v>
      </c>
      <c r="AC91" s="1777"/>
      <c r="AD91" s="249" t="s">
        <v>225</v>
      </c>
      <c r="AE91" s="250"/>
      <c r="AF91" s="250"/>
      <c r="AG91" s="250"/>
      <c r="AH91" s="251">
        <f t="shared" si="13"/>
        <v>0</v>
      </c>
      <c r="AI91" s="254">
        <f>SUM(AF80:AF91)</f>
        <v>0</v>
      </c>
      <c r="AJ91" s="230">
        <f>AJ79+1</f>
        <v>2028</v>
      </c>
      <c r="AK91" s="255" t="e">
        <f>G91+N91+U91+AB91+AI91</f>
        <v>#REF!</v>
      </c>
    </row>
    <row r="92" spans="1:37">
      <c r="A92" s="1777">
        <f>A80+1</f>
        <v>2029</v>
      </c>
      <c r="B92" s="249" t="s">
        <v>214</v>
      </c>
      <c r="C92" s="250" t="e">
        <f t="shared" si="20"/>
        <v>#REF!</v>
      </c>
      <c r="D92" s="250" t="e">
        <f t="shared" si="18"/>
        <v>#REF!</v>
      </c>
      <c r="E92" s="250" t="e">
        <f t="shared" si="19"/>
        <v>#REF!</v>
      </c>
      <c r="F92" s="251" t="e">
        <f t="shared" si="17"/>
        <v>#REF!</v>
      </c>
      <c r="G92" s="252"/>
      <c r="H92" s="1778">
        <f>H80+1</f>
        <v>2029</v>
      </c>
      <c r="I92" s="249" t="s">
        <v>214</v>
      </c>
      <c r="J92" s="250" t="e">
        <f t="shared" si="23"/>
        <v>#REF!</v>
      </c>
      <c r="K92" s="250" t="e">
        <f t="shared" si="24"/>
        <v>#REF!</v>
      </c>
      <c r="L92" s="250" t="e">
        <f t="shared" si="21"/>
        <v>#REF!</v>
      </c>
      <c r="M92" s="251" t="e">
        <f t="shared" si="22"/>
        <v>#REF!</v>
      </c>
      <c r="N92" s="251"/>
      <c r="O92" s="1777">
        <f>O80+1</f>
        <v>2029</v>
      </c>
      <c r="P92" s="249" t="s">
        <v>214</v>
      </c>
      <c r="Q92" s="250" t="e">
        <f t="shared" si="15"/>
        <v>#REF!</v>
      </c>
      <c r="R92" s="250" t="e">
        <f t="shared" si="16"/>
        <v>#REF!</v>
      </c>
      <c r="S92" s="250" t="e">
        <f t="shared" si="14"/>
        <v>#REF!</v>
      </c>
      <c r="T92" s="251" t="e">
        <f t="shared" si="11"/>
        <v>#REF!</v>
      </c>
      <c r="U92" s="251"/>
      <c r="V92" s="1777">
        <f>V80+1</f>
        <v>2028</v>
      </c>
      <c r="W92" s="249" t="s">
        <v>214</v>
      </c>
      <c r="X92" s="250"/>
      <c r="Y92" s="250"/>
      <c r="Z92" s="250"/>
      <c r="AA92" s="251">
        <f t="shared" si="12"/>
        <v>0</v>
      </c>
      <c r="AB92" s="251"/>
      <c r="AC92" s="1777">
        <f>AC80+1</f>
        <v>2028</v>
      </c>
      <c r="AD92" s="249" t="s">
        <v>214</v>
      </c>
      <c r="AE92" s="250"/>
      <c r="AF92" s="250"/>
      <c r="AG92" s="250"/>
      <c r="AH92" s="251">
        <f t="shared" si="13"/>
        <v>0</v>
      </c>
      <c r="AI92" s="251"/>
      <c r="AK92" s="255"/>
    </row>
    <row r="93" spans="1:37">
      <c r="A93" s="1777"/>
      <c r="B93" s="249" t="s">
        <v>215</v>
      </c>
      <c r="C93" s="250" t="e">
        <f t="shared" si="20"/>
        <v>#REF!</v>
      </c>
      <c r="D93" s="250" t="e">
        <f t="shared" si="18"/>
        <v>#REF!</v>
      </c>
      <c r="E93" s="250" t="e">
        <f t="shared" si="19"/>
        <v>#REF!</v>
      </c>
      <c r="F93" s="251" t="e">
        <f t="shared" si="17"/>
        <v>#REF!</v>
      </c>
      <c r="G93" s="253"/>
      <c r="H93" s="1779"/>
      <c r="I93" s="249" t="s">
        <v>215</v>
      </c>
      <c r="J93" s="250" t="e">
        <f t="shared" si="23"/>
        <v>#REF!</v>
      </c>
      <c r="K93" s="250" t="e">
        <f t="shared" si="24"/>
        <v>#REF!</v>
      </c>
      <c r="L93" s="250" t="e">
        <f t="shared" si="21"/>
        <v>#REF!</v>
      </c>
      <c r="M93" s="251" t="e">
        <f t="shared" si="22"/>
        <v>#REF!</v>
      </c>
      <c r="N93" s="251"/>
      <c r="O93" s="1777"/>
      <c r="P93" s="249" t="s">
        <v>215</v>
      </c>
      <c r="Q93" s="250" t="e">
        <f t="shared" si="15"/>
        <v>#REF!</v>
      </c>
      <c r="R93" s="250" t="e">
        <f t="shared" si="16"/>
        <v>#REF!</v>
      </c>
      <c r="S93" s="250" t="e">
        <f t="shared" si="14"/>
        <v>#REF!</v>
      </c>
      <c r="T93" s="251" t="e">
        <f t="shared" si="11"/>
        <v>#REF!</v>
      </c>
      <c r="U93" s="251"/>
      <c r="V93" s="1777"/>
      <c r="W93" s="249" t="s">
        <v>215</v>
      </c>
      <c r="X93" s="250"/>
      <c r="Y93" s="250"/>
      <c r="Z93" s="250"/>
      <c r="AA93" s="251">
        <f t="shared" si="12"/>
        <v>0</v>
      </c>
      <c r="AB93" s="251"/>
      <c r="AC93" s="1777"/>
      <c r="AD93" s="249" t="s">
        <v>215</v>
      </c>
      <c r="AE93" s="250"/>
      <c r="AF93" s="250"/>
      <c r="AG93" s="250"/>
      <c r="AH93" s="251">
        <f t="shared" si="13"/>
        <v>0</v>
      </c>
      <c r="AI93" s="251"/>
      <c r="AK93" s="255"/>
    </row>
    <row r="94" spans="1:37">
      <c r="A94" s="1777"/>
      <c r="B94" s="249" t="s">
        <v>216</v>
      </c>
      <c r="C94" s="250" t="e">
        <f t="shared" si="20"/>
        <v>#REF!</v>
      </c>
      <c r="D94" s="250" t="e">
        <f t="shared" si="18"/>
        <v>#REF!</v>
      </c>
      <c r="E94" s="250" t="e">
        <f t="shared" si="19"/>
        <v>#REF!</v>
      </c>
      <c r="F94" s="251" t="e">
        <f t="shared" si="17"/>
        <v>#REF!</v>
      </c>
      <c r="G94" s="253"/>
      <c r="H94" s="1779"/>
      <c r="I94" s="249" t="s">
        <v>216</v>
      </c>
      <c r="J94" s="250" t="e">
        <f t="shared" si="23"/>
        <v>#REF!</v>
      </c>
      <c r="K94" s="250" t="e">
        <f t="shared" si="24"/>
        <v>#REF!</v>
      </c>
      <c r="L94" s="250" t="e">
        <f t="shared" si="21"/>
        <v>#REF!</v>
      </c>
      <c r="M94" s="251" t="e">
        <f t="shared" si="22"/>
        <v>#REF!</v>
      </c>
      <c r="N94" s="251"/>
      <c r="O94" s="1777"/>
      <c r="P94" s="249" t="s">
        <v>216</v>
      </c>
      <c r="Q94" s="250" t="e">
        <f t="shared" si="15"/>
        <v>#REF!</v>
      </c>
      <c r="R94" s="250" t="e">
        <f t="shared" si="16"/>
        <v>#REF!</v>
      </c>
      <c r="S94" s="250" t="e">
        <f t="shared" si="14"/>
        <v>#REF!</v>
      </c>
      <c r="T94" s="251" t="e">
        <f t="shared" si="11"/>
        <v>#REF!</v>
      </c>
      <c r="U94" s="251"/>
      <c r="V94" s="1777"/>
      <c r="W94" s="249" t="s">
        <v>216</v>
      </c>
      <c r="X94" s="250"/>
      <c r="Y94" s="250"/>
      <c r="Z94" s="250"/>
      <c r="AA94" s="251">
        <f t="shared" si="12"/>
        <v>0</v>
      </c>
      <c r="AB94" s="251"/>
      <c r="AC94" s="1777"/>
      <c r="AD94" s="249" t="s">
        <v>216</v>
      </c>
      <c r="AE94" s="250"/>
      <c r="AF94" s="250"/>
      <c r="AG94" s="250"/>
      <c r="AH94" s="251">
        <f t="shared" si="13"/>
        <v>0</v>
      </c>
      <c r="AI94" s="251"/>
      <c r="AK94" s="255"/>
    </row>
    <row r="95" spans="1:37">
      <c r="A95" s="1777"/>
      <c r="B95" s="249" t="s">
        <v>217</v>
      </c>
      <c r="C95" s="250" t="e">
        <f t="shared" si="20"/>
        <v>#REF!</v>
      </c>
      <c r="D95" s="250" t="e">
        <f t="shared" si="18"/>
        <v>#REF!</v>
      </c>
      <c r="E95" s="250" t="e">
        <f t="shared" si="19"/>
        <v>#REF!</v>
      </c>
      <c r="F95" s="251" t="e">
        <f t="shared" si="17"/>
        <v>#REF!</v>
      </c>
      <c r="G95" s="253"/>
      <c r="H95" s="1779"/>
      <c r="I95" s="249" t="s">
        <v>217</v>
      </c>
      <c r="J95" s="250" t="e">
        <f t="shared" si="23"/>
        <v>#REF!</v>
      </c>
      <c r="K95" s="250" t="e">
        <f t="shared" si="24"/>
        <v>#REF!</v>
      </c>
      <c r="L95" s="250" t="e">
        <f t="shared" si="21"/>
        <v>#REF!</v>
      </c>
      <c r="M95" s="251" t="e">
        <f t="shared" si="22"/>
        <v>#REF!</v>
      </c>
      <c r="N95" s="251"/>
      <c r="O95" s="1777"/>
      <c r="P95" s="249" t="s">
        <v>217</v>
      </c>
      <c r="Q95" s="250" t="e">
        <f t="shared" si="15"/>
        <v>#REF!</v>
      </c>
      <c r="R95" s="250" t="e">
        <f t="shared" si="16"/>
        <v>#REF!</v>
      </c>
      <c r="S95" s="250" t="e">
        <f t="shared" si="14"/>
        <v>#REF!</v>
      </c>
      <c r="T95" s="251" t="e">
        <f t="shared" si="11"/>
        <v>#REF!</v>
      </c>
      <c r="U95" s="251"/>
      <c r="V95" s="1777"/>
      <c r="W95" s="249" t="s">
        <v>217</v>
      </c>
      <c r="X95" s="250"/>
      <c r="Y95" s="250"/>
      <c r="Z95" s="250"/>
      <c r="AA95" s="251">
        <f t="shared" si="12"/>
        <v>0</v>
      </c>
      <c r="AB95" s="251"/>
      <c r="AC95" s="1777"/>
      <c r="AD95" s="249" t="s">
        <v>217</v>
      </c>
      <c r="AE95" s="250"/>
      <c r="AF95" s="250"/>
      <c r="AG95" s="250"/>
      <c r="AH95" s="251">
        <f t="shared" si="13"/>
        <v>0</v>
      </c>
      <c r="AI95" s="251"/>
      <c r="AK95" s="255"/>
    </row>
    <row r="96" spans="1:37">
      <c r="A96" s="1777"/>
      <c r="B96" s="249" t="s">
        <v>218</v>
      </c>
      <c r="C96" s="250" t="e">
        <f t="shared" si="20"/>
        <v>#REF!</v>
      </c>
      <c r="D96" s="250" t="e">
        <f t="shared" si="18"/>
        <v>#REF!</v>
      </c>
      <c r="E96" s="250" t="e">
        <f t="shared" si="19"/>
        <v>#REF!</v>
      </c>
      <c r="F96" s="251" t="e">
        <f t="shared" si="17"/>
        <v>#REF!</v>
      </c>
      <c r="G96" s="253"/>
      <c r="H96" s="1779"/>
      <c r="I96" s="249" t="s">
        <v>218</v>
      </c>
      <c r="J96" s="250" t="e">
        <f t="shared" si="23"/>
        <v>#REF!</v>
      </c>
      <c r="K96" s="250" t="e">
        <f t="shared" si="24"/>
        <v>#REF!</v>
      </c>
      <c r="L96" s="250" t="e">
        <f t="shared" si="21"/>
        <v>#REF!</v>
      </c>
      <c r="M96" s="251" t="e">
        <f t="shared" si="22"/>
        <v>#REF!</v>
      </c>
      <c r="N96" s="251"/>
      <c r="O96" s="1777"/>
      <c r="P96" s="249" t="s">
        <v>218</v>
      </c>
      <c r="Q96" s="250" t="e">
        <f t="shared" si="15"/>
        <v>#REF!</v>
      </c>
      <c r="R96" s="250" t="e">
        <f t="shared" si="16"/>
        <v>#REF!</v>
      </c>
      <c r="S96" s="250" t="e">
        <f t="shared" si="14"/>
        <v>#REF!</v>
      </c>
      <c r="T96" s="251" t="e">
        <f t="shared" si="11"/>
        <v>#REF!</v>
      </c>
      <c r="U96" s="251"/>
      <c r="V96" s="1777"/>
      <c r="W96" s="249" t="s">
        <v>218</v>
      </c>
      <c r="X96" s="250"/>
      <c r="Y96" s="250"/>
      <c r="Z96" s="250"/>
      <c r="AA96" s="251">
        <f t="shared" si="12"/>
        <v>0</v>
      </c>
      <c r="AB96" s="251"/>
      <c r="AC96" s="1777"/>
      <c r="AD96" s="249" t="s">
        <v>218</v>
      </c>
      <c r="AE96" s="250"/>
      <c r="AF96" s="250"/>
      <c r="AG96" s="250"/>
      <c r="AH96" s="251">
        <f t="shared" si="13"/>
        <v>0</v>
      </c>
      <c r="AI96" s="251"/>
      <c r="AK96" s="255"/>
    </row>
    <row r="97" spans="1:37">
      <c r="A97" s="1777"/>
      <c r="B97" s="249" t="s">
        <v>219</v>
      </c>
      <c r="C97" s="250" t="e">
        <f t="shared" si="20"/>
        <v>#REF!</v>
      </c>
      <c r="D97" s="250" t="e">
        <f t="shared" si="18"/>
        <v>#REF!</v>
      </c>
      <c r="E97" s="250" t="e">
        <f t="shared" si="19"/>
        <v>#REF!</v>
      </c>
      <c r="F97" s="251" t="e">
        <f t="shared" si="17"/>
        <v>#REF!</v>
      </c>
      <c r="G97" s="253"/>
      <c r="H97" s="1779"/>
      <c r="I97" s="249" t="s">
        <v>219</v>
      </c>
      <c r="J97" s="250" t="e">
        <f t="shared" si="23"/>
        <v>#REF!</v>
      </c>
      <c r="K97" s="250" t="e">
        <f t="shared" si="24"/>
        <v>#REF!</v>
      </c>
      <c r="L97" s="250" t="e">
        <f t="shared" si="21"/>
        <v>#REF!</v>
      </c>
      <c r="M97" s="251" t="e">
        <f t="shared" si="22"/>
        <v>#REF!</v>
      </c>
      <c r="N97" s="251"/>
      <c r="O97" s="1777"/>
      <c r="P97" s="249" t="s">
        <v>219</v>
      </c>
      <c r="Q97" s="250" t="e">
        <f t="shared" si="15"/>
        <v>#REF!</v>
      </c>
      <c r="R97" s="250" t="e">
        <f t="shared" si="16"/>
        <v>#REF!</v>
      </c>
      <c r="S97" s="250" t="e">
        <f t="shared" si="14"/>
        <v>#REF!</v>
      </c>
      <c r="T97" s="251" t="e">
        <f t="shared" si="11"/>
        <v>#REF!</v>
      </c>
      <c r="U97" s="251"/>
      <c r="V97" s="1777"/>
      <c r="W97" s="249" t="s">
        <v>219</v>
      </c>
      <c r="X97" s="250"/>
      <c r="Y97" s="250"/>
      <c r="Z97" s="250"/>
      <c r="AA97" s="251">
        <f t="shared" si="12"/>
        <v>0</v>
      </c>
      <c r="AB97" s="251"/>
      <c r="AC97" s="1777"/>
      <c r="AD97" s="249" t="s">
        <v>219</v>
      </c>
      <c r="AE97" s="250"/>
      <c r="AF97" s="250"/>
      <c r="AG97" s="250"/>
      <c r="AH97" s="251">
        <f t="shared" si="13"/>
        <v>0</v>
      </c>
      <c r="AI97" s="251"/>
      <c r="AK97" s="255"/>
    </row>
    <row r="98" spans="1:37">
      <c r="A98" s="1777"/>
      <c r="B98" s="249" t="s">
        <v>220</v>
      </c>
      <c r="C98" s="250" t="e">
        <f t="shared" si="20"/>
        <v>#REF!</v>
      </c>
      <c r="D98" s="250" t="e">
        <f t="shared" si="18"/>
        <v>#REF!</v>
      </c>
      <c r="E98" s="250" t="e">
        <f t="shared" si="19"/>
        <v>#REF!</v>
      </c>
      <c r="F98" s="251" t="e">
        <f t="shared" si="17"/>
        <v>#REF!</v>
      </c>
      <c r="G98" s="253"/>
      <c r="H98" s="1779"/>
      <c r="I98" s="249" t="s">
        <v>220</v>
      </c>
      <c r="J98" s="250" t="e">
        <f t="shared" si="23"/>
        <v>#REF!</v>
      </c>
      <c r="K98" s="250" t="e">
        <f t="shared" si="24"/>
        <v>#REF!</v>
      </c>
      <c r="L98" s="250" t="e">
        <f t="shared" si="21"/>
        <v>#REF!</v>
      </c>
      <c r="M98" s="251" t="e">
        <f t="shared" si="22"/>
        <v>#REF!</v>
      </c>
      <c r="N98" s="251"/>
      <c r="O98" s="1777"/>
      <c r="P98" s="249" t="s">
        <v>220</v>
      </c>
      <c r="Q98" s="250" t="e">
        <f t="shared" si="15"/>
        <v>#REF!</v>
      </c>
      <c r="R98" s="250" t="e">
        <f t="shared" si="16"/>
        <v>#REF!</v>
      </c>
      <c r="S98" s="250" t="e">
        <f t="shared" si="14"/>
        <v>#REF!</v>
      </c>
      <c r="T98" s="251" t="e">
        <f t="shared" ref="T98:T161" si="25">R98+S98</f>
        <v>#REF!</v>
      </c>
      <c r="U98" s="251"/>
      <c r="V98" s="1777"/>
      <c r="W98" s="249" t="s">
        <v>220</v>
      </c>
      <c r="X98" s="250"/>
      <c r="Y98" s="250"/>
      <c r="Z98" s="250"/>
      <c r="AA98" s="251">
        <f t="shared" ref="AA98:AA161" si="26">Y98+Z98</f>
        <v>0</v>
      </c>
      <c r="AB98" s="251"/>
      <c r="AC98" s="1777"/>
      <c r="AD98" s="249" t="s">
        <v>220</v>
      </c>
      <c r="AE98" s="250"/>
      <c r="AF98" s="250"/>
      <c r="AG98" s="250"/>
      <c r="AH98" s="251">
        <f t="shared" ref="AH98:AH161" si="27">AF98+AG98</f>
        <v>0</v>
      </c>
      <c r="AI98" s="251"/>
      <c r="AK98" s="255"/>
    </row>
    <row r="99" spans="1:37">
      <c r="A99" s="1777"/>
      <c r="B99" s="249" t="s">
        <v>221</v>
      </c>
      <c r="C99" s="250" t="e">
        <f t="shared" si="20"/>
        <v>#REF!</v>
      </c>
      <c r="D99" s="250" t="e">
        <f t="shared" si="18"/>
        <v>#REF!</v>
      </c>
      <c r="E99" s="250" t="e">
        <f t="shared" si="19"/>
        <v>#REF!</v>
      </c>
      <c r="F99" s="251" t="e">
        <f t="shared" si="17"/>
        <v>#REF!</v>
      </c>
      <c r="G99" s="253"/>
      <c r="H99" s="1779"/>
      <c r="I99" s="249" t="s">
        <v>221</v>
      </c>
      <c r="J99" s="250" t="e">
        <f t="shared" si="23"/>
        <v>#REF!</v>
      </c>
      <c r="K99" s="250" t="e">
        <f t="shared" si="24"/>
        <v>#REF!</v>
      </c>
      <c r="L99" s="250" t="e">
        <f t="shared" si="21"/>
        <v>#REF!</v>
      </c>
      <c r="M99" s="251" t="e">
        <f t="shared" si="22"/>
        <v>#REF!</v>
      </c>
      <c r="N99" s="251"/>
      <c r="O99" s="1777"/>
      <c r="P99" s="249" t="s">
        <v>221</v>
      </c>
      <c r="Q99" s="250" t="e">
        <f t="shared" si="15"/>
        <v>#REF!</v>
      </c>
      <c r="R99" s="250" t="e">
        <f t="shared" si="16"/>
        <v>#REF!</v>
      </c>
      <c r="S99" s="250" t="e">
        <f t="shared" si="14"/>
        <v>#REF!</v>
      </c>
      <c r="T99" s="251" t="e">
        <f t="shared" si="25"/>
        <v>#REF!</v>
      </c>
      <c r="U99" s="251"/>
      <c r="V99" s="1777"/>
      <c r="W99" s="249" t="s">
        <v>221</v>
      </c>
      <c r="X99" s="250"/>
      <c r="Y99" s="250"/>
      <c r="Z99" s="250"/>
      <c r="AA99" s="251">
        <f t="shared" si="26"/>
        <v>0</v>
      </c>
      <c r="AB99" s="251"/>
      <c r="AC99" s="1777"/>
      <c r="AD99" s="249" t="s">
        <v>221</v>
      </c>
      <c r="AE99" s="250"/>
      <c r="AF99" s="250"/>
      <c r="AG99" s="250"/>
      <c r="AH99" s="251">
        <f t="shared" si="27"/>
        <v>0</v>
      </c>
      <c r="AI99" s="251"/>
      <c r="AK99" s="255"/>
    </row>
    <row r="100" spans="1:37">
      <c r="A100" s="1777"/>
      <c r="B100" s="249" t="s">
        <v>222</v>
      </c>
      <c r="C100" s="250" t="e">
        <f t="shared" si="20"/>
        <v>#REF!</v>
      </c>
      <c r="D100" s="250" t="e">
        <f t="shared" si="18"/>
        <v>#REF!</v>
      </c>
      <c r="E100" s="250" t="e">
        <f t="shared" si="19"/>
        <v>#REF!</v>
      </c>
      <c r="F100" s="251" t="e">
        <f t="shared" si="17"/>
        <v>#REF!</v>
      </c>
      <c r="G100" s="253"/>
      <c r="H100" s="1779"/>
      <c r="I100" s="249" t="s">
        <v>222</v>
      </c>
      <c r="J100" s="250" t="e">
        <f t="shared" si="23"/>
        <v>#REF!</v>
      </c>
      <c r="K100" s="250" t="e">
        <f t="shared" si="24"/>
        <v>#REF!</v>
      </c>
      <c r="L100" s="250" t="e">
        <f t="shared" si="21"/>
        <v>#REF!</v>
      </c>
      <c r="M100" s="251" t="e">
        <f t="shared" si="22"/>
        <v>#REF!</v>
      </c>
      <c r="N100" s="251"/>
      <c r="O100" s="1777"/>
      <c r="P100" s="249" t="s">
        <v>222</v>
      </c>
      <c r="Q100" s="250" t="e">
        <f t="shared" si="15"/>
        <v>#REF!</v>
      </c>
      <c r="R100" s="250" t="e">
        <f t="shared" si="16"/>
        <v>#REF!</v>
      </c>
      <c r="S100" s="250" t="e">
        <f t="shared" si="14"/>
        <v>#REF!</v>
      </c>
      <c r="T100" s="251" t="e">
        <f t="shared" si="25"/>
        <v>#REF!</v>
      </c>
      <c r="U100" s="251"/>
      <c r="V100" s="1777"/>
      <c r="W100" s="249" t="s">
        <v>222</v>
      </c>
      <c r="X100" s="250"/>
      <c r="Y100" s="250"/>
      <c r="Z100" s="250"/>
      <c r="AA100" s="251">
        <f t="shared" si="26"/>
        <v>0</v>
      </c>
      <c r="AB100" s="251"/>
      <c r="AC100" s="1777"/>
      <c r="AD100" s="249" t="s">
        <v>222</v>
      </c>
      <c r="AE100" s="250"/>
      <c r="AF100" s="250"/>
      <c r="AG100" s="250"/>
      <c r="AH100" s="251">
        <f t="shared" si="27"/>
        <v>0</v>
      </c>
      <c r="AI100" s="251"/>
      <c r="AK100" s="255"/>
    </row>
    <row r="101" spans="1:37">
      <c r="A101" s="1777"/>
      <c r="B101" s="249" t="s">
        <v>223</v>
      </c>
      <c r="C101" s="250" t="e">
        <f t="shared" si="20"/>
        <v>#REF!</v>
      </c>
      <c r="D101" s="250" t="e">
        <f t="shared" si="18"/>
        <v>#REF!</v>
      </c>
      <c r="E101" s="250" t="e">
        <f t="shared" si="19"/>
        <v>#REF!</v>
      </c>
      <c r="F101" s="251" t="e">
        <f t="shared" si="17"/>
        <v>#REF!</v>
      </c>
      <c r="G101" s="253"/>
      <c r="H101" s="1779"/>
      <c r="I101" s="249" t="s">
        <v>223</v>
      </c>
      <c r="J101" s="250" t="e">
        <f t="shared" si="23"/>
        <v>#REF!</v>
      </c>
      <c r="K101" s="250" t="e">
        <f t="shared" si="24"/>
        <v>#REF!</v>
      </c>
      <c r="L101" s="250" t="e">
        <f t="shared" si="21"/>
        <v>#REF!</v>
      </c>
      <c r="M101" s="251" t="e">
        <f t="shared" si="22"/>
        <v>#REF!</v>
      </c>
      <c r="N101" s="251"/>
      <c r="O101" s="1777"/>
      <c r="P101" s="249" t="s">
        <v>223</v>
      </c>
      <c r="Q101" s="250" t="e">
        <f t="shared" si="15"/>
        <v>#REF!</v>
      </c>
      <c r="R101" s="250" t="e">
        <f t="shared" si="16"/>
        <v>#REF!</v>
      </c>
      <c r="S101" s="250" t="e">
        <f t="shared" si="14"/>
        <v>#REF!</v>
      </c>
      <c r="T101" s="251" t="e">
        <f t="shared" si="25"/>
        <v>#REF!</v>
      </c>
      <c r="U101" s="251"/>
      <c r="V101" s="1777"/>
      <c r="W101" s="249" t="s">
        <v>223</v>
      </c>
      <c r="X101" s="250"/>
      <c r="Y101" s="250"/>
      <c r="Z101" s="250"/>
      <c r="AA101" s="251">
        <f t="shared" si="26"/>
        <v>0</v>
      </c>
      <c r="AB101" s="251"/>
      <c r="AC101" s="1777"/>
      <c r="AD101" s="249" t="s">
        <v>223</v>
      </c>
      <c r="AE101" s="250"/>
      <c r="AF101" s="250"/>
      <c r="AG101" s="250"/>
      <c r="AH101" s="251">
        <f t="shared" si="27"/>
        <v>0</v>
      </c>
      <c r="AI101" s="251"/>
      <c r="AK101" s="255"/>
    </row>
    <row r="102" spans="1:37">
      <c r="A102" s="1777"/>
      <c r="B102" s="249" t="s">
        <v>224</v>
      </c>
      <c r="C102" s="250" t="e">
        <f t="shared" si="20"/>
        <v>#REF!</v>
      </c>
      <c r="D102" s="250" t="e">
        <f t="shared" si="18"/>
        <v>#REF!</v>
      </c>
      <c r="E102" s="250" t="e">
        <f t="shared" si="19"/>
        <v>#REF!</v>
      </c>
      <c r="F102" s="251" t="e">
        <f t="shared" si="17"/>
        <v>#REF!</v>
      </c>
      <c r="G102" s="253"/>
      <c r="H102" s="1779"/>
      <c r="I102" s="249" t="s">
        <v>224</v>
      </c>
      <c r="J102" s="250" t="e">
        <f t="shared" si="23"/>
        <v>#REF!</v>
      </c>
      <c r="K102" s="250" t="e">
        <f t="shared" si="24"/>
        <v>#REF!</v>
      </c>
      <c r="L102" s="250" t="e">
        <f t="shared" si="21"/>
        <v>#REF!</v>
      </c>
      <c r="M102" s="251" t="e">
        <f t="shared" si="22"/>
        <v>#REF!</v>
      </c>
      <c r="N102" s="251"/>
      <c r="O102" s="1777"/>
      <c r="P102" s="249" t="s">
        <v>224</v>
      </c>
      <c r="Q102" s="250" t="e">
        <f t="shared" si="15"/>
        <v>#REF!</v>
      </c>
      <c r="R102" s="250" t="e">
        <f t="shared" si="16"/>
        <v>#REF!</v>
      </c>
      <c r="S102" s="250" t="e">
        <f t="shared" si="14"/>
        <v>#REF!</v>
      </c>
      <c r="T102" s="251" t="e">
        <f t="shared" si="25"/>
        <v>#REF!</v>
      </c>
      <c r="U102" s="251"/>
      <c r="V102" s="1777"/>
      <c r="W102" s="249" t="s">
        <v>224</v>
      </c>
      <c r="X102" s="250"/>
      <c r="Y102" s="250"/>
      <c r="Z102" s="250"/>
      <c r="AA102" s="251">
        <f t="shared" si="26"/>
        <v>0</v>
      </c>
      <c r="AB102" s="251"/>
      <c r="AC102" s="1777"/>
      <c r="AD102" s="249" t="s">
        <v>224</v>
      </c>
      <c r="AE102" s="250"/>
      <c r="AF102" s="250"/>
      <c r="AG102" s="250"/>
      <c r="AH102" s="251">
        <f t="shared" si="27"/>
        <v>0</v>
      </c>
      <c r="AI102" s="251"/>
      <c r="AK102" s="255"/>
    </row>
    <row r="103" spans="1:37">
      <c r="A103" s="1777"/>
      <c r="B103" s="249" t="s">
        <v>225</v>
      </c>
      <c r="C103" s="250" t="e">
        <f t="shared" si="20"/>
        <v>#REF!</v>
      </c>
      <c r="D103" s="250" t="e">
        <f t="shared" si="18"/>
        <v>#REF!</v>
      </c>
      <c r="E103" s="250" t="e">
        <f t="shared" si="19"/>
        <v>#REF!</v>
      </c>
      <c r="F103" s="251" t="e">
        <f t="shared" si="17"/>
        <v>#REF!</v>
      </c>
      <c r="G103" s="254" t="e">
        <f>SUM(D92:D103)</f>
        <v>#REF!</v>
      </c>
      <c r="H103" s="1780"/>
      <c r="I103" s="249" t="s">
        <v>225</v>
      </c>
      <c r="J103" s="250" t="e">
        <f t="shared" si="23"/>
        <v>#REF!</v>
      </c>
      <c r="K103" s="250" t="e">
        <f t="shared" si="24"/>
        <v>#REF!</v>
      </c>
      <c r="L103" s="250" t="e">
        <f t="shared" si="21"/>
        <v>#REF!</v>
      </c>
      <c r="M103" s="251" t="e">
        <f t="shared" si="22"/>
        <v>#REF!</v>
      </c>
      <c r="N103" s="254" t="e">
        <f>SUM(K92:K103)</f>
        <v>#REF!</v>
      </c>
      <c r="O103" s="1777"/>
      <c r="P103" s="249" t="s">
        <v>225</v>
      </c>
      <c r="Q103" s="250" t="e">
        <f t="shared" si="15"/>
        <v>#REF!</v>
      </c>
      <c r="R103" s="250" t="e">
        <f t="shared" si="16"/>
        <v>#REF!</v>
      </c>
      <c r="S103" s="250" t="e">
        <f t="shared" si="14"/>
        <v>#REF!</v>
      </c>
      <c r="T103" s="251" t="e">
        <f t="shared" si="25"/>
        <v>#REF!</v>
      </c>
      <c r="U103" s="254" t="e">
        <f>SUM(R92:R103)</f>
        <v>#REF!</v>
      </c>
      <c r="V103" s="1777"/>
      <c r="W103" s="249" t="s">
        <v>225</v>
      </c>
      <c r="X103" s="250"/>
      <c r="Y103" s="250"/>
      <c r="Z103" s="250"/>
      <c r="AA103" s="251">
        <f t="shared" si="26"/>
        <v>0</v>
      </c>
      <c r="AB103" s="254">
        <f>SUM(Y92:Y103)</f>
        <v>0</v>
      </c>
      <c r="AC103" s="1777"/>
      <c r="AD103" s="249" t="s">
        <v>225</v>
      </c>
      <c r="AE103" s="250"/>
      <c r="AF103" s="250"/>
      <c r="AG103" s="250"/>
      <c r="AH103" s="251">
        <f t="shared" si="27"/>
        <v>0</v>
      </c>
      <c r="AI103" s="254">
        <f>SUM(AF92:AF103)</f>
        <v>0</v>
      </c>
      <c r="AJ103" s="230">
        <f>AJ91+1</f>
        <v>2029</v>
      </c>
      <c r="AK103" s="255" t="e">
        <f>G103+N103+U103+AB103+AI103</f>
        <v>#REF!</v>
      </c>
    </row>
    <row r="104" spans="1:37">
      <c r="A104" s="1778">
        <f>A92+1</f>
        <v>2030</v>
      </c>
      <c r="B104" s="249" t="s">
        <v>214</v>
      </c>
      <c r="C104" s="250" t="e">
        <f t="shared" si="20"/>
        <v>#REF!</v>
      </c>
      <c r="D104" s="250" t="e">
        <f t="shared" si="18"/>
        <v>#REF!</v>
      </c>
      <c r="E104" s="250" t="e">
        <f t="shared" si="19"/>
        <v>#REF!</v>
      </c>
      <c r="F104" s="251" t="e">
        <f t="shared" si="17"/>
        <v>#REF!</v>
      </c>
      <c r="G104" s="252"/>
      <c r="H104" s="1778">
        <f>H92+1</f>
        <v>2030</v>
      </c>
      <c r="I104" s="249" t="s">
        <v>214</v>
      </c>
      <c r="J104" s="250" t="e">
        <f t="shared" si="23"/>
        <v>#REF!</v>
      </c>
      <c r="K104" s="250" t="e">
        <f t="shared" si="24"/>
        <v>#REF!</v>
      </c>
      <c r="L104" s="250" t="e">
        <f t="shared" si="21"/>
        <v>#REF!</v>
      </c>
      <c r="M104" s="251" t="e">
        <f t="shared" si="22"/>
        <v>#REF!</v>
      </c>
      <c r="N104" s="252"/>
      <c r="O104" s="1778">
        <f>O92+1</f>
        <v>2030</v>
      </c>
      <c r="P104" s="249" t="s">
        <v>214</v>
      </c>
      <c r="Q104" s="250" t="e">
        <f t="shared" si="15"/>
        <v>#REF!</v>
      </c>
      <c r="R104" s="250" t="e">
        <f t="shared" si="16"/>
        <v>#REF!</v>
      </c>
      <c r="S104" s="250" t="e">
        <f t="shared" si="14"/>
        <v>#REF!</v>
      </c>
      <c r="T104" s="251" t="e">
        <f t="shared" si="25"/>
        <v>#REF!</v>
      </c>
      <c r="U104" s="252"/>
      <c r="V104" s="1778">
        <f>V92+1</f>
        <v>2029</v>
      </c>
      <c r="W104" s="249" t="s">
        <v>214</v>
      </c>
      <c r="X104" s="250"/>
      <c r="Y104" s="250"/>
      <c r="Z104" s="250"/>
      <c r="AA104" s="251">
        <f t="shared" si="26"/>
        <v>0</v>
      </c>
      <c r="AB104" s="252"/>
      <c r="AC104" s="1778">
        <f>AC92+1</f>
        <v>2029</v>
      </c>
      <c r="AD104" s="249" t="s">
        <v>214</v>
      </c>
      <c r="AE104" s="250"/>
      <c r="AF104" s="250"/>
      <c r="AG104" s="250"/>
      <c r="AH104" s="251">
        <f t="shared" si="27"/>
        <v>0</v>
      </c>
      <c r="AI104" s="252"/>
      <c r="AK104" s="255"/>
    </row>
    <row r="105" spans="1:37">
      <c r="A105" s="1779"/>
      <c r="B105" s="249" t="s">
        <v>215</v>
      </c>
      <c r="C105" s="250" t="e">
        <f t="shared" si="20"/>
        <v>#REF!</v>
      </c>
      <c r="D105" s="250" t="e">
        <f t="shared" si="18"/>
        <v>#REF!</v>
      </c>
      <c r="E105" s="250" t="e">
        <f t="shared" si="19"/>
        <v>#REF!</v>
      </c>
      <c r="F105" s="251" t="e">
        <f t="shared" si="17"/>
        <v>#REF!</v>
      </c>
      <c r="G105" s="253"/>
      <c r="H105" s="1779"/>
      <c r="I105" s="249" t="s">
        <v>215</v>
      </c>
      <c r="J105" s="250" t="e">
        <f t="shared" si="23"/>
        <v>#REF!</v>
      </c>
      <c r="K105" s="250" t="e">
        <f t="shared" si="24"/>
        <v>#REF!</v>
      </c>
      <c r="L105" s="250" t="e">
        <f t="shared" si="21"/>
        <v>#REF!</v>
      </c>
      <c r="M105" s="251" t="e">
        <f t="shared" si="22"/>
        <v>#REF!</v>
      </c>
      <c r="N105" s="253"/>
      <c r="O105" s="1779"/>
      <c r="P105" s="249" t="s">
        <v>215</v>
      </c>
      <c r="Q105" s="250" t="e">
        <f t="shared" si="15"/>
        <v>#REF!</v>
      </c>
      <c r="R105" s="250" t="e">
        <f t="shared" si="16"/>
        <v>#REF!</v>
      </c>
      <c r="S105" s="250" t="e">
        <f t="shared" si="14"/>
        <v>#REF!</v>
      </c>
      <c r="T105" s="251" t="e">
        <f t="shared" si="25"/>
        <v>#REF!</v>
      </c>
      <c r="U105" s="253"/>
      <c r="V105" s="1779"/>
      <c r="W105" s="249" t="s">
        <v>215</v>
      </c>
      <c r="X105" s="250"/>
      <c r="Y105" s="250"/>
      <c r="Z105" s="250"/>
      <c r="AA105" s="251">
        <f t="shared" si="26"/>
        <v>0</v>
      </c>
      <c r="AB105" s="253"/>
      <c r="AC105" s="1779"/>
      <c r="AD105" s="249" t="s">
        <v>215</v>
      </c>
      <c r="AE105" s="250"/>
      <c r="AF105" s="250"/>
      <c r="AG105" s="250"/>
      <c r="AH105" s="251">
        <f t="shared" si="27"/>
        <v>0</v>
      </c>
      <c r="AI105" s="253"/>
      <c r="AK105" s="255"/>
    </row>
    <row r="106" spans="1:37">
      <c r="A106" s="1779"/>
      <c r="B106" s="249" t="s">
        <v>216</v>
      </c>
      <c r="C106" s="250" t="e">
        <f t="shared" si="20"/>
        <v>#REF!</v>
      </c>
      <c r="D106" s="250" t="e">
        <f t="shared" si="18"/>
        <v>#REF!</v>
      </c>
      <c r="E106" s="250" t="e">
        <f t="shared" si="19"/>
        <v>#REF!</v>
      </c>
      <c r="F106" s="251" t="e">
        <f t="shared" si="17"/>
        <v>#REF!</v>
      </c>
      <c r="G106" s="253"/>
      <c r="H106" s="1779"/>
      <c r="I106" s="249" t="s">
        <v>216</v>
      </c>
      <c r="J106" s="250" t="e">
        <f t="shared" si="23"/>
        <v>#REF!</v>
      </c>
      <c r="K106" s="250" t="e">
        <f t="shared" si="24"/>
        <v>#REF!</v>
      </c>
      <c r="L106" s="250" t="e">
        <f t="shared" si="21"/>
        <v>#REF!</v>
      </c>
      <c r="M106" s="251" t="e">
        <f t="shared" si="22"/>
        <v>#REF!</v>
      </c>
      <c r="N106" s="253"/>
      <c r="O106" s="1779"/>
      <c r="P106" s="249" t="s">
        <v>216</v>
      </c>
      <c r="Q106" s="250" t="e">
        <f t="shared" si="15"/>
        <v>#REF!</v>
      </c>
      <c r="R106" s="250" t="e">
        <f t="shared" si="16"/>
        <v>#REF!</v>
      </c>
      <c r="S106" s="250" t="e">
        <f t="shared" si="14"/>
        <v>#REF!</v>
      </c>
      <c r="T106" s="251" t="e">
        <f t="shared" si="25"/>
        <v>#REF!</v>
      </c>
      <c r="U106" s="253"/>
      <c r="V106" s="1779"/>
      <c r="W106" s="249" t="s">
        <v>216</v>
      </c>
      <c r="X106" s="250"/>
      <c r="Y106" s="250"/>
      <c r="Z106" s="250"/>
      <c r="AA106" s="251">
        <f t="shared" si="26"/>
        <v>0</v>
      </c>
      <c r="AB106" s="253"/>
      <c r="AC106" s="1779"/>
      <c r="AD106" s="249" t="s">
        <v>216</v>
      </c>
      <c r="AE106" s="250"/>
      <c r="AF106" s="250"/>
      <c r="AG106" s="250"/>
      <c r="AH106" s="251">
        <f t="shared" si="27"/>
        <v>0</v>
      </c>
      <c r="AI106" s="253"/>
      <c r="AK106" s="255"/>
    </row>
    <row r="107" spans="1:37">
      <c r="A107" s="1779"/>
      <c r="B107" s="249" t="s">
        <v>217</v>
      </c>
      <c r="C107" s="250" t="e">
        <f t="shared" si="20"/>
        <v>#REF!</v>
      </c>
      <c r="D107" s="250" t="e">
        <f t="shared" si="18"/>
        <v>#REF!</v>
      </c>
      <c r="E107" s="250" t="e">
        <f t="shared" si="19"/>
        <v>#REF!</v>
      </c>
      <c r="F107" s="251" t="e">
        <f t="shared" si="17"/>
        <v>#REF!</v>
      </c>
      <c r="G107" s="253"/>
      <c r="H107" s="1779"/>
      <c r="I107" s="249" t="s">
        <v>217</v>
      </c>
      <c r="J107" s="250" t="e">
        <f t="shared" si="23"/>
        <v>#REF!</v>
      </c>
      <c r="K107" s="250" t="e">
        <f t="shared" si="24"/>
        <v>#REF!</v>
      </c>
      <c r="L107" s="250" t="e">
        <f t="shared" si="21"/>
        <v>#REF!</v>
      </c>
      <c r="M107" s="251" t="e">
        <f t="shared" si="22"/>
        <v>#REF!</v>
      </c>
      <c r="N107" s="253"/>
      <c r="O107" s="1779"/>
      <c r="P107" s="249" t="s">
        <v>217</v>
      </c>
      <c r="Q107" s="250" t="e">
        <f t="shared" si="15"/>
        <v>#REF!</v>
      </c>
      <c r="R107" s="250" t="e">
        <f t="shared" si="16"/>
        <v>#REF!</v>
      </c>
      <c r="S107" s="250" t="e">
        <f t="shared" si="14"/>
        <v>#REF!</v>
      </c>
      <c r="T107" s="251" t="e">
        <f t="shared" si="25"/>
        <v>#REF!</v>
      </c>
      <c r="U107" s="253"/>
      <c r="V107" s="1779"/>
      <c r="W107" s="249" t="s">
        <v>217</v>
      </c>
      <c r="X107" s="250"/>
      <c r="Y107" s="250"/>
      <c r="Z107" s="250"/>
      <c r="AA107" s="251">
        <f t="shared" si="26"/>
        <v>0</v>
      </c>
      <c r="AB107" s="253"/>
      <c r="AC107" s="1779"/>
      <c r="AD107" s="249" t="s">
        <v>217</v>
      </c>
      <c r="AE107" s="250"/>
      <c r="AF107" s="250"/>
      <c r="AG107" s="250"/>
      <c r="AH107" s="251">
        <f t="shared" si="27"/>
        <v>0</v>
      </c>
      <c r="AI107" s="253"/>
      <c r="AK107" s="255"/>
    </row>
    <row r="108" spans="1:37">
      <c r="A108" s="1779"/>
      <c r="B108" s="249" t="s">
        <v>218</v>
      </c>
      <c r="C108" s="250" t="e">
        <f t="shared" si="20"/>
        <v>#REF!</v>
      </c>
      <c r="D108" s="250" t="e">
        <f t="shared" si="18"/>
        <v>#REF!</v>
      </c>
      <c r="E108" s="250" t="e">
        <f t="shared" si="19"/>
        <v>#REF!</v>
      </c>
      <c r="F108" s="251" t="e">
        <f t="shared" si="17"/>
        <v>#REF!</v>
      </c>
      <c r="G108" s="253"/>
      <c r="H108" s="1779"/>
      <c r="I108" s="249" t="s">
        <v>218</v>
      </c>
      <c r="J108" s="250" t="e">
        <f t="shared" si="23"/>
        <v>#REF!</v>
      </c>
      <c r="K108" s="250" t="e">
        <f t="shared" si="24"/>
        <v>#REF!</v>
      </c>
      <c r="L108" s="250" t="e">
        <f t="shared" si="21"/>
        <v>#REF!</v>
      </c>
      <c r="M108" s="251" t="e">
        <f t="shared" si="22"/>
        <v>#REF!</v>
      </c>
      <c r="N108" s="253"/>
      <c r="O108" s="1779"/>
      <c r="P108" s="249" t="s">
        <v>218</v>
      </c>
      <c r="Q108" s="250" t="e">
        <f t="shared" si="15"/>
        <v>#REF!</v>
      </c>
      <c r="R108" s="250" t="e">
        <f t="shared" si="16"/>
        <v>#REF!</v>
      </c>
      <c r="S108" s="250" t="e">
        <f t="shared" ref="S108:S163" si="28">$Q$5/R$6</f>
        <v>#REF!</v>
      </c>
      <c r="T108" s="251" t="e">
        <f t="shared" si="25"/>
        <v>#REF!</v>
      </c>
      <c r="U108" s="253"/>
      <c r="V108" s="1779"/>
      <c r="W108" s="249" t="s">
        <v>218</v>
      </c>
      <c r="X108" s="250"/>
      <c r="Y108" s="250"/>
      <c r="Z108" s="250"/>
      <c r="AA108" s="251">
        <f t="shared" si="26"/>
        <v>0</v>
      </c>
      <c r="AB108" s="253"/>
      <c r="AC108" s="1779"/>
      <c r="AD108" s="249" t="s">
        <v>218</v>
      </c>
      <c r="AE108" s="250"/>
      <c r="AF108" s="250"/>
      <c r="AG108" s="250"/>
      <c r="AH108" s="251">
        <f t="shared" si="27"/>
        <v>0</v>
      </c>
      <c r="AI108" s="253"/>
      <c r="AK108" s="255"/>
    </row>
    <row r="109" spans="1:37">
      <c r="A109" s="1779"/>
      <c r="B109" s="249" t="s">
        <v>219</v>
      </c>
      <c r="C109" s="250" t="e">
        <f t="shared" si="20"/>
        <v>#REF!</v>
      </c>
      <c r="D109" s="250" t="e">
        <f t="shared" si="18"/>
        <v>#REF!</v>
      </c>
      <c r="E109" s="250" t="e">
        <f t="shared" si="19"/>
        <v>#REF!</v>
      </c>
      <c r="F109" s="251" t="e">
        <f t="shared" si="17"/>
        <v>#REF!</v>
      </c>
      <c r="G109" s="253"/>
      <c r="H109" s="1779"/>
      <c r="I109" s="249" t="s">
        <v>219</v>
      </c>
      <c r="J109" s="250" t="e">
        <f t="shared" si="23"/>
        <v>#REF!</v>
      </c>
      <c r="K109" s="250" t="e">
        <f t="shared" si="24"/>
        <v>#REF!</v>
      </c>
      <c r="L109" s="250" t="e">
        <f t="shared" si="21"/>
        <v>#REF!</v>
      </c>
      <c r="M109" s="251" t="e">
        <f t="shared" si="22"/>
        <v>#REF!</v>
      </c>
      <c r="N109" s="253"/>
      <c r="O109" s="1779"/>
      <c r="P109" s="249" t="s">
        <v>219</v>
      </c>
      <c r="Q109" s="250" t="e">
        <f t="shared" si="15"/>
        <v>#REF!</v>
      </c>
      <c r="R109" s="250" t="e">
        <f t="shared" si="16"/>
        <v>#REF!</v>
      </c>
      <c r="S109" s="250" t="e">
        <f t="shared" si="28"/>
        <v>#REF!</v>
      </c>
      <c r="T109" s="251" t="e">
        <f t="shared" si="25"/>
        <v>#REF!</v>
      </c>
      <c r="U109" s="253"/>
      <c r="V109" s="1779"/>
      <c r="W109" s="249" t="s">
        <v>219</v>
      </c>
      <c r="X109" s="250"/>
      <c r="Y109" s="250"/>
      <c r="Z109" s="250"/>
      <c r="AA109" s="251">
        <f t="shared" si="26"/>
        <v>0</v>
      </c>
      <c r="AB109" s="253"/>
      <c r="AC109" s="1779"/>
      <c r="AD109" s="249" t="s">
        <v>219</v>
      </c>
      <c r="AE109" s="250"/>
      <c r="AF109" s="250"/>
      <c r="AG109" s="250"/>
      <c r="AH109" s="251">
        <f t="shared" si="27"/>
        <v>0</v>
      </c>
      <c r="AI109" s="253"/>
      <c r="AK109" s="255"/>
    </row>
    <row r="110" spans="1:37">
      <c r="A110" s="1779"/>
      <c r="B110" s="249" t="s">
        <v>220</v>
      </c>
      <c r="C110" s="250" t="e">
        <f t="shared" si="20"/>
        <v>#REF!</v>
      </c>
      <c r="D110" s="250" t="e">
        <f t="shared" si="18"/>
        <v>#REF!</v>
      </c>
      <c r="E110" s="250" t="e">
        <f t="shared" si="19"/>
        <v>#REF!</v>
      </c>
      <c r="F110" s="251" t="e">
        <f t="shared" si="17"/>
        <v>#REF!</v>
      </c>
      <c r="G110" s="253"/>
      <c r="H110" s="1779"/>
      <c r="I110" s="249" t="s">
        <v>220</v>
      </c>
      <c r="J110" s="250" t="e">
        <f t="shared" si="23"/>
        <v>#REF!</v>
      </c>
      <c r="K110" s="250" t="e">
        <f t="shared" si="24"/>
        <v>#REF!</v>
      </c>
      <c r="L110" s="250" t="e">
        <f t="shared" si="21"/>
        <v>#REF!</v>
      </c>
      <c r="M110" s="251" t="e">
        <f t="shared" si="22"/>
        <v>#REF!</v>
      </c>
      <c r="N110" s="253"/>
      <c r="O110" s="1779"/>
      <c r="P110" s="249" t="s">
        <v>220</v>
      </c>
      <c r="Q110" s="250" t="e">
        <f t="shared" ref="Q110:Q163" si="29">Q109-S109</f>
        <v>#REF!</v>
      </c>
      <c r="R110" s="250" t="e">
        <f t="shared" ref="R110:R163" si="30">Q110*$D$5/12</f>
        <v>#REF!</v>
      </c>
      <c r="S110" s="250" t="e">
        <f t="shared" si="28"/>
        <v>#REF!</v>
      </c>
      <c r="T110" s="251" t="e">
        <f t="shared" si="25"/>
        <v>#REF!</v>
      </c>
      <c r="U110" s="253"/>
      <c r="V110" s="1779"/>
      <c r="W110" s="249" t="s">
        <v>220</v>
      </c>
      <c r="X110" s="250"/>
      <c r="Y110" s="250"/>
      <c r="Z110" s="250"/>
      <c r="AA110" s="251">
        <f t="shared" si="26"/>
        <v>0</v>
      </c>
      <c r="AB110" s="253"/>
      <c r="AC110" s="1779"/>
      <c r="AD110" s="249" t="s">
        <v>220</v>
      </c>
      <c r="AE110" s="250"/>
      <c r="AF110" s="250"/>
      <c r="AG110" s="250"/>
      <c r="AH110" s="251">
        <f t="shared" si="27"/>
        <v>0</v>
      </c>
      <c r="AI110" s="253"/>
      <c r="AK110" s="255"/>
    </row>
    <row r="111" spans="1:37">
      <c r="A111" s="1779"/>
      <c r="B111" s="249" t="s">
        <v>221</v>
      </c>
      <c r="C111" s="250" t="e">
        <f t="shared" si="20"/>
        <v>#REF!</v>
      </c>
      <c r="D111" s="250" t="e">
        <f t="shared" si="18"/>
        <v>#REF!</v>
      </c>
      <c r="E111" s="250" t="e">
        <f t="shared" si="19"/>
        <v>#REF!</v>
      </c>
      <c r="F111" s="251" t="e">
        <f t="shared" si="17"/>
        <v>#REF!</v>
      </c>
      <c r="G111" s="253"/>
      <c r="H111" s="1779"/>
      <c r="I111" s="249" t="s">
        <v>221</v>
      </c>
      <c r="J111" s="250" t="e">
        <f t="shared" si="23"/>
        <v>#REF!</v>
      </c>
      <c r="K111" s="250" t="e">
        <f t="shared" si="24"/>
        <v>#REF!</v>
      </c>
      <c r="L111" s="250" t="e">
        <f t="shared" si="21"/>
        <v>#REF!</v>
      </c>
      <c r="M111" s="251" t="e">
        <f t="shared" si="22"/>
        <v>#REF!</v>
      </c>
      <c r="N111" s="253"/>
      <c r="O111" s="1779"/>
      <c r="P111" s="249" t="s">
        <v>221</v>
      </c>
      <c r="Q111" s="250" t="e">
        <f t="shared" si="29"/>
        <v>#REF!</v>
      </c>
      <c r="R111" s="250" t="e">
        <f t="shared" si="30"/>
        <v>#REF!</v>
      </c>
      <c r="S111" s="250" t="e">
        <f t="shared" si="28"/>
        <v>#REF!</v>
      </c>
      <c r="T111" s="251" t="e">
        <f t="shared" si="25"/>
        <v>#REF!</v>
      </c>
      <c r="U111" s="253"/>
      <c r="V111" s="1779"/>
      <c r="W111" s="249" t="s">
        <v>221</v>
      </c>
      <c r="X111" s="250"/>
      <c r="Y111" s="250"/>
      <c r="Z111" s="250"/>
      <c r="AA111" s="251">
        <f t="shared" si="26"/>
        <v>0</v>
      </c>
      <c r="AB111" s="253"/>
      <c r="AC111" s="1779"/>
      <c r="AD111" s="249" t="s">
        <v>221</v>
      </c>
      <c r="AE111" s="250"/>
      <c r="AF111" s="250"/>
      <c r="AG111" s="250"/>
      <c r="AH111" s="251">
        <f t="shared" si="27"/>
        <v>0</v>
      </c>
      <c r="AI111" s="253"/>
      <c r="AK111" s="255"/>
    </row>
    <row r="112" spans="1:37">
      <c r="A112" s="1779"/>
      <c r="B112" s="249" t="s">
        <v>222</v>
      </c>
      <c r="C112" s="250" t="e">
        <f t="shared" si="20"/>
        <v>#REF!</v>
      </c>
      <c r="D112" s="250" t="e">
        <f t="shared" si="18"/>
        <v>#REF!</v>
      </c>
      <c r="E112" s="250" t="e">
        <f t="shared" si="19"/>
        <v>#REF!</v>
      </c>
      <c r="F112" s="251" t="e">
        <f t="shared" si="17"/>
        <v>#REF!</v>
      </c>
      <c r="G112" s="253"/>
      <c r="H112" s="1779"/>
      <c r="I112" s="249" t="s">
        <v>222</v>
      </c>
      <c r="J112" s="250" t="e">
        <f t="shared" si="23"/>
        <v>#REF!</v>
      </c>
      <c r="K112" s="250" t="e">
        <f t="shared" si="24"/>
        <v>#REF!</v>
      </c>
      <c r="L112" s="250" t="e">
        <f t="shared" si="21"/>
        <v>#REF!</v>
      </c>
      <c r="M112" s="251" t="e">
        <f t="shared" si="22"/>
        <v>#REF!</v>
      </c>
      <c r="N112" s="253"/>
      <c r="O112" s="1779"/>
      <c r="P112" s="249" t="s">
        <v>222</v>
      </c>
      <c r="Q112" s="250" t="e">
        <f t="shared" si="29"/>
        <v>#REF!</v>
      </c>
      <c r="R112" s="250" t="e">
        <f t="shared" si="30"/>
        <v>#REF!</v>
      </c>
      <c r="S112" s="250" t="e">
        <f t="shared" si="28"/>
        <v>#REF!</v>
      </c>
      <c r="T112" s="251" t="e">
        <f t="shared" si="25"/>
        <v>#REF!</v>
      </c>
      <c r="U112" s="253"/>
      <c r="V112" s="1779"/>
      <c r="W112" s="249" t="s">
        <v>222</v>
      </c>
      <c r="X112" s="250"/>
      <c r="Y112" s="250"/>
      <c r="Z112" s="250"/>
      <c r="AA112" s="251">
        <f t="shared" si="26"/>
        <v>0</v>
      </c>
      <c r="AB112" s="253"/>
      <c r="AC112" s="1779"/>
      <c r="AD112" s="249" t="s">
        <v>222</v>
      </c>
      <c r="AE112" s="250"/>
      <c r="AF112" s="250"/>
      <c r="AG112" s="250"/>
      <c r="AH112" s="251">
        <f t="shared" si="27"/>
        <v>0</v>
      </c>
      <c r="AI112" s="253"/>
      <c r="AK112" s="255"/>
    </row>
    <row r="113" spans="1:37">
      <c r="A113" s="1779"/>
      <c r="B113" s="249" t="s">
        <v>223</v>
      </c>
      <c r="C113" s="250" t="e">
        <f t="shared" si="20"/>
        <v>#REF!</v>
      </c>
      <c r="D113" s="250" t="e">
        <f t="shared" si="18"/>
        <v>#REF!</v>
      </c>
      <c r="E113" s="250" t="e">
        <f t="shared" si="19"/>
        <v>#REF!</v>
      </c>
      <c r="F113" s="251" t="e">
        <f t="shared" si="17"/>
        <v>#REF!</v>
      </c>
      <c r="G113" s="253"/>
      <c r="H113" s="1779"/>
      <c r="I113" s="249" t="s">
        <v>223</v>
      </c>
      <c r="J113" s="250" t="e">
        <f t="shared" si="23"/>
        <v>#REF!</v>
      </c>
      <c r="K113" s="250" t="e">
        <f t="shared" si="24"/>
        <v>#REF!</v>
      </c>
      <c r="L113" s="250" t="e">
        <f t="shared" si="21"/>
        <v>#REF!</v>
      </c>
      <c r="M113" s="251" t="e">
        <f t="shared" si="22"/>
        <v>#REF!</v>
      </c>
      <c r="N113" s="253"/>
      <c r="O113" s="1779"/>
      <c r="P113" s="249" t="s">
        <v>223</v>
      </c>
      <c r="Q113" s="250" t="e">
        <f t="shared" si="29"/>
        <v>#REF!</v>
      </c>
      <c r="R113" s="250" t="e">
        <f t="shared" si="30"/>
        <v>#REF!</v>
      </c>
      <c r="S113" s="250" t="e">
        <f t="shared" si="28"/>
        <v>#REF!</v>
      </c>
      <c r="T113" s="251" t="e">
        <f t="shared" si="25"/>
        <v>#REF!</v>
      </c>
      <c r="U113" s="253"/>
      <c r="V113" s="1779"/>
      <c r="W113" s="249" t="s">
        <v>223</v>
      </c>
      <c r="X113" s="250"/>
      <c r="Y113" s="250"/>
      <c r="Z113" s="250"/>
      <c r="AA113" s="251">
        <f t="shared" si="26"/>
        <v>0</v>
      </c>
      <c r="AB113" s="253"/>
      <c r="AC113" s="1779"/>
      <c r="AD113" s="249" t="s">
        <v>223</v>
      </c>
      <c r="AE113" s="250"/>
      <c r="AF113" s="250"/>
      <c r="AG113" s="250"/>
      <c r="AH113" s="251">
        <f t="shared" si="27"/>
        <v>0</v>
      </c>
      <c r="AI113" s="253"/>
      <c r="AK113" s="255"/>
    </row>
    <row r="114" spans="1:37">
      <c r="A114" s="1779"/>
      <c r="B114" s="249" t="s">
        <v>224</v>
      </c>
      <c r="C114" s="250" t="e">
        <f t="shared" si="20"/>
        <v>#REF!</v>
      </c>
      <c r="D114" s="250" t="e">
        <f t="shared" si="18"/>
        <v>#REF!</v>
      </c>
      <c r="E114" s="250" t="e">
        <f t="shared" si="19"/>
        <v>#REF!</v>
      </c>
      <c r="F114" s="251" t="e">
        <f t="shared" si="17"/>
        <v>#REF!</v>
      </c>
      <c r="G114" s="253"/>
      <c r="H114" s="1779"/>
      <c r="I114" s="249" t="s">
        <v>224</v>
      </c>
      <c r="J114" s="250" t="e">
        <f t="shared" si="23"/>
        <v>#REF!</v>
      </c>
      <c r="K114" s="250" t="e">
        <f t="shared" si="24"/>
        <v>#REF!</v>
      </c>
      <c r="L114" s="250" t="e">
        <f t="shared" si="21"/>
        <v>#REF!</v>
      </c>
      <c r="M114" s="251" t="e">
        <f t="shared" si="22"/>
        <v>#REF!</v>
      </c>
      <c r="N114" s="253"/>
      <c r="O114" s="1779"/>
      <c r="P114" s="249" t="s">
        <v>224</v>
      </c>
      <c r="Q114" s="250" t="e">
        <f t="shared" si="29"/>
        <v>#REF!</v>
      </c>
      <c r="R114" s="250" t="e">
        <f t="shared" si="30"/>
        <v>#REF!</v>
      </c>
      <c r="S114" s="250" t="e">
        <f t="shared" si="28"/>
        <v>#REF!</v>
      </c>
      <c r="T114" s="251" t="e">
        <f t="shared" si="25"/>
        <v>#REF!</v>
      </c>
      <c r="U114" s="253"/>
      <c r="V114" s="1779"/>
      <c r="W114" s="249" t="s">
        <v>224</v>
      </c>
      <c r="X114" s="250"/>
      <c r="Y114" s="250"/>
      <c r="Z114" s="250"/>
      <c r="AA114" s="251">
        <f t="shared" si="26"/>
        <v>0</v>
      </c>
      <c r="AB114" s="253"/>
      <c r="AC114" s="1779"/>
      <c r="AD114" s="249" t="s">
        <v>224</v>
      </c>
      <c r="AE114" s="250"/>
      <c r="AF114" s="250"/>
      <c r="AG114" s="250"/>
      <c r="AH114" s="251">
        <f t="shared" si="27"/>
        <v>0</v>
      </c>
      <c r="AI114" s="253"/>
      <c r="AK114" s="255"/>
    </row>
    <row r="115" spans="1:37">
      <c r="A115" s="1780"/>
      <c r="B115" s="249" t="s">
        <v>225</v>
      </c>
      <c r="C115" s="250" t="e">
        <f t="shared" si="20"/>
        <v>#REF!</v>
      </c>
      <c r="D115" s="250" t="e">
        <f t="shared" si="18"/>
        <v>#REF!</v>
      </c>
      <c r="E115" s="250" t="e">
        <f t="shared" si="19"/>
        <v>#REF!</v>
      </c>
      <c r="F115" s="251" t="e">
        <f t="shared" si="17"/>
        <v>#REF!</v>
      </c>
      <c r="G115" s="254" t="e">
        <f>SUM(D104:D115)</f>
        <v>#REF!</v>
      </c>
      <c r="H115" s="1780"/>
      <c r="I115" s="249" t="s">
        <v>225</v>
      </c>
      <c r="J115" s="250" t="e">
        <f t="shared" si="23"/>
        <v>#REF!</v>
      </c>
      <c r="K115" s="250" t="e">
        <f t="shared" si="24"/>
        <v>#REF!</v>
      </c>
      <c r="L115" s="250" t="e">
        <f t="shared" si="21"/>
        <v>#REF!</v>
      </c>
      <c r="M115" s="251" t="e">
        <f t="shared" si="22"/>
        <v>#REF!</v>
      </c>
      <c r="N115" s="254" t="e">
        <f>SUM(K104:K115)</f>
        <v>#REF!</v>
      </c>
      <c r="O115" s="1780"/>
      <c r="P115" s="249" t="s">
        <v>225</v>
      </c>
      <c r="Q115" s="250" t="e">
        <f t="shared" si="29"/>
        <v>#REF!</v>
      </c>
      <c r="R115" s="250" t="e">
        <f t="shared" si="30"/>
        <v>#REF!</v>
      </c>
      <c r="S115" s="250" t="e">
        <f t="shared" si="28"/>
        <v>#REF!</v>
      </c>
      <c r="T115" s="251" t="e">
        <f t="shared" si="25"/>
        <v>#REF!</v>
      </c>
      <c r="U115" s="254" t="e">
        <f>SUM(R104:R115)</f>
        <v>#REF!</v>
      </c>
      <c r="V115" s="1780"/>
      <c r="W115" s="249" t="s">
        <v>225</v>
      </c>
      <c r="X115" s="250"/>
      <c r="Y115" s="250"/>
      <c r="Z115" s="250"/>
      <c r="AA115" s="251">
        <f t="shared" si="26"/>
        <v>0</v>
      </c>
      <c r="AB115" s="254">
        <f>SUM(Y104:Y115)</f>
        <v>0</v>
      </c>
      <c r="AC115" s="1780"/>
      <c r="AD115" s="249" t="s">
        <v>225</v>
      </c>
      <c r="AE115" s="250"/>
      <c r="AF115" s="250"/>
      <c r="AG115" s="250"/>
      <c r="AH115" s="251">
        <f t="shared" si="27"/>
        <v>0</v>
      </c>
      <c r="AI115" s="254">
        <f>SUM(AF104:AF115)</f>
        <v>0</v>
      </c>
      <c r="AJ115" s="230">
        <f>AJ103+1</f>
        <v>2030</v>
      </c>
      <c r="AK115" s="255" t="e">
        <f>G115+N115+U115+AB115+AI115</f>
        <v>#REF!</v>
      </c>
    </row>
    <row r="116" spans="1:37">
      <c r="A116" s="1778">
        <f>A104+1</f>
        <v>2031</v>
      </c>
      <c r="B116" s="249" t="s">
        <v>214</v>
      </c>
      <c r="C116" s="250" t="e">
        <f t="shared" si="20"/>
        <v>#REF!</v>
      </c>
      <c r="D116" s="250" t="e">
        <f t="shared" si="18"/>
        <v>#REF!</v>
      </c>
      <c r="E116" s="250" t="e">
        <f t="shared" si="19"/>
        <v>#REF!</v>
      </c>
      <c r="F116" s="251" t="e">
        <f t="shared" si="17"/>
        <v>#REF!</v>
      </c>
      <c r="G116" s="252"/>
      <c r="H116" s="1778">
        <f>H104+1</f>
        <v>2031</v>
      </c>
      <c r="I116" s="249" t="s">
        <v>214</v>
      </c>
      <c r="J116" s="250" t="e">
        <f t="shared" si="23"/>
        <v>#REF!</v>
      </c>
      <c r="K116" s="250" t="e">
        <f t="shared" si="24"/>
        <v>#REF!</v>
      </c>
      <c r="L116" s="250" t="e">
        <f t="shared" si="21"/>
        <v>#REF!</v>
      </c>
      <c r="M116" s="251" t="e">
        <f t="shared" si="22"/>
        <v>#REF!</v>
      </c>
      <c r="N116" s="252"/>
      <c r="O116" s="1778">
        <f>O104+1</f>
        <v>2031</v>
      </c>
      <c r="P116" s="249" t="s">
        <v>214</v>
      </c>
      <c r="Q116" s="250" t="e">
        <f t="shared" si="29"/>
        <v>#REF!</v>
      </c>
      <c r="R116" s="250" t="e">
        <f t="shared" si="30"/>
        <v>#REF!</v>
      </c>
      <c r="S116" s="250" t="e">
        <f t="shared" si="28"/>
        <v>#REF!</v>
      </c>
      <c r="T116" s="251" t="e">
        <f t="shared" si="25"/>
        <v>#REF!</v>
      </c>
      <c r="U116" s="252"/>
      <c r="V116" s="1778">
        <f>V104+1</f>
        <v>2030</v>
      </c>
      <c r="W116" s="249" t="s">
        <v>214</v>
      </c>
      <c r="X116" s="250"/>
      <c r="Y116" s="250"/>
      <c r="Z116" s="250"/>
      <c r="AA116" s="251">
        <f t="shared" si="26"/>
        <v>0</v>
      </c>
      <c r="AB116" s="252"/>
      <c r="AC116" s="1778">
        <f>AC104+1</f>
        <v>2030</v>
      </c>
      <c r="AD116" s="249" t="s">
        <v>214</v>
      </c>
      <c r="AE116" s="250"/>
      <c r="AF116" s="250"/>
      <c r="AG116" s="250"/>
      <c r="AH116" s="251">
        <f t="shared" si="27"/>
        <v>0</v>
      </c>
      <c r="AI116" s="252"/>
      <c r="AK116" s="255"/>
    </row>
    <row r="117" spans="1:37">
      <c r="A117" s="1779"/>
      <c r="B117" s="249" t="s">
        <v>215</v>
      </c>
      <c r="C117" s="250" t="e">
        <f t="shared" si="20"/>
        <v>#REF!</v>
      </c>
      <c r="D117" s="250" t="e">
        <f t="shared" si="18"/>
        <v>#REF!</v>
      </c>
      <c r="E117" s="250" t="e">
        <f t="shared" si="19"/>
        <v>#REF!</v>
      </c>
      <c r="F117" s="251" t="e">
        <f t="shared" si="17"/>
        <v>#REF!</v>
      </c>
      <c r="G117" s="253"/>
      <c r="H117" s="1779"/>
      <c r="I117" s="249" t="s">
        <v>215</v>
      </c>
      <c r="J117" s="250" t="e">
        <f t="shared" si="23"/>
        <v>#REF!</v>
      </c>
      <c r="K117" s="250" t="e">
        <f t="shared" si="24"/>
        <v>#REF!</v>
      </c>
      <c r="L117" s="250" t="e">
        <f t="shared" si="21"/>
        <v>#REF!</v>
      </c>
      <c r="M117" s="251" t="e">
        <f t="shared" si="22"/>
        <v>#REF!</v>
      </c>
      <c r="N117" s="253"/>
      <c r="O117" s="1779"/>
      <c r="P117" s="249" t="s">
        <v>215</v>
      </c>
      <c r="Q117" s="250" t="e">
        <f t="shared" si="29"/>
        <v>#REF!</v>
      </c>
      <c r="R117" s="250" t="e">
        <f t="shared" si="30"/>
        <v>#REF!</v>
      </c>
      <c r="S117" s="250" t="e">
        <f t="shared" si="28"/>
        <v>#REF!</v>
      </c>
      <c r="T117" s="251" t="e">
        <f t="shared" si="25"/>
        <v>#REF!</v>
      </c>
      <c r="U117" s="253"/>
      <c r="V117" s="1779"/>
      <c r="W117" s="249" t="s">
        <v>215</v>
      </c>
      <c r="X117" s="250"/>
      <c r="Y117" s="250"/>
      <c r="Z117" s="250"/>
      <c r="AA117" s="251">
        <f t="shared" si="26"/>
        <v>0</v>
      </c>
      <c r="AB117" s="253"/>
      <c r="AC117" s="1779"/>
      <c r="AD117" s="249" t="s">
        <v>215</v>
      </c>
      <c r="AE117" s="250"/>
      <c r="AF117" s="250"/>
      <c r="AG117" s="250"/>
      <c r="AH117" s="251">
        <f t="shared" si="27"/>
        <v>0</v>
      </c>
      <c r="AI117" s="253"/>
      <c r="AK117" s="255"/>
    </row>
    <row r="118" spans="1:37">
      <c r="A118" s="1779"/>
      <c r="B118" s="249" t="s">
        <v>216</v>
      </c>
      <c r="C118" s="250" t="e">
        <f t="shared" si="20"/>
        <v>#REF!</v>
      </c>
      <c r="D118" s="250" t="e">
        <f t="shared" si="18"/>
        <v>#REF!</v>
      </c>
      <c r="E118" s="250" t="e">
        <f t="shared" si="19"/>
        <v>#REF!</v>
      </c>
      <c r="F118" s="251" t="e">
        <f t="shared" si="17"/>
        <v>#REF!</v>
      </c>
      <c r="G118" s="253"/>
      <c r="H118" s="1779"/>
      <c r="I118" s="249" t="s">
        <v>216</v>
      </c>
      <c r="J118" s="250" t="e">
        <f t="shared" si="23"/>
        <v>#REF!</v>
      </c>
      <c r="K118" s="250" t="e">
        <f t="shared" si="24"/>
        <v>#REF!</v>
      </c>
      <c r="L118" s="250" t="e">
        <f t="shared" si="21"/>
        <v>#REF!</v>
      </c>
      <c r="M118" s="251" t="e">
        <f t="shared" si="22"/>
        <v>#REF!</v>
      </c>
      <c r="N118" s="253"/>
      <c r="O118" s="1779"/>
      <c r="P118" s="249" t="s">
        <v>216</v>
      </c>
      <c r="Q118" s="250" t="e">
        <f t="shared" si="29"/>
        <v>#REF!</v>
      </c>
      <c r="R118" s="250" t="e">
        <f t="shared" si="30"/>
        <v>#REF!</v>
      </c>
      <c r="S118" s="250" t="e">
        <f t="shared" si="28"/>
        <v>#REF!</v>
      </c>
      <c r="T118" s="251" t="e">
        <f t="shared" si="25"/>
        <v>#REF!</v>
      </c>
      <c r="U118" s="253"/>
      <c r="V118" s="1779"/>
      <c r="W118" s="249" t="s">
        <v>216</v>
      </c>
      <c r="X118" s="250"/>
      <c r="Y118" s="250"/>
      <c r="Z118" s="250"/>
      <c r="AA118" s="251">
        <f t="shared" si="26"/>
        <v>0</v>
      </c>
      <c r="AB118" s="253"/>
      <c r="AC118" s="1779"/>
      <c r="AD118" s="249" t="s">
        <v>216</v>
      </c>
      <c r="AE118" s="250"/>
      <c r="AF118" s="250"/>
      <c r="AG118" s="250"/>
      <c r="AH118" s="251">
        <f t="shared" si="27"/>
        <v>0</v>
      </c>
      <c r="AI118" s="253"/>
      <c r="AK118" s="255"/>
    </row>
    <row r="119" spans="1:37">
      <c r="A119" s="1779"/>
      <c r="B119" s="249" t="s">
        <v>217</v>
      </c>
      <c r="C119" s="250" t="e">
        <f t="shared" si="20"/>
        <v>#REF!</v>
      </c>
      <c r="D119" s="250" t="e">
        <f t="shared" si="18"/>
        <v>#REF!</v>
      </c>
      <c r="E119" s="250" t="e">
        <f t="shared" si="19"/>
        <v>#REF!</v>
      </c>
      <c r="F119" s="251" t="e">
        <f t="shared" si="17"/>
        <v>#REF!</v>
      </c>
      <c r="G119" s="253"/>
      <c r="H119" s="1779"/>
      <c r="I119" s="249" t="s">
        <v>217</v>
      </c>
      <c r="J119" s="250" t="e">
        <f t="shared" si="23"/>
        <v>#REF!</v>
      </c>
      <c r="K119" s="250" t="e">
        <f t="shared" si="24"/>
        <v>#REF!</v>
      </c>
      <c r="L119" s="250" t="e">
        <f t="shared" si="21"/>
        <v>#REF!</v>
      </c>
      <c r="M119" s="251" t="e">
        <f t="shared" si="22"/>
        <v>#REF!</v>
      </c>
      <c r="N119" s="253"/>
      <c r="O119" s="1779"/>
      <c r="P119" s="249" t="s">
        <v>217</v>
      </c>
      <c r="Q119" s="250" t="e">
        <f t="shared" si="29"/>
        <v>#REF!</v>
      </c>
      <c r="R119" s="250" t="e">
        <f t="shared" si="30"/>
        <v>#REF!</v>
      </c>
      <c r="S119" s="250" t="e">
        <f t="shared" si="28"/>
        <v>#REF!</v>
      </c>
      <c r="T119" s="251" t="e">
        <f t="shared" si="25"/>
        <v>#REF!</v>
      </c>
      <c r="U119" s="253"/>
      <c r="V119" s="1779"/>
      <c r="W119" s="249" t="s">
        <v>217</v>
      </c>
      <c r="X119" s="250"/>
      <c r="Y119" s="250"/>
      <c r="Z119" s="250"/>
      <c r="AA119" s="251">
        <f t="shared" si="26"/>
        <v>0</v>
      </c>
      <c r="AB119" s="253"/>
      <c r="AC119" s="1779"/>
      <c r="AD119" s="249" t="s">
        <v>217</v>
      </c>
      <c r="AE119" s="250"/>
      <c r="AF119" s="250"/>
      <c r="AG119" s="250"/>
      <c r="AH119" s="251">
        <f t="shared" si="27"/>
        <v>0</v>
      </c>
      <c r="AI119" s="253"/>
      <c r="AK119" s="255"/>
    </row>
    <row r="120" spans="1:37">
      <c r="A120" s="1779"/>
      <c r="B120" s="249" t="s">
        <v>218</v>
      </c>
      <c r="C120" s="250" t="e">
        <f t="shared" si="20"/>
        <v>#REF!</v>
      </c>
      <c r="D120" s="250" t="e">
        <f t="shared" si="18"/>
        <v>#REF!</v>
      </c>
      <c r="E120" s="250" t="e">
        <f t="shared" si="19"/>
        <v>#REF!</v>
      </c>
      <c r="F120" s="251" t="e">
        <f t="shared" si="17"/>
        <v>#REF!</v>
      </c>
      <c r="G120" s="253"/>
      <c r="H120" s="1779"/>
      <c r="I120" s="249" t="s">
        <v>218</v>
      </c>
      <c r="J120" s="250" t="e">
        <f t="shared" si="23"/>
        <v>#REF!</v>
      </c>
      <c r="K120" s="250" t="e">
        <f t="shared" si="24"/>
        <v>#REF!</v>
      </c>
      <c r="L120" s="250" t="e">
        <f t="shared" si="21"/>
        <v>#REF!</v>
      </c>
      <c r="M120" s="251" t="e">
        <f t="shared" si="22"/>
        <v>#REF!</v>
      </c>
      <c r="N120" s="253"/>
      <c r="O120" s="1779"/>
      <c r="P120" s="249" t="s">
        <v>218</v>
      </c>
      <c r="Q120" s="250" t="e">
        <f t="shared" si="29"/>
        <v>#REF!</v>
      </c>
      <c r="R120" s="250" t="e">
        <f t="shared" si="30"/>
        <v>#REF!</v>
      </c>
      <c r="S120" s="250" t="e">
        <f t="shared" si="28"/>
        <v>#REF!</v>
      </c>
      <c r="T120" s="251" t="e">
        <f t="shared" si="25"/>
        <v>#REF!</v>
      </c>
      <c r="U120" s="253"/>
      <c r="V120" s="1779"/>
      <c r="W120" s="249" t="s">
        <v>218</v>
      </c>
      <c r="X120" s="250"/>
      <c r="Y120" s="250"/>
      <c r="Z120" s="250"/>
      <c r="AA120" s="251">
        <f t="shared" si="26"/>
        <v>0</v>
      </c>
      <c r="AB120" s="253"/>
      <c r="AC120" s="1779"/>
      <c r="AD120" s="249" t="s">
        <v>218</v>
      </c>
      <c r="AE120" s="250"/>
      <c r="AF120" s="250"/>
      <c r="AG120" s="250"/>
      <c r="AH120" s="251">
        <f t="shared" si="27"/>
        <v>0</v>
      </c>
      <c r="AI120" s="253"/>
      <c r="AK120" s="255"/>
    </row>
    <row r="121" spans="1:37">
      <c r="A121" s="1779"/>
      <c r="B121" s="249" t="s">
        <v>219</v>
      </c>
      <c r="C121" s="250" t="e">
        <f t="shared" si="20"/>
        <v>#REF!</v>
      </c>
      <c r="D121" s="250" t="e">
        <f t="shared" si="18"/>
        <v>#REF!</v>
      </c>
      <c r="E121" s="250" t="e">
        <f t="shared" si="19"/>
        <v>#REF!</v>
      </c>
      <c r="F121" s="251" t="e">
        <f t="shared" si="17"/>
        <v>#REF!</v>
      </c>
      <c r="G121" s="253"/>
      <c r="H121" s="1779"/>
      <c r="I121" s="249" t="s">
        <v>219</v>
      </c>
      <c r="J121" s="250" t="e">
        <f t="shared" si="23"/>
        <v>#REF!</v>
      </c>
      <c r="K121" s="250" t="e">
        <f t="shared" si="24"/>
        <v>#REF!</v>
      </c>
      <c r="L121" s="250" t="e">
        <f t="shared" si="21"/>
        <v>#REF!</v>
      </c>
      <c r="M121" s="251" t="e">
        <f t="shared" si="22"/>
        <v>#REF!</v>
      </c>
      <c r="N121" s="253"/>
      <c r="O121" s="1779"/>
      <c r="P121" s="249" t="s">
        <v>219</v>
      </c>
      <c r="Q121" s="250" t="e">
        <f t="shared" si="29"/>
        <v>#REF!</v>
      </c>
      <c r="R121" s="250" t="e">
        <f t="shared" si="30"/>
        <v>#REF!</v>
      </c>
      <c r="S121" s="250" t="e">
        <f t="shared" si="28"/>
        <v>#REF!</v>
      </c>
      <c r="T121" s="251" t="e">
        <f t="shared" si="25"/>
        <v>#REF!</v>
      </c>
      <c r="U121" s="253"/>
      <c r="V121" s="1779"/>
      <c r="W121" s="249" t="s">
        <v>219</v>
      </c>
      <c r="X121" s="250"/>
      <c r="Y121" s="250"/>
      <c r="Z121" s="250"/>
      <c r="AA121" s="251">
        <f t="shared" si="26"/>
        <v>0</v>
      </c>
      <c r="AB121" s="253"/>
      <c r="AC121" s="1779"/>
      <c r="AD121" s="249" t="s">
        <v>219</v>
      </c>
      <c r="AE121" s="250"/>
      <c r="AF121" s="250"/>
      <c r="AG121" s="250"/>
      <c r="AH121" s="251">
        <f t="shared" si="27"/>
        <v>0</v>
      </c>
      <c r="AI121" s="253"/>
      <c r="AK121" s="255"/>
    </row>
    <row r="122" spans="1:37">
      <c r="A122" s="1779"/>
      <c r="B122" s="249" t="s">
        <v>220</v>
      </c>
      <c r="C122" s="250" t="e">
        <f t="shared" si="20"/>
        <v>#REF!</v>
      </c>
      <c r="D122" s="250" t="e">
        <f t="shared" si="18"/>
        <v>#REF!</v>
      </c>
      <c r="E122" s="250" t="e">
        <f t="shared" si="19"/>
        <v>#REF!</v>
      </c>
      <c r="F122" s="251" t="e">
        <f t="shared" si="17"/>
        <v>#REF!</v>
      </c>
      <c r="G122" s="253"/>
      <c r="H122" s="1779"/>
      <c r="I122" s="249" t="s">
        <v>220</v>
      </c>
      <c r="J122" s="250" t="e">
        <f t="shared" si="23"/>
        <v>#REF!</v>
      </c>
      <c r="K122" s="250" t="e">
        <f t="shared" si="24"/>
        <v>#REF!</v>
      </c>
      <c r="L122" s="250" t="e">
        <f t="shared" si="21"/>
        <v>#REF!</v>
      </c>
      <c r="M122" s="251" t="e">
        <f t="shared" si="22"/>
        <v>#REF!</v>
      </c>
      <c r="N122" s="253"/>
      <c r="O122" s="1779"/>
      <c r="P122" s="249" t="s">
        <v>220</v>
      </c>
      <c r="Q122" s="250" t="e">
        <f t="shared" si="29"/>
        <v>#REF!</v>
      </c>
      <c r="R122" s="250" t="e">
        <f t="shared" si="30"/>
        <v>#REF!</v>
      </c>
      <c r="S122" s="250" t="e">
        <f t="shared" si="28"/>
        <v>#REF!</v>
      </c>
      <c r="T122" s="251" t="e">
        <f t="shared" si="25"/>
        <v>#REF!</v>
      </c>
      <c r="U122" s="253"/>
      <c r="V122" s="1779"/>
      <c r="W122" s="249" t="s">
        <v>220</v>
      </c>
      <c r="X122" s="250"/>
      <c r="Y122" s="250"/>
      <c r="Z122" s="250"/>
      <c r="AA122" s="251">
        <f t="shared" si="26"/>
        <v>0</v>
      </c>
      <c r="AB122" s="253"/>
      <c r="AC122" s="1779"/>
      <c r="AD122" s="249" t="s">
        <v>220</v>
      </c>
      <c r="AE122" s="250"/>
      <c r="AF122" s="250"/>
      <c r="AG122" s="250"/>
      <c r="AH122" s="251">
        <f t="shared" si="27"/>
        <v>0</v>
      </c>
      <c r="AI122" s="253"/>
      <c r="AK122" s="255"/>
    </row>
    <row r="123" spans="1:37">
      <c r="A123" s="1779"/>
      <c r="B123" s="249" t="s">
        <v>221</v>
      </c>
      <c r="C123" s="250" t="e">
        <f t="shared" si="20"/>
        <v>#REF!</v>
      </c>
      <c r="D123" s="250" t="e">
        <f t="shared" si="18"/>
        <v>#REF!</v>
      </c>
      <c r="E123" s="250" t="e">
        <f t="shared" si="19"/>
        <v>#REF!</v>
      </c>
      <c r="F123" s="251" t="e">
        <f t="shared" si="17"/>
        <v>#REF!</v>
      </c>
      <c r="G123" s="253"/>
      <c r="H123" s="1779"/>
      <c r="I123" s="249" t="s">
        <v>221</v>
      </c>
      <c r="J123" s="250" t="e">
        <f t="shared" si="23"/>
        <v>#REF!</v>
      </c>
      <c r="K123" s="250" t="e">
        <f t="shared" si="24"/>
        <v>#REF!</v>
      </c>
      <c r="L123" s="250" t="e">
        <f t="shared" si="21"/>
        <v>#REF!</v>
      </c>
      <c r="M123" s="251" t="e">
        <f t="shared" si="22"/>
        <v>#REF!</v>
      </c>
      <c r="N123" s="253"/>
      <c r="O123" s="1779"/>
      <c r="P123" s="249" t="s">
        <v>221</v>
      </c>
      <c r="Q123" s="250" t="e">
        <f t="shared" si="29"/>
        <v>#REF!</v>
      </c>
      <c r="R123" s="250" t="e">
        <f t="shared" si="30"/>
        <v>#REF!</v>
      </c>
      <c r="S123" s="250" t="e">
        <f t="shared" si="28"/>
        <v>#REF!</v>
      </c>
      <c r="T123" s="251" t="e">
        <f t="shared" si="25"/>
        <v>#REF!</v>
      </c>
      <c r="U123" s="253"/>
      <c r="V123" s="1779"/>
      <c r="W123" s="249" t="s">
        <v>221</v>
      </c>
      <c r="X123" s="250"/>
      <c r="Y123" s="250"/>
      <c r="Z123" s="250"/>
      <c r="AA123" s="251">
        <f t="shared" si="26"/>
        <v>0</v>
      </c>
      <c r="AB123" s="253"/>
      <c r="AC123" s="1779"/>
      <c r="AD123" s="249" t="s">
        <v>221</v>
      </c>
      <c r="AE123" s="250"/>
      <c r="AF123" s="250"/>
      <c r="AG123" s="250"/>
      <c r="AH123" s="251">
        <f t="shared" si="27"/>
        <v>0</v>
      </c>
      <c r="AI123" s="253"/>
      <c r="AK123" s="255"/>
    </row>
    <row r="124" spans="1:37">
      <c r="A124" s="1779"/>
      <c r="B124" s="249" t="s">
        <v>222</v>
      </c>
      <c r="C124" s="250" t="e">
        <f t="shared" si="20"/>
        <v>#REF!</v>
      </c>
      <c r="D124" s="250" t="e">
        <f t="shared" si="18"/>
        <v>#REF!</v>
      </c>
      <c r="E124" s="250" t="e">
        <f t="shared" si="19"/>
        <v>#REF!</v>
      </c>
      <c r="F124" s="251" t="e">
        <f t="shared" si="17"/>
        <v>#REF!</v>
      </c>
      <c r="G124" s="253"/>
      <c r="H124" s="1779"/>
      <c r="I124" s="249" t="s">
        <v>222</v>
      </c>
      <c r="J124" s="250" t="e">
        <f t="shared" si="23"/>
        <v>#REF!</v>
      </c>
      <c r="K124" s="250" t="e">
        <f t="shared" si="24"/>
        <v>#REF!</v>
      </c>
      <c r="L124" s="250" t="e">
        <f t="shared" si="21"/>
        <v>#REF!</v>
      </c>
      <c r="M124" s="251" t="e">
        <f t="shared" si="22"/>
        <v>#REF!</v>
      </c>
      <c r="N124" s="253"/>
      <c r="O124" s="1779"/>
      <c r="P124" s="249" t="s">
        <v>222</v>
      </c>
      <c r="Q124" s="250" t="e">
        <f t="shared" si="29"/>
        <v>#REF!</v>
      </c>
      <c r="R124" s="250" t="e">
        <f t="shared" si="30"/>
        <v>#REF!</v>
      </c>
      <c r="S124" s="250" t="e">
        <f t="shared" si="28"/>
        <v>#REF!</v>
      </c>
      <c r="T124" s="251" t="e">
        <f t="shared" si="25"/>
        <v>#REF!</v>
      </c>
      <c r="U124" s="253"/>
      <c r="V124" s="1779"/>
      <c r="W124" s="249" t="s">
        <v>222</v>
      </c>
      <c r="X124" s="250"/>
      <c r="Y124" s="250"/>
      <c r="Z124" s="250"/>
      <c r="AA124" s="251">
        <f t="shared" si="26"/>
        <v>0</v>
      </c>
      <c r="AB124" s="253"/>
      <c r="AC124" s="1779"/>
      <c r="AD124" s="249" t="s">
        <v>222</v>
      </c>
      <c r="AE124" s="250"/>
      <c r="AF124" s="250"/>
      <c r="AG124" s="250"/>
      <c r="AH124" s="251">
        <f t="shared" si="27"/>
        <v>0</v>
      </c>
      <c r="AI124" s="253"/>
      <c r="AK124" s="255"/>
    </row>
    <row r="125" spans="1:37">
      <c r="A125" s="1779"/>
      <c r="B125" s="249" t="s">
        <v>223</v>
      </c>
      <c r="C125" s="250" t="e">
        <f t="shared" si="20"/>
        <v>#REF!</v>
      </c>
      <c r="D125" s="250" t="e">
        <f t="shared" si="18"/>
        <v>#REF!</v>
      </c>
      <c r="E125" s="250" t="e">
        <f t="shared" si="19"/>
        <v>#REF!</v>
      </c>
      <c r="F125" s="251" t="e">
        <f t="shared" si="17"/>
        <v>#REF!</v>
      </c>
      <c r="G125" s="253"/>
      <c r="H125" s="1779"/>
      <c r="I125" s="249" t="s">
        <v>223</v>
      </c>
      <c r="J125" s="250" t="e">
        <f t="shared" si="23"/>
        <v>#REF!</v>
      </c>
      <c r="K125" s="250" t="e">
        <f t="shared" si="24"/>
        <v>#REF!</v>
      </c>
      <c r="L125" s="250" t="e">
        <f t="shared" si="21"/>
        <v>#REF!</v>
      </c>
      <c r="M125" s="251" t="e">
        <f t="shared" si="22"/>
        <v>#REF!</v>
      </c>
      <c r="N125" s="253"/>
      <c r="O125" s="1779"/>
      <c r="P125" s="249" t="s">
        <v>223</v>
      </c>
      <c r="Q125" s="250" t="e">
        <f t="shared" si="29"/>
        <v>#REF!</v>
      </c>
      <c r="R125" s="250" t="e">
        <f t="shared" si="30"/>
        <v>#REF!</v>
      </c>
      <c r="S125" s="250" t="e">
        <f t="shared" si="28"/>
        <v>#REF!</v>
      </c>
      <c r="T125" s="251" t="e">
        <f t="shared" si="25"/>
        <v>#REF!</v>
      </c>
      <c r="U125" s="253"/>
      <c r="V125" s="1779"/>
      <c r="W125" s="249" t="s">
        <v>223</v>
      </c>
      <c r="X125" s="250"/>
      <c r="Y125" s="250"/>
      <c r="Z125" s="250"/>
      <c r="AA125" s="251">
        <f t="shared" si="26"/>
        <v>0</v>
      </c>
      <c r="AB125" s="253"/>
      <c r="AC125" s="1779"/>
      <c r="AD125" s="249" t="s">
        <v>223</v>
      </c>
      <c r="AE125" s="250"/>
      <c r="AF125" s="250"/>
      <c r="AG125" s="250"/>
      <c r="AH125" s="251">
        <f t="shared" si="27"/>
        <v>0</v>
      </c>
      <c r="AI125" s="253"/>
      <c r="AK125" s="255"/>
    </row>
    <row r="126" spans="1:37">
      <c r="A126" s="1779"/>
      <c r="B126" s="249" t="s">
        <v>224</v>
      </c>
      <c r="C126" s="250" t="e">
        <f t="shared" si="20"/>
        <v>#REF!</v>
      </c>
      <c r="D126" s="250" t="e">
        <f t="shared" si="18"/>
        <v>#REF!</v>
      </c>
      <c r="E126" s="250" t="e">
        <f t="shared" si="19"/>
        <v>#REF!</v>
      </c>
      <c r="F126" s="251" t="e">
        <f t="shared" si="17"/>
        <v>#REF!</v>
      </c>
      <c r="G126" s="253"/>
      <c r="H126" s="1779"/>
      <c r="I126" s="249" t="s">
        <v>224</v>
      </c>
      <c r="J126" s="250" t="e">
        <f t="shared" si="23"/>
        <v>#REF!</v>
      </c>
      <c r="K126" s="250" t="e">
        <f t="shared" si="24"/>
        <v>#REF!</v>
      </c>
      <c r="L126" s="250" t="e">
        <f t="shared" si="21"/>
        <v>#REF!</v>
      </c>
      <c r="M126" s="251" t="e">
        <f t="shared" si="22"/>
        <v>#REF!</v>
      </c>
      <c r="N126" s="253"/>
      <c r="O126" s="1779"/>
      <c r="P126" s="249" t="s">
        <v>224</v>
      </c>
      <c r="Q126" s="250" t="e">
        <f t="shared" si="29"/>
        <v>#REF!</v>
      </c>
      <c r="R126" s="250" t="e">
        <f t="shared" si="30"/>
        <v>#REF!</v>
      </c>
      <c r="S126" s="250" t="e">
        <f t="shared" si="28"/>
        <v>#REF!</v>
      </c>
      <c r="T126" s="251" t="e">
        <f t="shared" si="25"/>
        <v>#REF!</v>
      </c>
      <c r="U126" s="253"/>
      <c r="V126" s="1779"/>
      <c r="W126" s="249" t="s">
        <v>224</v>
      </c>
      <c r="X126" s="250"/>
      <c r="Y126" s="250"/>
      <c r="Z126" s="250"/>
      <c r="AA126" s="251">
        <f t="shared" si="26"/>
        <v>0</v>
      </c>
      <c r="AB126" s="253"/>
      <c r="AC126" s="1779"/>
      <c r="AD126" s="249" t="s">
        <v>224</v>
      </c>
      <c r="AE126" s="250"/>
      <c r="AF126" s="250"/>
      <c r="AG126" s="250"/>
      <c r="AH126" s="251">
        <f t="shared" si="27"/>
        <v>0</v>
      </c>
      <c r="AI126" s="253"/>
      <c r="AK126" s="255"/>
    </row>
    <row r="127" spans="1:37">
      <c r="A127" s="1780"/>
      <c r="B127" s="249" t="s">
        <v>225</v>
      </c>
      <c r="C127" s="250" t="e">
        <f t="shared" si="20"/>
        <v>#REF!</v>
      </c>
      <c r="D127" s="250" t="e">
        <f t="shared" si="18"/>
        <v>#REF!</v>
      </c>
      <c r="E127" s="250" t="e">
        <f t="shared" si="19"/>
        <v>#REF!</v>
      </c>
      <c r="F127" s="251" t="e">
        <f t="shared" si="17"/>
        <v>#REF!</v>
      </c>
      <c r="G127" s="254" t="e">
        <f>SUM(D116:D127)</f>
        <v>#REF!</v>
      </c>
      <c r="H127" s="1780"/>
      <c r="I127" s="249" t="s">
        <v>225</v>
      </c>
      <c r="J127" s="250" t="e">
        <f t="shared" si="23"/>
        <v>#REF!</v>
      </c>
      <c r="K127" s="250" t="e">
        <f t="shared" si="24"/>
        <v>#REF!</v>
      </c>
      <c r="L127" s="250" t="e">
        <f t="shared" si="21"/>
        <v>#REF!</v>
      </c>
      <c r="M127" s="251" t="e">
        <f t="shared" si="22"/>
        <v>#REF!</v>
      </c>
      <c r="N127" s="253" t="e">
        <f>SUM(K116:K127)</f>
        <v>#REF!</v>
      </c>
      <c r="O127" s="1780"/>
      <c r="P127" s="249" t="s">
        <v>225</v>
      </c>
      <c r="Q127" s="250" t="e">
        <f t="shared" si="29"/>
        <v>#REF!</v>
      </c>
      <c r="R127" s="250" t="e">
        <f t="shared" si="30"/>
        <v>#REF!</v>
      </c>
      <c r="S127" s="250" t="e">
        <f t="shared" si="28"/>
        <v>#REF!</v>
      </c>
      <c r="T127" s="251" t="e">
        <f t="shared" si="25"/>
        <v>#REF!</v>
      </c>
      <c r="U127" s="253" t="e">
        <f>SUM(R116:R127)</f>
        <v>#REF!</v>
      </c>
      <c r="V127" s="1780"/>
      <c r="W127" s="249" t="s">
        <v>225</v>
      </c>
      <c r="X127" s="250"/>
      <c r="Y127" s="250"/>
      <c r="Z127" s="250"/>
      <c r="AA127" s="251">
        <f t="shared" si="26"/>
        <v>0</v>
      </c>
      <c r="AB127" s="253">
        <f>SUM(Y116:Y127)</f>
        <v>0</v>
      </c>
      <c r="AC127" s="1780"/>
      <c r="AD127" s="249" t="s">
        <v>225</v>
      </c>
      <c r="AE127" s="250"/>
      <c r="AF127" s="250"/>
      <c r="AG127" s="250"/>
      <c r="AH127" s="251">
        <f t="shared" si="27"/>
        <v>0</v>
      </c>
      <c r="AI127" s="253">
        <f>SUM(AF116:AF127)</f>
        <v>0</v>
      </c>
      <c r="AJ127" s="230">
        <f>AJ115+1</f>
        <v>2031</v>
      </c>
      <c r="AK127" s="255" t="e">
        <f>G127+N127+U127+AB127+AI127</f>
        <v>#REF!</v>
      </c>
    </row>
    <row r="128" spans="1:37">
      <c r="A128" s="1778">
        <f>A116+1</f>
        <v>2032</v>
      </c>
      <c r="B128" s="249" t="s">
        <v>214</v>
      </c>
      <c r="C128" s="250" t="e">
        <f t="shared" si="20"/>
        <v>#REF!</v>
      </c>
      <c r="D128" s="250" t="e">
        <f t="shared" si="18"/>
        <v>#REF!</v>
      </c>
      <c r="E128" s="250" t="e">
        <f t="shared" si="19"/>
        <v>#REF!</v>
      </c>
      <c r="F128" s="251" t="e">
        <f>D128+E128</f>
        <v>#REF!</v>
      </c>
      <c r="G128" s="254"/>
      <c r="H128" s="1777">
        <f>H116+1</f>
        <v>2032</v>
      </c>
      <c r="I128" s="249" t="s">
        <v>214</v>
      </c>
      <c r="J128" s="250" t="e">
        <f t="shared" si="23"/>
        <v>#REF!</v>
      </c>
      <c r="K128" s="250" t="e">
        <f t="shared" si="24"/>
        <v>#REF!</v>
      </c>
      <c r="L128" s="250" t="e">
        <f t="shared" si="21"/>
        <v>#REF!</v>
      </c>
      <c r="M128" s="251" t="e">
        <f t="shared" si="22"/>
        <v>#REF!</v>
      </c>
      <c r="N128" s="252"/>
      <c r="O128" s="1781">
        <f>O116+1</f>
        <v>2032</v>
      </c>
      <c r="P128" s="249" t="s">
        <v>214</v>
      </c>
      <c r="Q128" s="250" t="e">
        <f t="shared" si="29"/>
        <v>#REF!</v>
      </c>
      <c r="R128" s="250" t="e">
        <f t="shared" si="30"/>
        <v>#REF!</v>
      </c>
      <c r="S128" s="250" t="e">
        <f t="shared" si="28"/>
        <v>#REF!</v>
      </c>
      <c r="T128" s="256" t="e">
        <f t="shared" si="25"/>
        <v>#REF!</v>
      </c>
      <c r="U128" s="252"/>
      <c r="V128" s="1781">
        <f>V116+1</f>
        <v>2031</v>
      </c>
      <c r="W128" s="249" t="s">
        <v>214</v>
      </c>
      <c r="X128" s="250"/>
      <c r="Y128" s="250"/>
      <c r="Z128" s="250"/>
      <c r="AA128" s="256">
        <f t="shared" si="26"/>
        <v>0</v>
      </c>
      <c r="AB128" s="252"/>
      <c r="AC128" s="1781">
        <f>AC116+1</f>
        <v>2031</v>
      </c>
      <c r="AD128" s="249" t="s">
        <v>214</v>
      </c>
      <c r="AE128" s="250"/>
      <c r="AF128" s="250"/>
      <c r="AG128" s="250"/>
      <c r="AH128" s="256">
        <f t="shared" si="27"/>
        <v>0</v>
      </c>
      <c r="AI128" s="252"/>
      <c r="AK128" s="255"/>
    </row>
    <row r="129" spans="1:37">
      <c r="A129" s="1779"/>
      <c r="B129" s="249" t="s">
        <v>215</v>
      </c>
      <c r="C129" s="250" t="e">
        <f t="shared" si="20"/>
        <v>#REF!</v>
      </c>
      <c r="D129" s="250" t="e">
        <f t="shared" si="18"/>
        <v>#REF!</v>
      </c>
      <c r="E129" s="250" t="e">
        <f t="shared" si="19"/>
        <v>#REF!</v>
      </c>
      <c r="F129" s="251" t="e">
        <f>D129+E129</f>
        <v>#REF!</v>
      </c>
      <c r="G129" s="254"/>
      <c r="H129" s="1777"/>
      <c r="I129" s="249" t="s">
        <v>215</v>
      </c>
      <c r="J129" s="250" t="e">
        <f t="shared" si="23"/>
        <v>#REF!</v>
      </c>
      <c r="K129" s="250" t="e">
        <f t="shared" si="24"/>
        <v>#REF!</v>
      </c>
      <c r="L129" s="250" t="e">
        <f t="shared" si="21"/>
        <v>#REF!</v>
      </c>
      <c r="M129" s="256" t="e">
        <f t="shared" si="22"/>
        <v>#REF!</v>
      </c>
      <c r="N129" s="253"/>
      <c r="O129" s="1782"/>
      <c r="P129" s="249" t="s">
        <v>215</v>
      </c>
      <c r="Q129" s="250" t="e">
        <f t="shared" si="29"/>
        <v>#REF!</v>
      </c>
      <c r="R129" s="250" t="e">
        <f t="shared" si="30"/>
        <v>#REF!</v>
      </c>
      <c r="S129" s="250" t="e">
        <f t="shared" si="28"/>
        <v>#REF!</v>
      </c>
      <c r="T129" s="256" t="e">
        <f t="shared" si="25"/>
        <v>#REF!</v>
      </c>
      <c r="U129" s="253"/>
      <c r="V129" s="1782"/>
      <c r="W129" s="249" t="s">
        <v>215</v>
      </c>
      <c r="X129" s="250"/>
      <c r="Y129" s="250"/>
      <c r="Z129" s="250"/>
      <c r="AA129" s="256">
        <f t="shared" si="26"/>
        <v>0</v>
      </c>
      <c r="AB129" s="253"/>
      <c r="AC129" s="1782"/>
      <c r="AD129" s="249" t="s">
        <v>215</v>
      </c>
      <c r="AE129" s="250"/>
      <c r="AF129" s="250"/>
      <c r="AG129" s="250"/>
      <c r="AH129" s="256">
        <f t="shared" si="27"/>
        <v>0</v>
      </c>
      <c r="AI129" s="253"/>
      <c r="AK129" s="255"/>
    </row>
    <row r="130" spans="1:37">
      <c r="A130" s="1779"/>
      <c r="B130" s="249" t="s">
        <v>216</v>
      </c>
      <c r="C130" s="250" t="e">
        <f t="shared" si="20"/>
        <v>#REF!</v>
      </c>
      <c r="D130" s="250" t="e">
        <f t="shared" si="18"/>
        <v>#REF!</v>
      </c>
      <c r="E130" s="250" t="e">
        <f t="shared" si="19"/>
        <v>#REF!</v>
      </c>
      <c r="F130" s="251" t="e">
        <f>D130+E130</f>
        <v>#REF!</v>
      </c>
      <c r="G130" s="254"/>
      <c r="H130" s="1777"/>
      <c r="I130" s="249" t="s">
        <v>216</v>
      </c>
      <c r="J130" s="250" t="e">
        <f t="shared" si="23"/>
        <v>#REF!</v>
      </c>
      <c r="K130" s="250" t="e">
        <f t="shared" si="24"/>
        <v>#REF!</v>
      </c>
      <c r="L130" s="250" t="e">
        <f t="shared" si="21"/>
        <v>#REF!</v>
      </c>
      <c r="M130" s="256" t="e">
        <f t="shared" si="22"/>
        <v>#REF!</v>
      </c>
      <c r="N130" s="253"/>
      <c r="O130" s="1782"/>
      <c r="P130" s="249" t="s">
        <v>216</v>
      </c>
      <c r="Q130" s="250" t="e">
        <f t="shared" si="29"/>
        <v>#REF!</v>
      </c>
      <c r="R130" s="250" t="e">
        <f t="shared" si="30"/>
        <v>#REF!</v>
      </c>
      <c r="S130" s="250" t="e">
        <f t="shared" si="28"/>
        <v>#REF!</v>
      </c>
      <c r="T130" s="256" t="e">
        <f t="shared" si="25"/>
        <v>#REF!</v>
      </c>
      <c r="U130" s="253"/>
      <c r="V130" s="1782"/>
      <c r="W130" s="249" t="s">
        <v>216</v>
      </c>
      <c r="X130" s="250"/>
      <c r="Y130" s="250"/>
      <c r="Z130" s="250"/>
      <c r="AA130" s="256">
        <f t="shared" si="26"/>
        <v>0</v>
      </c>
      <c r="AB130" s="253"/>
      <c r="AC130" s="1782"/>
      <c r="AD130" s="249" t="s">
        <v>216</v>
      </c>
      <c r="AE130" s="250"/>
      <c r="AF130" s="250"/>
      <c r="AG130" s="250"/>
      <c r="AH130" s="256">
        <f t="shared" si="27"/>
        <v>0</v>
      </c>
      <c r="AI130" s="253"/>
      <c r="AK130" s="255"/>
    </row>
    <row r="131" spans="1:37">
      <c r="A131" s="1779"/>
      <c r="B131" s="249" t="s">
        <v>217</v>
      </c>
      <c r="C131" s="250" t="e">
        <f t="shared" si="20"/>
        <v>#REF!</v>
      </c>
      <c r="D131" s="250" t="e">
        <f t="shared" si="18"/>
        <v>#REF!</v>
      </c>
      <c r="E131" s="250" t="e">
        <f t="shared" si="19"/>
        <v>#REF!</v>
      </c>
      <c r="F131" s="251" t="e">
        <f>D131+E131</f>
        <v>#REF!</v>
      </c>
      <c r="G131" s="254"/>
      <c r="H131" s="1777"/>
      <c r="I131" s="249" t="s">
        <v>217</v>
      </c>
      <c r="J131" s="250" t="e">
        <f t="shared" si="23"/>
        <v>#REF!</v>
      </c>
      <c r="K131" s="250" t="e">
        <f t="shared" si="24"/>
        <v>#REF!</v>
      </c>
      <c r="L131" s="250" t="e">
        <f t="shared" si="21"/>
        <v>#REF!</v>
      </c>
      <c r="M131" s="256" t="e">
        <f t="shared" si="22"/>
        <v>#REF!</v>
      </c>
      <c r="N131" s="253"/>
      <c r="O131" s="1782"/>
      <c r="P131" s="249" t="s">
        <v>217</v>
      </c>
      <c r="Q131" s="250" t="e">
        <f t="shared" si="29"/>
        <v>#REF!</v>
      </c>
      <c r="R131" s="250" t="e">
        <f t="shared" si="30"/>
        <v>#REF!</v>
      </c>
      <c r="S131" s="250" t="e">
        <f t="shared" si="28"/>
        <v>#REF!</v>
      </c>
      <c r="T131" s="256" t="e">
        <f t="shared" si="25"/>
        <v>#REF!</v>
      </c>
      <c r="U131" s="253"/>
      <c r="V131" s="1782"/>
      <c r="W131" s="249" t="s">
        <v>217</v>
      </c>
      <c r="X131" s="250"/>
      <c r="Y131" s="250"/>
      <c r="Z131" s="250"/>
      <c r="AA131" s="256">
        <f t="shared" si="26"/>
        <v>0</v>
      </c>
      <c r="AB131" s="253"/>
      <c r="AC131" s="1782"/>
      <c r="AD131" s="249" t="s">
        <v>217</v>
      </c>
      <c r="AE131" s="250"/>
      <c r="AF131" s="250"/>
      <c r="AG131" s="250"/>
      <c r="AH131" s="256">
        <f t="shared" si="27"/>
        <v>0</v>
      </c>
      <c r="AI131" s="253"/>
      <c r="AK131" s="255"/>
    </row>
    <row r="132" spans="1:37">
      <c r="A132" s="1779"/>
      <c r="B132" s="249" t="s">
        <v>218</v>
      </c>
      <c r="C132" s="250" t="e">
        <f t="shared" si="20"/>
        <v>#REF!</v>
      </c>
      <c r="D132" s="250" t="e">
        <f t="shared" si="18"/>
        <v>#REF!</v>
      </c>
      <c r="E132" s="250" t="e">
        <f t="shared" si="19"/>
        <v>#REF!</v>
      </c>
      <c r="F132" s="251" t="e">
        <f>D132+E132</f>
        <v>#REF!</v>
      </c>
      <c r="G132" s="254"/>
      <c r="H132" s="1777"/>
      <c r="I132" s="249" t="s">
        <v>218</v>
      </c>
      <c r="J132" s="250" t="e">
        <f t="shared" si="23"/>
        <v>#REF!</v>
      </c>
      <c r="K132" s="250" t="e">
        <f t="shared" si="24"/>
        <v>#REF!</v>
      </c>
      <c r="L132" s="250" t="e">
        <f t="shared" si="21"/>
        <v>#REF!</v>
      </c>
      <c r="M132" s="256" t="e">
        <f t="shared" si="22"/>
        <v>#REF!</v>
      </c>
      <c r="N132" s="253"/>
      <c r="O132" s="1782"/>
      <c r="P132" s="249" t="s">
        <v>218</v>
      </c>
      <c r="Q132" s="250" t="e">
        <f t="shared" si="29"/>
        <v>#REF!</v>
      </c>
      <c r="R132" s="250" t="e">
        <f t="shared" si="30"/>
        <v>#REF!</v>
      </c>
      <c r="S132" s="250" t="e">
        <f t="shared" si="28"/>
        <v>#REF!</v>
      </c>
      <c r="T132" s="256" t="e">
        <f t="shared" si="25"/>
        <v>#REF!</v>
      </c>
      <c r="U132" s="253"/>
      <c r="V132" s="1782"/>
      <c r="W132" s="249" t="s">
        <v>218</v>
      </c>
      <c r="X132" s="250"/>
      <c r="Y132" s="250"/>
      <c r="Z132" s="250"/>
      <c r="AA132" s="256">
        <f t="shared" si="26"/>
        <v>0</v>
      </c>
      <c r="AB132" s="253"/>
      <c r="AC132" s="1782"/>
      <c r="AD132" s="249" t="s">
        <v>218</v>
      </c>
      <c r="AE132" s="250"/>
      <c r="AF132" s="250"/>
      <c r="AG132" s="250"/>
      <c r="AH132" s="256">
        <f t="shared" si="27"/>
        <v>0</v>
      </c>
      <c r="AI132" s="253"/>
      <c r="AK132" s="255"/>
    </row>
    <row r="133" spans="1:37">
      <c r="A133" s="1779"/>
      <c r="B133" s="249" t="s">
        <v>219</v>
      </c>
      <c r="C133" s="250" t="e">
        <f t="shared" si="20"/>
        <v>#REF!</v>
      </c>
      <c r="D133" s="250" t="e">
        <f t="shared" si="18"/>
        <v>#REF!</v>
      </c>
      <c r="E133" s="250" t="e">
        <f t="shared" si="19"/>
        <v>#REF!</v>
      </c>
      <c r="F133" s="251" t="e">
        <f t="shared" ref="F133:F138" si="31">D133+E133</f>
        <v>#REF!</v>
      </c>
      <c r="G133" s="254"/>
      <c r="H133" s="1777"/>
      <c r="I133" s="249" t="s">
        <v>219</v>
      </c>
      <c r="J133" s="250" t="e">
        <f t="shared" si="23"/>
        <v>#REF!</v>
      </c>
      <c r="K133" s="250" t="e">
        <f t="shared" si="24"/>
        <v>#REF!</v>
      </c>
      <c r="L133" s="250" t="e">
        <f t="shared" si="21"/>
        <v>#REF!</v>
      </c>
      <c r="M133" s="256" t="e">
        <f t="shared" si="22"/>
        <v>#REF!</v>
      </c>
      <c r="N133" s="253"/>
      <c r="O133" s="1782"/>
      <c r="P133" s="249" t="s">
        <v>219</v>
      </c>
      <c r="Q133" s="250" t="e">
        <f t="shared" si="29"/>
        <v>#REF!</v>
      </c>
      <c r="R133" s="250" t="e">
        <f t="shared" si="30"/>
        <v>#REF!</v>
      </c>
      <c r="S133" s="250" t="e">
        <f t="shared" si="28"/>
        <v>#REF!</v>
      </c>
      <c r="T133" s="256" t="e">
        <f t="shared" si="25"/>
        <v>#REF!</v>
      </c>
      <c r="U133" s="253"/>
      <c r="V133" s="1782"/>
      <c r="W133" s="249" t="s">
        <v>219</v>
      </c>
      <c r="X133" s="250"/>
      <c r="Y133" s="250"/>
      <c r="Z133" s="250"/>
      <c r="AA133" s="256">
        <f t="shared" si="26"/>
        <v>0</v>
      </c>
      <c r="AB133" s="253"/>
      <c r="AC133" s="1782"/>
      <c r="AD133" s="249" t="s">
        <v>219</v>
      </c>
      <c r="AE133" s="250"/>
      <c r="AF133" s="250"/>
      <c r="AG133" s="250"/>
      <c r="AH133" s="256">
        <f t="shared" si="27"/>
        <v>0</v>
      </c>
      <c r="AI133" s="253"/>
      <c r="AK133" s="255"/>
    </row>
    <row r="134" spans="1:37">
      <c r="A134" s="1779"/>
      <c r="B134" s="249" t="s">
        <v>220</v>
      </c>
      <c r="C134" s="250" t="e">
        <f t="shared" si="20"/>
        <v>#REF!</v>
      </c>
      <c r="D134" s="250" t="e">
        <f t="shared" si="18"/>
        <v>#REF!</v>
      </c>
      <c r="E134" s="250" t="e">
        <f t="shared" si="19"/>
        <v>#REF!</v>
      </c>
      <c r="F134" s="251" t="e">
        <f t="shared" si="31"/>
        <v>#REF!</v>
      </c>
      <c r="G134" s="254"/>
      <c r="H134" s="1777"/>
      <c r="I134" s="249" t="s">
        <v>220</v>
      </c>
      <c r="J134" s="250" t="e">
        <f t="shared" si="23"/>
        <v>#REF!</v>
      </c>
      <c r="K134" s="250" t="e">
        <f t="shared" si="24"/>
        <v>#REF!</v>
      </c>
      <c r="L134" s="250" t="e">
        <f t="shared" si="21"/>
        <v>#REF!</v>
      </c>
      <c r="M134" s="256" t="e">
        <f t="shared" si="22"/>
        <v>#REF!</v>
      </c>
      <c r="N134" s="253"/>
      <c r="O134" s="1782"/>
      <c r="P134" s="249" t="s">
        <v>220</v>
      </c>
      <c r="Q134" s="250" t="e">
        <f t="shared" si="29"/>
        <v>#REF!</v>
      </c>
      <c r="R134" s="250" t="e">
        <f t="shared" si="30"/>
        <v>#REF!</v>
      </c>
      <c r="S134" s="250" t="e">
        <f t="shared" si="28"/>
        <v>#REF!</v>
      </c>
      <c r="T134" s="256" t="e">
        <f t="shared" si="25"/>
        <v>#REF!</v>
      </c>
      <c r="U134" s="253"/>
      <c r="V134" s="1782"/>
      <c r="W134" s="249" t="s">
        <v>220</v>
      </c>
      <c r="X134" s="250"/>
      <c r="Y134" s="250"/>
      <c r="Z134" s="250"/>
      <c r="AA134" s="256">
        <f t="shared" si="26"/>
        <v>0</v>
      </c>
      <c r="AB134" s="253"/>
      <c r="AC134" s="1782"/>
      <c r="AD134" s="249" t="s">
        <v>220</v>
      </c>
      <c r="AE134" s="250"/>
      <c r="AF134" s="250"/>
      <c r="AG134" s="250"/>
      <c r="AH134" s="256">
        <f t="shared" si="27"/>
        <v>0</v>
      </c>
      <c r="AI134" s="253"/>
      <c r="AK134" s="255"/>
    </row>
    <row r="135" spans="1:37">
      <c r="A135" s="1779"/>
      <c r="B135" s="249" t="s">
        <v>221</v>
      </c>
      <c r="C135" s="250" t="e">
        <f t="shared" si="20"/>
        <v>#REF!</v>
      </c>
      <c r="D135" s="250" t="e">
        <f t="shared" si="18"/>
        <v>#REF!</v>
      </c>
      <c r="E135" s="250" t="e">
        <f t="shared" si="19"/>
        <v>#REF!</v>
      </c>
      <c r="F135" s="251" t="e">
        <f t="shared" si="31"/>
        <v>#REF!</v>
      </c>
      <c r="G135" s="254"/>
      <c r="H135" s="1777"/>
      <c r="I135" s="249" t="s">
        <v>221</v>
      </c>
      <c r="J135" s="250" t="e">
        <f t="shared" si="23"/>
        <v>#REF!</v>
      </c>
      <c r="K135" s="250" t="e">
        <f t="shared" si="24"/>
        <v>#REF!</v>
      </c>
      <c r="L135" s="250" t="e">
        <f t="shared" si="21"/>
        <v>#REF!</v>
      </c>
      <c r="M135" s="256" t="e">
        <f t="shared" si="22"/>
        <v>#REF!</v>
      </c>
      <c r="N135" s="253"/>
      <c r="O135" s="1782"/>
      <c r="P135" s="249" t="s">
        <v>221</v>
      </c>
      <c r="Q135" s="250" t="e">
        <f t="shared" si="29"/>
        <v>#REF!</v>
      </c>
      <c r="R135" s="250" t="e">
        <f t="shared" si="30"/>
        <v>#REF!</v>
      </c>
      <c r="S135" s="250" t="e">
        <f t="shared" si="28"/>
        <v>#REF!</v>
      </c>
      <c r="T135" s="256" t="e">
        <f t="shared" si="25"/>
        <v>#REF!</v>
      </c>
      <c r="U135" s="253"/>
      <c r="V135" s="1782"/>
      <c r="W135" s="249" t="s">
        <v>221</v>
      </c>
      <c r="X135" s="250"/>
      <c r="Y135" s="250"/>
      <c r="Z135" s="250"/>
      <c r="AA135" s="256">
        <f t="shared" si="26"/>
        <v>0</v>
      </c>
      <c r="AB135" s="253"/>
      <c r="AC135" s="1782"/>
      <c r="AD135" s="249" t="s">
        <v>221</v>
      </c>
      <c r="AE135" s="250"/>
      <c r="AF135" s="250"/>
      <c r="AG135" s="250"/>
      <c r="AH135" s="256">
        <f t="shared" si="27"/>
        <v>0</v>
      </c>
      <c r="AI135" s="253"/>
      <c r="AK135" s="255"/>
    </row>
    <row r="136" spans="1:37">
      <c r="A136" s="1779"/>
      <c r="B136" s="249" t="s">
        <v>222</v>
      </c>
      <c r="C136" s="250"/>
      <c r="D136" s="250"/>
      <c r="E136" s="250"/>
      <c r="F136" s="251">
        <f t="shared" si="31"/>
        <v>0</v>
      </c>
      <c r="G136" s="254"/>
      <c r="H136" s="1777"/>
      <c r="I136" s="249" t="s">
        <v>222</v>
      </c>
      <c r="J136" s="250" t="e">
        <f t="shared" si="23"/>
        <v>#REF!</v>
      </c>
      <c r="K136" s="250" t="e">
        <f t="shared" si="24"/>
        <v>#REF!</v>
      </c>
      <c r="L136" s="250" t="e">
        <f t="shared" si="21"/>
        <v>#REF!</v>
      </c>
      <c r="M136" s="256" t="e">
        <f t="shared" si="22"/>
        <v>#REF!</v>
      </c>
      <c r="N136" s="253"/>
      <c r="O136" s="1782"/>
      <c r="P136" s="249" t="s">
        <v>222</v>
      </c>
      <c r="Q136" s="250" t="e">
        <f t="shared" si="29"/>
        <v>#REF!</v>
      </c>
      <c r="R136" s="250" t="e">
        <f t="shared" si="30"/>
        <v>#REF!</v>
      </c>
      <c r="S136" s="250" t="e">
        <f t="shared" si="28"/>
        <v>#REF!</v>
      </c>
      <c r="T136" s="256" t="e">
        <f t="shared" si="25"/>
        <v>#REF!</v>
      </c>
      <c r="U136" s="253"/>
      <c r="V136" s="1782"/>
      <c r="W136" s="249" t="s">
        <v>222</v>
      </c>
      <c r="X136" s="250"/>
      <c r="Y136" s="250"/>
      <c r="Z136" s="250"/>
      <c r="AA136" s="256">
        <f t="shared" si="26"/>
        <v>0</v>
      </c>
      <c r="AB136" s="253"/>
      <c r="AC136" s="1782"/>
      <c r="AD136" s="249" t="s">
        <v>222</v>
      </c>
      <c r="AE136" s="250"/>
      <c r="AF136" s="250"/>
      <c r="AG136" s="250"/>
      <c r="AH136" s="256">
        <f t="shared" si="27"/>
        <v>0</v>
      </c>
      <c r="AI136" s="253"/>
      <c r="AK136" s="255"/>
    </row>
    <row r="137" spans="1:37">
      <c r="A137" s="1779"/>
      <c r="B137" s="249" t="s">
        <v>223</v>
      </c>
      <c r="C137" s="250"/>
      <c r="D137" s="250"/>
      <c r="E137" s="250"/>
      <c r="F137" s="251">
        <f t="shared" si="31"/>
        <v>0</v>
      </c>
      <c r="G137" s="254"/>
      <c r="H137" s="1777"/>
      <c r="I137" s="249" t="s">
        <v>223</v>
      </c>
      <c r="J137" s="250" t="e">
        <f t="shared" si="23"/>
        <v>#REF!</v>
      </c>
      <c r="K137" s="250" t="e">
        <f t="shared" si="24"/>
        <v>#REF!</v>
      </c>
      <c r="L137" s="250" t="e">
        <f t="shared" si="21"/>
        <v>#REF!</v>
      </c>
      <c r="M137" s="256" t="e">
        <f t="shared" si="22"/>
        <v>#REF!</v>
      </c>
      <c r="N137" s="253"/>
      <c r="O137" s="1782"/>
      <c r="P137" s="249" t="s">
        <v>223</v>
      </c>
      <c r="Q137" s="250" t="e">
        <f t="shared" si="29"/>
        <v>#REF!</v>
      </c>
      <c r="R137" s="250" t="e">
        <f t="shared" si="30"/>
        <v>#REF!</v>
      </c>
      <c r="S137" s="250" t="e">
        <f t="shared" si="28"/>
        <v>#REF!</v>
      </c>
      <c r="T137" s="256" t="e">
        <f t="shared" si="25"/>
        <v>#REF!</v>
      </c>
      <c r="U137" s="253"/>
      <c r="V137" s="1782"/>
      <c r="W137" s="249" t="s">
        <v>223</v>
      </c>
      <c r="X137" s="250"/>
      <c r="Y137" s="250"/>
      <c r="Z137" s="250"/>
      <c r="AA137" s="256">
        <f t="shared" si="26"/>
        <v>0</v>
      </c>
      <c r="AB137" s="253"/>
      <c r="AC137" s="1782"/>
      <c r="AD137" s="249" t="s">
        <v>223</v>
      </c>
      <c r="AE137" s="250"/>
      <c r="AF137" s="250"/>
      <c r="AG137" s="250"/>
      <c r="AH137" s="256">
        <f t="shared" si="27"/>
        <v>0</v>
      </c>
      <c r="AI137" s="253"/>
      <c r="AK137" s="255"/>
    </row>
    <row r="138" spans="1:37">
      <c r="A138" s="1779"/>
      <c r="B138" s="249" t="s">
        <v>224</v>
      </c>
      <c r="C138" s="250"/>
      <c r="D138" s="250"/>
      <c r="E138" s="250"/>
      <c r="F138" s="251">
        <f t="shared" si="31"/>
        <v>0</v>
      </c>
      <c r="G138" s="254"/>
      <c r="H138" s="1777"/>
      <c r="I138" s="249" t="s">
        <v>224</v>
      </c>
      <c r="J138" s="250" t="e">
        <f t="shared" si="23"/>
        <v>#REF!</v>
      </c>
      <c r="K138" s="250" t="e">
        <f t="shared" si="24"/>
        <v>#REF!</v>
      </c>
      <c r="L138" s="250" t="e">
        <f t="shared" si="21"/>
        <v>#REF!</v>
      </c>
      <c r="M138" s="256" t="e">
        <f t="shared" si="22"/>
        <v>#REF!</v>
      </c>
      <c r="N138" s="253"/>
      <c r="O138" s="1782"/>
      <c r="P138" s="249" t="s">
        <v>224</v>
      </c>
      <c r="Q138" s="250" t="e">
        <f t="shared" si="29"/>
        <v>#REF!</v>
      </c>
      <c r="R138" s="250" t="e">
        <f t="shared" si="30"/>
        <v>#REF!</v>
      </c>
      <c r="S138" s="250" t="e">
        <f t="shared" si="28"/>
        <v>#REF!</v>
      </c>
      <c r="T138" s="256" t="e">
        <f t="shared" si="25"/>
        <v>#REF!</v>
      </c>
      <c r="U138" s="253"/>
      <c r="V138" s="1782"/>
      <c r="W138" s="249" t="s">
        <v>224</v>
      </c>
      <c r="X138" s="250"/>
      <c r="Y138" s="250"/>
      <c r="Z138" s="250"/>
      <c r="AA138" s="256">
        <f t="shared" si="26"/>
        <v>0</v>
      </c>
      <c r="AB138" s="253"/>
      <c r="AC138" s="1782"/>
      <c r="AD138" s="249" t="s">
        <v>224</v>
      </c>
      <c r="AE138" s="250"/>
      <c r="AF138" s="250"/>
      <c r="AG138" s="250"/>
      <c r="AH138" s="256">
        <f t="shared" si="27"/>
        <v>0</v>
      </c>
      <c r="AI138" s="253"/>
      <c r="AK138" s="255"/>
    </row>
    <row r="139" spans="1:37">
      <c r="A139" s="1780"/>
      <c r="B139" s="249" t="s">
        <v>225</v>
      </c>
      <c r="C139" s="250"/>
      <c r="D139" s="250"/>
      <c r="E139" s="250"/>
      <c r="F139" s="251">
        <f>D139+E139</f>
        <v>0</v>
      </c>
      <c r="G139" s="254" t="e">
        <f>SUM(D128:D139)</f>
        <v>#REF!</v>
      </c>
      <c r="H139" s="1777"/>
      <c r="I139" s="249" t="s">
        <v>225</v>
      </c>
      <c r="J139" s="250" t="e">
        <f t="shared" si="23"/>
        <v>#REF!</v>
      </c>
      <c r="K139" s="250" t="e">
        <f t="shared" si="24"/>
        <v>#REF!</v>
      </c>
      <c r="L139" s="250" t="e">
        <f t="shared" si="21"/>
        <v>#REF!</v>
      </c>
      <c r="M139" s="256" t="e">
        <f t="shared" si="22"/>
        <v>#REF!</v>
      </c>
      <c r="N139" s="253" t="e">
        <f>SUM(K128:K139)</f>
        <v>#REF!</v>
      </c>
      <c r="O139" s="1783"/>
      <c r="P139" s="249" t="s">
        <v>225</v>
      </c>
      <c r="Q139" s="250" t="e">
        <f t="shared" si="29"/>
        <v>#REF!</v>
      </c>
      <c r="R139" s="250" t="e">
        <f t="shared" si="30"/>
        <v>#REF!</v>
      </c>
      <c r="S139" s="250" t="e">
        <f t="shared" si="28"/>
        <v>#REF!</v>
      </c>
      <c r="T139" s="256" t="e">
        <f t="shared" si="25"/>
        <v>#REF!</v>
      </c>
      <c r="U139" s="253" t="e">
        <f>SUM(R128:R139)</f>
        <v>#REF!</v>
      </c>
      <c r="V139" s="1783"/>
      <c r="W139" s="249" t="s">
        <v>225</v>
      </c>
      <c r="X139" s="250"/>
      <c r="Y139" s="250"/>
      <c r="Z139" s="250"/>
      <c r="AA139" s="256">
        <f t="shared" si="26"/>
        <v>0</v>
      </c>
      <c r="AB139" s="253">
        <f>SUM(Y128:Y139)</f>
        <v>0</v>
      </c>
      <c r="AC139" s="1783"/>
      <c r="AD139" s="249" t="s">
        <v>225</v>
      </c>
      <c r="AE139" s="250"/>
      <c r="AF139" s="250"/>
      <c r="AG139" s="250"/>
      <c r="AH139" s="256">
        <f t="shared" si="27"/>
        <v>0</v>
      </c>
      <c r="AI139" s="253">
        <f>SUM(AF128:AF139)</f>
        <v>0</v>
      </c>
      <c r="AJ139" s="230">
        <f>AJ127+1</f>
        <v>2032</v>
      </c>
      <c r="AK139" s="255" t="e">
        <f>G139+N139+U139+AB139+AI139</f>
        <v>#REF!</v>
      </c>
    </row>
    <row r="140" spans="1:37">
      <c r="A140" s="1778">
        <f>A128+1</f>
        <v>2033</v>
      </c>
      <c r="B140" s="249" t="s">
        <v>214</v>
      </c>
      <c r="C140" s="250"/>
      <c r="D140" s="250">
        <f t="shared" ref="D140:D150" si="32">C140*$D$5/12</f>
        <v>0</v>
      </c>
      <c r="E140" s="250"/>
      <c r="F140" s="251">
        <f t="shared" ref="F140:F150" si="33">D140+E140</f>
        <v>0</v>
      </c>
      <c r="G140" s="254"/>
      <c r="H140" s="1777">
        <f>H128+1</f>
        <v>2033</v>
      </c>
      <c r="I140" s="249" t="s">
        <v>214</v>
      </c>
      <c r="J140" s="250" t="e">
        <f t="shared" ref="J140:J152" si="34">J139-L139</f>
        <v>#REF!</v>
      </c>
      <c r="K140" s="250" t="e">
        <f t="shared" ref="K140:K152" si="35">J140*$D$5/12</f>
        <v>#REF!</v>
      </c>
      <c r="L140" s="250" t="e">
        <f t="shared" si="21"/>
        <v>#REF!</v>
      </c>
      <c r="M140" s="256" t="e">
        <f t="shared" si="22"/>
        <v>#REF!</v>
      </c>
      <c r="N140" s="252"/>
      <c r="O140" s="1781">
        <f>O128+1</f>
        <v>2033</v>
      </c>
      <c r="P140" s="249" t="s">
        <v>214</v>
      </c>
      <c r="Q140" s="250" t="e">
        <f t="shared" si="29"/>
        <v>#REF!</v>
      </c>
      <c r="R140" s="250" t="e">
        <f t="shared" si="30"/>
        <v>#REF!</v>
      </c>
      <c r="S140" s="250" t="e">
        <f t="shared" si="28"/>
        <v>#REF!</v>
      </c>
      <c r="T140" s="256" t="e">
        <f t="shared" si="25"/>
        <v>#REF!</v>
      </c>
      <c r="U140" s="252"/>
      <c r="V140" s="1781">
        <v>2032</v>
      </c>
      <c r="W140" s="249" t="s">
        <v>214</v>
      </c>
      <c r="X140" s="250"/>
      <c r="Y140" s="250"/>
      <c r="Z140" s="250"/>
      <c r="AA140" s="256">
        <f t="shared" si="26"/>
        <v>0</v>
      </c>
      <c r="AB140" s="252"/>
      <c r="AC140" s="1781">
        <v>2032</v>
      </c>
      <c r="AD140" s="249" t="s">
        <v>214</v>
      </c>
      <c r="AE140" s="250"/>
      <c r="AF140" s="250"/>
      <c r="AG140" s="250"/>
      <c r="AH140" s="256">
        <f t="shared" si="27"/>
        <v>0</v>
      </c>
      <c r="AI140" s="252"/>
      <c r="AK140" s="255"/>
    </row>
    <row r="141" spans="1:37">
      <c r="A141" s="1779"/>
      <c r="B141" s="249" t="s">
        <v>215</v>
      </c>
      <c r="C141" s="250"/>
      <c r="D141" s="250">
        <f t="shared" si="32"/>
        <v>0</v>
      </c>
      <c r="E141" s="250"/>
      <c r="F141" s="251">
        <f t="shared" si="33"/>
        <v>0</v>
      </c>
      <c r="G141" s="254"/>
      <c r="H141" s="1777"/>
      <c r="I141" s="249" t="s">
        <v>215</v>
      </c>
      <c r="J141" s="250" t="e">
        <f t="shared" si="34"/>
        <v>#REF!</v>
      </c>
      <c r="K141" s="250" t="e">
        <f t="shared" si="35"/>
        <v>#REF!</v>
      </c>
      <c r="L141" s="250" t="e">
        <f t="shared" si="21"/>
        <v>#REF!</v>
      </c>
      <c r="M141" s="256" t="e">
        <f t="shared" si="22"/>
        <v>#REF!</v>
      </c>
      <c r="N141" s="253"/>
      <c r="O141" s="1782"/>
      <c r="P141" s="249" t="s">
        <v>215</v>
      </c>
      <c r="Q141" s="250" t="e">
        <f t="shared" si="29"/>
        <v>#REF!</v>
      </c>
      <c r="R141" s="250" t="e">
        <f t="shared" si="30"/>
        <v>#REF!</v>
      </c>
      <c r="S141" s="250" t="e">
        <f t="shared" si="28"/>
        <v>#REF!</v>
      </c>
      <c r="T141" s="256" t="e">
        <f t="shared" si="25"/>
        <v>#REF!</v>
      </c>
      <c r="U141" s="253"/>
      <c r="V141" s="1782"/>
      <c r="W141" s="249" t="s">
        <v>215</v>
      </c>
      <c r="X141" s="250"/>
      <c r="Y141" s="250"/>
      <c r="Z141" s="250"/>
      <c r="AA141" s="256">
        <f t="shared" si="26"/>
        <v>0</v>
      </c>
      <c r="AB141" s="253"/>
      <c r="AC141" s="1782"/>
      <c r="AD141" s="249" t="s">
        <v>215</v>
      </c>
      <c r="AE141" s="250"/>
      <c r="AF141" s="250"/>
      <c r="AG141" s="250"/>
      <c r="AH141" s="256">
        <f t="shared" si="27"/>
        <v>0</v>
      </c>
      <c r="AI141" s="253"/>
      <c r="AK141" s="255"/>
    </row>
    <row r="142" spans="1:37">
      <c r="A142" s="1779"/>
      <c r="B142" s="249" t="s">
        <v>216</v>
      </c>
      <c r="C142" s="250"/>
      <c r="D142" s="250">
        <f t="shared" si="32"/>
        <v>0</v>
      </c>
      <c r="E142" s="250"/>
      <c r="F142" s="251">
        <f t="shared" si="33"/>
        <v>0</v>
      </c>
      <c r="G142" s="254"/>
      <c r="H142" s="1777"/>
      <c r="I142" s="249" t="s">
        <v>216</v>
      </c>
      <c r="J142" s="250" t="e">
        <f t="shared" si="34"/>
        <v>#REF!</v>
      </c>
      <c r="K142" s="250" t="e">
        <f t="shared" si="35"/>
        <v>#REF!</v>
      </c>
      <c r="L142" s="250" t="e">
        <f t="shared" si="21"/>
        <v>#REF!</v>
      </c>
      <c r="M142" s="256" t="e">
        <f t="shared" si="22"/>
        <v>#REF!</v>
      </c>
      <c r="N142" s="253"/>
      <c r="O142" s="1782"/>
      <c r="P142" s="249" t="s">
        <v>216</v>
      </c>
      <c r="Q142" s="250" t="e">
        <f t="shared" si="29"/>
        <v>#REF!</v>
      </c>
      <c r="R142" s="250" t="e">
        <f t="shared" si="30"/>
        <v>#REF!</v>
      </c>
      <c r="S142" s="250" t="e">
        <f t="shared" si="28"/>
        <v>#REF!</v>
      </c>
      <c r="T142" s="256" t="e">
        <f t="shared" si="25"/>
        <v>#REF!</v>
      </c>
      <c r="U142" s="253"/>
      <c r="V142" s="1782"/>
      <c r="W142" s="249" t="s">
        <v>216</v>
      </c>
      <c r="X142" s="250"/>
      <c r="Y142" s="250"/>
      <c r="Z142" s="250"/>
      <c r="AA142" s="256">
        <f t="shared" si="26"/>
        <v>0</v>
      </c>
      <c r="AB142" s="253"/>
      <c r="AC142" s="1782"/>
      <c r="AD142" s="249" t="s">
        <v>216</v>
      </c>
      <c r="AE142" s="250"/>
      <c r="AF142" s="250"/>
      <c r="AG142" s="250"/>
      <c r="AH142" s="256">
        <f t="shared" si="27"/>
        <v>0</v>
      </c>
      <c r="AI142" s="253"/>
      <c r="AK142" s="255"/>
    </row>
    <row r="143" spans="1:37">
      <c r="A143" s="1779"/>
      <c r="B143" s="249" t="s">
        <v>217</v>
      </c>
      <c r="C143" s="250"/>
      <c r="D143" s="250">
        <f t="shared" si="32"/>
        <v>0</v>
      </c>
      <c r="E143" s="250"/>
      <c r="F143" s="251">
        <f t="shared" si="33"/>
        <v>0</v>
      </c>
      <c r="G143" s="254"/>
      <c r="H143" s="1777"/>
      <c r="I143" s="249" t="s">
        <v>217</v>
      </c>
      <c r="J143" s="250" t="e">
        <f t="shared" si="34"/>
        <v>#REF!</v>
      </c>
      <c r="K143" s="250" t="e">
        <f t="shared" si="35"/>
        <v>#REF!</v>
      </c>
      <c r="L143" s="250" t="e">
        <f t="shared" si="21"/>
        <v>#REF!</v>
      </c>
      <c r="M143" s="256" t="e">
        <f t="shared" si="22"/>
        <v>#REF!</v>
      </c>
      <c r="N143" s="253"/>
      <c r="O143" s="1782"/>
      <c r="P143" s="249" t="s">
        <v>217</v>
      </c>
      <c r="Q143" s="250" t="e">
        <f t="shared" si="29"/>
        <v>#REF!</v>
      </c>
      <c r="R143" s="250" t="e">
        <f t="shared" si="30"/>
        <v>#REF!</v>
      </c>
      <c r="S143" s="250" t="e">
        <f t="shared" si="28"/>
        <v>#REF!</v>
      </c>
      <c r="T143" s="256" t="e">
        <f t="shared" si="25"/>
        <v>#REF!</v>
      </c>
      <c r="U143" s="253"/>
      <c r="V143" s="1782"/>
      <c r="W143" s="249" t="s">
        <v>217</v>
      </c>
      <c r="X143" s="250"/>
      <c r="Y143" s="250"/>
      <c r="Z143" s="250"/>
      <c r="AA143" s="256">
        <f t="shared" si="26"/>
        <v>0</v>
      </c>
      <c r="AB143" s="253"/>
      <c r="AC143" s="1782"/>
      <c r="AD143" s="249" t="s">
        <v>217</v>
      </c>
      <c r="AE143" s="250"/>
      <c r="AF143" s="250"/>
      <c r="AG143" s="250"/>
      <c r="AH143" s="256">
        <f t="shared" si="27"/>
        <v>0</v>
      </c>
      <c r="AI143" s="253"/>
      <c r="AK143" s="255"/>
    </row>
    <row r="144" spans="1:37">
      <c r="A144" s="1779"/>
      <c r="B144" s="249" t="s">
        <v>218</v>
      </c>
      <c r="C144" s="250"/>
      <c r="D144" s="250">
        <f t="shared" si="32"/>
        <v>0</v>
      </c>
      <c r="E144" s="250"/>
      <c r="F144" s="251">
        <f t="shared" si="33"/>
        <v>0</v>
      </c>
      <c r="G144" s="254"/>
      <c r="H144" s="1777"/>
      <c r="I144" s="249" t="s">
        <v>218</v>
      </c>
      <c r="J144" s="250" t="e">
        <f t="shared" si="34"/>
        <v>#REF!</v>
      </c>
      <c r="K144" s="250" t="e">
        <f t="shared" si="35"/>
        <v>#REF!</v>
      </c>
      <c r="L144" s="250" t="e">
        <f t="shared" si="21"/>
        <v>#REF!</v>
      </c>
      <c r="M144" s="256" t="e">
        <f t="shared" si="22"/>
        <v>#REF!</v>
      </c>
      <c r="N144" s="253"/>
      <c r="O144" s="1782"/>
      <c r="P144" s="249" t="s">
        <v>218</v>
      </c>
      <c r="Q144" s="250" t="e">
        <f t="shared" si="29"/>
        <v>#REF!</v>
      </c>
      <c r="R144" s="250" t="e">
        <f t="shared" si="30"/>
        <v>#REF!</v>
      </c>
      <c r="S144" s="250" t="e">
        <f t="shared" si="28"/>
        <v>#REF!</v>
      </c>
      <c r="T144" s="256" t="e">
        <f t="shared" si="25"/>
        <v>#REF!</v>
      </c>
      <c r="U144" s="253"/>
      <c r="V144" s="1782"/>
      <c r="W144" s="249" t="s">
        <v>218</v>
      </c>
      <c r="X144" s="250"/>
      <c r="Y144" s="250"/>
      <c r="Z144" s="250"/>
      <c r="AA144" s="256">
        <f t="shared" si="26"/>
        <v>0</v>
      </c>
      <c r="AB144" s="253"/>
      <c r="AC144" s="1782"/>
      <c r="AD144" s="249" t="s">
        <v>218</v>
      </c>
      <c r="AE144" s="250"/>
      <c r="AF144" s="250"/>
      <c r="AG144" s="250"/>
      <c r="AH144" s="256">
        <f t="shared" si="27"/>
        <v>0</v>
      </c>
      <c r="AI144" s="253"/>
      <c r="AK144" s="255"/>
    </row>
    <row r="145" spans="1:37">
      <c r="A145" s="1779"/>
      <c r="B145" s="249" t="s">
        <v>219</v>
      </c>
      <c r="C145" s="250"/>
      <c r="D145" s="250">
        <f t="shared" si="32"/>
        <v>0</v>
      </c>
      <c r="E145" s="250"/>
      <c r="F145" s="251">
        <f t="shared" si="33"/>
        <v>0</v>
      </c>
      <c r="G145" s="254"/>
      <c r="H145" s="1777"/>
      <c r="I145" s="249" t="s">
        <v>219</v>
      </c>
      <c r="J145" s="250" t="e">
        <f t="shared" si="34"/>
        <v>#REF!</v>
      </c>
      <c r="K145" s="250" t="e">
        <f t="shared" si="35"/>
        <v>#REF!</v>
      </c>
      <c r="L145" s="250" t="e">
        <f t="shared" si="21"/>
        <v>#REF!</v>
      </c>
      <c r="M145" s="256" t="e">
        <f t="shared" si="22"/>
        <v>#REF!</v>
      </c>
      <c r="N145" s="253"/>
      <c r="O145" s="1782"/>
      <c r="P145" s="249" t="s">
        <v>219</v>
      </c>
      <c r="Q145" s="250" t="e">
        <f t="shared" si="29"/>
        <v>#REF!</v>
      </c>
      <c r="R145" s="250" t="e">
        <f t="shared" si="30"/>
        <v>#REF!</v>
      </c>
      <c r="S145" s="250" t="e">
        <f t="shared" si="28"/>
        <v>#REF!</v>
      </c>
      <c r="T145" s="256" t="e">
        <f t="shared" si="25"/>
        <v>#REF!</v>
      </c>
      <c r="U145" s="253"/>
      <c r="V145" s="1782"/>
      <c r="W145" s="249" t="s">
        <v>219</v>
      </c>
      <c r="X145" s="250"/>
      <c r="Y145" s="250"/>
      <c r="Z145" s="250"/>
      <c r="AA145" s="256">
        <f t="shared" si="26"/>
        <v>0</v>
      </c>
      <c r="AB145" s="253"/>
      <c r="AC145" s="1782"/>
      <c r="AD145" s="249" t="s">
        <v>219</v>
      </c>
      <c r="AE145" s="250"/>
      <c r="AF145" s="250"/>
      <c r="AG145" s="250"/>
      <c r="AH145" s="256">
        <f t="shared" si="27"/>
        <v>0</v>
      </c>
      <c r="AI145" s="253"/>
      <c r="AK145" s="255"/>
    </row>
    <row r="146" spans="1:37">
      <c r="A146" s="1779"/>
      <c r="B146" s="249" t="s">
        <v>220</v>
      </c>
      <c r="C146" s="250"/>
      <c r="D146" s="250">
        <f t="shared" si="32"/>
        <v>0</v>
      </c>
      <c r="E146" s="250"/>
      <c r="F146" s="251">
        <f t="shared" si="33"/>
        <v>0</v>
      </c>
      <c r="G146" s="254"/>
      <c r="H146" s="1777"/>
      <c r="I146" s="249" t="s">
        <v>220</v>
      </c>
      <c r="J146" s="250" t="e">
        <f t="shared" si="34"/>
        <v>#REF!</v>
      </c>
      <c r="K146" s="250" t="e">
        <f t="shared" si="35"/>
        <v>#REF!</v>
      </c>
      <c r="L146" s="250" t="e">
        <f t="shared" si="21"/>
        <v>#REF!</v>
      </c>
      <c r="M146" s="256" t="e">
        <f t="shared" si="22"/>
        <v>#REF!</v>
      </c>
      <c r="N146" s="253"/>
      <c r="O146" s="1782"/>
      <c r="P146" s="249" t="s">
        <v>220</v>
      </c>
      <c r="Q146" s="250" t="e">
        <f t="shared" si="29"/>
        <v>#REF!</v>
      </c>
      <c r="R146" s="250" t="e">
        <f t="shared" si="30"/>
        <v>#REF!</v>
      </c>
      <c r="S146" s="250" t="e">
        <f t="shared" si="28"/>
        <v>#REF!</v>
      </c>
      <c r="T146" s="256" t="e">
        <f t="shared" si="25"/>
        <v>#REF!</v>
      </c>
      <c r="U146" s="253"/>
      <c r="V146" s="1782"/>
      <c r="W146" s="249" t="s">
        <v>220</v>
      </c>
      <c r="X146" s="250"/>
      <c r="Y146" s="250"/>
      <c r="Z146" s="250"/>
      <c r="AA146" s="256">
        <f t="shared" si="26"/>
        <v>0</v>
      </c>
      <c r="AB146" s="253"/>
      <c r="AC146" s="1782"/>
      <c r="AD146" s="249" t="s">
        <v>220</v>
      </c>
      <c r="AE146" s="250"/>
      <c r="AF146" s="250"/>
      <c r="AG146" s="250"/>
      <c r="AH146" s="256">
        <f t="shared" si="27"/>
        <v>0</v>
      </c>
      <c r="AI146" s="253"/>
      <c r="AK146" s="255"/>
    </row>
    <row r="147" spans="1:37">
      <c r="A147" s="1779"/>
      <c r="B147" s="249" t="s">
        <v>221</v>
      </c>
      <c r="C147" s="250"/>
      <c r="D147" s="250">
        <f t="shared" si="32"/>
        <v>0</v>
      </c>
      <c r="E147" s="250"/>
      <c r="F147" s="251">
        <f t="shared" si="33"/>
        <v>0</v>
      </c>
      <c r="G147" s="254"/>
      <c r="H147" s="1777"/>
      <c r="I147" s="249" t="s">
        <v>221</v>
      </c>
      <c r="J147" s="250" t="e">
        <f t="shared" si="34"/>
        <v>#REF!</v>
      </c>
      <c r="K147" s="250" t="e">
        <f t="shared" si="35"/>
        <v>#REF!</v>
      </c>
      <c r="L147" s="250" t="e">
        <f t="shared" si="21"/>
        <v>#REF!</v>
      </c>
      <c r="M147" s="256" t="e">
        <f t="shared" si="22"/>
        <v>#REF!</v>
      </c>
      <c r="N147" s="253"/>
      <c r="O147" s="1782"/>
      <c r="P147" s="249" t="s">
        <v>221</v>
      </c>
      <c r="Q147" s="250" t="e">
        <f t="shared" si="29"/>
        <v>#REF!</v>
      </c>
      <c r="R147" s="250" t="e">
        <f t="shared" si="30"/>
        <v>#REF!</v>
      </c>
      <c r="S147" s="250" t="e">
        <f t="shared" si="28"/>
        <v>#REF!</v>
      </c>
      <c r="T147" s="256" t="e">
        <f t="shared" si="25"/>
        <v>#REF!</v>
      </c>
      <c r="U147" s="253"/>
      <c r="V147" s="1782"/>
      <c r="W147" s="249" t="s">
        <v>221</v>
      </c>
      <c r="X147" s="250"/>
      <c r="Y147" s="250"/>
      <c r="Z147" s="250"/>
      <c r="AA147" s="256">
        <f t="shared" si="26"/>
        <v>0</v>
      </c>
      <c r="AB147" s="253"/>
      <c r="AC147" s="1782"/>
      <c r="AD147" s="249" t="s">
        <v>221</v>
      </c>
      <c r="AE147" s="250"/>
      <c r="AF147" s="250"/>
      <c r="AG147" s="250"/>
      <c r="AH147" s="256">
        <f t="shared" si="27"/>
        <v>0</v>
      </c>
      <c r="AI147" s="253"/>
      <c r="AK147" s="255"/>
    </row>
    <row r="148" spans="1:37">
      <c r="A148" s="1779"/>
      <c r="B148" s="249" t="s">
        <v>222</v>
      </c>
      <c r="C148" s="250"/>
      <c r="D148" s="250">
        <f t="shared" si="32"/>
        <v>0</v>
      </c>
      <c r="E148" s="250"/>
      <c r="F148" s="251">
        <f t="shared" si="33"/>
        <v>0</v>
      </c>
      <c r="G148" s="254"/>
      <c r="H148" s="1777"/>
      <c r="I148" s="249" t="s">
        <v>222</v>
      </c>
      <c r="J148" s="250" t="e">
        <f t="shared" si="34"/>
        <v>#REF!</v>
      </c>
      <c r="K148" s="250" t="e">
        <f t="shared" si="35"/>
        <v>#REF!</v>
      </c>
      <c r="L148" s="250" t="e">
        <f t="shared" ref="L148:L163" si="36">$J$5/$K$6</f>
        <v>#REF!</v>
      </c>
      <c r="M148" s="256" t="e">
        <f t="shared" si="22"/>
        <v>#REF!</v>
      </c>
      <c r="N148" s="253"/>
      <c r="O148" s="1782"/>
      <c r="P148" s="249" t="s">
        <v>222</v>
      </c>
      <c r="Q148" s="250" t="e">
        <f t="shared" si="29"/>
        <v>#REF!</v>
      </c>
      <c r="R148" s="250" t="e">
        <f t="shared" si="30"/>
        <v>#REF!</v>
      </c>
      <c r="S148" s="250" t="e">
        <f t="shared" si="28"/>
        <v>#REF!</v>
      </c>
      <c r="T148" s="256" t="e">
        <f t="shared" si="25"/>
        <v>#REF!</v>
      </c>
      <c r="U148" s="253"/>
      <c r="V148" s="1782"/>
      <c r="W148" s="249" t="s">
        <v>222</v>
      </c>
      <c r="X148" s="250"/>
      <c r="Y148" s="250"/>
      <c r="Z148" s="250"/>
      <c r="AA148" s="256">
        <f t="shared" si="26"/>
        <v>0</v>
      </c>
      <c r="AB148" s="253"/>
      <c r="AC148" s="1782"/>
      <c r="AD148" s="249" t="s">
        <v>222</v>
      </c>
      <c r="AE148" s="250"/>
      <c r="AF148" s="250"/>
      <c r="AG148" s="250"/>
      <c r="AH148" s="256">
        <f t="shared" si="27"/>
        <v>0</v>
      </c>
      <c r="AI148" s="253"/>
      <c r="AK148" s="255"/>
    </row>
    <row r="149" spans="1:37">
      <c r="A149" s="1779"/>
      <c r="B149" s="249" t="s">
        <v>223</v>
      </c>
      <c r="C149" s="250"/>
      <c r="D149" s="250">
        <f t="shared" si="32"/>
        <v>0</v>
      </c>
      <c r="E149" s="250"/>
      <c r="F149" s="251">
        <f t="shared" si="33"/>
        <v>0</v>
      </c>
      <c r="G149" s="254"/>
      <c r="H149" s="1777"/>
      <c r="I149" s="249" t="s">
        <v>223</v>
      </c>
      <c r="J149" s="250" t="e">
        <f t="shared" si="34"/>
        <v>#REF!</v>
      </c>
      <c r="K149" s="250" t="e">
        <f t="shared" si="35"/>
        <v>#REF!</v>
      </c>
      <c r="L149" s="250" t="e">
        <f t="shared" si="36"/>
        <v>#REF!</v>
      </c>
      <c r="M149" s="256" t="e">
        <f>K149+L149</f>
        <v>#REF!</v>
      </c>
      <c r="N149" s="253"/>
      <c r="O149" s="1782"/>
      <c r="P149" s="249" t="s">
        <v>223</v>
      </c>
      <c r="Q149" s="250" t="e">
        <f t="shared" si="29"/>
        <v>#REF!</v>
      </c>
      <c r="R149" s="250" t="e">
        <f t="shared" si="30"/>
        <v>#REF!</v>
      </c>
      <c r="S149" s="250" t="e">
        <f t="shared" si="28"/>
        <v>#REF!</v>
      </c>
      <c r="T149" s="256" t="e">
        <f t="shared" si="25"/>
        <v>#REF!</v>
      </c>
      <c r="U149" s="253"/>
      <c r="V149" s="1782"/>
      <c r="W149" s="249" t="s">
        <v>223</v>
      </c>
      <c r="X149" s="250"/>
      <c r="Y149" s="250"/>
      <c r="Z149" s="250"/>
      <c r="AA149" s="256">
        <f t="shared" si="26"/>
        <v>0</v>
      </c>
      <c r="AB149" s="253"/>
      <c r="AC149" s="1782"/>
      <c r="AD149" s="249" t="s">
        <v>223</v>
      </c>
      <c r="AE149" s="250"/>
      <c r="AF149" s="250"/>
      <c r="AG149" s="250"/>
      <c r="AH149" s="256">
        <f t="shared" si="27"/>
        <v>0</v>
      </c>
      <c r="AI149" s="253"/>
      <c r="AK149" s="255"/>
    </row>
    <row r="150" spans="1:37">
      <c r="A150" s="1779"/>
      <c r="B150" s="249" t="s">
        <v>224</v>
      </c>
      <c r="C150" s="250"/>
      <c r="D150" s="250">
        <f t="shared" si="32"/>
        <v>0</v>
      </c>
      <c r="E150" s="250"/>
      <c r="F150" s="251">
        <f t="shared" si="33"/>
        <v>0</v>
      </c>
      <c r="G150" s="254"/>
      <c r="H150" s="1777"/>
      <c r="I150" s="249" t="s">
        <v>224</v>
      </c>
      <c r="J150" s="250" t="e">
        <f t="shared" si="34"/>
        <v>#REF!</v>
      </c>
      <c r="K150" s="250" t="e">
        <f t="shared" si="35"/>
        <v>#REF!</v>
      </c>
      <c r="L150" s="250" t="e">
        <f t="shared" si="36"/>
        <v>#REF!</v>
      </c>
      <c r="M150" s="256" t="e">
        <f>K150+L150</f>
        <v>#REF!</v>
      </c>
      <c r="N150" s="253"/>
      <c r="O150" s="1782"/>
      <c r="P150" s="249" t="s">
        <v>224</v>
      </c>
      <c r="Q150" s="250" t="e">
        <f t="shared" si="29"/>
        <v>#REF!</v>
      </c>
      <c r="R150" s="250" t="e">
        <f t="shared" si="30"/>
        <v>#REF!</v>
      </c>
      <c r="S150" s="250" t="e">
        <f t="shared" si="28"/>
        <v>#REF!</v>
      </c>
      <c r="T150" s="256" t="e">
        <f t="shared" si="25"/>
        <v>#REF!</v>
      </c>
      <c r="U150" s="253"/>
      <c r="V150" s="1782"/>
      <c r="W150" s="249" t="s">
        <v>224</v>
      </c>
      <c r="X150" s="250"/>
      <c r="Y150" s="250"/>
      <c r="Z150" s="250"/>
      <c r="AA150" s="256">
        <f t="shared" si="26"/>
        <v>0</v>
      </c>
      <c r="AB150" s="253"/>
      <c r="AC150" s="1782"/>
      <c r="AD150" s="249" t="s">
        <v>224</v>
      </c>
      <c r="AE150" s="250"/>
      <c r="AF150" s="250"/>
      <c r="AG150" s="250"/>
      <c r="AH150" s="256">
        <f t="shared" si="27"/>
        <v>0</v>
      </c>
      <c r="AI150" s="253"/>
      <c r="AK150" s="255"/>
    </row>
    <row r="151" spans="1:37">
      <c r="A151" s="1780"/>
      <c r="B151" s="249" t="s">
        <v>225</v>
      </c>
      <c r="C151" s="250"/>
      <c r="D151" s="250">
        <f>C151*$D$5/12</f>
        <v>0</v>
      </c>
      <c r="E151" s="250"/>
      <c r="F151" s="251">
        <f>D151+E151</f>
        <v>0</v>
      </c>
      <c r="G151" s="254">
        <f>SUM(D140:D151)</f>
        <v>0</v>
      </c>
      <c r="H151" s="1777"/>
      <c r="I151" s="249" t="s">
        <v>225</v>
      </c>
      <c r="J151" s="250" t="e">
        <f t="shared" si="34"/>
        <v>#REF!</v>
      </c>
      <c r="K151" s="250" t="e">
        <f t="shared" si="35"/>
        <v>#REF!</v>
      </c>
      <c r="L151" s="250" t="e">
        <f t="shared" si="36"/>
        <v>#REF!</v>
      </c>
      <c r="M151" s="256" t="e">
        <f>K151+L151</f>
        <v>#REF!</v>
      </c>
      <c r="N151" s="254" t="e">
        <f>SUM(K140:K151)</f>
        <v>#REF!</v>
      </c>
      <c r="O151" s="1783"/>
      <c r="P151" s="249" t="s">
        <v>225</v>
      </c>
      <c r="Q151" s="250" t="e">
        <f t="shared" si="29"/>
        <v>#REF!</v>
      </c>
      <c r="R151" s="250" t="e">
        <f t="shared" si="30"/>
        <v>#REF!</v>
      </c>
      <c r="S151" s="250" t="e">
        <f t="shared" si="28"/>
        <v>#REF!</v>
      </c>
      <c r="T151" s="256" t="e">
        <f t="shared" si="25"/>
        <v>#REF!</v>
      </c>
      <c r="U151" s="253" t="e">
        <f>SUM(R140:R151)</f>
        <v>#REF!</v>
      </c>
      <c r="V151" s="1783"/>
      <c r="W151" s="249" t="s">
        <v>225</v>
      </c>
      <c r="X151" s="250"/>
      <c r="Y151" s="250"/>
      <c r="Z151" s="250"/>
      <c r="AA151" s="256">
        <f t="shared" si="26"/>
        <v>0</v>
      </c>
      <c r="AB151" s="253">
        <f>SUM(Y140:Y151)</f>
        <v>0</v>
      </c>
      <c r="AC151" s="1783"/>
      <c r="AD151" s="249" t="s">
        <v>225</v>
      </c>
      <c r="AE151" s="250"/>
      <c r="AF151" s="250"/>
      <c r="AG151" s="250"/>
      <c r="AH151" s="256">
        <f t="shared" si="27"/>
        <v>0</v>
      </c>
      <c r="AI151" s="253">
        <f>SUM(AF140:AF151)</f>
        <v>0</v>
      </c>
      <c r="AJ151" s="230">
        <f>O140</f>
        <v>2033</v>
      </c>
      <c r="AK151" s="255" t="e">
        <f>G151+N151+U151+AB151+AI151</f>
        <v>#REF!</v>
      </c>
    </row>
    <row r="152" spans="1:37">
      <c r="A152" s="1778">
        <f>A140+1</f>
        <v>2034</v>
      </c>
      <c r="B152" s="249" t="s">
        <v>214</v>
      </c>
      <c r="C152" s="250"/>
      <c r="D152" s="250"/>
      <c r="E152" s="250"/>
      <c r="F152" s="251">
        <f>D152+E152</f>
        <v>0</v>
      </c>
      <c r="G152" s="254"/>
      <c r="H152" s="1777">
        <f>H140+1</f>
        <v>2034</v>
      </c>
      <c r="I152" s="249" t="s">
        <v>214</v>
      </c>
      <c r="J152" s="250" t="e">
        <f t="shared" si="34"/>
        <v>#REF!</v>
      </c>
      <c r="K152" s="250" t="e">
        <f t="shared" si="35"/>
        <v>#REF!</v>
      </c>
      <c r="L152" s="250" t="e">
        <f t="shared" si="36"/>
        <v>#REF!</v>
      </c>
      <c r="M152" s="256" t="e">
        <f t="shared" ref="M152:M163" si="37">K152+L152</f>
        <v>#REF!</v>
      </c>
      <c r="N152" s="254"/>
      <c r="O152" s="1781">
        <f>O140+1</f>
        <v>2034</v>
      </c>
      <c r="P152" s="249" t="s">
        <v>214</v>
      </c>
      <c r="Q152" s="250" t="e">
        <f t="shared" si="29"/>
        <v>#REF!</v>
      </c>
      <c r="R152" s="250" t="e">
        <f t="shared" si="30"/>
        <v>#REF!</v>
      </c>
      <c r="S152" s="250" t="e">
        <f t="shared" si="28"/>
        <v>#REF!</v>
      </c>
      <c r="T152" s="256" t="e">
        <f t="shared" si="25"/>
        <v>#REF!</v>
      </c>
      <c r="U152" s="252"/>
      <c r="V152" s="1781">
        <v>2033</v>
      </c>
      <c r="W152" s="249" t="s">
        <v>214</v>
      </c>
      <c r="X152" s="250">
        <f>X5-X6</f>
        <v>0</v>
      </c>
      <c r="Y152" s="250">
        <f>X152*$Y$5/12</f>
        <v>0</v>
      </c>
      <c r="Z152" s="250">
        <f t="shared" ref="Z152:Z163" si="38">$X$5/Y$6</f>
        <v>0</v>
      </c>
      <c r="AA152" s="256">
        <f t="shared" si="26"/>
        <v>0</v>
      </c>
      <c r="AB152" s="252"/>
      <c r="AC152" s="1781">
        <v>2033</v>
      </c>
      <c r="AD152" s="249" t="s">
        <v>214</v>
      </c>
      <c r="AE152" s="250"/>
      <c r="AF152" s="250">
        <f>AE152*$Y$5/12</f>
        <v>0</v>
      </c>
      <c r="AG152" s="250"/>
      <c r="AH152" s="256">
        <f t="shared" si="27"/>
        <v>0</v>
      </c>
      <c r="AI152" s="252"/>
      <c r="AK152" s="255"/>
    </row>
    <row r="153" spans="1:37">
      <c r="A153" s="1779"/>
      <c r="B153" s="249" t="s">
        <v>215</v>
      </c>
      <c r="C153" s="250"/>
      <c r="D153" s="250"/>
      <c r="E153" s="250"/>
      <c r="F153" s="251">
        <f>D153+E153</f>
        <v>0</v>
      </c>
      <c r="G153" s="254"/>
      <c r="H153" s="1777"/>
      <c r="I153" s="249" t="s">
        <v>215</v>
      </c>
      <c r="J153" s="250" t="e">
        <f t="shared" ref="J153:J163" si="39">J152-L152</f>
        <v>#REF!</v>
      </c>
      <c r="K153" s="250" t="e">
        <f t="shared" ref="K153:K163" si="40">J153*$D$5/12</f>
        <v>#REF!</v>
      </c>
      <c r="L153" s="250" t="e">
        <f t="shared" si="36"/>
        <v>#REF!</v>
      </c>
      <c r="M153" s="256" t="e">
        <f t="shared" si="37"/>
        <v>#REF!</v>
      </c>
      <c r="N153" s="254"/>
      <c r="O153" s="1782"/>
      <c r="P153" s="249" t="s">
        <v>215</v>
      </c>
      <c r="Q153" s="250" t="e">
        <f t="shared" si="29"/>
        <v>#REF!</v>
      </c>
      <c r="R153" s="250" t="e">
        <f t="shared" si="30"/>
        <v>#REF!</v>
      </c>
      <c r="S153" s="250" t="e">
        <f t="shared" si="28"/>
        <v>#REF!</v>
      </c>
      <c r="T153" s="256" t="e">
        <f t="shared" si="25"/>
        <v>#REF!</v>
      </c>
      <c r="U153" s="253"/>
      <c r="V153" s="1782"/>
      <c r="W153" s="249" t="s">
        <v>215</v>
      </c>
      <c r="X153" s="250">
        <f>X152-Z152</f>
        <v>0</v>
      </c>
      <c r="Y153" s="250">
        <f t="shared" ref="Y153:Y216" si="41">X153*$Y$5/12</f>
        <v>0</v>
      </c>
      <c r="Z153" s="250">
        <f t="shared" si="38"/>
        <v>0</v>
      </c>
      <c r="AA153" s="256">
        <f t="shared" si="26"/>
        <v>0</v>
      </c>
      <c r="AB153" s="253"/>
      <c r="AC153" s="1782"/>
      <c r="AD153" s="249" t="s">
        <v>215</v>
      </c>
      <c r="AE153" s="250"/>
      <c r="AF153" s="250">
        <f t="shared" ref="AF153:AF216" si="42">AE153*$Y$5/12</f>
        <v>0</v>
      </c>
      <c r="AG153" s="250"/>
      <c r="AH153" s="256">
        <f t="shared" si="27"/>
        <v>0</v>
      </c>
      <c r="AI153" s="253"/>
      <c r="AK153" s="255"/>
    </row>
    <row r="154" spans="1:37">
      <c r="A154" s="1779"/>
      <c r="B154" s="249" t="s">
        <v>216</v>
      </c>
      <c r="C154" s="250"/>
      <c r="D154" s="250"/>
      <c r="E154" s="250"/>
      <c r="F154" s="251">
        <f>D154+E154</f>
        <v>0</v>
      </c>
      <c r="G154" s="254"/>
      <c r="H154" s="1777"/>
      <c r="I154" s="249" t="s">
        <v>216</v>
      </c>
      <c r="J154" s="250" t="e">
        <f t="shared" si="39"/>
        <v>#REF!</v>
      </c>
      <c r="K154" s="250" t="e">
        <f t="shared" si="40"/>
        <v>#REF!</v>
      </c>
      <c r="L154" s="250" t="e">
        <f t="shared" si="36"/>
        <v>#REF!</v>
      </c>
      <c r="M154" s="256" t="e">
        <f t="shared" si="37"/>
        <v>#REF!</v>
      </c>
      <c r="N154" s="254"/>
      <c r="O154" s="1782"/>
      <c r="P154" s="249" t="s">
        <v>216</v>
      </c>
      <c r="Q154" s="250" t="e">
        <f t="shared" si="29"/>
        <v>#REF!</v>
      </c>
      <c r="R154" s="250" t="e">
        <f t="shared" si="30"/>
        <v>#REF!</v>
      </c>
      <c r="S154" s="250" t="e">
        <f t="shared" si="28"/>
        <v>#REF!</v>
      </c>
      <c r="T154" s="256" t="e">
        <f t="shared" si="25"/>
        <v>#REF!</v>
      </c>
      <c r="U154" s="253"/>
      <c r="V154" s="1782"/>
      <c r="W154" s="249" t="s">
        <v>216</v>
      </c>
      <c r="X154" s="250">
        <f t="shared" ref="X154:X217" si="43">X153-Z153</f>
        <v>0</v>
      </c>
      <c r="Y154" s="250">
        <f t="shared" si="41"/>
        <v>0</v>
      </c>
      <c r="Z154" s="250">
        <f t="shared" si="38"/>
        <v>0</v>
      </c>
      <c r="AA154" s="256">
        <f t="shared" si="26"/>
        <v>0</v>
      </c>
      <c r="AB154" s="253"/>
      <c r="AC154" s="1782"/>
      <c r="AD154" s="249" t="s">
        <v>216</v>
      </c>
      <c r="AE154" s="250"/>
      <c r="AF154" s="250">
        <f t="shared" si="42"/>
        <v>0</v>
      </c>
      <c r="AG154" s="250"/>
      <c r="AH154" s="256">
        <f t="shared" si="27"/>
        <v>0</v>
      </c>
      <c r="AI154" s="253"/>
      <c r="AK154" s="255"/>
    </row>
    <row r="155" spans="1:37">
      <c r="A155" s="1779"/>
      <c r="B155" s="249" t="s">
        <v>217</v>
      </c>
      <c r="C155" s="250"/>
      <c r="D155" s="250"/>
      <c r="E155" s="250"/>
      <c r="F155" s="251">
        <f t="shared" ref="F155:F161" si="44">D155+E155</f>
        <v>0</v>
      </c>
      <c r="G155" s="254"/>
      <c r="H155" s="1777"/>
      <c r="I155" s="249" t="s">
        <v>217</v>
      </c>
      <c r="J155" s="250" t="e">
        <f t="shared" si="39"/>
        <v>#REF!</v>
      </c>
      <c r="K155" s="250" t="e">
        <f t="shared" si="40"/>
        <v>#REF!</v>
      </c>
      <c r="L155" s="250" t="e">
        <f t="shared" si="36"/>
        <v>#REF!</v>
      </c>
      <c r="M155" s="256" t="e">
        <f t="shared" si="37"/>
        <v>#REF!</v>
      </c>
      <c r="N155" s="254"/>
      <c r="O155" s="1782"/>
      <c r="P155" s="249" t="s">
        <v>217</v>
      </c>
      <c r="Q155" s="250" t="e">
        <f t="shared" si="29"/>
        <v>#REF!</v>
      </c>
      <c r="R155" s="250" t="e">
        <f t="shared" si="30"/>
        <v>#REF!</v>
      </c>
      <c r="S155" s="250" t="e">
        <f t="shared" si="28"/>
        <v>#REF!</v>
      </c>
      <c r="T155" s="256" t="e">
        <f t="shared" si="25"/>
        <v>#REF!</v>
      </c>
      <c r="U155" s="253"/>
      <c r="V155" s="1782"/>
      <c r="W155" s="249" t="s">
        <v>217</v>
      </c>
      <c r="X155" s="250">
        <f t="shared" si="43"/>
        <v>0</v>
      </c>
      <c r="Y155" s="250">
        <f t="shared" si="41"/>
        <v>0</v>
      </c>
      <c r="Z155" s="250">
        <f t="shared" si="38"/>
        <v>0</v>
      </c>
      <c r="AA155" s="256">
        <f t="shared" si="26"/>
        <v>0</v>
      </c>
      <c r="AB155" s="253"/>
      <c r="AC155" s="1782"/>
      <c r="AD155" s="249" t="s">
        <v>217</v>
      </c>
      <c r="AE155" s="250"/>
      <c r="AF155" s="250">
        <f t="shared" si="42"/>
        <v>0</v>
      </c>
      <c r="AG155" s="250"/>
      <c r="AH155" s="256">
        <f t="shared" si="27"/>
        <v>0</v>
      </c>
      <c r="AI155" s="253"/>
      <c r="AK155" s="255"/>
    </row>
    <row r="156" spans="1:37">
      <c r="A156" s="1779"/>
      <c r="B156" s="249" t="s">
        <v>218</v>
      </c>
      <c r="C156" s="250"/>
      <c r="D156" s="250"/>
      <c r="E156" s="250"/>
      <c r="F156" s="251">
        <f t="shared" si="44"/>
        <v>0</v>
      </c>
      <c r="G156" s="254"/>
      <c r="H156" s="1777"/>
      <c r="I156" s="249" t="s">
        <v>218</v>
      </c>
      <c r="J156" s="250" t="e">
        <f t="shared" si="39"/>
        <v>#REF!</v>
      </c>
      <c r="K156" s="250" t="e">
        <f t="shared" si="40"/>
        <v>#REF!</v>
      </c>
      <c r="L156" s="250" t="e">
        <f t="shared" si="36"/>
        <v>#REF!</v>
      </c>
      <c r="M156" s="256" t="e">
        <f t="shared" si="37"/>
        <v>#REF!</v>
      </c>
      <c r="N156" s="254"/>
      <c r="O156" s="1782"/>
      <c r="P156" s="249" t="s">
        <v>218</v>
      </c>
      <c r="Q156" s="250" t="e">
        <f t="shared" si="29"/>
        <v>#REF!</v>
      </c>
      <c r="R156" s="250" t="e">
        <f t="shared" si="30"/>
        <v>#REF!</v>
      </c>
      <c r="S156" s="250" t="e">
        <f t="shared" si="28"/>
        <v>#REF!</v>
      </c>
      <c r="T156" s="256" t="e">
        <f t="shared" si="25"/>
        <v>#REF!</v>
      </c>
      <c r="U156" s="253"/>
      <c r="V156" s="1782"/>
      <c r="W156" s="249" t="s">
        <v>218</v>
      </c>
      <c r="X156" s="250">
        <f t="shared" si="43"/>
        <v>0</v>
      </c>
      <c r="Y156" s="250">
        <f t="shared" si="41"/>
        <v>0</v>
      </c>
      <c r="Z156" s="250">
        <f t="shared" si="38"/>
        <v>0</v>
      </c>
      <c r="AA156" s="256">
        <f t="shared" si="26"/>
        <v>0</v>
      </c>
      <c r="AB156" s="253"/>
      <c r="AC156" s="1782"/>
      <c r="AD156" s="249" t="s">
        <v>218</v>
      </c>
      <c r="AE156" s="250"/>
      <c r="AF156" s="250">
        <f t="shared" si="42"/>
        <v>0</v>
      </c>
      <c r="AG156" s="250"/>
      <c r="AH156" s="256">
        <f t="shared" si="27"/>
        <v>0</v>
      </c>
      <c r="AI156" s="253"/>
      <c r="AK156" s="255"/>
    </row>
    <row r="157" spans="1:37">
      <c r="A157" s="1779"/>
      <c r="B157" s="249" t="s">
        <v>219</v>
      </c>
      <c r="C157" s="250"/>
      <c r="D157" s="250"/>
      <c r="E157" s="250"/>
      <c r="F157" s="251">
        <f t="shared" si="44"/>
        <v>0</v>
      </c>
      <c r="G157" s="254"/>
      <c r="H157" s="1777"/>
      <c r="I157" s="249" t="s">
        <v>219</v>
      </c>
      <c r="J157" s="250" t="e">
        <f t="shared" si="39"/>
        <v>#REF!</v>
      </c>
      <c r="K157" s="250" t="e">
        <f t="shared" si="40"/>
        <v>#REF!</v>
      </c>
      <c r="L157" s="250" t="e">
        <f t="shared" si="36"/>
        <v>#REF!</v>
      </c>
      <c r="M157" s="256" t="e">
        <f t="shared" si="37"/>
        <v>#REF!</v>
      </c>
      <c r="N157" s="254"/>
      <c r="O157" s="1782"/>
      <c r="P157" s="249" t="s">
        <v>219</v>
      </c>
      <c r="Q157" s="250" t="e">
        <f t="shared" si="29"/>
        <v>#REF!</v>
      </c>
      <c r="R157" s="250" t="e">
        <f t="shared" si="30"/>
        <v>#REF!</v>
      </c>
      <c r="S157" s="250" t="e">
        <f t="shared" si="28"/>
        <v>#REF!</v>
      </c>
      <c r="T157" s="256" t="e">
        <f t="shared" si="25"/>
        <v>#REF!</v>
      </c>
      <c r="U157" s="253"/>
      <c r="V157" s="1782"/>
      <c r="W157" s="249" t="s">
        <v>219</v>
      </c>
      <c r="X157" s="250">
        <f t="shared" si="43"/>
        <v>0</v>
      </c>
      <c r="Y157" s="250">
        <f t="shared" si="41"/>
        <v>0</v>
      </c>
      <c r="Z157" s="250">
        <f t="shared" si="38"/>
        <v>0</v>
      </c>
      <c r="AA157" s="256">
        <f t="shared" si="26"/>
        <v>0</v>
      </c>
      <c r="AB157" s="253"/>
      <c r="AC157" s="1782"/>
      <c r="AD157" s="249" t="s">
        <v>219</v>
      </c>
      <c r="AE157" s="250"/>
      <c r="AF157" s="250">
        <f t="shared" si="42"/>
        <v>0</v>
      </c>
      <c r="AG157" s="250"/>
      <c r="AH157" s="256">
        <f t="shared" si="27"/>
        <v>0</v>
      </c>
      <c r="AI157" s="253"/>
      <c r="AK157" s="255"/>
    </row>
    <row r="158" spans="1:37">
      <c r="A158" s="1779"/>
      <c r="B158" s="249" t="s">
        <v>220</v>
      </c>
      <c r="C158" s="250"/>
      <c r="D158" s="250"/>
      <c r="E158" s="250"/>
      <c r="F158" s="251">
        <f t="shared" si="44"/>
        <v>0</v>
      </c>
      <c r="G158" s="254"/>
      <c r="H158" s="1777"/>
      <c r="I158" s="249" t="s">
        <v>220</v>
      </c>
      <c r="J158" s="250" t="e">
        <f t="shared" si="39"/>
        <v>#REF!</v>
      </c>
      <c r="K158" s="250" t="e">
        <f t="shared" si="40"/>
        <v>#REF!</v>
      </c>
      <c r="L158" s="250" t="e">
        <f t="shared" si="36"/>
        <v>#REF!</v>
      </c>
      <c r="M158" s="256" t="e">
        <f t="shared" si="37"/>
        <v>#REF!</v>
      </c>
      <c r="N158" s="254"/>
      <c r="O158" s="1782"/>
      <c r="P158" s="249" t="s">
        <v>220</v>
      </c>
      <c r="Q158" s="250" t="e">
        <f t="shared" si="29"/>
        <v>#REF!</v>
      </c>
      <c r="R158" s="250" t="e">
        <f t="shared" si="30"/>
        <v>#REF!</v>
      </c>
      <c r="S158" s="250" t="e">
        <f t="shared" si="28"/>
        <v>#REF!</v>
      </c>
      <c r="T158" s="256" t="e">
        <f t="shared" si="25"/>
        <v>#REF!</v>
      </c>
      <c r="U158" s="253"/>
      <c r="V158" s="1782"/>
      <c r="W158" s="249" t="s">
        <v>220</v>
      </c>
      <c r="X158" s="250">
        <f t="shared" si="43"/>
        <v>0</v>
      </c>
      <c r="Y158" s="250">
        <f t="shared" si="41"/>
        <v>0</v>
      </c>
      <c r="Z158" s="250">
        <f t="shared" si="38"/>
        <v>0</v>
      </c>
      <c r="AA158" s="256">
        <f t="shared" si="26"/>
        <v>0</v>
      </c>
      <c r="AB158" s="253"/>
      <c r="AC158" s="1782"/>
      <c r="AD158" s="249" t="s">
        <v>220</v>
      </c>
      <c r="AE158" s="250"/>
      <c r="AF158" s="250">
        <f t="shared" si="42"/>
        <v>0</v>
      </c>
      <c r="AG158" s="250"/>
      <c r="AH158" s="256">
        <f t="shared" si="27"/>
        <v>0</v>
      </c>
      <c r="AI158" s="253"/>
      <c r="AK158" s="255"/>
    </row>
    <row r="159" spans="1:37">
      <c r="A159" s="1779"/>
      <c r="B159" s="249" t="s">
        <v>221</v>
      </c>
      <c r="C159" s="250"/>
      <c r="D159" s="250"/>
      <c r="E159" s="250"/>
      <c r="F159" s="251">
        <f t="shared" si="44"/>
        <v>0</v>
      </c>
      <c r="G159" s="254"/>
      <c r="H159" s="1777"/>
      <c r="I159" s="249" t="s">
        <v>221</v>
      </c>
      <c r="J159" s="250" t="e">
        <f t="shared" si="39"/>
        <v>#REF!</v>
      </c>
      <c r="K159" s="250" t="e">
        <f t="shared" si="40"/>
        <v>#REF!</v>
      </c>
      <c r="L159" s="250" t="e">
        <f t="shared" si="36"/>
        <v>#REF!</v>
      </c>
      <c r="M159" s="256" t="e">
        <f t="shared" si="37"/>
        <v>#REF!</v>
      </c>
      <c r="N159" s="254"/>
      <c r="O159" s="1782"/>
      <c r="P159" s="249" t="s">
        <v>221</v>
      </c>
      <c r="Q159" s="250" t="e">
        <f t="shared" si="29"/>
        <v>#REF!</v>
      </c>
      <c r="R159" s="250" t="e">
        <f t="shared" si="30"/>
        <v>#REF!</v>
      </c>
      <c r="S159" s="250" t="e">
        <f t="shared" si="28"/>
        <v>#REF!</v>
      </c>
      <c r="T159" s="256" t="e">
        <f t="shared" si="25"/>
        <v>#REF!</v>
      </c>
      <c r="U159" s="253"/>
      <c r="V159" s="1782"/>
      <c r="W159" s="249" t="s">
        <v>221</v>
      </c>
      <c r="X159" s="250">
        <f t="shared" si="43"/>
        <v>0</v>
      </c>
      <c r="Y159" s="250">
        <f t="shared" si="41"/>
        <v>0</v>
      </c>
      <c r="Z159" s="250">
        <f t="shared" si="38"/>
        <v>0</v>
      </c>
      <c r="AA159" s="256">
        <f t="shared" si="26"/>
        <v>0</v>
      </c>
      <c r="AB159" s="253"/>
      <c r="AC159" s="1782"/>
      <c r="AD159" s="249" t="s">
        <v>221</v>
      </c>
      <c r="AE159" s="250"/>
      <c r="AF159" s="250">
        <f t="shared" si="42"/>
        <v>0</v>
      </c>
      <c r="AG159" s="250"/>
      <c r="AH159" s="256">
        <f t="shared" si="27"/>
        <v>0</v>
      </c>
      <c r="AI159" s="253"/>
      <c r="AK159" s="255"/>
    </row>
    <row r="160" spans="1:37">
      <c r="A160" s="1779"/>
      <c r="B160" s="249" t="s">
        <v>222</v>
      </c>
      <c r="C160" s="250"/>
      <c r="D160" s="250"/>
      <c r="E160" s="250"/>
      <c r="F160" s="251">
        <f t="shared" si="44"/>
        <v>0</v>
      </c>
      <c r="G160" s="254"/>
      <c r="H160" s="1777"/>
      <c r="I160" s="249" t="s">
        <v>222</v>
      </c>
      <c r="J160" s="250" t="e">
        <f t="shared" si="39"/>
        <v>#REF!</v>
      </c>
      <c r="K160" s="250" t="e">
        <f t="shared" si="40"/>
        <v>#REF!</v>
      </c>
      <c r="L160" s="250" t="e">
        <f t="shared" si="36"/>
        <v>#REF!</v>
      </c>
      <c r="M160" s="256" t="e">
        <f t="shared" si="37"/>
        <v>#REF!</v>
      </c>
      <c r="N160" s="254"/>
      <c r="O160" s="1782"/>
      <c r="P160" s="249" t="s">
        <v>222</v>
      </c>
      <c r="Q160" s="250" t="e">
        <f t="shared" si="29"/>
        <v>#REF!</v>
      </c>
      <c r="R160" s="250" t="e">
        <f t="shared" si="30"/>
        <v>#REF!</v>
      </c>
      <c r="S160" s="250" t="e">
        <f t="shared" si="28"/>
        <v>#REF!</v>
      </c>
      <c r="T160" s="256" t="e">
        <f t="shared" si="25"/>
        <v>#REF!</v>
      </c>
      <c r="U160" s="253"/>
      <c r="V160" s="1782"/>
      <c r="W160" s="249" t="s">
        <v>222</v>
      </c>
      <c r="X160" s="250">
        <f t="shared" si="43"/>
        <v>0</v>
      </c>
      <c r="Y160" s="250">
        <f t="shared" si="41"/>
        <v>0</v>
      </c>
      <c r="Z160" s="250">
        <f t="shared" si="38"/>
        <v>0</v>
      </c>
      <c r="AA160" s="256">
        <f t="shared" si="26"/>
        <v>0</v>
      </c>
      <c r="AB160" s="253"/>
      <c r="AC160" s="1782"/>
      <c r="AD160" s="249" t="s">
        <v>222</v>
      </c>
      <c r="AE160" s="250"/>
      <c r="AF160" s="250">
        <f t="shared" si="42"/>
        <v>0</v>
      </c>
      <c r="AG160" s="250"/>
      <c r="AH160" s="256">
        <f t="shared" si="27"/>
        <v>0</v>
      </c>
      <c r="AI160" s="253"/>
      <c r="AK160" s="255"/>
    </row>
    <row r="161" spans="1:37">
      <c r="A161" s="1779"/>
      <c r="B161" s="249" t="s">
        <v>223</v>
      </c>
      <c r="C161" s="250"/>
      <c r="D161" s="250"/>
      <c r="E161" s="250"/>
      <c r="F161" s="251">
        <f t="shared" si="44"/>
        <v>0</v>
      </c>
      <c r="G161" s="254"/>
      <c r="H161" s="1777"/>
      <c r="I161" s="249" t="s">
        <v>223</v>
      </c>
      <c r="J161" s="250" t="e">
        <f t="shared" si="39"/>
        <v>#REF!</v>
      </c>
      <c r="K161" s="250" t="e">
        <f t="shared" si="40"/>
        <v>#REF!</v>
      </c>
      <c r="L161" s="250" t="e">
        <f t="shared" si="36"/>
        <v>#REF!</v>
      </c>
      <c r="M161" s="256" t="e">
        <f t="shared" si="37"/>
        <v>#REF!</v>
      </c>
      <c r="N161" s="254"/>
      <c r="O161" s="1782"/>
      <c r="P161" s="249" t="s">
        <v>223</v>
      </c>
      <c r="Q161" s="250" t="e">
        <f t="shared" si="29"/>
        <v>#REF!</v>
      </c>
      <c r="R161" s="250" t="e">
        <f t="shared" si="30"/>
        <v>#REF!</v>
      </c>
      <c r="S161" s="250" t="e">
        <f t="shared" si="28"/>
        <v>#REF!</v>
      </c>
      <c r="T161" s="256" t="e">
        <f t="shared" si="25"/>
        <v>#REF!</v>
      </c>
      <c r="U161" s="253"/>
      <c r="V161" s="1782"/>
      <c r="W161" s="249" t="s">
        <v>223</v>
      </c>
      <c r="X161" s="250">
        <f t="shared" si="43"/>
        <v>0</v>
      </c>
      <c r="Y161" s="250">
        <f t="shared" si="41"/>
        <v>0</v>
      </c>
      <c r="Z161" s="250">
        <f t="shared" si="38"/>
        <v>0</v>
      </c>
      <c r="AA161" s="256">
        <f t="shared" si="26"/>
        <v>0</v>
      </c>
      <c r="AB161" s="253"/>
      <c r="AC161" s="1782"/>
      <c r="AD161" s="249" t="s">
        <v>223</v>
      </c>
      <c r="AE161" s="250"/>
      <c r="AF161" s="250">
        <f t="shared" si="42"/>
        <v>0</v>
      </c>
      <c r="AG161" s="250"/>
      <c r="AH161" s="256">
        <f t="shared" si="27"/>
        <v>0</v>
      </c>
      <c r="AI161" s="253"/>
      <c r="AK161" s="255"/>
    </row>
    <row r="162" spans="1:37">
      <c r="A162" s="1779"/>
      <c r="B162" s="249" t="s">
        <v>224</v>
      </c>
      <c r="C162" s="250"/>
      <c r="D162" s="250"/>
      <c r="E162" s="250"/>
      <c r="F162" s="251">
        <f>D162+E162</f>
        <v>0</v>
      </c>
      <c r="G162" s="254"/>
      <c r="H162" s="1777"/>
      <c r="I162" s="249" t="s">
        <v>224</v>
      </c>
      <c r="J162" s="250" t="e">
        <f t="shared" si="39"/>
        <v>#REF!</v>
      </c>
      <c r="K162" s="250" t="e">
        <f t="shared" si="40"/>
        <v>#REF!</v>
      </c>
      <c r="L162" s="250" t="e">
        <f t="shared" si="36"/>
        <v>#REF!</v>
      </c>
      <c r="M162" s="256" t="e">
        <f t="shared" si="37"/>
        <v>#REF!</v>
      </c>
      <c r="N162" s="254"/>
      <c r="O162" s="1782"/>
      <c r="P162" s="249" t="s">
        <v>224</v>
      </c>
      <c r="Q162" s="250" t="e">
        <f t="shared" si="29"/>
        <v>#REF!</v>
      </c>
      <c r="R162" s="250" t="e">
        <f t="shared" si="30"/>
        <v>#REF!</v>
      </c>
      <c r="S162" s="250" t="e">
        <f t="shared" si="28"/>
        <v>#REF!</v>
      </c>
      <c r="T162" s="256" t="e">
        <f t="shared" ref="T162:T199" si="45">R162+S162</f>
        <v>#REF!</v>
      </c>
      <c r="U162" s="253"/>
      <c r="V162" s="1782"/>
      <c r="W162" s="249" t="s">
        <v>224</v>
      </c>
      <c r="X162" s="250">
        <f t="shared" si="43"/>
        <v>0</v>
      </c>
      <c r="Y162" s="250">
        <f t="shared" si="41"/>
        <v>0</v>
      </c>
      <c r="Z162" s="250">
        <f t="shared" si="38"/>
        <v>0</v>
      </c>
      <c r="AA162" s="256">
        <f t="shared" ref="AA162:AA225" si="46">Y162+Z162</f>
        <v>0</v>
      </c>
      <c r="AB162" s="253"/>
      <c r="AC162" s="1782"/>
      <c r="AD162" s="249" t="s">
        <v>224</v>
      </c>
      <c r="AE162" s="250"/>
      <c r="AF162" s="250">
        <f t="shared" si="42"/>
        <v>0</v>
      </c>
      <c r="AG162" s="250"/>
      <c r="AH162" s="256">
        <f t="shared" ref="AH162:AH225" si="47">AF162+AG162</f>
        <v>0</v>
      </c>
      <c r="AI162" s="253"/>
      <c r="AK162" s="255"/>
    </row>
    <row r="163" spans="1:37">
      <c r="A163" s="1780"/>
      <c r="B163" s="249" t="s">
        <v>225</v>
      </c>
      <c r="C163" s="250"/>
      <c r="D163" s="250"/>
      <c r="E163" s="250"/>
      <c r="F163" s="251">
        <f>D163+E163</f>
        <v>0</v>
      </c>
      <c r="G163" s="254">
        <f>SUM(D152:D163)</f>
        <v>0</v>
      </c>
      <c r="H163" s="1777"/>
      <c r="I163" s="249" t="s">
        <v>225</v>
      </c>
      <c r="J163" s="250" t="e">
        <f t="shared" si="39"/>
        <v>#REF!</v>
      </c>
      <c r="K163" s="250" t="e">
        <f t="shared" si="40"/>
        <v>#REF!</v>
      </c>
      <c r="L163" s="250" t="e">
        <f t="shared" si="36"/>
        <v>#REF!</v>
      </c>
      <c r="M163" s="256" t="e">
        <f t="shared" si="37"/>
        <v>#REF!</v>
      </c>
      <c r="N163" s="254" t="e">
        <f>SUM(K152:K163)</f>
        <v>#REF!</v>
      </c>
      <c r="O163" s="1783"/>
      <c r="P163" s="249" t="s">
        <v>225</v>
      </c>
      <c r="Q163" s="250" t="e">
        <f t="shared" si="29"/>
        <v>#REF!</v>
      </c>
      <c r="R163" s="250" t="e">
        <f t="shared" si="30"/>
        <v>#REF!</v>
      </c>
      <c r="S163" s="250" t="e">
        <f t="shared" si="28"/>
        <v>#REF!</v>
      </c>
      <c r="T163" s="256" t="e">
        <f t="shared" si="45"/>
        <v>#REF!</v>
      </c>
      <c r="U163" s="253" t="e">
        <f>SUM(R152:R163)</f>
        <v>#REF!</v>
      </c>
      <c r="V163" s="1783"/>
      <c r="W163" s="249" t="s">
        <v>225</v>
      </c>
      <c r="X163" s="250">
        <f t="shared" si="43"/>
        <v>0</v>
      </c>
      <c r="Y163" s="250">
        <f t="shared" si="41"/>
        <v>0</v>
      </c>
      <c r="Z163" s="250">
        <f t="shared" si="38"/>
        <v>0</v>
      </c>
      <c r="AA163" s="256">
        <f t="shared" si="46"/>
        <v>0</v>
      </c>
      <c r="AB163" s="253">
        <f>SUM(Y152:Y163)</f>
        <v>0</v>
      </c>
      <c r="AC163" s="1783"/>
      <c r="AD163" s="249" t="s">
        <v>225</v>
      </c>
      <c r="AE163" s="250"/>
      <c r="AF163" s="250">
        <f t="shared" si="42"/>
        <v>0</v>
      </c>
      <c r="AG163" s="250"/>
      <c r="AH163" s="256">
        <f t="shared" si="47"/>
        <v>0</v>
      </c>
      <c r="AI163" s="253">
        <f>SUM(AF152:AF163)</f>
        <v>0</v>
      </c>
      <c r="AJ163" s="230">
        <f>O152</f>
        <v>2034</v>
      </c>
      <c r="AK163" s="255" t="e">
        <f>G163+N163+U163+AB163+AI163</f>
        <v>#REF!</v>
      </c>
    </row>
    <row r="164" spans="1:37">
      <c r="A164" s="257"/>
      <c r="B164" s="249"/>
      <c r="C164" s="250"/>
      <c r="D164" s="250"/>
      <c r="E164" s="250"/>
      <c r="F164" s="251"/>
      <c r="G164" s="254"/>
      <c r="H164" s="257"/>
      <c r="I164" s="249"/>
      <c r="J164" s="250"/>
      <c r="K164" s="250"/>
      <c r="L164" s="250"/>
      <c r="M164" s="256"/>
      <c r="N164" s="254"/>
      <c r="O164" s="1781">
        <f>O152+1</f>
        <v>2035</v>
      </c>
      <c r="P164" s="249" t="s">
        <v>214</v>
      </c>
      <c r="Q164" s="250"/>
      <c r="R164" s="250"/>
      <c r="S164" s="250"/>
      <c r="T164" s="256">
        <f t="shared" si="45"/>
        <v>0</v>
      </c>
      <c r="U164" s="252"/>
      <c r="V164" s="1781">
        <v>2034</v>
      </c>
      <c r="W164" s="249" t="s">
        <v>214</v>
      </c>
      <c r="X164" s="250">
        <f t="shared" si="43"/>
        <v>0</v>
      </c>
      <c r="Y164" s="250">
        <f t="shared" si="41"/>
        <v>0</v>
      </c>
      <c r="Z164" s="250">
        <f>$X$5/Y$6</f>
        <v>0</v>
      </c>
      <c r="AA164" s="256">
        <f t="shared" si="46"/>
        <v>0</v>
      </c>
      <c r="AB164" s="252"/>
      <c r="AC164" s="1781">
        <v>2034</v>
      </c>
      <c r="AD164" s="249" t="s">
        <v>214</v>
      </c>
      <c r="AE164" s="250"/>
      <c r="AF164" s="250">
        <f t="shared" si="42"/>
        <v>0</v>
      </c>
      <c r="AG164" s="250"/>
      <c r="AH164" s="256">
        <f t="shared" si="47"/>
        <v>0</v>
      </c>
      <c r="AI164" s="252"/>
      <c r="AK164" s="255"/>
    </row>
    <row r="165" spans="1:37">
      <c r="A165" s="257"/>
      <c r="B165" s="249"/>
      <c r="C165" s="250"/>
      <c r="D165" s="250"/>
      <c r="E165" s="250"/>
      <c r="F165" s="251"/>
      <c r="G165" s="254"/>
      <c r="H165" s="257"/>
      <c r="I165" s="249"/>
      <c r="J165" s="250"/>
      <c r="K165" s="250"/>
      <c r="L165" s="250"/>
      <c r="M165" s="251"/>
      <c r="N165" s="254"/>
      <c r="O165" s="1782"/>
      <c r="P165" s="249" t="s">
        <v>215</v>
      </c>
      <c r="Q165" s="250"/>
      <c r="R165" s="250"/>
      <c r="S165" s="250"/>
      <c r="T165" s="256">
        <f t="shared" si="45"/>
        <v>0</v>
      </c>
      <c r="U165" s="253"/>
      <c r="V165" s="1782"/>
      <c r="W165" s="249" t="s">
        <v>215</v>
      </c>
      <c r="X165" s="250">
        <f t="shared" si="43"/>
        <v>0</v>
      </c>
      <c r="Y165" s="250">
        <f t="shared" si="41"/>
        <v>0</v>
      </c>
      <c r="Z165" s="250">
        <f t="shared" ref="Z165:Z228" si="48">$X$5/120</f>
        <v>0</v>
      </c>
      <c r="AA165" s="256">
        <f t="shared" si="46"/>
        <v>0</v>
      </c>
      <c r="AB165" s="253"/>
      <c r="AC165" s="1782"/>
      <c r="AD165" s="249" t="s">
        <v>215</v>
      </c>
      <c r="AE165" s="250"/>
      <c r="AF165" s="250">
        <f t="shared" si="42"/>
        <v>0</v>
      </c>
      <c r="AG165" s="250"/>
      <c r="AH165" s="256">
        <f t="shared" si="47"/>
        <v>0</v>
      </c>
      <c r="AI165" s="253"/>
      <c r="AK165" s="255"/>
    </row>
    <row r="166" spans="1:37">
      <c r="A166" s="257"/>
      <c r="B166" s="249"/>
      <c r="C166" s="250"/>
      <c r="D166" s="250"/>
      <c r="E166" s="250"/>
      <c r="F166" s="251"/>
      <c r="G166" s="254"/>
      <c r="H166" s="257"/>
      <c r="I166" s="249"/>
      <c r="J166" s="250"/>
      <c r="K166" s="250"/>
      <c r="L166" s="250"/>
      <c r="M166" s="251"/>
      <c r="N166" s="254"/>
      <c r="O166" s="1782"/>
      <c r="P166" s="249" t="s">
        <v>216</v>
      </c>
      <c r="Q166" s="250"/>
      <c r="R166" s="250"/>
      <c r="S166" s="250"/>
      <c r="T166" s="256">
        <f t="shared" si="45"/>
        <v>0</v>
      </c>
      <c r="U166" s="253"/>
      <c r="V166" s="1782"/>
      <c r="W166" s="249" t="s">
        <v>216</v>
      </c>
      <c r="X166" s="250">
        <f t="shared" si="43"/>
        <v>0</v>
      </c>
      <c r="Y166" s="250">
        <f t="shared" si="41"/>
        <v>0</v>
      </c>
      <c r="Z166" s="250">
        <f t="shared" si="48"/>
        <v>0</v>
      </c>
      <c r="AA166" s="256">
        <f t="shared" si="46"/>
        <v>0</v>
      </c>
      <c r="AB166" s="253"/>
      <c r="AC166" s="1782"/>
      <c r="AD166" s="249" t="s">
        <v>216</v>
      </c>
      <c r="AE166" s="250"/>
      <c r="AF166" s="250">
        <f t="shared" si="42"/>
        <v>0</v>
      </c>
      <c r="AG166" s="250"/>
      <c r="AH166" s="256">
        <f t="shared" si="47"/>
        <v>0</v>
      </c>
      <c r="AI166" s="253"/>
      <c r="AK166" s="255"/>
    </row>
    <row r="167" spans="1:37">
      <c r="A167" s="257"/>
      <c r="B167" s="249"/>
      <c r="C167" s="250"/>
      <c r="D167" s="250"/>
      <c r="E167" s="250"/>
      <c r="F167" s="251"/>
      <c r="G167" s="254"/>
      <c r="H167" s="257"/>
      <c r="I167" s="249"/>
      <c r="J167" s="250"/>
      <c r="K167" s="250"/>
      <c r="L167" s="250"/>
      <c r="M167" s="251"/>
      <c r="N167" s="254"/>
      <c r="O167" s="1782"/>
      <c r="P167" s="249" t="s">
        <v>217</v>
      </c>
      <c r="Q167" s="250"/>
      <c r="R167" s="250"/>
      <c r="S167" s="250"/>
      <c r="T167" s="256">
        <f t="shared" si="45"/>
        <v>0</v>
      </c>
      <c r="U167" s="253"/>
      <c r="V167" s="1782"/>
      <c r="W167" s="249" t="s">
        <v>217</v>
      </c>
      <c r="X167" s="250">
        <f t="shared" si="43"/>
        <v>0</v>
      </c>
      <c r="Y167" s="250">
        <f t="shared" si="41"/>
        <v>0</v>
      </c>
      <c r="Z167" s="250">
        <f t="shared" si="48"/>
        <v>0</v>
      </c>
      <c r="AA167" s="256">
        <f t="shared" si="46"/>
        <v>0</v>
      </c>
      <c r="AB167" s="253"/>
      <c r="AC167" s="1782"/>
      <c r="AD167" s="249" t="s">
        <v>217</v>
      </c>
      <c r="AE167" s="250"/>
      <c r="AF167" s="250">
        <f t="shared" si="42"/>
        <v>0</v>
      </c>
      <c r="AG167" s="250"/>
      <c r="AH167" s="256">
        <f t="shared" si="47"/>
        <v>0</v>
      </c>
      <c r="AI167" s="253"/>
      <c r="AK167" s="255"/>
    </row>
    <row r="168" spans="1:37">
      <c r="A168" s="257"/>
      <c r="B168" s="249"/>
      <c r="C168" s="250"/>
      <c r="D168" s="250"/>
      <c r="E168" s="250"/>
      <c r="F168" s="251"/>
      <c r="G168" s="254"/>
      <c r="H168" s="257"/>
      <c r="I168" s="249"/>
      <c r="J168" s="250"/>
      <c r="K168" s="250"/>
      <c r="L168" s="250"/>
      <c r="M168" s="251"/>
      <c r="N168" s="254"/>
      <c r="O168" s="1782"/>
      <c r="P168" s="249" t="s">
        <v>218</v>
      </c>
      <c r="Q168" s="250"/>
      <c r="R168" s="250"/>
      <c r="S168" s="250"/>
      <c r="T168" s="256">
        <f t="shared" si="45"/>
        <v>0</v>
      </c>
      <c r="U168" s="253"/>
      <c r="V168" s="1782"/>
      <c r="W168" s="249" t="s">
        <v>218</v>
      </c>
      <c r="X168" s="250">
        <f t="shared" si="43"/>
        <v>0</v>
      </c>
      <c r="Y168" s="250">
        <f t="shared" si="41"/>
        <v>0</v>
      </c>
      <c r="Z168" s="250">
        <f t="shared" si="48"/>
        <v>0</v>
      </c>
      <c r="AA168" s="256">
        <f t="shared" si="46"/>
        <v>0</v>
      </c>
      <c r="AB168" s="253"/>
      <c r="AC168" s="1782"/>
      <c r="AD168" s="249" t="s">
        <v>218</v>
      </c>
      <c r="AE168" s="250"/>
      <c r="AF168" s="250">
        <f t="shared" si="42"/>
        <v>0</v>
      </c>
      <c r="AG168" s="250"/>
      <c r="AH168" s="256">
        <f t="shared" si="47"/>
        <v>0</v>
      </c>
      <c r="AI168" s="253"/>
      <c r="AK168" s="255"/>
    </row>
    <row r="169" spans="1:37">
      <c r="A169" s="257"/>
      <c r="B169" s="249"/>
      <c r="C169" s="250"/>
      <c r="D169" s="250"/>
      <c r="E169" s="250"/>
      <c r="F169" s="251"/>
      <c r="G169" s="254"/>
      <c r="H169" s="257"/>
      <c r="I169" s="249"/>
      <c r="J169" s="250"/>
      <c r="K169" s="250"/>
      <c r="L169" s="250"/>
      <c r="M169" s="251"/>
      <c r="N169" s="254"/>
      <c r="O169" s="1782"/>
      <c r="P169" s="249" t="s">
        <v>219</v>
      </c>
      <c r="Q169" s="250"/>
      <c r="R169" s="250"/>
      <c r="S169" s="250"/>
      <c r="T169" s="256">
        <f t="shared" si="45"/>
        <v>0</v>
      </c>
      <c r="U169" s="253"/>
      <c r="V169" s="1782"/>
      <c r="W169" s="249" t="s">
        <v>219</v>
      </c>
      <c r="X169" s="250">
        <f t="shared" si="43"/>
        <v>0</v>
      </c>
      <c r="Y169" s="250">
        <f t="shared" si="41"/>
        <v>0</v>
      </c>
      <c r="Z169" s="250">
        <f t="shared" si="48"/>
        <v>0</v>
      </c>
      <c r="AA169" s="256">
        <f t="shared" si="46"/>
        <v>0</v>
      </c>
      <c r="AB169" s="253"/>
      <c r="AC169" s="1782"/>
      <c r="AD169" s="249" t="s">
        <v>219</v>
      </c>
      <c r="AE169" s="250"/>
      <c r="AF169" s="250">
        <f t="shared" si="42"/>
        <v>0</v>
      </c>
      <c r="AG169" s="250"/>
      <c r="AH169" s="256">
        <f t="shared" si="47"/>
        <v>0</v>
      </c>
      <c r="AI169" s="253"/>
      <c r="AK169" s="255"/>
    </row>
    <row r="170" spans="1:37">
      <c r="A170" s="257"/>
      <c r="B170" s="249"/>
      <c r="C170" s="250"/>
      <c r="D170" s="250"/>
      <c r="E170" s="250"/>
      <c r="F170" s="251"/>
      <c r="G170" s="254"/>
      <c r="H170" s="257"/>
      <c r="I170" s="249"/>
      <c r="J170" s="250"/>
      <c r="K170" s="250"/>
      <c r="L170" s="250"/>
      <c r="M170" s="251"/>
      <c r="N170" s="254"/>
      <c r="O170" s="1782"/>
      <c r="P170" s="249" t="s">
        <v>220</v>
      </c>
      <c r="Q170" s="250"/>
      <c r="R170" s="250"/>
      <c r="S170" s="250"/>
      <c r="T170" s="256">
        <f t="shared" si="45"/>
        <v>0</v>
      </c>
      <c r="U170" s="253"/>
      <c r="V170" s="1782"/>
      <c r="W170" s="249" t="s">
        <v>220</v>
      </c>
      <c r="X170" s="250">
        <f t="shared" si="43"/>
        <v>0</v>
      </c>
      <c r="Y170" s="250">
        <f t="shared" si="41"/>
        <v>0</v>
      </c>
      <c r="Z170" s="250">
        <f t="shared" si="48"/>
        <v>0</v>
      </c>
      <c r="AA170" s="256">
        <f t="shared" si="46"/>
        <v>0</v>
      </c>
      <c r="AB170" s="253"/>
      <c r="AC170" s="1782"/>
      <c r="AD170" s="249" t="s">
        <v>220</v>
      </c>
      <c r="AE170" s="250"/>
      <c r="AF170" s="250">
        <f t="shared" si="42"/>
        <v>0</v>
      </c>
      <c r="AG170" s="250"/>
      <c r="AH170" s="256">
        <f t="shared" si="47"/>
        <v>0</v>
      </c>
      <c r="AI170" s="253"/>
      <c r="AK170" s="255"/>
    </row>
    <row r="171" spans="1:37">
      <c r="A171" s="257"/>
      <c r="B171" s="249"/>
      <c r="C171" s="250"/>
      <c r="D171" s="250"/>
      <c r="E171" s="250"/>
      <c r="F171" s="251"/>
      <c r="G171" s="254"/>
      <c r="H171" s="257"/>
      <c r="I171" s="249"/>
      <c r="J171" s="250"/>
      <c r="K171" s="250"/>
      <c r="L171" s="250"/>
      <c r="M171" s="251"/>
      <c r="N171" s="254"/>
      <c r="O171" s="1782"/>
      <c r="P171" s="249" t="s">
        <v>221</v>
      </c>
      <c r="Q171" s="250"/>
      <c r="R171" s="250"/>
      <c r="S171" s="250"/>
      <c r="T171" s="256">
        <f t="shared" si="45"/>
        <v>0</v>
      </c>
      <c r="U171" s="253"/>
      <c r="V171" s="1782"/>
      <c r="W171" s="249" t="s">
        <v>221</v>
      </c>
      <c r="X171" s="250">
        <f t="shared" si="43"/>
        <v>0</v>
      </c>
      <c r="Y171" s="250">
        <f t="shared" si="41"/>
        <v>0</v>
      </c>
      <c r="Z171" s="250">
        <f t="shared" si="48"/>
        <v>0</v>
      </c>
      <c r="AA171" s="256">
        <f t="shared" si="46"/>
        <v>0</v>
      </c>
      <c r="AB171" s="253"/>
      <c r="AC171" s="1782"/>
      <c r="AD171" s="249" t="s">
        <v>221</v>
      </c>
      <c r="AE171" s="250"/>
      <c r="AF171" s="250">
        <f t="shared" si="42"/>
        <v>0</v>
      </c>
      <c r="AG171" s="250"/>
      <c r="AH171" s="256">
        <f t="shared" si="47"/>
        <v>0</v>
      </c>
      <c r="AI171" s="253"/>
      <c r="AK171" s="255"/>
    </row>
    <row r="172" spans="1:37">
      <c r="A172" s="257"/>
      <c r="B172" s="249"/>
      <c r="C172" s="250"/>
      <c r="D172" s="250"/>
      <c r="E172" s="250"/>
      <c r="F172" s="251"/>
      <c r="G172" s="254"/>
      <c r="H172" s="257"/>
      <c r="I172" s="249"/>
      <c r="J172" s="250"/>
      <c r="K172" s="250"/>
      <c r="L172" s="250"/>
      <c r="M172" s="251"/>
      <c r="N172" s="254"/>
      <c r="O172" s="1782"/>
      <c r="P172" s="249" t="s">
        <v>222</v>
      </c>
      <c r="Q172" s="250"/>
      <c r="R172" s="250"/>
      <c r="S172" s="250"/>
      <c r="T172" s="256">
        <f t="shared" si="45"/>
        <v>0</v>
      </c>
      <c r="U172" s="253"/>
      <c r="V172" s="1782"/>
      <c r="W172" s="249" t="s">
        <v>222</v>
      </c>
      <c r="X172" s="250">
        <f t="shared" si="43"/>
        <v>0</v>
      </c>
      <c r="Y172" s="250">
        <f t="shared" si="41"/>
        <v>0</v>
      </c>
      <c r="Z172" s="250">
        <f t="shared" si="48"/>
        <v>0</v>
      </c>
      <c r="AA172" s="256">
        <f t="shared" si="46"/>
        <v>0</v>
      </c>
      <c r="AB172" s="253"/>
      <c r="AC172" s="1782"/>
      <c r="AD172" s="249" t="s">
        <v>222</v>
      </c>
      <c r="AE172" s="250"/>
      <c r="AF172" s="250">
        <f t="shared" si="42"/>
        <v>0</v>
      </c>
      <c r="AG172" s="250"/>
      <c r="AH172" s="256">
        <f t="shared" si="47"/>
        <v>0</v>
      </c>
      <c r="AI172" s="253"/>
      <c r="AK172" s="255"/>
    </row>
    <row r="173" spans="1:37">
      <c r="A173" s="257"/>
      <c r="B173" s="249"/>
      <c r="C173" s="250"/>
      <c r="D173" s="250"/>
      <c r="E173" s="250"/>
      <c r="F173" s="251"/>
      <c r="G173" s="254"/>
      <c r="H173" s="257"/>
      <c r="I173" s="249"/>
      <c r="J173" s="250"/>
      <c r="K173" s="250"/>
      <c r="L173" s="250"/>
      <c r="M173" s="251"/>
      <c r="N173" s="254"/>
      <c r="O173" s="1782"/>
      <c r="P173" s="249" t="s">
        <v>223</v>
      </c>
      <c r="Q173" s="250"/>
      <c r="R173" s="250"/>
      <c r="S173" s="250"/>
      <c r="T173" s="256">
        <f t="shared" si="45"/>
        <v>0</v>
      </c>
      <c r="U173" s="253"/>
      <c r="V173" s="1782"/>
      <c r="W173" s="249" t="s">
        <v>223</v>
      </c>
      <c r="X173" s="250">
        <f t="shared" si="43"/>
        <v>0</v>
      </c>
      <c r="Y173" s="250">
        <f t="shared" si="41"/>
        <v>0</v>
      </c>
      <c r="Z173" s="250">
        <f t="shared" si="48"/>
        <v>0</v>
      </c>
      <c r="AA173" s="256">
        <f t="shared" si="46"/>
        <v>0</v>
      </c>
      <c r="AB173" s="253"/>
      <c r="AC173" s="1782"/>
      <c r="AD173" s="249" t="s">
        <v>223</v>
      </c>
      <c r="AE173" s="250"/>
      <c r="AF173" s="250">
        <f t="shared" si="42"/>
        <v>0</v>
      </c>
      <c r="AG173" s="250"/>
      <c r="AH173" s="256">
        <f t="shared" si="47"/>
        <v>0</v>
      </c>
      <c r="AI173" s="253"/>
      <c r="AK173" s="255"/>
    </row>
    <row r="174" spans="1:37">
      <c r="A174" s="257"/>
      <c r="B174" s="249"/>
      <c r="C174" s="250"/>
      <c r="D174" s="250"/>
      <c r="E174" s="250"/>
      <c r="F174" s="251"/>
      <c r="G174" s="254"/>
      <c r="H174" s="257"/>
      <c r="I174" s="249"/>
      <c r="J174" s="250"/>
      <c r="K174" s="250"/>
      <c r="L174" s="250"/>
      <c r="M174" s="251"/>
      <c r="N174" s="254"/>
      <c r="O174" s="1782"/>
      <c r="P174" s="249" t="s">
        <v>224</v>
      </c>
      <c r="Q174" s="250"/>
      <c r="R174" s="250"/>
      <c r="S174" s="250"/>
      <c r="T174" s="256">
        <f t="shared" si="45"/>
        <v>0</v>
      </c>
      <c r="U174" s="253"/>
      <c r="V174" s="1782"/>
      <c r="W174" s="249" t="s">
        <v>224</v>
      </c>
      <c r="X174" s="250">
        <f t="shared" si="43"/>
        <v>0</v>
      </c>
      <c r="Y174" s="250">
        <f t="shared" si="41"/>
        <v>0</v>
      </c>
      <c r="Z174" s="250">
        <f t="shared" si="48"/>
        <v>0</v>
      </c>
      <c r="AA174" s="256">
        <f t="shared" si="46"/>
        <v>0</v>
      </c>
      <c r="AB174" s="253"/>
      <c r="AC174" s="1782"/>
      <c r="AD174" s="249" t="s">
        <v>224</v>
      </c>
      <c r="AE174" s="250"/>
      <c r="AF174" s="250">
        <f t="shared" si="42"/>
        <v>0</v>
      </c>
      <c r="AG174" s="250"/>
      <c r="AH174" s="256">
        <f t="shared" si="47"/>
        <v>0</v>
      </c>
      <c r="AI174" s="253"/>
      <c r="AK174" s="255"/>
    </row>
    <row r="175" spans="1:37">
      <c r="A175" s="257"/>
      <c r="B175" s="249"/>
      <c r="C175" s="250"/>
      <c r="D175" s="250"/>
      <c r="E175" s="250"/>
      <c r="F175" s="251"/>
      <c r="G175" s="254"/>
      <c r="H175" s="257"/>
      <c r="I175" s="249"/>
      <c r="J175" s="250"/>
      <c r="K175" s="250"/>
      <c r="L175" s="250"/>
      <c r="M175" s="251"/>
      <c r="N175" s="254"/>
      <c r="O175" s="1783"/>
      <c r="P175" s="249" t="s">
        <v>225</v>
      </c>
      <c r="Q175" s="250"/>
      <c r="R175" s="250"/>
      <c r="S175" s="250"/>
      <c r="T175" s="256">
        <f t="shared" si="45"/>
        <v>0</v>
      </c>
      <c r="U175" s="253">
        <f>SUM(R164:R175)</f>
        <v>0</v>
      </c>
      <c r="V175" s="1783"/>
      <c r="W175" s="249" t="s">
        <v>225</v>
      </c>
      <c r="X175" s="250">
        <f t="shared" si="43"/>
        <v>0</v>
      </c>
      <c r="Y175" s="250">
        <f t="shared" si="41"/>
        <v>0</v>
      </c>
      <c r="Z175" s="250">
        <f t="shared" si="48"/>
        <v>0</v>
      </c>
      <c r="AA175" s="256">
        <f t="shared" si="46"/>
        <v>0</v>
      </c>
      <c r="AB175" s="253">
        <f>SUM(Y164:Y175)</f>
        <v>0</v>
      </c>
      <c r="AC175" s="1783"/>
      <c r="AD175" s="249" t="s">
        <v>225</v>
      </c>
      <c r="AE175" s="250"/>
      <c r="AF175" s="250">
        <f t="shared" si="42"/>
        <v>0</v>
      </c>
      <c r="AG175" s="250"/>
      <c r="AH175" s="256">
        <f t="shared" si="47"/>
        <v>0</v>
      </c>
      <c r="AI175" s="253">
        <f>SUM(AF164:AF175)</f>
        <v>0</v>
      </c>
      <c r="AJ175" s="230">
        <f>O164</f>
        <v>2035</v>
      </c>
      <c r="AK175" s="255">
        <f>G175+N175+U175+AB175+AI175</f>
        <v>0</v>
      </c>
    </row>
    <row r="176" spans="1:37">
      <c r="A176" s="257"/>
      <c r="B176" s="249"/>
      <c r="C176" s="250"/>
      <c r="D176" s="250"/>
      <c r="E176" s="250"/>
      <c r="F176" s="251"/>
      <c r="G176" s="254"/>
      <c r="H176" s="257"/>
      <c r="I176" s="249"/>
      <c r="J176" s="250"/>
      <c r="K176" s="250"/>
      <c r="L176" s="250"/>
      <c r="M176" s="251"/>
      <c r="N176" s="254"/>
      <c r="O176" s="1781">
        <f>O164+1</f>
        <v>2036</v>
      </c>
      <c r="P176" s="249" t="s">
        <v>214</v>
      </c>
      <c r="Q176" s="250"/>
      <c r="R176" s="250"/>
      <c r="S176" s="250"/>
      <c r="T176" s="256">
        <f t="shared" si="45"/>
        <v>0</v>
      </c>
      <c r="U176" s="252"/>
      <c r="V176" s="1781">
        <v>2035</v>
      </c>
      <c r="W176" s="249" t="s">
        <v>214</v>
      </c>
      <c r="X176" s="250">
        <f t="shared" si="43"/>
        <v>0</v>
      </c>
      <c r="Y176" s="250">
        <f t="shared" si="41"/>
        <v>0</v>
      </c>
      <c r="Z176" s="250">
        <f t="shared" si="48"/>
        <v>0</v>
      </c>
      <c r="AA176" s="256">
        <f t="shared" si="46"/>
        <v>0</v>
      </c>
      <c r="AB176" s="252"/>
      <c r="AC176" s="1781">
        <v>2035</v>
      </c>
      <c r="AD176" s="249" t="s">
        <v>214</v>
      </c>
      <c r="AE176" s="250"/>
      <c r="AF176" s="250">
        <f t="shared" si="42"/>
        <v>0</v>
      </c>
      <c r="AG176" s="250"/>
      <c r="AH176" s="256">
        <f t="shared" si="47"/>
        <v>0</v>
      </c>
      <c r="AI176" s="252"/>
      <c r="AK176" s="255"/>
    </row>
    <row r="177" spans="1:37">
      <c r="A177" s="257"/>
      <c r="B177" s="249"/>
      <c r="C177" s="250"/>
      <c r="D177" s="250"/>
      <c r="E177" s="250"/>
      <c r="F177" s="251"/>
      <c r="G177" s="254"/>
      <c r="H177" s="257"/>
      <c r="I177" s="249"/>
      <c r="J177" s="250"/>
      <c r="K177" s="250"/>
      <c r="L177" s="250"/>
      <c r="M177" s="251"/>
      <c r="N177" s="254"/>
      <c r="O177" s="1782"/>
      <c r="P177" s="249" t="s">
        <v>215</v>
      </c>
      <c r="Q177" s="250"/>
      <c r="R177" s="250"/>
      <c r="S177" s="250"/>
      <c r="T177" s="256">
        <f t="shared" si="45"/>
        <v>0</v>
      </c>
      <c r="U177" s="253"/>
      <c r="V177" s="1782"/>
      <c r="W177" s="249" t="s">
        <v>215</v>
      </c>
      <c r="X177" s="250">
        <f t="shared" si="43"/>
        <v>0</v>
      </c>
      <c r="Y177" s="250">
        <f t="shared" si="41"/>
        <v>0</v>
      </c>
      <c r="Z177" s="250">
        <f t="shared" si="48"/>
        <v>0</v>
      </c>
      <c r="AA177" s="256">
        <f t="shared" si="46"/>
        <v>0</v>
      </c>
      <c r="AB177" s="253"/>
      <c r="AC177" s="1782"/>
      <c r="AD177" s="249" t="s">
        <v>215</v>
      </c>
      <c r="AE177" s="250"/>
      <c r="AF177" s="250">
        <f t="shared" si="42"/>
        <v>0</v>
      </c>
      <c r="AG177" s="250"/>
      <c r="AH177" s="256">
        <f t="shared" si="47"/>
        <v>0</v>
      </c>
      <c r="AI177" s="253"/>
      <c r="AK177" s="255"/>
    </row>
    <row r="178" spans="1:37">
      <c r="A178" s="257"/>
      <c r="B178" s="249"/>
      <c r="C178" s="250"/>
      <c r="D178" s="250"/>
      <c r="E178" s="250"/>
      <c r="F178" s="251"/>
      <c r="G178" s="254"/>
      <c r="H178" s="257"/>
      <c r="I178" s="249"/>
      <c r="J178" s="250"/>
      <c r="K178" s="250"/>
      <c r="L178" s="250"/>
      <c r="M178" s="251"/>
      <c r="N178" s="254"/>
      <c r="O178" s="1782"/>
      <c r="P178" s="249" t="s">
        <v>216</v>
      </c>
      <c r="Q178" s="250"/>
      <c r="R178" s="250"/>
      <c r="S178" s="250"/>
      <c r="T178" s="256">
        <f t="shared" si="45"/>
        <v>0</v>
      </c>
      <c r="U178" s="253"/>
      <c r="V178" s="1782"/>
      <c r="W178" s="249" t="s">
        <v>216</v>
      </c>
      <c r="X178" s="250">
        <f t="shared" si="43"/>
        <v>0</v>
      </c>
      <c r="Y178" s="250">
        <f t="shared" si="41"/>
        <v>0</v>
      </c>
      <c r="Z178" s="250">
        <f t="shared" si="48"/>
        <v>0</v>
      </c>
      <c r="AA178" s="256">
        <f t="shared" si="46"/>
        <v>0</v>
      </c>
      <c r="AB178" s="253"/>
      <c r="AC178" s="1782"/>
      <c r="AD178" s="249" t="s">
        <v>216</v>
      </c>
      <c r="AE178" s="250"/>
      <c r="AF178" s="250">
        <f t="shared" si="42"/>
        <v>0</v>
      </c>
      <c r="AG178" s="250"/>
      <c r="AH178" s="256">
        <f t="shared" si="47"/>
        <v>0</v>
      </c>
      <c r="AI178" s="253"/>
      <c r="AK178" s="255"/>
    </row>
    <row r="179" spans="1:37">
      <c r="A179" s="257"/>
      <c r="B179" s="249"/>
      <c r="C179" s="250"/>
      <c r="D179" s="250"/>
      <c r="E179" s="250"/>
      <c r="F179" s="251"/>
      <c r="G179" s="254"/>
      <c r="H179" s="257"/>
      <c r="I179" s="249"/>
      <c r="J179" s="250"/>
      <c r="K179" s="250"/>
      <c r="L179" s="250"/>
      <c r="M179" s="251"/>
      <c r="N179" s="254"/>
      <c r="O179" s="1782"/>
      <c r="P179" s="249" t="s">
        <v>217</v>
      </c>
      <c r="Q179" s="250"/>
      <c r="R179" s="250"/>
      <c r="S179" s="250"/>
      <c r="T179" s="256">
        <f t="shared" si="45"/>
        <v>0</v>
      </c>
      <c r="U179" s="253"/>
      <c r="V179" s="1782"/>
      <c r="W179" s="249" t="s">
        <v>217</v>
      </c>
      <c r="X179" s="250">
        <f t="shared" si="43"/>
        <v>0</v>
      </c>
      <c r="Y179" s="250">
        <f t="shared" si="41"/>
        <v>0</v>
      </c>
      <c r="Z179" s="250">
        <f t="shared" si="48"/>
        <v>0</v>
      </c>
      <c r="AA179" s="256">
        <f t="shared" si="46"/>
        <v>0</v>
      </c>
      <c r="AB179" s="253"/>
      <c r="AC179" s="1782"/>
      <c r="AD179" s="249" t="s">
        <v>217</v>
      </c>
      <c r="AE179" s="250"/>
      <c r="AF179" s="250">
        <f t="shared" si="42"/>
        <v>0</v>
      </c>
      <c r="AG179" s="250"/>
      <c r="AH179" s="256">
        <f t="shared" si="47"/>
        <v>0</v>
      </c>
      <c r="AI179" s="253"/>
      <c r="AK179" s="255"/>
    </row>
    <row r="180" spans="1:37">
      <c r="A180" s="257"/>
      <c r="B180" s="249"/>
      <c r="C180" s="250"/>
      <c r="D180" s="250"/>
      <c r="E180" s="250"/>
      <c r="F180" s="251"/>
      <c r="G180" s="254"/>
      <c r="H180" s="257"/>
      <c r="I180" s="249"/>
      <c r="J180" s="250"/>
      <c r="K180" s="250"/>
      <c r="L180" s="250"/>
      <c r="M180" s="251"/>
      <c r="N180" s="254"/>
      <c r="O180" s="1782"/>
      <c r="P180" s="249" t="s">
        <v>218</v>
      </c>
      <c r="Q180" s="250"/>
      <c r="R180" s="250"/>
      <c r="S180" s="250"/>
      <c r="T180" s="256">
        <f t="shared" si="45"/>
        <v>0</v>
      </c>
      <c r="U180" s="253"/>
      <c r="V180" s="1782"/>
      <c r="W180" s="249" t="s">
        <v>218</v>
      </c>
      <c r="X180" s="250">
        <f t="shared" si="43"/>
        <v>0</v>
      </c>
      <c r="Y180" s="250">
        <f t="shared" si="41"/>
        <v>0</v>
      </c>
      <c r="Z180" s="250">
        <f t="shared" si="48"/>
        <v>0</v>
      </c>
      <c r="AA180" s="256">
        <f t="shared" si="46"/>
        <v>0</v>
      </c>
      <c r="AB180" s="253"/>
      <c r="AC180" s="1782"/>
      <c r="AD180" s="249" t="s">
        <v>218</v>
      </c>
      <c r="AE180" s="250"/>
      <c r="AF180" s="250">
        <f t="shared" si="42"/>
        <v>0</v>
      </c>
      <c r="AG180" s="250"/>
      <c r="AH180" s="256">
        <f t="shared" si="47"/>
        <v>0</v>
      </c>
      <c r="AI180" s="253"/>
      <c r="AK180" s="255"/>
    </row>
    <row r="181" spans="1:37">
      <c r="A181" s="257"/>
      <c r="B181" s="249"/>
      <c r="C181" s="250"/>
      <c r="D181" s="250"/>
      <c r="E181" s="250"/>
      <c r="F181" s="251"/>
      <c r="G181" s="254"/>
      <c r="H181" s="257"/>
      <c r="I181" s="249"/>
      <c r="J181" s="250"/>
      <c r="K181" s="250"/>
      <c r="L181" s="250"/>
      <c r="M181" s="251"/>
      <c r="N181" s="254"/>
      <c r="O181" s="1782"/>
      <c r="P181" s="249" t="s">
        <v>219</v>
      </c>
      <c r="Q181" s="250"/>
      <c r="R181" s="250"/>
      <c r="S181" s="250"/>
      <c r="T181" s="256">
        <f t="shared" si="45"/>
        <v>0</v>
      </c>
      <c r="U181" s="253"/>
      <c r="V181" s="1782"/>
      <c r="W181" s="249" t="s">
        <v>219</v>
      </c>
      <c r="X181" s="250">
        <f t="shared" si="43"/>
        <v>0</v>
      </c>
      <c r="Y181" s="250">
        <f t="shared" si="41"/>
        <v>0</v>
      </c>
      <c r="Z181" s="250">
        <f t="shared" si="48"/>
        <v>0</v>
      </c>
      <c r="AA181" s="256">
        <f t="shared" si="46"/>
        <v>0</v>
      </c>
      <c r="AB181" s="253"/>
      <c r="AC181" s="1782"/>
      <c r="AD181" s="249" t="s">
        <v>219</v>
      </c>
      <c r="AE181" s="250"/>
      <c r="AF181" s="250">
        <f t="shared" si="42"/>
        <v>0</v>
      </c>
      <c r="AG181" s="250"/>
      <c r="AH181" s="256">
        <f t="shared" si="47"/>
        <v>0</v>
      </c>
      <c r="AI181" s="253"/>
      <c r="AK181" s="255"/>
    </row>
    <row r="182" spans="1:37">
      <c r="A182" s="257"/>
      <c r="B182" s="249"/>
      <c r="C182" s="250"/>
      <c r="D182" s="250"/>
      <c r="E182" s="250"/>
      <c r="F182" s="251"/>
      <c r="G182" s="254"/>
      <c r="H182" s="257"/>
      <c r="I182" s="249"/>
      <c r="J182" s="250"/>
      <c r="K182" s="250"/>
      <c r="L182" s="250"/>
      <c r="M182" s="251"/>
      <c r="N182" s="254"/>
      <c r="O182" s="1782"/>
      <c r="P182" s="249" t="s">
        <v>220</v>
      </c>
      <c r="Q182" s="250"/>
      <c r="R182" s="250"/>
      <c r="S182" s="250"/>
      <c r="T182" s="256">
        <f t="shared" si="45"/>
        <v>0</v>
      </c>
      <c r="U182" s="253"/>
      <c r="V182" s="1782"/>
      <c r="W182" s="249" t="s">
        <v>220</v>
      </c>
      <c r="X182" s="250">
        <f t="shared" si="43"/>
        <v>0</v>
      </c>
      <c r="Y182" s="250">
        <f t="shared" si="41"/>
        <v>0</v>
      </c>
      <c r="Z182" s="250">
        <f t="shared" si="48"/>
        <v>0</v>
      </c>
      <c r="AA182" s="256">
        <f t="shared" si="46"/>
        <v>0</v>
      </c>
      <c r="AB182" s="253"/>
      <c r="AC182" s="1782"/>
      <c r="AD182" s="249" t="s">
        <v>220</v>
      </c>
      <c r="AE182" s="250"/>
      <c r="AF182" s="250">
        <f t="shared" si="42"/>
        <v>0</v>
      </c>
      <c r="AG182" s="250"/>
      <c r="AH182" s="256">
        <f t="shared" si="47"/>
        <v>0</v>
      </c>
      <c r="AI182" s="253"/>
      <c r="AK182" s="255"/>
    </row>
    <row r="183" spans="1:37">
      <c r="A183" s="257"/>
      <c r="B183" s="249"/>
      <c r="C183" s="250"/>
      <c r="D183" s="250"/>
      <c r="E183" s="250"/>
      <c r="F183" s="251"/>
      <c r="G183" s="254"/>
      <c r="H183" s="257"/>
      <c r="I183" s="249"/>
      <c r="J183" s="250"/>
      <c r="K183" s="250"/>
      <c r="L183" s="250"/>
      <c r="M183" s="251"/>
      <c r="N183" s="254"/>
      <c r="O183" s="1782"/>
      <c r="P183" s="249" t="s">
        <v>221</v>
      </c>
      <c r="Q183" s="250"/>
      <c r="R183" s="250"/>
      <c r="S183" s="250"/>
      <c r="T183" s="256">
        <f t="shared" si="45"/>
        <v>0</v>
      </c>
      <c r="U183" s="253"/>
      <c r="V183" s="1782"/>
      <c r="W183" s="249" t="s">
        <v>221</v>
      </c>
      <c r="X183" s="250">
        <f t="shared" si="43"/>
        <v>0</v>
      </c>
      <c r="Y183" s="250">
        <f t="shared" si="41"/>
        <v>0</v>
      </c>
      <c r="Z183" s="250">
        <f t="shared" si="48"/>
        <v>0</v>
      </c>
      <c r="AA183" s="256">
        <f t="shared" si="46"/>
        <v>0</v>
      </c>
      <c r="AB183" s="253"/>
      <c r="AC183" s="1782"/>
      <c r="AD183" s="249" t="s">
        <v>221</v>
      </c>
      <c r="AE183" s="250"/>
      <c r="AF183" s="250">
        <f t="shared" si="42"/>
        <v>0</v>
      </c>
      <c r="AG183" s="250"/>
      <c r="AH183" s="256">
        <f t="shared" si="47"/>
        <v>0</v>
      </c>
      <c r="AI183" s="253"/>
      <c r="AK183" s="255"/>
    </row>
    <row r="184" spans="1:37">
      <c r="A184" s="257"/>
      <c r="B184" s="249"/>
      <c r="C184" s="250"/>
      <c r="D184" s="250"/>
      <c r="E184" s="250"/>
      <c r="F184" s="251"/>
      <c r="G184" s="254"/>
      <c r="H184" s="257"/>
      <c r="I184" s="249"/>
      <c r="J184" s="250"/>
      <c r="K184" s="250"/>
      <c r="L184" s="250"/>
      <c r="M184" s="251"/>
      <c r="N184" s="254"/>
      <c r="O184" s="1782"/>
      <c r="P184" s="249" t="s">
        <v>222</v>
      </c>
      <c r="Q184" s="250"/>
      <c r="R184" s="250"/>
      <c r="S184" s="250"/>
      <c r="T184" s="256">
        <f t="shared" si="45"/>
        <v>0</v>
      </c>
      <c r="U184" s="253"/>
      <c r="V184" s="1782"/>
      <c r="W184" s="249" t="s">
        <v>222</v>
      </c>
      <c r="X184" s="250">
        <f t="shared" si="43"/>
        <v>0</v>
      </c>
      <c r="Y184" s="250">
        <f t="shared" si="41"/>
        <v>0</v>
      </c>
      <c r="Z184" s="250">
        <f t="shared" si="48"/>
        <v>0</v>
      </c>
      <c r="AA184" s="256">
        <f t="shared" si="46"/>
        <v>0</v>
      </c>
      <c r="AB184" s="253"/>
      <c r="AC184" s="1782"/>
      <c r="AD184" s="249" t="s">
        <v>222</v>
      </c>
      <c r="AE184" s="250"/>
      <c r="AF184" s="250">
        <f t="shared" si="42"/>
        <v>0</v>
      </c>
      <c r="AG184" s="250"/>
      <c r="AH184" s="256">
        <f t="shared" si="47"/>
        <v>0</v>
      </c>
      <c r="AI184" s="253"/>
      <c r="AK184" s="255"/>
    </row>
    <row r="185" spans="1:37">
      <c r="A185" s="257"/>
      <c r="B185" s="249"/>
      <c r="C185" s="250"/>
      <c r="D185" s="250"/>
      <c r="E185" s="250"/>
      <c r="F185" s="251"/>
      <c r="G185" s="254"/>
      <c r="H185" s="257"/>
      <c r="I185" s="249"/>
      <c r="J185" s="250"/>
      <c r="K185" s="250"/>
      <c r="L185" s="250"/>
      <c r="M185" s="251"/>
      <c r="N185" s="254"/>
      <c r="O185" s="1782"/>
      <c r="P185" s="249" t="s">
        <v>223</v>
      </c>
      <c r="Q185" s="250"/>
      <c r="R185" s="250"/>
      <c r="S185" s="250"/>
      <c r="T185" s="256">
        <f t="shared" si="45"/>
        <v>0</v>
      </c>
      <c r="U185" s="253"/>
      <c r="V185" s="1782"/>
      <c r="W185" s="249" t="s">
        <v>223</v>
      </c>
      <c r="X185" s="250">
        <f t="shared" si="43"/>
        <v>0</v>
      </c>
      <c r="Y185" s="250">
        <f t="shared" si="41"/>
        <v>0</v>
      </c>
      <c r="Z185" s="250">
        <f t="shared" si="48"/>
        <v>0</v>
      </c>
      <c r="AA185" s="256">
        <f t="shared" si="46"/>
        <v>0</v>
      </c>
      <c r="AB185" s="253"/>
      <c r="AC185" s="1782"/>
      <c r="AD185" s="249" t="s">
        <v>223</v>
      </c>
      <c r="AE185" s="250"/>
      <c r="AF185" s="250">
        <f t="shared" si="42"/>
        <v>0</v>
      </c>
      <c r="AG185" s="250"/>
      <c r="AH185" s="256">
        <f t="shared" si="47"/>
        <v>0</v>
      </c>
      <c r="AI185" s="253"/>
      <c r="AK185" s="255"/>
    </row>
    <row r="186" spans="1:37">
      <c r="A186" s="257"/>
      <c r="B186" s="249"/>
      <c r="C186" s="250"/>
      <c r="D186" s="250"/>
      <c r="E186" s="250"/>
      <c r="F186" s="251"/>
      <c r="G186" s="254"/>
      <c r="H186" s="257"/>
      <c r="I186" s="249"/>
      <c r="J186" s="250"/>
      <c r="K186" s="250"/>
      <c r="L186" s="250"/>
      <c r="M186" s="251"/>
      <c r="N186" s="254"/>
      <c r="O186" s="1782"/>
      <c r="P186" s="249" t="s">
        <v>224</v>
      </c>
      <c r="Q186" s="250"/>
      <c r="R186" s="250"/>
      <c r="S186" s="250"/>
      <c r="T186" s="256">
        <f t="shared" si="45"/>
        <v>0</v>
      </c>
      <c r="U186" s="253"/>
      <c r="V186" s="1782"/>
      <c r="W186" s="249" t="s">
        <v>224</v>
      </c>
      <c r="X186" s="250">
        <f t="shared" si="43"/>
        <v>0</v>
      </c>
      <c r="Y186" s="250">
        <f t="shared" si="41"/>
        <v>0</v>
      </c>
      <c r="Z186" s="250">
        <f t="shared" si="48"/>
        <v>0</v>
      </c>
      <c r="AA186" s="256">
        <f t="shared" si="46"/>
        <v>0</v>
      </c>
      <c r="AB186" s="253"/>
      <c r="AC186" s="1782"/>
      <c r="AD186" s="249" t="s">
        <v>224</v>
      </c>
      <c r="AE186" s="250"/>
      <c r="AF186" s="250">
        <f t="shared" si="42"/>
        <v>0</v>
      </c>
      <c r="AG186" s="250"/>
      <c r="AH186" s="256">
        <f t="shared" si="47"/>
        <v>0</v>
      </c>
      <c r="AI186" s="253"/>
      <c r="AK186" s="255"/>
    </row>
    <row r="187" spans="1:37">
      <c r="A187" s="257"/>
      <c r="B187" s="249"/>
      <c r="C187" s="250"/>
      <c r="D187" s="250"/>
      <c r="E187" s="250"/>
      <c r="F187" s="251"/>
      <c r="G187" s="254"/>
      <c r="H187" s="257"/>
      <c r="I187" s="249"/>
      <c r="J187" s="250"/>
      <c r="K187" s="250"/>
      <c r="L187" s="250"/>
      <c r="M187" s="251"/>
      <c r="N187" s="254"/>
      <c r="O187" s="1783"/>
      <c r="P187" s="249" t="s">
        <v>225</v>
      </c>
      <c r="Q187" s="250"/>
      <c r="R187" s="250"/>
      <c r="S187" s="250"/>
      <c r="T187" s="256">
        <f t="shared" si="45"/>
        <v>0</v>
      </c>
      <c r="U187" s="254">
        <f>SUM(R176:R187)</f>
        <v>0</v>
      </c>
      <c r="V187" s="1783"/>
      <c r="W187" s="249" t="s">
        <v>225</v>
      </c>
      <c r="X187" s="250">
        <f t="shared" si="43"/>
        <v>0</v>
      </c>
      <c r="Y187" s="250">
        <f t="shared" si="41"/>
        <v>0</v>
      </c>
      <c r="Z187" s="250">
        <f t="shared" si="48"/>
        <v>0</v>
      </c>
      <c r="AA187" s="256">
        <f t="shared" si="46"/>
        <v>0</v>
      </c>
      <c r="AB187" s="254">
        <f>SUM(Y176:Y187)</f>
        <v>0</v>
      </c>
      <c r="AC187" s="1783"/>
      <c r="AD187" s="249" t="s">
        <v>225</v>
      </c>
      <c r="AE187" s="250"/>
      <c r="AF187" s="250">
        <f t="shared" si="42"/>
        <v>0</v>
      </c>
      <c r="AG187" s="250"/>
      <c r="AH187" s="256">
        <f t="shared" si="47"/>
        <v>0</v>
      </c>
      <c r="AI187" s="254">
        <f>SUM(AF176:AF187)</f>
        <v>0</v>
      </c>
      <c r="AJ187" s="230">
        <f>O176</f>
        <v>2036</v>
      </c>
      <c r="AK187" s="255">
        <f>G187+N187+U187+AB187+AI187</f>
        <v>0</v>
      </c>
    </row>
    <row r="188" spans="1:37">
      <c r="A188" s="257"/>
      <c r="B188" s="249"/>
      <c r="C188" s="250"/>
      <c r="D188" s="250"/>
      <c r="E188" s="250"/>
      <c r="F188" s="251"/>
      <c r="G188" s="254"/>
      <c r="H188" s="257"/>
      <c r="I188" s="249"/>
      <c r="J188" s="250"/>
      <c r="K188" s="250"/>
      <c r="L188" s="250"/>
      <c r="M188" s="251"/>
      <c r="N188" s="254"/>
      <c r="O188" s="1781">
        <v>2036</v>
      </c>
      <c r="P188" s="249" t="s">
        <v>214</v>
      </c>
      <c r="Q188" s="250"/>
      <c r="R188" s="250"/>
      <c r="S188" s="250"/>
      <c r="T188" s="251">
        <f t="shared" si="45"/>
        <v>0</v>
      </c>
      <c r="U188" s="254"/>
      <c r="V188" s="1781">
        <v>2036</v>
      </c>
      <c r="W188" s="249" t="s">
        <v>214</v>
      </c>
      <c r="X188" s="250">
        <f t="shared" si="43"/>
        <v>0</v>
      </c>
      <c r="Y188" s="250">
        <f>X188*$Y$5/12</f>
        <v>0</v>
      </c>
      <c r="Z188" s="250">
        <f t="shared" si="48"/>
        <v>0</v>
      </c>
      <c r="AA188" s="256">
        <f t="shared" si="46"/>
        <v>0</v>
      </c>
      <c r="AB188" s="258"/>
      <c r="AC188" s="1781">
        <v>2036</v>
      </c>
      <c r="AD188" s="249" t="s">
        <v>214</v>
      </c>
      <c r="AE188" s="250">
        <f>AE5-AE6</f>
        <v>0</v>
      </c>
      <c r="AF188" s="250">
        <f>AE188*$Y$5/12</f>
        <v>0</v>
      </c>
      <c r="AG188" s="250">
        <f>AE$5/AF$6</f>
        <v>0</v>
      </c>
      <c r="AH188" s="256">
        <f t="shared" si="47"/>
        <v>0</v>
      </c>
      <c r="AI188" s="258"/>
      <c r="AK188" s="255"/>
    </row>
    <row r="189" spans="1:37" hidden="1">
      <c r="A189" s="257"/>
      <c r="B189" s="249"/>
      <c r="C189" s="250"/>
      <c r="D189" s="250"/>
      <c r="E189" s="250"/>
      <c r="F189" s="251"/>
      <c r="G189" s="254"/>
      <c r="H189" s="257"/>
      <c r="I189" s="249"/>
      <c r="J189" s="250"/>
      <c r="K189" s="250"/>
      <c r="L189" s="250"/>
      <c r="M189" s="251"/>
      <c r="N189" s="254"/>
      <c r="O189" s="1782"/>
      <c r="P189" s="249" t="s">
        <v>215</v>
      </c>
      <c r="Q189" s="250"/>
      <c r="R189" s="250"/>
      <c r="S189" s="250"/>
      <c r="T189" s="251">
        <f t="shared" si="45"/>
        <v>0</v>
      </c>
      <c r="U189" s="254"/>
      <c r="V189" s="1782"/>
      <c r="W189" s="249" t="s">
        <v>215</v>
      </c>
      <c r="X189" s="250">
        <f t="shared" si="43"/>
        <v>0</v>
      </c>
      <c r="Y189" s="250">
        <f t="shared" si="41"/>
        <v>0</v>
      </c>
      <c r="Z189" s="250">
        <f t="shared" si="48"/>
        <v>0</v>
      </c>
      <c r="AA189" s="256">
        <f t="shared" si="46"/>
        <v>0</v>
      </c>
      <c r="AB189" s="259"/>
      <c r="AC189" s="1782"/>
      <c r="AD189" s="249" t="s">
        <v>215</v>
      </c>
      <c r="AE189" s="250">
        <f>AE188-AG188</f>
        <v>0</v>
      </c>
      <c r="AF189" s="250">
        <f t="shared" si="42"/>
        <v>0</v>
      </c>
      <c r="AG189" s="250">
        <f>AE$5/AF$6</f>
        <v>0</v>
      </c>
      <c r="AH189" s="256">
        <f t="shared" si="47"/>
        <v>0</v>
      </c>
      <c r="AI189" s="259"/>
      <c r="AK189" s="255"/>
    </row>
    <row r="190" spans="1:37" hidden="1">
      <c r="A190" s="257"/>
      <c r="B190" s="249"/>
      <c r="C190" s="250"/>
      <c r="D190" s="250"/>
      <c r="E190" s="250"/>
      <c r="F190" s="251"/>
      <c r="G190" s="254"/>
      <c r="H190" s="257"/>
      <c r="I190" s="249"/>
      <c r="J190" s="250"/>
      <c r="K190" s="250"/>
      <c r="L190" s="250"/>
      <c r="M190" s="251"/>
      <c r="N190" s="254"/>
      <c r="O190" s="1782"/>
      <c r="P190" s="249" t="s">
        <v>216</v>
      </c>
      <c r="Q190" s="250"/>
      <c r="R190" s="250"/>
      <c r="S190" s="250"/>
      <c r="T190" s="251">
        <f t="shared" si="45"/>
        <v>0</v>
      </c>
      <c r="U190" s="254"/>
      <c r="V190" s="1782"/>
      <c r="W190" s="249" t="s">
        <v>216</v>
      </c>
      <c r="X190" s="250">
        <f t="shared" si="43"/>
        <v>0</v>
      </c>
      <c r="Y190" s="250">
        <f t="shared" si="41"/>
        <v>0</v>
      </c>
      <c r="Z190" s="250">
        <f t="shared" si="48"/>
        <v>0</v>
      </c>
      <c r="AA190" s="256">
        <f t="shared" si="46"/>
        <v>0</v>
      </c>
      <c r="AB190" s="259"/>
      <c r="AC190" s="1782"/>
      <c r="AD190" s="249" t="s">
        <v>216</v>
      </c>
      <c r="AE190" s="250">
        <f t="shared" ref="AE190:AE201" si="49">AE189-AG189</f>
        <v>0</v>
      </c>
      <c r="AF190" s="250">
        <f t="shared" si="42"/>
        <v>0</v>
      </c>
      <c r="AG190" s="250">
        <f t="shared" ref="AG190:AG253" si="50">AE$5/AF$6</f>
        <v>0</v>
      </c>
      <c r="AH190" s="256">
        <f t="shared" si="47"/>
        <v>0</v>
      </c>
      <c r="AI190" s="259"/>
      <c r="AK190" s="255"/>
    </row>
    <row r="191" spans="1:37" hidden="1">
      <c r="A191" s="257"/>
      <c r="B191" s="249"/>
      <c r="C191" s="250"/>
      <c r="D191" s="250"/>
      <c r="E191" s="250"/>
      <c r="F191" s="251"/>
      <c r="G191" s="254"/>
      <c r="H191" s="257"/>
      <c r="I191" s="249"/>
      <c r="J191" s="250"/>
      <c r="K191" s="250"/>
      <c r="L191" s="250"/>
      <c r="M191" s="251"/>
      <c r="N191" s="254"/>
      <c r="O191" s="1782"/>
      <c r="P191" s="249" t="s">
        <v>217</v>
      </c>
      <c r="Q191" s="250"/>
      <c r="R191" s="250"/>
      <c r="S191" s="250"/>
      <c r="T191" s="251">
        <f t="shared" si="45"/>
        <v>0</v>
      </c>
      <c r="U191" s="254"/>
      <c r="V191" s="1782"/>
      <c r="W191" s="249" t="s">
        <v>217</v>
      </c>
      <c r="X191" s="250">
        <f t="shared" si="43"/>
        <v>0</v>
      </c>
      <c r="Y191" s="250">
        <f t="shared" si="41"/>
        <v>0</v>
      </c>
      <c r="Z191" s="250">
        <f t="shared" si="48"/>
        <v>0</v>
      </c>
      <c r="AA191" s="256">
        <f t="shared" si="46"/>
        <v>0</v>
      </c>
      <c r="AB191" s="259"/>
      <c r="AC191" s="1782"/>
      <c r="AD191" s="249" t="s">
        <v>217</v>
      </c>
      <c r="AE191" s="250">
        <f t="shared" si="49"/>
        <v>0</v>
      </c>
      <c r="AF191" s="250">
        <f t="shared" si="42"/>
        <v>0</v>
      </c>
      <c r="AG191" s="250">
        <f t="shared" si="50"/>
        <v>0</v>
      </c>
      <c r="AH191" s="256">
        <f t="shared" si="47"/>
        <v>0</v>
      </c>
      <c r="AI191" s="259"/>
      <c r="AK191" s="255"/>
    </row>
    <row r="192" spans="1:37" hidden="1">
      <c r="A192" s="257"/>
      <c r="B192" s="249"/>
      <c r="C192" s="250"/>
      <c r="D192" s="250"/>
      <c r="E192" s="250"/>
      <c r="F192" s="251"/>
      <c r="G192" s="254"/>
      <c r="H192" s="257"/>
      <c r="I192" s="249"/>
      <c r="J192" s="250"/>
      <c r="K192" s="250"/>
      <c r="L192" s="250"/>
      <c r="M192" s="251"/>
      <c r="N192" s="254"/>
      <c r="O192" s="1782"/>
      <c r="P192" s="249" t="s">
        <v>218</v>
      </c>
      <c r="Q192" s="250"/>
      <c r="R192" s="250"/>
      <c r="S192" s="250"/>
      <c r="T192" s="251">
        <f t="shared" si="45"/>
        <v>0</v>
      </c>
      <c r="U192" s="254"/>
      <c r="V192" s="1782"/>
      <c r="W192" s="249" t="s">
        <v>218</v>
      </c>
      <c r="X192" s="250">
        <f t="shared" si="43"/>
        <v>0</v>
      </c>
      <c r="Y192" s="250">
        <f t="shared" si="41"/>
        <v>0</v>
      </c>
      <c r="Z192" s="250">
        <f t="shared" si="48"/>
        <v>0</v>
      </c>
      <c r="AA192" s="256">
        <f t="shared" si="46"/>
        <v>0</v>
      </c>
      <c r="AB192" s="259"/>
      <c r="AC192" s="1782"/>
      <c r="AD192" s="249" t="s">
        <v>218</v>
      </c>
      <c r="AE192" s="250">
        <f t="shared" si="49"/>
        <v>0</v>
      </c>
      <c r="AF192" s="250">
        <f t="shared" si="42"/>
        <v>0</v>
      </c>
      <c r="AG192" s="250">
        <f t="shared" si="50"/>
        <v>0</v>
      </c>
      <c r="AH192" s="256">
        <f t="shared" si="47"/>
        <v>0</v>
      </c>
      <c r="AI192" s="259"/>
      <c r="AK192" s="255"/>
    </row>
    <row r="193" spans="1:37" hidden="1">
      <c r="A193" s="257"/>
      <c r="B193" s="249"/>
      <c r="C193" s="250"/>
      <c r="D193" s="250"/>
      <c r="E193" s="250"/>
      <c r="F193" s="251"/>
      <c r="G193" s="254"/>
      <c r="H193" s="257"/>
      <c r="I193" s="249"/>
      <c r="J193" s="250"/>
      <c r="K193" s="250"/>
      <c r="L193" s="250"/>
      <c r="M193" s="251"/>
      <c r="N193" s="254"/>
      <c r="O193" s="1782"/>
      <c r="P193" s="249" t="s">
        <v>219</v>
      </c>
      <c r="Q193" s="250"/>
      <c r="R193" s="250"/>
      <c r="S193" s="250"/>
      <c r="T193" s="251">
        <f t="shared" si="45"/>
        <v>0</v>
      </c>
      <c r="U193" s="254"/>
      <c r="V193" s="1782"/>
      <c r="W193" s="249" t="s">
        <v>219</v>
      </c>
      <c r="X193" s="250">
        <f t="shared" si="43"/>
        <v>0</v>
      </c>
      <c r="Y193" s="250">
        <f t="shared" si="41"/>
        <v>0</v>
      </c>
      <c r="Z193" s="250">
        <f t="shared" si="48"/>
        <v>0</v>
      </c>
      <c r="AA193" s="256">
        <f t="shared" si="46"/>
        <v>0</v>
      </c>
      <c r="AB193" s="259"/>
      <c r="AC193" s="1782"/>
      <c r="AD193" s="249" t="s">
        <v>219</v>
      </c>
      <c r="AE193" s="250">
        <f t="shared" si="49"/>
        <v>0</v>
      </c>
      <c r="AF193" s="250">
        <f t="shared" si="42"/>
        <v>0</v>
      </c>
      <c r="AG193" s="250">
        <f t="shared" si="50"/>
        <v>0</v>
      </c>
      <c r="AH193" s="256">
        <f t="shared" si="47"/>
        <v>0</v>
      </c>
      <c r="AI193" s="259"/>
      <c r="AK193" s="255"/>
    </row>
    <row r="194" spans="1:37" hidden="1">
      <c r="A194" s="257"/>
      <c r="B194" s="249"/>
      <c r="C194" s="250"/>
      <c r="D194" s="250"/>
      <c r="E194" s="250"/>
      <c r="F194" s="251"/>
      <c r="G194" s="254"/>
      <c r="H194" s="257"/>
      <c r="I194" s="249"/>
      <c r="J194" s="250"/>
      <c r="K194" s="250"/>
      <c r="L194" s="250"/>
      <c r="M194" s="251"/>
      <c r="N194" s="254"/>
      <c r="O194" s="1782"/>
      <c r="P194" s="249" t="s">
        <v>220</v>
      </c>
      <c r="Q194" s="250"/>
      <c r="R194" s="250"/>
      <c r="S194" s="250"/>
      <c r="T194" s="251">
        <f t="shared" si="45"/>
        <v>0</v>
      </c>
      <c r="U194" s="254"/>
      <c r="V194" s="1782"/>
      <c r="W194" s="249" t="s">
        <v>220</v>
      </c>
      <c r="X194" s="250">
        <f t="shared" si="43"/>
        <v>0</v>
      </c>
      <c r="Y194" s="250">
        <f t="shared" si="41"/>
        <v>0</v>
      </c>
      <c r="Z194" s="250">
        <f t="shared" si="48"/>
        <v>0</v>
      </c>
      <c r="AA194" s="256">
        <f t="shared" si="46"/>
        <v>0</v>
      </c>
      <c r="AB194" s="259"/>
      <c r="AC194" s="1782"/>
      <c r="AD194" s="249" t="s">
        <v>220</v>
      </c>
      <c r="AE194" s="250">
        <f t="shared" si="49"/>
        <v>0</v>
      </c>
      <c r="AF194" s="250">
        <f t="shared" si="42"/>
        <v>0</v>
      </c>
      <c r="AG194" s="250">
        <f t="shared" si="50"/>
        <v>0</v>
      </c>
      <c r="AH194" s="256">
        <f t="shared" si="47"/>
        <v>0</v>
      </c>
      <c r="AI194" s="259"/>
      <c r="AK194" s="255"/>
    </row>
    <row r="195" spans="1:37" hidden="1">
      <c r="A195" s="257"/>
      <c r="B195" s="249"/>
      <c r="C195" s="250"/>
      <c r="D195" s="250"/>
      <c r="E195" s="250"/>
      <c r="F195" s="251"/>
      <c r="G195" s="254"/>
      <c r="H195" s="257"/>
      <c r="I195" s="249"/>
      <c r="J195" s="250"/>
      <c r="K195" s="250"/>
      <c r="L195" s="250"/>
      <c r="M195" s="251"/>
      <c r="N195" s="254"/>
      <c r="O195" s="1782"/>
      <c r="P195" s="249" t="s">
        <v>221</v>
      </c>
      <c r="Q195" s="250"/>
      <c r="R195" s="250"/>
      <c r="S195" s="250"/>
      <c r="T195" s="251">
        <f t="shared" si="45"/>
        <v>0</v>
      </c>
      <c r="U195" s="254"/>
      <c r="V195" s="1782"/>
      <c r="W195" s="249" t="s">
        <v>221</v>
      </c>
      <c r="X195" s="250">
        <f t="shared" si="43"/>
        <v>0</v>
      </c>
      <c r="Y195" s="250">
        <f t="shared" si="41"/>
        <v>0</v>
      </c>
      <c r="Z195" s="250">
        <f t="shared" si="48"/>
        <v>0</v>
      </c>
      <c r="AA195" s="256">
        <f t="shared" si="46"/>
        <v>0</v>
      </c>
      <c r="AB195" s="259"/>
      <c r="AC195" s="1782"/>
      <c r="AD195" s="249" t="s">
        <v>221</v>
      </c>
      <c r="AE195" s="250">
        <f t="shared" si="49"/>
        <v>0</v>
      </c>
      <c r="AF195" s="250">
        <f t="shared" si="42"/>
        <v>0</v>
      </c>
      <c r="AG195" s="250">
        <f t="shared" si="50"/>
        <v>0</v>
      </c>
      <c r="AH195" s="256">
        <f t="shared" si="47"/>
        <v>0</v>
      </c>
      <c r="AI195" s="259"/>
      <c r="AK195" s="255"/>
    </row>
    <row r="196" spans="1:37" hidden="1">
      <c r="A196" s="257"/>
      <c r="B196" s="249"/>
      <c r="C196" s="250"/>
      <c r="D196" s="250"/>
      <c r="E196" s="250"/>
      <c r="F196" s="251"/>
      <c r="G196" s="254"/>
      <c r="H196" s="257"/>
      <c r="I196" s="249"/>
      <c r="J196" s="250"/>
      <c r="K196" s="250"/>
      <c r="L196" s="250"/>
      <c r="M196" s="251"/>
      <c r="N196" s="254"/>
      <c r="O196" s="1782"/>
      <c r="P196" s="249" t="s">
        <v>222</v>
      </c>
      <c r="Q196" s="250"/>
      <c r="R196" s="250"/>
      <c r="S196" s="250"/>
      <c r="T196" s="251">
        <f t="shared" si="45"/>
        <v>0</v>
      </c>
      <c r="U196" s="254"/>
      <c r="V196" s="1782"/>
      <c r="W196" s="249" t="s">
        <v>222</v>
      </c>
      <c r="X196" s="250">
        <f t="shared" si="43"/>
        <v>0</v>
      </c>
      <c r="Y196" s="250">
        <f t="shared" si="41"/>
        <v>0</v>
      </c>
      <c r="Z196" s="250">
        <f t="shared" si="48"/>
        <v>0</v>
      </c>
      <c r="AA196" s="256">
        <f t="shared" si="46"/>
        <v>0</v>
      </c>
      <c r="AB196" s="259"/>
      <c r="AC196" s="1782"/>
      <c r="AD196" s="249" t="s">
        <v>222</v>
      </c>
      <c r="AE196" s="250">
        <f t="shared" si="49"/>
        <v>0</v>
      </c>
      <c r="AF196" s="250">
        <f t="shared" si="42"/>
        <v>0</v>
      </c>
      <c r="AG196" s="250">
        <f t="shared" si="50"/>
        <v>0</v>
      </c>
      <c r="AH196" s="256">
        <f t="shared" si="47"/>
        <v>0</v>
      </c>
      <c r="AI196" s="259"/>
      <c r="AK196" s="255"/>
    </row>
    <row r="197" spans="1:37" hidden="1">
      <c r="A197" s="257"/>
      <c r="B197" s="249"/>
      <c r="C197" s="250"/>
      <c r="D197" s="250"/>
      <c r="E197" s="250"/>
      <c r="F197" s="251"/>
      <c r="G197" s="254"/>
      <c r="H197" s="257"/>
      <c r="I197" s="249"/>
      <c r="J197" s="250"/>
      <c r="K197" s="250"/>
      <c r="L197" s="250"/>
      <c r="M197" s="251"/>
      <c r="N197" s="254"/>
      <c r="O197" s="1782"/>
      <c r="P197" s="249" t="s">
        <v>223</v>
      </c>
      <c r="Q197" s="250"/>
      <c r="R197" s="250"/>
      <c r="S197" s="250"/>
      <c r="T197" s="251">
        <f t="shared" si="45"/>
        <v>0</v>
      </c>
      <c r="U197" s="254"/>
      <c r="V197" s="1782"/>
      <c r="W197" s="249" t="s">
        <v>223</v>
      </c>
      <c r="X197" s="250">
        <f t="shared" si="43"/>
        <v>0</v>
      </c>
      <c r="Y197" s="250">
        <f t="shared" si="41"/>
        <v>0</v>
      </c>
      <c r="Z197" s="250">
        <f t="shared" si="48"/>
        <v>0</v>
      </c>
      <c r="AA197" s="256">
        <f t="shared" si="46"/>
        <v>0</v>
      </c>
      <c r="AB197" s="259"/>
      <c r="AC197" s="1782"/>
      <c r="AD197" s="249" t="s">
        <v>223</v>
      </c>
      <c r="AE197" s="250">
        <f t="shared" si="49"/>
        <v>0</v>
      </c>
      <c r="AF197" s="250">
        <f t="shared" si="42"/>
        <v>0</v>
      </c>
      <c r="AG197" s="250">
        <f t="shared" si="50"/>
        <v>0</v>
      </c>
      <c r="AH197" s="256">
        <f t="shared" si="47"/>
        <v>0</v>
      </c>
      <c r="AI197" s="259"/>
      <c r="AK197" s="255"/>
    </row>
    <row r="198" spans="1:37" hidden="1">
      <c r="A198" s="257"/>
      <c r="B198" s="249"/>
      <c r="C198" s="250"/>
      <c r="D198" s="250"/>
      <c r="E198" s="250"/>
      <c r="F198" s="251"/>
      <c r="G198" s="254"/>
      <c r="H198" s="257"/>
      <c r="I198" s="249"/>
      <c r="J198" s="250"/>
      <c r="K198" s="250"/>
      <c r="L198" s="250"/>
      <c r="M198" s="251"/>
      <c r="N198" s="254"/>
      <c r="O198" s="1782"/>
      <c r="P198" s="249" t="s">
        <v>224</v>
      </c>
      <c r="Q198" s="250"/>
      <c r="R198" s="250"/>
      <c r="S198" s="250"/>
      <c r="T198" s="251">
        <f t="shared" si="45"/>
        <v>0</v>
      </c>
      <c r="U198" s="254"/>
      <c r="V198" s="1782"/>
      <c r="W198" s="249" t="s">
        <v>224</v>
      </c>
      <c r="X198" s="250">
        <f t="shared" si="43"/>
        <v>0</v>
      </c>
      <c r="Y198" s="250">
        <f t="shared" si="41"/>
        <v>0</v>
      </c>
      <c r="Z198" s="250">
        <f t="shared" si="48"/>
        <v>0</v>
      </c>
      <c r="AA198" s="256">
        <f t="shared" si="46"/>
        <v>0</v>
      </c>
      <c r="AB198" s="259"/>
      <c r="AC198" s="1782"/>
      <c r="AD198" s="249" t="s">
        <v>224</v>
      </c>
      <c r="AE198" s="250">
        <f t="shared" si="49"/>
        <v>0</v>
      </c>
      <c r="AF198" s="250">
        <f t="shared" si="42"/>
        <v>0</v>
      </c>
      <c r="AG198" s="250">
        <f t="shared" si="50"/>
        <v>0</v>
      </c>
      <c r="AH198" s="256">
        <f t="shared" si="47"/>
        <v>0</v>
      </c>
      <c r="AI198" s="259"/>
      <c r="AK198" s="255"/>
    </row>
    <row r="199" spans="1:37" hidden="1">
      <c r="A199" s="257"/>
      <c r="B199" s="249"/>
      <c r="C199" s="250"/>
      <c r="D199" s="250"/>
      <c r="E199" s="250"/>
      <c r="F199" s="251"/>
      <c r="G199" s="254"/>
      <c r="H199" s="257"/>
      <c r="I199" s="249"/>
      <c r="J199" s="250"/>
      <c r="K199" s="250"/>
      <c r="L199" s="250"/>
      <c r="M199" s="251"/>
      <c r="N199" s="254"/>
      <c r="O199" s="1783"/>
      <c r="P199" s="249" t="s">
        <v>225</v>
      </c>
      <c r="Q199" s="250"/>
      <c r="R199" s="250"/>
      <c r="S199" s="250"/>
      <c r="T199" s="251">
        <f t="shared" si="45"/>
        <v>0</v>
      </c>
      <c r="U199" s="254"/>
      <c r="V199" s="1783"/>
      <c r="W199" s="249" t="s">
        <v>225</v>
      </c>
      <c r="X199" s="250">
        <f t="shared" si="43"/>
        <v>0</v>
      </c>
      <c r="Y199" s="250">
        <f t="shared" si="41"/>
        <v>0</v>
      </c>
      <c r="Z199" s="250">
        <f t="shared" si="48"/>
        <v>0</v>
      </c>
      <c r="AA199" s="256">
        <f t="shared" si="46"/>
        <v>0</v>
      </c>
      <c r="AB199" s="260">
        <f>SUM(Y188:Y199)</f>
        <v>0</v>
      </c>
      <c r="AC199" s="1783"/>
      <c r="AD199" s="249" t="s">
        <v>225</v>
      </c>
      <c r="AE199" s="250">
        <f t="shared" si="49"/>
        <v>0</v>
      </c>
      <c r="AF199" s="250">
        <f t="shared" si="42"/>
        <v>0</v>
      </c>
      <c r="AG199" s="250">
        <f t="shared" si="50"/>
        <v>0</v>
      </c>
      <c r="AH199" s="256">
        <f t="shared" si="47"/>
        <v>0</v>
      </c>
      <c r="AI199" s="260">
        <f>SUM(AF188:AF199)</f>
        <v>0</v>
      </c>
      <c r="AJ199" s="230">
        <f>O188</f>
        <v>2036</v>
      </c>
      <c r="AK199" s="255">
        <f>G199+N199+U199+AB199+AI199</f>
        <v>0</v>
      </c>
    </row>
    <row r="200" spans="1:37" hidden="1">
      <c r="A200" s="257"/>
      <c r="B200" s="249"/>
      <c r="C200" s="250"/>
      <c r="D200" s="250"/>
      <c r="E200" s="250"/>
      <c r="F200" s="251"/>
      <c r="G200" s="254"/>
      <c r="H200" s="257"/>
      <c r="I200" s="249"/>
      <c r="J200" s="250"/>
      <c r="K200" s="250"/>
      <c r="L200" s="250"/>
      <c r="M200" s="251"/>
      <c r="N200" s="254"/>
      <c r="O200" s="261"/>
      <c r="P200" s="249"/>
      <c r="Q200" s="250"/>
      <c r="R200" s="250"/>
      <c r="S200" s="250"/>
      <c r="T200" s="251"/>
      <c r="U200" s="254"/>
      <c r="V200" s="1781">
        <v>2037</v>
      </c>
      <c r="W200" s="249" t="s">
        <v>214</v>
      </c>
      <c r="X200" s="250">
        <f t="shared" si="43"/>
        <v>0</v>
      </c>
      <c r="Y200" s="250">
        <f t="shared" si="41"/>
        <v>0</v>
      </c>
      <c r="Z200" s="250">
        <f t="shared" si="48"/>
        <v>0</v>
      </c>
      <c r="AA200" s="256">
        <f t="shared" si="46"/>
        <v>0</v>
      </c>
      <c r="AB200" s="252"/>
      <c r="AC200" s="1781">
        <v>2037</v>
      </c>
      <c r="AD200" s="249" t="s">
        <v>214</v>
      </c>
      <c r="AE200" s="250">
        <f t="shared" si="49"/>
        <v>0</v>
      </c>
      <c r="AF200" s="250">
        <f t="shared" si="42"/>
        <v>0</v>
      </c>
      <c r="AG200" s="250">
        <f t="shared" si="50"/>
        <v>0</v>
      </c>
      <c r="AH200" s="256">
        <f t="shared" si="47"/>
        <v>0</v>
      </c>
      <c r="AI200" s="252"/>
      <c r="AK200" s="255"/>
    </row>
    <row r="201" spans="1:37" hidden="1">
      <c r="A201" s="257"/>
      <c r="B201" s="249"/>
      <c r="C201" s="250"/>
      <c r="D201" s="250"/>
      <c r="E201" s="250"/>
      <c r="F201" s="251"/>
      <c r="G201" s="254"/>
      <c r="H201" s="257"/>
      <c r="I201" s="249"/>
      <c r="J201" s="250"/>
      <c r="K201" s="250"/>
      <c r="L201" s="250"/>
      <c r="M201" s="251"/>
      <c r="N201" s="254"/>
      <c r="O201" s="261"/>
      <c r="P201" s="249"/>
      <c r="Q201" s="250"/>
      <c r="R201" s="250"/>
      <c r="S201" s="250"/>
      <c r="T201" s="251"/>
      <c r="U201" s="254"/>
      <c r="V201" s="1782"/>
      <c r="W201" s="249" t="s">
        <v>215</v>
      </c>
      <c r="X201" s="250">
        <f t="shared" si="43"/>
        <v>0</v>
      </c>
      <c r="Y201" s="250">
        <f t="shared" si="41"/>
        <v>0</v>
      </c>
      <c r="Z201" s="250">
        <f t="shared" si="48"/>
        <v>0</v>
      </c>
      <c r="AA201" s="256">
        <f t="shared" si="46"/>
        <v>0</v>
      </c>
      <c r="AB201" s="253"/>
      <c r="AC201" s="1782"/>
      <c r="AD201" s="249" t="s">
        <v>215</v>
      </c>
      <c r="AE201" s="250">
        <f t="shared" si="49"/>
        <v>0</v>
      </c>
      <c r="AF201" s="250">
        <f t="shared" si="42"/>
        <v>0</v>
      </c>
      <c r="AG201" s="250">
        <f t="shared" si="50"/>
        <v>0</v>
      </c>
      <c r="AH201" s="256">
        <f t="shared" si="47"/>
        <v>0</v>
      </c>
      <c r="AI201" s="253"/>
      <c r="AK201" s="255"/>
    </row>
    <row r="202" spans="1:37" hidden="1">
      <c r="A202" s="257"/>
      <c r="B202" s="249"/>
      <c r="C202" s="250"/>
      <c r="D202" s="250"/>
      <c r="E202" s="250"/>
      <c r="F202" s="251"/>
      <c r="G202" s="254"/>
      <c r="H202" s="257"/>
      <c r="I202" s="249"/>
      <c r="J202" s="250"/>
      <c r="K202" s="250"/>
      <c r="L202" s="250"/>
      <c r="M202" s="251"/>
      <c r="N202" s="254"/>
      <c r="O202" s="261"/>
      <c r="P202" s="249"/>
      <c r="Q202" s="250"/>
      <c r="R202" s="250"/>
      <c r="S202" s="250"/>
      <c r="T202" s="251"/>
      <c r="U202" s="254"/>
      <c r="V202" s="1782"/>
      <c r="W202" s="249" t="s">
        <v>216</v>
      </c>
      <c r="X202" s="250">
        <f t="shared" si="43"/>
        <v>0</v>
      </c>
      <c r="Y202" s="250">
        <f t="shared" si="41"/>
        <v>0</v>
      </c>
      <c r="Z202" s="250">
        <f t="shared" si="48"/>
        <v>0</v>
      </c>
      <c r="AA202" s="256">
        <f t="shared" si="46"/>
        <v>0</v>
      </c>
      <c r="AB202" s="253"/>
      <c r="AC202" s="1782"/>
      <c r="AD202" s="249" t="s">
        <v>216</v>
      </c>
      <c r="AE202" s="250">
        <f>AE201-AG201</f>
        <v>0</v>
      </c>
      <c r="AF202" s="250">
        <f t="shared" si="42"/>
        <v>0</v>
      </c>
      <c r="AG202" s="250">
        <f t="shared" si="50"/>
        <v>0</v>
      </c>
      <c r="AH202" s="256">
        <f t="shared" si="47"/>
        <v>0</v>
      </c>
      <c r="AI202" s="253"/>
      <c r="AK202" s="255"/>
    </row>
    <row r="203" spans="1:37" hidden="1">
      <c r="A203" s="257"/>
      <c r="B203" s="249"/>
      <c r="C203" s="250"/>
      <c r="D203" s="250"/>
      <c r="E203" s="250"/>
      <c r="F203" s="251"/>
      <c r="G203" s="254"/>
      <c r="H203" s="257"/>
      <c r="I203" s="249"/>
      <c r="J203" s="250"/>
      <c r="K203" s="250"/>
      <c r="L203" s="250"/>
      <c r="M203" s="251"/>
      <c r="N203" s="254"/>
      <c r="O203" s="261"/>
      <c r="P203" s="249"/>
      <c r="Q203" s="250"/>
      <c r="R203" s="250"/>
      <c r="S203" s="250"/>
      <c r="T203" s="251"/>
      <c r="U203" s="254"/>
      <c r="V203" s="1782"/>
      <c r="W203" s="249" t="s">
        <v>217</v>
      </c>
      <c r="X203" s="250">
        <f t="shared" si="43"/>
        <v>0</v>
      </c>
      <c r="Y203" s="250">
        <f t="shared" si="41"/>
        <v>0</v>
      </c>
      <c r="Z203" s="250">
        <f t="shared" si="48"/>
        <v>0</v>
      </c>
      <c r="AA203" s="256">
        <f t="shared" si="46"/>
        <v>0</v>
      </c>
      <c r="AB203" s="253"/>
      <c r="AC203" s="1782"/>
      <c r="AD203" s="249" t="s">
        <v>217</v>
      </c>
      <c r="AE203" s="250">
        <f>AE202-AG202</f>
        <v>0</v>
      </c>
      <c r="AF203" s="250">
        <f t="shared" si="42"/>
        <v>0</v>
      </c>
      <c r="AG203" s="250">
        <f t="shared" si="50"/>
        <v>0</v>
      </c>
      <c r="AH203" s="256">
        <f t="shared" si="47"/>
        <v>0</v>
      </c>
      <c r="AI203" s="253"/>
      <c r="AK203" s="255"/>
    </row>
    <row r="204" spans="1:37" hidden="1">
      <c r="A204" s="257"/>
      <c r="B204" s="249"/>
      <c r="C204" s="250"/>
      <c r="D204" s="250"/>
      <c r="E204" s="250"/>
      <c r="F204" s="251"/>
      <c r="G204" s="254"/>
      <c r="H204" s="257"/>
      <c r="I204" s="249"/>
      <c r="J204" s="250"/>
      <c r="K204" s="250"/>
      <c r="L204" s="250"/>
      <c r="M204" s="251"/>
      <c r="N204" s="254"/>
      <c r="O204" s="261"/>
      <c r="P204" s="249"/>
      <c r="Q204" s="250"/>
      <c r="R204" s="250"/>
      <c r="S204" s="250"/>
      <c r="T204" s="251"/>
      <c r="U204" s="254"/>
      <c r="V204" s="1782"/>
      <c r="W204" s="249" t="s">
        <v>218</v>
      </c>
      <c r="X204" s="250">
        <f t="shared" si="43"/>
        <v>0</v>
      </c>
      <c r="Y204" s="250">
        <f t="shared" si="41"/>
        <v>0</v>
      </c>
      <c r="Z204" s="250">
        <f t="shared" si="48"/>
        <v>0</v>
      </c>
      <c r="AA204" s="256">
        <f t="shared" si="46"/>
        <v>0</v>
      </c>
      <c r="AB204" s="253"/>
      <c r="AC204" s="1782"/>
      <c r="AD204" s="249" t="s">
        <v>218</v>
      </c>
      <c r="AE204" s="250">
        <f>AE203-AG203</f>
        <v>0</v>
      </c>
      <c r="AF204" s="250">
        <f t="shared" si="42"/>
        <v>0</v>
      </c>
      <c r="AG204" s="250">
        <f t="shared" si="50"/>
        <v>0</v>
      </c>
      <c r="AH204" s="256">
        <f t="shared" si="47"/>
        <v>0</v>
      </c>
      <c r="AI204" s="253"/>
      <c r="AK204" s="255"/>
    </row>
    <row r="205" spans="1:37" hidden="1">
      <c r="A205" s="257"/>
      <c r="B205" s="249"/>
      <c r="C205" s="250"/>
      <c r="D205" s="250"/>
      <c r="E205" s="250"/>
      <c r="F205" s="251"/>
      <c r="G205" s="254"/>
      <c r="H205" s="257"/>
      <c r="I205" s="249"/>
      <c r="J205" s="250"/>
      <c r="K205" s="250"/>
      <c r="L205" s="250"/>
      <c r="M205" s="251"/>
      <c r="N205" s="254"/>
      <c r="O205" s="261"/>
      <c r="P205" s="249"/>
      <c r="Q205" s="250"/>
      <c r="R205" s="250"/>
      <c r="S205" s="250"/>
      <c r="T205" s="251"/>
      <c r="U205" s="254"/>
      <c r="V205" s="1782"/>
      <c r="W205" s="249" t="s">
        <v>219</v>
      </c>
      <c r="X205" s="250">
        <f t="shared" si="43"/>
        <v>0</v>
      </c>
      <c r="Y205" s="250">
        <f t="shared" si="41"/>
        <v>0</v>
      </c>
      <c r="Z205" s="250">
        <f t="shared" si="48"/>
        <v>0</v>
      </c>
      <c r="AA205" s="256">
        <f t="shared" si="46"/>
        <v>0</v>
      </c>
      <c r="AB205" s="253"/>
      <c r="AC205" s="1782"/>
      <c r="AD205" s="249" t="s">
        <v>219</v>
      </c>
      <c r="AE205" s="250">
        <f t="shared" ref="AE205:AE268" si="51">AE204-AG204</f>
        <v>0</v>
      </c>
      <c r="AF205" s="250">
        <f t="shared" si="42"/>
        <v>0</v>
      </c>
      <c r="AG205" s="250">
        <f t="shared" si="50"/>
        <v>0</v>
      </c>
      <c r="AH205" s="256">
        <f t="shared" si="47"/>
        <v>0</v>
      </c>
      <c r="AI205" s="253"/>
      <c r="AK205" s="255"/>
    </row>
    <row r="206" spans="1:37" hidden="1">
      <c r="A206" s="257"/>
      <c r="B206" s="249"/>
      <c r="C206" s="250"/>
      <c r="D206" s="250"/>
      <c r="E206" s="250"/>
      <c r="F206" s="251"/>
      <c r="G206" s="254"/>
      <c r="H206" s="257"/>
      <c r="I206" s="249"/>
      <c r="J206" s="250"/>
      <c r="K206" s="250"/>
      <c r="L206" s="250"/>
      <c r="M206" s="251"/>
      <c r="N206" s="254"/>
      <c r="O206" s="261"/>
      <c r="P206" s="249"/>
      <c r="Q206" s="250"/>
      <c r="R206" s="250"/>
      <c r="S206" s="250"/>
      <c r="T206" s="251"/>
      <c r="U206" s="254"/>
      <c r="V206" s="1782"/>
      <c r="W206" s="249" t="s">
        <v>220</v>
      </c>
      <c r="X206" s="250">
        <f t="shared" si="43"/>
        <v>0</v>
      </c>
      <c r="Y206" s="250">
        <f t="shared" si="41"/>
        <v>0</v>
      </c>
      <c r="Z206" s="250">
        <f t="shared" si="48"/>
        <v>0</v>
      </c>
      <c r="AA206" s="256">
        <f t="shared" si="46"/>
        <v>0</v>
      </c>
      <c r="AB206" s="253"/>
      <c r="AC206" s="1782"/>
      <c r="AD206" s="249" t="s">
        <v>220</v>
      </c>
      <c r="AE206" s="250">
        <f t="shared" si="51"/>
        <v>0</v>
      </c>
      <c r="AF206" s="250">
        <f t="shared" si="42"/>
        <v>0</v>
      </c>
      <c r="AG206" s="250">
        <f t="shared" si="50"/>
        <v>0</v>
      </c>
      <c r="AH206" s="256">
        <f t="shared" si="47"/>
        <v>0</v>
      </c>
      <c r="AI206" s="253"/>
      <c r="AK206" s="255"/>
    </row>
    <row r="207" spans="1:37" hidden="1">
      <c r="A207" s="257"/>
      <c r="B207" s="249"/>
      <c r="C207" s="250"/>
      <c r="D207" s="250"/>
      <c r="E207" s="250"/>
      <c r="F207" s="251"/>
      <c r="G207" s="254"/>
      <c r="H207" s="257"/>
      <c r="I207" s="249"/>
      <c r="J207" s="250"/>
      <c r="K207" s="250"/>
      <c r="L207" s="250"/>
      <c r="M207" s="251"/>
      <c r="N207" s="254"/>
      <c r="O207" s="261"/>
      <c r="P207" s="249"/>
      <c r="Q207" s="250"/>
      <c r="R207" s="250"/>
      <c r="S207" s="250"/>
      <c r="T207" s="251"/>
      <c r="U207" s="254"/>
      <c r="V207" s="1782"/>
      <c r="W207" s="249" t="s">
        <v>221</v>
      </c>
      <c r="X207" s="250">
        <f t="shared" si="43"/>
        <v>0</v>
      </c>
      <c r="Y207" s="250">
        <f t="shared" si="41"/>
        <v>0</v>
      </c>
      <c r="Z207" s="250">
        <f t="shared" si="48"/>
        <v>0</v>
      </c>
      <c r="AA207" s="256">
        <f t="shared" si="46"/>
        <v>0</v>
      </c>
      <c r="AB207" s="253"/>
      <c r="AC207" s="1782"/>
      <c r="AD207" s="249" t="s">
        <v>221</v>
      </c>
      <c r="AE207" s="250">
        <f t="shared" si="51"/>
        <v>0</v>
      </c>
      <c r="AF207" s="250">
        <f t="shared" si="42"/>
        <v>0</v>
      </c>
      <c r="AG207" s="250">
        <f t="shared" si="50"/>
        <v>0</v>
      </c>
      <c r="AH207" s="256">
        <f t="shared" si="47"/>
        <v>0</v>
      </c>
      <c r="AI207" s="253"/>
      <c r="AK207" s="255"/>
    </row>
    <row r="208" spans="1:37" hidden="1">
      <c r="A208" s="257"/>
      <c r="B208" s="249"/>
      <c r="C208" s="250"/>
      <c r="D208" s="250"/>
      <c r="E208" s="250"/>
      <c r="F208" s="251"/>
      <c r="G208" s="254"/>
      <c r="H208" s="257"/>
      <c r="I208" s="249"/>
      <c r="J208" s="250"/>
      <c r="K208" s="250"/>
      <c r="L208" s="250"/>
      <c r="M208" s="251"/>
      <c r="N208" s="254"/>
      <c r="O208" s="261"/>
      <c r="P208" s="249"/>
      <c r="Q208" s="250"/>
      <c r="R208" s="250"/>
      <c r="S208" s="250"/>
      <c r="T208" s="251"/>
      <c r="U208" s="254"/>
      <c r="V208" s="1782"/>
      <c r="W208" s="249" t="s">
        <v>222</v>
      </c>
      <c r="X208" s="250">
        <f t="shared" si="43"/>
        <v>0</v>
      </c>
      <c r="Y208" s="250">
        <f t="shared" si="41"/>
        <v>0</v>
      </c>
      <c r="Z208" s="250">
        <f t="shared" si="48"/>
        <v>0</v>
      </c>
      <c r="AA208" s="256">
        <f t="shared" si="46"/>
        <v>0</v>
      </c>
      <c r="AB208" s="253"/>
      <c r="AC208" s="1782"/>
      <c r="AD208" s="249" t="s">
        <v>222</v>
      </c>
      <c r="AE208" s="250">
        <f t="shared" si="51"/>
        <v>0</v>
      </c>
      <c r="AF208" s="250">
        <f t="shared" si="42"/>
        <v>0</v>
      </c>
      <c r="AG208" s="250">
        <f t="shared" si="50"/>
        <v>0</v>
      </c>
      <c r="AH208" s="256">
        <f t="shared" si="47"/>
        <v>0</v>
      </c>
      <c r="AI208" s="253"/>
      <c r="AK208" s="255"/>
    </row>
    <row r="209" spans="1:37" hidden="1">
      <c r="A209" s="257"/>
      <c r="B209" s="249"/>
      <c r="C209" s="250"/>
      <c r="D209" s="250"/>
      <c r="E209" s="250"/>
      <c r="F209" s="251"/>
      <c r="G209" s="254"/>
      <c r="H209" s="257"/>
      <c r="I209" s="249"/>
      <c r="J209" s="250"/>
      <c r="K209" s="250"/>
      <c r="L209" s="250"/>
      <c r="M209" s="251"/>
      <c r="N209" s="254"/>
      <c r="O209" s="261"/>
      <c r="P209" s="249"/>
      <c r="Q209" s="250"/>
      <c r="R209" s="250"/>
      <c r="S209" s="250"/>
      <c r="T209" s="251"/>
      <c r="U209" s="254"/>
      <c r="V209" s="1782"/>
      <c r="W209" s="249" t="s">
        <v>223</v>
      </c>
      <c r="X209" s="250">
        <f t="shared" si="43"/>
        <v>0</v>
      </c>
      <c r="Y209" s="250">
        <f t="shared" si="41"/>
        <v>0</v>
      </c>
      <c r="Z209" s="250">
        <f t="shared" si="48"/>
        <v>0</v>
      </c>
      <c r="AA209" s="256">
        <f t="shared" si="46"/>
        <v>0</v>
      </c>
      <c r="AB209" s="253"/>
      <c r="AC209" s="1782"/>
      <c r="AD209" s="249" t="s">
        <v>223</v>
      </c>
      <c r="AE209" s="250">
        <f t="shared" si="51"/>
        <v>0</v>
      </c>
      <c r="AF209" s="250">
        <f t="shared" si="42"/>
        <v>0</v>
      </c>
      <c r="AG209" s="250">
        <f t="shared" si="50"/>
        <v>0</v>
      </c>
      <c r="AH209" s="256">
        <f t="shared" si="47"/>
        <v>0</v>
      </c>
      <c r="AI209" s="253"/>
      <c r="AK209" s="255"/>
    </row>
    <row r="210" spans="1:37" hidden="1">
      <c r="A210" s="257"/>
      <c r="B210" s="249"/>
      <c r="C210" s="250"/>
      <c r="D210" s="250"/>
      <c r="E210" s="250"/>
      <c r="F210" s="251"/>
      <c r="G210" s="254"/>
      <c r="H210" s="257"/>
      <c r="I210" s="249"/>
      <c r="J210" s="250"/>
      <c r="K210" s="250"/>
      <c r="L210" s="250"/>
      <c r="M210" s="251"/>
      <c r="N210" s="254"/>
      <c r="O210" s="261"/>
      <c r="P210" s="249"/>
      <c r="Q210" s="250"/>
      <c r="R210" s="250"/>
      <c r="S210" s="250"/>
      <c r="T210" s="251"/>
      <c r="U210" s="254"/>
      <c r="V210" s="1782"/>
      <c r="W210" s="249" t="s">
        <v>224</v>
      </c>
      <c r="X210" s="250">
        <f t="shared" si="43"/>
        <v>0</v>
      </c>
      <c r="Y210" s="250">
        <f t="shared" si="41"/>
        <v>0</v>
      </c>
      <c r="Z210" s="250">
        <f t="shared" si="48"/>
        <v>0</v>
      </c>
      <c r="AA210" s="256">
        <f t="shared" si="46"/>
        <v>0</v>
      </c>
      <c r="AB210" s="253"/>
      <c r="AC210" s="1782"/>
      <c r="AD210" s="249" t="s">
        <v>224</v>
      </c>
      <c r="AE210" s="250">
        <f t="shared" si="51"/>
        <v>0</v>
      </c>
      <c r="AF210" s="250">
        <f t="shared" si="42"/>
        <v>0</v>
      </c>
      <c r="AG210" s="250">
        <f t="shared" si="50"/>
        <v>0</v>
      </c>
      <c r="AH210" s="256">
        <f t="shared" si="47"/>
        <v>0</v>
      </c>
      <c r="AI210" s="253"/>
      <c r="AK210" s="255"/>
    </row>
    <row r="211" spans="1:37" hidden="1">
      <c r="A211" s="257"/>
      <c r="B211" s="249"/>
      <c r="C211" s="250"/>
      <c r="D211" s="250"/>
      <c r="E211" s="250"/>
      <c r="F211" s="251"/>
      <c r="G211" s="254"/>
      <c r="H211" s="257"/>
      <c r="I211" s="249"/>
      <c r="J211" s="250"/>
      <c r="K211" s="250"/>
      <c r="L211" s="250"/>
      <c r="M211" s="251"/>
      <c r="N211" s="254"/>
      <c r="O211" s="261"/>
      <c r="P211" s="249"/>
      <c r="Q211" s="250"/>
      <c r="R211" s="250"/>
      <c r="S211" s="250"/>
      <c r="T211" s="251"/>
      <c r="U211" s="254"/>
      <c r="V211" s="1783"/>
      <c r="W211" s="249" t="s">
        <v>225</v>
      </c>
      <c r="X211" s="250">
        <f t="shared" si="43"/>
        <v>0</v>
      </c>
      <c r="Y211" s="250">
        <f t="shared" si="41"/>
        <v>0</v>
      </c>
      <c r="Z211" s="250">
        <f t="shared" si="48"/>
        <v>0</v>
      </c>
      <c r="AA211" s="256">
        <f t="shared" si="46"/>
        <v>0</v>
      </c>
      <c r="AB211" s="254">
        <f>SUM(Y200:Y211)</f>
        <v>0</v>
      </c>
      <c r="AC211" s="1783"/>
      <c r="AD211" s="249" t="s">
        <v>225</v>
      </c>
      <c r="AE211" s="250">
        <f t="shared" si="51"/>
        <v>0</v>
      </c>
      <c r="AF211" s="250">
        <f t="shared" si="42"/>
        <v>0</v>
      </c>
      <c r="AG211" s="250">
        <f t="shared" si="50"/>
        <v>0</v>
      </c>
      <c r="AH211" s="256">
        <f t="shared" si="47"/>
        <v>0</v>
      </c>
      <c r="AI211" s="254">
        <f>SUM(AF200:AF211)</f>
        <v>0</v>
      </c>
      <c r="AJ211" s="230">
        <f>V200</f>
        <v>2037</v>
      </c>
      <c r="AK211" s="255">
        <f>G211+N211+U211+AB211+AI211</f>
        <v>0</v>
      </c>
    </row>
    <row r="212" spans="1:37" hidden="1">
      <c r="A212" s="257"/>
      <c r="B212" s="249"/>
      <c r="C212" s="250"/>
      <c r="D212" s="250"/>
      <c r="E212" s="250"/>
      <c r="F212" s="251"/>
      <c r="G212" s="254"/>
      <c r="H212" s="257"/>
      <c r="I212" s="249"/>
      <c r="J212" s="250"/>
      <c r="K212" s="250"/>
      <c r="L212" s="250"/>
      <c r="M212" s="251"/>
      <c r="N212" s="254"/>
      <c r="O212" s="261"/>
      <c r="P212" s="249"/>
      <c r="Q212" s="250"/>
      <c r="R212" s="250"/>
      <c r="S212" s="250"/>
      <c r="T212" s="251"/>
      <c r="U212" s="254"/>
      <c r="V212" s="1781">
        <v>2038</v>
      </c>
      <c r="W212" s="249" t="s">
        <v>214</v>
      </c>
      <c r="X212" s="250">
        <f t="shared" si="43"/>
        <v>0</v>
      </c>
      <c r="Y212" s="250">
        <f t="shared" si="41"/>
        <v>0</v>
      </c>
      <c r="Z212" s="250">
        <f t="shared" si="48"/>
        <v>0</v>
      </c>
      <c r="AA212" s="256">
        <f t="shared" si="46"/>
        <v>0</v>
      </c>
      <c r="AB212" s="252"/>
      <c r="AC212" s="1781">
        <v>2038</v>
      </c>
      <c r="AD212" s="249" t="s">
        <v>214</v>
      </c>
      <c r="AE212" s="250">
        <f t="shared" si="51"/>
        <v>0</v>
      </c>
      <c r="AF212" s="250">
        <f t="shared" si="42"/>
        <v>0</v>
      </c>
      <c r="AG212" s="250">
        <f t="shared" si="50"/>
        <v>0</v>
      </c>
      <c r="AH212" s="256">
        <f t="shared" si="47"/>
        <v>0</v>
      </c>
      <c r="AI212" s="252"/>
      <c r="AK212" s="255"/>
    </row>
    <row r="213" spans="1:37" hidden="1">
      <c r="A213" s="257"/>
      <c r="B213" s="249"/>
      <c r="C213" s="250"/>
      <c r="D213" s="250"/>
      <c r="E213" s="250"/>
      <c r="F213" s="251"/>
      <c r="G213" s="254"/>
      <c r="H213" s="257"/>
      <c r="I213" s="249"/>
      <c r="J213" s="250"/>
      <c r="K213" s="250"/>
      <c r="L213" s="250"/>
      <c r="M213" s="251"/>
      <c r="N213" s="254"/>
      <c r="O213" s="261"/>
      <c r="P213" s="249"/>
      <c r="Q213" s="250"/>
      <c r="R213" s="250"/>
      <c r="S213" s="250"/>
      <c r="T213" s="251"/>
      <c r="U213" s="254"/>
      <c r="V213" s="1782"/>
      <c r="W213" s="249" t="s">
        <v>215</v>
      </c>
      <c r="X213" s="250">
        <f t="shared" si="43"/>
        <v>0</v>
      </c>
      <c r="Y213" s="250">
        <f t="shared" si="41"/>
        <v>0</v>
      </c>
      <c r="Z213" s="250">
        <f t="shared" si="48"/>
        <v>0</v>
      </c>
      <c r="AA213" s="256">
        <f t="shared" si="46"/>
        <v>0</v>
      </c>
      <c r="AB213" s="253"/>
      <c r="AC213" s="1782"/>
      <c r="AD213" s="249" t="s">
        <v>215</v>
      </c>
      <c r="AE213" s="250">
        <f t="shared" si="51"/>
        <v>0</v>
      </c>
      <c r="AF213" s="250">
        <f t="shared" si="42"/>
        <v>0</v>
      </c>
      <c r="AG213" s="250">
        <f t="shared" si="50"/>
        <v>0</v>
      </c>
      <c r="AH213" s="256">
        <f t="shared" si="47"/>
        <v>0</v>
      </c>
      <c r="AI213" s="253"/>
      <c r="AK213" s="255"/>
    </row>
    <row r="214" spans="1:37" hidden="1">
      <c r="A214" s="257"/>
      <c r="B214" s="249"/>
      <c r="C214" s="250"/>
      <c r="D214" s="250"/>
      <c r="E214" s="250"/>
      <c r="F214" s="251"/>
      <c r="G214" s="254"/>
      <c r="H214" s="257"/>
      <c r="I214" s="249"/>
      <c r="J214" s="250"/>
      <c r="K214" s="250"/>
      <c r="L214" s="250"/>
      <c r="M214" s="251"/>
      <c r="N214" s="254"/>
      <c r="O214" s="261"/>
      <c r="P214" s="249"/>
      <c r="Q214" s="250"/>
      <c r="R214" s="250"/>
      <c r="S214" s="250"/>
      <c r="T214" s="251"/>
      <c r="U214" s="254"/>
      <c r="V214" s="1782"/>
      <c r="W214" s="249" t="s">
        <v>216</v>
      </c>
      <c r="X214" s="250">
        <f t="shared" si="43"/>
        <v>0</v>
      </c>
      <c r="Y214" s="250">
        <f t="shared" si="41"/>
        <v>0</v>
      </c>
      <c r="Z214" s="250">
        <f t="shared" si="48"/>
        <v>0</v>
      </c>
      <c r="AA214" s="256">
        <f t="shared" si="46"/>
        <v>0</v>
      </c>
      <c r="AB214" s="253"/>
      <c r="AC214" s="1782"/>
      <c r="AD214" s="249" t="s">
        <v>216</v>
      </c>
      <c r="AE214" s="250">
        <f t="shared" si="51"/>
        <v>0</v>
      </c>
      <c r="AF214" s="250">
        <f t="shared" si="42"/>
        <v>0</v>
      </c>
      <c r="AG214" s="250">
        <f t="shared" si="50"/>
        <v>0</v>
      </c>
      <c r="AH214" s="256">
        <f t="shared" si="47"/>
        <v>0</v>
      </c>
      <c r="AI214" s="253"/>
      <c r="AK214" s="255"/>
    </row>
    <row r="215" spans="1:37" hidden="1">
      <c r="A215" s="257"/>
      <c r="B215" s="249"/>
      <c r="C215" s="250"/>
      <c r="D215" s="250"/>
      <c r="E215" s="250"/>
      <c r="F215" s="251"/>
      <c r="G215" s="254"/>
      <c r="H215" s="257"/>
      <c r="I215" s="249"/>
      <c r="J215" s="250"/>
      <c r="K215" s="250"/>
      <c r="L215" s="250"/>
      <c r="M215" s="251"/>
      <c r="N215" s="254"/>
      <c r="O215" s="261"/>
      <c r="P215" s="249"/>
      <c r="Q215" s="250"/>
      <c r="R215" s="250"/>
      <c r="S215" s="250"/>
      <c r="T215" s="251"/>
      <c r="U215" s="254"/>
      <c r="V215" s="1782"/>
      <c r="W215" s="249" t="s">
        <v>217</v>
      </c>
      <c r="X215" s="250">
        <f t="shared" si="43"/>
        <v>0</v>
      </c>
      <c r="Y215" s="250">
        <f t="shared" si="41"/>
        <v>0</v>
      </c>
      <c r="Z215" s="250">
        <f t="shared" si="48"/>
        <v>0</v>
      </c>
      <c r="AA215" s="256">
        <f t="shared" si="46"/>
        <v>0</v>
      </c>
      <c r="AB215" s="253"/>
      <c r="AC215" s="1782"/>
      <c r="AD215" s="249" t="s">
        <v>217</v>
      </c>
      <c r="AE215" s="250">
        <f t="shared" si="51"/>
        <v>0</v>
      </c>
      <c r="AF215" s="250">
        <f t="shared" si="42"/>
        <v>0</v>
      </c>
      <c r="AG215" s="250">
        <f t="shared" si="50"/>
        <v>0</v>
      </c>
      <c r="AH215" s="256">
        <f t="shared" si="47"/>
        <v>0</v>
      </c>
      <c r="AI215" s="253"/>
      <c r="AK215" s="255"/>
    </row>
    <row r="216" spans="1:37" hidden="1">
      <c r="A216" s="257"/>
      <c r="B216" s="249"/>
      <c r="C216" s="250"/>
      <c r="D216" s="250"/>
      <c r="E216" s="250"/>
      <c r="F216" s="251"/>
      <c r="G216" s="254"/>
      <c r="H216" s="257"/>
      <c r="I216" s="249"/>
      <c r="J216" s="250"/>
      <c r="K216" s="250"/>
      <c r="L216" s="250"/>
      <c r="M216" s="251"/>
      <c r="N216" s="254"/>
      <c r="O216" s="261"/>
      <c r="P216" s="249"/>
      <c r="Q216" s="250"/>
      <c r="R216" s="250"/>
      <c r="S216" s="250"/>
      <c r="T216" s="251"/>
      <c r="U216" s="254"/>
      <c r="V216" s="1782"/>
      <c r="W216" s="249" t="s">
        <v>218</v>
      </c>
      <c r="X216" s="250">
        <f t="shared" si="43"/>
        <v>0</v>
      </c>
      <c r="Y216" s="250">
        <f t="shared" si="41"/>
        <v>0</v>
      </c>
      <c r="Z216" s="250">
        <f t="shared" si="48"/>
        <v>0</v>
      </c>
      <c r="AA216" s="256">
        <f t="shared" si="46"/>
        <v>0</v>
      </c>
      <c r="AB216" s="253"/>
      <c r="AC216" s="1782"/>
      <c r="AD216" s="249" t="s">
        <v>218</v>
      </c>
      <c r="AE216" s="250">
        <f t="shared" si="51"/>
        <v>0</v>
      </c>
      <c r="AF216" s="250">
        <f t="shared" si="42"/>
        <v>0</v>
      </c>
      <c r="AG216" s="250">
        <f t="shared" si="50"/>
        <v>0</v>
      </c>
      <c r="AH216" s="256">
        <f t="shared" si="47"/>
        <v>0</v>
      </c>
      <c r="AI216" s="253"/>
      <c r="AK216" s="255"/>
    </row>
    <row r="217" spans="1:37" hidden="1">
      <c r="A217" s="257"/>
      <c r="B217" s="249"/>
      <c r="C217" s="250"/>
      <c r="D217" s="250"/>
      <c r="E217" s="250"/>
      <c r="F217" s="251"/>
      <c r="G217" s="254"/>
      <c r="H217" s="257"/>
      <c r="I217" s="249"/>
      <c r="J217" s="250"/>
      <c r="K217" s="250"/>
      <c r="L217" s="250"/>
      <c r="M217" s="251"/>
      <c r="N217" s="254"/>
      <c r="O217" s="261"/>
      <c r="P217" s="249"/>
      <c r="Q217" s="250"/>
      <c r="R217" s="250"/>
      <c r="S217" s="250"/>
      <c r="T217" s="251"/>
      <c r="U217" s="254"/>
      <c r="V217" s="1782"/>
      <c r="W217" s="249" t="s">
        <v>219</v>
      </c>
      <c r="X217" s="250">
        <f t="shared" si="43"/>
        <v>0</v>
      </c>
      <c r="Y217" s="250">
        <f t="shared" ref="Y217:Y271" si="52">X217*$Y$5/12</f>
        <v>0</v>
      </c>
      <c r="Z217" s="250">
        <f t="shared" si="48"/>
        <v>0</v>
      </c>
      <c r="AA217" s="256">
        <f t="shared" si="46"/>
        <v>0</v>
      </c>
      <c r="AB217" s="253"/>
      <c r="AC217" s="1782"/>
      <c r="AD217" s="249" t="s">
        <v>219</v>
      </c>
      <c r="AE217" s="250">
        <f t="shared" si="51"/>
        <v>0</v>
      </c>
      <c r="AF217" s="250">
        <f t="shared" ref="AF217:AF280" si="53">AE217*$Y$5/12</f>
        <v>0</v>
      </c>
      <c r="AG217" s="250">
        <f t="shared" si="50"/>
        <v>0</v>
      </c>
      <c r="AH217" s="256">
        <f t="shared" si="47"/>
        <v>0</v>
      </c>
      <c r="AI217" s="253"/>
      <c r="AK217" s="255"/>
    </row>
    <row r="218" spans="1:37" hidden="1">
      <c r="A218" s="257"/>
      <c r="B218" s="249"/>
      <c r="C218" s="250"/>
      <c r="D218" s="250"/>
      <c r="E218" s="250"/>
      <c r="F218" s="251"/>
      <c r="G218" s="254"/>
      <c r="H218" s="257"/>
      <c r="I218" s="249"/>
      <c r="J218" s="250"/>
      <c r="K218" s="250"/>
      <c r="L218" s="250"/>
      <c r="M218" s="251"/>
      <c r="N218" s="254"/>
      <c r="O218" s="261"/>
      <c r="P218" s="249"/>
      <c r="Q218" s="250"/>
      <c r="R218" s="250"/>
      <c r="S218" s="250"/>
      <c r="T218" s="251"/>
      <c r="U218" s="254"/>
      <c r="V218" s="1782"/>
      <c r="W218" s="249" t="s">
        <v>220</v>
      </c>
      <c r="X218" s="250">
        <f t="shared" ref="X218:X271" si="54">X217-Z217</f>
        <v>0</v>
      </c>
      <c r="Y218" s="250">
        <f t="shared" si="52"/>
        <v>0</v>
      </c>
      <c r="Z218" s="250">
        <f t="shared" si="48"/>
        <v>0</v>
      </c>
      <c r="AA218" s="256">
        <f t="shared" si="46"/>
        <v>0</v>
      </c>
      <c r="AB218" s="253"/>
      <c r="AC218" s="1782"/>
      <c r="AD218" s="249" t="s">
        <v>220</v>
      </c>
      <c r="AE218" s="250">
        <f t="shared" si="51"/>
        <v>0</v>
      </c>
      <c r="AF218" s="250">
        <f t="shared" si="53"/>
        <v>0</v>
      </c>
      <c r="AG218" s="250">
        <f t="shared" si="50"/>
        <v>0</v>
      </c>
      <c r="AH218" s="256">
        <f t="shared" si="47"/>
        <v>0</v>
      </c>
      <c r="AI218" s="253"/>
      <c r="AK218" s="255"/>
    </row>
    <row r="219" spans="1:37" hidden="1">
      <c r="A219" s="257"/>
      <c r="B219" s="249"/>
      <c r="C219" s="250"/>
      <c r="D219" s="250"/>
      <c r="E219" s="250"/>
      <c r="F219" s="251"/>
      <c r="G219" s="254"/>
      <c r="H219" s="257"/>
      <c r="I219" s="249"/>
      <c r="J219" s="250"/>
      <c r="K219" s="250"/>
      <c r="L219" s="250"/>
      <c r="M219" s="251"/>
      <c r="N219" s="254"/>
      <c r="O219" s="261"/>
      <c r="P219" s="249"/>
      <c r="Q219" s="250"/>
      <c r="R219" s="250"/>
      <c r="S219" s="250"/>
      <c r="T219" s="251"/>
      <c r="U219" s="254"/>
      <c r="V219" s="1782"/>
      <c r="W219" s="249" t="s">
        <v>221</v>
      </c>
      <c r="X219" s="250">
        <f t="shared" si="54"/>
        <v>0</v>
      </c>
      <c r="Y219" s="250">
        <f t="shared" si="52"/>
        <v>0</v>
      </c>
      <c r="Z219" s="250">
        <f t="shared" si="48"/>
        <v>0</v>
      </c>
      <c r="AA219" s="256">
        <f t="shared" si="46"/>
        <v>0</v>
      </c>
      <c r="AB219" s="253"/>
      <c r="AC219" s="1782"/>
      <c r="AD219" s="249" t="s">
        <v>221</v>
      </c>
      <c r="AE219" s="250">
        <f t="shared" si="51"/>
        <v>0</v>
      </c>
      <c r="AF219" s="250">
        <f t="shared" si="53"/>
        <v>0</v>
      </c>
      <c r="AG219" s="250">
        <f t="shared" si="50"/>
        <v>0</v>
      </c>
      <c r="AH219" s="256">
        <f t="shared" si="47"/>
        <v>0</v>
      </c>
      <c r="AI219" s="253"/>
      <c r="AK219" s="255"/>
    </row>
    <row r="220" spans="1:37" hidden="1">
      <c r="A220" s="257"/>
      <c r="B220" s="249"/>
      <c r="C220" s="250"/>
      <c r="D220" s="250"/>
      <c r="E220" s="250"/>
      <c r="F220" s="251"/>
      <c r="G220" s="254"/>
      <c r="H220" s="257"/>
      <c r="I220" s="249"/>
      <c r="J220" s="250"/>
      <c r="K220" s="250"/>
      <c r="L220" s="250"/>
      <c r="M220" s="251"/>
      <c r="N220" s="254"/>
      <c r="O220" s="261"/>
      <c r="P220" s="249"/>
      <c r="Q220" s="250"/>
      <c r="R220" s="250"/>
      <c r="S220" s="250"/>
      <c r="T220" s="251"/>
      <c r="U220" s="254"/>
      <c r="V220" s="1782"/>
      <c r="W220" s="249" t="s">
        <v>222</v>
      </c>
      <c r="X220" s="250">
        <f t="shared" si="54"/>
        <v>0</v>
      </c>
      <c r="Y220" s="250">
        <f t="shared" si="52"/>
        <v>0</v>
      </c>
      <c r="Z220" s="250">
        <f t="shared" si="48"/>
        <v>0</v>
      </c>
      <c r="AA220" s="256">
        <f t="shared" si="46"/>
        <v>0</v>
      </c>
      <c r="AB220" s="253"/>
      <c r="AC220" s="1782"/>
      <c r="AD220" s="249" t="s">
        <v>222</v>
      </c>
      <c r="AE220" s="250">
        <f t="shared" si="51"/>
        <v>0</v>
      </c>
      <c r="AF220" s="250">
        <f t="shared" si="53"/>
        <v>0</v>
      </c>
      <c r="AG220" s="250">
        <f t="shared" si="50"/>
        <v>0</v>
      </c>
      <c r="AH220" s="256">
        <f t="shared" si="47"/>
        <v>0</v>
      </c>
      <c r="AI220" s="253"/>
      <c r="AK220" s="255"/>
    </row>
    <row r="221" spans="1:37" hidden="1">
      <c r="A221" s="257"/>
      <c r="B221" s="249"/>
      <c r="C221" s="250"/>
      <c r="D221" s="250"/>
      <c r="E221" s="250"/>
      <c r="F221" s="251"/>
      <c r="G221" s="254"/>
      <c r="H221" s="257"/>
      <c r="I221" s="249"/>
      <c r="J221" s="250"/>
      <c r="K221" s="250"/>
      <c r="L221" s="250"/>
      <c r="M221" s="251"/>
      <c r="N221" s="254"/>
      <c r="O221" s="261"/>
      <c r="P221" s="249"/>
      <c r="Q221" s="250"/>
      <c r="R221" s="250"/>
      <c r="S221" s="250"/>
      <c r="T221" s="251"/>
      <c r="U221" s="254"/>
      <c r="V221" s="1782"/>
      <c r="W221" s="249" t="s">
        <v>223</v>
      </c>
      <c r="X221" s="250">
        <f t="shared" si="54"/>
        <v>0</v>
      </c>
      <c r="Y221" s="250">
        <f t="shared" si="52"/>
        <v>0</v>
      </c>
      <c r="Z221" s="250">
        <f t="shared" si="48"/>
        <v>0</v>
      </c>
      <c r="AA221" s="256">
        <f t="shared" si="46"/>
        <v>0</v>
      </c>
      <c r="AB221" s="253"/>
      <c r="AC221" s="1782"/>
      <c r="AD221" s="249" t="s">
        <v>223</v>
      </c>
      <c r="AE221" s="250">
        <f t="shared" si="51"/>
        <v>0</v>
      </c>
      <c r="AF221" s="250">
        <f t="shared" si="53"/>
        <v>0</v>
      </c>
      <c r="AG221" s="250">
        <f t="shared" si="50"/>
        <v>0</v>
      </c>
      <c r="AH221" s="256">
        <f t="shared" si="47"/>
        <v>0</v>
      </c>
      <c r="AI221" s="253"/>
      <c r="AK221" s="255"/>
    </row>
    <row r="222" spans="1:37" hidden="1">
      <c r="A222" s="257"/>
      <c r="B222" s="249"/>
      <c r="C222" s="250"/>
      <c r="D222" s="250"/>
      <c r="E222" s="250"/>
      <c r="F222" s="251"/>
      <c r="G222" s="254"/>
      <c r="H222" s="257"/>
      <c r="I222" s="249"/>
      <c r="J222" s="250"/>
      <c r="K222" s="250"/>
      <c r="L222" s="250"/>
      <c r="M222" s="251"/>
      <c r="N222" s="254"/>
      <c r="O222" s="261"/>
      <c r="P222" s="249"/>
      <c r="Q222" s="250"/>
      <c r="R222" s="250"/>
      <c r="S222" s="250"/>
      <c r="T222" s="251"/>
      <c r="U222" s="254"/>
      <c r="V222" s="1782"/>
      <c r="W222" s="249" t="s">
        <v>224</v>
      </c>
      <c r="X222" s="250">
        <f t="shared" si="54"/>
        <v>0</v>
      </c>
      <c r="Y222" s="250">
        <f t="shared" si="52"/>
        <v>0</v>
      </c>
      <c r="Z222" s="250">
        <f t="shared" si="48"/>
        <v>0</v>
      </c>
      <c r="AA222" s="256">
        <f t="shared" si="46"/>
        <v>0</v>
      </c>
      <c r="AB222" s="253"/>
      <c r="AC222" s="1782"/>
      <c r="AD222" s="249" t="s">
        <v>224</v>
      </c>
      <c r="AE222" s="250">
        <f t="shared" si="51"/>
        <v>0</v>
      </c>
      <c r="AF222" s="250">
        <f t="shared" si="53"/>
        <v>0</v>
      </c>
      <c r="AG222" s="250">
        <f t="shared" si="50"/>
        <v>0</v>
      </c>
      <c r="AH222" s="256">
        <f t="shared" si="47"/>
        <v>0</v>
      </c>
      <c r="AI222" s="253"/>
      <c r="AK222" s="255"/>
    </row>
    <row r="223" spans="1:37" hidden="1">
      <c r="A223" s="257"/>
      <c r="B223" s="249"/>
      <c r="C223" s="250"/>
      <c r="D223" s="250"/>
      <c r="E223" s="250"/>
      <c r="F223" s="251"/>
      <c r="G223" s="254"/>
      <c r="H223" s="257"/>
      <c r="I223" s="249"/>
      <c r="J223" s="250"/>
      <c r="K223" s="250"/>
      <c r="L223" s="250"/>
      <c r="M223" s="251"/>
      <c r="N223" s="254"/>
      <c r="O223" s="261"/>
      <c r="P223" s="249"/>
      <c r="Q223" s="250"/>
      <c r="R223" s="250"/>
      <c r="S223" s="250"/>
      <c r="T223" s="251"/>
      <c r="U223" s="254"/>
      <c r="V223" s="1783"/>
      <c r="W223" s="249" t="s">
        <v>225</v>
      </c>
      <c r="X223" s="250">
        <f t="shared" si="54"/>
        <v>0</v>
      </c>
      <c r="Y223" s="250">
        <f t="shared" si="52"/>
        <v>0</v>
      </c>
      <c r="Z223" s="250">
        <f t="shared" si="48"/>
        <v>0</v>
      </c>
      <c r="AA223" s="256">
        <f t="shared" si="46"/>
        <v>0</v>
      </c>
      <c r="AB223" s="254">
        <f>SUM(Y212:Y223)</f>
        <v>0</v>
      </c>
      <c r="AC223" s="1783"/>
      <c r="AD223" s="249" t="s">
        <v>225</v>
      </c>
      <c r="AE223" s="250">
        <f t="shared" si="51"/>
        <v>0</v>
      </c>
      <c r="AF223" s="250">
        <f t="shared" si="53"/>
        <v>0</v>
      </c>
      <c r="AG223" s="250">
        <f t="shared" si="50"/>
        <v>0</v>
      </c>
      <c r="AH223" s="256">
        <f t="shared" si="47"/>
        <v>0</v>
      </c>
      <c r="AI223" s="254">
        <f>SUM(AF212:AF223)</f>
        <v>0</v>
      </c>
      <c r="AJ223" s="230">
        <f>V212</f>
        <v>2038</v>
      </c>
      <c r="AK223" s="255">
        <f>G223+N223+U223+AB223+AI223</f>
        <v>0</v>
      </c>
    </row>
    <row r="224" spans="1:37" hidden="1">
      <c r="A224" s="257"/>
      <c r="B224" s="249"/>
      <c r="C224" s="250"/>
      <c r="D224" s="250"/>
      <c r="E224" s="250"/>
      <c r="F224" s="251"/>
      <c r="G224" s="254"/>
      <c r="H224" s="257"/>
      <c r="I224" s="249"/>
      <c r="J224" s="250"/>
      <c r="K224" s="250"/>
      <c r="L224" s="250"/>
      <c r="M224" s="251"/>
      <c r="N224" s="254"/>
      <c r="O224" s="261"/>
      <c r="P224" s="249"/>
      <c r="Q224" s="250"/>
      <c r="R224" s="250"/>
      <c r="S224" s="250"/>
      <c r="T224" s="251"/>
      <c r="U224" s="254"/>
      <c r="V224" s="1781">
        <v>2039</v>
      </c>
      <c r="W224" s="249" t="s">
        <v>214</v>
      </c>
      <c r="X224" s="250">
        <f t="shared" si="54"/>
        <v>0</v>
      </c>
      <c r="Y224" s="250">
        <f t="shared" si="52"/>
        <v>0</v>
      </c>
      <c r="Z224" s="250">
        <f t="shared" si="48"/>
        <v>0</v>
      </c>
      <c r="AA224" s="256">
        <f t="shared" si="46"/>
        <v>0</v>
      </c>
      <c r="AB224" s="252"/>
      <c r="AC224" s="1781">
        <v>2039</v>
      </c>
      <c r="AD224" s="249" t="s">
        <v>214</v>
      </c>
      <c r="AE224" s="250">
        <f t="shared" si="51"/>
        <v>0</v>
      </c>
      <c r="AF224" s="250">
        <f t="shared" si="53"/>
        <v>0</v>
      </c>
      <c r="AG224" s="250">
        <f t="shared" si="50"/>
        <v>0</v>
      </c>
      <c r="AH224" s="256">
        <f t="shared" si="47"/>
        <v>0</v>
      </c>
      <c r="AI224" s="252"/>
      <c r="AK224" s="255"/>
    </row>
    <row r="225" spans="1:37" hidden="1">
      <c r="A225" s="257"/>
      <c r="B225" s="249"/>
      <c r="C225" s="250"/>
      <c r="D225" s="250"/>
      <c r="E225" s="250"/>
      <c r="F225" s="251"/>
      <c r="G225" s="254"/>
      <c r="H225" s="257"/>
      <c r="I225" s="249"/>
      <c r="J225" s="250"/>
      <c r="K225" s="250"/>
      <c r="L225" s="250"/>
      <c r="M225" s="251"/>
      <c r="N225" s="254"/>
      <c r="O225" s="261"/>
      <c r="P225" s="249"/>
      <c r="Q225" s="250"/>
      <c r="R225" s="250"/>
      <c r="S225" s="250"/>
      <c r="T225" s="251"/>
      <c r="U225" s="254"/>
      <c r="V225" s="1782"/>
      <c r="W225" s="249" t="s">
        <v>215</v>
      </c>
      <c r="X225" s="250">
        <f t="shared" si="54"/>
        <v>0</v>
      </c>
      <c r="Y225" s="250">
        <f t="shared" si="52"/>
        <v>0</v>
      </c>
      <c r="Z225" s="250">
        <f t="shared" si="48"/>
        <v>0</v>
      </c>
      <c r="AA225" s="256">
        <f t="shared" si="46"/>
        <v>0</v>
      </c>
      <c r="AB225" s="253"/>
      <c r="AC225" s="1782"/>
      <c r="AD225" s="249" t="s">
        <v>215</v>
      </c>
      <c r="AE225" s="250">
        <f t="shared" si="51"/>
        <v>0</v>
      </c>
      <c r="AF225" s="250">
        <f t="shared" si="53"/>
        <v>0</v>
      </c>
      <c r="AG225" s="250">
        <f t="shared" si="50"/>
        <v>0</v>
      </c>
      <c r="AH225" s="256">
        <f t="shared" si="47"/>
        <v>0</v>
      </c>
      <c r="AI225" s="253"/>
      <c r="AK225" s="255"/>
    </row>
    <row r="226" spans="1:37" hidden="1">
      <c r="A226" s="257"/>
      <c r="B226" s="249"/>
      <c r="C226" s="250"/>
      <c r="D226" s="250"/>
      <c r="E226" s="250"/>
      <c r="F226" s="251"/>
      <c r="G226" s="254"/>
      <c r="H226" s="257"/>
      <c r="I226" s="249"/>
      <c r="J226" s="250"/>
      <c r="K226" s="250"/>
      <c r="L226" s="250"/>
      <c r="M226" s="251"/>
      <c r="N226" s="254"/>
      <c r="O226" s="261"/>
      <c r="P226" s="249"/>
      <c r="Q226" s="250"/>
      <c r="R226" s="250"/>
      <c r="S226" s="250"/>
      <c r="T226" s="251"/>
      <c r="U226" s="254"/>
      <c r="V226" s="1782"/>
      <c r="W226" s="249" t="s">
        <v>216</v>
      </c>
      <c r="X226" s="250">
        <f t="shared" si="54"/>
        <v>0</v>
      </c>
      <c r="Y226" s="250">
        <f t="shared" si="52"/>
        <v>0</v>
      </c>
      <c r="Z226" s="250">
        <f t="shared" si="48"/>
        <v>0</v>
      </c>
      <c r="AA226" s="256">
        <f t="shared" ref="AA226:AA283" si="55">Y226+Z226</f>
        <v>0</v>
      </c>
      <c r="AB226" s="253"/>
      <c r="AC226" s="1782"/>
      <c r="AD226" s="249" t="s">
        <v>216</v>
      </c>
      <c r="AE226" s="250">
        <f t="shared" si="51"/>
        <v>0</v>
      </c>
      <c r="AF226" s="250">
        <f t="shared" si="53"/>
        <v>0</v>
      </c>
      <c r="AG226" s="250">
        <f t="shared" si="50"/>
        <v>0</v>
      </c>
      <c r="AH226" s="256">
        <f t="shared" ref="AH226:AH289" si="56">AF226+AG226</f>
        <v>0</v>
      </c>
      <c r="AI226" s="253"/>
      <c r="AK226" s="255"/>
    </row>
    <row r="227" spans="1:37" hidden="1">
      <c r="A227" s="257"/>
      <c r="B227" s="249"/>
      <c r="C227" s="250"/>
      <c r="D227" s="250"/>
      <c r="E227" s="250"/>
      <c r="F227" s="251"/>
      <c r="G227" s="254"/>
      <c r="H227" s="257"/>
      <c r="I227" s="249"/>
      <c r="J227" s="250"/>
      <c r="K227" s="250"/>
      <c r="L227" s="250"/>
      <c r="M227" s="251"/>
      <c r="N227" s="254"/>
      <c r="O227" s="261"/>
      <c r="P227" s="249"/>
      <c r="Q227" s="250"/>
      <c r="R227" s="250"/>
      <c r="S227" s="250"/>
      <c r="T227" s="251"/>
      <c r="U227" s="254"/>
      <c r="V227" s="1782"/>
      <c r="W227" s="249" t="s">
        <v>217</v>
      </c>
      <c r="X227" s="250">
        <f t="shared" si="54"/>
        <v>0</v>
      </c>
      <c r="Y227" s="250">
        <f t="shared" si="52"/>
        <v>0</v>
      </c>
      <c r="Z227" s="250">
        <f t="shared" si="48"/>
        <v>0</v>
      </c>
      <c r="AA227" s="256">
        <f t="shared" si="55"/>
        <v>0</v>
      </c>
      <c r="AB227" s="253"/>
      <c r="AC227" s="1782"/>
      <c r="AD227" s="249" t="s">
        <v>217</v>
      </c>
      <c r="AE227" s="250">
        <f t="shared" si="51"/>
        <v>0</v>
      </c>
      <c r="AF227" s="250">
        <f t="shared" si="53"/>
        <v>0</v>
      </c>
      <c r="AG227" s="250">
        <f t="shared" si="50"/>
        <v>0</v>
      </c>
      <c r="AH227" s="256">
        <f t="shared" si="56"/>
        <v>0</v>
      </c>
      <c r="AI227" s="253"/>
      <c r="AK227" s="255"/>
    </row>
    <row r="228" spans="1:37" hidden="1">
      <c r="A228" s="257"/>
      <c r="B228" s="249"/>
      <c r="C228" s="250"/>
      <c r="D228" s="250"/>
      <c r="E228" s="250"/>
      <c r="F228" s="251"/>
      <c r="G228" s="254"/>
      <c r="H228" s="257"/>
      <c r="I228" s="249"/>
      <c r="J228" s="250"/>
      <c r="K228" s="250"/>
      <c r="L228" s="250"/>
      <c r="M228" s="251"/>
      <c r="N228" s="254"/>
      <c r="O228" s="261"/>
      <c r="P228" s="249"/>
      <c r="Q228" s="250"/>
      <c r="R228" s="250"/>
      <c r="S228" s="250"/>
      <c r="T228" s="251"/>
      <c r="U228" s="254"/>
      <c r="V228" s="1782"/>
      <c r="W228" s="249" t="s">
        <v>218</v>
      </c>
      <c r="X228" s="250">
        <f t="shared" si="54"/>
        <v>0</v>
      </c>
      <c r="Y228" s="250">
        <f t="shared" si="52"/>
        <v>0</v>
      </c>
      <c r="Z228" s="250">
        <f t="shared" si="48"/>
        <v>0</v>
      </c>
      <c r="AA228" s="256">
        <f t="shared" si="55"/>
        <v>0</v>
      </c>
      <c r="AB228" s="253"/>
      <c r="AC228" s="1782"/>
      <c r="AD228" s="249" t="s">
        <v>218</v>
      </c>
      <c r="AE228" s="250">
        <f t="shared" si="51"/>
        <v>0</v>
      </c>
      <c r="AF228" s="250">
        <f t="shared" si="53"/>
        <v>0</v>
      </c>
      <c r="AG228" s="250">
        <f t="shared" si="50"/>
        <v>0</v>
      </c>
      <c r="AH228" s="256">
        <f t="shared" si="56"/>
        <v>0</v>
      </c>
      <c r="AI228" s="253"/>
      <c r="AK228" s="255"/>
    </row>
    <row r="229" spans="1:37" hidden="1">
      <c r="A229" s="257"/>
      <c r="B229" s="249"/>
      <c r="C229" s="250"/>
      <c r="D229" s="250"/>
      <c r="E229" s="250"/>
      <c r="F229" s="251"/>
      <c r="G229" s="254"/>
      <c r="H229" s="257"/>
      <c r="I229" s="249"/>
      <c r="J229" s="250"/>
      <c r="K229" s="250"/>
      <c r="L229" s="250"/>
      <c r="M229" s="251"/>
      <c r="N229" s="254"/>
      <c r="O229" s="261"/>
      <c r="P229" s="249"/>
      <c r="Q229" s="250"/>
      <c r="R229" s="250"/>
      <c r="S229" s="250"/>
      <c r="T229" s="251"/>
      <c r="U229" s="254"/>
      <c r="V229" s="1782"/>
      <c r="W229" s="249" t="s">
        <v>219</v>
      </c>
      <c r="X229" s="250">
        <f t="shared" si="54"/>
        <v>0</v>
      </c>
      <c r="Y229" s="250">
        <f t="shared" si="52"/>
        <v>0</v>
      </c>
      <c r="Z229" s="250">
        <f t="shared" ref="Z229:Z271" si="57">$X$5/120</f>
        <v>0</v>
      </c>
      <c r="AA229" s="256">
        <f t="shared" si="55"/>
        <v>0</v>
      </c>
      <c r="AB229" s="253"/>
      <c r="AC229" s="1782"/>
      <c r="AD229" s="249" t="s">
        <v>219</v>
      </c>
      <c r="AE229" s="250">
        <f t="shared" si="51"/>
        <v>0</v>
      </c>
      <c r="AF229" s="250">
        <f t="shared" si="53"/>
        <v>0</v>
      </c>
      <c r="AG229" s="250">
        <f t="shared" si="50"/>
        <v>0</v>
      </c>
      <c r="AH229" s="256">
        <f t="shared" si="56"/>
        <v>0</v>
      </c>
      <c r="AI229" s="253"/>
      <c r="AK229" s="255"/>
    </row>
    <row r="230" spans="1:37" hidden="1">
      <c r="A230" s="257"/>
      <c r="B230" s="249"/>
      <c r="C230" s="250"/>
      <c r="D230" s="250"/>
      <c r="E230" s="250"/>
      <c r="F230" s="251"/>
      <c r="G230" s="254"/>
      <c r="H230" s="257"/>
      <c r="I230" s="249"/>
      <c r="J230" s="250"/>
      <c r="K230" s="250"/>
      <c r="L230" s="250"/>
      <c r="M230" s="251"/>
      <c r="N230" s="254"/>
      <c r="O230" s="261"/>
      <c r="P230" s="249"/>
      <c r="Q230" s="250"/>
      <c r="R230" s="250"/>
      <c r="S230" s="250"/>
      <c r="T230" s="251"/>
      <c r="U230" s="254"/>
      <c r="V230" s="1782"/>
      <c r="W230" s="249" t="s">
        <v>220</v>
      </c>
      <c r="X230" s="250">
        <f t="shared" si="54"/>
        <v>0</v>
      </c>
      <c r="Y230" s="250">
        <f t="shared" si="52"/>
        <v>0</v>
      </c>
      <c r="Z230" s="250">
        <f t="shared" si="57"/>
        <v>0</v>
      </c>
      <c r="AA230" s="256">
        <f t="shared" si="55"/>
        <v>0</v>
      </c>
      <c r="AB230" s="253"/>
      <c r="AC230" s="1782"/>
      <c r="AD230" s="249" t="s">
        <v>220</v>
      </c>
      <c r="AE230" s="250">
        <f t="shared" si="51"/>
        <v>0</v>
      </c>
      <c r="AF230" s="250">
        <f t="shared" si="53"/>
        <v>0</v>
      </c>
      <c r="AG230" s="250">
        <f t="shared" si="50"/>
        <v>0</v>
      </c>
      <c r="AH230" s="256">
        <f t="shared" si="56"/>
        <v>0</v>
      </c>
      <c r="AI230" s="253"/>
      <c r="AK230" s="255"/>
    </row>
    <row r="231" spans="1:37" hidden="1">
      <c r="A231" s="257"/>
      <c r="B231" s="249"/>
      <c r="C231" s="250"/>
      <c r="D231" s="250"/>
      <c r="E231" s="250"/>
      <c r="F231" s="251"/>
      <c r="G231" s="254"/>
      <c r="H231" s="257"/>
      <c r="I231" s="249"/>
      <c r="J231" s="250"/>
      <c r="K231" s="250"/>
      <c r="L231" s="250"/>
      <c r="M231" s="251"/>
      <c r="N231" s="254"/>
      <c r="O231" s="261"/>
      <c r="P231" s="249"/>
      <c r="Q231" s="250"/>
      <c r="R231" s="250"/>
      <c r="S231" s="250"/>
      <c r="T231" s="251"/>
      <c r="U231" s="254"/>
      <c r="V231" s="1782"/>
      <c r="W231" s="249" t="s">
        <v>221</v>
      </c>
      <c r="X231" s="250">
        <f t="shared" si="54"/>
        <v>0</v>
      </c>
      <c r="Y231" s="250">
        <f t="shared" si="52"/>
        <v>0</v>
      </c>
      <c r="Z231" s="250">
        <f t="shared" si="57"/>
        <v>0</v>
      </c>
      <c r="AA231" s="256">
        <f t="shared" si="55"/>
        <v>0</v>
      </c>
      <c r="AB231" s="253"/>
      <c r="AC231" s="1782"/>
      <c r="AD231" s="249" t="s">
        <v>221</v>
      </c>
      <c r="AE231" s="250">
        <f t="shared" si="51"/>
        <v>0</v>
      </c>
      <c r="AF231" s="250">
        <f t="shared" si="53"/>
        <v>0</v>
      </c>
      <c r="AG231" s="250">
        <f t="shared" si="50"/>
        <v>0</v>
      </c>
      <c r="AH231" s="256">
        <f t="shared" si="56"/>
        <v>0</v>
      </c>
      <c r="AI231" s="253"/>
      <c r="AK231" s="255"/>
    </row>
    <row r="232" spans="1:37" hidden="1">
      <c r="A232" s="257"/>
      <c r="B232" s="249"/>
      <c r="C232" s="250"/>
      <c r="D232" s="250"/>
      <c r="E232" s="250"/>
      <c r="F232" s="251"/>
      <c r="G232" s="254"/>
      <c r="H232" s="257"/>
      <c r="I232" s="249"/>
      <c r="J232" s="250"/>
      <c r="K232" s="250"/>
      <c r="L232" s="250"/>
      <c r="M232" s="251"/>
      <c r="N232" s="254"/>
      <c r="O232" s="261"/>
      <c r="P232" s="249"/>
      <c r="Q232" s="250"/>
      <c r="R232" s="250"/>
      <c r="S232" s="250"/>
      <c r="T232" s="251"/>
      <c r="U232" s="254"/>
      <c r="V232" s="1782"/>
      <c r="W232" s="249" t="s">
        <v>222</v>
      </c>
      <c r="X232" s="250">
        <f t="shared" si="54"/>
        <v>0</v>
      </c>
      <c r="Y232" s="250">
        <f t="shared" si="52"/>
        <v>0</v>
      </c>
      <c r="Z232" s="250">
        <f t="shared" si="57"/>
        <v>0</v>
      </c>
      <c r="AA232" s="256">
        <f t="shared" si="55"/>
        <v>0</v>
      </c>
      <c r="AB232" s="253"/>
      <c r="AC232" s="1782"/>
      <c r="AD232" s="249" t="s">
        <v>222</v>
      </c>
      <c r="AE232" s="250">
        <f t="shared" si="51"/>
        <v>0</v>
      </c>
      <c r="AF232" s="250">
        <f t="shared" si="53"/>
        <v>0</v>
      </c>
      <c r="AG232" s="250">
        <f t="shared" si="50"/>
        <v>0</v>
      </c>
      <c r="AH232" s="256">
        <f t="shared" si="56"/>
        <v>0</v>
      </c>
      <c r="AI232" s="253"/>
      <c r="AK232" s="255"/>
    </row>
    <row r="233" spans="1:37" hidden="1">
      <c r="A233" s="257"/>
      <c r="B233" s="249"/>
      <c r="C233" s="250"/>
      <c r="D233" s="250"/>
      <c r="E233" s="250"/>
      <c r="F233" s="251"/>
      <c r="G233" s="254"/>
      <c r="H233" s="257"/>
      <c r="I233" s="249"/>
      <c r="J233" s="250"/>
      <c r="K233" s="250"/>
      <c r="L233" s="250"/>
      <c r="M233" s="251"/>
      <c r="N233" s="254"/>
      <c r="O233" s="261"/>
      <c r="P233" s="249"/>
      <c r="Q233" s="250"/>
      <c r="R233" s="250"/>
      <c r="S233" s="250"/>
      <c r="T233" s="251"/>
      <c r="U233" s="254"/>
      <c r="V233" s="1782"/>
      <c r="W233" s="249" t="s">
        <v>223</v>
      </c>
      <c r="X233" s="250">
        <f t="shared" si="54"/>
        <v>0</v>
      </c>
      <c r="Y233" s="250">
        <f t="shared" si="52"/>
        <v>0</v>
      </c>
      <c r="Z233" s="250">
        <f t="shared" si="57"/>
        <v>0</v>
      </c>
      <c r="AA233" s="256">
        <f t="shared" si="55"/>
        <v>0</v>
      </c>
      <c r="AB233" s="253"/>
      <c r="AC233" s="1782"/>
      <c r="AD233" s="249" t="s">
        <v>223</v>
      </c>
      <c r="AE233" s="250">
        <f t="shared" si="51"/>
        <v>0</v>
      </c>
      <c r="AF233" s="250">
        <f t="shared" si="53"/>
        <v>0</v>
      </c>
      <c r="AG233" s="250">
        <f t="shared" si="50"/>
        <v>0</v>
      </c>
      <c r="AH233" s="256">
        <f t="shared" si="56"/>
        <v>0</v>
      </c>
      <c r="AI233" s="253"/>
      <c r="AK233" s="255"/>
    </row>
    <row r="234" spans="1:37" hidden="1">
      <c r="A234" s="257"/>
      <c r="B234" s="249"/>
      <c r="C234" s="250"/>
      <c r="D234" s="250"/>
      <c r="E234" s="250"/>
      <c r="F234" s="251"/>
      <c r="G234" s="254"/>
      <c r="H234" s="257"/>
      <c r="I234" s="249"/>
      <c r="J234" s="250"/>
      <c r="K234" s="250"/>
      <c r="L234" s="250"/>
      <c r="M234" s="251"/>
      <c r="N234" s="254"/>
      <c r="O234" s="261"/>
      <c r="P234" s="249"/>
      <c r="Q234" s="250"/>
      <c r="R234" s="250"/>
      <c r="S234" s="250"/>
      <c r="T234" s="251"/>
      <c r="U234" s="254"/>
      <c r="V234" s="1782"/>
      <c r="W234" s="249" t="s">
        <v>224</v>
      </c>
      <c r="X234" s="250">
        <f t="shared" si="54"/>
        <v>0</v>
      </c>
      <c r="Y234" s="250">
        <f t="shared" si="52"/>
        <v>0</v>
      </c>
      <c r="Z234" s="250">
        <f t="shared" si="57"/>
        <v>0</v>
      </c>
      <c r="AA234" s="256">
        <f t="shared" si="55"/>
        <v>0</v>
      </c>
      <c r="AB234" s="253"/>
      <c r="AC234" s="1782"/>
      <c r="AD234" s="249" t="s">
        <v>224</v>
      </c>
      <c r="AE234" s="250">
        <f t="shared" si="51"/>
        <v>0</v>
      </c>
      <c r="AF234" s="250">
        <f t="shared" si="53"/>
        <v>0</v>
      </c>
      <c r="AG234" s="250">
        <f t="shared" si="50"/>
        <v>0</v>
      </c>
      <c r="AH234" s="256">
        <f t="shared" si="56"/>
        <v>0</v>
      </c>
      <c r="AI234" s="253"/>
      <c r="AK234" s="255"/>
    </row>
    <row r="235" spans="1:37" hidden="1">
      <c r="A235" s="257"/>
      <c r="B235" s="249"/>
      <c r="C235" s="250"/>
      <c r="D235" s="250"/>
      <c r="E235" s="250"/>
      <c r="F235" s="251"/>
      <c r="G235" s="254"/>
      <c r="H235" s="257"/>
      <c r="I235" s="249"/>
      <c r="J235" s="250"/>
      <c r="K235" s="250"/>
      <c r="L235" s="250"/>
      <c r="M235" s="251"/>
      <c r="N235" s="254"/>
      <c r="O235" s="261"/>
      <c r="P235" s="249"/>
      <c r="Q235" s="250"/>
      <c r="R235" s="250"/>
      <c r="S235" s="250"/>
      <c r="T235" s="251"/>
      <c r="U235" s="254"/>
      <c r="V235" s="1783"/>
      <c r="W235" s="249" t="s">
        <v>225</v>
      </c>
      <c r="X235" s="250">
        <f t="shared" si="54"/>
        <v>0</v>
      </c>
      <c r="Y235" s="250">
        <f t="shared" si="52"/>
        <v>0</v>
      </c>
      <c r="Z235" s="250">
        <f t="shared" si="57"/>
        <v>0</v>
      </c>
      <c r="AA235" s="256">
        <f t="shared" si="55"/>
        <v>0</v>
      </c>
      <c r="AB235" s="254">
        <f>SUM(Y224:Y235)</f>
        <v>0</v>
      </c>
      <c r="AC235" s="1783"/>
      <c r="AD235" s="249" t="s">
        <v>225</v>
      </c>
      <c r="AE235" s="250">
        <f t="shared" si="51"/>
        <v>0</v>
      </c>
      <c r="AF235" s="250">
        <f t="shared" si="53"/>
        <v>0</v>
      </c>
      <c r="AG235" s="250">
        <f t="shared" si="50"/>
        <v>0</v>
      </c>
      <c r="AH235" s="256">
        <f t="shared" si="56"/>
        <v>0</v>
      </c>
      <c r="AI235" s="254">
        <f>SUM(AF224:AF235)</f>
        <v>0</v>
      </c>
      <c r="AJ235" s="230">
        <f>V224</f>
        <v>2039</v>
      </c>
      <c r="AK235" s="255">
        <f>G235+N235+U235+AB235+AI235</f>
        <v>0</v>
      </c>
    </row>
    <row r="236" spans="1:37" hidden="1">
      <c r="A236" s="257"/>
      <c r="B236" s="249"/>
      <c r="C236" s="250"/>
      <c r="D236" s="250"/>
      <c r="E236" s="250"/>
      <c r="F236" s="251"/>
      <c r="G236" s="254"/>
      <c r="H236" s="257"/>
      <c r="I236" s="249"/>
      <c r="J236" s="250"/>
      <c r="K236" s="250"/>
      <c r="L236" s="250"/>
      <c r="M236" s="251"/>
      <c r="N236" s="254"/>
      <c r="O236" s="261"/>
      <c r="P236" s="249"/>
      <c r="Q236" s="250"/>
      <c r="R236" s="250"/>
      <c r="S236" s="250"/>
      <c r="T236" s="251"/>
      <c r="U236" s="254"/>
      <c r="V236" s="1781">
        <v>2040</v>
      </c>
      <c r="W236" s="249" t="s">
        <v>214</v>
      </c>
      <c r="X236" s="250">
        <f t="shared" si="54"/>
        <v>0</v>
      </c>
      <c r="Y236" s="250">
        <f t="shared" si="52"/>
        <v>0</v>
      </c>
      <c r="Z236" s="250">
        <f t="shared" si="57"/>
        <v>0</v>
      </c>
      <c r="AA236" s="256">
        <f t="shared" si="55"/>
        <v>0</v>
      </c>
      <c r="AB236" s="252"/>
      <c r="AC236" s="1781">
        <v>2040</v>
      </c>
      <c r="AD236" s="249" t="s">
        <v>214</v>
      </c>
      <c r="AE236" s="250">
        <f t="shared" si="51"/>
        <v>0</v>
      </c>
      <c r="AF236" s="250">
        <f t="shared" si="53"/>
        <v>0</v>
      </c>
      <c r="AG236" s="250">
        <f t="shared" si="50"/>
        <v>0</v>
      </c>
      <c r="AH236" s="256">
        <f t="shared" si="56"/>
        <v>0</v>
      </c>
      <c r="AI236" s="252"/>
      <c r="AK236" s="255"/>
    </row>
    <row r="237" spans="1:37" hidden="1">
      <c r="A237" s="257"/>
      <c r="B237" s="249"/>
      <c r="C237" s="250"/>
      <c r="D237" s="250"/>
      <c r="E237" s="250"/>
      <c r="F237" s="251"/>
      <c r="G237" s="254"/>
      <c r="H237" s="257"/>
      <c r="I237" s="249"/>
      <c r="J237" s="250"/>
      <c r="K237" s="250"/>
      <c r="L237" s="250"/>
      <c r="M237" s="251"/>
      <c r="N237" s="254"/>
      <c r="O237" s="261"/>
      <c r="P237" s="249"/>
      <c r="Q237" s="250"/>
      <c r="R237" s="250"/>
      <c r="S237" s="250"/>
      <c r="T237" s="251"/>
      <c r="U237" s="254"/>
      <c r="V237" s="1782"/>
      <c r="W237" s="249" t="s">
        <v>215</v>
      </c>
      <c r="X237" s="250">
        <f t="shared" si="54"/>
        <v>0</v>
      </c>
      <c r="Y237" s="250">
        <f t="shared" si="52"/>
        <v>0</v>
      </c>
      <c r="Z237" s="250">
        <f t="shared" si="57"/>
        <v>0</v>
      </c>
      <c r="AA237" s="256">
        <f t="shared" si="55"/>
        <v>0</v>
      </c>
      <c r="AB237" s="253"/>
      <c r="AC237" s="1782"/>
      <c r="AD237" s="249" t="s">
        <v>215</v>
      </c>
      <c r="AE237" s="250">
        <f t="shared" si="51"/>
        <v>0</v>
      </c>
      <c r="AF237" s="250">
        <f t="shared" si="53"/>
        <v>0</v>
      </c>
      <c r="AG237" s="250">
        <f t="shared" si="50"/>
        <v>0</v>
      </c>
      <c r="AH237" s="256">
        <f t="shared" si="56"/>
        <v>0</v>
      </c>
      <c r="AI237" s="253"/>
      <c r="AK237" s="255"/>
    </row>
    <row r="238" spans="1:37" hidden="1">
      <c r="A238" s="257"/>
      <c r="B238" s="249"/>
      <c r="C238" s="250"/>
      <c r="D238" s="250"/>
      <c r="E238" s="250"/>
      <c r="F238" s="251"/>
      <c r="G238" s="254"/>
      <c r="H238" s="257"/>
      <c r="I238" s="249"/>
      <c r="J238" s="250"/>
      <c r="K238" s="250"/>
      <c r="L238" s="250"/>
      <c r="M238" s="251"/>
      <c r="N238" s="254"/>
      <c r="O238" s="261"/>
      <c r="P238" s="249"/>
      <c r="Q238" s="250"/>
      <c r="R238" s="250"/>
      <c r="S238" s="250"/>
      <c r="T238" s="251"/>
      <c r="U238" s="254"/>
      <c r="V238" s="1782"/>
      <c r="W238" s="249" t="s">
        <v>216</v>
      </c>
      <c r="X238" s="250">
        <f t="shared" si="54"/>
        <v>0</v>
      </c>
      <c r="Y238" s="250">
        <f t="shared" si="52"/>
        <v>0</v>
      </c>
      <c r="Z238" s="250">
        <f t="shared" si="57"/>
        <v>0</v>
      </c>
      <c r="AA238" s="256">
        <f t="shared" si="55"/>
        <v>0</v>
      </c>
      <c r="AB238" s="253"/>
      <c r="AC238" s="1782"/>
      <c r="AD238" s="249" t="s">
        <v>216</v>
      </c>
      <c r="AE238" s="250">
        <f t="shared" si="51"/>
        <v>0</v>
      </c>
      <c r="AF238" s="250">
        <f t="shared" si="53"/>
        <v>0</v>
      </c>
      <c r="AG238" s="250">
        <f t="shared" si="50"/>
        <v>0</v>
      </c>
      <c r="AH238" s="256">
        <f t="shared" si="56"/>
        <v>0</v>
      </c>
      <c r="AI238" s="253"/>
      <c r="AK238" s="255"/>
    </row>
    <row r="239" spans="1:37" hidden="1">
      <c r="A239" s="257"/>
      <c r="B239" s="249"/>
      <c r="C239" s="250"/>
      <c r="D239" s="250"/>
      <c r="E239" s="250"/>
      <c r="F239" s="251"/>
      <c r="G239" s="254"/>
      <c r="H239" s="257"/>
      <c r="I239" s="249"/>
      <c r="J239" s="250"/>
      <c r="K239" s="250"/>
      <c r="L239" s="250"/>
      <c r="M239" s="251"/>
      <c r="N239" s="254"/>
      <c r="O239" s="261"/>
      <c r="P239" s="249"/>
      <c r="Q239" s="250"/>
      <c r="R239" s="250"/>
      <c r="S239" s="250"/>
      <c r="T239" s="251"/>
      <c r="U239" s="254"/>
      <c r="V239" s="1782"/>
      <c r="W239" s="249" t="s">
        <v>217</v>
      </c>
      <c r="X239" s="250">
        <f t="shared" si="54"/>
        <v>0</v>
      </c>
      <c r="Y239" s="250">
        <f t="shared" si="52"/>
        <v>0</v>
      </c>
      <c r="Z239" s="250">
        <f t="shared" si="57"/>
        <v>0</v>
      </c>
      <c r="AA239" s="256">
        <f t="shared" si="55"/>
        <v>0</v>
      </c>
      <c r="AB239" s="253"/>
      <c r="AC239" s="1782"/>
      <c r="AD239" s="249" t="s">
        <v>217</v>
      </c>
      <c r="AE239" s="250">
        <f t="shared" si="51"/>
        <v>0</v>
      </c>
      <c r="AF239" s="250">
        <f t="shared" si="53"/>
        <v>0</v>
      </c>
      <c r="AG239" s="250">
        <f t="shared" si="50"/>
        <v>0</v>
      </c>
      <c r="AH239" s="256">
        <f t="shared" si="56"/>
        <v>0</v>
      </c>
      <c r="AI239" s="253"/>
      <c r="AK239" s="255"/>
    </row>
    <row r="240" spans="1:37" hidden="1">
      <c r="A240" s="257"/>
      <c r="B240" s="249"/>
      <c r="C240" s="250"/>
      <c r="D240" s="250"/>
      <c r="E240" s="250"/>
      <c r="F240" s="251"/>
      <c r="G240" s="254"/>
      <c r="H240" s="257"/>
      <c r="I240" s="249"/>
      <c r="J240" s="250"/>
      <c r="K240" s="250"/>
      <c r="L240" s="250"/>
      <c r="M240" s="251"/>
      <c r="N240" s="254"/>
      <c r="O240" s="261"/>
      <c r="P240" s="249"/>
      <c r="Q240" s="250"/>
      <c r="R240" s="250"/>
      <c r="S240" s="250"/>
      <c r="T240" s="251"/>
      <c r="U240" s="254"/>
      <c r="V240" s="1782"/>
      <c r="W240" s="249" t="s">
        <v>218</v>
      </c>
      <c r="X240" s="250">
        <f t="shared" si="54"/>
        <v>0</v>
      </c>
      <c r="Y240" s="250">
        <f t="shared" si="52"/>
        <v>0</v>
      </c>
      <c r="Z240" s="250">
        <f t="shared" si="57"/>
        <v>0</v>
      </c>
      <c r="AA240" s="256">
        <f t="shared" si="55"/>
        <v>0</v>
      </c>
      <c r="AB240" s="253"/>
      <c r="AC240" s="1782"/>
      <c r="AD240" s="249" t="s">
        <v>218</v>
      </c>
      <c r="AE240" s="250">
        <f t="shared" si="51"/>
        <v>0</v>
      </c>
      <c r="AF240" s="250">
        <f t="shared" si="53"/>
        <v>0</v>
      </c>
      <c r="AG240" s="250">
        <f t="shared" si="50"/>
        <v>0</v>
      </c>
      <c r="AH240" s="256">
        <f t="shared" si="56"/>
        <v>0</v>
      </c>
      <c r="AI240" s="253"/>
      <c r="AK240" s="255"/>
    </row>
    <row r="241" spans="1:37" hidden="1">
      <c r="A241" s="257"/>
      <c r="B241" s="249"/>
      <c r="C241" s="250"/>
      <c r="D241" s="250"/>
      <c r="E241" s="250"/>
      <c r="F241" s="251"/>
      <c r="G241" s="254"/>
      <c r="H241" s="257"/>
      <c r="I241" s="249"/>
      <c r="J241" s="250"/>
      <c r="K241" s="250"/>
      <c r="L241" s="250"/>
      <c r="M241" s="251"/>
      <c r="N241" s="254"/>
      <c r="O241" s="261"/>
      <c r="P241" s="249"/>
      <c r="Q241" s="250"/>
      <c r="R241" s="250"/>
      <c r="S241" s="250"/>
      <c r="T241" s="251"/>
      <c r="U241" s="254"/>
      <c r="V241" s="1782"/>
      <c r="W241" s="249" t="s">
        <v>219</v>
      </c>
      <c r="X241" s="250">
        <f t="shared" si="54"/>
        <v>0</v>
      </c>
      <c r="Y241" s="250">
        <f t="shared" si="52"/>
        <v>0</v>
      </c>
      <c r="Z241" s="250">
        <f t="shared" si="57"/>
        <v>0</v>
      </c>
      <c r="AA241" s="256">
        <f t="shared" si="55"/>
        <v>0</v>
      </c>
      <c r="AB241" s="253"/>
      <c r="AC241" s="1782"/>
      <c r="AD241" s="249" t="s">
        <v>219</v>
      </c>
      <c r="AE241" s="250">
        <f t="shared" si="51"/>
        <v>0</v>
      </c>
      <c r="AF241" s="250">
        <f t="shared" si="53"/>
        <v>0</v>
      </c>
      <c r="AG241" s="250">
        <f t="shared" si="50"/>
        <v>0</v>
      </c>
      <c r="AH241" s="256">
        <f t="shared" si="56"/>
        <v>0</v>
      </c>
      <c r="AI241" s="253"/>
      <c r="AK241" s="255"/>
    </row>
    <row r="242" spans="1:37" hidden="1">
      <c r="A242" s="257"/>
      <c r="B242" s="249"/>
      <c r="C242" s="250"/>
      <c r="D242" s="250"/>
      <c r="E242" s="250"/>
      <c r="F242" s="251"/>
      <c r="G242" s="254"/>
      <c r="H242" s="257"/>
      <c r="I242" s="249"/>
      <c r="J242" s="250"/>
      <c r="K242" s="250"/>
      <c r="L242" s="250"/>
      <c r="M242" s="251"/>
      <c r="N242" s="254"/>
      <c r="O242" s="261"/>
      <c r="P242" s="249"/>
      <c r="Q242" s="250"/>
      <c r="R242" s="250"/>
      <c r="S242" s="250"/>
      <c r="T242" s="251"/>
      <c r="U242" s="254"/>
      <c r="V242" s="1782"/>
      <c r="W242" s="249" t="s">
        <v>220</v>
      </c>
      <c r="X242" s="250">
        <f t="shared" si="54"/>
        <v>0</v>
      </c>
      <c r="Y242" s="250">
        <f t="shared" si="52"/>
        <v>0</v>
      </c>
      <c r="Z242" s="250">
        <f t="shared" si="57"/>
        <v>0</v>
      </c>
      <c r="AA242" s="256">
        <f t="shared" si="55"/>
        <v>0</v>
      </c>
      <c r="AB242" s="253"/>
      <c r="AC242" s="1782"/>
      <c r="AD242" s="249" t="s">
        <v>220</v>
      </c>
      <c r="AE242" s="250">
        <f t="shared" si="51"/>
        <v>0</v>
      </c>
      <c r="AF242" s="250">
        <f t="shared" si="53"/>
        <v>0</v>
      </c>
      <c r="AG242" s="250">
        <f t="shared" si="50"/>
        <v>0</v>
      </c>
      <c r="AH242" s="256">
        <f t="shared" si="56"/>
        <v>0</v>
      </c>
      <c r="AI242" s="253"/>
      <c r="AK242" s="255"/>
    </row>
    <row r="243" spans="1:37" hidden="1">
      <c r="A243" s="257"/>
      <c r="B243" s="249"/>
      <c r="C243" s="250"/>
      <c r="D243" s="250"/>
      <c r="E243" s="250"/>
      <c r="F243" s="251"/>
      <c r="G243" s="254"/>
      <c r="H243" s="257"/>
      <c r="I243" s="249"/>
      <c r="J243" s="250"/>
      <c r="K243" s="250"/>
      <c r="L243" s="250"/>
      <c r="M243" s="251"/>
      <c r="N243" s="254"/>
      <c r="O243" s="261"/>
      <c r="P243" s="249"/>
      <c r="Q243" s="250"/>
      <c r="R243" s="250"/>
      <c r="S243" s="250"/>
      <c r="T243" s="251"/>
      <c r="U243" s="254"/>
      <c r="V243" s="1782"/>
      <c r="W243" s="249" t="s">
        <v>221</v>
      </c>
      <c r="X243" s="250">
        <f t="shared" si="54"/>
        <v>0</v>
      </c>
      <c r="Y243" s="250">
        <f t="shared" si="52"/>
        <v>0</v>
      </c>
      <c r="Z243" s="250">
        <f t="shared" si="57"/>
        <v>0</v>
      </c>
      <c r="AA243" s="256">
        <f t="shared" si="55"/>
        <v>0</v>
      </c>
      <c r="AB243" s="253"/>
      <c r="AC243" s="1782"/>
      <c r="AD243" s="249" t="s">
        <v>221</v>
      </c>
      <c r="AE243" s="250">
        <f t="shared" si="51"/>
        <v>0</v>
      </c>
      <c r="AF243" s="250">
        <f t="shared" si="53"/>
        <v>0</v>
      </c>
      <c r="AG243" s="250">
        <f t="shared" si="50"/>
        <v>0</v>
      </c>
      <c r="AH243" s="256">
        <f t="shared" si="56"/>
        <v>0</v>
      </c>
      <c r="AI243" s="253"/>
      <c r="AK243" s="255"/>
    </row>
    <row r="244" spans="1:37" hidden="1">
      <c r="A244" s="257"/>
      <c r="B244" s="249"/>
      <c r="C244" s="250"/>
      <c r="D244" s="250"/>
      <c r="E244" s="250"/>
      <c r="F244" s="251"/>
      <c r="G244" s="254"/>
      <c r="H244" s="257"/>
      <c r="I244" s="249"/>
      <c r="J244" s="250"/>
      <c r="K244" s="250"/>
      <c r="L244" s="250"/>
      <c r="M244" s="251"/>
      <c r="N244" s="254"/>
      <c r="O244" s="261"/>
      <c r="P244" s="249"/>
      <c r="Q244" s="250"/>
      <c r="R244" s="250"/>
      <c r="S244" s="250"/>
      <c r="T244" s="251"/>
      <c r="U244" s="254"/>
      <c r="V244" s="1782"/>
      <c r="W244" s="249" t="s">
        <v>222</v>
      </c>
      <c r="X244" s="250">
        <f t="shared" si="54"/>
        <v>0</v>
      </c>
      <c r="Y244" s="250">
        <f t="shared" si="52"/>
        <v>0</v>
      </c>
      <c r="Z244" s="250">
        <f t="shared" si="57"/>
        <v>0</v>
      </c>
      <c r="AA244" s="256">
        <f t="shared" si="55"/>
        <v>0</v>
      </c>
      <c r="AB244" s="253"/>
      <c r="AC244" s="1782"/>
      <c r="AD244" s="249" t="s">
        <v>222</v>
      </c>
      <c r="AE244" s="250">
        <f t="shared" si="51"/>
        <v>0</v>
      </c>
      <c r="AF244" s="250">
        <f t="shared" si="53"/>
        <v>0</v>
      </c>
      <c r="AG244" s="250">
        <f t="shared" si="50"/>
        <v>0</v>
      </c>
      <c r="AH244" s="256">
        <f t="shared" si="56"/>
        <v>0</v>
      </c>
      <c r="AI244" s="253"/>
      <c r="AK244" s="255"/>
    </row>
    <row r="245" spans="1:37" hidden="1">
      <c r="A245" s="257"/>
      <c r="B245" s="249"/>
      <c r="C245" s="250"/>
      <c r="D245" s="250"/>
      <c r="E245" s="250"/>
      <c r="F245" s="251"/>
      <c r="G245" s="254"/>
      <c r="H245" s="257"/>
      <c r="I245" s="249"/>
      <c r="J245" s="250"/>
      <c r="K245" s="250"/>
      <c r="L245" s="250"/>
      <c r="M245" s="251"/>
      <c r="N245" s="254"/>
      <c r="O245" s="261"/>
      <c r="P245" s="249"/>
      <c r="Q245" s="250"/>
      <c r="R245" s="250"/>
      <c r="S245" s="250"/>
      <c r="T245" s="251"/>
      <c r="U245" s="254"/>
      <c r="V245" s="1782"/>
      <c r="W245" s="249" t="s">
        <v>223</v>
      </c>
      <c r="X245" s="250">
        <f t="shared" si="54"/>
        <v>0</v>
      </c>
      <c r="Y245" s="250">
        <f t="shared" si="52"/>
        <v>0</v>
      </c>
      <c r="Z245" s="250">
        <f t="shared" si="57"/>
        <v>0</v>
      </c>
      <c r="AA245" s="256">
        <f t="shared" si="55"/>
        <v>0</v>
      </c>
      <c r="AB245" s="253"/>
      <c r="AC245" s="1782"/>
      <c r="AD245" s="249" t="s">
        <v>223</v>
      </c>
      <c r="AE245" s="250">
        <f t="shared" si="51"/>
        <v>0</v>
      </c>
      <c r="AF245" s="250">
        <f t="shared" si="53"/>
        <v>0</v>
      </c>
      <c r="AG245" s="250">
        <f t="shared" si="50"/>
        <v>0</v>
      </c>
      <c r="AH245" s="256">
        <f t="shared" si="56"/>
        <v>0</v>
      </c>
      <c r="AI245" s="253"/>
      <c r="AK245" s="255"/>
    </row>
    <row r="246" spans="1:37" hidden="1">
      <c r="A246" s="257"/>
      <c r="B246" s="249"/>
      <c r="C246" s="250"/>
      <c r="D246" s="250"/>
      <c r="E246" s="250"/>
      <c r="F246" s="251"/>
      <c r="G246" s="254"/>
      <c r="H246" s="257"/>
      <c r="I246" s="249"/>
      <c r="J246" s="250"/>
      <c r="K246" s="250"/>
      <c r="L246" s="250"/>
      <c r="M246" s="251"/>
      <c r="N246" s="254"/>
      <c r="O246" s="261"/>
      <c r="P246" s="249"/>
      <c r="Q246" s="250"/>
      <c r="R246" s="250"/>
      <c r="S246" s="250"/>
      <c r="T246" s="251"/>
      <c r="U246" s="254"/>
      <c r="V246" s="1782"/>
      <c r="W246" s="249" t="s">
        <v>224</v>
      </c>
      <c r="X246" s="250">
        <f t="shared" si="54"/>
        <v>0</v>
      </c>
      <c r="Y246" s="250">
        <f t="shared" si="52"/>
        <v>0</v>
      </c>
      <c r="Z246" s="250">
        <f t="shared" si="57"/>
        <v>0</v>
      </c>
      <c r="AA246" s="256">
        <f t="shared" si="55"/>
        <v>0</v>
      </c>
      <c r="AB246" s="253"/>
      <c r="AC246" s="1782"/>
      <c r="AD246" s="249" t="s">
        <v>224</v>
      </c>
      <c r="AE246" s="250">
        <f t="shared" si="51"/>
        <v>0</v>
      </c>
      <c r="AF246" s="250">
        <f t="shared" si="53"/>
        <v>0</v>
      </c>
      <c r="AG246" s="250">
        <f t="shared" si="50"/>
        <v>0</v>
      </c>
      <c r="AH246" s="256">
        <f t="shared" si="56"/>
        <v>0</v>
      </c>
      <c r="AI246" s="253"/>
      <c r="AK246" s="255"/>
    </row>
    <row r="247" spans="1:37" hidden="1">
      <c r="A247" s="257"/>
      <c r="B247" s="249"/>
      <c r="C247" s="250"/>
      <c r="D247" s="250"/>
      <c r="E247" s="250"/>
      <c r="F247" s="251"/>
      <c r="G247" s="254"/>
      <c r="H247" s="257"/>
      <c r="I247" s="249"/>
      <c r="J247" s="250"/>
      <c r="K247" s="250"/>
      <c r="L247" s="250"/>
      <c r="M247" s="251"/>
      <c r="N247" s="254"/>
      <c r="O247" s="261"/>
      <c r="P247" s="249"/>
      <c r="Q247" s="250"/>
      <c r="R247" s="250"/>
      <c r="S247" s="250"/>
      <c r="T247" s="251"/>
      <c r="U247" s="254"/>
      <c r="V247" s="1783"/>
      <c r="W247" s="249" t="s">
        <v>225</v>
      </c>
      <c r="X247" s="250">
        <f t="shared" si="54"/>
        <v>0</v>
      </c>
      <c r="Y247" s="250">
        <f t="shared" si="52"/>
        <v>0</v>
      </c>
      <c r="Z247" s="250">
        <f t="shared" si="57"/>
        <v>0</v>
      </c>
      <c r="AA247" s="256">
        <f t="shared" si="55"/>
        <v>0</v>
      </c>
      <c r="AB247" s="254">
        <f>SUM(Y236:Y247)</f>
        <v>0</v>
      </c>
      <c r="AC247" s="1783"/>
      <c r="AD247" s="249" t="s">
        <v>225</v>
      </c>
      <c r="AE247" s="250">
        <f t="shared" si="51"/>
        <v>0</v>
      </c>
      <c r="AF247" s="250">
        <f t="shared" si="53"/>
        <v>0</v>
      </c>
      <c r="AG247" s="250">
        <f t="shared" si="50"/>
        <v>0</v>
      </c>
      <c r="AH247" s="256">
        <f t="shared" si="56"/>
        <v>0</v>
      </c>
      <c r="AI247" s="254">
        <f>SUM(AF236:AF247)</f>
        <v>0</v>
      </c>
      <c r="AJ247" s="230">
        <f>V236</f>
        <v>2040</v>
      </c>
      <c r="AK247" s="255">
        <f>G247+N247+U247+AB247+AI247</f>
        <v>0</v>
      </c>
    </row>
    <row r="248" spans="1:37" hidden="1">
      <c r="A248" s="257"/>
      <c r="B248" s="249"/>
      <c r="C248" s="250"/>
      <c r="D248" s="250"/>
      <c r="E248" s="250"/>
      <c r="F248" s="251"/>
      <c r="G248" s="254"/>
      <c r="H248" s="257"/>
      <c r="I248" s="249"/>
      <c r="J248" s="250"/>
      <c r="K248" s="250"/>
      <c r="L248" s="250"/>
      <c r="M248" s="251"/>
      <c r="N248" s="254"/>
      <c r="O248" s="261"/>
      <c r="P248" s="249"/>
      <c r="Q248" s="250"/>
      <c r="R248" s="250"/>
      <c r="S248" s="250"/>
      <c r="T248" s="251"/>
      <c r="U248" s="254"/>
      <c r="V248" s="1781">
        <v>2041</v>
      </c>
      <c r="W248" s="249" t="s">
        <v>214</v>
      </c>
      <c r="X248" s="250">
        <f t="shared" si="54"/>
        <v>0</v>
      </c>
      <c r="Y248" s="250">
        <f t="shared" si="52"/>
        <v>0</v>
      </c>
      <c r="Z248" s="250">
        <f t="shared" si="57"/>
        <v>0</v>
      </c>
      <c r="AA248" s="256">
        <f t="shared" si="55"/>
        <v>0</v>
      </c>
      <c r="AB248" s="252"/>
      <c r="AC248" s="1781">
        <v>2041</v>
      </c>
      <c r="AD248" s="249" t="s">
        <v>214</v>
      </c>
      <c r="AE248" s="250">
        <f t="shared" si="51"/>
        <v>0</v>
      </c>
      <c r="AF248" s="250">
        <f t="shared" si="53"/>
        <v>0</v>
      </c>
      <c r="AG248" s="250">
        <f t="shared" si="50"/>
        <v>0</v>
      </c>
      <c r="AH248" s="256">
        <f t="shared" si="56"/>
        <v>0</v>
      </c>
      <c r="AI248" s="252"/>
      <c r="AK248" s="255"/>
    </row>
    <row r="249" spans="1:37" hidden="1">
      <c r="A249" s="257"/>
      <c r="B249" s="249"/>
      <c r="C249" s="250"/>
      <c r="D249" s="250"/>
      <c r="E249" s="250"/>
      <c r="F249" s="251"/>
      <c r="G249" s="254"/>
      <c r="H249" s="257"/>
      <c r="I249" s="249"/>
      <c r="J249" s="250"/>
      <c r="K249" s="250"/>
      <c r="L249" s="250"/>
      <c r="M249" s="251"/>
      <c r="N249" s="254"/>
      <c r="O249" s="261"/>
      <c r="P249" s="249"/>
      <c r="Q249" s="250"/>
      <c r="R249" s="250"/>
      <c r="S249" s="250"/>
      <c r="T249" s="251"/>
      <c r="U249" s="254"/>
      <c r="V249" s="1782"/>
      <c r="W249" s="249" t="s">
        <v>215</v>
      </c>
      <c r="X249" s="250">
        <f t="shared" si="54"/>
        <v>0</v>
      </c>
      <c r="Y249" s="250">
        <f t="shared" si="52"/>
        <v>0</v>
      </c>
      <c r="Z249" s="250">
        <f t="shared" si="57"/>
        <v>0</v>
      </c>
      <c r="AA249" s="256">
        <f t="shared" si="55"/>
        <v>0</v>
      </c>
      <c r="AB249" s="253"/>
      <c r="AC249" s="1782"/>
      <c r="AD249" s="249" t="s">
        <v>215</v>
      </c>
      <c r="AE249" s="250">
        <f t="shared" si="51"/>
        <v>0</v>
      </c>
      <c r="AF249" s="250">
        <f t="shared" si="53"/>
        <v>0</v>
      </c>
      <c r="AG249" s="250">
        <f t="shared" si="50"/>
        <v>0</v>
      </c>
      <c r="AH249" s="256">
        <f t="shared" si="56"/>
        <v>0</v>
      </c>
      <c r="AI249" s="253"/>
      <c r="AK249" s="255"/>
    </row>
    <row r="250" spans="1:37" hidden="1">
      <c r="A250" s="257"/>
      <c r="B250" s="249"/>
      <c r="C250" s="250"/>
      <c r="D250" s="250"/>
      <c r="E250" s="250"/>
      <c r="F250" s="251"/>
      <c r="G250" s="254"/>
      <c r="H250" s="257"/>
      <c r="I250" s="249"/>
      <c r="J250" s="250"/>
      <c r="K250" s="250"/>
      <c r="L250" s="250"/>
      <c r="M250" s="251"/>
      <c r="N250" s="254"/>
      <c r="O250" s="261"/>
      <c r="P250" s="249"/>
      <c r="Q250" s="250"/>
      <c r="R250" s="250"/>
      <c r="S250" s="250"/>
      <c r="T250" s="251"/>
      <c r="U250" s="254"/>
      <c r="V250" s="1782"/>
      <c r="W250" s="249" t="s">
        <v>216</v>
      </c>
      <c r="X250" s="250">
        <f t="shared" si="54"/>
        <v>0</v>
      </c>
      <c r="Y250" s="250">
        <f t="shared" si="52"/>
        <v>0</v>
      </c>
      <c r="Z250" s="250">
        <f t="shared" si="57"/>
        <v>0</v>
      </c>
      <c r="AA250" s="256">
        <f t="shared" si="55"/>
        <v>0</v>
      </c>
      <c r="AB250" s="253"/>
      <c r="AC250" s="1782"/>
      <c r="AD250" s="249" t="s">
        <v>216</v>
      </c>
      <c r="AE250" s="250">
        <f t="shared" si="51"/>
        <v>0</v>
      </c>
      <c r="AF250" s="250">
        <f t="shared" si="53"/>
        <v>0</v>
      </c>
      <c r="AG250" s="250">
        <f t="shared" si="50"/>
        <v>0</v>
      </c>
      <c r="AH250" s="256">
        <f t="shared" si="56"/>
        <v>0</v>
      </c>
      <c r="AI250" s="253"/>
      <c r="AK250" s="255"/>
    </row>
    <row r="251" spans="1:37" hidden="1">
      <c r="A251" s="257"/>
      <c r="B251" s="249"/>
      <c r="C251" s="250"/>
      <c r="D251" s="250"/>
      <c r="E251" s="250"/>
      <c r="F251" s="251"/>
      <c r="G251" s="254"/>
      <c r="H251" s="257"/>
      <c r="I251" s="249"/>
      <c r="J251" s="250"/>
      <c r="K251" s="250"/>
      <c r="L251" s="250"/>
      <c r="M251" s="251"/>
      <c r="N251" s="254"/>
      <c r="O251" s="261"/>
      <c r="P251" s="249"/>
      <c r="Q251" s="250"/>
      <c r="R251" s="250"/>
      <c r="S251" s="250"/>
      <c r="T251" s="251"/>
      <c r="U251" s="254"/>
      <c r="V251" s="1782"/>
      <c r="W251" s="249" t="s">
        <v>217</v>
      </c>
      <c r="X251" s="250">
        <f t="shared" si="54"/>
        <v>0</v>
      </c>
      <c r="Y251" s="250">
        <f t="shared" si="52"/>
        <v>0</v>
      </c>
      <c r="Z251" s="250">
        <f t="shared" si="57"/>
        <v>0</v>
      </c>
      <c r="AA251" s="256">
        <f t="shared" si="55"/>
        <v>0</v>
      </c>
      <c r="AB251" s="253"/>
      <c r="AC251" s="1782"/>
      <c r="AD251" s="249" t="s">
        <v>217</v>
      </c>
      <c r="AE251" s="250">
        <f t="shared" si="51"/>
        <v>0</v>
      </c>
      <c r="AF251" s="250">
        <f t="shared" si="53"/>
        <v>0</v>
      </c>
      <c r="AG251" s="250">
        <f t="shared" si="50"/>
        <v>0</v>
      </c>
      <c r="AH251" s="256">
        <f t="shared" si="56"/>
        <v>0</v>
      </c>
      <c r="AI251" s="253"/>
      <c r="AK251" s="255"/>
    </row>
    <row r="252" spans="1:37" hidden="1">
      <c r="A252" s="257"/>
      <c r="B252" s="249"/>
      <c r="C252" s="250"/>
      <c r="D252" s="250"/>
      <c r="E252" s="250"/>
      <c r="F252" s="251"/>
      <c r="G252" s="254"/>
      <c r="H252" s="257"/>
      <c r="I252" s="249"/>
      <c r="J252" s="250"/>
      <c r="K252" s="250"/>
      <c r="L252" s="250"/>
      <c r="M252" s="251"/>
      <c r="N252" s="254"/>
      <c r="O252" s="261"/>
      <c r="P252" s="249"/>
      <c r="Q252" s="250"/>
      <c r="R252" s="250"/>
      <c r="S252" s="250"/>
      <c r="T252" s="251"/>
      <c r="U252" s="254"/>
      <c r="V252" s="1782"/>
      <c r="W252" s="249" t="s">
        <v>218</v>
      </c>
      <c r="X252" s="250">
        <f t="shared" si="54"/>
        <v>0</v>
      </c>
      <c r="Y252" s="250">
        <f t="shared" si="52"/>
        <v>0</v>
      </c>
      <c r="Z252" s="250">
        <f t="shared" si="57"/>
        <v>0</v>
      </c>
      <c r="AA252" s="256">
        <f t="shared" si="55"/>
        <v>0</v>
      </c>
      <c r="AB252" s="253"/>
      <c r="AC252" s="1782"/>
      <c r="AD252" s="249" t="s">
        <v>218</v>
      </c>
      <c r="AE252" s="250">
        <f t="shared" si="51"/>
        <v>0</v>
      </c>
      <c r="AF252" s="250">
        <f t="shared" si="53"/>
        <v>0</v>
      </c>
      <c r="AG252" s="250">
        <f t="shared" si="50"/>
        <v>0</v>
      </c>
      <c r="AH252" s="256">
        <f t="shared" si="56"/>
        <v>0</v>
      </c>
      <c r="AI252" s="253"/>
      <c r="AK252" s="255"/>
    </row>
    <row r="253" spans="1:37" hidden="1">
      <c r="A253" s="257"/>
      <c r="B253" s="249"/>
      <c r="C253" s="250"/>
      <c r="D253" s="250"/>
      <c r="E253" s="250"/>
      <c r="F253" s="251"/>
      <c r="G253" s="254"/>
      <c r="H253" s="257"/>
      <c r="I253" s="249"/>
      <c r="J253" s="250"/>
      <c r="K253" s="250"/>
      <c r="L253" s="250"/>
      <c r="M253" s="251"/>
      <c r="N253" s="254"/>
      <c r="O253" s="261"/>
      <c r="P253" s="249"/>
      <c r="Q253" s="250"/>
      <c r="R253" s="250"/>
      <c r="S253" s="250"/>
      <c r="T253" s="251"/>
      <c r="U253" s="254"/>
      <c r="V253" s="1782"/>
      <c r="W253" s="249" t="s">
        <v>219</v>
      </c>
      <c r="X253" s="250">
        <f t="shared" si="54"/>
        <v>0</v>
      </c>
      <c r="Y253" s="250">
        <f t="shared" si="52"/>
        <v>0</v>
      </c>
      <c r="Z253" s="250">
        <f t="shared" si="57"/>
        <v>0</v>
      </c>
      <c r="AA253" s="256">
        <f t="shared" si="55"/>
        <v>0</v>
      </c>
      <c r="AB253" s="253"/>
      <c r="AC253" s="1782"/>
      <c r="AD253" s="249" t="s">
        <v>219</v>
      </c>
      <c r="AE253" s="250">
        <f t="shared" si="51"/>
        <v>0</v>
      </c>
      <c r="AF253" s="250">
        <f t="shared" si="53"/>
        <v>0</v>
      </c>
      <c r="AG253" s="250">
        <f t="shared" si="50"/>
        <v>0</v>
      </c>
      <c r="AH253" s="256">
        <f t="shared" si="56"/>
        <v>0</v>
      </c>
      <c r="AI253" s="253"/>
      <c r="AK253" s="255"/>
    </row>
    <row r="254" spans="1:37" hidden="1">
      <c r="A254" s="257"/>
      <c r="B254" s="249"/>
      <c r="C254" s="250"/>
      <c r="D254" s="250"/>
      <c r="E254" s="250"/>
      <c r="F254" s="251"/>
      <c r="G254" s="254"/>
      <c r="H254" s="257"/>
      <c r="I254" s="249"/>
      <c r="J254" s="250"/>
      <c r="K254" s="250"/>
      <c r="L254" s="250"/>
      <c r="M254" s="251"/>
      <c r="N254" s="254"/>
      <c r="O254" s="261"/>
      <c r="P254" s="249"/>
      <c r="Q254" s="250"/>
      <c r="R254" s="250"/>
      <c r="S254" s="250"/>
      <c r="T254" s="251"/>
      <c r="U254" s="254"/>
      <c r="V254" s="1782"/>
      <c r="W254" s="249" t="s">
        <v>220</v>
      </c>
      <c r="X254" s="250">
        <f t="shared" si="54"/>
        <v>0</v>
      </c>
      <c r="Y254" s="250">
        <f t="shared" si="52"/>
        <v>0</v>
      </c>
      <c r="Z254" s="250">
        <f t="shared" si="57"/>
        <v>0</v>
      </c>
      <c r="AA254" s="256">
        <f t="shared" si="55"/>
        <v>0</v>
      </c>
      <c r="AB254" s="253"/>
      <c r="AC254" s="1782"/>
      <c r="AD254" s="249" t="s">
        <v>220</v>
      </c>
      <c r="AE254" s="250">
        <f t="shared" si="51"/>
        <v>0</v>
      </c>
      <c r="AF254" s="250">
        <f t="shared" si="53"/>
        <v>0</v>
      </c>
      <c r="AG254" s="250">
        <f t="shared" ref="AG254:AG307" si="58">AE$5/AF$6</f>
        <v>0</v>
      </c>
      <c r="AH254" s="256">
        <f t="shared" si="56"/>
        <v>0</v>
      </c>
      <c r="AI254" s="253"/>
      <c r="AK254" s="255"/>
    </row>
    <row r="255" spans="1:37" hidden="1">
      <c r="A255" s="257"/>
      <c r="B255" s="249"/>
      <c r="C255" s="250"/>
      <c r="D255" s="250"/>
      <c r="E255" s="250"/>
      <c r="F255" s="251"/>
      <c r="G255" s="254"/>
      <c r="H255" s="257"/>
      <c r="I255" s="249"/>
      <c r="J255" s="250"/>
      <c r="K255" s="250"/>
      <c r="L255" s="250"/>
      <c r="M255" s="251"/>
      <c r="N255" s="254"/>
      <c r="O255" s="261"/>
      <c r="P255" s="249"/>
      <c r="Q255" s="250"/>
      <c r="R255" s="250"/>
      <c r="S255" s="250"/>
      <c r="T255" s="251"/>
      <c r="U255" s="254"/>
      <c r="V255" s="1782"/>
      <c r="W255" s="249" t="s">
        <v>221</v>
      </c>
      <c r="X255" s="250">
        <f t="shared" si="54"/>
        <v>0</v>
      </c>
      <c r="Y255" s="250">
        <f t="shared" si="52"/>
        <v>0</v>
      </c>
      <c r="Z255" s="250">
        <f t="shared" si="57"/>
        <v>0</v>
      </c>
      <c r="AA255" s="256">
        <f t="shared" si="55"/>
        <v>0</v>
      </c>
      <c r="AB255" s="253"/>
      <c r="AC255" s="1782"/>
      <c r="AD255" s="249" t="s">
        <v>221</v>
      </c>
      <c r="AE255" s="250">
        <f t="shared" si="51"/>
        <v>0</v>
      </c>
      <c r="AF255" s="250">
        <f t="shared" si="53"/>
        <v>0</v>
      </c>
      <c r="AG255" s="250">
        <f t="shared" si="58"/>
        <v>0</v>
      </c>
      <c r="AH255" s="256">
        <f t="shared" si="56"/>
        <v>0</v>
      </c>
      <c r="AI255" s="253"/>
      <c r="AK255" s="255"/>
    </row>
    <row r="256" spans="1:37" hidden="1">
      <c r="A256" s="257"/>
      <c r="B256" s="249"/>
      <c r="C256" s="250"/>
      <c r="D256" s="250"/>
      <c r="E256" s="250"/>
      <c r="F256" s="251"/>
      <c r="G256" s="254"/>
      <c r="H256" s="257"/>
      <c r="I256" s="249"/>
      <c r="J256" s="250"/>
      <c r="K256" s="250"/>
      <c r="L256" s="250"/>
      <c r="M256" s="251"/>
      <c r="N256" s="254"/>
      <c r="O256" s="261"/>
      <c r="P256" s="249"/>
      <c r="Q256" s="250"/>
      <c r="R256" s="250"/>
      <c r="S256" s="250"/>
      <c r="T256" s="251"/>
      <c r="U256" s="254"/>
      <c r="V256" s="1782"/>
      <c r="W256" s="249" t="s">
        <v>222</v>
      </c>
      <c r="X256" s="250">
        <f t="shared" si="54"/>
        <v>0</v>
      </c>
      <c r="Y256" s="250">
        <f t="shared" si="52"/>
        <v>0</v>
      </c>
      <c r="Z256" s="250">
        <f t="shared" si="57"/>
        <v>0</v>
      </c>
      <c r="AA256" s="256">
        <f t="shared" si="55"/>
        <v>0</v>
      </c>
      <c r="AB256" s="253"/>
      <c r="AC256" s="1782"/>
      <c r="AD256" s="249" t="s">
        <v>222</v>
      </c>
      <c r="AE256" s="250">
        <f t="shared" si="51"/>
        <v>0</v>
      </c>
      <c r="AF256" s="250">
        <f t="shared" si="53"/>
        <v>0</v>
      </c>
      <c r="AG256" s="250">
        <f t="shared" si="58"/>
        <v>0</v>
      </c>
      <c r="AH256" s="256">
        <f t="shared" si="56"/>
        <v>0</v>
      </c>
      <c r="AI256" s="253"/>
      <c r="AK256" s="255"/>
    </row>
    <row r="257" spans="1:37" hidden="1">
      <c r="A257" s="257"/>
      <c r="B257" s="249"/>
      <c r="C257" s="250"/>
      <c r="D257" s="250"/>
      <c r="E257" s="250"/>
      <c r="F257" s="251"/>
      <c r="G257" s="254"/>
      <c r="H257" s="257"/>
      <c r="I257" s="249"/>
      <c r="J257" s="250"/>
      <c r="K257" s="250"/>
      <c r="L257" s="250"/>
      <c r="M257" s="251"/>
      <c r="N257" s="254"/>
      <c r="O257" s="261"/>
      <c r="P257" s="249"/>
      <c r="Q257" s="250"/>
      <c r="R257" s="250"/>
      <c r="S257" s="250"/>
      <c r="T257" s="251"/>
      <c r="U257" s="254"/>
      <c r="V257" s="1782"/>
      <c r="W257" s="249" t="s">
        <v>223</v>
      </c>
      <c r="X257" s="250">
        <f t="shared" si="54"/>
        <v>0</v>
      </c>
      <c r="Y257" s="250">
        <f t="shared" si="52"/>
        <v>0</v>
      </c>
      <c r="Z257" s="250">
        <f t="shared" si="57"/>
        <v>0</v>
      </c>
      <c r="AA257" s="256">
        <f t="shared" si="55"/>
        <v>0</v>
      </c>
      <c r="AB257" s="253"/>
      <c r="AC257" s="1782"/>
      <c r="AD257" s="249" t="s">
        <v>223</v>
      </c>
      <c r="AE257" s="250">
        <f t="shared" si="51"/>
        <v>0</v>
      </c>
      <c r="AF257" s="250">
        <f t="shared" si="53"/>
        <v>0</v>
      </c>
      <c r="AG257" s="250">
        <f t="shared" si="58"/>
        <v>0</v>
      </c>
      <c r="AH257" s="256">
        <f t="shared" si="56"/>
        <v>0</v>
      </c>
      <c r="AI257" s="253"/>
      <c r="AK257" s="255"/>
    </row>
    <row r="258" spans="1:37" hidden="1">
      <c r="A258" s="257"/>
      <c r="B258" s="249"/>
      <c r="C258" s="250"/>
      <c r="D258" s="250"/>
      <c r="E258" s="250"/>
      <c r="F258" s="251"/>
      <c r="G258" s="254"/>
      <c r="H258" s="257"/>
      <c r="I258" s="249"/>
      <c r="J258" s="250"/>
      <c r="K258" s="250"/>
      <c r="L258" s="250"/>
      <c r="M258" s="251"/>
      <c r="N258" s="254"/>
      <c r="O258" s="261"/>
      <c r="P258" s="249"/>
      <c r="Q258" s="250"/>
      <c r="R258" s="250"/>
      <c r="S258" s="250"/>
      <c r="T258" s="251"/>
      <c r="U258" s="254"/>
      <c r="V258" s="1782"/>
      <c r="W258" s="249" t="s">
        <v>224</v>
      </c>
      <c r="X258" s="250">
        <f t="shared" si="54"/>
        <v>0</v>
      </c>
      <c r="Y258" s="250">
        <f t="shared" si="52"/>
        <v>0</v>
      </c>
      <c r="Z258" s="250">
        <f t="shared" si="57"/>
        <v>0</v>
      </c>
      <c r="AA258" s="256">
        <f t="shared" si="55"/>
        <v>0</v>
      </c>
      <c r="AB258" s="253"/>
      <c r="AC258" s="1782"/>
      <c r="AD258" s="249" t="s">
        <v>224</v>
      </c>
      <c r="AE258" s="250">
        <f t="shared" si="51"/>
        <v>0</v>
      </c>
      <c r="AF258" s="250">
        <f t="shared" si="53"/>
        <v>0</v>
      </c>
      <c r="AG258" s="250">
        <f t="shared" si="58"/>
        <v>0</v>
      </c>
      <c r="AH258" s="256">
        <f t="shared" si="56"/>
        <v>0</v>
      </c>
      <c r="AI258" s="253"/>
      <c r="AK258" s="255"/>
    </row>
    <row r="259" spans="1:37" hidden="1">
      <c r="A259" s="257"/>
      <c r="B259" s="249"/>
      <c r="C259" s="250"/>
      <c r="D259" s="250"/>
      <c r="E259" s="250"/>
      <c r="F259" s="251"/>
      <c r="G259" s="254"/>
      <c r="H259" s="257"/>
      <c r="I259" s="249"/>
      <c r="J259" s="250"/>
      <c r="K259" s="250"/>
      <c r="L259" s="250"/>
      <c r="M259" s="251"/>
      <c r="N259" s="254"/>
      <c r="O259" s="261"/>
      <c r="P259" s="249"/>
      <c r="Q259" s="250"/>
      <c r="R259" s="250"/>
      <c r="S259" s="250"/>
      <c r="T259" s="251"/>
      <c r="U259" s="254"/>
      <c r="V259" s="1783"/>
      <c r="W259" s="249" t="s">
        <v>225</v>
      </c>
      <c r="X259" s="250">
        <f t="shared" si="54"/>
        <v>0</v>
      </c>
      <c r="Y259" s="250">
        <f t="shared" si="52"/>
        <v>0</v>
      </c>
      <c r="Z259" s="250">
        <f t="shared" si="57"/>
        <v>0</v>
      </c>
      <c r="AA259" s="256">
        <f t="shared" si="55"/>
        <v>0</v>
      </c>
      <c r="AB259" s="254">
        <f>SUM(Y248:Y259)</f>
        <v>0</v>
      </c>
      <c r="AC259" s="1783"/>
      <c r="AD259" s="249" t="s">
        <v>225</v>
      </c>
      <c r="AE259" s="250">
        <f t="shared" si="51"/>
        <v>0</v>
      </c>
      <c r="AF259" s="250">
        <f t="shared" si="53"/>
        <v>0</v>
      </c>
      <c r="AG259" s="250">
        <f t="shared" si="58"/>
        <v>0</v>
      </c>
      <c r="AH259" s="256">
        <f t="shared" si="56"/>
        <v>0</v>
      </c>
      <c r="AI259" s="254">
        <f>SUM(AF248:AF259)</f>
        <v>0</v>
      </c>
      <c r="AJ259" s="230">
        <f>V248</f>
        <v>2041</v>
      </c>
      <c r="AK259" s="255">
        <f>G259+N259+U259+AB259+AI259</f>
        <v>0</v>
      </c>
    </row>
    <row r="260" spans="1:37" hidden="1">
      <c r="A260" s="257"/>
      <c r="B260" s="249"/>
      <c r="C260" s="250"/>
      <c r="D260" s="250"/>
      <c r="E260" s="250"/>
      <c r="F260" s="251"/>
      <c r="G260" s="254"/>
      <c r="H260" s="257"/>
      <c r="I260" s="249"/>
      <c r="J260" s="250"/>
      <c r="K260" s="250"/>
      <c r="L260" s="250"/>
      <c r="M260" s="251"/>
      <c r="N260" s="254"/>
      <c r="O260" s="261"/>
      <c r="P260" s="249"/>
      <c r="Q260" s="250"/>
      <c r="R260" s="250"/>
      <c r="S260" s="250"/>
      <c r="T260" s="251"/>
      <c r="U260" s="254"/>
      <c r="V260" s="1781">
        <v>2042</v>
      </c>
      <c r="W260" s="249" t="s">
        <v>214</v>
      </c>
      <c r="X260" s="250">
        <f t="shared" si="54"/>
        <v>0</v>
      </c>
      <c r="Y260" s="250">
        <f t="shared" si="52"/>
        <v>0</v>
      </c>
      <c r="Z260" s="250">
        <f t="shared" si="57"/>
        <v>0</v>
      </c>
      <c r="AA260" s="256">
        <f t="shared" si="55"/>
        <v>0</v>
      </c>
      <c r="AB260" s="252"/>
      <c r="AC260" s="1781">
        <v>2042</v>
      </c>
      <c r="AD260" s="249" t="s">
        <v>214</v>
      </c>
      <c r="AE260" s="250">
        <f t="shared" si="51"/>
        <v>0</v>
      </c>
      <c r="AF260" s="250">
        <f t="shared" si="53"/>
        <v>0</v>
      </c>
      <c r="AG260" s="250">
        <f t="shared" si="58"/>
        <v>0</v>
      </c>
      <c r="AH260" s="256">
        <f t="shared" si="56"/>
        <v>0</v>
      </c>
      <c r="AI260" s="252"/>
      <c r="AK260" s="255"/>
    </row>
    <row r="261" spans="1:37" hidden="1">
      <c r="A261" s="257"/>
      <c r="B261" s="249"/>
      <c r="C261" s="250"/>
      <c r="D261" s="250"/>
      <c r="E261" s="250"/>
      <c r="F261" s="251"/>
      <c r="G261" s="254"/>
      <c r="H261" s="257"/>
      <c r="I261" s="249"/>
      <c r="J261" s="250"/>
      <c r="K261" s="250"/>
      <c r="L261" s="250"/>
      <c r="M261" s="251"/>
      <c r="N261" s="254"/>
      <c r="O261" s="261"/>
      <c r="P261" s="249"/>
      <c r="Q261" s="250"/>
      <c r="R261" s="250"/>
      <c r="S261" s="250"/>
      <c r="T261" s="251"/>
      <c r="U261" s="254"/>
      <c r="V261" s="1782"/>
      <c r="W261" s="249" t="s">
        <v>215</v>
      </c>
      <c r="X261" s="250">
        <f t="shared" si="54"/>
        <v>0</v>
      </c>
      <c r="Y261" s="250">
        <f t="shared" si="52"/>
        <v>0</v>
      </c>
      <c r="Z261" s="250">
        <f t="shared" si="57"/>
        <v>0</v>
      </c>
      <c r="AA261" s="256">
        <f t="shared" si="55"/>
        <v>0</v>
      </c>
      <c r="AB261" s="253"/>
      <c r="AC261" s="1782"/>
      <c r="AD261" s="249" t="s">
        <v>215</v>
      </c>
      <c r="AE261" s="250">
        <f t="shared" si="51"/>
        <v>0</v>
      </c>
      <c r="AF261" s="250">
        <f t="shared" si="53"/>
        <v>0</v>
      </c>
      <c r="AG261" s="250">
        <f t="shared" si="58"/>
        <v>0</v>
      </c>
      <c r="AH261" s="256">
        <f t="shared" si="56"/>
        <v>0</v>
      </c>
      <c r="AI261" s="253"/>
      <c r="AK261" s="255"/>
    </row>
    <row r="262" spans="1:37" hidden="1">
      <c r="A262" s="257"/>
      <c r="B262" s="249"/>
      <c r="C262" s="250"/>
      <c r="D262" s="250"/>
      <c r="E262" s="250"/>
      <c r="F262" s="251"/>
      <c r="G262" s="254"/>
      <c r="H262" s="257"/>
      <c r="I262" s="249"/>
      <c r="J262" s="250"/>
      <c r="K262" s="250"/>
      <c r="L262" s="250"/>
      <c r="M262" s="251"/>
      <c r="N262" s="254"/>
      <c r="O262" s="261"/>
      <c r="P262" s="249"/>
      <c r="Q262" s="250"/>
      <c r="R262" s="250"/>
      <c r="S262" s="250"/>
      <c r="T262" s="251"/>
      <c r="U262" s="254"/>
      <c r="V262" s="1782"/>
      <c r="W262" s="249" t="s">
        <v>216</v>
      </c>
      <c r="X262" s="250">
        <f t="shared" si="54"/>
        <v>0</v>
      </c>
      <c r="Y262" s="250">
        <f t="shared" si="52"/>
        <v>0</v>
      </c>
      <c r="Z262" s="250">
        <f t="shared" si="57"/>
        <v>0</v>
      </c>
      <c r="AA262" s="256">
        <f t="shared" si="55"/>
        <v>0</v>
      </c>
      <c r="AB262" s="253"/>
      <c r="AC262" s="1782"/>
      <c r="AD262" s="249" t="s">
        <v>216</v>
      </c>
      <c r="AE262" s="250">
        <f t="shared" si="51"/>
        <v>0</v>
      </c>
      <c r="AF262" s="250">
        <f t="shared" si="53"/>
        <v>0</v>
      </c>
      <c r="AG262" s="250">
        <f t="shared" si="58"/>
        <v>0</v>
      </c>
      <c r="AH262" s="256">
        <f t="shared" si="56"/>
        <v>0</v>
      </c>
      <c r="AI262" s="253"/>
      <c r="AK262" s="255"/>
    </row>
    <row r="263" spans="1:37" hidden="1">
      <c r="A263" s="257"/>
      <c r="B263" s="249"/>
      <c r="C263" s="250"/>
      <c r="D263" s="250"/>
      <c r="E263" s="250"/>
      <c r="F263" s="251"/>
      <c r="G263" s="254"/>
      <c r="H263" s="257"/>
      <c r="I263" s="249"/>
      <c r="J263" s="250"/>
      <c r="K263" s="250"/>
      <c r="L263" s="250"/>
      <c r="M263" s="251"/>
      <c r="N263" s="254"/>
      <c r="O263" s="261"/>
      <c r="P263" s="249"/>
      <c r="Q263" s="250"/>
      <c r="R263" s="250"/>
      <c r="S263" s="250"/>
      <c r="T263" s="251"/>
      <c r="U263" s="254"/>
      <c r="V263" s="1782"/>
      <c r="W263" s="249" t="s">
        <v>217</v>
      </c>
      <c r="X263" s="250">
        <f t="shared" si="54"/>
        <v>0</v>
      </c>
      <c r="Y263" s="250">
        <f t="shared" si="52"/>
        <v>0</v>
      </c>
      <c r="Z263" s="250">
        <f t="shared" si="57"/>
        <v>0</v>
      </c>
      <c r="AA263" s="256">
        <f t="shared" si="55"/>
        <v>0</v>
      </c>
      <c r="AB263" s="253"/>
      <c r="AC263" s="1782"/>
      <c r="AD263" s="249" t="s">
        <v>217</v>
      </c>
      <c r="AE263" s="250">
        <f t="shared" si="51"/>
        <v>0</v>
      </c>
      <c r="AF263" s="250">
        <f t="shared" si="53"/>
        <v>0</v>
      </c>
      <c r="AG263" s="250">
        <f t="shared" si="58"/>
        <v>0</v>
      </c>
      <c r="AH263" s="256">
        <f t="shared" si="56"/>
        <v>0</v>
      </c>
      <c r="AI263" s="253"/>
      <c r="AK263" s="255"/>
    </row>
    <row r="264" spans="1:37" hidden="1">
      <c r="A264" s="257"/>
      <c r="B264" s="249"/>
      <c r="C264" s="250"/>
      <c r="D264" s="250"/>
      <c r="E264" s="250"/>
      <c r="F264" s="251"/>
      <c r="G264" s="254"/>
      <c r="H264" s="257"/>
      <c r="I264" s="249"/>
      <c r="J264" s="250"/>
      <c r="K264" s="250"/>
      <c r="L264" s="250"/>
      <c r="M264" s="251"/>
      <c r="N264" s="254"/>
      <c r="O264" s="261"/>
      <c r="P264" s="249"/>
      <c r="Q264" s="250"/>
      <c r="R264" s="250"/>
      <c r="S264" s="250"/>
      <c r="T264" s="251"/>
      <c r="U264" s="254"/>
      <c r="V264" s="1782"/>
      <c r="W264" s="249" t="s">
        <v>218</v>
      </c>
      <c r="X264" s="250">
        <f t="shared" si="54"/>
        <v>0</v>
      </c>
      <c r="Y264" s="250">
        <f t="shared" si="52"/>
        <v>0</v>
      </c>
      <c r="Z264" s="250">
        <f t="shared" si="57"/>
        <v>0</v>
      </c>
      <c r="AA264" s="256">
        <f t="shared" si="55"/>
        <v>0</v>
      </c>
      <c r="AB264" s="253"/>
      <c r="AC264" s="1782"/>
      <c r="AD264" s="249" t="s">
        <v>218</v>
      </c>
      <c r="AE264" s="250">
        <f t="shared" si="51"/>
        <v>0</v>
      </c>
      <c r="AF264" s="250">
        <f t="shared" si="53"/>
        <v>0</v>
      </c>
      <c r="AG264" s="250">
        <f t="shared" si="58"/>
        <v>0</v>
      </c>
      <c r="AH264" s="256">
        <f t="shared" si="56"/>
        <v>0</v>
      </c>
      <c r="AI264" s="253"/>
      <c r="AK264" s="255"/>
    </row>
    <row r="265" spans="1:37" hidden="1">
      <c r="A265" s="257"/>
      <c r="B265" s="249"/>
      <c r="C265" s="250"/>
      <c r="D265" s="250"/>
      <c r="E265" s="250"/>
      <c r="F265" s="251"/>
      <c r="G265" s="254"/>
      <c r="H265" s="257"/>
      <c r="I265" s="249"/>
      <c r="J265" s="250"/>
      <c r="K265" s="250"/>
      <c r="L265" s="250"/>
      <c r="M265" s="251"/>
      <c r="N265" s="254"/>
      <c r="O265" s="261"/>
      <c r="P265" s="249"/>
      <c r="Q265" s="250"/>
      <c r="R265" s="250"/>
      <c r="S265" s="250"/>
      <c r="T265" s="251"/>
      <c r="U265" s="254"/>
      <c r="V265" s="1782"/>
      <c r="W265" s="249" t="s">
        <v>219</v>
      </c>
      <c r="X265" s="250">
        <f t="shared" si="54"/>
        <v>0</v>
      </c>
      <c r="Y265" s="250">
        <f t="shared" si="52"/>
        <v>0</v>
      </c>
      <c r="Z265" s="250">
        <f t="shared" si="57"/>
        <v>0</v>
      </c>
      <c r="AA265" s="256">
        <f t="shared" si="55"/>
        <v>0</v>
      </c>
      <c r="AB265" s="253"/>
      <c r="AC265" s="1782"/>
      <c r="AD265" s="249" t="s">
        <v>219</v>
      </c>
      <c r="AE265" s="250">
        <f t="shared" si="51"/>
        <v>0</v>
      </c>
      <c r="AF265" s="250">
        <f t="shared" si="53"/>
        <v>0</v>
      </c>
      <c r="AG265" s="250">
        <f t="shared" si="58"/>
        <v>0</v>
      </c>
      <c r="AH265" s="256">
        <f t="shared" si="56"/>
        <v>0</v>
      </c>
      <c r="AI265" s="253"/>
      <c r="AK265" s="255"/>
    </row>
    <row r="266" spans="1:37" hidden="1">
      <c r="A266" s="257"/>
      <c r="B266" s="249"/>
      <c r="C266" s="250"/>
      <c r="D266" s="250"/>
      <c r="E266" s="250"/>
      <c r="F266" s="251"/>
      <c r="G266" s="254"/>
      <c r="H266" s="257"/>
      <c r="I266" s="249"/>
      <c r="J266" s="250"/>
      <c r="K266" s="250"/>
      <c r="L266" s="250"/>
      <c r="M266" s="251"/>
      <c r="N266" s="254"/>
      <c r="O266" s="261"/>
      <c r="P266" s="249"/>
      <c r="Q266" s="250"/>
      <c r="R266" s="250"/>
      <c r="S266" s="250"/>
      <c r="T266" s="251"/>
      <c r="U266" s="254"/>
      <c r="V266" s="1782"/>
      <c r="W266" s="249" t="s">
        <v>220</v>
      </c>
      <c r="X266" s="250">
        <f t="shared" si="54"/>
        <v>0</v>
      </c>
      <c r="Y266" s="250">
        <f t="shared" si="52"/>
        <v>0</v>
      </c>
      <c r="Z266" s="250">
        <f t="shared" si="57"/>
        <v>0</v>
      </c>
      <c r="AA266" s="256">
        <f t="shared" si="55"/>
        <v>0</v>
      </c>
      <c r="AB266" s="253"/>
      <c r="AC266" s="1782"/>
      <c r="AD266" s="249" t="s">
        <v>220</v>
      </c>
      <c r="AE266" s="250">
        <f t="shared" si="51"/>
        <v>0</v>
      </c>
      <c r="AF266" s="250">
        <f t="shared" si="53"/>
        <v>0</v>
      </c>
      <c r="AG266" s="250">
        <f t="shared" si="58"/>
        <v>0</v>
      </c>
      <c r="AH266" s="256">
        <f t="shared" si="56"/>
        <v>0</v>
      </c>
      <c r="AI266" s="253"/>
      <c r="AK266" s="255"/>
    </row>
    <row r="267" spans="1:37" hidden="1">
      <c r="A267" s="257"/>
      <c r="B267" s="249"/>
      <c r="C267" s="250"/>
      <c r="D267" s="250"/>
      <c r="E267" s="250"/>
      <c r="F267" s="251"/>
      <c r="G267" s="254"/>
      <c r="H267" s="257"/>
      <c r="I267" s="249"/>
      <c r="J267" s="250"/>
      <c r="K267" s="250"/>
      <c r="L267" s="250"/>
      <c r="M267" s="251"/>
      <c r="N267" s="254"/>
      <c r="O267" s="261"/>
      <c r="P267" s="249"/>
      <c r="Q267" s="250"/>
      <c r="R267" s="250"/>
      <c r="S267" s="250"/>
      <c r="T267" s="251"/>
      <c r="U267" s="254"/>
      <c r="V267" s="1782"/>
      <c r="W267" s="249" t="s">
        <v>221</v>
      </c>
      <c r="X267" s="250">
        <f t="shared" si="54"/>
        <v>0</v>
      </c>
      <c r="Y267" s="250">
        <f t="shared" si="52"/>
        <v>0</v>
      </c>
      <c r="Z267" s="250">
        <f t="shared" si="57"/>
        <v>0</v>
      </c>
      <c r="AA267" s="256">
        <f t="shared" si="55"/>
        <v>0</v>
      </c>
      <c r="AB267" s="253"/>
      <c r="AC267" s="1782"/>
      <c r="AD267" s="249" t="s">
        <v>221</v>
      </c>
      <c r="AE267" s="250">
        <f t="shared" si="51"/>
        <v>0</v>
      </c>
      <c r="AF267" s="250">
        <f t="shared" si="53"/>
        <v>0</v>
      </c>
      <c r="AG267" s="250">
        <f t="shared" si="58"/>
        <v>0</v>
      </c>
      <c r="AH267" s="256">
        <f t="shared" si="56"/>
        <v>0</v>
      </c>
      <c r="AI267" s="253"/>
      <c r="AK267" s="255"/>
    </row>
    <row r="268" spans="1:37" hidden="1">
      <c r="A268" s="257"/>
      <c r="B268" s="249"/>
      <c r="C268" s="250"/>
      <c r="D268" s="250"/>
      <c r="E268" s="250"/>
      <c r="F268" s="251"/>
      <c r="G268" s="254"/>
      <c r="H268" s="257"/>
      <c r="I268" s="249"/>
      <c r="J268" s="250"/>
      <c r="K268" s="250"/>
      <c r="L268" s="250"/>
      <c r="M268" s="251"/>
      <c r="N268" s="254"/>
      <c r="O268" s="261"/>
      <c r="P268" s="249"/>
      <c r="Q268" s="250"/>
      <c r="R268" s="250"/>
      <c r="S268" s="250"/>
      <c r="T268" s="251"/>
      <c r="U268" s="254"/>
      <c r="V268" s="1782"/>
      <c r="W268" s="249" t="s">
        <v>222</v>
      </c>
      <c r="X268" s="250">
        <f t="shared" si="54"/>
        <v>0</v>
      </c>
      <c r="Y268" s="250">
        <f t="shared" si="52"/>
        <v>0</v>
      </c>
      <c r="Z268" s="250">
        <f t="shared" si="57"/>
        <v>0</v>
      </c>
      <c r="AA268" s="256">
        <f t="shared" si="55"/>
        <v>0</v>
      </c>
      <c r="AB268" s="253"/>
      <c r="AC268" s="1782"/>
      <c r="AD268" s="249" t="s">
        <v>222</v>
      </c>
      <c r="AE268" s="250">
        <f t="shared" si="51"/>
        <v>0</v>
      </c>
      <c r="AF268" s="250">
        <f t="shared" si="53"/>
        <v>0</v>
      </c>
      <c r="AG268" s="250">
        <f t="shared" si="58"/>
        <v>0</v>
      </c>
      <c r="AH268" s="256">
        <f t="shared" si="56"/>
        <v>0</v>
      </c>
      <c r="AI268" s="253"/>
      <c r="AK268" s="255"/>
    </row>
    <row r="269" spans="1:37" hidden="1">
      <c r="A269" s="257"/>
      <c r="B269" s="249"/>
      <c r="C269" s="250"/>
      <c r="D269" s="250"/>
      <c r="E269" s="250"/>
      <c r="F269" s="251"/>
      <c r="G269" s="254"/>
      <c r="H269" s="257"/>
      <c r="I269" s="249"/>
      <c r="J269" s="250"/>
      <c r="K269" s="250"/>
      <c r="L269" s="250"/>
      <c r="M269" s="251"/>
      <c r="N269" s="254"/>
      <c r="O269" s="261"/>
      <c r="P269" s="249"/>
      <c r="Q269" s="250"/>
      <c r="R269" s="250"/>
      <c r="S269" s="250"/>
      <c r="T269" s="251"/>
      <c r="U269" s="254"/>
      <c r="V269" s="1782"/>
      <c r="W269" s="249" t="s">
        <v>223</v>
      </c>
      <c r="X269" s="250">
        <f t="shared" si="54"/>
        <v>0</v>
      </c>
      <c r="Y269" s="250">
        <f t="shared" si="52"/>
        <v>0</v>
      </c>
      <c r="Z269" s="250">
        <f t="shared" si="57"/>
        <v>0</v>
      </c>
      <c r="AA269" s="256">
        <f t="shared" si="55"/>
        <v>0</v>
      </c>
      <c r="AB269" s="253"/>
      <c r="AC269" s="1782"/>
      <c r="AD269" s="249" t="s">
        <v>223</v>
      </c>
      <c r="AE269" s="250">
        <f t="shared" ref="AE269:AE307" si="59">AE268-AG268</f>
        <v>0</v>
      </c>
      <c r="AF269" s="250">
        <f t="shared" si="53"/>
        <v>0</v>
      </c>
      <c r="AG269" s="250">
        <f t="shared" si="58"/>
        <v>0</v>
      </c>
      <c r="AH269" s="256">
        <f t="shared" si="56"/>
        <v>0</v>
      </c>
      <c r="AI269" s="253"/>
      <c r="AK269" s="255"/>
    </row>
    <row r="270" spans="1:37" hidden="1">
      <c r="A270" s="257"/>
      <c r="B270" s="249"/>
      <c r="C270" s="250"/>
      <c r="D270" s="250"/>
      <c r="E270" s="250"/>
      <c r="F270" s="251"/>
      <c r="G270" s="254"/>
      <c r="H270" s="257"/>
      <c r="I270" s="249"/>
      <c r="J270" s="250"/>
      <c r="K270" s="250"/>
      <c r="L270" s="250"/>
      <c r="M270" s="251"/>
      <c r="N270" s="254"/>
      <c r="O270" s="261"/>
      <c r="P270" s="249"/>
      <c r="Q270" s="250"/>
      <c r="R270" s="250"/>
      <c r="S270" s="250"/>
      <c r="T270" s="251"/>
      <c r="U270" s="254"/>
      <c r="V270" s="1782"/>
      <c r="W270" s="249" t="s">
        <v>224</v>
      </c>
      <c r="X270" s="250">
        <f t="shared" si="54"/>
        <v>0</v>
      </c>
      <c r="Y270" s="250">
        <f t="shared" si="52"/>
        <v>0</v>
      </c>
      <c r="Z270" s="250">
        <f t="shared" si="57"/>
        <v>0</v>
      </c>
      <c r="AA270" s="256">
        <f t="shared" si="55"/>
        <v>0</v>
      </c>
      <c r="AB270" s="253"/>
      <c r="AC270" s="1782"/>
      <c r="AD270" s="249" t="s">
        <v>224</v>
      </c>
      <c r="AE270" s="250">
        <f t="shared" si="59"/>
        <v>0</v>
      </c>
      <c r="AF270" s="250">
        <f t="shared" si="53"/>
        <v>0</v>
      </c>
      <c r="AG270" s="250">
        <f t="shared" si="58"/>
        <v>0</v>
      </c>
      <c r="AH270" s="256">
        <f t="shared" si="56"/>
        <v>0</v>
      </c>
      <c r="AI270" s="253"/>
      <c r="AK270" s="255"/>
    </row>
    <row r="271" spans="1:37" hidden="1">
      <c r="A271" s="257"/>
      <c r="B271" s="249"/>
      <c r="C271" s="250"/>
      <c r="D271" s="250"/>
      <c r="E271" s="250"/>
      <c r="F271" s="251"/>
      <c r="G271" s="254"/>
      <c r="H271" s="257"/>
      <c r="I271" s="249"/>
      <c r="J271" s="250"/>
      <c r="K271" s="250"/>
      <c r="L271" s="250"/>
      <c r="M271" s="251"/>
      <c r="N271" s="254"/>
      <c r="O271" s="261"/>
      <c r="P271" s="249"/>
      <c r="Q271" s="250"/>
      <c r="R271" s="250"/>
      <c r="S271" s="250"/>
      <c r="T271" s="251"/>
      <c r="U271" s="254"/>
      <c r="V271" s="1783"/>
      <c r="W271" s="249" t="s">
        <v>225</v>
      </c>
      <c r="X271" s="250">
        <f t="shared" si="54"/>
        <v>0</v>
      </c>
      <c r="Y271" s="250">
        <f t="shared" si="52"/>
        <v>0</v>
      </c>
      <c r="Z271" s="250">
        <f t="shared" si="57"/>
        <v>0</v>
      </c>
      <c r="AA271" s="256">
        <f t="shared" si="55"/>
        <v>0</v>
      </c>
      <c r="AB271" s="254">
        <f>SUM(Y260:Y271)</f>
        <v>0</v>
      </c>
      <c r="AC271" s="1783"/>
      <c r="AD271" s="249" t="s">
        <v>225</v>
      </c>
      <c r="AE271" s="250">
        <f t="shared" si="59"/>
        <v>0</v>
      </c>
      <c r="AF271" s="250">
        <f t="shared" si="53"/>
        <v>0</v>
      </c>
      <c r="AG271" s="250">
        <f t="shared" si="58"/>
        <v>0</v>
      </c>
      <c r="AH271" s="256">
        <f t="shared" si="56"/>
        <v>0</v>
      </c>
      <c r="AI271" s="254">
        <f>SUM(AF260:AF271)</f>
        <v>0</v>
      </c>
      <c r="AJ271" s="230">
        <f>V260</f>
        <v>2042</v>
      </c>
      <c r="AK271" s="255">
        <f>G271+N271+U271+AB271+AI271</f>
        <v>0</v>
      </c>
    </row>
    <row r="272" spans="1:37" hidden="1">
      <c r="A272" s="257"/>
      <c r="B272" s="249"/>
      <c r="C272" s="250"/>
      <c r="D272" s="250"/>
      <c r="E272" s="250"/>
      <c r="F272" s="251"/>
      <c r="G272" s="254"/>
      <c r="H272" s="257"/>
      <c r="I272" s="249"/>
      <c r="J272" s="250"/>
      <c r="K272" s="250"/>
      <c r="L272" s="250"/>
      <c r="M272" s="251"/>
      <c r="N272" s="254"/>
      <c r="O272" s="1778">
        <f>O188+1</f>
        <v>2037</v>
      </c>
      <c r="P272" s="249" t="s">
        <v>214</v>
      </c>
      <c r="Q272" s="250"/>
      <c r="R272" s="250"/>
      <c r="S272" s="250"/>
      <c r="T272" s="251">
        <f t="shared" ref="T272:T283" si="60">R272+S272</f>
        <v>0</v>
      </c>
      <c r="U272" s="254"/>
      <c r="V272" s="1781">
        <v>2043</v>
      </c>
      <c r="W272" s="249" t="s">
        <v>214</v>
      </c>
      <c r="X272" s="250"/>
      <c r="Y272" s="250"/>
      <c r="Z272" s="250"/>
      <c r="AA272" s="256">
        <f t="shared" si="55"/>
        <v>0</v>
      </c>
      <c r="AB272" s="258"/>
      <c r="AC272" s="1781">
        <v>2043</v>
      </c>
      <c r="AD272" s="249" t="s">
        <v>214</v>
      </c>
      <c r="AE272" s="250">
        <f t="shared" si="59"/>
        <v>0</v>
      </c>
      <c r="AF272" s="250">
        <f t="shared" si="53"/>
        <v>0</v>
      </c>
      <c r="AG272" s="250">
        <f t="shared" si="58"/>
        <v>0</v>
      </c>
      <c r="AH272" s="256">
        <f t="shared" si="56"/>
        <v>0</v>
      </c>
      <c r="AI272" s="258"/>
      <c r="AK272" s="255"/>
    </row>
    <row r="273" spans="1:37" hidden="1">
      <c r="A273" s="257"/>
      <c r="B273" s="249"/>
      <c r="C273" s="250"/>
      <c r="D273" s="250"/>
      <c r="E273" s="250"/>
      <c r="F273" s="251"/>
      <c r="G273" s="254"/>
      <c r="H273" s="257"/>
      <c r="I273" s="249"/>
      <c r="J273" s="250"/>
      <c r="K273" s="250"/>
      <c r="L273" s="250"/>
      <c r="M273" s="251"/>
      <c r="N273" s="254"/>
      <c r="O273" s="1779"/>
      <c r="P273" s="249" t="s">
        <v>215</v>
      </c>
      <c r="Q273" s="250"/>
      <c r="R273" s="250"/>
      <c r="S273" s="250"/>
      <c r="T273" s="251">
        <f t="shared" si="60"/>
        <v>0</v>
      </c>
      <c r="U273" s="254"/>
      <c r="V273" s="1782"/>
      <c r="W273" s="249" t="s">
        <v>215</v>
      </c>
      <c r="X273" s="250"/>
      <c r="Y273" s="250"/>
      <c r="Z273" s="250"/>
      <c r="AA273" s="256">
        <f t="shared" si="55"/>
        <v>0</v>
      </c>
      <c r="AB273" s="259"/>
      <c r="AC273" s="1782"/>
      <c r="AD273" s="249" t="s">
        <v>215</v>
      </c>
      <c r="AE273" s="250">
        <f t="shared" si="59"/>
        <v>0</v>
      </c>
      <c r="AF273" s="250">
        <f t="shared" si="53"/>
        <v>0</v>
      </c>
      <c r="AG273" s="250">
        <f t="shared" si="58"/>
        <v>0</v>
      </c>
      <c r="AH273" s="256">
        <f t="shared" si="56"/>
        <v>0</v>
      </c>
      <c r="AI273" s="259"/>
      <c r="AK273" s="255"/>
    </row>
    <row r="274" spans="1:37" hidden="1">
      <c r="A274" s="257"/>
      <c r="B274" s="249"/>
      <c r="C274" s="250"/>
      <c r="D274" s="250"/>
      <c r="E274" s="250"/>
      <c r="F274" s="251"/>
      <c r="G274" s="254"/>
      <c r="H274" s="257"/>
      <c r="I274" s="249"/>
      <c r="J274" s="250"/>
      <c r="K274" s="250"/>
      <c r="L274" s="250"/>
      <c r="M274" s="251"/>
      <c r="N274" s="254"/>
      <c r="O274" s="1779"/>
      <c r="P274" s="249" t="s">
        <v>216</v>
      </c>
      <c r="Q274" s="250"/>
      <c r="R274" s="250"/>
      <c r="S274" s="250"/>
      <c r="T274" s="251">
        <f t="shared" si="60"/>
        <v>0</v>
      </c>
      <c r="U274" s="254"/>
      <c r="V274" s="1782"/>
      <c r="W274" s="249" t="s">
        <v>216</v>
      </c>
      <c r="X274" s="250"/>
      <c r="Y274" s="250"/>
      <c r="Z274" s="250"/>
      <c r="AA274" s="256">
        <f t="shared" si="55"/>
        <v>0</v>
      </c>
      <c r="AB274" s="259"/>
      <c r="AC274" s="1782"/>
      <c r="AD274" s="249" t="s">
        <v>216</v>
      </c>
      <c r="AE274" s="250">
        <f t="shared" si="59"/>
        <v>0</v>
      </c>
      <c r="AF274" s="250">
        <f t="shared" si="53"/>
        <v>0</v>
      </c>
      <c r="AG274" s="250">
        <f t="shared" si="58"/>
        <v>0</v>
      </c>
      <c r="AH274" s="256">
        <f t="shared" si="56"/>
        <v>0</v>
      </c>
      <c r="AI274" s="259"/>
      <c r="AK274" s="255"/>
    </row>
    <row r="275" spans="1:37" hidden="1">
      <c r="A275" s="257"/>
      <c r="B275" s="249"/>
      <c r="C275" s="250"/>
      <c r="D275" s="250"/>
      <c r="E275" s="250"/>
      <c r="F275" s="251"/>
      <c r="G275" s="254"/>
      <c r="H275" s="257"/>
      <c r="I275" s="249"/>
      <c r="J275" s="250"/>
      <c r="K275" s="250"/>
      <c r="L275" s="250"/>
      <c r="M275" s="251"/>
      <c r="N275" s="254"/>
      <c r="O275" s="1779"/>
      <c r="P275" s="249" t="s">
        <v>217</v>
      </c>
      <c r="Q275" s="250"/>
      <c r="R275" s="250"/>
      <c r="S275" s="250"/>
      <c r="T275" s="251">
        <f t="shared" si="60"/>
        <v>0</v>
      </c>
      <c r="U275" s="254"/>
      <c r="V275" s="1782"/>
      <c r="W275" s="249" t="s">
        <v>217</v>
      </c>
      <c r="X275" s="250"/>
      <c r="Y275" s="250"/>
      <c r="Z275" s="250"/>
      <c r="AA275" s="256">
        <f t="shared" si="55"/>
        <v>0</v>
      </c>
      <c r="AB275" s="259"/>
      <c r="AC275" s="1782"/>
      <c r="AD275" s="249" t="s">
        <v>217</v>
      </c>
      <c r="AE275" s="250">
        <f t="shared" si="59"/>
        <v>0</v>
      </c>
      <c r="AF275" s="250">
        <f t="shared" si="53"/>
        <v>0</v>
      </c>
      <c r="AG275" s="250">
        <f t="shared" si="58"/>
        <v>0</v>
      </c>
      <c r="AH275" s="256">
        <f t="shared" si="56"/>
        <v>0</v>
      </c>
      <c r="AI275" s="259"/>
      <c r="AK275" s="255"/>
    </row>
    <row r="276" spans="1:37" hidden="1">
      <c r="A276" s="257"/>
      <c r="B276" s="249"/>
      <c r="C276" s="250"/>
      <c r="D276" s="250"/>
      <c r="E276" s="250"/>
      <c r="F276" s="251"/>
      <c r="G276" s="254"/>
      <c r="H276" s="257"/>
      <c r="I276" s="249"/>
      <c r="J276" s="250"/>
      <c r="K276" s="250"/>
      <c r="L276" s="250"/>
      <c r="M276" s="251"/>
      <c r="N276" s="254"/>
      <c r="O276" s="1779"/>
      <c r="P276" s="249" t="s">
        <v>218</v>
      </c>
      <c r="Q276" s="250"/>
      <c r="R276" s="250"/>
      <c r="S276" s="250"/>
      <c r="T276" s="251">
        <f t="shared" si="60"/>
        <v>0</v>
      </c>
      <c r="U276" s="254"/>
      <c r="V276" s="1782"/>
      <c r="W276" s="249" t="s">
        <v>218</v>
      </c>
      <c r="X276" s="250"/>
      <c r="Y276" s="250"/>
      <c r="Z276" s="250"/>
      <c r="AA276" s="256">
        <f t="shared" si="55"/>
        <v>0</v>
      </c>
      <c r="AB276" s="259"/>
      <c r="AC276" s="1782"/>
      <c r="AD276" s="249" t="s">
        <v>218</v>
      </c>
      <c r="AE276" s="250">
        <f t="shared" si="59"/>
        <v>0</v>
      </c>
      <c r="AF276" s="250">
        <f t="shared" si="53"/>
        <v>0</v>
      </c>
      <c r="AG276" s="250">
        <f t="shared" si="58"/>
        <v>0</v>
      </c>
      <c r="AH276" s="256">
        <f t="shared" si="56"/>
        <v>0</v>
      </c>
      <c r="AI276" s="259"/>
      <c r="AK276" s="255"/>
    </row>
    <row r="277" spans="1:37" hidden="1">
      <c r="A277" s="257"/>
      <c r="B277" s="249"/>
      <c r="C277" s="250"/>
      <c r="D277" s="250"/>
      <c r="E277" s="250"/>
      <c r="F277" s="251"/>
      <c r="G277" s="254"/>
      <c r="H277" s="257"/>
      <c r="I277" s="249"/>
      <c r="J277" s="250"/>
      <c r="K277" s="250"/>
      <c r="L277" s="250"/>
      <c r="M277" s="251"/>
      <c r="N277" s="254"/>
      <c r="O277" s="1779"/>
      <c r="P277" s="249" t="s">
        <v>219</v>
      </c>
      <c r="Q277" s="250"/>
      <c r="R277" s="250"/>
      <c r="S277" s="250"/>
      <c r="T277" s="251">
        <f t="shared" si="60"/>
        <v>0</v>
      </c>
      <c r="U277" s="254"/>
      <c r="V277" s="1782"/>
      <c r="W277" s="249" t="s">
        <v>219</v>
      </c>
      <c r="X277" s="250"/>
      <c r="Y277" s="250"/>
      <c r="Z277" s="250"/>
      <c r="AA277" s="256">
        <f t="shared" si="55"/>
        <v>0</v>
      </c>
      <c r="AB277" s="259"/>
      <c r="AC277" s="1782"/>
      <c r="AD277" s="249" t="s">
        <v>219</v>
      </c>
      <c r="AE277" s="250">
        <f t="shared" si="59"/>
        <v>0</v>
      </c>
      <c r="AF277" s="250">
        <f t="shared" si="53"/>
        <v>0</v>
      </c>
      <c r="AG277" s="250">
        <f t="shared" si="58"/>
        <v>0</v>
      </c>
      <c r="AH277" s="256">
        <f t="shared" si="56"/>
        <v>0</v>
      </c>
      <c r="AI277" s="259"/>
      <c r="AK277" s="255"/>
    </row>
    <row r="278" spans="1:37" hidden="1">
      <c r="A278" s="257"/>
      <c r="B278" s="249"/>
      <c r="C278" s="250"/>
      <c r="D278" s="250"/>
      <c r="E278" s="250"/>
      <c r="F278" s="251"/>
      <c r="G278" s="254"/>
      <c r="H278" s="257"/>
      <c r="I278" s="249"/>
      <c r="J278" s="250"/>
      <c r="K278" s="250"/>
      <c r="L278" s="250"/>
      <c r="M278" s="251"/>
      <c r="N278" s="254"/>
      <c r="O278" s="1779"/>
      <c r="P278" s="249" t="s">
        <v>220</v>
      </c>
      <c r="Q278" s="250"/>
      <c r="R278" s="250"/>
      <c r="S278" s="250"/>
      <c r="T278" s="251">
        <f t="shared" si="60"/>
        <v>0</v>
      </c>
      <c r="U278" s="254"/>
      <c r="V278" s="1782"/>
      <c r="W278" s="249" t="s">
        <v>220</v>
      </c>
      <c r="X278" s="250"/>
      <c r="Y278" s="250"/>
      <c r="Z278" s="250"/>
      <c r="AA278" s="256">
        <f t="shared" si="55"/>
        <v>0</v>
      </c>
      <c r="AB278" s="259"/>
      <c r="AC278" s="1782"/>
      <c r="AD278" s="249" t="s">
        <v>220</v>
      </c>
      <c r="AE278" s="250">
        <f t="shared" si="59"/>
        <v>0</v>
      </c>
      <c r="AF278" s="250">
        <f t="shared" si="53"/>
        <v>0</v>
      </c>
      <c r="AG278" s="250">
        <f t="shared" si="58"/>
        <v>0</v>
      </c>
      <c r="AH278" s="256">
        <f t="shared" si="56"/>
        <v>0</v>
      </c>
      <c r="AI278" s="259"/>
      <c r="AK278" s="255"/>
    </row>
    <row r="279" spans="1:37" hidden="1">
      <c r="A279" s="257"/>
      <c r="B279" s="249"/>
      <c r="C279" s="250"/>
      <c r="D279" s="250"/>
      <c r="E279" s="250"/>
      <c r="F279" s="251"/>
      <c r="G279" s="254"/>
      <c r="H279" s="257"/>
      <c r="I279" s="249"/>
      <c r="J279" s="250"/>
      <c r="K279" s="250"/>
      <c r="L279" s="250"/>
      <c r="M279" s="251"/>
      <c r="N279" s="254"/>
      <c r="O279" s="1779"/>
      <c r="P279" s="249" t="s">
        <v>221</v>
      </c>
      <c r="Q279" s="250"/>
      <c r="R279" s="250"/>
      <c r="S279" s="250"/>
      <c r="T279" s="251">
        <f t="shared" si="60"/>
        <v>0</v>
      </c>
      <c r="U279" s="254"/>
      <c r="V279" s="1782"/>
      <c r="W279" s="249" t="s">
        <v>221</v>
      </c>
      <c r="X279" s="250"/>
      <c r="Y279" s="250"/>
      <c r="Z279" s="250"/>
      <c r="AA279" s="256">
        <f t="shared" si="55"/>
        <v>0</v>
      </c>
      <c r="AB279" s="259"/>
      <c r="AC279" s="1782"/>
      <c r="AD279" s="249" t="s">
        <v>221</v>
      </c>
      <c r="AE279" s="250">
        <f t="shared" si="59"/>
        <v>0</v>
      </c>
      <c r="AF279" s="250">
        <f t="shared" si="53"/>
        <v>0</v>
      </c>
      <c r="AG279" s="250">
        <f t="shared" si="58"/>
        <v>0</v>
      </c>
      <c r="AH279" s="256">
        <f t="shared" si="56"/>
        <v>0</v>
      </c>
      <c r="AI279" s="259"/>
      <c r="AK279" s="255"/>
    </row>
    <row r="280" spans="1:37" hidden="1">
      <c r="A280" s="257"/>
      <c r="B280" s="249"/>
      <c r="C280" s="250"/>
      <c r="D280" s="250"/>
      <c r="E280" s="250"/>
      <c r="F280" s="251"/>
      <c r="G280" s="254"/>
      <c r="H280" s="257"/>
      <c r="I280" s="249"/>
      <c r="J280" s="250"/>
      <c r="K280" s="250"/>
      <c r="L280" s="250"/>
      <c r="M280" s="251"/>
      <c r="N280" s="254"/>
      <c r="O280" s="1779"/>
      <c r="P280" s="249" t="s">
        <v>222</v>
      </c>
      <c r="Q280" s="250"/>
      <c r="R280" s="250"/>
      <c r="S280" s="250"/>
      <c r="T280" s="251">
        <f t="shared" si="60"/>
        <v>0</v>
      </c>
      <c r="U280" s="254"/>
      <c r="V280" s="1782"/>
      <c r="W280" s="249" t="s">
        <v>222</v>
      </c>
      <c r="X280" s="250"/>
      <c r="Y280" s="250"/>
      <c r="Z280" s="250"/>
      <c r="AA280" s="256">
        <f t="shared" si="55"/>
        <v>0</v>
      </c>
      <c r="AB280" s="259"/>
      <c r="AC280" s="1782"/>
      <c r="AD280" s="249" t="s">
        <v>222</v>
      </c>
      <c r="AE280" s="250">
        <f t="shared" si="59"/>
        <v>0</v>
      </c>
      <c r="AF280" s="250">
        <f t="shared" si="53"/>
        <v>0</v>
      </c>
      <c r="AG280" s="250">
        <f t="shared" si="58"/>
        <v>0</v>
      </c>
      <c r="AH280" s="256">
        <f t="shared" si="56"/>
        <v>0</v>
      </c>
      <c r="AI280" s="259"/>
      <c r="AK280" s="255"/>
    </row>
    <row r="281" spans="1:37" hidden="1">
      <c r="A281" s="257"/>
      <c r="B281" s="249"/>
      <c r="C281" s="250"/>
      <c r="D281" s="250"/>
      <c r="E281" s="250"/>
      <c r="F281" s="251"/>
      <c r="G281" s="254"/>
      <c r="H281" s="257"/>
      <c r="I281" s="249"/>
      <c r="J281" s="250"/>
      <c r="K281" s="250"/>
      <c r="L281" s="250"/>
      <c r="M281" s="251"/>
      <c r="N281" s="254"/>
      <c r="O281" s="1779"/>
      <c r="P281" s="249" t="s">
        <v>223</v>
      </c>
      <c r="Q281" s="250"/>
      <c r="R281" s="250"/>
      <c r="S281" s="250"/>
      <c r="T281" s="251">
        <f t="shared" si="60"/>
        <v>0</v>
      </c>
      <c r="U281" s="254"/>
      <c r="V281" s="1782"/>
      <c r="W281" s="249" t="s">
        <v>223</v>
      </c>
      <c r="X281" s="250"/>
      <c r="Y281" s="250"/>
      <c r="Z281" s="250"/>
      <c r="AA281" s="256">
        <f t="shared" si="55"/>
        <v>0</v>
      </c>
      <c r="AB281" s="259"/>
      <c r="AC281" s="1782"/>
      <c r="AD281" s="249" t="s">
        <v>223</v>
      </c>
      <c r="AE281" s="250">
        <f t="shared" si="59"/>
        <v>0</v>
      </c>
      <c r="AF281" s="250">
        <f t="shared" ref="AF281:AF307" si="61">AE281*$Y$5/12</f>
        <v>0</v>
      </c>
      <c r="AG281" s="250">
        <f t="shared" si="58"/>
        <v>0</v>
      </c>
      <c r="AH281" s="256">
        <f t="shared" si="56"/>
        <v>0</v>
      </c>
      <c r="AI281" s="259"/>
      <c r="AK281" s="255"/>
    </row>
    <row r="282" spans="1:37" hidden="1">
      <c r="A282" s="257"/>
      <c r="B282" s="249"/>
      <c r="C282" s="250"/>
      <c r="D282" s="250"/>
      <c r="E282" s="250"/>
      <c r="F282" s="251"/>
      <c r="G282" s="254"/>
      <c r="H282" s="257"/>
      <c r="I282" s="249"/>
      <c r="J282" s="250"/>
      <c r="K282" s="250"/>
      <c r="L282" s="250"/>
      <c r="M282" s="251"/>
      <c r="N282" s="254"/>
      <c r="O282" s="1779"/>
      <c r="P282" s="249" t="s">
        <v>224</v>
      </c>
      <c r="Q282" s="250"/>
      <c r="R282" s="250"/>
      <c r="S282" s="250"/>
      <c r="T282" s="251">
        <f t="shared" si="60"/>
        <v>0</v>
      </c>
      <c r="U282" s="254"/>
      <c r="V282" s="1782"/>
      <c r="W282" s="249" t="s">
        <v>224</v>
      </c>
      <c r="X282" s="250"/>
      <c r="Y282" s="250"/>
      <c r="Z282" s="250"/>
      <c r="AA282" s="256">
        <f t="shared" si="55"/>
        <v>0</v>
      </c>
      <c r="AB282" s="259"/>
      <c r="AC282" s="1782"/>
      <c r="AD282" s="249" t="s">
        <v>224</v>
      </c>
      <c r="AE282" s="250">
        <f t="shared" si="59"/>
        <v>0</v>
      </c>
      <c r="AF282" s="250">
        <f t="shared" si="61"/>
        <v>0</v>
      </c>
      <c r="AG282" s="250">
        <f t="shared" si="58"/>
        <v>0</v>
      </c>
      <c r="AH282" s="256">
        <f t="shared" si="56"/>
        <v>0</v>
      </c>
      <c r="AI282" s="259"/>
      <c r="AK282" s="255"/>
    </row>
    <row r="283" spans="1:37" hidden="1">
      <c r="A283" s="257"/>
      <c r="B283" s="249"/>
      <c r="C283" s="250"/>
      <c r="D283" s="250"/>
      <c r="E283" s="250"/>
      <c r="F283" s="251"/>
      <c r="G283" s="254"/>
      <c r="H283" s="257"/>
      <c r="I283" s="249"/>
      <c r="J283" s="250"/>
      <c r="K283" s="250"/>
      <c r="L283" s="250"/>
      <c r="M283" s="251"/>
      <c r="N283" s="254"/>
      <c r="O283" s="1780"/>
      <c r="P283" s="249" t="s">
        <v>225</v>
      </c>
      <c r="Q283" s="250"/>
      <c r="R283" s="250"/>
      <c r="S283" s="250"/>
      <c r="T283" s="251">
        <f t="shared" si="60"/>
        <v>0</v>
      </c>
      <c r="U283" s="254"/>
      <c r="V283" s="1783"/>
      <c r="W283" s="249" t="s">
        <v>225</v>
      </c>
      <c r="X283" s="250"/>
      <c r="Y283" s="250"/>
      <c r="Z283" s="250"/>
      <c r="AA283" s="256">
        <f t="shared" si="55"/>
        <v>0</v>
      </c>
      <c r="AB283" s="260">
        <f>SUM(Y272:Y283)</f>
        <v>0</v>
      </c>
      <c r="AC283" s="1783"/>
      <c r="AD283" s="249" t="s">
        <v>225</v>
      </c>
      <c r="AE283" s="250">
        <f t="shared" si="59"/>
        <v>0</v>
      </c>
      <c r="AF283" s="250">
        <f t="shared" si="61"/>
        <v>0</v>
      </c>
      <c r="AG283" s="250">
        <f t="shared" si="58"/>
        <v>0</v>
      </c>
      <c r="AH283" s="256">
        <f t="shared" si="56"/>
        <v>0</v>
      </c>
      <c r="AI283" s="260">
        <f>SUM(AF272:AF283)</f>
        <v>0</v>
      </c>
      <c r="AJ283" s="230">
        <f>V272</f>
        <v>2043</v>
      </c>
      <c r="AK283" s="255">
        <f>G283+N283+U283+AB283+AI283</f>
        <v>0</v>
      </c>
    </row>
    <row r="284" spans="1:37" hidden="1">
      <c r="A284" s="257"/>
      <c r="B284" s="249"/>
      <c r="C284" s="250"/>
      <c r="D284" s="250"/>
      <c r="E284" s="250"/>
      <c r="F284" s="251"/>
      <c r="G284" s="254"/>
      <c r="H284" s="257"/>
      <c r="I284" s="249"/>
      <c r="J284" s="250"/>
      <c r="K284" s="250"/>
      <c r="L284" s="250"/>
      <c r="M284" s="251"/>
      <c r="N284" s="254"/>
      <c r="O284" s="262"/>
      <c r="P284" s="249"/>
      <c r="Q284" s="250"/>
      <c r="R284" s="250"/>
      <c r="S284" s="250"/>
      <c r="T284" s="251"/>
      <c r="U284" s="254"/>
      <c r="V284" s="263"/>
      <c r="W284" s="249"/>
      <c r="X284" s="250"/>
      <c r="Y284" s="250"/>
      <c r="Z284" s="250"/>
      <c r="AA284" s="256"/>
      <c r="AB284" s="260"/>
      <c r="AC284" s="1781">
        <v>2044</v>
      </c>
      <c r="AD284" s="249" t="s">
        <v>214</v>
      </c>
      <c r="AE284" s="250">
        <f t="shared" si="59"/>
        <v>0</v>
      </c>
      <c r="AF284" s="250">
        <f t="shared" si="61"/>
        <v>0</v>
      </c>
      <c r="AG284" s="250">
        <f t="shared" si="58"/>
        <v>0</v>
      </c>
      <c r="AH284" s="256">
        <f t="shared" si="56"/>
        <v>0</v>
      </c>
      <c r="AI284" s="260"/>
      <c r="AK284" s="255"/>
    </row>
    <row r="285" spans="1:37" hidden="1">
      <c r="A285" s="257"/>
      <c r="B285" s="249"/>
      <c r="C285" s="250"/>
      <c r="D285" s="250"/>
      <c r="E285" s="250"/>
      <c r="F285" s="251"/>
      <c r="G285" s="254"/>
      <c r="H285" s="257"/>
      <c r="I285" s="249"/>
      <c r="J285" s="250"/>
      <c r="K285" s="250"/>
      <c r="L285" s="250"/>
      <c r="M285" s="251"/>
      <c r="N285" s="254"/>
      <c r="O285" s="262"/>
      <c r="P285" s="249"/>
      <c r="Q285" s="250"/>
      <c r="R285" s="250"/>
      <c r="S285" s="250"/>
      <c r="T285" s="251"/>
      <c r="U285" s="254"/>
      <c r="V285" s="263"/>
      <c r="W285" s="249"/>
      <c r="X285" s="250"/>
      <c r="Y285" s="250"/>
      <c r="Z285" s="250"/>
      <c r="AA285" s="256"/>
      <c r="AB285" s="260"/>
      <c r="AC285" s="1782"/>
      <c r="AD285" s="249" t="s">
        <v>215</v>
      </c>
      <c r="AE285" s="250">
        <f t="shared" si="59"/>
        <v>0</v>
      </c>
      <c r="AF285" s="250">
        <f t="shared" si="61"/>
        <v>0</v>
      </c>
      <c r="AG285" s="250">
        <f t="shared" si="58"/>
        <v>0</v>
      </c>
      <c r="AH285" s="256">
        <f t="shared" si="56"/>
        <v>0</v>
      </c>
      <c r="AI285" s="260"/>
      <c r="AK285" s="255"/>
    </row>
    <row r="286" spans="1:37" hidden="1">
      <c r="A286" s="257"/>
      <c r="B286" s="249"/>
      <c r="C286" s="250"/>
      <c r="D286" s="250"/>
      <c r="E286" s="250"/>
      <c r="F286" s="251"/>
      <c r="G286" s="254"/>
      <c r="H286" s="257"/>
      <c r="I286" s="249"/>
      <c r="J286" s="250"/>
      <c r="K286" s="250"/>
      <c r="L286" s="250"/>
      <c r="M286" s="251"/>
      <c r="N286" s="254"/>
      <c r="O286" s="262"/>
      <c r="P286" s="249"/>
      <c r="Q286" s="250"/>
      <c r="R286" s="250"/>
      <c r="S286" s="250"/>
      <c r="T286" s="251"/>
      <c r="U286" s="254"/>
      <c r="V286" s="263"/>
      <c r="W286" s="249"/>
      <c r="X286" s="250"/>
      <c r="Y286" s="250"/>
      <c r="Z286" s="250"/>
      <c r="AA286" s="256"/>
      <c r="AB286" s="260"/>
      <c r="AC286" s="1782"/>
      <c r="AD286" s="249" t="s">
        <v>216</v>
      </c>
      <c r="AE286" s="250">
        <f t="shared" si="59"/>
        <v>0</v>
      </c>
      <c r="AF286" s="250">
        <f t="shared" si="61"/>
        <v>0</v>
      </c>
      <c r="AG286" s="250">
        <f t="shared" si="58"/>
        <v>0</v>
      </c>
      <c r="AH286" s="256">
        <f t="shared" si="56"/>
        <v>0</v>
      </c>
      <c r="AI286" s="260"/>
      <c r="AK286" s="255"/>
    </row>
    <row r="287" spans="1:37" hidden="1">
      <c r="A287" s="257"/>
      <c r="B287" s="249"/>
      <c r="C287" s="250"/>
      <c r="D287" s="250"/>
      <c r="E287" s="250"/>
      <c r="F287" s="251"/>
      <c r="G287" s="254"/>
      <c r="H287" s="257"/>
      <c r="I287" s="249"/>
      <c r="J287" s="250"/>
      <c r="K287" s="250"/>
      <c r="L287" s="250"/>
      <c r="M287" s="251"/>
      <c r="N287" s="254"/>
      <c r="O287" s="262"/>
      <c r="P287" s="249"/>
      <c r="Q287" s="250"/>
      <c r="R287" s="250"/>
      <c r="S287" s="250"/>
      <c r="T287" s="251"/>
      <c r="U287" s="254"/>
      <c r="V287" s="263"/>
      <c r="W287" s="249"/>
      <c r="X287" s="250"/>
      <c r="Y287" s="250"/>
      <c r="Z287" s="250"/>
      <c r="AA287" s="256"/>
      <c r="AB287" s="260"/>
      <c r="AC287" s="1782"/>
      <c r="AD287" s="249" t="s">
        <v>217</v>
      </c>
      <c r="AE287" s="250">
        <f t="shared" si="59"/>
        <v>0</v>
      </c>
      <c r="AF287" s="250">
        <f t="shared" si="61"/>
        <v>0</v>
      </c>
      <c r="AG287" s="250">
        <f t="shared" si="58"/>
        <v>0</v>
      </c>
      <c r="AH287" s="256">
        <f t="shared" si="56"/>
        <v>0</v>
      </c>
      <c r="AI287" s="260"/>
      <c r="AK287" s="255"/>
    </row>
    <row r="288" spans="1:37" hidden="1">
      <c r="A288" s="257"/>
      <c r="B288" s="249"/>
      <c r="C288" s="250"/>
      <c r="D288" s="250"/>
      <c r="E288" s="250"/>
      <c r="F288" s="251"/>
      <c r="G288" s="254"/>
      <c r="H288" s="257"/>
      <c r="I288" s="249"/>
      <c r="J288" s="250"/>
      <c r="K288" s="250"/>
      <c r="L288" s="250"/>
      <c r="M288" s="251"/>
      <c r="N288" s="254"/>
      <c r="O288" s="262"/>
      <c r="P288" s="249"/>
      <c r="Q288" s="250"/>
      <c r="R288" s="250"/>
      <c r="S288" s="250"/>
      <c r="T288" s="251"/>
      <c r="U288" s="254"/>
      <c r="V288" s="263"/>
      <c r="W288" s="249"/>
      <c r="X288" s="250"/>
      <c r="Y288" s="250"/>
      <c r="Z288" s="250"/>
      <c r="AA288" s="256"/>
      <c r="AB288" s="260"/>
      <c r="AC288" s="1782"/>
      <c r="AD288" s="249" t="s">
        <v>218</v>
      </c>
      <c r="AE288" s="250">
        <f t="shared" si="59"/>
        <v>0</v>
      </c>
      <c r="AF288" s="250">
        <f t="shared" si="61"/>
        <v>0</v>
      </c>
      <c r="AG288" s="250">
        <f t="shared" si="58"/>
        <v>0</v>
      </c>
      <c r="AH288" s="256">
        <f t="shared" si="56"/>
        <v>0</v>
      </c>
      <c r="AI288" s="260"/>
      <c r="AK288" s="255"/>
    </row>
    <row r="289" spans="1:37" hidden="1">
      <c r="A289" s="257"/>
      <c r="B289" s="249"/>
      <c r="C289" s="250"/>
      <c r="D289" s="250"/>
      <c r="E289" s="250"/>
      <c r="F289" s="251"/>
      <c r="G289" s="254"/>
      <c r="H289" s="257"/>
      <c r="I289" s="249"/>
      <c r="J289" s="250"/>
      <c r="K289" s="250"/>
      <c r="L289" s="250"/>
      <c r="M289" s="251"/>
      <c r="N289" s="254"/>
      <c r="O289" s="262"/>
      <c r="P289" s="249"/>
      <c r="Q289" s="250"/>
      <c r="R289" s="250"/>
      <c r="S289" s="250"/>
      <c r="T289" s="251"/>
      <c r="U289" s="254"/>
      <c r="V289" s="263"/>
      <c r="W289" s="249"/>
      <c r="X289" s="250"/>
      <c r="Y289" s="250"/>
      <c r="Z289" s="250"/>
      <c r="AA289" s="256"/>
      <c r="AB289" s="260"/>
      <c r="AC289" s="1782"/>
      <c r="AD289" s="249" t="s">
        <v>219</v>
      </c>
      <c r="AE289" s="250">
        <f t="shared" si="59"/>
        <v>0</v>
      </c>
      <c r="AF289" s="250">
        <f t="shared" si="61"/>
        <v>0</v>
      </c>
      <c r="AG289" s="250">
        <f t="shared" si="58"/>
        <v>0</v>
      </c>
      <c r="AH289" s="256">
        <f t="shared" si="56"/>
        <v>0</v>
      </c>
      <c r="AI289" s="260"/>
      <c r="AK289" s="255"/>
    </row>
    <row r="290" spans="1:37" hidden="1">
      <c r="A290" s="257"/>
      <c r="B290" s="249"/>
      <c r="C290" s="250"/>
      <c r="D290" s="250"/>
      <c r="E290" s="250"/>
      <c r="F290" s="251"/>
      <c r="G290" s="254"/>
      <c r="H290" s="257"/>
      <c r="I290" s="249"/>
      <c r="J290" s="250"/>
      <c r="K290" s="250"/>
      <c r="L290" s="250"/>
      <c r="M290" s="251"/>
      <c r="N290" s="254"/>
      <c r="O290" s="262"/>
      <c r="P290" s="249"/>
      <c r="Q290" s="250"/>
      <c r="R290" s="250"/>
      <c r="S290" s="250"/>
      <c r="T290" s="251"/>
      <c r="U290" s="254"/>
      <c r="V290" s="263"/>
      <c r="W290" s="249"/>
      <c r="X290" s="250"/>
      <c r="Y290" s="250"/>
      <c r="Z290" s="250"/>
      <c r="AA290" s="256"/>
      <c r="AB290" s="260"/>
      <c r="AC290" s="1782"/>
      <c r="AD290" s="249" t="s">
        <v>220</v>
      </c>
      <c r="AE290" s="250">
        <f t="shared" si="59"/>
        <v>0</v>
      </c>
      <c r="AF290" s="250">
        <f t="shared" si="61"/>
        <v>0</v>
      </c>
      <c r="AG290" s="250">
        <f t="shared" si="58"/>
        <v>0</v>
      </c>
      <c r="AH290" s="256">
        <f t="shared" ref="AH290:AH323" si="62">AF290+AG290</f>
        <v>0</v>
      </c>
      <c r="AI290" s="260"/>
      <c r="AK290" s="255"/>
    </row>
    <row r="291" spans="1:37" hidden="1">
      <c r="A291" s="257"/>
      <c r="B291" s="249"/>
      <c r="C291" s="250"/>
      <c r="D291" s="250"/>
      <c r="E291" s="250"/>
      <c r="F291" s="251"/>
      <c r="G291" s="254"/>
      <c r="H291" s="257"/>
      <c r="I291" s="249"/>
      <c r="J291" s="250"/>
      <c r="K291" s="250"/>
      <c r="L291" s="250"/>
      <c r="M291" s="251"/>
      <c r="N291" s="254"/>
      <c r="O291" s="262"/>
      <c r="P291" s="249"/>
      <c r="Q291" s="250"/>
      <c r="R291" s="250"/>
      <c r="S291" s="250"/>
      <c r="T291" s="251"/>
      <c r="U291" s="254"/>
      <c r="V291" s="263"/>
      <c r="W291" s="249"/>
      <c r="X291" s="250"/>
      <c r="Y291" s="250"/>
      <c r="Z291" s="250"/>
      <c r="AA291" s="256"/>
      <c r="AB291" s="260"/>
      <c r="AC291" s="1782"/>
      <c r="AD291" s="249" t="s">
        <v>221</v>
      </c>
      <c r="AE291" s="250">
        <f t="shared" si="59"/>
        <v>0</v>
      </c>
      <c r="AF291" s="250">
        <f t="shared" si="61"/>
        <v>0</v>
      </c>
      <c r="AG291" s="250">
        <f t="shared" si="58"/>
        <v>0</v>
      </c>
      <c r="AH291" s="256">
        <f t="shared" si="62"/>
        <v>0</v>
      </c>
      <c r="AI291" s="260"/>
      <c r="AK291" s="255"/>
    </row>
    <row r="292" spans="1:37" hidden="1">
      <c r="A292" s="257"/>
      <c r="B292" s="249"/>
      <c r="C292" s="250"/>
      <c r="D292" s="250"/>
      <c r="E292" s="250"/>
      <c r="F292" s="251"/>
      <c r="G292" s="254"/>
      <c r="H292" s="257"/>
      <c r="I292" s="249"/>
      <c r="J292" s="250"/>
      <c r="K292" s="250"/>
      <c r="L292" s="250"/>
      <c r="M292" s="251"/>
      <c r="N292" s="254"/>
      <c r="O292" s="262"/>
      <c r="P292" s="249"/>
      <c r="Q292" s="250"/>
      <c r="R292" s="250"/>
      <c r="S292" s="250"/>
      <c r="T292" s="251"/>
      <c r="U292" s="254"/>
      <c r="V292" s="263"/>
      <c r="W292" s="249"/>
      <c r="X292" s="250"/>
      <c r="Y292" s="250"/>
      <c r="Z292" s="250"/>
      <c r="AA292" s="256"/>
      <c r="AB292" s="260"/>
      <c r="AC292" s="1782"/>
      <c r="AD292" s="249" t="s">
        <v>222</v>
      </c>
      <c r="AE292" s="250">
        <f t="shared" si="59"/>
        <v>0</v>
      </c>
      <c r="AF292" s="250">
        <f t="shared" si="61"/>
        <v>0</v>
      </c>
      <c r="AG292" s="250">
        <f t="shared" si="58"/>
        <v>0</v>
      </c>
      <c r="AH292" s="256">
        <f t="shared" si="62"/>
        <v>0</v>
      </c>
      <c r="AI292" s="260"/>
      <c r="AK292" s="255"/>
    </row>
    <row r="293" spans="1:37" hidden="1">
      <c r="A293" s="257"/>
      <c r="B293" s="249"/>
      <c r="C293" s="250"/>
      <c r="D293" s="250"/>
      <c r="E293" s="250"/>
      <c r="F293" s="251"/>
      <c r="G293" s="254"/>
      <c r="H293" s="257"/>
      <c r="I293" s="249"/>
      <c r="J293" s="250"/>
      <c r="K293" s="250"/>
      <c r="L293" s="250"/>
      <c r="M293" s="251"/>
      <c r="N293" s="254"/>
      <c r="O293" s="262"/>
      <c r="P293" s="249"/>
      <c r="Q293" s="250"/>
      <c r="R293" s="250"/>
      <c r="S293" s="250"/>
      <c r="T293" s="251"/>
      <c r="U293" s="254"/>
      <c r="V293" s="263"/>
      <c r="W293" s="249"/>
      <c r="X293" s="250"/>
      <c r="Y293" s="250"/>
      <c r="Z293" s="250"/>
      <c r="AA293" s="256"/>
      <c r="AB293" s="260"/>
      <c r="AC293" s="1782"/>
      <c r="AD293" s="249" t="s">
        <v>223</v>
      </c>
      <c r="AE293" s="250">
        <f t="shared" si="59"/>
        <v>0</v>
      </c>
      <c r="AF293" s="250">
        <f t="shared" si="61"/>
        <v>0</v>
      </c>
      <c r="AG293" s="250">
        <f t="shared" si="58"/>
        <v>0</v>
      </c>
      <c r="AH293" s="256">
        <f t="shared" si="62"/>
        <v>0</v>
      </c>
      <c r="AI293" s="260"/>
      <c r="AK293" s="255"/>
    </row>
    <row r="294" spans="1:37" hidden="1">
      <c r="A294" s="257"/>
      <c r="B294" s="249"/>
      <c r="C294" s="250"/>
      <c r="D294" s="250"/>
      <c r="E294" s="250"/>
      <c r="F294" s="251"/>
      <c r="G294" s="254"/>
      <c r="H294" s="257"/>
      <c r="I294" s="249"/>
      <c r="J294" s="250"/>
      <c r="K294" s="250"/>
      <c r="L294" s="250"/>
      <c r="M294" s="251"/>
      <c r="N294" s="254"/>
      <c r="O294" s="262"/>
      <c r="P294" s="249"/>
      <c r="Q294" s="250"/>
      <c r="R294" s="250"/>
      <c r="S294" s="250"/>
      <c r="T294" s="251"/>
      <c r="U294" s="254"/>
      <c r="V294" s="263"/>
      <c r="W294" s="249"/>
      <c r="X294" s="250"/>
      <c r="Y294" s="250"/>
      <c r="Z294" s="250"/>
      <c r="AA294" s="256"/>
      <c r="AB294" s="260"/>
      <c r="AC294" s="1782"/>
      <c r="AD294" s="249" t="s">
        <v>224</v>
      </c>
      <c r="AE294" s="250">
        <f t="shared" si="59"/>
        <v>0</v>
      </c>
      <c r="AF294" s="250">
        <f t="shared" si="61"/>
        <v>0</v>
      </c>
      <c r="AG294" s="250">
        <f t="shared" si="58"/>
        <v>0</v>
      </c>
      <c r="AH294" s="256">
        <f t="shared" si="62"/>
        <v>0</v>
      </c>
      <c r="AI294" s="260"/>
      <c r="AK294" s="255"/>
    </row>
    <row r="295" spans="1:37" hidden="1">
      <c r="A295" s="257"/>
      <c r="B295" s="249"/>
      <c r="C295" s="250"/>
      <c r="D295" s="250"/>
      <c r="E295" s="250"/>
      <c r="F295" s="251"/>
      <c r="G295" s="254"/>
      <c r="H295" s="257"/>
      <c r="I295" s="249"/>
      <c r="J295" s="250"/>
      <c r="K295" s="250"/>
      <c r="L295" s="250"/>
      <c r="M295" s="251"/>
      <c r="N295" s="254"/>
      <c r="O295" s="262"/>
      <c r="P295" s="249"/>
      <c r="Q295" s="250"/>
      <c r="R295" s="250"/>
      <c r="S295" s="250"/>
      <c r="T295" s="251"/>
      <c r="U295" s="254"/>
      <c r="V295" s="263"/>
      <c r="W295" s="249"/>
      <c r="X295" s="250"/>
      <c r="Y295" s="250"/>
      <c r="Z295" s="250"/>
      <c r="AA295" s="256"/>
      <c r="AB295" s="260"/>
      <c r="AC295" s="1783"/>
      <c r="AD295" s="249" t="s">
        <v>225</v>
      </c>
      <c r="AE295" s="250">
        <f t="shared" si="59"/>
        <v>0</v>
      </c>
      <c r="AF295" s="250">
        <f t="shared" si="61"/>
        <v>0</v>
      </c>
      <c r="AG295" s="250">
        <f t="shared" si="58"/>
        <v>0</v>
      </c>
      <c r="AH295" s="256">
        <f t="shared" si="62"/>
        <v>0</v>
      </c>
      <c r="AI295" s="260">
        <f>SUM(AF284:AF295)</f>
        <v>0</v>
      </c>
      <c r="AJ295" s="230">
        <f>AC284</f>
        <v>2044</v>
      </c>
      <c r="AK295" s="255">
        <f>G295+N295+U295+AB295+AI295</f>
        <v>0</v>
      </c>
    </row>
    <row r="296" spans="1:37" hidden="1">
      <c r="A296" s="257"/>
      <c r="B296" s="249"/>
      <c r="C296" s="250"/>
      <c r="D296" s="250"/>
      <c r="E296" s="250"/>
      <c r="F296" s="251"/>
      <c r="G296" s="254"/>
      <c r="H296" s="257"/>
      <c r="I296" s="249"/>
      <c r="J296" s="250"/>
      <c r="K296" s="250"/>
      <c r="L296" s="250"/>
      <c r="M296" s="251"/>
      <c r="N296" s="254"/>
      <c r="O296" s="262"/>
      <c r="P296" s="249"/>
      <c r="Q296" s="250"/>
      <c r="R296" s="250"/>
      <c r="S296" s="250"/>
      <c r="T296" s="251"/>
      <c r="U296" s="254"/>
      <c r="V296" s="263"/>
      <c r="W296" s="249"/>
      <c r="X296" s="250"/>
      <c r="Y296" s="250"/>
      <c r="Z296" s="250"/>
      <c r="AA296" s="256"/>
      <c r="AB296" s="260"/>
      <c r="AC296" s="1781">
        <v>2045</v>
      </c>
      <c r="AD296" s="249" t="s">
        <v>214</v>
      </c>
      <c r="AE296" s="250">
        <f t="shared" si="59"/>
        <v>0</v>
      </c>
      <c r="AF296" s="250">
        <f t="shared" si="61"/>
        <v>0</v>
      </c>
      <c r="AG296" s="250">
        <f t="shared" si="58"/>
        <v>0</v>
      </c>
      <c r="AH296" s="256">
        <f t="shared" si="62"/>
        <v>0</v>
      </c>
      <c r="AI296" s="260"/>
      <c r="AK296" s="255"/>
    </row>
    <row r="297" spans="1:37" hidden="1">
      <c r="A297" s="257"/>
      <c r="B297" s="249"/>
      <c r="C297" s="250"/>
      <c r="D297" s="250"/>
      <c r="E297" s="250"/>
      <c r="F297" s="251"/>
      <c r="G297" s="254"/>
      <c r="H297" s="257"/>
      <c r="I297" s="249"/>
      <c r="J297" s="250"/>
      <c r="K297" s="250"/>
      <c r="L297" s="250"/>
      <c r="M297" s="251"/>
      <c r="N297" s="254"/>
      <c r="O297" s="262"/>
      <c r="P297" s="249"/>
      <c r="Q297" s="250"/>
      <c r="R297" s="250"/>
      <c r="S297" s="250"/>
      <c r="T297" s="251"/>
      <c r="U297" s="254"/>
      <c r="V297" s="263"/>
      <c r="W297" s="249"/>
      <c r="X297" s="250"/>
      <c r="Y297" s="250"/>
      <c r="Z297" s="250"/>
      <c r="AA297" s="256"/>
      <c r="AB297" s="260"/>
      <c r="AC297" s="1782"/>
      <c r="AD297" s="249" t="s">
        <v>215</v>
      </c>
      <c r="AE297" s="250">
        <f t="shared" si="59"/>
        <v>0</v>
      </c>
      <c r="AF297" s="250">
        <f t="shared" si="61"/>
        <v>0</v>
      </c>
      <c r="AG297" s="250">
        <f t="shared" si="58"/>
        <v>0</v>
      </c>
      <c r="AH297" s="256">
        <f t="shared" si="62"/>
        <v>0</v>
      </c>
      <c r="AI297" s="260"/>
      <c r="AK297" s="255"/>
    </row>
    <row r="298" spans="1:37" hidden="1">
      <c r="A298" s="257"/>
      <c r="B298" s="249"/>
      <c r="C298" s="250"/>
      <c r="D298" s="250"/>
      <c r="E298" s="250"/>
      <c r="F298" s="251"/>
      <c r="G298" s="254"/>
      <c r="H298" s="257"/>
      <c r="I298" s="249"/>
      <c r="J298" s="250"/>
      <c r="K298" s="250"/>
      <c r="L298" s="250"/>
      <c r="M298" s="251"/>
      <c r="N298" s="254"/>
      <c r="O298" s="262"/>
      <c r="P298" s="249"/>
      <c r="Q298" s="250"/>
      <c r="R298" s="250"/>
      <c r="S298" s="250"/>
      <c r="T298" s="251"/>
      <c r="U298" s="254"/>
      <c r="V298" s="263"/>
      <c r="W298" s="249"/>
      <c r="X298" s="250"/>
      <c r="Y298" s="250"/>
      <c r="Z298" s="250"/>
      <c r="AA298" s="256"/>
      <c r="AB298" s="260"/>
      <c r="AC298" s="1782"/>
      <c r="AD298" s="249" t="s">
        <v>216</v>
      </c>
      <c r="AE298" s="250">
        <f t="shared" si="59"/>
        <v>0</v>
      </c>
      <c r="AF298" s="250">
        <f t="shared" si="61"/>
        <v>0</v>
      </c>
      <c r="AG298" s="250">
        <f t="shared" si="58"/>
        <v>0</v>
      </c>
      <c r="AH298" s="256">
        <f t="shared" si="62"/>
        <v>0</v>
      </c>
      <c r="AI298" s="260"/>
      <c r="AK298" s="255"/>
    </row>
    <row r="299" spans="1:37" hidden="1">
      <c r="A299" s="257"/>
      <c r="B299" s="249"/>
      <c r="C299" s="250"/>
      <c r="D299" s="250"/>
      <c r="E299" s="250"/>
      <c r="F299" s="251"/>
      <c r="G299" s="254"/>
      <c r="H299" s="257"/>
      <c r="I299" s="249"/>
      <c r="J299" s="250"/>
      <c r="K299" s="250"/>
      <c r="L299" s="250"/>
      <c r="M299" s="251"/>
      <c r="N299" s="254"/>
      <c r="O299" s="262"/>
      <c r="P299" s="249"/>
      <c r="Q299" s="250"/>
      <c r="R299" s="250"/>
      <c r="S299" s="250"/>
      <c r="T299" s="251"/>
      <c r="U299" s="254"/>
      <c r="V299" s="263"/>
      <c r="W299" s="249"/>
      <c r="X299" s="250"/>
      <c r="Y299" s="250"/>
      <c r="Z299" s="250"/>
      <c r="AA299" s="256"/>
      <c r="AB299" s="260"/>
      <c r="AC299" s="1782"/>
      <c r="AD299" s="249" t="s">
        <v>217</v>
      </c>
      <c r="AE299" s="250">
        <f t="shared" si="59"/>
        <v>0</v>
      </c>
      <c r="AF299" s="250">
        <f t="shared" si="61"/>
        <v>0</v>
      </c>
      <c r="AG299" s="250">
        <f t="shared" si="58"/>
        <v>0</v>
      </c>
      <c r="AH299" s="256">
        <f t="shared" si="62"/>
        <v>0</v>
      </c>
      <c r="AI299" s="260"/>
      <c r="AK299" s="255"/>
    </row>
    <row r="300" spans="1:37" hidden="1">
      <c r="A300" s="257"/>
      <c r="B300" s="249"/>
      <c r="C300" s="250"/>
      <c r="D300" s="250"/>
      <c r="E300" s="250"/>
      <c r="F300" s="251"/>
      <c r="G300" s="254"/>
      <c r="H300" s="257"/>
      <c r="I300" s="249"/>
      <c r="J300" s="250"/>
      <c r="K300" s="250"/>
      <c r="L300" s="250"/>
      <c r="M300" s="251"/>
      <c r="N300" s="254"/>
      <c r="O300" s="262"/>
      <c r="P300" s="249"/>
      <c r="Q300" s="250"/>
      <c r="R300" s="250"/>
      <c r="S300" s="250"/>
      <c r="T300" s="251"/>
      <c r="U300" s="254"/>
      <c r="V300" s="263"/>
      <c r="W300" s="249"/>
      <c r="X300" s="250"/>
      <c r="Y300" s="250"/>
      <c r="Z300" s="250"/>
      <c r="AA300" s="256"/>
      <c r="AB300" s="260"/>
      <c r="AC300" s="1782"/>
      <c r="AD300" s="249" t="s">
        <v>218</v>
      </c>
      <c r="AE300" s="250">
        <f t="shared" si="59"/>
        <v>0</v>
      </c>
      <c r="AF300" s="250">
        <f t="shared" si="61"/>
        <v>0</v>
      </c>
      <c r="AG300" s="250">
        <f t="shared" si="58"/>
        <v>0</v>
      </c>
      <c r="AH300" s="256">
        <f t="shared" si="62"/>
        <v>0</v>
      </c>
      <c r="AI300" s="260"/>
      <c r="AK300" s="255"/>
    </row>
    <row r="301" spans="1:37" hidden="1">
      <c r="A301" s="257"/>
      <c r="B301" s="249"/>
      <c r="C301" s="250"/>
      <c r="D301" s="250"/>
      <c r="E301" s="250"/>
      <c r="F301" s="251"/>
      <c r="G301" s="254"/>
      <c r="H301" s="257"/>
      <c r="I301" s="249"/>
      <c r="J301" s="250"/>
      <c r="K301" s="250"/>
      <c r="L301" s="250"/>
      <c r="M301" s="251"/>
      <c r="N301" s="254"/>
      <c r="O301" s="262"/>
      <c r="P301" s="249"/>
      <c r="Q301" s="250"/>
      <c r="R301" s="250"/>
      <c r="S301" s="250"/>
      <c r="T301" s="251"/>
      <c r="U301" s="254"/>
      <c r="V301" s="263"/>
      <c r="W301" s="249"/>
      <c r="X301" s="250"/>
      <c r="Y301" s="250"/>
      <c r="Z301" s="250"/>
      <c r="AA301" s="256"/>
      <c r="AB301" s="260"/>
      <c r="AC301" s="1782"/>
      <c r="AD301" s="249" t="s">
        <v>219</v>
      </c>
      <c r="AE301" s="250">
        <f t="shared" si="59"/>
        <v>0</v>
      </c>
      <c r="AF301" s="250">
        <f t="shared" si="61"/>
        <v>0</v>
      </c>
      <c r="AG301" s="250">
        <f t="shared" si="58"/>
        <v>0</v>
      </c>
      <c r="AH301" s="256">
        <f t="shared" si="62"/>
        <v>0</v>
      </c>
      <c r="AI301" s="260"/>
      <c r="AK301" s="255"/>
    </row>
    <row r="302" spans="1:37" hidden="1">
      <c r="A302" s="257"/>
      <c r="B302" s="249"/>
      <c r="C302" s="250"/>
      <c r="D302" s="250"/>
      <c r="E302" s="250"/>
      <c r="F302" s="251"/>
      <c r="G302" s="254"/>
      <c r="H302" s="257"/>
      <c r="I302" s="249"/>
      <c r="J302" s="250"/>
      <c r="K302" s="250"/>
      <c r="L302" s="250"/>
      <c r="M302" s="251"/>
      <c r="N302" s="254"/>
      <c r="O302" s="262"/>
      <c r="P302" s="249"/>
      <c r="Q302" s="250"/>
      <c r="R302" s="250"/>
      <c r="S302" s="250"/>
      <c r="T302" s="251"/>
      <c r="U302" s="254"/>
      <c r="V302" s="263"/>
      <c r="W302" s="249"/>
      <c r="X302" s="250"/>
      <c r="Y302" s="250"/>
      <c r="Z302" s="250"/>
      <c r="AA302" s="256"/>
      <c r="AB302" s="260"/>
      <c r="AC302" s="1782"/>
      <c r="AD302" s="249" t="s">
        <v>220</v>
      </c>
      <c r="AE302" s="250">
        <f t="shared" si="59"/>
        <v>0</v>
      </c>
      <c r="AF302" s="250">
        <f t="shared" si="61"/>
        <v>0</v>
      </c>
      <c r="AG302" s="250">
        <f t="shared" si="58"/>
        <v>0</v>
      </c>
      <c r="AH302" s="256">
        <f t="shared" si="62"/>
        <v>0</v>
      </c>
      <c r="AI302" s="260"/>
      <c r="AK302" s="255"/>
    </row>
    <row r="303" spans="1:37" hidden="1">
      <c r="A303" s="257"/>
      <c r="B303" s="249"/>
      <c r="C303" s="250"/>
      <c r="D303" s="250"/>
      <c r="E303" s="250"/>
      <c r="F303" s="251"/>
      <c r="G303" s="254"/>
      <c r="H303" s="257"/>
      <c r="I303" s="249"/>
      <c r="J303" s="250"/>
      <c r="K303" s="250"/>
      <c r="L303" s="250"/>
      <c r="M303" s="251"/>
      <c r="N303" s="254"/>
      <c r="O303" s="262"/>
      <c r="P303" s="249"/>
      <c r="Q303" s="250"/>
      <c r="R303" s="250"/>
      <c r="S303" s="250"/>
      <c r="T303" s="251"/>
      <c r="U303" s="254"/>
      <c r="V303" s="263"/>
      <c r="W303" s="249"/>
      <c r="X303" s="250"/>
      <c r="Y303" s="250"/>
      <c r="Z303" s="250"/>
      <c r="AA303" s="256"/>
      <c r="AB303" s="260"/>
      <c r="AC303" s="1782"/>
      <c r="AD303" s="249" t="s">
        <v>221</v>
      </c>
      <c r="AE303" s="250">
        <f t="shared" si="59"/>
        <v>0</v>
      </c>
      <c r="AF303" s="250">
        <f t="shared" si="61"/>
        <v>0</v>
      </c>
      <c r="AG303" s="250">
        <f t="shared" si="58"/>
        <v>0</v>
      </c>
      <c r="AH303" s="256">
        <f t="shared" si="62"/>
        <v>0</v>
      </c>
      <c r="AI303" s="260"/>
      <c r="AK303" s="255"/>
    </row>
    <row r="304" spans="1:37" hidden="1">
      <c r="A304" s="257"/>
      <c r="B304" s="249"/>
      <c r="C304" s="250"/>
      <c r="D304" s="250"/>
      <c r="E304" s="250"/>
      <c r="F304" s="251"/>
      <c r="G304" s="254"/>
      <c r="H304" s="257"/>
      <c r="I304" s="249"/>
      <c r="J304" s="250"/>
      <c r="K304" s="250"/>
      <c r="L304" s="250"/>
      <c r="M304" s="251"/>
      <c r="N304" s="254"/>
      <c r="O304" s="262"/>
      <c r="P304" s="249"/>
      <c r="Q304" s="250"/>
      <c r="R304" s="250"/>
      <c r="S304" s="250"/>
      <c r="T304" s="251"/>
      <c r="U304" s="254"/>
      <c r="V304" s="263"/>
      <c r="W304" s="249"/>
      <c r="X304" s="250"/>
      <c r="Y304" s="250"/>
      <c r="Z304" s="250"/>
      <c r="AA304" s="256"/>
      <c r="AB304" s="260"/>
      <c r="AC304" s="1782"/>
      <c r="AD304" s="249" t="s">
        <v>222</v>
      </c>
      <c r="AE304" s="250">
        <f t="shared" si="59"/>
        <v>0</v>
      </c>
      <c r="AF304" s="250">
        <f t="shared" si="61"/>
        <v>0</v>
      </c>
      <c r="AG304" s="250">
        <f t="shared" si="58"/>
        <v>0</v>
      </c>
      <c r="AH304" s="256">
        <f t="shared" si="62"/>
        <v>0</v>
      </c>
      <c r="AI304" s="260"/>
      <c r="AK304" s="255"/>
    </row>
    <row r="305" spans="1:37" hidden="1">
      <c r="A305" s="257"/>
      <c r="B305" s="249"/>
      <c r="C305" s="250"/>
      <c r="D305" s="250"/>
      <c r="E305" s="250"/>
      <c r="F305" s="251"/>
      <c r="G305" s="254"/>
      <c r="H305" s="257"/>
      <c r="I305" s="249"/>
      <c r="J305" s="250"/>
      <c r="K305" s="250"/>
      <c r="L305" s="250"/>
      <c r="M305" s="251"/>
      <c r="N305" s="254"/>
      <c r="O305" s="262"/>
      <c r="P305" s="249"/>
      <c r="Q305" s="250"/>
      <c r="R305" s="250"/>
      <c r="S305" s="250"/>
      <c r="T305" s="251"/>
      <c r="U305" s="254"/>
      <c r="V305" s="263"/>
      <c r="W305" s="249"/>
      <c r="X305" s="250"/>
      <c r="Y305" s="250"/>
      <c r="Z305" s="250"/>
      <c r="AA305" s="256"/>
      <c r="AB305" s="260"/>
      <c r="AC305" s="1782"/>
      <c r="AD305" s="249" t="s">
        <v>223</v>
      </c>
      <c r="AE305" s="250">
        <f t="shared" si="59"/>
        <v>0</v>
      </c>
      <c r="AF305" s="250">
        <f t="shared" si="61"/>
        <v>0</v>
      </c>
      <c r="AG305" s="250">
        <f t="shared" si="58"/>
        <v>0</v>
      </c>
      <c r="AH305" s="256">
        <f t="shared" si="62"/>
        <v>0</v>
      </c>
      <c r="AI305" s="260"/>
      <c r="AK305" s="255"/>
    </row>
    <row r="306" spans="1:37" hidden="1">
      <c r="A306" s="257"/>
      <c r="B306" s="249"/>
      <c r="C306" s="250"/>
      <c r="D306" s="250"/>
      <c r="E306" s="250"/>
      <c r="F306" s="251"/>
      <c r="G306" s="254"/>
      <c r="H306" s="257"/>
      <c r="I306" s="249"/>
      <c r="J306" s="250"/>
      <c r="K306" s="250"/>
      <c r="L306" s="250"/>
      <c r="M306" s="251"/>
      <c r="N306" s="254"/>
      <c r="O306" s="262"/>
      <c r="P306" s="249"/>
      <c r="Q306" s="250"/>
      <c r="R306" s="250"/>
      <c r="S306" s="250"/>
      <c r="T306" s="251"/>
      <c r="U306" s="254"/>
      <c r="V306" s="263"/>
      <c r="W306" s="249"/>
      <c r="X306" s="250"/>
      <c r="Y306" s="250"/>
      <c r="Z306" s="250"/>
      <c r="AA306" s="256"/>
      <c r="AB306" s="260"/>
      <c r="AC306" s="1782"/>
      <c r="AD306" s="249" t="s">
        <v>224</v>
      </c>
      <c r="AE306" s="250">
        <f t="shared" si="59"/>
        <v>0</v>
      </c>
      <c r="AF306" s="250">
        <f t="shared" si="61"/>
        <v>0</v>
      </c>
      <c r="AG306" s="250">
        <f t="shared" si="58"/>
        <v>0</v>
      </c>
      <c r="AH306" s="256">
        <f t="shared" si="62"/>
        <v>0</v>
      </c>
      <c r="AI306" s="260"/>
      <c r="AK306" s="255"/>
    </row>
    <row r="307" spans="1:37" hidden="1">
      <c r="A307" s="257"/>
      <c r="B307" s="249"/>
      <c r="C307" s="250"/>
      <c r="D307" s="250"/>
      <c r="E307" s="250"/>
      <c r="F307" s="251"/>
      <c r="G307" s="254"/>
      <c r="H307" s="257"/>
      <c r="I307" s="249"/>
      <c r="J307" s="250"/>
      <c r="K307" s="250"/>
      <c r="L307" s="250"/>
      <c r="M307" s="251"/>
      <c r="N307" s="254"/>
      <c r="O307" s="262"/>
      <c r="P307" s="249"/>
      <c r="Q307" s="250"/>
      <c r="R307" s="250"/>
      <c r="S307" s="250"/>
      <c r="T307" s="251"/>
      <c r="U307" s="254"/>
      <c r="V307" s="263"/>
      <c r="W307" s="249"/>
      <c r="X307" s="250"/>
      <c r="Y307" s="250"/>
      <c r="Z307" s="250"/>
      <c r="AA307" s="256"/>
      <c r="AB307" s="260"/>
      <c r="AC307" s="1783"/>
      <c r="AD307" s="249" t="s">
        <v>225</v>
      </c>
      <c r="AE307" s="250">
        <f t="shared" si="59"/>
        <v>0</v>
      </c>
      <c r="AF307" s="250">
        <f t="shared" si="61"/>
        <v>0</v>
      </c>
      <c r="AG307" s="250">
        <f t="shared" si="58"/>
        <v>0</v>
      </c>
      <c r="AH307" s="256">
        <f t="shared" si="62"/>
        <v>0</v>
      </c>
      <c r="AI307" s="260">
        <f>SUM(AF296:AF307)</f>
        <v>0</v>
      </c>
      <c r="AJ307" s="230">
        <f>AC296</f>
        <v>2045</v>
      </c>
      <c r="AK307" s="255">
        <f>G307+N307+U307+AB307+AI307</f>
        <v>0</v>
      </c>
    </row>
    <row r="308" spans="1:37" hidden="1">
      <c r="A308" s="257"/>
      <c r="B308" s="249"/>
      <c r="C308" s="250"/>
      <c r="D308" s="250"/>
      <c r="E308" s="250"/>
      <c r="F308" s="251"/>
      <c r="G308" s="254"/>
      <c r="H308" s="257"/>
      <c r="I308" s="249"/>
      <c r="J308" s="250"/>
      <c r="K308" s="250"/>
      <c r="L308" s="250"/>
      <c r="M308" s="251"/>
      <c r="N308" s="254"/>
      <c r="O308" s="262"/>
      <c r="P308" s="249"/>
      <c r="Q308" s="250"/>
      <c r="R308" s="250"/>
      <c r="S308" s="250"/>
      <c r="T308" s="251"/>
      <c r="U308" s="254"/>
      <c r="V308" s="263"/>
      <c r="W308" s="249"/>
      <c r="X308" s="250"/>
      <c r="Y308" s="250"/>
      <c r="Z308" s="250"/>
      <c r="AA308" s="256"/>
      <c r="AB308" s="260"/>
      <c r="AC308" s="1781">
        <v>2046</v>
      </c>
      <c r="AD308" s="249" t="s">
        <v>214</v>
      </c>
      <c r="AE308" s="250"/>
      <c r="AF308" s="250"/>
      <c r="AG308" s="250"/>
      <c r="AH308" s="256">
        <f t="shared" si="62"/>
        <v>0</v>
      </c>
      <c r="AI308" s="260"/>
      <c r="AK308" s="255"/>
    </row>
    <row r="309" spans="1:37" hidden="1">
      <c r="A309" s="257"/>
      <c r="B309" s="249"/>
      <c r="C309" s="250"/>
      <c r="D309" s="250"/>
      <c r="E309" s="250"/>
      <c r="F309" s="251"/>
      <c r="G309" s="254"/>
      <c r="H309" s="257"/>
      <c r="I309" s="249"/>
      <c r="J309" s="250"/>
      <c r="K309" s="250"/>
      <c r="L309" s="250"/>
      <c r="M309" s="251"/>
      <c r="N309" s="254"/>
      <c r="O309" s="262"/>
      <c r="P309" s="249"/>
      <c r="Q309" s="250"/>
      <c r="R309" s="250"/>
      <c r="S309" s="250"/>
      <c r="T309" s="251"/>
      <c r="U309" s="254"/>
      <c r="V309" s="263"/>
      <c r="W309" s="249"/>
      <c r="X309" s="250"/>
      <c r="Y309" s="250"/>
      <c r="Z309" s="250"/>
      <c r="AA309" s="256"/>
      <c r="AB309" s="260"/>
      <c r="AC309" s="1782"/>
      <c r="AD309" s="249" t="s">
        <v>215</v>
      </c>
      <c r="AE309" s="250"/>
      <c r="AF309" s="250"/>
      <c r="AG309" s="250"/>
      <c r="AH309" s="256">
        <f t="shared" si="62"/>
        <v>0</v>
      </c>
      <c r="AI309" s="260"/>
      <c r="AK309" s="255"/>
    </row>
    <row r="310" spans="1:37" hidden="1">
      <c r="A310" s="257"/>
      <c r="B310" s="249"/>
      <c r="C310" s="250"/>
      <c r="D310" s="250"/>
      <c r="E310" s="250"/>
      <c r="F310" s="251"/>
      <c r="G310" s="254"/>
      <c r="H310" s="257"/>
      <c r="I310" s="249"/>
      <c r="J310" s="250"/>
      <c r="K310" s="250"/>
      <c r="L310" s="250"/>
      <c r="M310" s="251"/>
      <c r="N310" s="254"/>
      <c r="O310" s="262"/>
      <c r="P310" s="249"/>
      <c r="Q310" s="250"/>
      <c r="R310" s="250"/>
      <c r="S310" s="250"/>
      <c r="T310" s="251"/>
      <c r="U310" s="254"/>
      <c r="V310" s="263"/>
      <c r="W310" s="249"/>
      <c r="X310" s="250"/>
      <c r="Y310" s="250"/>
      <c r="Z310" s="250"/>
      <c r="AA310" s="256"/>
      <c r="AB310" s="260"/>
      <c r="AC310" s="1782"/>
      <c r="AD310" s="249" t="s">
        <v>216</v>
      </c>
      <c r="AE310" s="250"/>
      <c r="AF310" s="250"/>
      <c r="AG310" s="250"/>
      <c r="AH310" s="256">
        <f t="shared" si="62"/>
        <v>0</v>
      </c>
      <c r="AI310" s="260"/>
      <c r="AK310" s="255"/>
    </row>
    <row r="311" spans="1:37" hidden="1">
      <c r="A311" s="257"/>
      <c r="B311" s="249"/>
      <c r="C311" s="250"/>
      <c r="D311" s="250"/>
      <c r="E311" s="250"/>
      <c r="F311" s="251"/>
      <c r="G311" s="254"/>
      <c r="H311" s="257"/>
      <c r="I311" s="249"/>
      <c r="J311" s="250"/>
      <c r="K311" s="250"/>
      <c r="L311" s="250"/>
      <c r="M311" s="251"/>
      <c r="N311" s="254"/>
      <c r="O311" s="262"/>
      <c r="P311" s="249"/>
      <c r="Q311" s="250"/>
      <c r="R311" s="250"/>
      <c r="S311" s="250"/>
      <c r="T311" s="251"/>
      <c r="U311" s="254"/>
      <c r="V311" s="263"/>
      <c r="W311" s="249"/>
      <c r="X311" s="250"/>
      <c r="Y311" s="250"/>
      <c r="Z311" s="250"/>
      <c r="AA311" s="256"/>
      <c r="AB311" s="260"/>
      <c r="AC311" s="1782"/>
      <c r="AD311" s="249" t="s">
        <v>217</v>
      </c>
      <c r="AE311" s="250"/>
      <c r="AF311" s="250"/>
      <c r="AG311" s="250"/>
      <c r="AH311" s="256">
        <f t="shared" si="62"/>
        <v>0</v>
      </c>
      <c r="AI311" s="260"/>
      <c r="AK311" s="255"/>
    </row>
    <row r="312" spans="1:37" hidden="1">
      <c r="A312" s="257"/>
      <c r="B312" s="249"/>
      <c r="C312" s="250"/>
      <c r="D312" s="250"/>
      <c r="E312" s="250"/>
      <c r="F312" s="251"/>
      <c r="G312" s="254"/>
      <c r="H312" s="257"/>
      <c r="I312" s="249"/>
      <c r="J312" s="250"/>
      <c r="K312" s="250"/>
      <c r="L312" s="250"/>
      <c r="M312" s="251"/>
      <c r="N312" s="254"/>
      <c r="O312" s="262"/>
      <c r="P312" s="249"/>
      <c r="Q312" s="250"/>
      <c r="R312" s="250"/>
      <c r="S312" s="250"/>
      <c r="T312" s="251"/>
      <c r="U312" s="254"/>
      <c r="V312" s="263"/>
      <c r="W312" s="249"/>
      <c r="X312" s="250"/>
      <c r="Y312" s="250"/>
      <c r="Z312" s="250"/>
      <c r="AA312" s="256"/>
      <c r="AB312" s="260"/>
      <c r="AC312" s="1782"/>
      <c r="AD312" s="249" t="s">
        <v>218</v>
      </c>
      <c r="AE312" s="250"/>
      <c r="AF312" s="250"/>
      <c r="AG312" s="250"/>
      <c r="AH312" s="256">
        <f t="shared" si="62"/>
        <v>0</v>
      </c>
      <c r="AI312" s="260"/>
      <c r="AK312" s="255"/>
    </row>
    <row r="313" spans="1:37" hidden="1">
      <c r="A313" s="257"/>
      <c r="B313" s="249"/>
      <c r="C313" s="250"/>
      <c r="D313" s="250"/>
      <c r="E313" s="250"/>
      <c r="F313" s="251"/>
      <c r="G313" s="254"/>
      <c r="H313" s="257"/>
      <c r="I313" s="249"/>
      <c r="J313" s="250"/>
      <c r="K313" s="250"/>
      <c r="L313" s="250"/>
      <c r="M313" s="251"/>
      <c r="N313" s="254"/>
      <c r="O313" s="262"/>
      <c r="P313" s="249"/>
      <c r="Q313" s="250"/>
      <c r="R313" s="250"/>
      <c r="S313" s="250"/>
      <c r="T313" s="251"/>
      <c r="U313" s="254"/>
      <c r="V313" s="263"/>
      <c r="W313" s="249"/>
      <c r="X313" s="250"/>
      <c r="Y313" s="250"/>
      <c r="Z313" s="250"/>
      <c r="AA313" s="256"/>
      <c r="AB313" s="260"/>
      <c r="AC313" s="1782"/>
      <c r="AD313" s="249" t="s">
        <v>219</v>
      </c>
      <c r="AE313" s="250"/>
      <c r="AF313" s="250"/>
      <c r="AG313" s="250"/>
      <c r="AH313" s="256">
        <f t="shared" si="62"/>
        <v>0</v>
      </c>
      <c r="AI313" s="260"/>
      <c r="AK313" s="255"/>
    </row>
    <row r="314" spans="1:37" hidden="1">
      <c r="A314" s="257"/>
      <c r="B314" s="249"/>
      <c r="C314" s="250"/>
      <c r="D314" s="250"/>
      <c r="E314" s="250"/>
      <c r="F314" s="251"/>
      <c r="G314" s="254"/>
      <c r="H314" s="257"/>
      <c r="I314" s="249"/>
      <c r="J314" s="250"/>
      <c r="K314" s="250"/>
      <c r="L314" s="250"/>
      <c r="M314" s="251"/>
      <c r="N314" s="254"/>
      <c r="O314" s="262"/>
      <c r="P314" s="249"/>
      <c r="Q314" s="250"/>
      <c r="R314" s="250"/>
      <c r="S314" s="250"/>
      <c r="T314" s="251"/>
      <c r="U314" s="254"/>
      <c r="V314" s="263"/>
      <c r="W314" s="249"/>
      <c r="X314" s="250"/>
      <c r="Y314" s="250"/>
      <c r="Z314" s="250"/>
      <c r="AA314" s="256"/>
      <c r="AB314" s="260"/>
      <c r="AC314" s="1782"/>
      <c r="AD314" s="249" t="s">
        <v>220</v>
      </c>
      <c r="AE314" s="250"/>
      <c r="AF314" s="250"/>
      <c r="AG314" s="250"/>
      <c r="AH314" s="256">
        <f t="shared" si="62"/>
        <v>0</v>
      </c>
      <c r="AI314" s="260"/>
      <c r="AK314" s="255"/>
    </row>
    <row r="315" spans="1:37" hidden="1">
      <c r="A315" s="257"/>
      <c r="B315" s="249"/>
      <c r="C315" s="250"/>
      <c r="D315" s="250"/>
      <c r="E315" s="250"/>
      <c r="F315" s="251"/>
      <c r="G315" s="254"/>
      <c r="H315" s="257"/>
      <c r="I315" s="249"/>
      <c r="J315" s="250"/>
      <c r="K315" s="250"/>
      <c r="L315" s="250"/>
      <c r="M315" s="251"/>
      <c r="N315" s="254"/>
      <c r="O315" s="262"/>
      <c r="P315" s="249"/>
      <c r="Q315" s="250"/>
      <c r="R315" s="250"/>
      <c r="S315" s="250"/>
      <c r="T315" s="251"/>
      <c r="U315" s="254"/>
      <c r="V315" s="263"/>
      <c r="W315" s="249"/>
      <c r="X315" s="250"/>
      <c r="Y315" s="250"/>
      <c r="Z315" s="250"/>
      <c r="AA315" s="256"/>
      <c r="AB315" s="260"/>
      <c r="AC315" s="1782"/>
      <c r="AD315" s="249" t="s">
        <v>221</v>
      </c>
      <c r="AE315" s="250"/>
      <c r="AF315" s="250"/>
      <c r="AG315" s="250"/>
      <c r="AH315" s="256">
        <f t="shared" si="62"/>
        <v>0</v>
      </c>
      <c r="AI315" s="260"/>
      <c r="AK315" s="255"/>
    </row>
    <row r="316" spans="1:37" hidden="1">
      <c r="A316" s="257"/>
      <c r="B316" s="249"/>
      <c r="C316" s="250"/>
      <c r="D316" s="250"/>
      <c r="E316" s="250"/>
      <c r="F316" s="251"/>
      <c r="G316" s="254"/>
      <c r="H316" s="257"/>
      <c r="I316" s="249"/>
      <c r="J316" s="250"/>
      <c r="K316" s="250"/>
      <c r="L316" s="250"/>
      <c r="M316" s="251"/>
      <c r="N316" s="254"/>
      <c r="O316" s="262"/>
      <c r="P316" s="249"/>
      <c r="Q316" s="250"/>
      <c r="R316" s="250"/>
      <c r="S316" s="250"/>
      <c r="T316" s="251"/>
      <c r="U316" s="254"/>
      <c r="V316" s="263"/>
      <c r="W316" s="249"/>
      <c r="X316" s="250"/>
      <c r="Y316" s="250"/>
      <c r="Z316" s="250"/>
      <c r="AA316" s="256"/>
      <c r="AB316" s="260"/>
      <c r="AC316" s="1782"/>
      <c r="AD316" s="249" t="s">
        <v>222</v>
      </c>
      <c r="AE316" s="250"/>
      <c r="AF316" s="250"/>
      <c r="AG316" s="250"/>
      <c r="AH316" s="256">
        <f t="shared" si="62"/>
        <v>0</v>
      </c>
      <c r="AI316" s="260"/>
      <c r="AK316" s="255"/>
    </row>
    <row r="317" spans="1:37" hidden="1">
      <c r="A317" s="257"/>
      <c r="B317" s="249"/>
      <c r="C317" s="250"/>
      <c r="D317" s="250"/>
      <c r="E317" s="250"/>
      <c r="F317" s="251"/>
      <c r="G317" s="254"/>
      <c r="H317" s="257"/>
      <c r="I317" s="249"/>
      <c r="J317" s="250"/>
      <c r="K317" s="250"/>
      <c r="L317" s="250"/>
      <c r="M317" s="251"/>
      <c r="N317" s="254"/>
      <c r="O317" s="262"/>
      <c r="P317" s="249"/>
      <c r="Q317" s="250"/>
      <c r="R317" s="250"/>
      <c r="S317" s="250"/>
      <c r="T317" s="251"/>
      <c r="U317" s="254"/>
      <c r="V317" s="263"/>
      <c r="W317" s="249"/>
      <c r="X317" s="250"/>
      <c r="Y317" s="250"/>
      <c r="Z317" s="250"/>
      <c r="AA317" s="256"/>
      <c r="AB317" s="260"/>
      <c r="AC317" s="1782"/>
      <c r="AD317" s="249" t="s">
        <v>223</v>
      </c>
      <c r="AE317" s="250"/>
      <c r="AF317" s="250"/>
      <c r="AG317" s="250"/>
      <c r="AH317" s="256">
        <f t="shared" si="62"/>
        <v>0</v>
      </c>
      <c r="AI317" s="260"/>
      <c r="AK317" s="255"/>
    </row>
    <row r="318" spans="1:37" hidden="1">
      <c r="A318" s="257"/>
      <c r="B318" s="249"/>
      <c r="C318" s="250"/>
      <c r="D318" s="250"/>
      <c r="E318" s="250"/>
      <c r="F318" s="251"/>
      <c r="G318" s="254"/>
      <c r="H318" s="257"/>
      <c r="I318" s="249"/>
      <c r="J318" s="250"/>
      <c r="K318" s="250"/>
      <c r="L318" s="250"/>
      <c r="M318" s="251"/>
      <c r="N318" s="254"/>
      <c r="O318" s="262"/>
      <c r="P318" s="249"/>
      <c r="Q318" s="250"/>
      <c r="R318" s="250"/>
      <c r="S318" s="250"/>
      <c r="T318" s="251"/>
      <c r="U318" s="254"/>
      <c r="V318" s="263"/>
      <c r="W318" s="249"/>
      <c r="X318" s="250"/>
      <c r="Y318" s="250"/>
      <c r="Z318" s="250"/>
      <c r="AA318" s="256"/>
      <c r="AB318" s="260"/>
      <c r="AC318" s="1782"/>
      <c r="AD318" s="249" t="s">
        <v>224</v>
      </c>
      <c r="AE318" s="250"/>
      <c r="AF318" s="250"/>
      <c r="AG318" s="250"/>
      <c r="AH318" s="256">
        <f t="shared" si="62"/>
        <v>0</v>
      </c>
      <c r="AI318" s="260"/>
      <c r="AK318" s="255"/>
    </row>
    <row r="319" spans="1:37" hidden="1">
      <c r="A319" s="257"/>
      <c r="B319" s="249"/>
      <c r="C319" s="250"/>
      <c r="D319" s="250"/>
      <c r="E319" s="250"/>
      <c r="F319" s="251"/>
      <c r="G319" s="254"/>
      <c r="H319" s="257"/>
      <c r="I319" s="249"/>
      <c r="J319" s="250"/>
      <c r="K319" s="250"/>
      <c r="L319" s="250"/>
      <c r="M319" s="251"/>
      <c r="N319" s="254"/>
      <c r="O319" s="262"/>
      <c r="P319" s="249"/>
      <c r="Q319" s="250"/>
      <c r="R319" s="250"/>
      <c r="S319" s="250"/>
      <c r="T319" s="251"/>
      <c r="U319" s="254"/>
      <c r="V319" s="263"/>
      <c r="W319" s="249"/>
      <c r="X319" s="250"/>
      <c r="Y319" s="250"/>
      <c r="Z319" s="250"/>
      <c r="AA319" s="256"/>
      <c r="AB319" s="260"/>
      <c r="AC319" s="1783"/>
      <c r="AD319" s="249" t="s">
        <v>225</v>
      </c>
      <c r="AE319" s="250"/>
      <c r="AF319" s="250"/>
      <c r="AG319" s="250"/>
      <c r="AH319" s="256">
        <f t="shared" si="62"/>
        <v>0</v>
      </c>
      <c r="AI319" s="260"/>
      <c r="AK319" s="255"/>
    </row>
    <row r="320" spans="1:37" hidden="1">
      <c r="A320" s="257"/>
      <c r="B320" s="249"/>
      <c r="C320" s="250"/>
      <c r="D320" s="250"/>
      <c r="E320" s="250"/>
      <c r="F320" s="251"/>
      <c r="G320" s="254"/>
      <c r="H320" s="257"/>
      <c r="I320" s="249"/>
      <c r="J320" s="250"/>
      <c r="K320" s="250"/>
      <c r="L320" s="250"/>
      <c r="M320" s="251"/>
      <c r="N320" s="254"/>
      <c r="O320" s="262"/>
      <c r="P320" s="249"/>
      <c r="Q320" s="250"/>
      <c r="R320" s="250"/>
      <c r="S320" s="250"/>
      <c r="T320" s="251"/>
      <c r="U320" s="254"/>
      <c r="V320" s="263"/>
      <c r="W320" s="249"/>
      <c r="X320" s="250"/>
      <c r="Y320" s="250"/>
      <c r="Z320" s="250"/>
      <c r="AA320" s="256"/>
      <c r="AB320" s="260"/>
      <c r="AC320" s="1781">
        <v>2047</v>
      </c>
      <c r="AD320" s="249" t="s">
        <v>214</v>
      </c>
      <c r="AE320" s="250"/>
      <c r="AF320" s="250"/>
      <c r="AG320" s="250"/>
      <c r="AH320" s="256">
        <f t="shared" si="62"/>
        <v>0</v>
      </c>
      <c r="AI320" s="260"/>
      <c r="AK320" s="255"/>
    </row>
    <row r="321" spans="1:37" hidden="1">
      <c r="A321" s="257"/>
      <c r="B321" s="249"/>
      <c r="C321" s="250"/>
      <c r="D321" s="250"/>
      <c r="E321" s="250"/>
      <c r="F321" s="251"/>
      <c r="G321" s="254"/>
      <c r="H321" s="257"/>
      <c r="I321" s="249"/>
      <c r="J321" s="250"/>
      <c r="K321" s="250"/>
      <c r="L321" s="250"/>
      <c r="M321" s="251"/>
      <c r="N321" s="254"/>
      <c r="O321" s="262"/>
      <c r="P321" s="249"/>
      <c r="Q321" s="250"/>
      <c r="R321" s="250"/>
      <c r="S321" s="250"/>
      <c r="T321" s="251"/>
      <c r="U321" s="254"/>
      <c r="V321" s="263"/>
      <c r="W321" s="249"/>
      <c r="X321" s="250"/>
      <c r="Y321" s="250"/>
      <c r="Z321" s="250"/>
      <c r="AA321" s="256"/>
      <c r="AB321" s="260"/>
      <c r="AC321" s="1782"/>
      <c r="AD321" s="249" t="s">
        <v>215</v>
      </c>
      <c r="AE321" s="250"/>
      <c r="AF321" s="250"/>
      <c r="AG321" s="250"/>
      <c r="AH321" s="256">
        <f t="shared" si="62"/>
        <v>0</v>
      </c>
      <c r="AI321" s="260"/>
      <c r="AK321" s="255"/>
    </row>
    <row r="322" spans="1:37" hidden="1">
      <c r="A322" s="257"/>
      <c r="B322" s="249"/>
      <c r="C322" s="250"/>
      <c r="D322" s="250"/>
      <c r="E322" s="250"/>
      <c r="F322" s="251"/>
      <c r="G322" s="254"/>
      <c r="H322" s="257"/>
      <c r="I322" s="249"/>
      <c r="J322" s="250"/>
      <c r="K322" s="250"/>
      <c r="L322" s="250"/>
      <c r="M322" s="251"/>
      <c r="N322" s="254"/>
      <c r="O322" s="262"/>
      <c r="P322" s="249"/>
      <c r="Q322" s="250"/>
      <c r="R322" s="250"/>
      <c r="S322" s="250"/>
      <c r="T322" s="251"/>
      <c r="U322" s="254"/>
      <c r="V322" s="263"/>
      <c r="W322" s="249"/>
      <c r="X322" s="250"/>
      <c r="Y322" s="250"/>
      <c r="Z322" s="250"/>
      <c r="AA322" s="256"/>
      <c r="AB322" s="260"/>
      <c r="AC322" s="1782"/>
      <c r="AD322" s="249" t="s">
        <v>216</v>
      </c>
      <c r="AE322" s="250"/>
      <c r="AF322" s="250"/>
      <c r="AG322" s="250"/>
      <c r="AH322" s="256">
        <f t="shared" si="62"/>
        <v>0</v>
      </c>
      <c r="AI322" s="260"/>
      <c r="AK322" s="255"/>
    </row>
    <row r="323" spans="1:37" hidden="1">
      <c r="A323" s="257"/>
      <c r="B323" s="249"/>
      <c r="C323" s="250"/>
      <c r="D323" s="250"/>
      <c r="E323" s="250"/>
      <c r="F323" s="251"/>
      <c r="G323" s="254"/>
      <c r="H323" s="257"/>
      <c r="I323" s="249"/>
      <c r="J323" s="250"/>
      <c r="K323" s="250"/>
      <c r="L323" s="250"/>
      <c r="M323" s="251"/>
      <c r="N323" s="254"/>
      <c r="O323" s="262"/>
      <c r="P323" s="249"/>
      <c r="Q323" s="250"/>
      <c r="R323" s="250"/>
      <c r="S323" s="250"/>
      <c r="T323" s="251"/>
      <c r="U323" s="254"/>
      <c r="V323" s="263"/>
      <c r="W323" s="249"/>
      <c r="X323" s="250"/>
      <c r="Y323" s="250"/>
      <c r="Z323" s="250"/>
      <c r="AA323" s="256"/>
      <c r="AB323" s="260"/>
      <c r="AC323" s="1782"/>
      <c r="AD323" s="249" t="s">
        <v>217</v>
      </c>
      <c r="AE323" s="250"/>
      <c r="AF323" s="250"/>
      <c r="AG323" s="250"/>
      <c r="AH323" s="256">
        <f t="shared" si="62"/>
        <v>0</v>
      </c>
      <c r="AI323" s="260"/>
      <c r="AK323" s="255"/>
    </row>
    <row r="324" spans="1:37" hidden="1">
      <c r="A324" s="257"/>
      <c r="B324" s="249"/>
      <c r="C324" s="250"/>
      <c r="D324" s="250"/>
      <c r="E324" s="250"/>
      <c r="F324" s="251"/>
      <c r="G324" s="254"/>
      <c r="H324" s="257"/>
      <c r="I324" s="249"/>
      <c r="J324" s="250"/>
      <c r="K324" s="250"/>
      <c r="L324" s="250"/>
      <c r="M324" s="251"/>
      <c r="N324" s="254"/>
      <c r="O324" s="262"/>
      <c r="P324" s="249"/>
      <c r="Q324" s="250"/>
      <c r="R324" s="250"/>
      <c r="S324" s="250"/>
      <c r="T324" s="251"/>
      <c r="U324" s="254"/>
      <c r="V324" s="263"/>
      <c r="W324" s="249"/>
      <c r="X324" s="250"/>
      <c r="Y324" s="250"/>
      <c r="Z324" s="250"/>
      <c r="AA324" s="256"/>
      <c r="AB324" s="260"/>
      <c r="AC324" s="1782"/>
      <c r="AD324" s="249" t="s">
        <v>218</v>
      </c>
      <c r="AE324" s="250"/>
      <c r="AF324" s="250"/>
      <c r="AG324" s="250"/>
      <c r="AH324" s="256"/>
      <c r="AI324" s="260"/>
      <c r="AK324" s="255"/>
    </row>
    <row r="325" spans="1:37" hidden="1">
      <c r="A325" s="257"/>
      <c r="B325" s="249"/>
      <c r="C325" s="250"/>
      <c r="D325" s="250"/>
      <c r="E325" s="250"/>
      <c r="F325" s="251"/>
      <c r="G325" s="254"/>
      <c r="H325" s="257"/>
      <c r="I325" s="249"/>
      <c r="J325" s="250"/>
      <c r="K325" s="250"/>
      <c r="L325" s="250"/>
      <c r="M325" s="251"/>
      <c r="N325" s="254"/>
      <c r="O325" s="262"/>
      <c r="P325" s="249"/>
      <c r="Q325" s="250"/>
      <c r="R325" s="250"/>
      <c r="S325" s="250"/>
      <c r="T325" s="251"/>
      <c r="U325" s="254"/>
      <c r="V325" s="263"/>
      <c r="W325" s="249"/>
      <c r="X325" s="250"/>
      <c r="Y325" s="250"/>
      <c r="Z325" s="250"/>
      <c r="AA325" s="256"/>
      <c r="AB325" s="260"/>
      <c r="AC325" s="1782"/>
      <c r="AD325" s="249" t="s">
        <v>219</v>
      </c>
      <c r="AE325" s="250"/>
      <c r="AF325" s="250"/>
      <c r="AG325" s="250"/>
      <c r="AH325" s="256"/>
      <c r="AI325" s="260"/>
      <c r="AK325" s="255"/>
    </row>
    <row r="326" spans="1:37" hidden="1">
      <c r="A326" s="257"/>
      <c r="B326" s="249"/>
      <c r="C326" s="250"/>
      <c r="D326" s="250"/>
      <c r="E326" s="250"/>
      <c r="F326" s="251"/>
      <c r="G326" s="254"/>
      <c r="H326" s="257"/>
      <c r="I326" s="249"/>
      <c r="J326" s="250"/>
      <c r="K326" s="250"/>
      <c r="L326" s="250"/>
      <c r="M326" s="251"/>
      <c r="N326" s="254"/>
      <c r="O326" s="262"/>
      <c r="P326" s="249"/>
      <c r="Q326" s="250"/>
      <c r="R326" s="250"/>
      <c r="S326" s="250"/>
      <c r="T326" s="251"/>
      <c r="U326" s="254"/>
      <c r="V326" s="263"/>
      <c r="W326" s="249"/>
      <c r="X326" s="250"/>
      <c r="Y326" s="250"/>
      <c r="Z326" s="250"/>
      <c r="AA326" s="256"/>
      <c r="AB326" s="260"/>
      <c r="AC326" s="1782"/>
      <c r="AD326" s="249" t="s">
        <v>220</v>
      </c>
      <c r="AE326" s="250"/>
      <c r="AF326" s="250"/>
      <c r="AG326" s="250"/>
      <c r="AH326" s="256"/>
      <c r="AI326" s="260"/>
      <c r="AK326" s="255"/>
    </row>
    <row r="327" spans="1:37" hidden="1">
      <c r="A327" s="257"/>
      <c r="B327" s="249"/>
      <c r="C327" s="250"/>
      <c r="D327" s="250"/>
      <c r="E327" s="250"/>
      <c r="F327" s="251"/>
      <c r="G327" s="254"/>
      <c r="H327" s="257"/>
      <c r="I327" s="249"/>
      <c r="J327" s="250"/>
      <c r="K327" s="250"/>
      <c r="L327" s="250"/>
      <c r="M327" s="251"/>
      <c r="N327" s="254"/>
      <c r="O327" s="262"/>
      <c r="P327" s="249"/>
      <c r="Q327" s="250"/>
      <c r="R327" s="250"/>
      <c r="S327" s="250"/>
      <c r="T327" s="251"/>
      <c r="U327" s="254"/>
      <c r="V327" s="263"/>
      <c r="W327" s="249"/>
      <c r="X327" s="250"/>
      <c r="Y327" s="250"/>
      <c r="Z327" s="250"/>
      <c r="AA327" s="256"/>
      <c r="AB327" s="260"/>
      <c r="AC327" s="1782"/>
      <c r="AD327" s="249" t="s">
        <v>221</v>
      </c>
      <c r="AE327" s="250"/>
      <c r="AF327" s="250"/>
      <c r="AG327" s="250"/>
      <c r="AH327" s="256"/>
      <c r="AI327" s="260"/>
      <c r="AK327" s="255"/>
    </row>
    <row r="328" spans="1:37" hidden="1">
      <c r="A328" s="257"/>
      <c r="B328" s="249"/>
      <c r="C328" s="250"/>
      <c r="D328" s="250"/>
      <c r="E328" s="250"/>
      <c r="F328" s="251"/>
      <c r="G328" s="254"/>
      <c r="H328" s="257"/>
      <c r="I328" s="249"/>
      <c r="J328" s="250"/>
      <c r="K328" s="250"/>
      <c r="L328" s="250"/>
      <c r="M328" s="251"/>
      <c r="N328" s="254"/>
      <c r="O328" s="262"/>
      <c r="P328" s="249"/>
      <c r="Q328" s="250"/>
      <c r="R328" s="250"/>
      <c r="S328" s="250"/>
      <c r="T328" s="251"/>
      <c r="U328" s="254"/>
      <c r="V328" s="263"/>
      <c r="W328" s="249"/>
      <c r="X328" s="250"/>
      <c r="Y328" s="250"/>
      <c r="Z328" s="250"/>
      <c r="AA328" s="256">
        <f>Y328+Z328</f>
        <v>0</v>
      </c>
      <c r="AB328" s="254"/>
      <c r="AC328" s="1782"/>
      <c r="AD328" s="249" t="s">
        <v>222</v>
      </c>
      <c r="AE328" s="250"/>
      <c r="AF328" s="250"/>
      <c r="AG328" s="250"/>
      <c r="AH328" s="256"/>
      <c r="AI328" s="254"/>
      <c r="AK328" s="255"/>
    </row>
    <row r="329" spans="1:37" hidden="1">
      <c r="A329" s="257"/>
      <c r="B329" s="249"/>
      <c r="C329" s="250"/>
      <c r="D329" s="250"/>
      <c r="E329" s="250"/>
      <c r="F329" s="251"/>
      <c r="G329" s="254"/>
      <c r="H329" s="257"/>
      <c r="I329" s="249"/>
      <c r="J329" s="250"/>
      <c r="K329" s="250"/>
      <c r="L329" s="250"/>
      <c r="M329" s="251"/>
      <c r="N329" s="254"/>
      <c r="O329" s="262"/>
      <c r="P329" s="249"/>
      <c r="Q329" s="250"/>
      <c r="R329" s="250"/>
      <c r="S329" s="250"/>
      <c r="T329" s="251"/>
      <c r="U329" s="254"/>
      <c r="V329" s="263"/>
      <c r="W329" s="249"/>
      <c r="X329" s="250"/>
      <c r="Y329" s="250"/>
      <c r="Z329" s="250"/>
      <c r="AA329" s="256">
        <f>Y329+Z329</f>
        <v>0</v>
      </c>
      <c r="AB329" s="254"/>
      <c r="AC329" s="1782"/>
      <c r="AD329" s="249" t="s">
        <v>223</v>
      </c>
      <c r="AE329" s="250"/>
      <c r="AF329" s="250"/>
      <c r="AG329" s="250"/>
      <c r="AH329" s="256"/>
      <c r="AI329" s="254"/>
      <c r="AK329" s="255"/>
    </row>
    <row r="330" spans="1:37" hidden="1">
      <c r="A330" s="257"/>
      <c r="B330" s="249"/>
      <c r="C330" s="250"/>
      <c r="D330" s="250"/>
      <c r="E330" s="250"/>
      <c r="F330" s="251"/>
      <c r="G330" s="254"/>
      <c r="H330" s="257"/>
      <c r="I330" s="249"/>
      <c r="J330" s="250"/>
      <c r="K330" s="250"/>
      <c r="L330" s="250"/>
      <c r="M330" s="251"/>
      <c r="N330" s="254"/>
      <c r="O330" s="262"/>
      <c r="P330" s="249"/>
      <c r="Q330" s="250"/>
      <c r="R330" s="250"/>
      <c r="S330" s="250"/>
      <c r="T330" s="251"/>
      <c r="U330" s="254"/>
      <c r="V330" s="263"/>
      <c r="W330" s="249"/>
      <c r="X330" s="250"/>
      <c r="Y330" s="250"/>
      <c r="Z330" s="250"/>
      <c r="AA330" s="256"/>
      <c r="AB330" s="254"/>
      <c r="AC330" s="1782"/>
      <c r="AD330" s="249" t="s">
        <v>224</v>
      </c>
      <c r="AE330" s="250"/>
      <c r="AF330" s="250"/>
      <c r="AG330" s="250"/>
      <c r="AH330" s="256"/>
      <c r="AI330" s="254"/>
      <c r="AK330" s="255"/>
    </row>
    <row r="331" spans="1:37" hidden="1">
      <c r="A331" s="257"/>
      <c r="B331" s="249"/>
      <c r="C331" s="250"/>
      <c r="D331" s="250"/>
      <c r="E331" s="250"/>
      <c r="F331" s="251"/>
      <c r="G331" s="254"/>
      <c r="H331" s="257"/>
      <c r="I331" s="249"/>
      <c r="J331" s="250"/>
      <c r="K331" s="250"/>
      <c r="L331" s="250"/>
      <c r="M331" s="251"/>
      <c r="N331" s="254"/>
      <c r="O331" s="262"/>
      <c r="P331" s="249"/>
      <c r="Q331" s="250"/>
      <c r="R331" s="250"/>
      <c r="S331" s="250"/>
      <c r="T331" s="251"/>
      <c r="U331" s="254"/>
      <c r="V331" s="263"/>
      <c r="W331" s="249"/>
      <c r="X331" s="250"/>
      <c r="Y331" s="250"/>
      <c r="Z331" s="250"/>
      <c r="AA331" s="256"/>
      <c r="AB331" s="254"/>
      <c r="AC331" s="1783"/>
      <c r="AD331" s="249" t="s">
        <v>225</v>
      </c>
      <c r="AE331" s="250"/>
      <c r="AF331" s="250"/>
      <c r="AG331" s="250"/>
      <c r="AH331" s="256"/>
      <c r="AI331" s="254"/>
      <c r="AK331" s="255"/>
    </row>
    <row r="332" spans="1:37" hidden="1">
      <c r="A332" s="257"/>
      <c r="B332" s="249"/>
      <c r="C332" s="250"/>
      <c r="D332" s="250"/>
      <c r="E332" s="250"/>
      <c r="F332" s="251"/>
      <c r="G332" s="254"/>
      <c r="H332" s="257"/>
      <c r="I332" s="249"/>
      <c r="J332" s="250"/>
      <c r="K332" s="250"/>
      <c r="L332" s="250"/>
      <c r="M332" s="251"/>
      <c r="N332" s="254"/>
      <c r="O332" s="262"/>
      <c r="P332" s="249"/>
      <c r="Q332" s="250"/>
      <c r="R332" s="250"/>
      <c r="S332" s="250"/>
      <c r="T332" s="251"/>
      <c r="U332" s="254"/>
      <c r="V332" s="263"/>
      <c r="W332" s="249"/>
      <c r="X332" s="250"/>
      <c r="Y332" s="250"/>
      <c r="Z332" s="250"/>
      <c r="AA332" s="256"/>
      <c r="AB332" s="254"/>
      <c r="AC332" s="263"/>
      <c r="AD332" s="249"/>
      <c r="AE332" s="250"/>
      <c r="AF332" s="250"/>
      <c r="AG332" s="250"/>
      <c r="AH332" s="256"/>
      <c r="AI332" s="254"/>
      <c r="AK332" s="255"/>
    </row>
    <row r="333" spans="1:37" hidden="1">
      <c r="A333" s="257"/>
      <c r="B333" s="249"/>
      <c r="C333" s="250"/>
      <c r="D333" s="250"/>
      <c r="E333" s="250"/>
      <c r="F333" s="251"/>
      <c r="G333" s="254"/>
      <c r="H333" s="257"/>
      <c r="I333" s="249"/>
      <c r="J333" s="250"/>
      <c r="K333" s="250"/>
      <c r="L333" s="250"/>
      <c r="M333" s="251"/>
      <c r="N333" s="254"/>
      <c r="O333" s="262"/>
      <c r="P333" s="249"/>
      <c r="Q333" s="250"/>
      <c r="R333" s="250"/>
      <c r="S333" s="250"/>
      <c r="T333" s="251"/>
      <c r="U333" s="254"/>
      <c r="V333" s="263"/>
      <c r="W333" s="249"/>
      <c r="X333" s="250"/>
      <c r="Y333" s="250"/>
      <c r="Z333" s="250"/>
      <c r="AA333" s="256"/>
      <c r="AB333" s="254"/>
      <c r="AC333" s="263"/>
      <c r="AD333" s="249"/>
      <c r="AE333" s="250"/>
      <c r="AF333" s="250"/>
      <c r="AG333" s="250"/>
      <c r="AH333" s="256"/>
      <c r="AI333" s="254"/>
      <c r="AK333" s="255"/>
    </row>
    <row r="334" spans="1:37">
      <c r="A334" s="249"/>
      <c r="B334" s="249"/>
      <c r="C334" s="238" t="s">
        <v>226</v>
      </c>
      <c r="D334" s="251" t="e">
        <f>SUM(D8:D331)</f>
        <v>#REF!</v>
      </c>
      <c r="E334" s="251" t="e">
        <f>SUM(E8:E331)</f>
        <v>#REF!</v>
      </c>
      <c r="F334" s="251" t="e">
        <f>SUM(F8:F331)</f>
        <v>#REF!</v>
      </c>
      <c r="G334" s="251" t="e">
        <f>SUM(G8:G331)</f>
        <v>#REF!</v>
      </c>
      <c r="H334" s="249"/>
      <c r="I334" s="249"/>
      <c r="J334" s="238" t="s">
        <v>226</v>
      </c>
      <c r="K334" s="251" t="e">
        <f>SUM(K8:K331)</f>
        <v>#REF!</v>
      </c>
      <c r="L334" s="251" t="e">
        <f>SUM(L8:L331)</f>
        <v>#REF!</v>
      </c>
      <c r="M334" s="251" t="e">
        <f>SUM(M8:M331)</f>
        <v>#REF!</v>
      </c>
      <c r="N334" s="251" t="e">
        <f>SUM(N8:N331)</f>
        <v>#REF!</v>
      </c>
      <c r="O334" s="249"/>
      <c r="P334" s="249"/>
      <c r="Q334" s="238" t="s">
        <v>226</v>
      </c>
      <c r="R334" s="251" t="e">
        <f>SUM(R8:R331)</f>
        <v>#REF!</v>
      </c>
      <c r="S334" s="251" t="e">
        <f>SUM(S8:S331)</f>
        <v>#REF!</v>
      </c>
      <c r="T334" s="251" t="e">
        <f>SUM(T8:T331)</f>
        <v>#REF!</v>
      </c>
      <c r="U334" s="251" t="e">
        <f>SUM(U8:U331)</f>
        <v>#REF!</v>
      </c>
      <c r="V334" s="249"/>
      <c r="W334" s="249"/>
      <c r="X334" s="238" t="s">
        <v>226</v>
      </c>
      <c r="Y334" s="251">
        <f>SUM(Y8:Y331)</f>
        <v>0</v>
      </c>
      <c r="Z334" s="251">
        <f>SUM(Z8:Z331)</f>
        <v>0</v>
      </c>
      <c r="AA334" s="251">
        <f>SUM(AA8:AA331)</f>
        <v>0</v>
      </c>
      <c r="AB334" s="251">
        <f>SUM(AB8:AB331)</f>
        <v>0</v>
      </c>
      <c r="AC334" s="249"/>
      <c r="AD334" s="249"/>
      <c r="AE334" s="238" t="s">
        <v>226</v>
      </c>
      <c r="AF334" s="251">
        <f>SUM(AF8:AF331)</f>
        <v>0</v>
      </c>
      <c r="AG334" s="251">
        <f>SUM(AG8:AG331)</f>
        <v>0</v>
      </c>
      <c r="AH334" s="251">
        <f>SUM(AH8:AH331)</f>
        <v>0</v>
      </c>
      <c r="AI334" s="251">
        <f>SUM(AI8:AI331)</f>
        <v>0</v>
      </c>
      <c r="AJ334" s="230" t="s">
        <v>227</v>
      </c>
      <c r="AK334" s="255" t="e">
        <f>SUM(AK8:AK333)</f>
        <v>#REF!</v>
      </c>
    </row>
    <row r="335" spans="1:37">
      <c r="A335" s="1784" t="s">
        <v>228</v>
      </c>
      <c r="B335" s="1784"/>
      <c r="C335" s="1784"/>
      <c r="D335" s="264" t="e">
        <f>E335/E334</f>
        <v>#REF!</v>
      </c>
      <c r="E335" s="265" t="e">
        <f>F334-E334</f>
        <v>#REF!</v>
      </c>
      <c r="F335" s="266"/>
      <c r="G335" s="266"/>
      <c r="H335" s="1784" t="s">
        <v>228</v>
      </c>
      <c r="I335" s="1784"/>
      <c r="J335" s="1784"/>
      <c r="K335" s="264" t="e">
        <f>L335/L334</f>
        <v>#REF!</v>
      </c>
      <c r="L335" s="265" t="e">
        <f>M334-L334</f>
        <v>#REF!</v>
      </c>
      <c r="M335" s="266"/>
      <c r="N335" s="266"/>
      <c r="O335" s="1784" t="s">
        <v>228</v>
      </c>
      <c r="P335" s="1784"/>
      <c r="Q335" s="1784"/>
      <c r="R335" s="264" t="e">
        <f>S335/S334</f>
        <v>#REF!</v>
      </c>
      <c r="S335" s="265" t="e">
        <f>T334-S334</f>
        <v>#REF!</v>
      </c>
      <c r="T335" s="266"/>
      <c r="U335" s="266"/>
      <c r="V335" s="267"/>
      <c r="W335" s="267"/>
      <c r="X335" s="267"/>
      <c r="Y335" s="264" t="e">
        <f>Z335/Z334</f>
        <v>#DIV/0!</v>
      </c>
      <c r="Z335" s="265">
        <f>AA334-Z334</f>
        <v>0</v>
      </c>
      <c r="AA335" s="266"/>
      <c r="AB335" s="266"/>
      <c r="AC335" s="267"/>
      <c r="AD335" s="267"/>
      <c r="AE335" s="267"/>
      <c r="AF335" s="264" t="e">
        <f>AG335/AG334</f>
        <v>#DIV/0!</v>
      </c>
      <c r="AG335" s="265">
        <f>AH334-AG334</f>
        <v>0</v>
      </c>
      <c r="AH335" s="266"/>
      <c r="AI335" s="266"/>
    </row>
    <row r="336" spans="1:37">
      <c r="S336" s="230" t="e">
        <f>S334=Q5</f>
        <v>#REF!</v>
      </c>
    </row>
    <row r="337" spans="2:37">
      <c r="S337" s="231" t="e">
        <f>Q5-S334</f>
        <v>#REF!</v>
      </c>
    </row>
    <row r="338" spans="2:37">
      <c r="B338" s="230" t="s">
        <v>229</v>
      </c>
      <c r="C338" s="268" t="e">
        <f>C5+J5+Q5+X5+AE5</f>
        <v>#REF!</v>
      </c>
      <c r="D338" s="269"/>
      <c r="E338" s="229"/>
    </row>
    <row r="339" spans="2:37">
      <c r="B339" s="230" t="s">
        <v>230</v>
      </c>
      <c r="C339" s="268" t="e">
        <f>E335+L335+S335+Z335+AG335</f>
        <v>#REF!</v>
      </c>
      <c r="D339" s="269" t="e">
        <f>C339=AJ344</f>
        <v>#REF!</v>
      </c>
      <c r="E339" s="269"/>
    </row>
    <row r="340" spans="2:37">
      <c r="B340" s="230" t="s">
        <v>231</v>
      </c>
      <c r="C340" s="270" t="e">
        <f>C339/C338</f>
        <v>#REF!</v>
      </c>
      <c r="D340" s="270"/>
      <c r="F340" s="270"/>
    </row>
    <row r="343" spans="2:37">
      <c r="D343" s="230">
        <v>2022</v>
      </c>
      <c r="E343" s="230">
        <v>2023</v>
      </c>
      <c r="F343" s="230">
        <v>2024</v>
      </c>
      <c r="G343" s="230">
        <v>2025</v>
      </c>
      <c r="H343" s="230">
        <v>2026</v>
      </c>
      <c r="I343" s="230">
        <v>2027</v>
      </c>
      <c r="J343" s="230">
        <v>2028</v>
      </c>
      <c r="K343" s="230">
        <v>2029</v>
      </c>
      <c r="L343" s="230">
        <v>2030</v>
      </c>
      <c r="M343" s="230">
        <v>2031</v>
      </c>
      <c r="N343" s="230">
        <v>2032</v>
      </c>
      <c r="O343" s="230">
        <v>2033</v>
      </c>
      <c r="P343" s="230">
        <v>2034</v>
      </c>
      <c r="Q343" s="230">
        <v>2035</v>
      </c>
      <c r="R343" s="230">
        <v>2036</v>
      </c>
      <c r="S343" s="230">
        <v>2037</v>
      </c>
      <c r="T343" s="230">
        <v>2038</v>
      </c>
      <c r="U343" s="230">
        <v>2039</v>
      </c>
      <c r="V343" s="230">
        <v>2039</v>
      </c>
      <c r="W343" s="230">
        <v>2040</v>
      </c>
      <c r="X343" s="230">
        <v>2041</v>
      </c>
      <c r="Y343" s="230">
        <v>2042</v>
      </c>
      <c r="Z343" s="230">
        <v>2043</v>
      </c>
      <c r="AA343" s="230">
        <v>2044</v>
      </c>
      <c r="AB343" s="230">
        <v>2045</v>
      </c>
      <c r="AC343" s="230">
        <v>2046</v>
      </c>
      <c r="AD343" s="230">
        <v>2047</v>
      </c>
      <c r="AE343" s="230" t="s">
        <v>232</v>
      </c>
    </row>
    <row r="344" spans="2:37">
      <c r="C344" s="230" t="s">
        <v>58</v>
      </c>
      <c r="D344" s="269">
        <f>AK19</f>
        <v>0</v>
      </c>
      <c r="E344" s="269" t="e">
        <f>AK31</f>
        <v>#REF!</v>
      </c>
      <c r="F344" s="269" t="e">
        <f>AK43</f>
        <v>#REF!</v>
      </c>
      <c r="G344" s="269" t="e">
        <f>AK55</f>
        <v>#REF!</v>
      </c>
      <c r="H344" s="269" t="e">
        <f>AK67</f>
        <v>#REF!</v>
      </c>
      <c r="I344" s="269" t="e">
        <f>AK79</f>
        <v>#REF!</v>
      </c>
      <c r="J344" s="269" t="e">
        <f>AK91</f>
        <v>#REF!</v>
      </c>
      <c r="K344" s="269" t="e">
        <f>AK103</f>
        <v>#REF!</v>
      </c>
      <c r="L344" s="269" t="e">
        <f>AK115</f>
        <v>#REF!</v>
      </c>
      <c r="M344" s="269" t="e">
        <f>AK127</f>
        <v>#REF!</v>
      </c>
      <c r="N344" s="269" t="e">
        <f>AK139</f>
        <v>#REF!</v>
      </c>
      <c r="O344" s="269" t="e">
        <f>AK151</f>
        <v>#REF!</v>
      </c>
      <c r="P344" s="269" t="e">
        <f>AK163</f>
        <v>#REF!</v>
      </c>
      <c r="Q344" s="269">
        <f>AK175</f>
        <v>0</v>
      </c>
      <c r="R344" s="255">
        <f>AK187</f>
        <v>0</v>
      </c>
      <c r="S344" s="255">
        <f>AK211</f>
        <v>0</v>
      </c>
      <c r="T344" s="255"/>
      <c r="U344" s="255"/>
      <c r="V344" s="269">
        <f>AK235</f>
        <v>0</v>
      </c>
      <c r="W344" s="269">
        <f>AK247</f>
        <v>0</v>
      </c>
      <c r="X344" s="269">
        <f>AK259</f>
        <v>0</v>
      </c>
      <c r="Y344" s="255">
        <f>AK271</f>
        <v>0</v>
      </c>
      <c r="Z344" s="255">
        <f>AK283</f>
        <v>0</v>
      </c>
      <c r="AA344" s="269">
        <f>AK295</f>
        <v>0</v>
      </c>
      <c r="AB344" s="255">
        <f>AK307</f>
        <v>0</v>
      </c>
      <c r="AC344" s="269">
        <f>AK319</f>
        <v>0</v>
      </c>
      <c r="AD344" s="269">
        <f>AQ247</f>
        <v>0</v>
      </c>
      <c r="AE344" s="269" t="e">
        <f>SUM(D344:AD344)</f>
        <v>#REF!</v>
      </c>
      <c r="AF344" s="255" t="e">
        <f>AK334=AE344</f>
        <v>#REF!</v>
      </c>
      <c r="AG344" s="255"/>
      <c r="AH344" s="269"/>
      <c r="AJ344" s="269" t="e">
        <f>SUM(D344:U344)</f>
        <v>#REF!</v>
      </c>
      <c r="AK344" s="269" t="e">
        <f>AJ344-AK334</f>
        <v>#REF!</v>
      </c>
    </row>
  </sheetData>
  <mergeCells count="99">
    <mergeCell ref="AC320:AC331"/>
    <mergeCell ref="A335:C335"/>
    <mergeCell ref="H335:J335"/>
    <mergeCell ref="O335:Q335"/>
    <mergeCell ref="O272:O283"/>
    <mergeCell ref="V272:V283"/>
    <mergeCell ref="AC272:AC283"/>
    <mergeCell ref="AC284:AC295"/>
    <mergeCell ref="AC296:AC307"/>
    <mergeCell ref="AC308:AC319"/>
    <mergeCell ref="V236:V247"/>
    <mergeCell ref="AC236:AC247"/>
    <mergeCell ref="V248:V259"/>
    <mergeCell ref="AC248:AC259"/>
    <mergeCell ref="V260:V271"/>
    <mergeCell ref="AC260:AC271"/>
    <mergeCell ref="V200:V211"/>
    <mergeCell ref="AC200:AC211"/>
    <mergeCell ref="V212:V223"/>
    <mergeCell ref="AC212:AC223"/>
    <mergeCell ref="V224:V235"/>
    <mergeCell ref="AC224:AC235"/>
    <mergeCell ref="O176:O187"/>
    <mergeCell ref="V176:V187"/>
    <mergeCell ref="AC176:AC187"/>
    <mergeCell ref="O188:O199"/>
    <mergeCell ref="V188:V199"/>
    <mergeCell ref="AC188:AC199"/>
    <mergeCell ref="A152:A163"/>
    <mergeCell ref="O152:O163"/>
    <mergeCell ref="V152:V163"/>
    <mergeCell ref="AC152:AC163"/>
    <mergeCell ref="O164:O175"/>
    <mergeCell ref="V164:V175"/>
    <mergeCell ref="AC164:AC175"/>
    <mergeCell ref="H152:H163"/>
    <mergeCell ref="A128:A139"/>
    <mergeCell ref="H128:H139"/>
    <mergeCell ref="O128:O139"/>
    <mergeCell ref="V128:V139"/>
    <mergeCell ref="AC128:AC139"/>
    <mergeCell ref="A140:A151"/>
    <mergeCell ref="H140:H151"/>
    <mergeCell ref="O140:O151"/>
    <mergeCell ref="V140:V151"/>
    <mergeCell ref="AC140:AC151"/>
    <mergeCell ref="A104:A115"/>
    <mergeCell ref="H104:H115"/>
    <mergeCell ref="O104:O115"/>
    <mergeCell ref="V104:V115"/>
    <mergeCell ref="AC104:AC115"/>
    <mergeCell ref="A116:A127"/>
    <mergeCell ref="H116:H127"/>
    <mergeCell ref="O116:O127"/>
    <mergeCell ref="V116:V127"/>
    <mergeCell ref="AC116:AC127"/>
    <mergeCell ref="A80:A91"/>
    <mergeCell ref="H80:H91"/>
    <mergeCell ref="O80:O91"/>
    <mergeCell ref="V80:V91"/>
    <mergeCell ref="AC80:AC91"/>
    <mergeCell ref="A92:A103"/>
    <mergeCell ref="H92:H103"/>
    <mergeCell ref="O92:O103"/>
    <mergeCell ref="V92:V103"/>
    <mergeCell ref="AC92:AC103"/>
    <mergeCell ref="A56:A67"/>
    <mergeCell ref="H56:H67"/>
    <mergeCell ref="O56:O67"/>
    <mergeCell ref="V56:V67"/>
    <mergeCell ref="AC56:AC67"/>
    <mergeCell ref="A68:A79"/>
    <mergeCell ref="H68:H79"/>
    <mergeCell ref="O68:O79"/>
    <mergeCell ref="V68:V79"/>
    <mergeCell ref="AC68:AC79"/>
    <mergeCell ref="A32:A43"/>
    <mergeCell ref="H32:H43"/>
    <mergeCell ref="O32:O43"/>
    <mergeCell ref="V32:V43"/>
    <mergeCell ref="AC32:AC43"/>
    <mergeCell ref="A44:A55"/>
    <mergeCell ref="H44:H55"/>
    <mergeCell ref="O44:O55"/>
    <mergeCell ref="V44:V55"/>
    <mergeCell ref="AC44:AC55"/>
    <mergeCell ref="V8:V19"/>
    <mergeCell ref="AC8:AC19"/>
    <mergeCell ref="A20:A31"/>
    <mergeCell ref="H20:H31"/>
    <mergeCell ref="O20:O31"/>
    <mergeCell ref="V20:V31"/>
    <mergeCell ref="AC20:AC31"/>
    <mergeCell ref="A4:F4"/>
    <mergeCell ref="H4:M4"/>
    <mergeCell ref="O4:T4"/>
    <mergeCell ref="A8:A19"/>
    <mergeCell ref="H8:H19"/>
    <mergeCell ref="O8:O1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88"/>
  <sheetViews>
    <sheetView view="pageBreakPreview" zoomScaleNormal="100" zoomScaleSheetLayoutView="100" workbookViewId="0">
      <selection activeCell="K78" sqref="K78:R79"/>
    </sheetView>
  </sheetViews>
  <sheetFormatPr defaultColWidth="71.5703125" defaultRowHeight="12.75" outlineLevelRow="1" outlineLevelCol="1"/>
  <cols>
    <col min="1" max="1" width="6.140625" style="769" bestFit="1" customWidth="1"/>
    <col min="2" max="2" width="36.28515625" style="769" customWidth="1"/>
    <col min="3" max="3" width="4.42578125" style="769" customWidth="1"/>
    <col min="4" max="4" width="7.140625" style="769" customWidth="1"/>
    <col min="5" max="5" width="9.42578125" style="768" hidden="1" customWidth="1" outlineLevel="1"/>
    <col min="6" max="6" width="9.28515625" style="769" customWidth="1" outlineLevel="1"/>
    <col min="7" max="14" width="7.140625" style="769" customWidth="1" outlineLevel="1"/>
    <col min="15" max="18" width="7" style="769" customWidth="1"/>
    <col min="19" max="24" width="8.85546875" style="769" hidden="1" customWidth="1"/>
    <col min="25" max="26" width="8.85546875" style="774" hidden="1" customWidth="1"/>
    <col min="27" max="53" width="8.85546875" style="774" customWidth="1"/>
    <col min="54" max="56" width="71.5703125" style="769" customWidth="1"/>
    <col min="57" max="57" width="11.28515625" style="769" customWidth="1"/>
    <col min="58" max="80" width="11" style="769" customWidth="1"/>
    <col min="81" max="283" width="71.5703125" style="769"/>
    <col min="284" max="284" width="5.7109375" style="769" bestFit="1" customWidth="1"/>
    <col min="285" max="285" width="41.140625" style="769" customWidth="1"/>
    <col min="286" max="286" width="12.85546875" style="769" customWidth="1"/>
    <col min="287" max="287" width="10.85546875" style="769" customWidth="1"/>
    <col min="288" max="288" width="11.7109375" style="769" customWidth="1"/>
    <col min="289" max="289" width="13.28515625" style="769" customWidth="1"/>
    <col min="290" max="290" width="12.85546875" style="769" customWidth="1"/>
    <col min="291" max="291" width="13" style="769" customWidth="1"/>
    <col min="292" max="292" width="12.5703125" style="769" customWidth="1"/>
    <col min="293" max="293" width="12.42578125" style="769" customWidth="1"/>
    <col min="294" max="294" width="12.85546875" style="769" customWidth="1"/>
    <col min="295" max="295" width="13.28515625" style="769" customWidth="1"/>
    <col min="296" max="296" width="12.28515625" style="769" customWidth="1"/>
    <col min="297" max="297" width="12.7109375" style="769" customWidth="1"/>
    <col min="298" max="300" width="10" style="769" customWidth="1"/>
    <col min="301" max="308" width="9.85546875" style="769" customWidth="1"/>
    <col min="309" max="309" width="12.7109375" style="769" customWidth="1"/>
    <col min="310" max="539" width="71.5703125" style="769"/>
    <col min="540" max="540" width="5.7109375" style="769" bestFit="1" customWidth="1"/>
    <col min="541" max="541" width="41.140625" style="769" customWidth="1"/>
    <col min="542" max="542" width="12.85546875" style="769" customWidth="1"/>
    <col min="543" max="543" width="10.85546875" style="769" customWidth="1"/>
    <col min="544" max="544" width="11.7109375" style="769" customWidth="1"/>
    <col min="545" max="545" width="13.28515625" style="769" customWidth="1"/>
    <col min="546" max="546" width="12.85546875" style="769" customWidth="1"/>
    <col min="547" max="547" width="13" style="769" customWidth="1"/>
    <col min="548" max="548" width="12.5703125" style="769" customWidth="1"/>
    <col min="549" max="549" width="12.42578125" style="769" customWidth="1"/>
    <col min="550" max="550" width="12.85546875" style="769" customWidth="1"/>
    <col min="551" max="551" width="13.28515625" style="769" customWidth="1"/>
    <col min="552" max="552" width="12.28515625" style="769" customWidth="1"/>
    <col min="553" max="553" width="12.7109375" style="769" customWidth="1"/>
    <col min="554" max="556" width="10" style="769" customWidth="1"/>
    <col min="557" max="564" width="9.85546875" style="769" customWidth="1"/>
    <col min="565" max="565" width="12.7109375" style="769" customWidth="1"/>
    <col min="566" max="795" width="71.5703125" style="769"/>
    <col min="796" max="796" width="5.7109375" style="769" bestFit="1" customWidth="1"/>
    <col min="797" max="797" width="41.140625" style="769" customWidth="1"/>
    <col min="798" max="798" width="12.85546875" style="769" customWidth="1"/>
    <col min="799" max="799" width="10.85546875" style="769" customWidth="1"/>
    <col min="800" max="800" width="11.7109375" style="769" customWidth="1"/>
    <col min="801" max="801" width="13.28515625" style="769" customWidth="1"/>
    <col min="802" max="802" width="12.85546875" style="769" customWidth="1"/>
    <col min="803" max="803" width="13" style="769" customWidth="1"/>
    <col min="804" max="804" width="12.5703125" style="769" customWidth="1"/>
    <col min="805" max="805" width="12.42578125" style="769" customWidth="1"/>
    <col min="806" max="806" width="12.85546875" style="769" customWidth="1"/>
    <col min="807" max="807" width="13.28515625" style="769" customWidth="1"/>
    <col min="808" max="808" width="12.28515625" style="769" customWidth="1"/>
    <col min="809" max="809" width="12.7109375" style="769" customWidth="1"/>
    <col min="810" max="812" width="10" style="769" customWidth="1"/>
    <col min="813" max="820" width="9.85546875" style="769" customWidth="1"/>
    <col min="821" max="821" width="12.7109375" style="769" customWidth="1"/>
    <col min="822" max="1051" width="71.5703125" style="769"/>
    <col min="1052" max="1052" width="5.7109375" style="769" bestFit="1" customWidth="1"/>
    <col min="1053" max="1053" width="41.140625" style="769" customWidth="1"/>
    <col min="1054" max="1054" width="12.85546875" style="769" customWidth="1"/>
    <col min="1055" max="1055" width="10.85546875" style="769" customWidth="1"/>
    <col min="1056" max="1056" width="11.7109375" style="769" customWidth="1"/>
    <col min="1057" max="1057" width="13.28515625" style="769" customWidth="1"/>
    <col min="1058" max="1058" width="12.85546875" style="769" customWidth="1"/>
    <col min="1059" max="1059" width="13" style="769" customWidth="1"/>
    <col min="1060" max="1060" width="12.5703125" style="769" customWidth="1"/>
    <col min="1061" max="1061" width="12.42578125" style="769" customWidth="1"/>
    <col min="1062" max="1062" width="12.85546875" style="769" customWidth="1"/>
    <col min="1063" max="1063" width="13.28515625" style="769" customWidth="1"/>
    <col min="1064" max="1064" width="12.28515625" style="769" customWidth="1"/>
    <col min="1065" max="1065" width="12.7109375" style="769" customWidth="1"/>
    <col min="1066" max="1068" width="10" style="769" customWidth="1"/>
    <col min="1069" max="1076" width="9.85546875" style="769" customWidth="1"/>
    <col min="1077" max="1077" width="12.7109375" style="769" customWidth="1"/>
    <col min="1078" max="1307" width="71.5703125" style="769"/>
    <col min="1308" max="1308" width="5.7109375" style="769" bestFit="1" customWidth="1"/>
    <col min="1309" max="1309" width="41.140625" style="769" customWidth="1"/>
    <col min="1310" max="1310" width="12.85546875" style="769" customWidth="1"/>
    <col min="1311" max="1311" width="10.85546875" style="769" customWidth="1"/>
    <col min="1312" max="1312" width="11.7109375" style="769" customWidth="1"/>
    <col min="1313" max="1313" width="13.28515625" style="769" customWidth="1"/>
    <col min="1314" max="1314" width="12.85546875" style="769" customWidth="1"/>
    <col min="1315" max="1315" width="13" style="769" customWidth="1"/>
    <col min="1316" max="1316" width="12.5703125" style="769" customWidth="1"/>
    <col min="1317" max="1317" width="12.42578125" style="769" customWidth="1"/>
    <col min="1318" max="1318" width="12.85546875" style="769" customWidth="1"/>
    <col min="1319" max="1319" width="13.28515625" style="769" customWidth="1"/>
    <col min="1320" max="1320" width="12.28515625" style="769" customWidth="1"/>
    <col min="1321" max="1321" width="12.7109375" style="769" customWidth="1"/>
    <col min="1322" max="1324" width="10" style="769" customWidth="1"/>
    <col min="1325" max="1332" width="9.85546875" style="769" customWidth="1"/>
    <col min="1333" max="1333" width="12.7109375" style="769" customWidth="1"/>
    <col min="1334" max="1563" width="71.5703125" style="769"/>
    <col min="1564" max="1564" width="5.7109375" style="769" bestFit="1" customWidth="1"/>
    <col min="1565" max="1565" width="41.140625" style="769" customWidth="1"/>
    <col min="1566" max="1566" width="12.85546875" style="769" customWidth="1"/>
    <col min="1567" max="1567" width="10.85546875" style="769" customWidth="1"/>
    <col min="1568" max="1568" width="11.7109375" style="769" customWidth="1"/>
    <col min="1569" max="1569" width="13.28515625" style="769" customWidth="1"/>
    <col min="1570" max="1570" width="12.85546875" style="769" customWidth="1"/>
    <col min="1571" max="1571" width="13" style="769" customWidth="1"/>
    <col min="1572" max="1572" width="12.5703125" style="769" customWidth="1"/>
    <col min="1573" max="1573" width="12.42578125" style="769" customWidth="1"/>
    <col min="1574" max="1574" width="12.85546875" style="769" customWidth="1"/>
    <col min="1575" max="1575" width="13.28515625" style="769" customWidth="1"/>
    <col min="1576" max="1576" width="12.28515625" style="769" customWidth="1"/>
    <col min="1577" max="1577" width="12.7109375" style="769" customWidth="1"/>
    <col min="1578" max="1580" width="10" style="769" customWidth="1"/>
    <col min="1581" max="1588" width="9.85546875" style="769" customWidth="1"/>
    <col min="1589" max="1589" width="12.7109375" style="769" customWidth="1"/>
    <col min="1590" max="1819" width="71.5703125" style="769"/>
    <col min="1820" max="1820" width="5.7109375" style="769" bestFit="1" customWidth="1"/>
    <col min="1821" max="1821" width="41.140625" style="769" customWidth="1"/>
    <col min="1822" max="1822" width="12.85546875" style="769" customWidth="1"/>
    <col min="1823" max="1823" width="10.85546875" style="769" customWidth="1"/>
    <col min="1824" max="1824" width="11.7109375" style="769" customWidth="1"/>
    <col min="1825" max="1825" width="13.28515625" style="769" customWidth="1"/>
    <col min="1826" max="1826" width="12.85546875" style="769" customWidth="1"/>
    <col min="1827" max="1827" width="13" style="769" customWidth="1"/>
    <col min="1828" max="1828" width="12.5703125" style="769" customWidth="1"/>
    <col min="1829" max="1829" width="12.42578125" style="769" customWidth="1"/>
    <col min="1830" max="1830" width="12.85546875" style="769" customWidth="1"/>
    <col min="1831" max="1831" width="13.28515625" style="769" customWidth="1"/>
    <col min="1832" max="1832" width="12.28515625" style="769" customWidth="1"/>
    <col min="1833" max="1833" width="12.7109375" style="769" customWidth="1"/>
    <col min="1834" max="1836" width="10" style="769" customWidth="1"/>
    <col min="1837" max="1844" width="9.85546875" style="769" customWidth="1"/>
    <col min="1845" max="1845" width="12.7109375" style="769" customWidth="1"/>
    <col min="1846" max="2075" width="71.5703125" style="769"/>
    <col min="2076" max="2076" width="5.7109375" style="769" bestFit="1" customWidth="1"/>
    <col min="2077" max="2077" width="41.140625" style="769" customWidth="1"/>
    <col min="2078" max="2078" width="12.85546875" style="769" customWidth="1"/>
    <col min="2079" max="2079" width="10.85546875" style="769" customWidth="1"/>
    <col min="2080" max="2080" width="11.7109375" style="769" customWidth="1"/>
    <col min="2081" max="2081" width="13.28515625" style="769" customWidth="1"/>
    <col min="2082" max="2082" width="12.85546875" style="769" customWidth="1"/>
    <col min="2083" max="2083" width="13" style="769" customWidth="1"/>
    <col min="2084" max="2084" width="12.5703125" style="769" customWidth="1"/>
    <col min="2085" max="2085" width="12.42578125" style="769" customWidth="1"/>
    <col min="2086" max="2086" width="12.85546875" style="769" customWidth="1"/>
    <col min="2087" max="2087" width="13.28515625" style="769" customWidth="1"/>
    <col min="2088" max="2088" width="12.28515625" style="769" customWidth="1"/>
    <col min="2089" max="2089" width="12.7109375" style="769" customWidth="1"/>
    <col min="2090" max="2092" width="10" style="769" customWidth="1"/>
    <col min="2093" max="2100" width="9.85546875" style="769" customWidth="1"/>
    <col min="2101" max="2101" width="12.7109375" style="769" customWidth="1"/>
    <col min="2102" max="2331" width="71.5703125" style="769"/>
    <col min="2332" max="2332" width="5.7109375" style="769" bestFit="1" customWidth="1"/>
    <col min="2333" max="2333" width="41.140625" style="769" customWidth="1"/>
    <col min="2334" max="2334" width="12.85546875" style="769" customWidth="1"/>
    <col min="2335" max="2335" width="10.85546875" style="769" customWidth="1"/>
    <col min="2336" max="2336" width="11.7109375" style="769" customWidth="1"/>
    <col min="2337" max="2337" width="13.28515625" style="769" customWidth="1"/>
    <col min="2338" max="2338" width="12.85546875" style="769" customWidth="1"/>
    <col min="2339" max="2339" width="13" style="769" customWidth="1"/>
    <col min="2340" max="2340" width="12.5703125" style="769" customWidth="1"/>
    <col min="2341" max="2341" width="12.42578125" style="769" customWidth="1"/>
    <col min="2342" max="2342" width="12.85546875" style="769" customWidth="1"/>
    <col min="2343" max="2343" width="13.28515625" style="769" customWidth="1"/>
    <col min="2344" max="2344" width="12.28515625" style="769" customWidth="1"/>
    <col min="2345" max="2345" width="12.7109375" style="769" customWidth="1"/>
    <col min="2346" max="2348" width="10" style="769" customWidth="1"/>
    <col min="2349" max="2356" width="9.85546875" style="769" customWidth="1"/>
    <col min="2357" max="2357" width="12.7109375" style="769" customWidth="1"/>
    <col min="2358" max="2587" width="71.5703125" style="769"/>
    <col min="2588" max="2588" width="5.7109375" style="769" bestFit="1" customWidth="1"/>
    <col min="2589" max="2589" width="41.140625" style="769" customWidth="1"/>
    <col min="2590" max="2590" width="12.85546875" style="769" customWidth="1"/>
    <col min="2591" max="2591" width="10.85546875" style="769" customWidth="1"/>
    <col min="2592" max="2592" width="11.7109375" style="769" customWidth="1"/>
    <col min="2593" max="2593" width="13.28515625" style="769" customWidth="1"/>
    <col min="2594" max="2594" width="12.85546875" style="769" customWidth="1"/>
    <col min="2595" max="2595" width="13" style="769" customWidth="1"/>
    <col min="2596" max="2596" width="12.5703125" style="769" customWidth="1"/>
    <col min="2597" max="2597" width="12.42578125" style="769" customWidth="1"/>
    <col min="2598" max="2598" width="12.85546875" style="769" customWidth="1"/>
    <col min="2599" max="2599" width="13.28515625" style="769" customWidth="1"/>
    <col min="2600" max="2600" width="12.28515625" style="769" customWidth="1"/>
    <col min="2601" max="2601" width="12.7109375" style="769" customWidth="1"/>
    <col min="2602" max="2604" width="10" style="769" customWidth="1"/>
    <col min="2605" max="2612" width="9.85546875" style="769" customWidth="1"/>
    <col min="2613" max="2613" width="12.7109375" style="769" customWidth="1"/>
    <col min="2614" max="2843" width="71.5703125" style="769"/>
    <col min="2844" max="2844" width="5.7109375" style="769" bestFit="1" customWidth="1"/>
    <col min="2845" max="2845" width="41.140625" style="769" customWidth="1"/>
    <col min="2846" max="2846" width="12.85546875" style="769" customWidth="1"/>
    <col min="2847" max="2847" width="10.85546875" style="769" customWidth="1"/>
    <col min="2848" max="2848" width="11.7109375" style="769" customWidth="1"/>
    <col min="2849" max="2849" width="13.28515625" style="769" customWidth="1"/>
    <col min="2850" max="2850" width="12.85546875" style="769" customWidth="1"/>
    <col min="2851" max="2851" width="13" style="769" customWidth="1"/>
    <col min="2852" max="2852" width="12.5703125" style="769" customWidth="1"/>
    <col min="2853" max="2853" width="12.42578125" style="769" customWidth="1"/>
    <col min="2854" max="2854" width="12.85546875" style="769" customWidth="1"/>
    <col min="2855" max="2855" width="13.28515625" style="769" customWidth="1"/>
    <col min="2856" max="2856" width="12.28515625" style="769" customWidth="1"/>
    <col min="2857" max="2857" width="12.7109375" style="769" customWidth="1"/>
    <col min="2858" max="2860" width="10" style="769" customWidth="1"/>
    <col min="2861" max="2868" width="9.85546875" style="769" customWidth="1"/>
    <col min="2869" max="2869" width="12.7109375" style="769" customWidth="1"/>
    <col min="2870" max="3099" width="71.5703125" style="769"/>
    <col min="3100" max="3100" width="5.7109375" style="769" bestFit="1" customWidth="1"/>
    <col min="3101" max="3101" width="41.140625" style="769" customWidth="1"/>
    <col min="3102" max="3102" width="12.85546875" style="769" customWidth="1"/>
    <col min="3103" max="3103" width="10.85546875" style="769" customWidth="1"/>
    <col min="3104" max="3104" width="11.7109375" style="769" customWidth="1"/>
    <col min="3105" max="3105" width="13.28515625" style="769" customWidth="1"/>
    <col min="3106" max="3106" width="12.85546875" style="769" customWidth="1"/>
    <col min="3107" max="3107" width="13" style="769" customWidth="1"/>
    <col min="3108" max="3108" width="12.5703125" style="769" customWidth="1"/>
    <col min="3109" max="3109" width="12.42578125" style="769" customWidth="1"/>
    <col min="3110" max="3110" width="12.85546875" style="769" customWidth="1"/>
    <col min="3111" max="3111" width="13.28515625" style="769" customWidth="1"/>
    <col min="3112" max="3112" width="12.28515625" style="769" customWidth="1"/>
    <col min="3113" max="3113" width="12.7109375" style="769" customWidth="1"/>
    <col min="3114" max="3116" width="10" style="769" customWidth="1"/>
    <col min="3117" max="3124" width="9.85546875" style="769" customWidth="1"/>
    <col min="3125" max="3125" width="12.7109375" style="769" customWidth="1"/>
    <col min="3126" max="3355" width="71.5703125" style="769"/>
    <col min="3356" max="3356" width="5.7109375" style="769" bestFit="1" customWidth="1"/>
    <col min="3357" max="3357" width="41.140625" style="769" customWidth="1"/>
    <col min="3358" max="3358" width="12.85546875" style="769" customWidth="1"/>
    <col min="3359" max="3359" width="10.85546875" style="769" customWidth="1"/>
    <col min="3360" max="3360" width="11.7109375" style="769" customWidth="1"/>
    <col min="3361" max="3361" width="13.28515625" style="769" customWidth="1"/>
    <col min="3362" max="3362" width="12.85546875" style="769" customWidth="1"/>
    <col min="3363" max="3363" width="13" style="769" customWidth="1"/>
    <col min="3364" max="3364" width="12.5703125" style="769" customWidth="1"/>
    <col min="3365" max="3365" width="12.42578125" style="769" customWidth="1"/>
    <col min="3366" max="3366" width="12.85546875" style="769" customWidth="1"/>
    <col min="3367" max="3367" width="13.28515625" style="769" customWidth="1"/>
    <col min="3368" max="3368" width="12.28515625" style="769" customWidth="1"/>
    <col min="3369" max="3369" width="12.7109375" style="769" customWidth="1"/>
    <col min="3370" max="3372" width="10" style="769" customWidth="1"/>
    <col min="3373" max="3380" width="9.85546875" style="769" customWidth="1"/>
    <col min="3381" max="3381" width="12.7109375" style="769" customWidth="1"/>
    <col min="3382" max="3611" width="71.5703125" style="769"/>
    <col min="3612" max="3612" width="5.7109375" style="769" bestFit="1" customWidth="1"/>
    <col min="3613" max="3613" width="41.140625" style="769" customWidth="1"/>
    <col min="3614" max="3614" width="12.85546875" style="769" customWidth="1"/>
    <col min="3615" max="3615" width="10.85546875" style="769" customWidth="1"/>
    <col min="3616" max="3616" width="11.7109375" style="769" customWidth="1"/>
    <col min="3617" max="3617" width="13.28515625" style="769" customWidth="1"/>
    <col min="3618" max="3618" width="12.85546875" style="769" customWidth="1"/>
    <col min="3619" max="3619" width="13" style="769" customWidth="1"/>
    <col min="3620" max="3620" width="12.5703125" style="769" customWidth="1"/>
    <col min="3621" max="3621" width="12.42578125" style="769" customWidth="1"/>
    <col min="3622" max="3622" width="12.85546875" style="769" customWidth="1"/>
    <col min="3623" max="3623" width="13.28515625" style="769" customWidth="1"/>
    <col min="3624" max="3624" width="12.28515625" style="769" customWidth="1"/>
    <col min="3625" max="3625" width="12.7109375" style="769" customWidth="1"/>
    <col min="3626" max="3628" width="10" style="769" customWidth="1"/>
    <col min="3629" max="3636" width="9.85546875" style="769" customWidth="1"/>
    <col min="3637" max="3637" width="12.7109375" style="769" customWidth="1"/>
    <col min="3638" max="3867" width="71.5703125" style="769"/>
    <col min="3868" max="3868" width="5.7109375" style="769" bestFit="1" customWidth="1"/>
    <col min="3869" max="3869" width="41.140625" style="769" customWidth="1"/>
    <col min="3870" max="3870" width="12.85546875" style="769" customWidth="1"/>
    <col min="3871" max="3871" width="10.85546875" style="769" customWidth="1"/>
    <col min="3872" max="3872" width="11.7109375" style="769" customWidth="1"/>
    <col min="3873" max="3873" width="13.28515625" style="769" customWidth="1"/>
    <col min="3874" max="3874" width="12.85546875" style="769" customWidth="1"/>
    <col min="3875" max="3875" width="13" style="769" customWidth="1"/>
    <col min="3876" max="3876" width="12.5703125" style="769" customWidth="1"/>
    <col min="3877" max="3877" width="12.42578125" style="769" customWidth="1"/>
    <col min="3878" max="3878" width="12.85546875" style="769" customWidth="1"/>
    <col min="3879" max="3879" width="13.28515625" style="769" customWidth="1"/>
    <col min="3880" max="3880" width="12.28515625" style="769" customWidth="1"/>
    <col min="3881" max="3881" width="12.7109375" style="769" customWidth="1"/>
    <col min="3882" max="3884" width="10" style="769" customWidth="1"/>
    <col min="3885" max="3892" width="9.85546875" style="769" customWidth="1"/>
    <col min="3893" max="3893" width="12.7109375" style="769" customWidth="1"/>
    <col min="3894" max="4123" width="71.5703125" style="769"/>
    <col min="4124" max="4124" width="5.7109375" style="769" bestFit="1" customWidth="1"/>
    <col min="4125" max="4125" width="41.140625" style="769" customWidth="1"/>
    <col min="4126" max="4126" width="12.85546875" style="769" customWidth="1"/>
    <col min="4127" max="4127" width="10.85546875" style="769" customWidth="1"/>
    <col min="4128" max="4128" width="11.7109375" style="769" customWidth="1"/>
    <col min="4129" max="4129" width="13.28515625" style="769" customWidth="1"/>
    <col min="4130" max="4130" width="12.85546875" style="769" customWidth="1"/>
    <col min="4131" max="4131" width="13" style="769" customWidth="1"/>
    <col min="4132" max="4132" width="12.5703125" style="769" customWidth="1"/>
    <col min="4133" max="4133" width="12.42578125" style="769" customWidth="1"/>
    <col min="4134" max="4134" width="12.85546875" style="769" customWidth="1"/>
    <col min="4135" max="4135" width="13.28515625" style="769" customWidth="1"/>
    <col min="4136" max="4136" width="12.28515625" style="769" customWidth="1"/>
    <col min="4137" max="4137" width="12.7109375" style="769" customWidth="1"/>
    <col min="4138" max="4140" width="10" style="769" customWidth="1"/>
    <col min="4141" max="4148" width="9.85546875" style="769" customWidth="1"/>
    <col min="4149" max="4149" width="12.7109375" style="769" customWidth="1"/>
    <col min="4150" max="4379" width="71.5703125" style="769"/>
    <col min="4380" max="4380" width="5.7109375" style="769" bestFit="1" customWidth="1"/>
    <col min="4381" max="4381" width="41.140625" style="769" customWidth="1"/>
    <col min="4382" max="4382" width="12.85546875" style="769" customWidth="1"/>
    <col min="4383" max="4383" width="10.85546875" style="769" customWidth="1"/>
    <col min="4384" max="4384" width="11.7109375" style="769" customWidth="1"/>
    <col min="4385" max="4385" width="13.28515625" style="769" customWidth="1"/>
    <col min="4386" max="4386" width="12.85546875" style="769" customWidth="1"/>
    <col min="4387" max="4387" width="13" style="769" customWidth="1"/>
    <col min="4388" max="4388" width="12.5703125" style="769" customWidth="1"/>
    <col min="4389" max="4389" width="12.42578125" style="769" customWidth="1"/>
    <col min="4390" max="4390" width="12.85546875" style="769" customWidth="1"/>
    <col min="4391" max="4391" width="13.28515625" style="769" customWidth="1"/>
    <col min="4392" max="4392" width="12.28515625" style="769" customWidth="1"/>
    <col min="4393" max="4393" width="12.7109375" style="769" customWidth="1"/>
    <col min="4394" max="4396" width="10" style="769" customWidth="1"/>
    <col min="4397" max="4404" width="9.85546875" style="769" customWidth="1"/>
    <col min="4405" max="4405" width="12.7109375" style="769" customWidth="1"/>
    <col min="4406" max="4635" width="71.5703125" style="769"/>
    <col min="4636" max="4636" width="5.7109375" style="769" bestFit="1" customWidth="1"/>
    <col min="4637" max="4637" width="41.140625" style="769" customWidth="1"/>
    <col min="4638" max="4638" width="12.85546875" style="769" customWidth="1"/>
    <col min="4639" max="4639" width="10.85546875" style="769" customWidth="1"/>
    <col min="4640" max="4640" width="11.7109375" style="769" customWidth="1"/>
    <col min="4641" max="4641" width="13.28515625" style="769" customWidth="1"/>
    <col min="4642" max="4642" width="12.85546875" style="769" customWidth="1"/>
    <col min="4643" max="4643" width="13" style="769" customWidth="1"/>
    <col min="4644" max="4644" width="12.5703125" style="769" customWidth="1"/>
    <col min="4645" max="4645" width="12.42578125" style="769" customWidth="1"/>
    <col min="4646" max="4646" width="12.85546875" style="769" customWidth="1"/>
    <col min="4647" max="4647" width="13.28515625" style="769" customWidth="1"/>
    <col min="4648" max="4648" width="12.28515625" style="769" customWidth="1"/>
    <col min="4649" max="4649" width="12.7109375" style="769" customWidth="1"/>
    <col min="4650" max="4652" width="10" style="769" customWidth="1"/>
    <col min="4653" max="4660" width="9.85546875" style="769" customWidth="1"/>
    <col min="4661" max="4661" width="12.7109375" style="769" customWidth="1"/>
    <col min="4662" max="4891" width="71.5703125" style="769"/>
    <col min="4892" max="4892" width="5.7109375" style="769" bestFit="1" customWidth="1"/>
    <col min="4893" max="4893" width="41.140625" style="769" customWidth="1"/>
    <col min="4894" max="4894" width="12.85546875" style="769" customWidth="1"/>
    <col min="4895" max="4895" width="10.85546875" style="769" customWidth="1"/>
    <col min="4896" max="4896" width="11.7109375" style="769" customWidth="1"/>
    <col min="4897" max="4897" width="13.28515625" style="769" customWidth="1"/>
    <col min="4898" max="4898" width="12.85546875" style="769" customWidth="1"/>
    <col min="4899" max="4899" width="13" style="769" customWidth="1"/>
    <col min="4900" max="4900" width="12.5703125" style="769" customWidth="1"/>
    <col min="4901" max="4901" width="12.42578125" style="769" customWidth="1"/>
    <col min="4902" max="4902" width="12.85546875" style="769" customWidth="1"/>
    <col min="4903" max="4903" width="13.28515625" style="769" customWidth="1"/>
    <col min="4904" max="4904" width="12.28515625" style="769" customWidth="1"/>
    <col min="4905" max="4905" width="12.7109375" style="769" customWidth="1"/>
    <col min="4906" max="4908" width="10" style="769" customWidth="1"/>
    <col min="4909" max="4916" width="9.85546875" style="769" customWidth="1"/>
    <col min="4917" max="4917" width="12.7109375" style="769" customWidth="1"/>
    <col min="4918" max="5147" width="71.5703125" style="769"/>
    <col min="5148" max="5148" width="5.7109375" style="769" bestFit="1" customWidth="1"/>
    <col min="5149" max="5149" width="41.140625" style="769" customWidth="1"/>
    <col min="5150" max="5150" width="12.85546875" style="769" customWidth="1"/>
    <col min="5151" max="5151" width="10.85546875" style="769" customWidth="1"/>
    <col min="5152" max="5152" width="11.7109375" style="769" customWidth="1"/>
    <col min="5153" max="5153" width="13.28515625" style="769" customWidth="1"/>
    <col min="5154" max="5154" width="12.85546875" style="769" customWidth="1"/>
    <col min="5155" max="5155" width="13" style="769" customWidth="1"/>
    <col min="5156" max="5156" width="12.5703125" style="769" customWidth="1"/>
    <col min="5157" max="5157" width="12.42578125" style="769" customWidth="1"/>
    <col min="5158" max="5158" width="12.85546875" style="769" customWidth="1"/>
    <col min="5159" max="5159" width="13.28515625" style="769" customWidth="1"/>
    <col min="5160" max="5160" width="12.28515625" style="769" customWidth="1"/>
    <col min="5161" max="5161" width="12.7109375" style="769" customWidth="1"/>
    <col min="5162" max="5164" width="10" style="769" customWidth="1"/>
    <col min="5165" max="5172" width="9.85546875" style="769" customWidth="1"/>
    <col min="5173" max="5173" width="12.7109375" style="769" customWidth="1"/>
    <col min="5174" max="5403" width="71.5703125" style="769"/>
    <col min="5404" max="5404" width="5.7109375" style="769" bestFit="1" customWidth="1"/>
    <col min="5405" max="5405" width="41.140625" style="769" customWidth="1"/>
    <col min="5406" max="5406" width="12.85546875" style="769" customWidth="1"/>
    <col min="5407" max="5407" width="10.85546875" style="769" customWidth="1"/>
    <col min="5408" max="5408" width="11.7109375" style="769" customWidth="1"/>
    <col min="5409" max="5409" width="13.28515625" style="769" customWidth="1"/>
    <col min="5410" max="5410" width="12.85546875" style="769" customWidth="1"/>
    <col min="5411" max="5411" width="13" style="769" customWidth="1"/>
    <col min="5412" max="5412" width="12.5703125" style="769" customWidth="1"/>
    <col min="5413" max="5413" width="12.42578125" style="769" customWidth="1"/>
    <col min="5414" max="5414" width="12.85546875" style="769" customWidth="1"/>
    <col min="5415" max="5415" width="13.28515625" style="769" customWidth="1"/>
    <col min="5416" max="5416" width="12.28515625" style="769" customWidth="1"/>
    <col min="5417" max="5417" width="12.7109375" style="769" customWidth="1"/>
    <col min="5418" max="5420" width="10" style="769" customWidth="1"/>
    <col min="5421" max="5428" width="9.85546875" style="769" customWidth="1"/>
    <col min="5429" max="5429" width="12.7109375" style="769" customWidth="1"/>
    <col min="5430" max="5659" width="71.5703125" style="769"/>
    <col min="5660" max="5660" width="5.7109375" style="769" bestFit="1" customWidth="1"/>
    <col min="5661" max="5661" width="41.140625" style="769" customWidth="1"/>
    <col min="5662" max="5662" width="12.85546875" style="769" customWidth="1"/>
    <col min="5663" max="5663" width="10.85546875" style="769" customWidth="1"/>
    <col min="5664" max="5664" width="11.7109375" style="769" customWidth="1"/>
    <col min="5665" max="5665" width="13.28515625" style="769" customWidth="1"/>
    <col min="5666" max="5666" width="12.85546875" style="769" customWidth="1"/>
    <col min="5667" max="5667" width="13" style="769" customWidth="1"/>
    <col min="5668" max="5668" width="12.5703125" style="769" customWidth="1"/>
    <col min="5669" max="5669" width="12.42578125" style="769" customWidth="1"/>
    <col min="5670" max="5670" width="12.85546875" style="769" customWidth="1"/>
    <col min="5671" max="5671" width="13.28515625" style="769" customWidth="1"/>
    <col min="5672" max="5672" width="12.28515625" style="769" customWidth="1"/>
    <col min="5673" max="5673" width="12.7109375" style="769" customWidth="1"/>
    <col min="5674" max="5676" width="10" style="769" customWidth="1"/>
    <col min="5677" max="5684" width="9.85546875" style="769" customWidth="1"/>
    <col min="5685" max="5685" width="12.7109375" style="769" customWidth="1"/>
    <col min="5686" max="5915" width="71.5703125" style="769"/>
    <col min="5916" max="5916" width="5.7109375" style="769" bestFit="1" customWidth="1"/>
    <col min="5917" max="5917" width="41.140625" style="769" customWidth="1"/>
    <col min="5918" max="5918" width="12.85546875" style="769" customWidth="1"/>
    <col min="5919" max="5919" width="10.85546875" style="769" customWidth="1"/>
    <col min="5920" max="5920" width="11.7109375" style="769" customWidth="1"/>
    <col min="5921" max="5921" width="13.28515625" style="769" customWidth="1"/>
    <col min="5922" max="5922" width="12.85546875" style="769" customWidth="1"/>
    <col min="5923" max="5923" width="13" style="769" customWidth="1"/>
    <col min="5924" max="5924" width="12.5703125" style="769" customWidth="1"/>
    <col min="5925" max="5925" width="12.42578125" style="769" customWidth="1"/>
    <col min="5926" max="5926" width="12.85546875" style="769" customWidth="1"/>
    <col min="5927" max="5927" width="13.28515625" style="769" customWidth="1"/>
    <col min="5928" max="5928" width="12.28515625" style="769" customWidth="1"/>
    <col min="5929" max="5929" width="12.7109375" style="769" customWidth="1"/>
    <col min="5930" max="5932" width="10" style="769" customWidth="1"/>
    <col min="5933" max="5940" width="9.85546875" style="769" customWidth="1"/>
    <col min="5941" max="5941" width="12.7109375" style="769" customWidth="1"/>
    <col min="5942" max="6171" width="71.5703125" style="769"/>
    <col min="6172" max="6172" width="5.7109375" style="769" bestFit="1" customWidth="1"/>
    <col min="6173" max="6173" width="41.140625" style="769" customWidth="1"/>
    <col min="6174" max="6174" width="12.85546875" style="769" customWidth="1"/>
    <col min="6175" max="6175" width="10.85546875" style="769" customWidth="1"/>
    <col min="6176" max="6176" width="11.7109375" style="769" customWidth="1"/>
    <col min="6177" max="6177" width="13.28515625" style="769" customWidth="1"/>
    <col min="6178" max="6178" width="12.85546875" style="769" customWidth="1"/>
    <col min="6179" max="6179" width="13" style="769" customWidth="1"/>
    <col min="6180" max="6180" width="12.5703125" style="769" customWidth="1"/>
    <col min="6181" max="6181" width="12.42578125" style="769" customWidth="1"/>
    <col min="6182" max="6182" width="12.85546875" style="769" customWidth="1"/>
    <col min="6183" max="6183" width="13.28515625" style="769" customWidth="1"/>
    <col min="6184" max="6184" width="12.28515625" style="769" customWidth="1"/>
    <col min="6185" max="6185" width="12.7109375" style="769" customWidth="1"/>
    <col min="6186" max="6188" width="10" style="769" customWidth="1"/>
    <col min="6189" max="6196" width="9.85546875" style="769" customWidth="1"/>
    <col min="6197" max="6197" width="12.7109375" style="769" customWidth="1"/>
    <col min="6198" max="6427" width="71.5703125" style="769"/>
    <col min="6428" max="6428" width="5.7109375" style="769" bestFit="1" customWidth="1"/>
    <col min="6429" max="6429" width="41.140625" style="769" customWidth="1"/>
    <col min="6430" max="6430" width="12.85546875" style="769" customWidth="1"/>
    <col min="6431" max="6431" width="10.85546875" style="769" customWidth="1"/>
    <col min="6432" max="6432" width="11.7109375" style="769" customWidth="1"/>
    <col min="6433" max="6433" width="13.28515625" style="769" customWidth="1"/>
    <col min="6434" max="6434" width="12.85546875" style="769" customWidth="1"/>
    <col min="6435" max="6435" width="13" style="769" customWidth="1"/>
    <col min="6436" max="6436" width="12.5703125" style="769" customWidth="1"/>
    <col min="6437" max="6437" width="12.42578125" style="769" customWidth="1"/>
    <col min="6438" max="6438" width="12.85546875" style="769" customWidth="1"/>
    <col min="6439" max="6439" width="13.28515625" style="769" customWidth="1"/>
    <col min="6440" max="6440" width="12.28515625" style="769" customWidth="1"/>
    <col min="6441" max="6441" width="12.7109375" style="769" customWidth="1"/>
    <col min="6442" max="6444" width="10" style="769" customWidth="1"/>
    <col min="6445" max="6452" width="9.85546875" style="769" customWidth="1"/>
    <col min="6453" max="6453" width="12.7109375" style="769" customWidth="1"/>
    <col min="6454" max="6683" width="71.5703125" style="769"/>
    <col min="6684" max="6684" width="5.7109375" style="769" bestFit="1" customWidth="1"/>
    <col min="6685" max="6685" width="41.140625" style="769" customWidth="1"/>
    <col min="6686" max="6686" width="12.85546875" style="769" customWidth="1"/>
    <col min="6687" max="6687" width="10.85546875" style="769" customWidth="1"/>
    <col min="6688" max="6688" width="11.7109375" style="769" customWidth="1"/>
    <col min="6689" max="6689" width="13.28515625" style="769" customWidth="1"/>
    <col min="6690" max="6690" width="12.85546875" style="769" customWidth="1"/>
    <col min="6691" max="6691" width="13" style="769" customWidth="1"/>
    <col min="6692" max="6692" width="12.5703125" style="769" customWidth="1"/>
    <col min="6693" max="6693" width="12.42578125" style="769" customWidth="1"/>
    <col min="6694" max="6694" width="12.85546875" style="769" customWidth="1"/>
    <col min="6695" max="6695" width="13.28515625" style="769" customWidth="1"/>
    <col min="6696" max="6696" width="12.28515625" style="769" customWidth="1"/>
    <col min="6697" max="6697" width="12.7109375" style="769" customWidth="1"/>
    <col min="6698" max="6700" width="10" style="769" customWidth="1"/>
    <col min="6701" max="6708" width="9.85546875" style="769" customWidth="1"/>
    <col min="6709" max="6709" width="12.7109375" style="769" customWidth="1"/>
    <col min="6710" max="6939" width="71.5703125" style="769"/>
    <col min="6940" max="6940" width="5.7109375" style="769" bestFit="1" customWidth="1"/>
    <col min="6941" max="6941" width="41.140625" style="769" customWidth="1"/>
    <col min="6942" max="6942" width="12.85546875" style="769" customWidth="1"/>
    <col min="6943" max="6943" width="10.85546875" style="769" customWidth="1"/>
    <col min="6944" max="6944" width="11.7109375" style="769" customWidth="1"/>
    <col min="6945" max="6945" width="13.28515625" style="769" customWidth="1"/>
    <col min="6946" max="6946" width="12.85546875" style="769" customWidth="1"/>
    <col min="6947" max="6947" width="13" style="769" customWidth="1"/>
    <col min="6948" max="6948" width="12.5703125" style="769" customWidth="1"/>
    <col min="6949" max="6949" width="12.42578125" style="769" customWidth="1"/>
    <col min="6950" max="6950" width="12.85546875" style="769" customWidth="1"/>
    <col min="6951" max="6951" width="13.28515625" style="769" customWidth="1"/>
    <col min="6952" max="6952" width="12.28515625" style="769" customWidth="1"/>
    <col min="6953" max="6953" width="12.7109375" style="769" customWidth="1"/>
    <col min="6954" max="6956" width="10" style="769" customWidth="1"/>
    <col min="6957" max="6964" width="9.85546875" style="769" customWidth="1"/>
    <col min="6965" max="6965" width="12.7109375" style="769" customWidth="1"/>
    <col min="6966" max="7195" width="71.5703125" style="769"/>
    <col min="7196" max="7196" width="5.7109375" style="769" bestFit="1" customWidth="1"/>
    <col min="7197" max="7197" width="41.140625" style="769" customWidth="1"/>
    <col min="7198" max="7198" width="12.85546875" style="769" customWidth="1"/>
    <col min="7199" max="7199" width="10.85546875" style="769" customWidth="1"/>
    <col min="7200" max="7200" width="11.7109375" style="769" customWidth="1"/>
    <col min="7201" max="7201" width="13.28515625" style="769" customWidth="1"/>
    <col min="7202" max="7202" width="12.85546875" style="769" customWidth="1"/>
    <col min="7203" max="7203" width="13" style="769" customWidth="1"/>
    <col min="7204" max="7204" width="12.5703125" style="769" customWidth="1"/>
    <col min="7205" max="7205" width="12.42578125" style="769" customWidth="1"/>
    <col min="7206" max="7206" width="12.85546875" style="769" customWidth="1"/>
    <col min="7207" max="7207" width="13.28515625" style="769" customWidth="1"/>
    <col min="7208" max="7208" width="12.28515625" style="769" customWidth="1"/>
    <col min="7209" max="7209" width="12.7109375" style="769" customWidth="1"/>
    <col min="7210" max="7212" width="10" style="769" customWidth="1"/>
    <col min="7213" max="7220" width="9.85546875" style="769" customWidth="1"/>
    <col min="7221" max="7221" width="12.7109375" style="769" customWidth="1"/>
    <col min="7222" max="7451" width="71.5703125" style="769"/>
    <col min="7452" max="7452" width="5.7109375" style="769" bestFit="1" customWidth="1"/>
    <col min="7453" max="7453" width="41.140625" style="769" customWidth="1"/>
    <col min="7454" max="7454" width="12.85546875" style="769" customWidth="1"/>
    <col min="7455" max="7455" width="10.85546875" style="769" customWidth="1"/>
    <col min="7456" max="7456" width="11.7109375" style="769" customWidth="1"/>
    <col min="7457" max="7457" width="13.28515625" style="769" customWidth="1"/>
    <col min="7458" max="7458" width="12.85546875" style="769" customWidth="1"/>
    <col min="7459" max="7459" width="13" style="769" customWidth="1"/>
    <col min="7460" max="7460" width="12.5703125" style="769" customWidth="1"/>
    <col min="7461" max="7461" width="12.42578125" style="769" customWidth="1"/>
    <col min="7462" max="7462" width="12.85546875" style="769" customWidth="1"/>
    <col min="7463" max="7463" width="13.28515625" style="769" customWidth="1"/>
    <col min="7464" max="7464" width="12.28515625" style="769" customWidth="1"/>
    <col min="7465" max="7465" width="12.7109375" style="769" customWidth="1"/>
    <col min="7466" max="7468" width="10" style="769" customWidth="1"/>
    <col min="7469" max="7476" width="9.85546875" style="769" customWidth="1"/>
    <col min="7477" max="7477" width="12.7109375" style="769" customWidth="1"/>
    <col min="7478" max="7707" width="71.5703125" style="769"/>
    <col min="7708" max="7708" width="5.7109375" style="769" bestFit="1" customWidth="1"/>
    <col min="7709" max="7709" width="41.140625" style="769" customWidth="1"/>
    <col min="7710" max="7710" width="12.85546875" style="769" customWidth="1"/>
    <col min="7711" max="7711" width="10.85546875" style="769" customWidth="1"/>
    <col min="7712" max="7712" width="11.7109375" style="769" customWidth="1"/>
    <col min="7713" max="7713" width="13.28515625" style="769" customWidth="1"/>
    <col min="7714" max="7714" width="12.85546875" style="769" customWidth="1"/>
    <col min="7715" max="7715" width="13" style="769" customWidth="1"/>
    <col min="7716" max="7716" width="12.5703125" style="769" customWidth="1"/>
    <col min="7717" max="7717" width="12.42578125" style="769" customWidth="1"/>
    <col min="7718" max="7718" width="12.85546875" style="769" customWidth="1"/>
    <col min="7719" max="7719" width="13.28515625" style="769" customWidth="1"/>
    <col min="7720" max="7720" width="12.28515625" style="769" customWidth="1"/>
    <col min="7721" max="7721" width="12.7109375" style="769" customWidth="1"/>
    <col min="7722" max="7724" width="10" style="769" customWidth="1"/>
    <col min="7725" max="7732" width="9.85546875" style="769" customWidth="1"/>
    <col min="7733" max="7733" width="12.7109375" style="769" customWidth="1"/>
    <col min="7734" max="7963" width="71.5703125" style="769"/>
    <col min="7964" max="7964" width="5.7109375" style="769" bestFit="1" customWidth="1"/>
    <col min="7965" max="7965" width="41.140625" style="769" customWidth="1"/>
    <col min="7966" max="7966" width="12.85546875" style="769" customWidth="1"/>
    <col min="7967" max="7967" width="10.85546875" style="769" customWidth="1"/>
    <col min="7968" max="7968" width="11.7109375" style="769" customWidth="1"/>
    <col min="7969" max="7969" width="13.28515625" style="769" customWidth="1"/>
    <col min="7970" max="7970" width="12.85546875" style="769" customWidth="1"/>
    <col min="7971" max="7971" width="13" style="769" customWidth="1"/>
    <col min="7972" max="7972" width="12.5703125" style="769" customWidth="1"/>
    <col min="7973" max="7973" width="12.42578125" style="769" customWidth="1"/>
    <col min="7974" max="7974" width="12.85546875" style="769" customWidth="1"/>
    <col min="7975" max="7975" width="13.28515625" style="769" customWidth="1"/>
    <col min="7976" max="7976" width="12.28515625" style="769" customWidth="1"/>
    <col min="7977" max="7977" width="12.7109375" style="769" customWidth="1"/>
    <col min="7978" max="7980" width="10" style="769" customWidth="1"/>
    <col min="7981" max="7988" width="9.85546875" style="769" customWidth="1"/>
    <col min="7989" max="7989" width="12.7109375" style="769" customWidth="1"/>
    <col min="7990" max="8219" width="71.5703125" style="769"/>
    <col min="8220" max="8220" width="5.7109375" style="769" bestFit="1" customWidth="1"/>
    <col min="8221" max="8221" width="41.140625" style="769" customWidth="1"/>
    <col min="8222" max="8222" width="12.85546875" style="769" customWidth="1"/>
    <col min="8223" max="8223" width="10.85546875" style="769" customWidth="1"/>
    <col min="8224" max="8224" width="11.7109375" style="769" customWidth="1"/>
    <col min="8225" max="8225" width="13.28515625" style="769" customWidth="1"/>
    <col min="8226" max="8226" width="12.85546875" style="769" customWidth="1"/>
    <col min="8227" max="8227" width="13" style="769" customWidth="1"/>
    <col min="8228" max="8228" width="12.5703125" style="769" customWidth="1"/>
    <col min="8229" max="8229" width="12.42578125" style="769" customWidth="1"/>
    <col min="8230" max="8230" width="12.85546875" style="769" customWidth="1"/>
    <col min="8231" max="8231" width="13.28515625" style="769" customWidth="1"/>
    <col min="8232" max="8232" width="12.28515625" style="769" customWidth="1"/>
    <col min="8233" max="8233" width="12.7109375" style="769" customWidth="1"/>
    <col min="8234" max="8236" width="10" style="769" customWidth="1"/>
    <col min="8237" max="8244" width="9.85546875" style="769" customWidth="1"/>
    <col min="8245" max="8245" width="12.7109375" style="769" customWidth="1"/>
    <col min="8246" max="8475" width="71.5703125" style="769"/>
    <col min="8476" max="8476" width="5.7109375" style="769" bestFit="1" customWidth="1"/>
    <col min="8477" max="8477" width="41.140625" style="769" customWidth="1"/>
    <col min="8478" max="8478" width="12.85546875" style="769" customWidth="1"/>
    <col min="8479" max="8479" width="10.85546875" style="769" customWidth="1"/>
    <col min="8480" max="8480" width="11.7109375" style="769" customWidth="1"/>
    <col min="8481" max="8481" width="13.28515625" style="769" customWidth="1"/>
    <col min="8482" max="8482" width="12.85546875" style="769" customWidth="1"/>
    <col min="8483" max="8483" width="13" style="769" customWidth="1"/>
    <col min="8484" max="8484" width="12.5703125" style="769" customWidth="1"/>
    <col min="8485" max="8485" width="12.42578125" style="769" customWidth="1"/>
    <col min="8486" max="8486" width="12.85546875" style="769" customWidth="1"/>
    <col min="8487" max="8487" width="13.28515625" style="769" customWidth="1"/>
    <col min="8488" max="8488" width="12.28515625" style="769" customWidth="1"/>
    <col min="8489" max="8489" width="12.7109375" style="769" customWidth="1"/>
    <col min="8490" max="8492" width="10" style="769" customWidth="1"/>
    <col min="8493" max="8500" width="9.85546875" style="769" customWidth="1"/>
    <col min="8501" max="8501" width="12.7109375" style="769" customWidth="1"/>
    <col min="8502" max="8731" width="71.5703125" style="769"/>
    <col min="8732" max="8732" width="5.7109375" style="769" bestFit="1" customWidth="1"/>
    <col min="8733" max="8733" width="41.140625" style="769" customWidth="1"/>
    <col min="8734" max="8734" width="12.85546875" style="769" customWidth="1"/>
    <col min="8735" max="8735" width="10.85546875" style="769" customWidth="1"/>
    <col min="8736" max="8736" width="11.7109375" style="769" customWidth="1"/>
    <col min="8737" max="8737" width="13.28515625" style="769" customWidth="1"/>
    <col min="8738" max="8738" width="12.85546875" style="769" customWidth="1"/>
    <col min="8739" max="8739" width="13" style="769" customWidth="1"/>
    <col min="8740" max="8740" width="12.5703125" style="769" customWidth="1"/>
    <col min="8741" max="8741" width="12.42578125" style="769" customWidth="1"/>
    <col min="8742" max="8742" width="12.85546875" style="769" customWidth="1"/>
    <col min="8743" max="8743" width="13.28515625" style="769" customWidth="1"/>
    <col min="8744" max="8744" width="12.28515625" style="769" customWidth="1"/>
    <col min="8745" max="8745" width="12.7109375" style="769" customWidth="1"/>
    <col min="8746" max="8748" width="10" style="769" customWidth="1"/>
    <col min="8749" max="8756" width="9.85546875" style="769" customWidth="1"/>
    <col min="8757" max="8757" width="12.7109375" style="769" customWidth="1"/>
    <col min="8758" max="8987" width="71.5703125" style="769"/>
    <col min="8988" max="8988" width="5.7109375" style="769" bestFit="1" customWidth="1"/>
    <col min="8989" max="8989" width="41.140625" style="769" customWidth="1"/>
    <col min="8990" max="8990" width="12.85546875" style="769" customWidth="1"/>
    <col min="8991" max="8991" width="10.85546875" style="769" customWidth="1"/>
    <col min="8992" max="8992" width="11.7109375" style="769" customWidth="1"/>
    <col min="8993" max="8993" width="13.28515625" style="769" customWidth="1"/>
    <col min="8994" max="8994" width="12.85546875" style="769" customWidth="1"/>
    <col min="8995" max="8995" width="13" style="769" customWidth="1"/>
    <col min="8996" max="8996" width="12.5703125" style="769" customWidth="1"/>
    <col min="8997" max="8997" width="12.42578125" style="769" customWidth="1"/>
    <col min="8998" max="8998" width="12.85546875" style="769" customWidth="1"/>
    <col min="8999" max="8999" width="13.28515625" style="769" customWidth="1"/>
    <col min="9000" max="9000" width="12.28515625" style="769" customWidth="1"/>
    <col min="9001" max="9001" width="12.7109375" style="769" customWidth="1"/>
    <col min="9002" max="9004" width="10" style="769" customWidth="1"/>
    <col min="9005" max="9012" width="9.85546875" style="769" customWidth="1"/>
    <col min="9013" max="9013" width="12.7109375" style="769" customWidth="1"/>
    <col min="9014" max="9243" width="71.5703125" style="769"/>
    <col min="9244" max="9244" width="5.7109375" style="769" bestFit="1" customWidth="1"/>
    <col min="9245" max="9245" width="41.140625" style="769" customWidth="1"/>
    <col min="9246" max="9246" width="12.85546875" style="769" customWidth="1"/>
    <col min="9247" max="9247" width="10.85546875" style="769" customWidth="1"/>
    <col min="9248" max="9248" width="11.7109375" style="769" customWidth="1"/>
    <col min="9249" max="9249" width="13.28515625" style="769" customWidth="1"/>
    <col min="9250" max="9250" width="12.85546875" style="769" customWidth="1"/>
    <col min="9251" max="9251" width="13" style="769" customWidth="1"/>
    <col min="9252" max="9252" width="12.5703125" style="769" customWidth="1"/>
    <col min="9253" max="9253" width="12.42578125" style="769" customWidth="1"/>
    <col min="9254" max="9254" width="12.85546875" style="769" customWidth="1"/>
    <col min="9255" max="9255" width="13.28515625" style="769" customWidth="1"/>
    <col min="9256" max="9256" width="12.28515625" style="769" customWidth="1"/>
    <col min="9257" max="9257" width="12.7109375" style="769" customWidth="1"/>
    <col min="9258" max="9260" width="10" style="769" customWidth="1"/>
    <col min="9261" max="9268" width="9.85546875" style="769" customWidth="1"/>
    <col min="9269" max="9269" width="12.7109375" style="769" customWidth="1"/>
    <col min="9270" max="9499" width="71.5703125" style="769"/>
    <col min="9500" max="9500" width="5.7109375" style="769" bestFit="1" customWidth="1"/>
    <col min="9501" max="9501" width="41.140625" style="769" customWidth="1"/>
    <col min="9502" max="9502" width="12.85546875" style="769" customWidth="1"/>
    <col min="9503" max="9503" width="10.85546875" style="769" customWidth="1"/>
    <col min="9504" max="9504" width="11.7109375" style="769" customWidth="1"/>
    <col min="9505" max="9505" width="13.28515625" style="769" customWidth="1"/>
    <col min="9506" max="9506" width="12.85546875" style="769" customWidth="1"/>
    <col min="9507" max="9507" width="13" style="769" customWidth="1"/>
    <col min="9508" max="9508" width="12.5703125" style="769" customWidth="1"/>
    <col min="9509" max="9509" width="12.42578125" style="769" customWidth="1"/>
    <col min="9510" max="9510" width="12.85546875" style="769" customWidth="1"/>
    <col min="9511" max="9511" width="13.28515625" style="769" customWidth="1"/>
    <col min="9512" max="9512" width="12.28515625" style="769" customWidth="1"/>
    <col min="9513" max="9513" width="12.7109375" style="769" customWidth="1"/>
    <col min="9514" max="9516" width="10" style="769" customWidth="1"/>
    <col min="9517" max="9524" width="9.85546875" style="769" customWidth="1"/>
    <col min="9525" max="9525" width="12.7109375" style="769" customWidth="1"/>
    <col min="9526" max="9755" width="71.5703125" style="769"/>
    <col min="9756" max="9756" width="5.7109375" style="769" bestFit="1" customWidth="1"/>
    <col min="9757" max="9757" width="41.140625" style="769" customWidth="1"/>
    <col min="9758" max="9758" width="12.85546875" style="769" customWidth="1"/>
    <col min="9759" max="9759" width="10.85546875" style="769" customWidth="1"/>
    <col min="9760" max="9760" width="11.7109375" style="769" customWidth="1"/>
    <col min="9761" max="9761" width="13.28515625" style="769" customWidth="1"/>
    <col min="9762" max="9762" width="12.85546875" style="769" customWidth="1"/>
    <col min="9763" max="9763" width="13" style="769" customWidth="1"/>
    <col min="9764" max="9764" width="12.5703125" style="769" customWidth="1"/>
    <col min="9765" max="9765" width="12.42578125" style="769" customWidth="1"/>
    <col min="9766" max="9766" width="12.85546875" style="769" customWidth="1"/>
    <col min="9767" max="9767" width="13.28515625" style="769" customWidth="1"/>
    <col min="9768" max="9768" width="12.28515625" style="769" customWidth="1"/>
    <col min="9769" max="9769" width="12.7109375" style="769" customWidth="1"/>
    <col min="9770" max="9772" width="10" style="769" customWidth="1"/>
    <col min="9773" max="9780" width="9.85546875" style="769" customWidth="1"/>
    <col min="9781" max="9781" width="12.7109375" style="769" customWidth="1"/>
    <col min="9782" max="10011" width="71.5703125" style="769"/>
    <col min="10012" max="10012" width="5.7109375" style="769" bestFit="1" customWidth="1"/>
    <col min="10013" max="10013" width="41.140625" style="769" customWidth="1"/>
    <col min="10014" max="10014" width="12.85546875" style="769" customWidth="1"/>
    <col min="10015" max="10015" width="10.85546875" style="769" customWidth="1"/>
    <col min="10016" max="10016" width="11.7109375" style="769" customWidth="1"/>
    <col min="10017" max="10017" width="13.28515625" style="769" customWidth="1"/>
    <col min="10018" max="10018" width="12.85546875" style="769" customWidth="1"/>
    <col min="10019" max="10019" width="13" style="769" customWidth="1"/>
    <col min="10020" max="10020" width="12.5703125" style="769" customWidth="1"/>
    <col min="10021" max="10021" width="12.42578125" style="769" customWidth="1"/>
    <col min="10022" max="10022" width="12.85546875" style="769" customWidth="1"/>
    <col min="10023" max="10023" width="13.28515625" style="769" customWidth="1"/>
    <col min="10024" max="10024" width="12.28515625" style="769" customWidth="1"/>
    <col min="10025" max="10025" width="12.7109375" style="769" customWidth="1"/>
    <col min="10026" max="10028" width="10" style="769" customWidth="1"/>
    <col min="10029" max="10036" width="9.85546875" style="769" customWidth="1"/>
    <col min="10037" max="10037" width="12.7109375" style="769" customWidth="1"/>
    <col min="10038" max="10267" width="71.5703125" style="769"/>
    <col min="10268" max="10268" width="5.7109375" style="769" bestFit="1" customWidth="1"/>
    <col min="10269" max="10269" width="41.140625" style="769" customWidth="1"/>
    <col min="10270" max="10270" width="12.85546875" style="769" customWidth="1"/>
    <col min="10271" max="10271" width="10.85546875" style="769" customWidth="1"/>
    <col min="10272" max="10272" width="11.7109375" style="769" customWidth="1"/>
    <col min="10273" max="10273" width="13.28515625" style="769" customWidth="1"/>
    <col min="10274" max="10274" width="12.85546875" style="769" customWidth="1"/>
    <col min="10275" max="10275" width="13" style="769" customWidth="1"/>
    <col min="10276" max="10276" width="12.5703125" style="769" customWidth="1"/>
    <col min="10277" max="10277" width="12.42578125" style="769" customWidth="1"/>
    <col min="10278" max="10278" width="12.85546875" style="769" customWidth="1"/>
    <col min="10279" max="10279" width="13.28515625" style="769" customWidth="1"/>
    <col min="10280" max="10280" width="12.28515625" style="769" customWidth="1"/>
    <col min="10281" max="10281" width="12.7109375" style="769" customWidth="1"/>
    <col min="10282" max="10284" width="10" style="769" customWidth="1"/>
    <col min="10285" max="10292" width="9.85546875" style="769" customWidth="1"/>
    <col min="10293" max="10293" width="12.7109375" style="769" customWidth="1"/>
    <col min="10294" max="10523" width="71.5703125" style="769"/>
    <col min="10524" max="10524" width="5.7109375" style="769" bestFit="1" customWidth="1"/>
    <col min="10525" max="10525" width="41.140625" style="769" customWidth="1"/>
    <col min="10526" max="10526" width="12.85546875" style="769" customWidth="1"/>
    <col min="10527" max="10527" width="10.85546875" style="769" customWidth="1"/>
    <col min="10528" max="10528" width="11.7109375" style="769" customWidth="1"/>
    <col min="10529" max="10529" width="13.28515625" style="769" customWidth="1"/>
    <col min="10530" max="10530" width="12.85546875" style="769" customWidth="1"/>
    <col min="10531" max="10531" width="13" style="769" customWidth="1"/>
    <col min="10532" max="10532" width="12.5703125" style="769" customWidth="1"/>
    <col min="10533" max="10533" width="12.42578125" style="769" customWidth="1"/>
    <col min="10534" max="10534" width="12.85546875" style="769" customWidth="1"/>
    <col min="10535" max="10535" width="13.28515625" style="769" customWidth="1"/>
    <col min="10536" max="10536" width="12.28515625" style="769" customWidth="1"/>
    <col min="10537" max="10537" width="12.7109375" style="769" customWidth="1"/>
    <col min="10538" max="10540" width="10" style="769" customWidth="1"/>
    <col min="10541" max="10548" width="9.85546875" style="769" customWidth="1"/>
    <col min="10549" max="10549" width="12.7109375" style="769" customWidth="1"/>
    <col min="10550" max="10779" width="71.5703125" style="769"/>
    <col min="10780" max="10780" width="5.7109375" style="769" bestFit="1" customWidth="1"/>
    <col min="10781" max="10781" width="41.140625" style="769" customWidth="1"/>
    <col min="10782" max="10782" width="12.85546875" style="769" customWidth="1"/>
    <col min="10783" max="10783" width="10.85546875" style="769" customWidth="1"/>
    <col min="10784" max="10784" width="11.7109375" style="769" customWidth="1"/>
    <col min="10785" max="10785" width="13.28515625" style="769" customWidth="1"/>
    <col min="10786" max="10786" width="12.85546875" style="769" customWidth="1"/>
    <col min="10787" max="10787" width="13" style="769" customWidth="1"/>
    <col min="10788" max="10788" width="12.5703125" style="769" customWidth="1"/>
    <col min="10789" max="10789" width="12.42578125" style="769" customWidth="1"/>
    <col min="10790" max="10790" width="12.85546875" style="769" customWidth="1"/>
    <col min="10791" max="10791" width="13.28515625" style="769" customWidth="1"/>
    <col min="10792" max="10792" width="12.28515625" style="769" customWidth="1"/>
    <col min="10793" max="10793" width="12.7109375" style="769" customWidth="1"/>
    <col min="10794" max="10796" width="10" style="769" customWidth="1"/>
    <col min="10797" max="10804" width="9.85546875" style="769" customWidth="1"/>
    <col min="10805" max="10805" width="12.7109375" style="769" customWidth="1"/>
    <col min="10806" max="11035" width="71.5703125" style="769"/>
    <col min="11036" max="11036" width="5.7109375" style="769" bestFit="1" customWidth="1"/>
    <col min="11037" max="11037" width="41.140625" style="769" customWidth="1"/>
    <col min="11038" max="11038" width="12.85546875" style="769" customWidth="1"/>
    <col min="11039" max="11039" width="10.85546875" style="769" customWidth="1"/>
    <col min="11040" max="11040" width="11.7109375" style="769" customWidth="1"/>
    <col min="11041" max="11041" width="13.28515625" style="769" customWidth="1"/>
    <col min="11042" max="11042" width="12.85546875" style="769" customWidth="1"/>
    <col min="11043" max="11043" width="13" style="769" customWidth="1"/>
    <col min="11044" max="11044" width="12.5703125" style="769" customWidth="1"/>
    <col min="11045" max="11045" width="12.42578125" style="769" customWidth="1"/>
    <col min="11046" max="11046" width="12.85546875" style="769" customWidth="1"/>
    <col min="11047" max="11047" width="13.28515625" style="769" customWidth="1"/>
    <col min="11048" max="11048" width="12.28515625" style="769" customWidth="1"/>
    <col min="11049" max="11049" width="12.7109375" style="769" customWidth="1"/>
    <col min="11050" max="11052" width="10" style="769" customWidth="1"/>
    <col min="11053" max="11060" width="9.85546875" style="769" customWidth="1"/>
    <col min="11061" max="11061" width="12.7109375" style="769" customWidth="1"/>
    <col min="11062" max="11291" width="71.5703125" style="769"/>
    <col min="11292" max="11292" width="5.7109375" style="769" bestFit="1" customWidth="1"/>
    <col min="11293" max="11293" width="41.140625" style="769" customWidth="1"/>
    <col min="11294" max="11294" width="12.85546875" style="769" customWidth="1"/>
    <col min="11295" max="11295" width="10.85546875" style="769" customWidth="1"/>
    <col min="11296" max="11296" width="11.7109375" style="769" customWidth="1"/>
    <col min="11297" max="11297" width="13.28515625" style="769" customWidth="1"/>
    <col min="11298" max="11298" width="12.85546875" style="769" customWidth="1"/>
    <col min="11299" max="11299" width="13" style="769" customWidth="1"/>
    <col min="11300" max="11300" width="12.5703125" style="769" customWidth="1"/>
    <col min="11301" max="11301" width="12.42578125" style="769" customWidth="1"/>
    <col min="11302" max="11302" width="12.85546875" style="769" customWidth="1"/>
    <col min="11303" max="11303" width="13.28515625" style="769" customWidth="1"/>
    <col min="11304" max="11304" width="12.28515625" style="769" customWidth="1"/>
    <col min="11305" max="11305" width="12.7109375" style="769" customWidth="1"/>
    <col min="11306" max="11308" width="10" style="769" customWidth="1"/>
    <col min="11309" max="11316" width="9.85546875" style="769" customWidth="1"/>
    <col min="11317" max="11317" width="12.7109375" style="769" customWidth="1"/>
    <col min="11318" max="11547" width="71.5703125" style="769"/>
    <col min="11548" max="11548" width="5.7109375" style="769" bestFit="1" customWidth="1"/>
    <col min="11549" max="11549" width="41.140625" style="769" customWidth="1"/>
    <col min="11550" max="11550" width="12.85546875" style="769" customWidth="1"/>
    <col min="11551" max="11551" width="10.85546875" style="769" customWidth="1"/>
    <col min="11552" max="11552" width="11.7109375" style="769" customWidth="1"/>
    <col min="11553" max="11553" width="13.28515625" style="769" customWidth="1"/>
    <col min="11554" max="11554" width="12.85546875" style="769" customWidth="1"/>
    <col min="11555" max="11555" width="13" style="769" customWidth="1"/>
    <col min="11556" max="11556" width="12.5703125" style="769" customWidth="1"/>
    <col min="11557" max="11557" width="12.42578125" style="769" customWidth="1"/>
    <col min="11558" max="11558" width="12.85546875" style="769" customWidth="1"/>
    <col min="11559" max="11559" width="13.28515625" style="769" customWidth="1"/>
    <col min="11560" max="11560" width="12.28515625" style="769" customWidth="1"/>
    <col min="11561" max="11561" width="12.7109375" style="769" customWidth="1"/>
    <col min="11562" max="11564" width="10" style="769" customWidth="1"/>
    <col min="11565" max="11572" width="9.85546875" style="769" customWidth="1"/>
    <col min="11573" max="11573" width="12.7109375" style="769" customWidth="1"/>
    <col min="11574" max="11803" width="71.5703125" style="769"/>
    <col min="11804" max="11804" width="5.7109375" style="769" bestFit="1" customWidth="1"/>
    <col min="11805" max="11805" width="41.140625" style="769" customWidth="1"/>
    <col min="11806" max="11806" width="12.85546875" style="769" customWidth="1"/>
    <col min="11807" max="11807" width="10.85546875" style="769" customWidth="1"/>
    <col min="11808" max="11808" width="11.7109375" style="769" customWidth="1"/>
    <col min="11809" max="11809" width="13.28515625" style="769" customWidth="1"/>
    <col min="11810" max="11810" width="12.85546875" style="769" customWidth="1"/>
    <col min="11811" max="11811" width="13" style="769" customWidth="1"/>
    <col min="11812" max="11812" width="12.5703125" style="769" customWidth="1"/>
    <col min="11813" max="11813" width="12.42578125" style="769" customWidth="1"/>
    <col min="11814" max="11814" width="12.85546875" style="769" customWidth="1"/>
    <col min="11815" max="11815" width="13.28515625" style="769" customWidth="1"/>
    <col min="11816" max="11816" width="12.28515625" style="769" customWidth="1"/>
    <col min="11817" max="11817" width="12.7109375" style="769" customWidth="1"/>
    <col min="11818" max="11820" width="10" style="769" customWidth="1"/>
    <col min="11821" max="11828" width="9.85546875" style="769" customWidth="1"/>
    <col min="11829" max="11829" width="12.7109375" style="769" customWidth="1"/>
    <col min="11830" max="12059" width="71.5703125" style="769"/>
    <col min="12060" max="12060" width="5.7109375" style="769" bestFit="1" customWidth="1"/>
    <col min="12061" max="12061" width="41.140625" style="769" customWidth="1"/>
    <col min="12062" max="12062" width="12.85546875" style="769" customWidth="1"/>
    <col min="12063" max="12063" width="10.85546875" style="769" customWidth="1"/>
    <col min="12064" max="12064" width="11.7109375" style="769" customWidth="1"/>
    <col min="12065" max="12065" width="13.28515625" style="769" customWidth="1"/>
    <col min="12066" max="12066" width="12.85546875" style="769" customWidth="1"/>
    <col min="12067" max="12067" width="13" style="769" customWidth="1"/>
    <col min="12068" max="12068" width="12.5703125" style="769" customWidth="1"/>
    <col min="12069" max="12069" width="12.42578125" style="769" customWidth="1"/>
    <col min="12070" max="12070" width="12.85546875" style="769" customWidth="1"/>
    <col min="12071" max="12071" width="13.28515625" style="769" customWidth="1"/>
    <col min="12072" max="12072" width="12.28515625" style="769" customWidth="1"/>
    <col min="12073" max="12073" width="12.7109375" style="769" customWidth="1"/>
    <col min="12074" max="12076" width="10" style="769" customWidth="1"/>
    <col min="12077" max="12084" width="9.85546875" style="769" customWidth="1"/>
    <col min="12085" max="12085" width="12.7109375" style="769" customWidth="1"/>
    <col min="12086" max="12315" width="71.5703125" style="769"/>
    <col min="12316" max="12316" width="5.7109375" style="769" bestFit="1" customWidth="1"/>
    <col min="12317" max="12317" width="41.140625" style="769" customWidth="1"/>
    <col min="12318" max="12318" width="12.85546875" style="769" customWidth="1"/>
    <col min="12319" max="12319" width="10.85546875" style="769" customWidth="1"/>
    <col min="12320" max="12320" width="11.7109375" style="769" customWidth="1"/>
    <col min="12321" max="12321" width="13.28515625" style="769" customWidth="1"/>
    <col min="12322" max="12322" width="12.85546875" style="769" customWidth="1"/>
    <col min="12323" max="12323" width="13" style="769" customWidth="1"/>
    <col min="12324" max="12324" width="12.5703125" style="769" customWidth="1"/>
    <col min="12325" max="12325" width="12.42578125" style="769" customWidth="1"/>
    <col min="12326" max="12326" width="12.85546875" style="769" customWidth="1"/>
    <col min="12327" max="12327" width="13.28515625" style="769" customWidth="1"/>
    <col min="12328" max="12328" width="12.28515625" style="769" customWidth="1"/>
    <col min="12329" max="12329" width="12.7109375" style="769" customWidth="1"/>
    <col min="12330" max="12332" width="10" style="769" customWidth="1"/>
    <col min="12333" max="12340" width="9.85546875" style="769" customWidth="1"/>
    <col min="12341" max="12341" width="12.7109375" style="769" customWidth="1"/>
    <col min="12342" max="12571" width="71.5703125" style="769"/>
    <col min="12572" max="12572" width="5.7109375" style="769" bestFit="1" customWidth="1"/>
    <col min="12573" max="12573" width="41.140625" style="769" customWidth="1"/>
    <col min="12574" max="12574" width="12.85546875" style="769" customWidth="1"/>
    <col min="12575" max="12575" width="10.85546875" style="769" customWidth="1"/>
    <col min="12576" max="12576" width="11.7109375" style="769" customWidth="1"/>
    <col min="12577" max="12577" width="13.28515625" style="769" customWidth="1"/>
    <col min="12578" max="12578" width="12.85546875" style="769" customWidth="1"/>
    <col min="12579" max="12579" width="13" style="769" customWidth="1"/>
    <col min="12580" max="12580" width="12.5703125" style="769" customWidth="1"/>
    <col min="12581" max="12581" width="12.42578125" style="769" customWidth="1"/>
    <col min="12582" max="12582" width="12.85546875" style="769" customWidth="1"/>
    <col min="12583" max="12583" width="13.28515625" style="769" customWidth="1"/>
    <col min="12584" max="12584" width="12.28515625" style="769" customWidth="1"/>
    <col min="12585" max="12585" width="12.7109375" style="769" customWidth="1"/>
    <col min="12586" max="12588" width="10" style="769" customWidth="1"/>
    <col min="12589" max="12596" width="9.85546875" style="769" customWidth="1"/>
    <col min="12597" max="12597" width="12.7109375" style="769" customWidth="1"/>
    <col min="12598" max="12827" width="71.5703125" style="769"/>
    <col min="12828" max="12828" width="5.7109375" style="769" bestFit="1" customWidth="1"/>
    <col min="12829" max="12829" width="41.140625" style="769" customWidth="1"/>
    <col min="12830" max="12830" width="12.85546875" style="769" customWidth="1"/>
    <col min="12831" max="12831" width="10.85546875" style="769" customWidth="1"/>
    <col min="12832" max="12832" width="11.7109375" style="769" customWidth="1"/>
    <col min="12833" max="12833" width="13.28515625" style="769" customWidth="1"/>
    <col min="12834" max="12834" width="12.85546875" style="769" customWidth="1"/>
    <col min="12835" max="12835" width="13" style="769" customWidth="1"/>
    <col min="12836" max="12836" width="12.5703125" style="769" customWidth="1"/>
    <col min="12837" max="12837" width="12.42578125" style="769" customWidth="1"/>
    <col min="12838" max="12838" width="12.85546875" style="769" customWidth="1"/>
    <col min="12839" max="12839" width="13.28515625" style="769" customWidth="1"/>
    <col min="12840" max="12840" width="12.28515625" style="769" customWidth="1"/>
    <col min="12841" max="12841" width="12.7109375" style="769" customWidth="1"/>
    <col min="12842" max="12844" width="10" style="769" customWidth="1"/>
    <col min="12845" max="12852" width="9.85546875" style="769" customWidth="1"/>
    <col min="12853" max="12853" width="12.7109375" style="769" customWidth="1"/>
    <col min="12854" max="13083" width="71.5703125" style="769"/>
    <col min="13084" max="13084" width="5.7109375" style="769" bestFit="1" customWidth="1"/>
    <col min="13085" max="13085" width="41.140625" style="769" customWidth="1"/>
    <col min="13086" max="13086" width="12.85546875" style="769" customWidth="1"/>
    <col min="13087" max="13087" width="10.85546875" style="769" customWidth="1"/>
    <col min="13088" max="13088" width="11.7109375" style="769" customWidth="1"/>
    <col min="13089" max="13089" width="13.28515625" style="769" customWidth="1"/>
    <col min="13090" max="13090" width="12.85546875" style="769" customWidth="1"/>
    <col min="13091" max="13091" width="13" style="769" customWidth="1"/>
    <col min="13092" max="13092" width="12.5703125" style="769" customWidth="1"/>
    <col min="13093" max="13093" width="12.42578125" style="769" customWidth="1"/>
    <col min="13094" max="13094" width="12.85546875" style="769" customWidth="1"/>
    <col min="13095" max="13095" width="13.28515625" style="769" customWidth="1"/>
    <col min="13096" max="13096" width="12.28515625" style="769" customWidth="1"/>
    <col min="13097" max="13097" width="12.7109375" style="769" customWidth="1"/>
    <col min="13098" max="13100" width="10" style="769" customWidth="1"/>
    <col min="13101" max="13108" width="9.85546875" style="769" customWidth="1"/>
    <col min="13109" max="13109" width="12.7109375" style="769" customWidth="1"/>
    <col min="13110" max="13339" width="71.5703125" style="769"/>
    <col min="13340" max="13340" width="5.7109375" style="769" bestFit="1" customWidth="1"/>
    <col min="13341" max="13341" width="41.140625" style="769" customWidth="1"/>
    <col min="13342" max="13342" width="12.85546875" style="769" customWidth="1"/>
    <col min="13343" max="13343" width="10.85546875" style="769" customWidth="1"/>
    <col min="13344" max="13344" width="11.7109375" style="769" customWidth="1"/>
    <col min="13345" max="13345" width="13.28515625" style="769" customWidth="1"/>
    <col min="13346" max="13346" width="12.85546875" style="769" customWidth="1"/>
    <col min="13347" max="13347" width="13" style="769" customWidth="1"/>
    <col min="13348" max="13348" width="12.5703125" style="769" customWidth="1"/>
    <col min="13349" max="13349" width="12.42578125" style="769" customWidth="1"/>
    <col min="13350" max="13350" width="12.85546875" style="769" customWidth="1"/>
    <col min="13351" max="13351" width="13.28515625" style="769" customWidth="1"/>
    <col min="13352" max="13352" width="12.28515625" style="769" customWidth="1"/>
    <col min="13353" max="13353" width="12.7109375" style="769" customWidth="1"/>
    <col min="13354" max="13356" width="10" style="769" customWidth="1"/>
    <col min="13357" max="13364" width="9.85546875" style="769" customWidth="1"/>
    <col min="13365" max="13365" width="12.7109375" style="769" customWidth="1"/>
    <col min="13366" max="13595" width="71.5703125" style="769"/>
    <col min="13596" max="13596" width="5.7109375" style="769" bestFit="1" customWidth="1"/>
    <col min="13597" max="13597" width="41.140625" style="769" customWidth="1"/>
    <col min="13598" max="13598" width="12.85546875" style="769" customWidth="1"/>
    <col min="13599" max="13599" width="10.85546875" style="769" customWidth="1"/>
    <col min="13600" max="13600" width="11.7109375" style="769" customWidth="1"/>
    <col min="13601" max="13601" width="13.28515625" style="769" customWidth="1"/>
    <col min="13602" max="13602" width="12.85546875" style="769" customWidth="1"/>
    <col min="13603" max="13603" width="13" style="769" customWidth="1"/>
    <col min="13604" max="13604" width="12.5703125" style="769" customWidth="1"/>
    <col min="13605" max="13605" width="12.42578125" style="769" customWidth="1"/>
    <col min="13606" max="13606" width="12.85546875" style="769" customWidth="1"/>
    <col min="13607" max="13607" width="13.28515625" style="769" customWidth="1"/>
    <col min="13608" max="13608" width="12.28515625" style="769" customWidth="1"/>
    <col min="13609" max="13609" width="12.7109375" style="769" customWidth="1"/>
    <col min="13610" max="13612" width="10" style="769" customWidth="1"/>
    <col min="13613" max="13620" width="9.85546875" style="769" customWidth="1"/>
    <col min="13621" max="13621" width="12.7109375" style="769" customWidth="1"/>
    <col min="13622" max="13851" width="71.5703125" style="769"/>
    <col min="13852" max="13852" width="5.7109375" style="769" bestFit="1" customWidth="1"/>
    <col min="13853" max="13853" width="41.140625" style="769" customWidth="1"/>
    <col min="13854" max="13854" width="12.85546875" style="769" customWidth="1"/>
    <col min="13855" max="13855" width="10.85546875" style="769" customWidth="1"/>
    <col min="13856" max="13856" width="11.7109375" style="769" customWidth="1"/>
    <col min="13857" max="13857" width="13.28515625" style="769" customWidth="1"/>
    <col min="13858" max="13858" width="12.85546875" style="769" customWidth="1"/>
    <col min="13859" max="13859" width="13" style="769" customWidth="1"/>
    <col min="13860" max="13860" width="12.5703125" style="769" customWidth="1"/>
    <col min="13861" max="13861" width="12.42578125" style="769" customWidth="1"/>
    <col min="13862" max="13862" width="12.85546875" style="769" customWidth="1"/>
    <col min="13863" max="13863" width="13.28515625" style="769" customWidth="1"/>
    <col min="13864" max="13864" width="12.28515625" style="769" customWidth="1"/>
    <col min="13865" max="13865" width="12.7109375" style="769" customWidth="1"/>
    <col min="13866" max="13868" width="10" style="769" customWidth="1"/>
    <col min="13869" max="13876" width="9.85546875" style="769" customWidth="1"/>
    <col min="13877" max="13877" width="12.7109375" style="769" customWidth="1"/>
    <col min="13878" max="14107" width="71.5703125" style="769"/>
    <col min="14108" max="14108" width="5.7109375" style="769" bestFit="1" customWidth="1"/>
    <col min="14109" max="14109" width="41.140625" style="769" customWidth="1"/>
    <col min="14110" max="14110" width="12.85546875" style="769" customWidth="1"/>
    <col min="14111" max="14111" width="10.85546875" style="769" customWidth="1"/>
    <col min="14112" max="14112" width="11.7109375" style="769" customWidth="1"/>
    <col min="14113" max="14113" width="13.28515625" style="769" customWidth="1"/>
    <col min="14114" max="14114" width="12.85546875" style="769" customWidth="1"/>
    <col min="14115" max="14115" width="13" style="769" customWidth="1"/>
    <col min="14116" max="14116" width="12.5703125" style="769" customWidth="1"/>
    <col min="14117" max="14117" width="12.42578125" style="769" customWidth="1"/>
    <col min="14118" max="14118" width="12.85546875" style="769" customWidth="1"/>
    <col min="14119" max="14119" width="13.28515625" style="769" customWidth="1"/>
    <col min="14120" max="14120" width="12.28515625" style="769" customWidth="1"/>
    <col min="14121" max="14121" width="12.7109375" style="769" customWidth="1"/>
    <col min="14122" max="14124" width="10" style="769" customWidth="1"/>
    <col min="14125" max="14132" width="9.85546875" style="769" customWidth="1"/>
    <col min="14133" max="14133" width="12.7109375" style="769" customWidth="1"/>
    <col min="14134" max="14363" width="71.5703125" style="769"/>
    <col min="14364" max="14364" width="5.7109375" style="769" bestFit="1" customWidth="1"/>
    <col min="14365" max="14365" width="41.140625" style="769" customWidth="1"/>
    <col min="14366" max="14366" width="12.85546875" style="769" customWidth="1"/>
    <col min="14367" max="14367" width="10.85546875" style="769" customWidth="1"/>
    <col min="14368" max="14368" width="11.7109375" style="769" customWidth="1"/>
    <col min="14369" max="14369" width="13.28515625" style="769" customWidth="1"/>
    <col min="14370" max="14370" width="12.85546875" style="769" customWidth="1"/>
    <col min="14371" max="14371" width="13" style="769" customWidth="1"/>
    <col min="14372" max="14372" width="12.5703125" style="769" customWidth="1"/>
    <col min="14373" max="14373" width="12.42578125" style="769" customWidth="1"/>
    <col min="14374" max="14374" width="12.85546875" style="769" customWidth="1"/>
    <col min="14375" max="14375" width="13.28515625" style="769" customWidth="1"/>
    <col min="14376" max="14376" width="12.28515625" style="769" customWidth="1"/>
    <col min="14377" max="14377" width="12.7109375" style="769" customWidth="1"/>
    <col min="14378" max="14380" width="10" style="769" customWidth="1"/>
    <col min="14381" max="14388" width="9.85546875" style="769" customWidth="1"/>
    <col min="14389" max="14389" width="12.7109375" style="769" customWidth="1"/>
    <col min="14390" max="14619" width="71.5703125" style="769"/>
    <col min="14620" max="14620" width="5.7109375" style="769" bestFit="1" customWidth="1"/>
    <col min="14621" max="14621" width="41.140625" style="769" customWidth="1"/>
    <col min="14622" max="14622" width="12.85546875" style="769" customWidth="1"/>
    <col min="14623" max="14623" width="10.85546875" style="769" customWidth="1"/>
    <col min="14624" max="14624" width="11.7109375" style="769" customWidth="1"/>
    <col min="14625" max="14625" width="13.28515625" style="769" customWidth="1"/>
    <col min="14626" max="14626" width="12.85546875" style="769" customWidth="1"/>
    <col min="14627" max="14627" width="13" style="769" customWidth="1"/>
    <col min="14628" max="14628" width="12.5703125" style="769" customWidth="1"/>
    <col min="14629" max="14629" width="12.42578125" style="769" customWidth="1"/>
    <col min="14630" max="14630" width="12.85546875" style="769" customWidth="1"/>
    <col min="14631" max="14631" width="13.28515625" style="769" customWidth="1"/>
    <col min="14632" max="14632" width="12.28515625" style="769" customWidth="1"/>
    <col min="14633" max="14633" width="12.7109375" style="769" customWidth="1"/>
    <col min="14634" max="14636" width="10" style="769" customWidth="1"/>
    <col min="14637" max="14644" width="9.85546875" style="769" customWidth="1"/>
    <col min="14645" max="14645" width="12.7109375" style="769" customWidth="1"/>
    <col min="14646" max="14875" width="71.5703125" style="769"/>
    <col min="14876" max="14876" width="5.7109375" style="769" bestFit="1" customWidth="1"/>
    <col min="14877" max="14877" width="41.140625" style="769" customWidth="1"/>
    <col min="14878" max="14878" width="12.85546875" style="769" customWidth="1"/>
    <col min="14879" max="14879" width="10.85546875" style="769" customWidth="1"/>
    <col min="14880" max="14880" width="11.7109375" style="769" customWidth="1"/>
    <col min="14881" max="14881" width="13.28515625" style="769" customWidth="1"/>
    <col min="14882" max="14882" width="12.85546875" style="769" customWidth="1"/>
    <col min="14883" max="14883" width="13" style="769" customWidth="1"/>
    <col min="14884" max="14884" width="12.5703125" style="769" customWidth="1"/>
    <col min="14885" max="14885" width="12.42578125" style="769" customWidth="1"/>
    <col min="14886" max="14886" width="12.85546875" style="769" customWidth="1"/>
    <col min="14887" max="14887" width="13.28515625" style="769" customWidth="1"/>
    <col min="14888" max="14888" width="12.28515625" style="769" customWidth="1"/>
    <col min="14889" max="14889" width="12.7109375" style="769" customWidth="1"/>
    <col min="14890" max="14892" width="10" style="769" customWidth="1"/>
    <col min="14893" max="14900" width="9.85546875" style="769" customWidth="1"/>
    <col min="14901" max="14901" width="12.7109375" style="769" customWidth="1"/>
    <col min="14902" max="15131" width="71.5703125" style="769"/>
    <col min="15132" max="15132" width="5.7109375" style="769" bestFit="1" customWidth="1"/>
    <col min="15133" max="15133" width="41.140625" style="769" customWidth="1"/>
    <col min="15134" max="15134" width="12.85546875" style="769" customWidth="1"/>
    <col min="15135" max="15135" width="10.85546875" style="769" customWidth="1"/>
    <col min="15136" max="15136" width="11.7109375" style="769" customWidth="1"/>
    <col min="15137" max="15137" width="13.28515625" style="769" customWidth="1"/>
    <col min="15138" max="15138" width="12.85546875" style="769" customWidth="1"/>
    <col min="15139" max="15139" width="13" style="769" customWidth="1"/>
    <col min="15140" max="15140" width="12.5703125" style="769" customWidth="1"/>
    <col min="15141" max="15141" width="12.42578125" style="769" customWidth="1"/>
    <col min="15142" max="15142" width="12.85546875" style="769" customWidth="1"/>
    <col min="15143" max="15143" width="13.28515625" style="769" customWidth="1"/>
    <col min="15144" max="15144" width="12.28515625" style="769" customWidth="1"/>
    <col min="15145" max="15145" width="12.7109375" style="769" customWidth="1"/>
    <col min="15146" max="15148" width="10" style="769" customWidth="1"/>
    <col min="15149" max="15156" width="9.85546875" style="769" customWidth="1"/>
    <col min="15157" max="15157" width="12.7109375" style="769" customWidth="1"/>
    <col min="15158" max="15387" width="71.5703125" style="769"/>
    <col min="15388" max="15388" width="5.7109375" style="769" bestFit="1" customWidth="1"/>
    <col min="15389" max="15389" width="41.140625" style="769" customWidth="1"/>
    <col min="15390" max="15390" width="12.85546875" style="769" customWidth="1"/>
    <col min="15391" max="15391" width="10.85546875" style="769" customWidth="1"/>
    <col min="15392" max="15392" width="11.7109375" style="769" customWidth="1"/>
    <col min="15393" max="15393" width="13.28515625" style="769" customWidth="1"/>
    <col min="15394" max="15394" width="12.85546875" style="769" customWidth="1"/>
    <col min="15395" max="15395" width="13" style="769" customWidth="1"/>
    <col min="15396" max="15396" width="12.5703125" style="769" customWidth="1"/>
    <col min="15397" max="15397" width="12.42578125" style="769" customWidth="1"/>
    <col min="15398" max="15398" width="12.85546875" style="769" customWidth="1"/>
    <col min="15399" max="15399" width="13.28515625" style="769" customWidth="1"/>
    <col min="15400" max="15400" width="12.28515625" style="769" customWidth="1"/>
    <col min="15401" max="15401" width="12.7109375" style="769" customWidth="1"/>
    <col min="15402" max="15404" width="10" style="769" customWidth="1"/>
    <col min="15405" max="15412" width="9.85546875" style="769" customWidth="1"/>
    <col min="15413" max="15413" width="12.7109375" style="769" customWidth="1"/>
    <col min="15414" max="15643" width="71.5703125" style="769"/>
    <col min="15644" max="15644" width="5.7109375" style="769" bestFit="1" customWidth="1"/>
    <col min="15645" max="15645" width="41.140625" style="769" customWidth="1"/>
    <col min="15646" max="15646" width="12.85546875" style="769" customWidth="1"/>
    <col min="15647" max="15647" width="10.85546875" style="769" customWidth="1"/>
    <col min="15648" max="15648" width="11.7109375" style="769" customWidth="1"/>
    <col min="15649" max="15649" width="13.28515625" style="769" customWidth="1"/>
    <col min="15650" max="15650" width="12.85546875" style="769" customWidth="1"/>
    <col min="15651" max="15651" width="13" style="769" customWidth="1"/>
    <col min="15652" max="15652" width="12.5703125" style="769" customWidth="1"/>
    <col min="15653" max="15653" width="12.42578125" style="769" customWidth="1"/>
    <col min="15654" max="15654" width="12.85546875" style="769" customWidth="1"/>
    <col min="15655" max="15655" width="13.28515625" style="769" customWidth="1"/>
    <col min="15656" max="15656" width="12.28515625" style="769" customWidth="1"/>
    <col min="15657" max="15657" width="12.7109375" style="769" customWidth="1"/>
    <col min="15658" max="15660" width="10" style="769" customWidth="1"/>
    <col min="15661" max="15668" width="9.85546875" style="769" customWidth="1"/>
    <col min="15669" max="15669" width="12.7109375" style="769" customWidth="1"/>
    <col min="15670" max="15899" width="71.5703125" style="769"/>
    <col min="15900" max="15900" width="5.7109375" style="769" bestFit="1" customWidth="1"/>
    <col min="15901" max="15901" width="41.140625" style="769" customWidth="1"/>
    <col min="15902" max="15902" width="12.85546875" style="769" customWidth="1"/>
    <col min="15903" max="15903" width="10.85546875" style="769" customWidth="1"/>
    <col min="15904" max="15904" width="11.7109375" style="769" customWidth="1"/>
    <col min="15905" max="15905" width="13.28515625" style="769" customWidth="1"/>
    <col min="15906" max="15906" width="12.85546875" style="769" customWidth="1"/>
    <col min="15907" max="15907" width="13" style="769" customWidth="1"/>
    <col min="15908" max="15908" width="12.5703125" style="769" customWidth="1"/>
    <col min="15909" max="15909" width="12.42578125" style="769" customWidth="1"/>
    <col min="15910" max="15910" width="12.85546875" style="769" customWidth="1"/>
    <col min="15911" max="15911" width="13.28515625" style="769" customWidth="1"/>
    <col min="15912" max="15912" width="12.28515625" style="769" customWidth="1"/>
    <col min="15913" max="15913" width="12.7109375" style="769" customWidth="1"/>
    <col min="15914" max="15916" width="10" style="769" customWidth="1"/>
    <col min="15917" max="15924" width="9.85546875" style="769" customWidth="1"/>
    <col min="15925" max="15925" width="12.7109375" style="769" customWidth="1"/>
    <col min="15926" max="16155" width="71.5703125" style="769"/>
    <col min="16156" max="16156" width="5.7109375" style="769" bestFit="1" customWidth="1"/>
    <col min="16157" max="16157" width="41.140625" style="769" customWidth="1"/>
    <col min="16158" max="16158" width="12.85546875" style="769" customWidth="1"/>
    <col min="16159" max="16159" width="10.85546875" style="769" customWidth="1"/>
    <col min="16160" max="16160" width="11.7109375" style="769" customWidth="1"/>
    <col min="16161" max="16161" width="13.28515625" style="769" customWidth="1"/>
    <col min="16162" max="16162" width="12.85546875" style="769" customWidth="1"/>
    <col min="16163" max="16163" width="13" style="769" customWidth="1"/>
    <col min="16164" max="16164" width="12.5703125" style="769" customWidth="1"/>
    <col min="16165" max="16165" width="12.42578125" style="769" customWidth="1"/>
    <col min="16166" max="16166" width="12.85546875" style="769" customWidth="1"/>
    <col min="16167" max="16167" width="13.28515625" style="769" customWidth="1"/>
    <col min="16168" max="16168" width="12.28515625" style="769" customWidth="1"/>
    <col min="16169" max="16169" width="12.7109375" style="769" customWidth="1"/>
    <col min="16170" max="16172" width="10" style="769" customWidth="1"/>
    <col min="16173" max="16180" width="9.85546875" style="769" customWidth="1"/>
    <col min="16181" max="16181" width="12.7109375" style="769" customWidth="1"/>
    <col min="16182" max="16384" width="71.5703125" style="769"/>
  </cols>
  <sheetData>
    <row r="1" spans="1:53" ht="15" customHeight="1">
      <c r="A1" s="1787" t="s">
        <v>356</v>
      </c>
      <c r="B1" s="1787"/>
      <c r="C1" s="1787"/>
      <c r="D1" s="1787"/>
      <c r="E1" s="1787"/>
      <c r="F1" s="1787"/>
      <c r="G1" s="1787"/>
      <c r="H1" s="1787"/>
      <c r="I1" s="1787"/>
      <c r="J1" s="1787"/>
      <c r="K1" s="1787"/>
      <c r="L1" s="1787"/>
      <c r="M1" s="1787"/>
      <c r="N1" s="1787"/>
      <c r="O1" s="1787"/>
      <c r="P1" s="1787"/>
      <c r="Q1" s="1787"/>
      <c r="R1" s="1787"/>
      <c r="S1" s="1787"/>
      <c r="T1" s="1787"/>
      <c r="U1" s="1787"/>
      <c r="V1" s="1787"/>
      <c r="W1" s="1787"/>
      <c r="X1" s="1787"/>
      <c r="Y1" s="1787"/>
      <c r="Z1" s="1787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</row>
    <row r="2" spans="1:53" ht="48.75" customHeight="1">
      <c r="A2" s="1788" t="str">
        <f>[83]Прил_5!A4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2" s="1788"/>
      <c r="C2" s="1788"/>
      <c r="D2" s="1788"/>
      <c r="E2" s="1788"/>
      <c r="F2" s="1788"/>
      <c r="G2" s="1788"/>
      <c r="H2" s="1788"/>
      <c r="I2" s="1788"/>
      <c r="J2" s="1788"/>
      <c r="K2" s="1788"/>
      <c r="L2" s="1788"/>
      <c r="M2" s="1788"/>
      <c r="N2" s="1788"/>
      <c r="O2" s="1788"/>
      <c r="P2" s="1788"/>
      <c r="Q2" s="1788"/>
      <c r="R2" s="1788"/>
      <c r="S2" s="1788"/>
      <c r="T2" s="1788"/>
      <c r="U2" s="1788"/>
      <c r="V2" s="1788"/>
      <c r="W2" s="1788"/>
      <c r="X2" s="1788"/>
      <c r="Y2" s="1788"/>
      <c r="Z2" s="178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  <c r="AQ2" s="768"/>
      <c r="AR2" s="768"/>
      <c r="AS2" s="768"/>
      <c r="AT2" s="768"/>
      <c r="AU2" s="768"/>
      <c r="AV2" s="768"/>
      <c r="AW2" s="768"/>
      <c r="AX2" s="768"/>
      <c r="AY2" s="768"/>
      <c r="AZ2" s="768"/>
      <c r="BA2" s="768"/>
    </row>
    <row r="3" spans="1:53" ht="93.75" customHeight="1">
      <c r="A3" s="1789" t="s">
        <v>357</v>
      </c>
      <c r="B3" s="1789"/>
      <c r="C3" s="1789"/>
      <c r="D3" s="1789"/>
      <c r="E3" s="1789"/>
      <c r="F3" s="1789"/>
      <c r="G3" s="1789"/>
      <c r="H3" s="1789"/>
      <c r="I3" s="1789"/>
      <c r="J3" s="1789"/>
      <c r="K3" s="1789"/>
      <c r="L3" s="1789"/>
      <c r="M3" s="1789"/>
      <c r="N3" s="1789"/>
      <c r="O3" s="1789"/>
      <c r="P3" s="1789"/>
      <c r="Q3" s="1789"/>
      <c r="R3" s="1789"/>
      <c r="S3" s="1789"/>
      <c r="T3" s="1789"/>
      <c r="U3" s="1789"/>
      <c r="V3" s="1789"/>
      <c r="W3" s="1789"/>
      <c r="X3" s="1789"/>
      <c r="Y3" s="1789"/>
      <c r="Z3" s="1789"/>
      <c r="AA3" s="770"/>
      <c r="AB3" s="770"/>
      <c r="AC3" s="770"/>
      <c r="AD3" s="770"/>
      <c r="AE3" s="770"/>
      <c r="AF3" s="770"/>
      <c r="AG3" s="770"/>
      <c r="AH3" s="770"/>
      <c r="AI3" s="770"/>
      <c r="AJ3" s="770"/>
      <c r="AK3" s="770"/>
      <c r="AL3" s="770"/>
      <c r="AM3" s="770"/>
      <c r="AN3" s="770"/>
      <c r="AO3" s="770"/>
      <c r="AP3" s="770"/>
      <c r="AQ3" s="770"/>
      <c r="AR3" s="770"/>
      <c r="AS3" s="770"/>
      <c r="AT3" s="770"/>
      <c r="AU3" s="770"/>
      <c r="AV3" s="770"/>
      <c r="AW3" s="770"/>
      <c r="AX3" s="770"/>
      <c r="AY3" s="770"/>
      <c r="AZ3" s="770"/>
      <c r="BA3" s="770"/>
    </row>
    <row r="4" spans="1:53" s="773" customFormat="1" ht="27" customHeight="1">
      <c r="A4" s="771"/>
      <c r="B4" s="771" t="s">
        <v>358</v>
      </c>
      <c r="C4" s="1790" t="s">
        <v>504</v>
      </c>
      <c r="D4" s="1790"/>
      <c r="E4" s="1790"/>
      <c r="F4" s="1790"/>
      <c r="G4" s="1790"/>
      <c r="H4" s="1790"/>
      <c r="I4" s="1790"/>
      <c r="J4" s="1790"/>
      <c r="K4" s="1790"/>
      <c r="L4" s="1790"/>
      <c r="M4" s="1790"/>
      <c r="N4" s="1790"/>
      <c r="O4" s="1790"/>
      <c r="P4" s="1790"/>
      <c r="Q4" s="1790"/>
      <c r="R4" s="1790"/>
      <c r="S4" s="1790"/>
      <c r="T4" s="1790"/>
      <c r="U4" s="1790"/>
      <c r="V4" s="1790"/>
      <c r="W4" s="1790"/>
      <c r="X4" s="1790"/>
      <c r="Y4" s="1790"/>
      <c r="Z4" s="1790"/>
      <c r="AA4" s="772"/>
      <c r="AB4" s="772"/>
      <c r="AC4" s="772"/>
      <c r="AD4" s="772"/>
      <c r="AE4" s="772"/>
      <c r="AF4" s="772"/>
      <c r="AG4" s="772"/>
      <c r="AH4" s="772"/>
      <c r="AI4" s="772"/>
      <c r="AJ4" s="772"/>
      <c r="AK4" s="772"/>
      <c r="AL4" s="772"/>
      <c r="AM4" s="772"/>
      <c r="AN4" s="772"/>
      <c r="AO4" s="772"/>
      <c r="AP4" s="772"/>
      <c r="AQ4" s="772"/>
      <c r="AR4" s="772"/>
      <c r="AS4" s="772"/>
      <c r="AT4" s="772"/>
      <c r="AU4" s="772"/>
      <c r="AV4" s="772"/>
      <c r="AW4" s="772"/>
      <c r="AX4" s="772"/>
      <c r="AY4" s="772"/>
      <c r="AZ4" s="772"/>
      <c r="BA4" s="772"/>
    </row>
    <row r="5" spans="1:53" ht="25.5" customHeight="1">
      <c r="A5" s="1791" t="s">
        <v>359</v>
      </c>
      <c r="B5" s="1791"/>
      <c r="C5" s="1791"/>
      <c r="D5" s="1791"/>
      <c r="E5" s="1791"/>
      <c r="F5" s="1791"/>
      <c r="G5" s="1791"/>
      <c r="H5" s="1791"/>
      <c r="I5" s="1791"/>
      <c r="J5" s="1791"/>
      <c r="K5" s="1791"/>
      <c r="L5" s="1791"/>
      <c r="M5" s="1791"/>
      <c r="N5" s="1791"/>
      <c r="O5" s="1791"/>
      <c r="P5" s="1791"/>
      <c r="Q5" s="1791"/>
      <c r="R5" s="1791"/>
      <c r="S5" s="1791"/>
    </row>
    <row r="6" spans="1:53" hidden="1" outlineLevel="1">
      <c r="A6" s="1785" t="s">
        <v>360</v>
      </c>
      <c r="B6" s="1785" t="s">
        <v>1</v>
      </c>
      <c r="C6" s="1785" t="s">
        <v>361</v>
      </c>
      <c r="D6" s="775"/>
      <c r="E6" s="776"/>
      <c r="F6" s="777"/>
      <c r="G6" s="778" t="s">
        <v>362</v>
      </c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  <c r="Y6" s="779"/>
    </row>
    <row r="7" spans="1:53" ht="25.5" hidden="1" outlineLevel="1">
      <c r="A7" s="1786"/>
      <c r="B7" s="1786"/>
      <c r="C7" s="1786"/>
      <c r="D7" s="780"/>
      <c r="E7" s="781" t="s">
        <v>363</v>
      </c>
      <c r="F7" s="782" t="s">
        <v>364</v>
      </c>
      <c r="G7" s="783" t="s">
        <v>365</v>
      </c>
      <c r="H7" s="783" t="s">
        <v>366</v>
      </c>
      <c r="I7" s="783" t="s">
        <v>367</v>
      </c>
      <c r="J7" s="783" t="s">
        <v>368</v>
      </c>
      <c r="K7" s="783" t="s">
        <v>369</v>
      </c>
      <c r="L7" s="783" t="s">
        <v>370</v>
      </c>
      <c r="M7" s="783" t="s">
        <v>371</v>
      </c>
      <c r="N7" s="783" t="s">
        <v>372</v>
      </c>
      <c r="O7" s="783" t="s">
        <v>373</v>
      </c>
      <c r="P7" s="783" t="s">
        <v>374</v>
      </c>
      <c r="Q7" s="783" t="s">
        <v>375</v>
      </c>
      <c r="R7" s="783" t="s">
        <v>376</v>
      </c>
      <c r="S7" s="783" t="s">
        <v>377</v>
      </c>
      <c r="T7" s="783" t="s">
        <v>378</v>
      </c>
      <c r="U7" s="783" t="s">
        <v>379</v>
      </c>
      <c r="V7" s="783" t="s">
        <v>380</v>
      </c>
      <c r="W7" s="783" t="s">
        <v>381</v>
      </c>
      <c r="X7" s="784" t="s">
        <v>382</v>
      </c>
      <c r="Y7" s="785" t="s">
        <v>383</v>
      </c>
      <c r="Z7" s="786"/>
      <c r="AA7" s="786"/>
      <c r="AB7" s="786"/>
      <c r="AC7" s="786"/>
      <c r="AD7" s="786"/>
      <c r="AE7" s="786"/>
      <c r="AF7" s="786"/>
      <c r="AG7" s="786"/>
      <c r="AH7" s="786"/>
      <c r="AI7" s="786"/>
      <c r="AJ7" s="786"/>
      <c r="AK7" s="786"/>
      <c r="AL7" s="786"/>
      <c r="AM7" s="786"/>
      <c r="AN7" s="786"/>
      <c r="AO7" s="786"/>
      <c r="AP7" s="786"/>
      <c r="AQ7" s="786"/>
      <c r="AR7" s="786"/>
      <c r="AS7" s="786"/>
      <c r="AT7" s="786"/>
      <c r="AU7" s="786"/>
      <c r="AV7" s="786"/>
      <c r="AW7" s="786"/>
      <c r="AX7" s="786"/>
      <c r="AY7" s="786"/>
      <c r="AZ7" s="786"/>
      <c r="BA7" s="786"/>
    </row>
    <row r="8" spans="1:53" ht="24" hidden="1" outlineLevel="1">
      <c r="A8" s="787" t="s">
        <v>25</v>
      </c>
      <c r="B8" s="788" t="s">
        <v>384</v>
      </c>
      <c r="C8" s="787" t="s">
        <v>63</v>
      </c>
      <c r="D8" s="787"/>
      <c r="E8" s="789">
        <v>2213.2715436429594</v>
      </c>
      <c r="F8" s="789">
        <f>SUM(F9:F15)</f>
        <v>2245.4277507261017</v>
      </c>
      <c r="G8" s="789">
        <f>SUM(G9:G15)</f>
        <v>2325.2309765269079</v>
      </c>
      <c r="H8" s="789">
        <f t="shared" ref="H8:Y8" si="0">SUM(H9:H15)</f>
        <v>2371.0378959644877</v>
      </c>
      <c r="I8" s="790">
        <f t="shared" si="0"/>
        <v>2738.2879263212326</v>
      </c>
      <c r="J8" s="790">
        <f t="shared" si="0"/>
        <v>2811.2085337991671</v>
      </c>
      <c r="K8" s="790">
        <f t="shared" si="0"/>
        <v>2894.4203063996219</v>
      </c>
      <c r="L8" s="790">
        <f t="shared" si="0"/>
        <v>2980.0951474690514</v>
      </c>
      <c r="M8" s="790">
        <f t="shared" si="0"/>
        <v>3068.3059638341356</v>
      </c>
      <c r="N8" s="790">
        <f t="shared" si="0"/>
        <v>3159.1278203636261</v>
      </c>
      <c r="O8" s="790">
        <f t="shared" si="0"/>
        <v>3252.6380038463894</v>
      </c>
      <c r="P8" s="790">
        <f t="shared" si="0"/>
        <v>3348.9160887602429</v>
      </c>
      <c r="Q8" s="790">
        <f t="shared" si="0"/>
        <v>3448.0440049875465</v>
      </c>
      <c r="R8" s="790">
        <f t="shared" si="0"/>
        <v>3550.1061075351786</v>
      </c>
      <c r="S8" s="790">
        <f t="shared" si="0"/>
        <v>3655.1892483182201</v>
      </c>
      <c r="T8" s="790">
        <f t="shared" si="0"/>
        <v>3763.3828500684394</v>
      </c>
      <c r="U8" s="790">
        <f t="shared" si="0"/>
        <v>3874.778982430465</v>
      </c>
      <c r="V8" s="790">
        <f t="shared" si="0"/>
        <v>3989.4724403104078</v>
      </c>
      <c r="W8" s="790">
        <f t="shared" si="0"/>
        <v>4107.560824543596</v>
      </c>
      <c r="X8" s="791">
        <f t="shared" si="0"/>
        <v>4229.1446249500868</v>
      </c>
      <c r="Y8" s="790">
        <f t="shared" si="0"/>
        <v>4354.3273058486093</v>
      </c>
      <c r="Z8" s="792"/>
      <c r="AA8" s="792"/>
      <c r="AB8" s="792"/>
      <c r="AC8" s="792"/>
      <c r="AD8" s="792"/>
      <c r="AE8" s="792"/>
      <c r="AF8" s="792"/>
      <c r="AG8" s="792"/>
      <c r="AH8" s="792"/>
      <c r="AI8" s="792"/>
      <c r="AJ8" s="792"/>
      <c r="AK8" s="792"/>
      <c r="AL8" s="792"/>
      <c r="AM8" s="792"/>
      <c r="AN8" s="792"/>
      <c r="AO8" s="792"/>
      <c r="AP8" s="792"/>
      <c r="AQ8" s="792"/>
      <c r="AR8" s="792"/>
      <c r="AS8" s="792"/>
      <c r="AT8" s="792"/>
      <c r="AU8" s="792"/>
      <c r="AV8" s="792"/>
      <c r="AW8" s="792"/>
      <c r="AX8" s="792"/>
      <c r="AY8" s="792"/>
      <c r="AZ8" s="792"/>
      <c r="BA8" s="792"/>
    </row>
    <row r="9" spans="1:53" ht="24" hidden="1" outlineLevel="1">
      <c r="A9" s="793" t="s">
        <v>61</v>
      </c>
      <c r="B9" s="794" t="s">
        <v>385</v>
      </c>
      <c r="C9" s="795" t="s">
        <v>63</v>
      </c>
      <c r="D9" s="796"/>
      <c r="E9" s="797"/>
      <c r="F9" s="798">
        <v>156.42117097694916</v>
      </c>
      <c r="G9" s="799">
        <v>161.98037939346995</v>
      </c>
      <c r="H9" s="799">
        <v>165.17139286752132</v>
      </c>
      <c r="I9" s="800">
        <f t="shared" ref="I9:I15" si="1">H9*$I$55</f>
        <v>190.7547878642462</v>
      </c>
      <c r="J9" s="800">
        <f t="shared" ref="J9:J15" si="2">I9*$J$55</f>
        <v>195.83458786507106</v>
      </c>
      <c r="K9" s="800">
        <f t="shared" ref="K9:K15" si="3">J9*$K$55</f>
        <v>201.63129166587717</v>
      </c>
      <c r="L9" s="800">
        <f t="shared" ref="L9:L15" si="4">K9*$L$55</f>
        <v>207.59957789918715</v>
      </c>
      <c r="M9" s="800">
        <f t="shared" ref="M9:M15" si="5">L9*$M$55</f>
        <v>213.74452540500312</v>
      </c>
      <c r="N9" s="800">
        <f t="shared" ref="N9:N15" si="6">M9*$N$55</f>
        <v>220.07136335699121</v>
      </c>
      <c r="O9" s="800">
        <f t="shared" ref="O9:O15" si="7">N9*$O$55</f>
        <v>226.58547571235817</v>
      </c>
      <c r="P9" s="800">
        <f t="shared" ref="P9:P15" si="8">O9*$P$55</f>
        <v>233.292405793444</v>
      </c>
      <c r="Q9" s="800">
        <f t="shared" ref="Q9:Q15" si="9">P9*$Q$55</f>
        <v>240.19786100492996</v>
      </c>
      <c r="R9" s="800">
        <f t="shared" ref="R9:R15" si="10">Q9*$R$55</f>
        <v>247.3077176906759</v>
      </c>
      <c r="S9" s="800">
        <f t="shared" ref="S9:S15" si="11">R9*$S$55</f>
        <v>254.62802613431992</v>
      </c>
      <c r="T9" s="800">
        <f t="shared" ref="T9:T15" si="12">S9*$T$55</f>
        <v>262.1650157078958</v>
      </c>
      <c r="U9" s="800">
        <f t="shared" ref="U9:U15" si="13">T9*$U$55</f>
        <v>269.92510017284951</v>
      </c>
      <c r="V9" s="800">
        <f t="shared" ref="V9:V15" si="14">U9*$V$55</f>
        <v>277.91488313796589</v>
      </c>
      <c r="W9" s="800">
        <f t="shared" ref="W9:W15" si="15">V9*$W$55</f>
        <v>286.14116367884969</v>
      </c>
      <c r="X9" s="801">
        <f>W9*X$55</f>
        <v>294.61094212374365</v>
      </c>
      <c r="Y9" s="800">
        <f>X9*$Y$55</f>
        <v>303.33142601060649</v>
      </c>
      <c r="Z9" s="802"/>
      <c r="AA9" s="802"/>
      <c r="AB9" s="802"/>
      <c r="AC9" s="802"/>
      <c r="AD9" s="802"/>
      <c r="AE9" s="802"/>
      <c r="AF9" s="802"/>
      <c r="AG9" s="802"/>
      <c r="AH9" s="802"/>
      <c r="AI9" s="802"/>
      <c r="AJ9" s="802"/>
      <c r="AK9" s="802"/>
      <c r="AL9" s="802"/>
      <c r="AM9" s="802"/>
      <c r="AN9" s="802"/>
      <c r="AO9" s="802"/>
      <c r="AP9" s="802"/>
      <c r="AQ9" s="802"/>
      <c r="AR9" s="802"/>
      <c r="AS9" s="802"/>
      <c r="AT9" s="802"/>
      <c r="AU9" s="802"/>
      <c r="AV9" s="802"/>
      <c r="AW9" s="802"/>
      <c r="AX9" s="802"/>
      <c r="AY9" s="802"/>
      <c r="AZ9" s="802"/>
      <c r="BA9" s="802"/>
    </row>
    <row r="10" spans="1:53" ht="24" hidden="1" outlineLevel="1">
      <c r="A10" s="793" t="s">
        <v>81</v>
      </c>
      <c r="B10" s="803" t="s">
        <v>386</v>
      </c>
      <c r="C10" s="795" t="s">
        <v>63</v>
      </c>
      <c r="D10" s="796"/>
      <c r="E10" s="797"/>
      <c r="F10" s="798">
        <v>64.38460280000001</v>
      </c>
      <c r="G10" s="799">
        <v>66.672831583512021</v>
      </c>
      <c r="H10" s="799">
        <v>67.986286365707215</v>
      </c>
      <c r="I10" s="800">
        <f t="shared" si="1"/>
        <v>78.516681419343357</v>
      </c>
      <c r="J10" s="800">
        <f t="shared" si="2"/>
        <v>80.607580645540466</v>
      </c>
      <c r="K10" s="800">
        <f t="shared" si="3"/>
        <v>82.993565032648476</v>
      </c>
      <c r="L10" s="800">
        <f t="shared" si="4"/>
        <v>85.450174557614872</v>
      </c>
      <c r="M10" s="800">
        <f t="shared" si="5"/>
        <v>87.979499724520281</v>
      </c>
      <c r="N10" s="800">
        <f t="shared" si="6"/>
        <v>90.58369291636609</v>
      </c>
      <c r="O10" s="800">
        <f t="shared" si="7"/>
        <v>93.264970226690536</v>
      </c>
      <c r="P10" s="800">
        <f t="shared" si="8"/>
        <v>96.025613345400586</v>
      </c>
      <c r="Q10" s="800">
        <f t="shared" si="9"/>
        <v>98.867971500424446</v>
      </c>
      <c r="R10" s="800">
        <f t="shared" si="10"/>
        <v>101.79446345683702</v>
      </c>
      <c r="S10" s="800">
        <f t="shared" si="11"/>
        <v>104.80757957515941</v>
      </c>
      <c r="T10" s="800">
        <f t="shared" si="12"/>
        <v>107.90988393058413</v>
      </c>
      <c r="U10" s="800">
        <f t="shared" si="13"/>
        <v>111.10401649492943</v>
      </c>
      <c r="V10" s="800">
        <f t="shared" si="14"/>
        <v>114.39269538317934</v>
      </c>
      <c r="W10" s="800">
        <f t="shared" si="15"/>
        <v>117.77871916652146</v>
      </c>
      <c r="X10" s="801">
        <f t="shared" ref="X10:X15" si="16">W10*$X$55</f>
        <v>121.2649692538505</v>
      </c>
      <c r="Y10" s="800">
        <f t="shared" ref="Y10:Y15" si="17">X10*$Y$55</f>
        <v>124.85441234376448</v>
      </c>
      <c r="Z10" s="802"/>
      <c r="AA10" s="802"/>
      <c r="AB10" s="802"/>
      <c r="AC10" s="802"/>
      <c r="AD10" s="802"/>
      <c r="AE10" s="802"/>
      <c r="AF10" s="802"/>
      <c r="AG10" s="802"/>
      <c r="AH10" s="802"/>
      <c r="AI10" s="802"/>
      <c r="AJ10" s="802"/>
      <c r="AK10" s="802"/>
      <c r="AL10" s="802"/>
      <c r="AM10" s="802"/>
      <c r="AN10" s="802"/>
      <c r="AO10" s="802"/>
      <c r="AP10" s="802"/>
      <c r="AQ10" s="802"/>
      <c r="AR10" s="802"/>
      <c r="AS10" s="802"/>
      <c r="AT10" s="802"/>
      <c r="AU10" s="802"/>
      <c r="AV10" s="802"/>
      <c r="AW10" s="802"/>
      <c r="AX10" s="802"/>
      <c r="AY10" s="802"/>
      <c r="AZ10" s="802"/>
      <c r="BA10" s="802"/>
    </row>
    <row r="11" spans="1:53" ht="24" hidden="1" outlineLevel="1">
      <c r="A11" s="793" t="s">
        <v>84</v>
      </c>
      <c r="B11" s="803" t="s">
        <v>387</v>
      </c>
      <c r="C11" s="795" t="s">
        <v>63</v>
      </c>
      <c r="D11" s="796"/>
      <c r="E11" s="797"/>
      <c r="F11" s="804">
        <v>1175.9580000000001</v>
      </c>
      <c r="G11" s="799">
        <v>1217.7515473200003</v>
      </c>
      <c r="H11" s="799">
        <v>1241.7412528022044</v>
      </c>
      <c r="I11" s="800">
        <f t="shared" si="1"/>
        <v>1434.0745400782091</v>
      </c>
      <c r="J11" s="800">
        <f t="shared" si="2"/>
        <v>1472.2639450804918</v>
      </c>
      <c r="K11" s="800">
        <f t="shared" si="3"/>
        <v>1515.8429578548744</v>
      </c>
      <c r="L11" s="800">
        <f t="shared" si="4"/>
        <v>1560.7119094073787</v>
      </c>
      <c r="M11" s="800">
        <f t="shared" si="5"/>
        <v>1606.9089819258372</v>
      </c>
      <c r="N11" s="800">
        <f t="shared" si="6"/>
        <v>1654.4734877908422</v>
      </c>
      <c r="O11" s="800">
        <f t="shared" si="7"/>
        <v>1703.4459030294513</v>
      </c>
      <c r="P11" s="800">
        <f t="shared" si="8"/>
        <v>1753.8679017591232</v>
      </c>
      <c r="Q11" s="800">
        <f t="shared" si="9"/>
        <v>1805.7823916511934</v>
      </c>
      <c r="R11" s="800">
        <f t="shared" si="10"/>
        <v>1859.2335504440689</v>
      </c>
      <c r="S11" s="800">
        <f t="shared" si="11"/>
        <v>1914.2668635372136</v>
      </c>
      <c r="T11" s="800">
        <f t="shared" si="12"/>
        <v>1970.9291626979152</v>
      </c>
      <c r="U11" s="800">
        <f t="shared" si="13"/>
        <v>2029.2686659137737</v>
      </c>
      <c r="V11" s="800">
        <f t="shared" si="14"/>
        <v>2089.3350184248216</v>
      </c>
      <c r="W11" s="800">
        <f t="shared" si="15"/>
        <v>2151.1793349701966</v>
      </c>
      <c r="X11" s="801">
        <f t="shared" si="16"/>
        <v>2214.8542432853146</v>
      </c>
      <c r="Y11" s="800">
        <f t="shared" si="17"/>
        <v>2280.4139288865599</v>
      </c>
      <c r="Z11" s="802"/>
      <c r="AA11" s="802"/>
      <c r="AB11" s="802"/>
      <c r="AC11" s="802"/>
      <c r="AD11" s="802"/>
      <c r="AE11" s="802"/>
      <c r="AF11" s="802"/>
      <c r="AG11" s="802"/>
      <c r="AH11" s="802"/>
      <c r="AI11" s="802"/>
      <c r="AJ11" s="802"/>
      <c r="AK11" s="802"/>
      <c r="AL11" s="802"/>
      <c r="AM11" s="802"/>
      <c r="AN11" s="802"/>
      <c r="AO11" s="802"/>
      <c r="AP11" s="802"/>
      <c r="AQ11" s="802"/>
      <c r="AR11" s="802"/>
      <c r="AS11" s="802"/>
      <c r="AT11" s="802"/>
      <c r="AU11" s="802"/>
      <c r="AV11" s="802"/>
      <c r="AW11" s="802"/>
      <c r="AX11" s="802"/>
      <c r="AY11" s="802"/>
      <c r="AZ11" s="802"/>
      <c r="BA11" s="802"/>
    </row>
    <row r="12" spans="1:53" ht="36" hidden="1" outlineLevel="1">
      <c r="A12" s="793" t="s">
        <v>89</v>
      </c>
      <c r="B12" s="803" t="s">
        <v>388</v>
      </c>
      <c r="C12" s="795" t="s">
        <v>63</v>
      </c>
      <c r="D12" s="796"/>
      <c r="E12" s="797"/>
      <c r="F12" s="798">
        <v>559.44000000000005</v>
      </c>
      <c r="G12" s="799">
        <v>579.32249760000013</v>
      </c>
      <c r="H12" s="799">
        <v>590.73515080272011</v>
      </c>
      <c r="I12" s="800">
        <f t="shared" si="1"/>
        <v>682.23411099831219</v>
      </c>
      <c r="J12" s="800">
        <f t="shared" si="2"/>
        <v>700.40200537419719</v>
      </c>
      <c r="K12" s="800">
        <f t="shared" si="3"/>
        <v>721.13390473327343</v>
      </c>
      <c r="L12" s="800">
        <f t="shared" si="4"/>
        <v>742.47946831337833</v>
      </c>
      <c r="M12" s="800">
        <f t="shared" si="5"/>
        <v>764.45686057545436</v>
      </c>
      <c r="N12" s="800">
        <f t="shared" si="6"/>
        <v>787.08478364848781</v>
      </c>
      <c r="O12" s="800">
        <f t="shared" si="7"/>
        <v>810.38249324448316</v>
      </c>
      <c r="P12" s="800">
        <f t="shared" si="8"/>
        <v>834.3698150445199</v>
      </c>
      <c r="Q12" s="800">
        <f t="shared" si="9"/>
        <v>859.06716156983771</v>
      </c>
      <c r="R12" s="800">
        <f t="shared" si="10"/>
        <v>884.49554955230496</v>
      </c>
      <c r="S12" s="800">
        <f t="shared" si="11"/>
        <v>910.67661781905326</v>
      </c>
      <c r="T12" s="800">
        <f t="shared" si="12"/>
        <v>937.63264570649733</v>
      </c>
      <c r="U12" s="800">
        <f t="shared" si="13"/>
        <v>965.38657201940975</v>
      </c>
      <c r="V12" s="800">
        <f t="shared" si="14"/>
        <v>993.96201455118432</v>
      </c>
      <c r="W12" s="800">
        <f t="shared" si="15"/>
        <v>1023.3832901818995</v>
      </c>
      <c r="X12" s="801">
        <f t="shared" si="16"/>
        <v>1053.6754355712837</v>
      </c>
      <c r="Y12" s="800">
        <f t="shared" si="17"/>
        <v>1084.8642284641937</v>
      </c>
      <c r="Z12" s="802"/>
      <c r="AA12" s="802"/>
      <c r="AB12" s="802"/>
      <c r="AC12" s="802"/>
      <c r="AD12" s="802"/>
      <c r="AE12" s="802"/>
      <c r="AF12" s="802"/>
      <c r="AG12" s="802"/>
      <c r="AH12" s="802"/>
      <c r="AI12" s="802"/>
      <c r="AJ12" s="802"/>
      <c r="AK12" s="802"/>
      <c r="AL12" s="802"/>
      <c r="AM12" s="802"/>
      <c r="AN12" s="802"/>
      <c r="AO12" s="802"/>
      <c r="AP12" s="802"/>
      <c r="AQ12" s="802"/>
      <c r="AR12" s="802"/>
      <c r="AS12" s="802"/>
      <c r="AT12" s="802"/>
      <c r="AU12" s="802"/>
      <c r="AV12" s="802"/>
      <c r="AW12" s="802"/>
      <c r="AX12" s="802"/>
      <c r="AY12" s="802"/>
      <c r="AZ12" s="802"/>
      <c r="BA12" s="802"/>
    </row>
    <row r="13" spans="1:53" ht="25.5" hidden="1" outlineLevel="1">
      <c r="A13" s="793" t="s">
        <v>389</v>
      </c>
      <c r="B13" s="805" t="s">
        <v>390</v>
      </c>
      <c r="C13" s="795" t="s">
        <v>63</v>
      </c>
      <c r="D13" s="796"/>
      <c r="E13" s="797"/>
      <c r="F13" s="798">
        <v>166.42497694915255</v>
      </c>
      <c r="G13" s="799">
        <v>172.33972062992544</v>
      </c>
      <c r="H13" s="799">
        <v>175.73481312633496</v>
      </c>
      <c r="I13" s="800">
        <f t="shared" si="1"/>
        <v>202.9543761561913</v>
      </c>
      <c r="J13" s="800">
        <f t="shared" si="2"/>
        <v>208.35905119323067</v>
      </c>
      <c r="K13" s="800">
        <f t="shared" si="3"/>
        <v>214.52647910855032</v>
      </c>
      <c r="L13" s="800">
        <f t="shared" si="4"/>
        <v>220.87646289016342</v>
      </c>
      <c r="M13" s="800">
        <f t="shared" si="5"/>
        <v>227.41440619171229</v>
      </c>
      <c r="N13" s="800">
        <f t="shared" si="6"/>
        <v>234.14587261498698</v>
      </c>
      <c r="O13" s="800">
        <f t="shared" si="7"/>
        <v>241.0765904443906</v>
      </c>
      <c r="P13" s="800">
        <f t="shared" si="8"/>
        <v>248.21245752154459</v>
      </c>
      <c r="Q13" s="800">
        <f t="shared" si="9"/>
        <v>255.55954626418233</v>
      </c>
      <c r="R13" s="800">
        <f t="shared" si="10"/>
        <v>263.12410883360212</v>
      </c>
      <c r="S13" s="800">
        <f t="shared" si="11"/>
        <v>270.91258245507674</v>
      </c>
      <c r="T13" s="800">
        <f t="shared" si="12"/>
        <v>278.93159489574703</v>
      </c>
      <c r="U13" s="800">
        <f t="shared" si="13"/>
        <v>287.18797010466113</v>
      </c>
      <c r="V13" s="800">
        <f t="shared" si="14"/>
        <v>295.68873401975912</v>
      </c>
      <c r="W13" s="800">
        <f t="shared" si="15"/>
        <v>304.441120546744</v>
      </c>
      <c r="X13" s="801">
        <f t="shared" si="16"/>
        <v>313.45257771492766</v>
      </c>
      <c r="Y13" s="800">
        <f t="shared" si="17"/>
        <v>322.73077401528951</v>
      </c>
      <c r="Z13" s="802"/>
      <c r="AA13" s="802"/>
      <c r="AB13" s="802"/>
      <c r="AC13" s="802"/>
      <c r="AD13" s="802"/>
      <c r="AE13" s="802"/>
      <c r="AF13" s="802"/>
      <c r="AG13" s="802"/>
      <c r="AH13" s="802"/>
      <c r="AI13" s="802"/>
      <c r="AJ13" s="802"/>
      <c r="AK13" s="802"/>
      <c r="AL13" s="802"/>
      <c r="AM13" s="802"/>
      <c r="AN13" s="802"/>
      <c r="AO13" s="802"/>
      <c r="AP13" s="802"/>
      <c r="AQ13" s="802"/>
      <c r="AR13" s="802"/>
      <c r="AS13" s="802"/>
      <c r="AT13" s="802"/>
      <c r="AU13" s="802"/>
      <c r="AV13" s="802"/>
      <c r="AW13" s="802"/>
      <c r="AX13" s="802"/>
      <c r="AY13" s="802"/>
      <c r="AZ13" s="802"/>
      <c r="BA13" s="802"/>
    </row>
    <row r="14" spans="1:53" ht="25.5" hidden="1" outlineLevel="1">
      <c r="A14" s="806" t="s">
        <v>98</v>
      </c>
      <c r="B14" s="805" t="s">
        <v>391</v>
      </c>
      <c r="C14" s="795" t="s">
        <v>63</v>
      </c>
      <c r="D14" s="795"/>
      <c r="E14" s="807"/>
      <c r="F14" s="808"/>
      <c r="G14" s="799">
        <f>F14*$G$55</f>
        <v>0</v>
      </c>
      <c r="H14" s="799">
        <f>G14*$H$55</f>
        <v>0</v>
      </c>
      <c r="I14" s="800">
        <f t="shared" si="1"/>
        <v>0</v>
      </c>
      <c r="J14" s="800">
        <f t="shared" si="2"/>
        <v>0</v>
      </c>
      <c r="K14" s="800">
        <f t="shared" si="3"/>
        <v>0</v>
      </c>
      <c r="L14" s="800">
        <f t="shared" si="4"/>
        <v>0</v>
      </c>
      <c r="M14" s="800">
        <f t="shared" si="5"/>
        <v>0</v>
      </c>
      <c r="N14" s="800">
        <f t="shared" si="6"/>
        <v>0</v>
      </c>
      <c r="O14" s="800">
        <f t="shared" si="7"/>
        <v>0</v>
      </c>
      <c r="P14" s="800">
        <f t="shared" si="8"/>
        <v>0</v>
      </c>
      <c r="Q14" s="800">
        <f t="shared" si="9"/>
        <v>0</v>
      </c>
      <c r="R14" s="800">
        <f t="shared" si="10"/>
        <v>0</v>
      </c>
      <c r="S14" s="800">
        <f t="shared" si="11"/>
        <v>0</v>
      </c>
      <c r="T14" s="800">
        <f t="shared" si="12"/>
        <v>0</v>
      </c>
      <c r="U14" s="800">
        <f t="shared" si="13"/>
        <v>0</v>
      </c>
      <c r="V14" s="800">
        <f t="shared" si="14"/>
        <v>0</v>
      </c>
      <c r="W14" s="800">
        <f t="shared" si="15"/>
        <v>0</v>
      </c>
      <c r="X14" s="801">
        <f t="shared" si="16"/>
        <v>0</v>
      </c>
      <c r="Y14" s="800">
        <f t="shared" si="17"/>
        <v>0</v>
      </c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J14" s="802"/>
      <c r="AK14" s="802"/>
      <c r="AL14" s="802"/>
      <c r="AM14" s="802"/>
      <c r="AN14" s="802"/>
      <c r="AO14" s="802"/>
      <c r="AP14" s="802"/>
      <c r="AQ14" s="802"/>
      <c r="AR14" s="802"/>
      <c r="AS14" s="802"/>
      <c r="AT14" s="802"/>
      <c r="AU14" s="802"/>
      <c r="AV14" s="802"/>
      <c r="AW14" s="802"/>
      <c r="AX14" s="802"/>
      <c r="AY14" s="802"/>
      <c r="AZ14" s="802"/>
      <c r="BA14" s="802"/>
    </row>
    <row r="15" spans="1:53" ht="24" hidden="1" outlineLevel="1">
      <c r="A15" s="806" t="s">
        <v>392</v>
      </c>
      <c r="B15" s="805" t="s">
        <v>393</v>
      </c>
      <c r="C15" s="795" t="s">
        <v>63</v>
      </c>
      <c r="D15" s="795"/>
      <c r="E15" s="807"/>
      <c r="F15" s="807">
        <v>122.79900000000001</v>
      </c>
      <c r="G15" s="800">
        <v>127.164</v>
      </c>
      <c r="H15" s="799">
        <v>129.66900000000001</v>
      </c>
      <c r="I15" s="800">
        <f t="shared" si="1"/>
        <v>149.75342980493045</v>
      </c>
      <c r="J15" s="800">
        <f t="shared" si="2"/>
        <v>153.74136364063574</v>
      </c>
      <c r="K15" s="800">
        <f t="shared" si="3"/>
        <v>158.29210800439856</v>
      </c>
      <c r="L15" s="800">
        <f t="shared" si="4"/>
        <v>162.97755440132877</v>
      </c>
      <c r="M15" s="800">
        <f t="shared" si="5"/>
        <v>167.80169001160812</v>
      </c>
      <c r="N15" s="800">
        <f t="shared" si="6"/>
        <v>172.76862003595173</v>
      </c>
      <c r="O15" s="800">
        <f t="shared" si="7"/>
        <v>177.88257118901592</v>
      </c>
      <c r="P15" s="800">
        <f t="shared" si="8"/>
        <v>183.14789529621081</v>
      </c>
      <c r="Q15" s="800">
        <f t="shared" si="9"/>
        <v>188.56907299697866</v>
      </c>
      <c r="R15" s="800">
        <f t="shared" si="10"/>
        <v>194.15071755768923</v>
      </c>
      <c r="S15" s="800">
        <f t="shared" si="11"/>
        <v>199.89757879739685</v>
      </c>
      <c r="T15" s="800">
        <f t="shared" si="12"/>
        <v>205.81454712979982</v>
      </c>
      <c r="U15" s="800">
        <f t="shared" si="13"/>
        <v>211.90665772484192</v>
      </c>
      <c r="V15" s="800">
        <f t="shared" si="14"/>
        <v>218.17909479349726</v>
      </c>
      <c r="W15" s="800">
        <f t="shared" si="15"/>
        <v>224.6371959993848</v>
      </c>
      <c r="X15" s="801">
        <f t="shared" si="16"/>
        <v>231.28645700096661</v>
      </c>
      <c r="Y15" s="800">
        <f t="shared" si="17"/>
        <v>238.13253612819523</v>
      </c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</row>
    <row r="16" spans="1:53" ht="24" hidden="1" outlineLevel="1">
      <c r="A16" s="809" t="s">
        <v>28</v>
      </c>
      <c r="B16" s="788" t="s">
        <v>394</v>
      </c>
      <c r="C16" s="787" t="s">
        <v>63</v>
      </c>
      <c r="D16" s="787"/>
      <c r="E16" s="810">
        <f>SUM(E17:E20)+SUM(E23:E26)++SUM(E29:E31)</f>
        <v>393.36516553984018</v>
      </c>
      <c r="F16" s="810">
        <f>SUM(F17:F20)+SUM(F23:F26)++SUM(F29:F31)</f>
        <v>1826.3237004083103</v>
      </c>
      <c r="G16" s="810">
        <f>SUM(G17:G20)+SUM(G23:G26)++SUM(G29:G31)</f>
        <v>3772.8018223549207</v>
      </c>
      <c r="H16" s="810">
        <f>SUM(H17:H20)+SUM(H23:H26)++SUM(H29:H31)</f>
        <v>6818.4130992651772</v>
      </c>
      <c r="I16" s="810" t="e">
        <f ca="1">SUM(I17:I20)+SUM(I23:I26)++SUM(I29:I31)</f>
        <v>#VALUE!</v>
      </c>
      <c r="J16" s="810" t="e">
        <f t="shared" ref="J16:Y16" ca="1" si="18">SUM(J17:J20)+SUM(J23:J26)++SUM(J29:J31)</f>
        <v>#VALUE!</v>
      </c>
      <c r="K16" s="810" t="e">
        <f t="shared" ca="1" si="18"/>
        <v>#VALUE!</v>
      </c>
      <c r="L16" s="810" t="e">
        <f t="shared" ca="1" si="18"/>
        <v>#VALUE!</v>
      </c>
      <c r="M16" s="810" t="e">
        <f t="shared" ca="1" si="18"/>
        <v>#VALUE!</v>
      </c>
      <c r="N16" s="810" t="e">
        <f t="shared" ca="1" si="18"/>
        <v>#VALUE!</v>
      </c>
      <c r="O16" s="810" t="e">
        <f t="shared" ca="1" si="18"/>
        <v>#VALUE!</v>
      </c>
      <c r="P16" s="810">
        <f t="shared" si="18"/>
        <v>4637.6029426777668</v>
      </c>
      <c r="Q16" s="810">
        <f t="shared" si="18"/>
        <v>655.48402064314689</v>
      </c>
      <c r="R16" s="810">
        <f t="shared" si="18"/>
        <v>642.13807969944185</v>
      </c>
      <c r="S16" s="810">
        <f t="shared" si="18"/>
        <v>660.96541338383156</v>
      </c>
      <c r="T16" s="810">
        <f t="shared" si="18"/>
        <v>680.7607429145512</v>
      </c>
      <c r="U16" s="810">
        <f t="shared" si="18"/>
        <v>701.15124433116239</v>
      </c>
      <c r="V16" s="810">
        <f t="shared" si="18"/>
        <v>722.15490392675895</v>
      </c>
      <c r="W16" s="810">
        <f t="shared" si="18"/>
        <v>743.79025515692092</v>
      </c>
      <c r="X16" s="811">
        <f t="shared" si="18"/>
        <v>766.07639542645302</v>
      </c>
      <c r="Y16" s="810">
        <f t="shared" si="18"/>
        <v>789.04550339663842</v>
      </c>
      <c r="Z16" s="812"/>
      <c r="AA16" s="812"/>
      <c r="AB16" s="812"/>
      <c r="AC16" s="812"/>
      <c r="AD16" s="812"/>
      <c r="AE16" s="812"/>
      <c r="AF16" s="812"/>
      <c r="AG16" s="812"/>
      <c r="AH16" s="812"/>
      <c r="AI16" s="812"/>
      <c r="AJ16" s="812"/>
      <c r="AK16" s="812"/>
      <c r="AL16" s="812"/>
      <c r="AM16" s="812"/>
      <c r="AN16" s="812"/>
      <c r="AO16" s="812"/>
      <c r="AP16" s="812"/>
      <c r="AQ16" s="812"/>
      <c r="AR16" s="812"/>
      <c r="AS16" s="812"/>
      <c r="AT16" s="812"/>
      <c r="AU16" s="812"/>
      <c r="AV16" s="812"/>
      <c r="AW16" s="812"/>
      <c r="AX16" s="812"/>
      <c r="AY16" s="812"/>
      <c r="AZ16" s="812"/>
      <c r="BA16" s="812"/>
    </row>
    <row r="17" spans="1:54" ht="36" hidden="1" outlineLevel="1">
      <c r="A17" s="806" t="s">
        <v>326</v>
      </c>
      <c r="B17" s="803" t="s">
        <v>395</v>
      </c>
      <c r="C17" s="795" t="s">
        <v>63</v>
      </c>
      <c r="D17" s="795"/>
      <c r="E17" s="807">
        <v>0</v>
      </c>
      <c r="F17" s="807">
        <v>0</v>
      </c>
      <c r="G17" s="813">
        <f t="shared" ref="G17:Y17" si="19">F17*(1+G50)</f>
        <v>0</v>
      </c>
      <c r="H17" s="813">
        <f t="shared" si="19"/>
        <v>0</v>
      </c>
      <c r="I17" s="813">
        <f t="shared" si="19"/>
        <v>0</v>
      </c>
      <c r="J17" s="813">
        <f t="shared" si="19"/>
        <v>0</v>
      </c>
      <c r="K17" s="813">
        <f t="shared" si="19"/>
        <v>0</v>
      </c>
      <c r="L17" s="813">
        <f t="shared" si="19"/>
        <v>0</v>
      </c>
      <c r="M17" s="813">
        <f t="shared" si="19"/>
        <v>0</v>
      </c>
      <c r="N17" s="813">
        <f t="shared" si="19"/>
        <v>0</v>
      </c>
      <c r="O17" s="813">
        <f t="shared" si="19"/>
        <v>0</v>
      </c>
      <c r="P17" s="813">
        <f t="shared" si="19"/>
        <v>0</v>
      </c>
      <c r="Q17" s="813">
        <f t="shared" si="19"/>
        <v>0</v>
      </c>
      <c r="R17" s="813">
        <f t="shared" si="19"/>
        <v>0</v>
      </c>
      <c r="S17" s="813">
        <f t="shared" si="19"/>
        <v>0</v>
      </c>
      <c r="T17" s="813">
        <f t="shared" si="19"/>
        <v>0</v>
      </c>
      <c r="U17" s="813">
        <f t="shared" si="19"/>
        <v>0</v>
      </c>
      <c r="V17" s="813">
        <f t="shared" si="19"/>
        <v>0</v>
      </c>
      <c r="W17" s="813">
        <f t="shared" si="19"/>
        <v>0</v>
      </c>
      <c r="X17" s="814">
        <f t="shared" si="19"/>
        <v>0</v>
      </c>
      <c r="Y17" s="813">
        <f t="shared" si="19"/>
        <v>0</v>
      </c>
      <c r="Z17" s="815"/>
      <c r="AA17" s="815"/>
      <c r="AB17" s="815"/>
      <c r="AC17" s="815"/>
      <c r="AD17" s="815"/>
      <c r="AE17" s="815"/>
      <c r="AF17" s="815"/>
      <c r="AG17" s="815"/>
      <c r="AH17" s="815"/>
      <c r="AI17" s="815"/>
      <c r="AJ17" s="815"/>
      <c r="AK17" s="815"/>
      <c r="AL17" s="815"/>
      <c r="AM17" s="815"/>
      <c r="AN17" s="815"/>
      <c r="AO17" s="815"/>
      <c r="AP17" s="815"/>
      <c r="AQ17" s="815"/>
      <c r="AR17" s="815"/>
      <c r="AS17" s="815"/>
      <c r="AT17" s="815"/>
      <c r="AU17" s="815"/>
      <c r="AV17" s="815"/>
      <c r="AW17" s="815"/>
      <c r="AX17" s="815"/>
      <c r="AY17" s="815"/>
      <c r="AZ17" s="815"/>
      <c r="BA17" s="815"/>
    </row>
    <row r="18" spans="1:54" ht="24" hidden="1" outlineLevel="1">
      <c r="A18" s="806" t="s">
        <v>396</v>
      </c>
      <c r="B18" s="803" t="s">
        <v>397</v>
      </c>
      <c r="C18" s="795" t="s">
        <v>63</v>
      </c>
      <c r="D18" s="795"/>
      <c r="E18" s="807">
        <v>0</v>
      </c>
      <c r="F18" s="807">
        <v>0</v>
      </c>
      <c r="G18" s="816">
        <v>0</v>
      </c>
      <c r="H18" s="813">
        <f t="shared" ref="H18:Y18" si="20">G18*(1+H50)</f>
        <v>0</v>
      </c>
      <c r="I18" s="813">
        <f t="shared" si="20"/>
        <v>0</v>
      </c>
      <c r="J18" s="813">
        <f t="shared" si="20"/>
        <v>0</v>
      </c>
      <c r="K18" s="813">
        <f t="shared" si="20"/>
        <v>0</v>
      </c>
      <c r="L18" s="813">
        <f t="shared" si="20"/>
        <v>0</v>
      </c>
      <c r="M18" s="813">
        <f t="shared" si="20"/>
        <v>0</v>
      </c>
      <c r="N18" s="813">
        <f t="shared" si="20"/>
        <v>0</v>
      </c>
      <c r="O18" s="813">
        <f t="shared" si="20"/>
        <v>0</v>
      </c>
      <c r="P18" s="813">
        <f t="shared" si="20"/>
        <v>0</v>
      </c>
      <c r="Q18" s="813">
        <f t="shared" si="20"/>
        <v>0</v>
      </c>
      <c r="R18" s="813">
        <f t="shared" si="20"/>
        <v>0</v>
      </c>
      <c r="S18" s="813">
        <f t="shared" si="20"/>
        <v>0</v>
      </c>
      <c r="T18" s="813">
        <f t="shared" si="20"/>
        <v>0</v>
      </c>
      <c r="U18" s="813">
        <f t="shared" si="20"/>
        <v>0</v>
      </c>
      <c r="V18" s="813">
        <f t="shared" si="20"/>
        <v>0</v>
      </c>
      <c r="W18" s="813">
        <f t="shared" si="20"/>
        <v>0</v>
      </c>
      <c r="X18" s="814">
        <f t="shared" si="20"/>
        <v>0</v>
      </c>
      <c r="Y18" s="813">
        <f t="shared" si="20"/>
        <v>0</v>
      </c>
      <c r="Z18" s="815"/>
      <c r="AA18" s="815"/>
      <c r="AB18" s="815"/>
      <c r="AC18" s="815"/>
      <c r="AD18" s="815"/>
      <c r="AE18" s="815"/>
      <c r="AF18" s="815"/>
      <c r="AG18" s="815"/>
      <c r="AH18" s="815"/>
      <c r="AI18" s="815"/>
      <c r="AJ18" s="815"/>
      <c r="AK18" s="815"/>
      <c r="AL18" s="815"/>
      <c r="AM18" s="815"/>
      <c r="AN18" s="815"/>
      <c r="AO18" s="815"/>
      <c r="AP18" s="815"/>
      <c r="AQ18" s="815"/>
      <c r="AR18" s="815"/>
      <c r="AS18" s="815"/>
      <c r="AT18" s="815"/>
      <c r="AU18" s="815"/>
      <c r="AV18" s="815"/>
      <c r="AW18" s="815"/>
      <c r="AX18" s="815"/>
      <c r="AY18" s="815"/>
      <c r="AZ18" s="815"/>
      <c r="BA18" s="815"/>
    </row>
    <row r="19" spans="1:54" ht="24" hidden="1" outlineLevel="1">
      <c r="A19" s="817" t="s">
        <v>398</v>
      </c>
      <c r="B19" s="803" t="s">
        <v>399</v>
      </c>
      <c r="C19" s="795" t="s">
        <v>63</v>
      </c>
      <c r="D19" s="795"/>
      <c r="E19" s="807">
        <v>0</v>
      </c>
      <c r="F19" s="807">
        <v>0</v>
      </c>
      <c r="G19" s="813">
        <v>0</v>
      </c>
      <c r="H19" s="813">
        <v>0</v>
      </c>
      <c r="I19" s="813">
        <v>0</v>
      </c>
      <c r="J19" s="813">
        <v>0</v>
      </c>
      <c r="K19" s="813">
        <v>0</v>
      </c>
      <c r="L19" s="813">
        <v>0</v>
      </c>
      <c r="M19" s="813">
        <v>0</v>
      </c>
      <c r="N19" s="813">
        <v>0</v>
      </c>
      <c r="O19" s="813">
        <v>0</v>
      </c>
      <c r="P19" s="813">
        <v>0</v>
      </c>
      <c r="Q19" s="813">
        <v>0</v>
      </c>
      <c r="R19" s="813">
        <v>0</v>
      </c>
      <c r="S19" s="813">
        <v>0</v>
      </c>
      <c r="T19" s="813">
        <v>0</v>
      </c>
      <c r="U19" s="813">
        <v>0</v>
      </c>
      <c r="V19" s="813">
        <v>0</v>
      </c>
      <c r="W19" s="813">
        <v>0</v>
      </c>
      <c r="X19" s="814">
        <v>0</v>
      </c>
      <c r="Y19" s="813">
        <v>0</v>
      </c>
      <c r="Z19" s="815"/>
      <c r="AA19" s="815"/>
      <c r="AB19" s="815"/>
      <c r="AC19" s="815"/>
      <c r="AD19" s="815"/>
      <c r="AE19" s="815"/>
      <c r="AF19" s="815"/>
      <c r="AG19" s="815"/>
      <c r="AH19" s="815"/>
      <c r="AI19" s="815"/>
      <c r="AJ19" s="815"/>
      <c r="AK19" s="815"/>
      <c r="AL19" s="815"/>
      <c r="AM19" s="815"/>
      <c r="AN19" s="815"/>
      <c r="AO19" s="815"/>
      <c r="AP19" s="815"/>
      <c r="AQ19" s="815"/>
      <c r="AR19" s="815"/>
      <c r="AS19" s="815"/>
      <c r="AT19" s="815"/>
      <c r="AU19" s="815"/>
      <c r="AV19" s="815"/>
      <c r="AW19" s="815"/>
      <c r="AX19" s="815"/>
      <c r="AY19" s="815"/>
      <c r="AZ19" s="815"/>
      <c r="BA19" s="815"/>
    </row>
    <row r="20" spans="1:54" ht="24" hidden="1" outlineLevel="1">
      <c r="A20" s="817" t="s">
        <v>400</v>
      </c>
      <c r="B20" s="818" t="s">
        <v>401</v>
      </c>
      <c r="C20" s="795" t="s">
        <v>63</v>
      </c>
      <c r="D20" s="795"/>
      <c r="E20" s="808">
        <f>E21+E22</f>
        <v>0</v>
      </c>
      <c r="F20" s="808">
        <f>F21+F22</f>
        <v>350.28265860000005</v>
      </c>
      <c r="G20" s="808">
        <f t="shared" ref="G20:X20" si="21">G21+G22</f>
        <v>1000.6962738750001</v>
      </c>
      <c r="H20" s="808">
        <f t="shared" si="21"/>
        <v>1008.3498986815745</v>
      </c>
      <c r="I20" s="808">
        <f t="shared" si="21"/>
        <v>1015.9537092731538</v>
      </c>
      <c r="J20" s="808">
        <f t="shared" si="21"/>
        <v>885.3304810349083</v>
      </c>
      <c r="K20" s="808">
        <f t="shared" si="21"/>
        <v>754.70725279666294</v>
      </c>
      <c r="L20" s="808">
        <f t="shared" si="21"/>
        <v>624.0840245584177</v>
      </c>
      <c r="M20" s="808">
        <f t="shared" si="21"/>
        <v>493.46079632017234</v>
      </c>
      <c r="N20" s="808">
        <f t="shared" si="21"/>
        <v>362.83756808192697</v>
      </c>
      <c r="O20" s="808">
        <f t="shared" si="21"/>
        <v>233.6940284936814</v>
      </c>
      <c r="P20" s="808">
        <f t="shared" si="21"/>
        <v>113.29042013545721</v>
      </c>
      <c r="Q20" s="808">
        <f t="shared" si="21"/>
        <v>31.236866925001689</v>
      </c>
      <c r="R20" s="808">
        <f t="shared" si="21"/>
        <v>0</v>
      </c>
      <c r="S20" s="808">
        <f t="shared" si="21"/>
        <v>0</v>
      </c>
      <c r="T20" s="808">
        <f t="shared" si="21"/>
        <v>0</v>
      </c>
      <c r="U20" s="808">
        <f t="shared" si="21"/>
        <v>0</v>
      </c>
      <c r="V20" s="808">
        <f t="shared" si="21"/>
        <v>0</v>
      </c>
      <c r="W20" s="808">
        <f t="shared" si="21"/>
        <v>0</v>
      </c>
      <c r="X20" s="819">
        <f t="shared" si="21"/>
        <v>0</v>
      </c>
      <c r="Y20" s="808">
        <f>Y21+Y22</f>
        <v>0</v>
      </c>
      <c r="Z20" s="820"/>
      <c r="AA20" s="820"/>
      <c r="AB20" s="820"/>
      <c r="AC20" s="820"/>
      <c r="AD20" s="820"/>
      <c r="AE20" s="820"/>
      <c r="AF20" s="820"/>
      <c r="AG20" s="820"/>
      <c r="AH20" s="820"/>
      <c r="AI20" s="820"/>
      <c r="AJ20" s="820"/>
      <c r="AK20" s="820"/>
      <c r="AL20" s="820"/>
      <c r="AM20" s="820"/>
      <c r="AN20" s="820"/>
      <c r="AO20" s="820"/>
      <c r="AP20" s="820"/>
      <c r="AQ20" s="820"/>
      <c r="AR20" s="820"/>
      <c r="AS20" s="820"/>
      <c r="AT20" s="820"/>
      <c r="AU20" s="820"/>
      <c r="AV20" s="820"/>
      <c r="AW20" s="820"/>
      <c r="AX20" s="820"/>
      <c r="AY20" s="820"/>
      <c r="AZ20" s="820"/>
      <c r="BA20" s="820"/>
    </row>
    <row r="21" spans="1:54" hidden="1" outlineLevel="1">
      <c r="A21" s="821"/>
      <c r="B21" s="818" t="s">
        <v>402</v>
      </c>
      <c r="C21" s="795"/>
      <c r="D21" s="795"/>
      <c r="E21" s="807"/>
      <c r="F21" s="808">
        <v>350.28265860000005</v>
      </c>
      <c r="G21" s="822">
        <v>1000.6962738750001</v>
      </c>
      <c r="H21" s="822">
        <v>922.58801865000055</v>
      </c>
      <c r="I21" s="822">
        <v>818.92232685000079</v>
      </c>
      <c r="J21" s="822">
        <v>715.25663505000102</v>
      </c>
      <c r="K21" s="822">
        <v>611.59094325000137</v>
      </c>
      <c r="L21" s="822">
        <v>507.92525145000172</v>
      </c>
      <c r="M21" s="822">
        <v>404.25955965000196</v>
      </c>
      <c r="N21" s="822">
        <v>300.59386785000225</v>
      </c>
      <c r="O21" s="822">
        <v>198.40786470000231</v>
      </c>
      <c r="P21" s="822">
        <v>102.5590226250023</v>
      </c>
      <c r="Q21" s="822">
        <v>31.236866925001689</v>
      </c>
      <c r="R21" s="822">
        <v>0</v>
      </c>
      <c r="S21" s="822">
        <v>0</v>
      </c>
      <c r="T21" s="822">
        <v>0</v>
      </c>
      <c r="U21" s="822">
        <v>0</v>
      </c>
      <c r="V21" s="822">
        <v>0</v>
      </c>
      <c r="W21" s="822">
        <v>0</v>
      </c>
      <c r="X21" s="823">
        <v>0</v>
      </c>
      <c r="Y21" s="822">
        <v>0</v>
      </c>
      <c r="Z21" s="824"/>
      <c r="AA21" s="824"/>
      <c r="AB21" s="824"/>
      <c r="AC21" s="824"/>
      <c r="AD21" s="824"/>
      <c r="AE21" s="824"/>
      <c r="AF21" s="824"/>
      <c r="AG21" s="824"/>
      <c r="AH21" s="824"/>
      <c r="AI21" s="824"/>
      <c r="AJ21" s="824"/>
      <c r="AK21" s="824"/>
      <c r="AL21" s="824"/>
      <c r="AM21" s="824"/>
      <c r="AN21" s="824"/>
      <c r="AO21" s="824"/>
      <c r="AP21" s="824"/>
      <c r="AQ21" s="824"/>
      <c r="AR21" s="824"/>
      <c r="AS21" s="824"/>
      <c r="AT21" s="824"/>
      <c r="AU21" s="824"/>
      <c r="AV21" s="824"/>
      <c r="AW21" s="824"/>
      <c r="AX21" s="824"/>
      <c r="AY21" s="824"/>
      <c r="AZ21" s="824"/>
      <c r="BA21" s="824"/>
    </row>
    <row r="22" spans="1:54" hidden="1" outlineLevel="1">
      <c r="A22" s="821"/>
      <c r="B22" s="818" t="s">
        <v>403</v>
      </c>
      <c r="C22" s="795"/>
      <c r="D22" s="795"/>
      <c r="E22" s="807"/>
      <c r="F22" s="808"/>
      <c r="G22" s="822"/>
      <c r="H22" s="822">
        <v>85.761880031573966</v>
      </c>
      <c r="I22" s="822">
        <v>197.03138242315296</v>
      </c>
      <c r="J22" s="822">
        <v>170.07384598490725</v>
      </c>
      <c r="K22" s="822">
        <v>143.1163095466616</v>
      </c>
      <c r="L22" s="822">
        <v>116.15877310841597</v>
      </c>
      <c r="M22" s="822">
        <v>89.201236670170374</v>
      </c>
      <c r="N22" s="822">
        <v>62.243700231924727</v>
      </c>
      <c r="O22" s="822">
        <v>35.28616379367908</v>
      </c>
      <c r="P22" s="822">
        <v>10.731397510454913</v>
      </c>
      <c r="Q22" s="822">
        <v>0</v>
      </c>
      <c r="R22" s="822">
        <v>0</v>
      </c>
      <c r="S22" s="822">
        <v>0</v>
      </c>
      <c r="T22" s="822">
        <v>0</v>
      </c>
      <c r="U22" s="822">
        <v>0</v>
      </c>
      <c r="V22" s="822">
        <v>0</v>
      </c>
      <c r="W22" s="822">
        <v>0</v>
      </c>
      <c r="X22" s="823">
        <v>0</v>
      </c>
      <c r="Y22" s="822">
        <v>0</v>
      </c>
      <c r="Z22" s="824"/>
      <c r="AA22" s="824"/>
      <c r="AB22" s="824"/>
      <c r="AC22" s="824"/>
      <c r="AD22" s="824"/>
      <c r="AE22" s="824"/>
      <c r="AF22" s="824"/>
      <c r="AG22" s="824"/>
      <c r="AH22" s="824"/>
      <c r="AI22" s="824"/>
      <c r="AJ22" s="824"/>
      <c r="AK22" s="824"/>
      <c r="AL22" s="824"/>
      <c r="AM22" s="824"/>
      <c r="AN22" s="824"/>
      <c r="AO22" s="824"/>
      <c r="AP22" s="824"/>
      <c r="AQ22" s="824"/>
      <c r="AR22" s="824"/>
      <c r="AS22" s="824"/>
      <c r="AT22" s="824"/>
      <c r="AU22" s="824"/>
      <c r="AV22" s="824"/>
      <c r="AW22" s="824"/>
      <c r="AX22" s="824"/>
      <c r="AY22" s="824"/>
      <c r="AZ22" s="824"/>
      <c r="BA22" s="824"/>
    </row>
    <row r="23" spans="1:54" ht="24" hidden="1" outlineLevel="1">
      <c r="A23" s="821"/>
      <c r="B23" s="818" t="s">
        <v>404</v>
      </c>
      <c r="C23" s="795" t="s">
        <v>63</v>
      </c>
      <c r="D23" s="795"/>
      <c r="E23" s="807">
        <v>15</v>
      </c>
      <c r="F23" s="808"/>
      <c r="G23" s="822">
        <v>10.8</v>
      </c>
      <c r="H23" s="822">
        <v>5.4</v>
      </c>
      <c r="I23" s="822">
        <f>H23*I50</f>
        <v>5.5998000000000001</v>
      </c>
      <c r="J23" s="822">
        <f t="shared" ref="J23:Y23" si="22">I23*J50</f>
        <v>5.8237920000000001</v>
      </c>
      <c r="K23" s="822">
        <f t="shared" si="22"/>
        <v>6.0567436800000003</v>
      </c>
      <c r="L23" s="822">
        <f t="shared" si="22"/>
        <v>6.2990134272000002</v>
      </c>
      <c r="M23" s="822">
        <f t="shared" si="22"/>
        <v>6.5509739642880005</v>
      </c>
      <c r="N23" s="822">
        <f t="shared" si="22"/>
        <v>6.8130129228595209</v>
      </c>
      <c r="O23" s="822">
        <f t="shared" si="22"/>
        <v>7.0855334397739016</v>
      </c>
      <c r="P23" s="822">
        <f t="shared" si="22"/>
        <v>7.3689547773648583</v>
      </c>
      <c r="Q23" s="822">
        <f t="shared" si="22"/>
        <v>7.6637129684594525</v>
      </c>
      <c r="R23" s="822">
        <f t="shared" si="22"/>
        <v>7.9702614871978312</v>
      </c>
      <c r="S23" s="822">
        <f t="shared" si="22"/>
        <v>8.2890719466857448</v>
      </c>
      <c r="T23" s="822">
        <f t="shared" si="22"/>
        <v>8.620634824553175</v>
      </c>
      <c r="U23" s="822">
        <f t="shared" si="22"/>
        <v>8.965460217535302</v>
      </c>
      <c r="V23" s="822">
        <f t="shared" si="22"/>
        <v>9.3240786262367141</v>
      </c>
      <c r="W23" s="822">
        <f t="shared" si="22"/>
        <v>9.6970417712861838</v>
      </c>
      <c r="X23" s="823">
        <f t="shared" si="22"/>
        <v>10.084923442137631</v>
      </c>
      <c r="Y23" s="822">
        <f t="shared" si="22"/>
        <v>10.488320379823136</v>
      </c>
      <c r="Z23" s="824"/>
      <c r="AA23" s="824"/>
      <c r="AB23" s="824"/>
      <c r="AC23" s="824"/>
      <c r="AD23" s="824"/>
      <c r="AE23" s="824"/>
      <c r="AF23" s="824"/>
      <c r="AG23" s="824"/>
      <c r="AH23" s="824"/>
      <c r="AI23" s="824"/>
      <c r="AJ23" s="824"/>
      <c r="AK23" s="824"/>
      <c r="AL23" s="824"/>
      <c r="AM23" s="824"/>
      <c r="AN23" s="824"/>
      <c r="AO23" s="824"/>
      <c r="AP23" s="824"/>
      <c r="AQ23" s="824"/>
      <c r="AR23" s="824"/>
      <c r="AS23" s="824"/>
      <c r="AT23" s="824"/>
      <c r="AU23" s="824"/>
      <c r="AV23" s="824"/>
      <c r="AW23" s="824"/>
      <c r="AX23" s="824"/>
      <c r="AY23" s="824"/>
      <c r="AZ23" s="824"/>
      <c r="BA23" s="824"/>
    </row>
    <row r="24" spans="1:54" ht="24" hidden="1" outlineLevel="1">
      <c r="A24" s="825" t="s">
        <v>405</v>
      </c>
      <c r="B24" s="803" t="s">
        <v>406</v>
      </c>
      <c r="C24" s="795" t="s">
        <v>63</v>
      </c>
      <c r="D24" s="795"/>
      <c r="E24" s="808">
        <v>342.19716553984017</v>
      </c>
      <c r="F24" s="808">
        <f>F11*0.306</f>
        <v>359.84314800000004</v>
      </c>
      <c r="G24" s="808">
        <f>G11*0.306</f>
        <v>372.63197347992008</v>
      </c>
      <c r="H24" s="808">
        <f>H11*0.306</f>
        <v>379.97282335747451</v>
      </c>
      <c r="I24" s="808">
        <f>I11*0.306</f>
        <v>438.82680926393198</v>
      </c>
      <c r="J24" s="808">
        <f t="shared" ref="J24:Y24" si="23">J11*0.306</f>
        <v>450.5127671946305</v>
      </c>
      <c r="K24" s="808">
        <f t="shared" si="23"/>
        <v>463.84794510359154</v>
      </c>
      <c r="L24" s="808">
        <f t="shared" si="23"/>
        <v>477.57784427865789</v>
      </c>
      <c r="M24" s="808">
        <f t="shared" si="23"/>
        <v>491.71414846930617</v>
      </c>
      <c r="N24" s="808">
        <f t="shared" si="23"/>
        <v>506.26888726399773</v>
      </c>
      <c r="O24" s="808">
        <f t="shared" si="23"/>
        <v>521.25444632701203</v>
      </c>
      <c r="P24" s="808">
        <f t="shared" si="23"/>
        <v>536.68357793829171</v>
      </c>
      <c r="Q24" s="808">
        <f t="shared" si="23"/>
        <v>552.56941184526522</v>
      </c>
      <c r="R24" s="808">
        <f t="shared" si="23"/>
        <v>568.92546643588503</v>
      </c>
      <c r="S24" s="808">
        <f t="shared" si="23"/>
        <v>585.7656602423873</v>
      </c>
      <c r="T24" s="808">
        <f t="shared" si="23"/>
        <v>603.10432378556209</v>
      </c>
      <c r="U24" s="808">
        <f t="shared" si="23"/>
        <v>620.9562117696147</v>
      </c>
      <c r="V24" s="808">
        <f t="shared" si="23"/>
        <v>639.33651563799538</v>
      </c>
      <c r="W24" s="808">
        <f t="shared" si="23"/>
        <v>658.26087650088016</v>
      </c>
      <c r="X24" s="819">
        <f t="shared" si="23"/>
        <v>677.74539844530625</v>
      </c>
      <c r="Y24" s="808">
        <f t="shared" si="23"/>
        <v>697.80666223928733</v>
      </c>
      <c r="Z24" s="820"/>
      <c r="AA24" s="820"/>
      <c r="AB24" s="820"/>
      <c r="AC24" s="820"/>
      <c r="AD24" s="820"/>
      <c r="AE24" s="820"/>
      <c r="AF24" s="820"/>
      <c r="AG24" s="820"/>
      <c r="AH24" s="820"/>
      <c r="AI24" s="820"/>
      <c r="AJ24" s="820"/>
      <c r="AK24" s="820"/>
      <c r="AL24" s="820"/>
      <c r="AM24" s="820"/>
      <c r="AN24" s="820"/>
      <c r="AO24" s="820"/>
      <c r="AP24" s="820"/>
      <c r="AQ24" s="820"/>
      <c r="AR24" s="820"/>
      <c r="AS24" s="820"/>
      <c r="AT24" s="820"/>
      <c r="AU24" s="820"/>
      <c r="AV24" s="820"/>
      <c r="AW24" s="820"/>
      <c r="AX24" s="820"/>
      <c r="AY24" s="820"/>
      <c r="AZ24" s="820"/>
      <c r="BA24" s="820"/>
    </row>
    <row r="25" spans="1:54" ht="24" hidden="1" outlineLevel="1">
      <c r="A25" s="825" t="s">
        <v>407</v>
      </c>
      <c r="B25" s="803" t="s">
        <v>408</v>
      </c>
      <c r="C25" s="795" t="s">
        <v>63</v>
      </c>
      <c r="D25" s="795"/>
      <c r="E25" s="807">
        <v>0</v>
      </c>
      <c r="F25" s="807">
        <v>0</v>
      </c>
      <c r="G25" s="813">
        <v>0</v>
      </c>
      <c r="H25" s="813">
        <v>0</v>
      </c>
      <c r="I25" s="813">
        <v>0</v>
      </c>
      <c r="J25" s="813">
        <v>0</v>
      </c>
      <c r="K25" s="813">
        <v>0</v>
      </c>
      <c r="L25" s="813">
        <v>0</v>
      </c>
      <c r="M25" s="813">
        <v>0</v>
      </c>
      <c r="N25" s="813">
        <v>0</v>
      </c>
      <c r="O25" s="813">
        <v>0</v>
      </c>
      <c r="P25" s="813">
        <v>0</v>
      </c>
      <c r="Q25" s="813">
        <v>0</v>
      </c>
      <c r="R25" s="813">
        <v>0</v>
      </c>
      <c r="S25" s="813">
        <v>0</v>
      </c>
      <c r="T25" s="813">
        <v>0</v>
      </c>
      <c r="U25" s="813">
        <v>0</v>
      </c>
      <c r="V25" s="813">
        <v>0</v>
      </c>
      <c r="W25" s="813">
        <v>0</v>
      </c>
      <c r="X25" s="814">
        <v>0</v>
      </c>
      <c r="Y25" s="826"/>
    </row>
    <row r="26" spans="1:54" ht="24" hidden="1" outlineLevel="1">
      <c r="A26" s="825" t="s">
        <v>409</v>
      </c>
      <c r="B26" s="818" t="s">
        <v>410</v>
      </c>
      <c r="C26" s="795" t="s">
        <v>63</v>
      </c>
      <c r="D26" s="795"/>
      <c r="E26" s="807">
        <v>0</v>
      </c>
      <c r="F26" s="827">
        <f>F27+F28</f>
        <v>440.23794545454552</v>
      </c>
      <c r="G26" s="827">
        <f>G27+G28</f>
        <v>2388.6735750000003</v>
      </c>
      <c r="H26" s="827">
        <f>H27+H28</f>
        <v>5178.6111000000001</v>
      </c>
      <c r="I26" s="827">
        <f>I27+I28</f>
        <v>4722.9228376622095</v>
      </c>
      <c r="J26" s="827">
        <f t="shared" ref="J26:Y26" si="24">J27+J28</f>
        <v>4722.9228376622095</v>
      </c>
      <c r="K26" s="827">
        <f t="shared" si="24"/>
        <v>4722.9228376622095</v>
      </c>
      <c r="L26" s="827">
        <f t="shared" si="24"/>
        <v>4722.9228376622095</v>
      </c>
      <c r="M26" s="827">
        <f t="shared" si="24"/>
        <v>4722.9228376622095</v>
      </c>
      <c r="N26" s="827">
        <f t="shared" si="24"/>
        <v>4722.9228376622095</v>
      </c>
      <c r="O26" s="827">
        <f t="shared" si="24"/>
        <v>4722.9228376622095</v>
      </c>
      <c r="P26" s="827">
        <f t="shared" si="24"/>
        <v>3820.6253314336127</v>
      </c>
      <c r="Q26" s="827">
        <f t="shared" si="24"/>
        <v>0</v>
      </c>
      <c r="R26" s="827">
        <f t="shared" si="24"/>
        <v>0</v>
      </c>
      <c r="S26" s="827">
        <f t="shared" si="24"/>
        <v>0</v>
      </c>
      <c r="T26" s="827">
        <f t="shared" si="24"/>
        <v>0</v>
      </c>
      <c r="U26" s="827">
        <f t="shared" si="24"/>
        <v>0</v>
      </c>
      <c r="V26" s="827">
        <f t="shared" si="24"/>
        <v>0</v>
      </c>
      <c r="W26" s="827">
        <f t="shared" si="24"/>
        <v>0</v>
      </c>
      <c r="X26" s="827">
        <f t="shared" si="24"/>
        <v>0</v>
      </c>
      <c r="Y26" s="828">
        <f t="shared" si="24"/>
        <v>0</v>
      </c>
      <c r="Z26" s="827"/>
      <c r="AA26" s="827"/>
      <c r="AB26" s="827"/>
      <c r="AC26" s="827"/>
      <c r="AD26" s="827"/>
      <c r="AE26" s="827"/>
      <c r="AF26" s="827"/>
      <c r="AG26" s="827"/>
      <c r="AH26" s="827"/>
      <c r="AI26" s="827"/>
      <c r="AJ26" s="827"/>
      <c r="AK26" s="827"/>
      <c r="AL26" s="827"/>
      <c r="AM26" s="827"/>
      <c r="AN26" s="827"/>
      <c r="AO26" s="827"/>
      <c r="AP26" s="827"/>
      <c r="AQ26" s="827"/>
      <c r="AR26" s="827"/>
      <c r="AS26" s="827"/>
      <c r="AT26" s="827"/>
      <c r="AU26" s="827"/>
      <c r="AV26" s="827"/>
      <c r="AW26" s="827"/>
      <c r="AX26" s="827"/>
      <c r="AY26" s="827"/>
      <c r="AZ26" s="827"/>
      <c r="BA26" s="827"/>
      <c r="BB26" s="829">
        <f>SUM(F26:X26)</f>
        <v>44888.607815523625</v>
      </c>
    </row>
    <row r="27" spans="1:54" hidden="1" outlineLevel="1">
      <c r="A27" s="825" t="s">
        <v>411</v>
      </c>
      <c r="B27" s="818" t="s">
        <v>412</v>
      </c>
      <c r="C27" s="795"/>
      <c r="D27" s="795"/>
      <c r="E27" s="807"/>
      <c r="F27" s="830">
        <v>440.23794545454552</v>
      </c>
      <c r="G27" s="822">
        <v>2388.6735750000003</v>
      </c>
      <c r="H27" s="822">
        <v>4712.0769</v>
      </c>
      <c r="I27" s="822">
        <f>'[84]АМ факт'!Q$45</f>
        <v>3497.5802722874078</v>
      </c>
      <c r="J27" s="822">
        <f>'[84]АМ факт'!R$45</f>
        <v>3497.5802722874078</v>
      </c>
      <c r="K27" s="822">
        <f>'[84]АМ факт'!S$45</f>
        <v>3497.5802722874078</v>
      </c>
      <c r="L27" s="822">
        <f>'[84]АМ факт'!T$45</f>
        <v>3497.5802722874078</v>
      </c>
      <c r="M27" s="822">
        <f>'[84]АМ факт'!U$45</f>
        <v>3497.5802722874078</v>
      </c>
      <c r="N27" s="822">
        <f>'[84]АМ факт'!V$45</f>
        <v>3497.5802722874078</v>
      </c>
      <c r="O27" s="822">
        <f>'[84]АМ факт'!W$45</f>
        <v>3497.5802722874078</v>
      </c>
      <c r="P27" s="822">
        <f>'[84]АМ факт'!X$45</f>
        <v>2845.0437395740682</v>
      </c>
      <c r="Q27" s="822">
        <f>'[84]АМ факт'!Y$45</f>
        <v>0</v>
      </c>
      <c r="R27" s="822">
        <f>'[84]АМ факт'!Z$45</f>
        <v>0</v>
      </c>
      <c r="S27" s="822">
        <f>'[84]АМ факт'!AA$45</f>
        <v>0</v>
      </c>
      <c r="T27" s="822">
        <f>'[84]АМ факт'!AB$45</f>
        <v>0</v>
      </c>
      <c r="U27" s="822">
        <f>'[84]АМ факт'!AC$45</f>
        <v>0</v>
      </c>
      <c r="V27" s="822">
        <f>'[84]АМ факт'!AD$45</f>
        <v>0</v>
      </c>
      <c r="W27" s="822">
        <f>'[84]АМ факт'!AE$45</f>
        <v>0</v>
      </c>
      <c r="X27" s="823">
        <f>'[84]АМ факт'!AF$45</f>
        <v>0</v>
      </c>
      <c r="Y27" s="822">
        <f>'[84]АМ факт'!AG$45</f>
        <v>0</v>
      </c>
      <c r="Z27" s="824"/>
      <c r="AA27" s="824"/>
      <c r="AB27" s="824"/>
      <c r="AC27" s="824"/>
      <c r="AD27" s="824"/>
      <c r="AE27" s="824"/>
      <c r="AF27" s="824"/>
      <c r="AG27" s="824"/>
      <c r="AH27" s="824"/>
      <c r="AI27" s="824"/>
      <c r="AJ27" s="824"/>
      <c r="AK27" s="824"/>
      <c r="AL27" s="824"/>
      <c r="AM27" s="824"/>
      <c r="AN27" s="824"/>
      <c r="AO27" s="824"/>
      <c r="AP27" s="824"/>
      <c r="AQ27" s="824"/>
      <c r="AR27" s="824"/>
      <c r="AS27" s="824"/>
      <c r="AT27" s="824"/>
      <c r="AU27" s="824"/>
      <c r="AV27" s="824"/>
      <c r="AW27" s="824"/>
      <c r="AX27" s="824"/>
      <c r="AY27" s="824"/>
      <c r="AZ27" s="824"/>
      <c r="BA27" s="824"/>
      <c r="BB27" s="829">
        <f>SUM(F27:X27)</f>
        <v>34869.094066040467</v>
      </c>
    </row>
    <row r="28" spans="1:54" hidden="1" outlineLevel="1">
      <c r="A28" s="825" t="s">
        <v>413</v>
      </c>
      <c r="B28" s="818" t="s">
        <v>414</v>
      </c>
      <c r="C28" s="795"/>
      <c r="D28" s="795"/>
      <c r="E28" s="807"/>
      <c r="F28" s="830"/>
      <c r="G28" s="822"/>
      <c r="H28" s="822">
        <v>466.5342</v>
      </c>
      <c r="I28" s="822">
        <v>1225.3425653748016</v>
      </c>
      <c r="J28" s="822">
        <v>1225.3425653748016</v>
      </c>
      <c r="K28" s="822">
        <v>1225.3425653748016</v>
      </c>
      <c r="L28" s="822">
        <v>1225.3425653748016</v>
      </c>
      <c r="M28" s="822">
        <v>1225.3425653748016</v>
      </c>
      <c r="N28" s="822">
        <v>1225.3425653748016</v>
      </c>
      <c r="O28" s="822">
        <v>1225.3425653748016</v>
      </c>
      <c r="P28" s="822">
        <v>975.58159185954469</v>
      </c>
      <c r="Q28" s="822">
        <v>0</v>
      </c>
      <c r="R28" s="822">
        <v>0</v>
      </c>
      <c r="S28" s="822">
        <v>0</v>
      </c>
      <c r="T28" s="822">
        <v>0</v>
      </c>
      <c r="U28" s="822">
        <v>0</v>
      </c>
      <c r="V28" s="822">
        <v>0</v>
      </c>
      <c r="W28" s="822">
        <v>0</v>
      </c>
      <c r="X28" s="823">
        <v>0</v>
      </c>
      <c r="Y28" s="822">
        <v>0</v>
      </c>
      <c r="Z28" s="824"/>
      <c r="AA28" s="824"/>
      <c r="AB28" s="824"/>
      <c r="AC28" s="824"/>
      <c r="AD28" s="824"/>
      <c r="AE28" s="824"/>
      <c r="AF28" s="824"/>
      <c r="AG28" s="824"/>
      <c r="AH28" s="824"/>
      <c r="AI28" s="824"/>
      <c r="AJ28" s="824"/>
      <c r="AK28" s="824"/>
      <c r="AL28" s="824"/>
      <c r="AM28" s="824"/>
      <c r="AN28" s="824"/>
      <c r="AO28" s="824"/>
      <c r="AP28" s="824"/>
      <c r="AQ28" s="824"/>
      <c r="AR28" s="824"/>
      <c r="AS28" s="824"/>
      <c r="AT28" s="824"/>
      <c r="AU28" s="824"/>
      <c r="AV28" s="824"/>
      <c r="AW28" s="824"/>
      <c r="AX28" s="824"/>
      <c r="AY28" s="824"/>
      <c r="AZ28" s="824"/>
      <c r="BA28" s="824"/>
      <c r="BB28" s="829">
        <f>SUM(F28:X28)</f>
        <v>10019.513749483156</v>
      </c>
    </row>
    <row r="29" spans="1:54" ht="36" hidden="1" outlineLevel="1">
      <c r="A29" s="825" t="s">
        <v>415</v>
      </c>
      <c r="B29" s="803" t="s">
        <v>416</v>
      </c>
      <c r="C29" s="795" t="s">
        <v>63</v>
      </c>
      <c r="D29" s="795"/>
      <c r="E29" s="807"/>
      <c r="F29" s="807">
        <v>0</v>
      </c>
      <c r="G29" s="807">
        <v>0</v>
      </c>
      <c r="H29" s="807">
        <v>0</v>
      </c>
      <c r="I29" s="807">
        <v>0</v>
      </c>
      <c r="J29" s="807">
        <v>0</v>
      </c>
      <c r="K29" s="807">
        <v>0</v>
      </c>
      <c r="L29" s="807">
        <v>0</v>
      </c>
      <c r="M29" s="807">
        <v>0</v>
      </c>
      <c r="N29" s="807">
        <v>0</v>
      </c>
      <c r="O29" s="807">
        <v>0</v>
      </c>
      <c r="P29" s="807">
        <v>0</v>
      </c>
      <c r="Q29" s="807">
        <v>0</v>
      </c>
      <c r="R29" s="807">
        <v>0</v>
      </c>
      <c r="S29" s="807">
        <v>0</v>
      </c>
      <c r="T29" s="807">
        <v>0</v>
      </c>
      <c r="U29" s="813">
        <v>0</v>
      </c>
      <c r="V29" s="813">
        <v>0</v>
      </c>
      <c r="W29" s="813">
        <v>0</v>
      </c>
      <c r="X29" s="814">
        <v>0</v>
      </c>
      <c r="Y29" s="813">
        <v>0</v>
      </c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</row>
    <row r="30" spans="1:54" ht="24" hidden="1" outlineLevel="1">
      <c r="A30" s="825" t="s">
        <v>417</v>
      </c>
      <c r="B30" s="803" t="s">
        <v>141</v>
      </c>
      <c r="C30" s="795" t="s">
        <v>63</v>
      </c>
      <c r="D30" s="795"/>
      <c r="E30" s="807">
        <v>36.167999999999999</v>
      </c>
      <c r="F30" s="831">
        <v>675.95994835376473</v>
      </c>
      <c r="G30" s="813"/>
      <c r="H30" s="813">
        <v>246.0792772261272</v>
      </c>
      <c r="I30" s="813" t="e">
        <f ca="1">(I39+I43-I40)/0.8*0.2</f>
        <v>#VALUE!</v>
      </c>
      <c r="J30" s="813" t="e">
        <f t="shared" ref="J30:Y30" ca="1" si="25">(J39+J43-J40)/0.8*0.2</f>
        <v>#VALUE!</v>
      </c>
      <c r="K30" s="813" t="e">
        <f t="shared" ca="1" si="25"/>
        <v>#VALUE!</v>
      </c>
      <c r="L30" s="813" t="e">
        <f t="shared" ca="1" si="25"/>
        <v>#VALUE!</v>
      </c>
      <c r="M30" s="813" t="e">
        <f t="shared" ca="1" si="25"/>
        <v>#VALUE!</v>
      </c>
      <c r="N30" s="813" t="e">
        <f t="shared" ca="1" si="25"/>
        <v>#VALUE!</v>
      </c>
      <c r="O30" s="813" t="e">
        <f t="shared" ca="1" si="25"/>
        <v>#VALUE!</v>
      </c>
      <c r="P30" s="813">
        <f t="shared" si="25"/>
        <v>159.6346583930405</v>
      </c>
      <c r="Q30" s="813">
        <f t="shared" si="25"/>
        <v>64.014028904420556</v>
      </c>
      <c r="R30" s="813">
        <f t="shared" si="25"/>
        <v>65.242351776359016</v>
      </c>
      <c r="S30" s="813">
        <f t="shared" si="25"/>
        <v>66.910681194758496</v>
      </c>
      <c r="T30" s="813">
        <f t="shared" si="25"/>
        <v>69.03578430443595</v>
      </c>
      <c r="U30" s="813">
        <f t="shared" si="25"/>
        <v>71.22957234401234</v>
      </c>
      <c r="V30" s="813">
        <f t="shared" si="25"/>
        <v>73.494309662526845</v>
      </c>
      <c r="W30" s="813">
        <f t="shared" si="25"/>
        <v>75.832336884754611</v>
      </c>
      <c r="X30" s="814">
        <f t="shared" si="25"/>
        <v>78.24607353900906</v>
      </c>
      <c r="Y30" s="813">
        <f t="shared" si="25"/>
        <v>80.750520777527981</v>
      </c>
      <c r="Z30" s="815"/>
      <c r="AA30" s="815"/>
      <c r="AB30" s="815"/>
      <c r="AC30" s="815"/>
      <c r="AD30" s="815"/>
      <c r="AE30" s="815"/>
      <c r="AF30" s="815"/>
      <c r="AG30" s="815"/>
      <c r="AH30" s="815"/>
      <c r="AI30" s="815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</row>
    <row r="31" spans="1:54" ht="24" hidden="1" outlineLevel="1">
      <c r="A31" s="825" t="s">
        <v>418</v>
      </c>
      <c r="B31" s="803" t="s">
        <v>419</v>
      </c>
      <c r="C31" s="795" t="s">
        <v>63</v>
      </c>
      <c r="D31" s="795"/>
      <c r="E31" s="807">
        <v>0</v>
      </c>
      <c r="F31" s="807">
        <v>0</v>
      </c>
      <c r="G31" s="807">
        <v>0</v>
      </c>
      <c r="H31" s="807">
        <v>0</v>
      </c>
      <c r="I31" s="807">
        <v>0</v>
      </c>
      <c r="J31" s="807">
        <v>0</v>
      </c>
      <c r="K31" s="807">
        <v>0</v>
      </c>
      <c r="L31" s="807">
        <v>0</v>
      </c>
      <c r="M31" s="807">
        <v>0</v>
      </c>
      <c r="N31" s="807">
        <v>0</v>
      </c>
      <c r="O31" s="807">
        <v>0</v>
      </c>
      <c r="P31" s="807">
        <v>0</v>
      </c>
      <c r="Q31" s="807">
        <v>0</v>
      </c>
      <c r="R31" s="807">
        <v>0</v>
      </c>
      <c r="S31" s="807">
        <v>0</v>
      </c>
      <c r="T31" s="807">
        <v>0</v>
      </c>
      <c r="U31" s="807">
        <v>0</v>
      </c>
      <c r="V31" s="807">
        <v>0</v>
      </c>
      <c r="W31" s="807">
        <v>0</v>
      </c>
      <c r="X31" s="832">
        <v>0</v>
      </c>
      <c r="Y31" s="826"/>
    </row>
    <row r="32" spans="1:54" ht="24" hidden="1" outlineLevel="1">
      <c r="A32" s="833" t="s">
        <v>30</v>
      </c>
      <c r="B32" s="788" t="s">
        <v>420</v>
      </c>
      <c r="C32" s="787" t="s">
        <v>63</v>
      </c>
      <c r="D32" s="787"/>
      <c r="E32" s="810">
        <f>SUM(E33:E38)</f>
        <v>16226.41972505</v>
      </c>
      <c r="F32" s="810">
        <f>SUM(F33:F38)</f>
        <v>16289.732770564</v>
      </c>
      <c r="G32" s="810">
        <f>SUM(G33:G38)</f>
        <v>14534.768459329842</v>
      </c>
      <c r="H32" s="810">
        <f t="shared" ref="H32:Y32" si="26">SUM(H33:H38)</f>
        <v>14561.392095442241</v>
      </c>
      <c r="I32" s="810">
        <f t="shared" si="26"/>
        <v>15366.042418288165</v>
      </c>
      <c r="J32" s="810">
        <f t="shared" si="26"/>
        <v>15980.684115019691</v>
      </c>
      <c r="K32" s="810">
        <f t="shared" si="26"/>
        <v>16619.911479620481</v>
      </c>
      <c r="L32" s="810">
        <f t="shared" si="26"/>
        <v>17284.707938805299</v>
      </c>
      <c r="M32" s="810">
        <f t="shared" si="26"/>
        <v>17976.096256357512</v>
      </c>
      <c r="N32" s="810">
        <f t="shared" si="26"/>
        <v>18695.140106611812</v>
      </c>
      <c r="O32" s="810">
        <f t="shared" si="26"/>
        <v>19442.945710876287</v>
      </c>
      <c r="P32" s="810">
        <f t="shared" si="26"/>
        <v>20220.663539311339</v>
      </c>
      <c r="Q32" s="810">
        <f t="shared" si="26"/>
        <v>21029.490080883796</v>
      </c>
      <c r="R32" s="810">
        <f t="shared" si="26"/>
        <v>21870.669684119144</v>
      </c>
      <c r="S32" s="810">
        <f t="shared" si="26"/>
        <v>21351.597669979506</v>
      </c>
      <c r="T32" s="810">
        <f t="shared" si="26"/>
        <v>22205.661576778686</v>
      </c>
      <c r="U32" s="810">
        <f t="shared" si="26"/>
        <v>23093.888039849833</v>
      </c>
      <c r="V32" s="810">
        <f t="shared" si="26"/>
        <v>24017.643561443831</v>
      </c>
      <c r="W32" s="810">
        <f t="shared" si="26"/>
        <v>24978.349303901585</v>
      </c>
      <c r="X32" s="811">
        <f t="shared" si="26"/>
        <v>25977.483276057654</v>
      </c>
      <c r="Y32" s="810">
        <f t="shared" si="26"/>
        <v>27019.633491296649</v>
      </c>
      <c r="Z32" s="812"/>
      <c r="AA32" s="812"/>
      <c r="AB32" s="812"/>
      <c r="AC32" s="812"/>
      <c r="AD32" s="812"/>
      <c r="AE32" s="812"/>
      <c r="AF32" s="812"/>
      <c r="AG32" s="812"/>
      <c r="AH32" s="812"/>
      <c r="AI32" s="812"/>
      <c r="AJ32" s="812"/>
      <c r="AK32" s="812"/>
      <c r="AL32" s="812"/>
      <c r="AM32" s="812"/>
      <c r="AN32" s="812"/>
      <c r="AO32" s="812"/>
      <c r="AP32" s="812"/>
      <c r="AQ32" s="812"/>
      <c r="AR32" s="812"/>
      <c r="AS32" s="812"/>
      <c r="AT32" s="812"/>
      <c r="AU32" s="812"/>
      <c r="AV32" s="812"/>
      <c r="AW32" s="812"/>
      <c r="AX32" s="812"/>
      <c r="AY32" s="812"/>
      <c r="AZ32" s="812"/>
      <c r="BA32" s="812"/>
    </row>
    <row r="33" spans="1:53" ht="24" hidden="1" outlineLevel="1">
      <c r="A33" s="825" t="s">
        <v>348</v>
      </c>
      <c r="B33" s="803" t="s">
        <v>421</v>
      </c>
      <c r="C33" s="795" t="s">
        <v>63</v>
      </c>
      <c r="D33" s="795"/>
      <c r="E33" s="807">
        <v>0</v>
      </c>
      <c r="F33" s="807">
        <v>0</v>
      </c>
      <c r="G33" s="807">
        <v>0</v>
      </c>
      <c r="H33" s="807">
        <v>0</v>
      </c>
      <c r="I33" s="807">
        <v>0</v>
      </c>
      <c r="J33" s="807">
        <v>0</v>
      </c>
      <c r="K33" s="807">
        <v>0</v>
      </c>
      <c r="L33" s="807">
        <v>0</v>
      </c>
      <c r="M33" s="807">
        <v>0</v>
      </c>
      <c r="N33" s="807">
        <v>0</v>
      </c>
      <c r="O33" s="807">
        <v>0</v>
      </c>
      <c r="P33" s="807">
        <v>0</v>
      </c>
      <c r="Q33" s="807">
        <v>0</v>
      </c>
      <c r="R33" s="807">
        <v>0</v>
      </c>
      <c r="S33" s="807">
        <v>0</v>
      </c>
      <c r="T33" s="807">
        <v>0</v>
      </c>
      <c r="U33" s="807">
        <v>0</v>
      </c>
      <c r="V33" s="807">
        <v>0</v>
      </c>
      <c r="W33" s="807">
        <v>0</v>
      </c>
      <c r="X33" s="832">
        <v>0</v>
      </c>
      <c r="Y33" s="807">
        <v>1</v>
      </c>
      <c r="Z33" s="834"/>
      <c r="AA33" s="834"/>
      <c r="AB33" s="834"/>
      <c r="AC33" s="834"/>
      <c r="AD33" s="834"/>
      <c r="AE33" s="834"/>
      <c r="AF33" s="834"/>
      <c r="AG33" s="834"/>
      <c r="AH33" s="834"/>
      <c r="AI33" s="834"/>
      <c r="AJ33" s="834"/>
      <c r="AK33" s="834"/>
      <c r="AL33" s="834"/>
      <c r="AM33" s="834"/>
      <c r="AN33" s="834"/>
      <c r="AO33" s="834"/>
      <c r="AP33" s="834"/>
      <c r="AQ33" s="834"/>
      <c r="AR33" s="834"/>
      <c r="AS33" s="834"/>
      <c r="AT33" s="834"/>
      <c r="AU33" s="834"/>
      <c r="AV33" s="834"/>
      <c r="AW33" s="834"/>
      <c r="AX33" s="834"/>
      <c r="AY33" s="834"/>
      <c r="AZ33" s="834"/>
      <c r="BA33" s="834"/>
    </row>
    <row r="34" spans="1:53" ht="24" hidden="1" outlineLevel="1">
      <c r="A34" s="825" t="s">
        <v>422</v>
      </c>
      <c r="B34" s="803" t="s">
        <v>423</v>
      </c>
      <c r="C34" s="795" t="s">
        <v>63</v>
      </c>
      <c r="D34" s="795"/>
      <c r="E34" s="830">
        <f>39.06*E59</f>
        <v>248.76142200000004</v>
      </c>
      <c r="F34" s="830">
        <f>39.06*F59</f>
        <v>260.20444741200004</v>
      </c>
      <c r="G34" s="830">
        <f>39.06*G59</f>
        <v>267.00534447984296</v>
      </c>
      <c r="H34" s="830">
        <f>39.06*H59</f>
        <v>280.96260724223998</v>
      </c>
      <c r="I34" s="830">
        <f>99.567*I59</f>
        <v>745.55972032296256</v>
      </c>
      <c r="J34" s="830">
        <f t="shared" ref="J34:Y34" si="27">99.567*J59</f>
        <v>775.38210913588114</v>
      </c>
      <c r="K34" s="830">
        <f t="shared" si="27"/>
        <v>806.3973935013164</v>
      </c>
      <c r="L34" s="830">
        <f t="shared" si="27"/>
        <v>838.65328924136907</v>
      </c>
      <c r="M34" s="830">
        <f t="shared" si="27"/>
        <v>872.19942081102386</v>
      </c>
      <c r="N34" s="830">
        <f t="shared" si="27"/>
        <v>907.08739764346501</v>
      </c>
      <c r="O34" s="830">
        <f t="shared" si="27"/>
        <v>943.37089354920352</v>
      </c>
      <c r="P34" s="830">
        <f t="shared" si="27"/>
        <v>981.10572929117166</v>
      </c>
      <c r="Q34" s="830">
        <f t="shared" si="27"/>
        <v>1020.3499584628186</v>
      </c>
      <c r="R34" s="830">
        <f t="shared" si="27"/>
        <v>1061.1639568013313</v>
      </c>
      <c r="S34" s="830">
        <f t="shared" si="27"/>
        <v>1103.6105150733845</v>
      </c>
      <c r="T34" s="830">
        <f t="shared" si="27"/>
        <v>1147.75493567632</v>
      </c>
      <c r="U34" s="830">
        <f t="shared" si="27"/>
        <v>1193.6651331033729</v>
      </c>
      <c r="V34" s="830">
        <f t="shared" si="27"/>
        <v>1241.411738427508</v>
      </c>
      <c r="W34" s="830">
        <f t="shared" si="27"/>
        <v>1291.0682079646083</v>
      </c>
      <c r="X34" s="835">
        <f t="shared" si="27"/>
        <v>1342.7109362831927</v>
      </c>
      <c r="Y34" s="830">
        <f t="shared" si="27"/>
        <v>1396.4193737345204</v>
      </c>
      <c r="Z34" s="836"/>
      <c r="AA34" s="836"/>
      <c r="AB34" s="836"/>
      <c r="AC34" s="836"/>
      <c r="AD34" s="836"/>
      <c r="AE34" s="836"/>
      <c r="AF34" s="836"/>
      <c r="AG34" s="836"/>
      <c r="AH34" s="836"/>
      <c r="AI34" s="836"/>
      <c r="AJ34" s="836"/>
      <c r="AK34" s="836"/>
      <c r="AL34" s="836"/>
      <c r="AM34" s="836"/>
      <c r="AN34" s="836"/>
      <c r="AO34" s="836"/>
      <c r="AP34" s="836"/>
      <c r="AQ34" s="836"/>
      <c r="AR34" s="836"/>
      <c r="AS34" s="836"/>
      <c r="AT34" s="836"/>
      <c r="AU34" s="836"/>
      <c r="AV34" s="836"/>
      <c r="AW34" s="836"/>
      <c r="AX34" s="836"/>
      <c r="AY34" s="836"/>
      <c r="AZ34" s="836"/>
      <c r="BA34" s="836"/>
    </row>
    <row r="35" spans="1:53" ht="24" hidden="1" outlineLevel="1">
      <c r="A35" s="825" t="s">
        <v>424</v>
      </c>
      <c r="B35" s="803" t="s">
        <v>425</v>
      </c>
      <c r="C35" s="795" t="s">
        <v>63</v>
      </c>
      <c r="D35" s="795"/>
      <c r="E35" s="830">
        <v>15903.448303050001</v>
      </c>
      <c r="F35" s="830">
        <v>15955.318323152002</v>
      </c>
      <c r="G35" s="830">
        <f t="shared" ref="G35:Y35" si="28">((G46+G47)*G48*G62+(G46+G47)*G49*G63)/1000</f>
        <v>14193.553114849999</v>
      </c>
      <c r="H35" s="830">
        <f t="shared" si="28"/>
        <v>14205.358488200001</v>
      </c>
      <c r="I35" s="830">
        <f t="shared" si="28"/>
        <v>14598.546289107602</v>
      </c>
      <c r="J35" s="830">
        <f t="shared" si="28"/>
        <v>15182.488140671907</v>
      </c>
      <c r="K35" s="830">
        <f t="shared" si="28"/>
        <v>15789.787666298784</v>
      </c>
      <c r="L35" s="830">
        <f t="shared" si="28"/>
        <v>16421.379172950732</v>
      </c>
      <c r="M35" s="830">
        <f t="shared" si="28"/>
        <v>17078.234339868766</v>
      </c>
      <c r="N35" s="830">
        <f t="shared" si="28"/>
        <v>17761.363713463514</v>
      </c>
      <c r="O35" s="830">
        <f t="shared" si="28"/>
        <v>18471.81826200206</v>
      </c>
      <c r="P35" s="830">
        <f t="shared" si="28"/>
        <v>19210.690992482141</v>
      </c>
      <c r="Q35" s="830">
        <f t="shared" si="28"/>
        <v>19979.118632181428</v>
      </c>
      <c r="R35" s="830">
        <f t="shared" si="28"/>
        <v>20778.283377468684</v>
      </c>
      <c r="S35" s="830">
        <f t="shared" si="28"/>
        <v>20247.987154906121</v>
      </c>
      <c r="T35" s="830">
        <f t="shared" si="28"/>
        <v>21057.906641102367</v>
      </c>
      <c r="U35" s="830">
        <f t="shared" si="28"/>
        <v>21900.222906746461</v>
      </c>
      <c r="V35" s="830">
        <f t="shared" si="28"/>
        <v>22776.231823016322</v>
      </c>
      <c r="W35" s="830">
        <f t="shared" si="28"/>
        <v>23687.281095936978</v>
      </c>
      <c r="X35" s="835">
        <f t="shared" si="28"/>
        <v>24634.772339774459</v>
      </c>
      <c r="Y35" s="830">
        <f t="shared" si="28"/>
        <v>25622.214117562129</v>
      </c>
      <c r="Z35" s="836"/>
      <c r="AA35" s="836"/>
      <c r="AB35" s="836"/>
      <c r="AC35" s="836"/>
      <c r="AD35" s="836"/>
      <c r="AE35" s="836"/>
      <c r="AF35" s="836"/>
      <c r="AG35" s="836"/>
      <c r="AH35" s="836"/>
      <c r="AI35" s="836"/>
      <c r="AJ35" s="836"/>
      <c r="AK35" s="836"/>
      <c r="AL35" s="836"/>
      <c r="AM35" s="836"/>
      <c r="AN35" s="836"/>
      <c r="AO35" s="836"/>
      <c r="AP35" s="836"/>
      <c r="AQ35" s="836"/>
      <c r="AR35" s="836"/>
      <c r="AS35" s="836"/>
      <c r="AT35" s="836"/>
      <c r="AU35" s="836"/>
      <c r="AV35" s="836"/>
      <c r="AW35" s="836"/>
      <c r="AX35" s="836"/>
      <c r="AY35" s="836"/>
      <c r="AZ35" s="836"/>
      <c r="BA35" s="836"/>
    </row>
    <row r="36" spans="1:53" ht="24" hidden="1" outlineLevel="1">
      <c r="A36" s="825" t="s">
        <v>426</v>
      </c>
      <c r="B36" s="803" t="s">
        <v>427</v>
      </c>
      <c r="C36" s="795" t="s">
        <v>63</v>
      </c>
      <c r="D36" s="795"/>
      <c r="E36" s="807"/>
      <c r="F36" s="807"/>
      <c r="G36" s="813">
        <f t="shared" ref="G36:Y36" si="29">F36*(1+G53/2)</f>
        <v>0</v>
      </c>
      <c r="H36" s="813">
        <f t="shared" si="29"/>
        <v>0</v>
      </c>
      <c r="I36" s="813">
        <f t="shared" si="29"/>
        <v>0</v>
      </c>
      <c r="J36" s="813">
        <f t="shared" si="29"/>
        <v>0</v>
      </c>
      <c r="K36" s="813">
        <f t="shared" si="29"/>
        <v>0</v>
      </c>
      <c r="L36" s="813">
        <f t="shared" si="29"/>
        <v>0</v>
      </c>
      <c r="M36" s="813">
        <f t="shared" si="29"/>
        <v>0</v>
      </c>
      <c r="N36" s="813">
        <f t="shared" si="29"/>
        <v>0</v>
      </c>
      <c r="O36" s="813">
        <f t="shared" si="29"/>
        <v>0</v>
      </c>
      <c r="P36" s="813">
        <f t="shared" si="29"/>
        <v>0</v>
      </c>
      <c r="Q36" s="813">
        <f t="shared" si="29"/>
        <v>0</v>
      </c>
      <c r="R36" s="813">
        <f t="shared" si="29"/>
        <v>0</v>
      </c>
      <c r="S36" s="813">
        <f t="shared" si="29"/>
        <v>0</v>
      </c>
      <c r="T36" s="813">
        <f t="shared" si="29"/>
        <v>0</v>
      </c>
      <c r="U36" s="813">
        <f t="shared" si="29"/>
        <v>0</v>
      </c>
      <c r="V36" s="813">
        <f t="shared" si="29"/>
        <v>0</v>
      </c>
      <c r="W36" s="813">
        <f t="shared" si="29"/>
        <v>0</v>
      </c>
      <c r="X36" s="814">
        <f t="shared" si="29"/>
        <v>0</v>
      </c>
      <c r="Y36" s="813">
        <f t="shared" si="29"/>
        <v>0</v>
      </c>
      <c r="Z36" s="815"/>
      <c r="AA36" s="815"/>
      <c r="AB36" s="815"/>
      <c r="AC36" s="815"/>
      <c r="AD36" s="815"/>
      <c r="AE36" s="815"/>
      <c r="AF36" s="815"/>
      <c r="AG36" s="815"/>
      <c r="AH36" s="815"/>
      <c r="AI36" s="815"/>
      <c r="AJ36" s="815"/>
      <c r="AK36" s="815"/>
      <c r="AL36" s="815"/>
      <c r="AM36" s="815"/>
      <c r="AN36" s="815"/>
      <c r="AO36" s="815"/>
      <c r="AP36" s="815"/>
      <c r="AQ36" s="815"/>
      <c r="AR36" s="815"/>
      <c r="AS36" s="815"/>
      <c r="AT36" s="815"/>
      <c r="AU36" s="815"/>
      <c r="AV36" s="815"/>
      <c r="AW36" s="815"/>
      <c r="AX36" s="815"/>
      <c r="AY36" s="815"/>
      <c r="AZ36" s="815"/>
      <c r="BA36" s="815"/>
    </row>
    <row r="37" spans="1:53" ht="24" hidden="1" outlineLevel="1">
      <c r="A37" s="825" t="s">
        <v>428</v>
      </c>
      <c r="B37" s="803" t="s">
        <v>429</v>
      </c>
      <c r="C37" s="795" t="s">
        <v>63</v>
      </c>
      <c r="D37" s="795"/>
      <c r="E37" s="830">
        <v>74.209999999999994</v>
      </c>
      <c r="F37" s="830">
        <v>74.209999999999994</v>
      </c>
      <c r="G37" s="830">
        <v>74.209999999999994</v>
      </c>
      <c r="H37" s="830">
        <v>75.070999999999998</v>
      </c>
      <c r="I37" s="830">
        <f t="shared" ref="I37:Y37" si="30">(I77*I48*I60+I77*I49*I61)/1000</f>
        <v>21.9364088576</v>
      </c>
      <c r="J37" s="830">
        <f t="shared" si="30"/>
        <v>22.813865211904002</v>
      </c>
      <c r="K37" s="830">
        <f t="shared" si="30"/>
        <v>23.726419820380166</v>
      </c>
      <c r="L37" s="830">
        <f t="shared" si="30"/>
        <v>24.675476613195368</v>
      </c>
      <c r="M37" s="830">
        <f t="shared" si="30"/>
        <v>25.662495677723186</v>
      </c>
      <c r="N37" s="830">
        <f t="shared" si="30"/>
        <v>26.688995504832118</v>
      </c>
      <c r="O37" s="830">
        <f t="shared" si="30"/>
        <v>27.756555325025403</v>
      </c>
      <c r="P37" s="830">
        <f t="shared" si="30"/>
        <v>28.866817538026417</v>
      </c>
      <c r="Q37" s="830">
        <f t="shared" si="30"/>
        <v>30.021490239547479</v>
      </c>
      <c r="R37" s="830">
        <f t="shared" si="30"/>
        <v>31.22234984912938</v>
      </c>
      <c r="S37" s="830">
        <f t="shared" si="30"/>
        <v>0</v>
      </c>
      <c r="T37" s="830">
        <f t="shared" si="30"/>
        <v>0</v>
      </c>
      <c r="U37" s="830">
        <f t="shared" si="30"/>
        <v>0</v>
      </c>
      <c r="V37" s="830">
        <f t="shared" si="30"/>
        <v>0</v>
      </c>
      <c r="W37" s="830">
        <f t="shared" si="30"/>
        <v>0</v>
      </c>
      <c r="X37" s="835">
        <f t="shared" si="30"/>
        <v>0</v>
      </c>
      <c r="Y37" s="830">
        <f t="shared" si="30"/>
        <v>0</v>
      </c>
      <c r="Z37" s="836"/>
      <c r="AA37" s="836"/>
      <c r="AB37" s="836"/>
      <c r="AC37" s="836"/>
      <c r="AD37" s="836"/>
      <c r="AE37" s="836"/>
      <c r="AF37" s="836"/>
      <c r="AG37" s="836"/>
      <c r="AH37" s="836"/>
      <c r="AI37" s="836"/>
      <c r="AJ37" s="836"/>
      <c r="AK37" s="836"/>
      <c r="AL37" s="836"/>
      <c r="AM37" s="836"/>
      <c r="AN37" s="836"/>
      <c r="AO37" s="836"/>
      <c r="AP37" s="836"/>
      <c r="AQ37" s="836"/>
      <c r="AR37" s="836"/>
      <c r="AS37" s="836"/>
      <c r="AT37" s="836"/>
      <c r="AU37" s="836"/>
      <c r="AV37" s="836"/>
      <c r="AW37" s="836"/>
      <c r="AX37" s="836"/>
      <c r="AY37" s="836"/>
      <c r="AZ37" s="836"/>
      <c r="BA37" s="836"/>
    </row>
    <row r="38" spans="1:53" ht="24" hidden="1" outlineLevel="1">
      <c r="A38" s="825" t="s">
        <v>430</v>
      </c>
      <c r="B38" s="803" t="s">
        <v>431</v>
      </c>
      <c r="C38" s="795" t="s">
        <v>63</v>
      </c>
      <c r="D38" s="795"/>
      <c r="E38" s="807"/>
      <c r="F38" s="807">
        <v>0</v>
      </c>
      <c r="G38" s="807">
        <f t="shared" ref="G38:Y38" si="31">F38*(1+G53/2)</f>
        <v>0</v>
      </c>
      <c r="H38" s="807">
        <f t="shared" si="31"/>
        <v>0</v>
      </c>
      <c r="I38" s="807">
        <f t="shared" si="31"/>
        <v>0</v>
      </c>
      <c r="J38" s="807">
        <f t="shared" si="31"/>
        <v>0</v>
      </c>
      <c r="K38" s="807">
        <f t="shared" si="31"/>
        <v>0</v>
      </c>
      <c r="L38" s="807">
        <f t="shared" si="31"/>
        <v>0</v>
      </c>
      <c r="M38" s="807">
        <f t="shared" si="31"/>
        <v>0</v>
      </c>
      <c r="N38" s="807">
        <f t="shared" si="31"/>
        <v>0</v>
      </c>
      <c r="O38" s="807">
        <f t="shared" si="31"/>
        <v>0</v>
      </c>
      <c r="P38" s="807">
        <f t="shared" si="31"/>
        <v>0</v>
      </c>
      <c r="Q38" s="807">
        <f t="shared" si="31"/>
        <v>0</v>
      </c>
      <c r="R38" s="807">
        <f t="shared" si="31"/>
        <v>0</v>
      </c>
      <c r="S38" s="807">
        <f t="shared" si="31"/>
        <v>0</v>
      </c>
      <c r="T38" s="807">
        <f t="shared" si="31"/>
        <v>0</v>
      </c>
      <c r="U38" s="807">
        <f t="shared" si="31"/>
        <v>0</v>
      </c>
      <c r="V38" s="807">
        <f t="shared" si="31"/>
        <v>0</v>
      </c>
      <c r="W38" s="807">
        <f t="shared" si="31"/>
        <v>0</v>
      </c>
      <c r="X38" s="832">
        <f t="shared" si="31"/>
        <v>0</v>
      </c>
      <c r="Y38" s="807">
        <f t="shared" si="31"/>
        <v>0</v>
      </c>
      <c r="Z38" s="834"/>
      <c r="AA38" s="834"/>
      <c r="AB38" s="834"/>
      <c r="AC38" s="834"/>
      <c r="AD38" s="834"/>
      <c r="AE38" s="834"/>
      <c r="AF38" s="834"/>
      <c r="AG38" s="834"/>
      <c r="AH38" s="834"/>
      <c r="AI38" s="834"/>
      <c r="AJ38" s="834"/>
      <c r="AK38" s="834"/>
      <c r="AL38" s="834"/>
      <c r="AM38" s="834"/>
      <c r="AN38" s="834"/>
      <c r="AO38" s="834"/>
      <c r="AP38" s="834"/>
      <c r="AQ38" s="834"/>
      <c r="AR38" s="834"/>
      <c r="AS38" s="834"/>
      <c r="AT38" s="834"/>
      <c r="AU38" s="834"/>
      <c r="AV38" s="834"/>
      <c r="AW38" s="834"/>
      <c r="AX38" s="834"/>
      <c r="AY38" s="834"/>
      <c r="AZ38" s="834"/>
      <c r="BA38" s="834"/>
    </row>
    <row r="39" spans="1:53" ht="24" hidden="1" outlineLevel="1">
      <c r="A39" s="833" t="s">
        <v>32</v>
      </c>
      <c r="B39" s="837" t="s">
        <v>157</v>
      </c>
      <c r="C39" s="787" t="s">
        <v>63</v>
      </c>
      <c r="D39" s="787"/>
      <c r="E39" s="838">
        <f>SUM(E40:E41)</f>
        <v>0</v>
      </c>
      <c r="F39" s="838">
        <f t="shared" ref="F39:Y39" si="32">SUM(F40:F41)</f>
        <v>2521.0399756451552</v>
      </c>
      <c r="G39" s="838">
        <f t="shared" si="32"/>
        <v>6062.9048215173461</v>
      </c>
      <c r="H39" s="838">
        <f t="shared" si="32"/>
        <v>4395.4753632163274</v>
      </c>
      <c r="I39" s="838" t="e">
        <f t="shared" ca="1" si="32"/>
        <v>#VALUE!</v>
      </c>
      <c r="J39" s="838" t="e">
        <f t="shared" ca="1" si="32"/>
        <v>#VALUE!</v>
      </c>
      <c r="K39" s="838" t="e">
        <f t="shared" ca="1" si="32"/>
        <v>#VALUE!</v>
      </c>
      <c r="L39" s="838" t="e">
        <f t="shared" ca="1" si="32"/>
        <v>#VALUE!</v>
      </c>
      <c r="M39" s="838" t="e">
        <f t="shared" ca="1" si="32"/>
        <v>#VALUE!</v>
      </c>
      <c r="N39" s="838" t="e">
        <f t="shared" ca="1" si="32"/>
        <v>#VALUE!</v>
      </c>
      <c r="O39" s="838" t="e">
        <f t="shared" ca="1" si="32"/>
        <v>#VALUE!</v>
      </c>
      <c r="P39" s="838">
        <f t="shared" si="32"/>
        <v>0</v>
      </c>
      <c r="Q39" s="838">
        <f t="shared" si="32"/>
        <v>0</v>
      </c>
      <c r="R39" s="838">
        <f t="shared" si="32"/>
        <v>0</v>
      </c>
      <c r="S39" s="838">
        <f t="shared" si="32"/>
        <v>0</v>
      </c>
      <c r="T39" s="838">
        <f t="shared" si="32"/>
        <v>0</v>
      </c>
      <c r="U39" s="838">
        <f t="shared" si="32"/>
        <v>0</v>
      </c>
      <c r="V39" s="838">
        <f t="shared" si="32"/>
        <v>0</v>
      </c>
      <c r="W39" s="838">
        <f t="shared" si="32"/>
        <v>0</v>
      </c>
      <c r="X39" s="839">
        <f t="shared" si="32"/>
        <v>0</v>
      </c>
      <c r="Y39" s="838">
        <f t="shared" si="32"/>
        <v>0</v>
      </c>
      <c r="Z39" s="840"/>
      <c r="AA39" s="840"/>
      <c r="AB39" s="840"/>
      <c r="AC39" s="840"/>
      <c r="AD39" s="840"/>
      <c r="AE39" s="840"/>
      <c r="AF39" s="840"/>
      <c r="AG39" s="840"/>
      <c r="AH39" s="840"/>
      <c r="AI39" s="840"/>
      <c r="AJ39" s="840"/>
      <c r="AK39" s="840"/>
      <c r="AL39" s="840"/>
      <c r="AM39" s="840"/>
      <c r="AN39" s="840"/>
      <c r="AO39" s="840"/>
      <c r="AP39" s="840"/>
      <c r="AQ39" s="840"/>
      <c r="AR39" s="840"/>
      <c r="AS39" s="840"/>
      <c r="AT39" s="840"/>
      <c r="AU39" s="840"/>
      <c r="AV39" s="840"/>
      <c r="AW39" s="840"/>
      <c r="AX39" s="840"/>
      <c r="AY39" s="840"/>
      <c r="AZ39" s="840"/>
      <c r="BA39" s="840"/>
    </row>
    <row r="40" spans="1:53" ht="24" hidden="1" outlineLevel="1">
      <c r="A40" s="825" t="s">
        <v>432</v>
      </c>
      <c r="B40" s="803" t="s">
        <v>433</v>
      </c>
      <c r="C40" s="795" t="s">
        <v>63</v>
      </c>
      <c r="D40" s="795"/>
      <c r="E40" s="841">
        <v>0</v>
      </c>
      <c r="F40" s="842">
        <v>2521.0399756451552</v>
      </c>
      <c r="G40" s="843">
        <v>6062.9048215173461</v>
      </c>
      <c r="H40" s="843">
        <v>4395.4753632163274</v>
      </c>
      <c r="I40" s="843" t="e">
        <f ca="1">I45*I42</f>
        <v>#VALUE!</v>
      </c>
      <c r="J40" s="843" t="e">
        <f ca="1">J45*J42</f>
        <v>#VALUE!</v>
      </c>
      <c r="K40" s="843" t="e">
        <f ca="1">K42*K45</f>
        <v>#VALUE!</v>
      </c>
      <c r="L40" s="843" t="e">
        <f ca="1">L45*L42</f>
        <v>#VALUE!</v>
      </c>
      <c r="M40" s="843" t="e">
        <f ca="1">M45*M42</f>
        <v>#VALUE!</v>
      </c>
      <c r="N40" s="843" t="e">
        <f ca="1">N42*N45</f>
        <v>#VALUE!</v>
      </c>
      <c r="O40" s="843" t="e">
        <f ca="1">O42*O45</f>
        <v>#VALUE!</v>
      </c>
      <c r="P40" s="843">
        <v>0</v>
      </c>
      <c r="Q40" s="822">
        <v>0</v>
      </c>
      <c r="R40" s="831">
        <v>0</v>
      </c>
      <c r="S40" s="831">
        <v>0</v>
      </c>
      <c r="T40" s="813">
        <v>0</v>
      </c>
      <c r="U40" s="813">
        <v>0</v>
      </c>
      <c r="V40" s="813">
        <v>0</v>
      </c>
      <c r="W40" s="813">
        <v>0</v>
      </c>
      <c r="X40" s="814">
        <v>0</v>
      </c>
      <c r="Y40" s="813">
        <v>0</v>
      </c>
      <c r="Z40" s="815"/>
      <c r="AA40" s="815"/>
      <c r="AB40" s="815"/>
      <c r="AC40" s="815"/>
      <c r="AD40" s="815"/>
      <c r="AE40" s="815"/>
      <c r="AF40" s="815"/>
      <c r="AG40" s="815"/>
      <c r="AH40" s="815"/>
      <c r="AI40" s="815"/>
      <c r="AJ40" s="815"/>
      <c r="AK40" s="815"/>
      <c r="AL40" s="815"/>
      <c r="AM40" s="815"/>
      <c r="AN40" s="815"/>
      <c r="AO40" s="815"/>
      <c r="AP40" s="815"/>
      <c r="AQ40" s="815"/>
      <c r="AR40" s="815"/>
      <c r="AS40" s="815"/>
      <c r="AT40" s="815"/>
      <c r="AU40" s="815"/>
      <c r="AV40" s="815"/>
      <c r="AW40" s="815"/>
      <c r="AX40" s="815"/>
      <c r="AY40" s="815"/>
      <c r="AZ40" s="815"/>
      <c r="BA40" s="815"/>
    </row>
    <row r="41" spans="1:53" ht="24" hidden="1" outlineLevel="1">
      <c r="A41" s="825" t="s">
        <v>434</v>
      </c>
      <c r="B41" s="803" t="s">
        <v>435</v>
      </c>
      <c r="C41" s="795" t="s">
        <v>63</v>
      </c>
      <c r="D41" s="795"/>
      <c r="E41" s="841"/>
      <c r="F41" s="841"/>
      <c r="G41" s="844">
        <v>0</v>
      </c>
      <c r="H41" s="844">
        <v>0</v>
      </c>
      <c r="I41" s="844">
        <v>0</v>
      </c>
      <c r="J41" s="844">
        <v>0</v>
      </c>
      <c r="K41" s="844">
        <v>0</v>
      </c>
      <c r="L41" s="844">
        <v>0</v>
      </c>
      <c r="M41" s="844">
        <v>0</v>
      </c>
      <c r="N41" s="844">
        <v>0</v>
      </c>
      <c r="O41" s="844">
        <v>0</v>
      </c>
      <c r="P41" s="844">
        <v>0</v>
      </c>
      <c r="Q41" s="844">
        <v>0</v>
      </c>
      <c r="R41" s="844">
        <v>0</v>
      </c>
      <c r="S41" s="844">
        <v>0</v>
      </c>
      <c r="T41" s="844">
        <v>0</v>
      </c>
      <c r="U41" s="844">
        <v>0</v>
      </c>
      <c r="V41" s="844">
        <v>0</v>
      </c>
      <c r="W41" s="844">
        <v>0</v>
      </c>
      <c r="X41" s="845">
        <v>0</v>
      </c>
      <c r="Y41" s="844">
        <v>0</v>
      </c>
      <c r="Z41" s="846"/>
      <c r="AA41" s="846"/>
      <c r="AB41" s="846"/>
      <c r="AC41" s="846"/>
      <c r="AD41" s="846"/>
      <c r="AE41" s="846"/>
      <c r="AF41" s="846"/>
      <c r="AG41" s="846"/>
      <c r="AH41" s="846"/>
      <c r="AI41" s="846"/>
      <c r="AJ41" s="846"/>
      <c r="AK41" s="846"/>
      <c r="AL41" s="846"/>
      <c r="AM41" s="846"/>
      <c r="AN41" s="846"/>
      <c r="AO41" s="846"/>
      <c r="AP41" s="846"/>
      <c r="AQ41" s="846"/>
      <c r="AR41" s="846"/>
      <c r="AS41" s="846"/>
      <c r="AT41" s="846"/>
      <c r="AU41" s="846"/>
      <c r="AV41" s="846"/>
      <c r="AW41" s="846"/>
      <c r="AX41" s="846"/>
      <c r="AY41" s="846"/>
      <c r="AZ41" s="846"/>
      <c r="BA41" s="846"/>
    </row>
    <row r="42" spans="1:53" hidden="1" outlineLevel="1">
      <c r="A42" s="833" t="s">
        <v>35</v>
      </c>
      <c r="B42" s="837" t="s">
        <v>436</v>
      </c>
      <c r="C42" s="787" t="s">
        <v>58</v>
      </c>
      <c r="D42" s="787"/>
      <c r="E42" s="847">
        <v>0</v>
      </c>
      <c r="F42" s="848">
        <v>0.10929999999999999</v>
      </c>
      <c r="G42" s="848">
        <v>0.2152</v>
      </c>
      <c r="H42" s="848">
        <v>0.17760000000000001</v>
      </c>
      <c r="I42" s="848">
        <v>0.15590000000000001</v>
      </c>
      <c r="J42" s="848">
        <v>0.13370000000000001</v>
      </c>
      <c r="K42" s="848">
        <v>0.1108</v>
      </c>
      <c r="L42" s="848">
        <v>8.7300000000000003E-2</v>
      </c>
      <c r="M42" s="848">
        <v>6.3200000000000006E-2</v>
      </c>
      <c r="N42" s="848">
        <v>3.8699999999999998E-2</v>
      </c>
      <c r="O42" s="848">
        <v>1.37E-2</v>
      </c>
      <c r="P42" s="848">
        <v>0</v>
      </c>
      <c r="Q42" s="848">
        <v>0</v>
      </c>
      <c r="R42" s="848">
        <v>0</v>
      </c>
      <c r="S42" s="848">
        <v>0</v>
      </c>
      <c r="T42" s="848">
        <v>0</v>
      </c>
      <c r="U42" s="848">
        <v>0</v>
      </c>
      <c r="V42" s="848">
        <v>0</v>
      </c>
      <c r="W42" s="848">
        <v>0</v>
      </c>
      <c r="X42" s="849">
        <v>0</v>
      </c>
      <c r="Y42" s="848">
        <v>0</v>
      </c>
      <c r="Z42" s="850"/>
      <c r="AA42" s="850"/>
      <c r="AB42" s="850"/>
      <c r="AC42" s="850"/>
      <c r="AD42" s="850"/>
      <c r="AE42" s="850"/>
      <c r="AF42" s="850"/>
      <c r="AG42" s="850"/>
      <c r="AH42" s="850"/>
      <c r="AI42" s="850"/>
      <c r="AJ42" s="850"/>
      <c r="AK42" s="850"/>
      <c r="AL42" s="850"/>
      <c r="AM42" s="850"/>
      <c r="AN42" s="850"/>
      <c r="AO42" s="850"/>
      <c r="AP42" s="850"/>
      <c r="AQ42" s="850"/>
      <c r="AR42" s="850"/>
      <c r="AS42" s="850"/>
      <c r="AT42" s="850"/>
      <c r="AU42" s="850"/>
      <c r="AV42" s="850"/>
      <c r="AW42" s="850"/>
      <c r="AX42" s="850"/>
      <c r="AY42" s="850"/>
      <c r="AZ42" s="850"/>
      <c r="BA42" s="850"/>
    </row>
    <row r="43" spans="1:53" ht="24" hidden="1" outlineLevel="1">
      <c r="A43" s="833" t="s">
        <v>40</v>
      </c>
      <c r="B43" s="851" t="s">
        <v>437</v>
      </c>
      <c r="C43" s="787" t="s">
        <v>63</v>
      </c>
      <c r="D43" s="787"/>
      <c r="E43" s="852">
        <v>144.67201410913987</v>
      </c>
      <c r="F43" s="810">
        <v>182.8</v>
      </c>
      <c r="G43" s="810">
        <v>318.2518919714048</v>
      </c>
      <c r="H43" s="810">
        <v>434.00285564371865</v>
      </c>
      <c r="I43" s="810">
        <f t="shared" ref="I43:Y43" si="33">0.05*(I8+SUM(I17:I29)+I32-I35-I29)</f>
        <v>771.3981879318228</v>
      </c>
      <c r="J43" s="810">
        <f t="shared" si="33"/>
        <v>764.11238523679094</v>
      </c>
      <c r="K43" s="810">
        <f t="shared" si="33"/>
        <v>757.48544947113282</v>
      </c>
      <c r="L43" s="810">
        <f t="shared" si="33"/>
        <v>751.06572477353666</v>
      </c>
      <c r="M43" s="810">
        <f t="shared" si="33"/>
        <v>744.86001353606207</v>
      </c>
      <c r="N43" s="810">
        <f t="shared" si="33"/>
        <v>738.8753462593528</v>
      </c>
      <c r="O43" s="810">
        <f t="shared" si="33"/>
        <v>733.26695823995942</v>
      </c>
      <c r="P43" s="810">
        <f t="shared" si="33"/>
        <v>638.53863357216198</v>
      </c>
      <c r="Q43" s="810">
        <f t="shared" si="33"/>
        <v>256.05611561768222</v>
      </c>
      <c r="R43" s="810">
        <f t="shared" si="33"/>
        <v>260.96940710543606</v>
      </c>
      <c r="S43" s="810">
        <f t="shared" si="33"/>
        <v>267.64272477903398</v>
      </c>
      <c r="T43" s="810">
        <f t="shared" si="33"/>
        <v>276.1431372177438</v>
      </c>
      <c r="U43" s="810">
        <f t="shared" si="33"/>
        <v>284.91828937604936</v>
      </c>
      <c r="V43" s="810">
        <f t="shared" si="33"/>
        <v>293.97723865010738</v>
      </c>
      <c r="W43" s="810">
        <f t="shared" si="33"/>
        <v>303.32934753901844</v>
      </c>
      <c r="X43" s="811">
        <f t="shared" si="33"/>
        <v>312.98429415603624</v>
      </c>
      <c r="Y43" s="810">
        <f t="shared" si="33"/>
        <v>323.00208311011193</v>
      </c>
      <c r="Z43" s="812"/>
      <c r="AA43" s="812"/>
      <c r="AB43" s="812"/>
      <c r="AC43" s="812"/>
      <c r="AD43" s="812"/>
      <c r="AE43" s="812"/>
      <c r="AF43" s="812"/>
      <c r="AG43" s="812"/>
      <c r="AH43" s="812"/>
      <c r="AI43" s="812"/>
      <c r="AJ43" s="812"/>
      <c r="AK43" s="812"/>
      <c r="AL43" s="812"/>
      <c r="AM43" s="812"/>
      <c r="AN43" s="812"/>
      <c r="AO43" s="812"/>
      <c r="AP43" s="812"/>
      <c r="AQ43" s="812"/>
      <c r="AR43" s="812"/>
      <c r="AS43" s="812"/>
      <c r="AT43" s="812"/>
      <c r="AU43" s="812"/>
      <c r="AV43" s="812"/>
      <c r="AW43" s="812"/>
      <c r="AX43" s="812"/>
      <c r="AY43" s="812"/>
      <c r="AZ43" s="812"/>
      <c r="BA43" s="812"/>
    </row>
    <row r="44" spans="1:53" ht="24" hidden="1" outlineLevel="1">
      <c r="A44" s="833" t="s">
        <v>42</v>
      </c>
      <c r="B44" s="851" t="s">
        <v>438</v>
      </c>
      <c r="C44" s="787" t="s">
        <v>63</v>
      </c>
      <c r="D44" s="787"/>
      <c r="E44" s="852"/>
      <c r="F44" s="810"/>
      <c r="G44" s="810"/>
      <c r="H44" s="853">
        <f>'[85]Расчет НВВ '!$BP$64+'[85]Расчет НВВ '!$BP$66+'[85]Расчет НВВ '!$BP$67</f>
        <v>-4550.2732707627383</v>
      </c>
      <c r="I44" s="810"/>
      <c r="J44" s="810"/>
      <c r="K44" s="810"/>
      <c r="L44" s="810"/>
      <c r="M44" s="810"/>
      <c r="N44" s="810"/>
      <c r="O44" s="810"/>
      <c r="P44" s="810"/>
      <c r="Q44" s="810"/>
      <c r="R44" s="810"/>
      <c r="S44" s="810"/>
      <c r="T44" s="810"/>
      <c r="U44" s="810"/>
      <c r="V44" s="810"/>
      <c r="W44" s="810"/>
      <c r="X44" s="811"/>
      <c r="Y44" s="826"/>
    </row>
    <row r="45" spans="1:53" ht="24" hidden="1" outlineLevel="1">
      <c r="A45" s="833" t="s">
        <v>42</v>
      </c>
      <c r="B45" s="854" t="s">
        <v>439</v>
      </c>
      <c r="C45" s="787" t="s">
        <v>63</v>
      </c>
      <c r="D45" s="787"/>
      <c r="E45" s="855">
        <f t="shared" ref="E45:Y45" si="34">E8+E16+E32+E39+E43</f>
        <v>18977.728448341939</v>
      </c>
      <c r="F45" s="855">
        <f t="shared" si="34"/>
        <v>23065.324197343565</v>
      </c>
      <c r="G45" s="855">
        <f t="shared" si="34"/>
        <v>27013.957971700424</v>
      </c>
      <c r="H45" s="856">
        <f>H8+H16+H32+H39+H43+H44</f>
        <v>24030.048038769215</v>
      </c>
      <c r="I45" s="856" t="e">
        <f t="shared" ca="1" si="34"/>
        <v>#VALUE!</v>
      </c>
      <c r="J45" s="856" t="e">
        <f t="shared" ca="1" si="34"/>
        <v>#VALUE!</v>
      </c>
      <c r="K45" s="856" t="e">
        <f t="shared" ca="1" si="34"/>
        <v>#VALUE!</v>
      </c>
      <c r="L45" s="856" t="e">
        <f t="shared" ca="1" si="34"/>
        <v>#VALUE!</v>
      </c>
      <c r="M45" s="856" t="e">
        <f t="shared" ca="1" si="34"/>
        <v>#VALUE!</v>
      </c>
      <c r="N45" s="856" t="e">
        <f t="shared" ca="1" si="34"/>
        <v>#VALUE!</v>
      </c>
      <c r="O45" s="856" t="e">
        <f t="shared" ca="1" si="34"/>
        <v>#VALUE!</v>
      </c>
      <c r="P45" s="856">
        <f t="shared" si="34"/>
        <v>28845.721204321511</v>
      </c>
      <c r="Q45" s="856">
        <f t="shared" si="34"/>
        <v>25389.074222132171</v>
      </c>
      <c r="R45" s="856">
        <f t="shared" si="34"/>
        <v>26323.883278459201</v>
      </c>
      <c r="S45" s="856">
        <f t="shared" si="34"/>
        <v>25935.395056460591</v>
      </c>
      <c r="T45" s="856">
        <f t="shared" si="34"/>
        <v>26925.948306979419</v>
      </c>
      <c r="U45" s="856">
        <f t="shared" si="34"/>
        <v>27954.736555987507</v>
      </c>
      <c r="V45" s="856">
        <f t="shared" si="34"/>
        <v>29023.248144331104</v>
      </c>
      <c r="W45" s="856">
        <f t="shared" si="34"/>
        <v>30133.029731141123</v>
      </c>
      <c r="X45" s="857">
        <f t="shared" si="34"/>
        <v>31285.688590590227</v>
      </c>
      <c r="Y45" s="856">
        <f t="shared" si="34"/>
        <v>32486.008383652006</v>
      </c>
      <c r="Z45" s="858"/>
      <c r="AA45" s="858"/>
      <c r="AB45" s="858"/>
      <c r="AC45" s="858"/>
      <c r="AD45" s="858"/>
      <c r="AE45" s="858"/>
      <c r="AF45" s="858"/>
      <c r="AG45" s="858"/>
      <c r="AH45" s="858"/>
      <c r="AI45" s="858"/>
      <c r="AJ45" s="858"/>
      <c r="AK45" s="858"/>
      <c r="AL45" s="858"/>
      <c r="AM45" s="858"/>
      <c r="AN45" s="858"/>
      <c r="AO45" s="858"/>
      <c r="AP45" s="858"/>
      <c r="AQ45" s="858"/>
      <c r="AR45" s="858"/>
      <c r="AS45" s="858"/>
      <c r="AT45" s="858"/>
      <c r="AU45" s="858"/>
      <c r="AV45" s="858"/>
      <c r="AW45" s="858"/>
      <c r="AX45" s="858"/>
      <c r="AY45" s="858"/>
      <c r="AZ45" s="858"/>
      <c r="BA45" s="858"/>
    </row>
    <row r="46" spans="1:53" s="773" customFormat="1" ht="18.75" hidden="1" customHeight="1" outlineLevel="1">
      <c r="A46" s="859" t="s">
        <v>46</v>
      </c>
      <c r="B46" s="860" t="s">
        <v>440</v>
      </c>
      <c r="C46" s="861" t="s">
        <v>441</v>
      </c>
      <c r="D46" s="861"/>
      <c r="E46" s="862">
        <v>12492.252500000001</v>
      </c>
      <c r="F46" s="862">
        <v>12492.252500000001</v>
      </c>
      <c r="G46" s="862">
        <v>12492.252500000001</v>
      </c>
      <c r="H46" s="862">
        <v>12492.252500000001</v>
      </c>
      <c r="I46" s="862">
        <v>12492.252500000001</v>
      </c>
      <c r="J46" s="862">
        <v>12492.252500000001</v>
      </c>
      <c r="K46" s="862">
        <v>12492.252500000001</v>
      </c>
      <c r="L46" s="862">
        <v>12492.252500000001</v>
      </c>
      <c r="M46" s="862">
        <v>12492.252500000001</v>
      </c>
      <c r="N46" s="862">
        <v>12492.252500000001</v>
      </c>
      <c r="O46" s="862">
        <v>12492.252500000001</v>
      </c>
      <c r="P46" s="862">
        <v>12492.252500000001</v>
      </c>
      <c r="Q46" s="862">
        <v>12492.252500000001</v>
      </c>
      <c r="R46" s="862">
        <v>12492.252500000001</v>
      </c>
      <c r="S46" s="862">
        <v>12492.252500000001</v>
      </c>
      <c r="T46" s="862">
        <v>12492.252500000001</v>
      </c>
      <c r="U46" s="862">
        <v>12492.252500000001</v>
      </c>
      <c r="V46" s="862">
        <v>12492.252500000001</v>
      </c>
      <c r="W46" s="862">
        <v>12492.252500000001</v>
      </c>
      <c r="X46" s="863">
        <v>12492.252500000001</v>
      </c>
      <c r="Y46" s="862">
        <v>12493.252500000001</v>
      </c>
      <c r="Z46" s="864"/>
      <c r="AA46" s="864"/>
      <c r="AB46" s="864"/>
      <c r="AC46" s="864"/>
      <c r="AD46" s="864"/>
      <c r="AE46" s="864"/>
      <c r="AF46" s="864"/>
      <c r="AG46" s="864"/>
      <c r="AH46" s="864"/>
      <c r="AI46" s="864"/>
      <c r="AJ46" s="864"/>
      <c r="AK46" s="864"/>
      <c r="AL46" s="864"/>
      <c r="AM46" s="864"/>
      <c r="AN46" s="864"/>
      <c r="AO46" s="864"/>
      <c r="AP46" s="864"/>
      <c r="AQ46" s="864"/>
      <c r="AR46" s="864"/>
      <c r="AS46" s="864"/>
      <c r="AT46" s="864"/>
      <c r="AU46" s="864"/>
      <c r="AV46" s="864"/>
      <c r="AW46" s="864"/>
      <c r="AX46" s="864"/>
      <c r="AY46" s="864"/>
      <c r="AZ46" s="864"/>
      <c r="BA46" s="864"/>
    </row>
    <row r="47" spans="1:53" s="773" customFormat="1" hidden="1" outlineLevel="1">
      <c r="A47" s="859"/>
      <c r="B47" s="860" t="s">
        <v>442</v>
      </c>
      <c r="C47" s="861" t="s">
        <v>441</v>
      </c>
      <c r="D47" s="861"/>
      <c r="E47" s="862">
        <f t="shared" ref="E47:Y47" si="35">E76</f>
        <v>0</v>
      </c>
      <c r="F47" s="862">
        <f t="shared" si="35"/>
        <v>958.4</v>
      </c>
      <c r="G47" s="862">
        <f t="shared" si="35"/>
        <v>939.2</v>
      </c>
      <c r="H47" s="862">
        <f t="shared" si="35"/>
        <v>849.62</v>
      </c>
      <c r="I47" s="862">
        <f t="shared" si="35"/>
        <v>839.95</v>
      </c>
      <c r="J47" s="862">
        <f t="shared" si="35"/>
        <v>839.95</v>
      </c>
      <c r="K47" s="862">
        <f t="shared" si="35"/>
        <v>839.95</v>
      </c>
      <c r="L47" s="862">
        <f t="shared" si="35"/>
        <v>839.95</v>
      </c>
      <c r="M47" s="862">
        <f t="shared" si="35"/>
        <v>839.95</v>
      </c>
      <c r="N47" s="862">
        <f t="shared" si="35"/>
        <v>839.95</v>
      </c>
      <c r="O47" s="862">
        <f t="shared" si="35"/>
        <v>839.95</v>
      </c>
      <c r="P47" s="862">
        <f t="shared" si="35"/>
        <v>839.95</v>
      </c>
      <c r="Q47" s="862">
        <f t="shared" si="35"/>
        <v>839.95</v>
      </c>
      <c r="R47" s="862">
        <f t="shared" si="35"/>
        <v>839.95</v>
      </c>
      <c r="S47" s="862">
        <f t="shared" si="35"/>
        <v>0</v>
      </c>
      <c r="T47" s="862">
        <f t="shared" si="35"/>
        <v>0</v>
      </c>
      <c r="U47" s="862">
        <f t="shared" si="35"/>
        <v>0</v>
      </c>
      <c r="V47" s="862">
        <f t="shared" si="35"/>
        <v>0</v>
      </c>
      <c r="W47" s="862">
        <f t="shared" si="35"/>
        <v>0</v>
      </c>
      <c r="X47" s="863">
        <f t="shared" si="35"/>
        <v>0</v>
      </c>
      <c r="Y47" s="862">
        <f t="shared" si="35"/>
        <v>0</v>
      </c>
      <c r="Z47" s="864"/>
      <c r="AA47" s="864"/>
      <c r="AB47" s="864"/>
      <c r="AC47" s="864"/>
      <c r="AD47" s="864"/>
      <c r="AE47" s="864"/>
      <c r="AF47" s="864"/>
      <c r="AG47" s="864"/>
      <c r="AH47" s="864"/>
      <c r="AI47" s="864"/>
      <c r="AJ47" s="864"/>
      <c r="AK47" s="864"/>
      <c r="AL47" s="864"/>
      <c r="AM47" s="864"/>
      <c r="AN47" s="864"/>
      <c r="AO47" s="864"/>
      <c r="AP47" s="864"/>
      <c r="AQ47" s="864"/>
      <c r="AR47" s="864"/>
      <c r="AS47" s="864"/>
      <c r="AT47" s="864"/>
      <c r="AU47" s="864"/>
      <c r="AV47" s="864"/>
      <c r="AW47" s="864"/>
      <c r="AX47" s="864"/>
      <c r="AY47" s="864"/>
      <c r="AZ47" s="864"/>
      <c r="BA47" s="864"/>
    </row>
    <row r="48" spans="1:53" s="773" customFormat="1" ht="48" hidden="1" outlineLevel="1">
      <c r="A48" s="859"/>
      <c r="B48" s="1792" t="s">
        <v>443</v>
      </c>
      <c r="C48" s="1794" t="s">
        <v>58</v>
      </c>
      <c r="D48" s="861" t="s">
        <v>444</v>
      </c>
      <c r="E48" s="865">
        <v>0.6</v>
      </c>
      <c r="F48" s="865">
        <v>0.6</v>
      </c>
      <c r="G48" s="865">
        <v>0.6</v>
      </c>
      <c r="H48" s="865">
        <v>0.62</v>
      </c>
      <c r="I48" s="865">
        <v>0.6</v>
      </c>
      <c r="J48" s="865">
        <v>0.6</v>
      </c>
      <c r="K48" s="865">
        <v>0.6</v>
      </c>
      <c r="L48" s="865">
        <v>0.6</v>
      </c>
      <c r="M48" s="865">
        <v>0.6</v>
      </c>
      <c r="N48" s="865">
        <v>0.6</v>
      </c>
      <c r="O48" s="865">
        <v>0.6</v>
      </c>
      <c r="P48" s="865">
        <v>0.6</v>
      </c>
      <c r="Q48" s="865">
        <v>0.6</v>
      </c>
      <c r="R48" s="865">
        <v>0.6</v>
      </c>
      <c r="S48" s="865">
        <v>0.6</v>
      </c>
      <c r="T48" s="865">
        <v>0.6</v>
      </c>
      <c r="U48" s="865">
        <v>0.6</v>
      </c>
      <c r="V48" s="865">
        <v>0.6</v>
      </c>
      <c r="W48" s="865">
        <v>0.6</v>
      </c>
      <c r="X48" s="866">
        <v>0.6</v>
      </c>
      <c r="Y48" s="865">
        <v>0.6</v>
      </c>
      <c r="Z48" s="867"/>
      <c r="AA48" s="867"/>
      <c r="AB48" s="867"/>
      <c r="AC48" s="867"/>
      <c r="AD48" s="867"/>
      <c r="AE48" s="867"/>
      <c r="AF48" s="867"/>
      <c r="AG48" s="867"/>
      <c r="AH48" s="867"/>
      <c r="AI48" s="867"/>
      <c r="AJ48" s="867"/>
      <c r="AK48" s="867"/>
      <c r="AL48" s="867"/>
      <c r="AM48" s="867"/>
      <c r="AN48" s="867"/>
      <c r="AO48" s="867"/>
      <c r="AP48" s="867"/>
      <c r="AQ48" s="867"/>
      <c r="AR48" s="867"/>
      <c r="AS48" s="867"/>
      <c r="AT48" s="867"/>
      <c r="AU48" s="867"/>
      <c r="AV48" s="867"/>
      <c r="AW48" s="867"/>
      <c r="AX48" s="867"/>
      <c r="AY48" s="867"/>
      <c r="AZ48" s="867"/>
      <c r="BA48" s="867"/>
    </row>
    <row r="49" spans="1:53" s="773" customFormat="1" ht="48" hidden="1" outlineLevel="1">
      <c r="A49" s="859"/>
      <c r="B49" s="1793"/>
      <c r="C49" s="1795"/>
      <c r="D49" s="861" t="s">
        <v>445</v>
      </c>
      <c r="E49" s="865">
        <v>0.4</v>
      </c>
      <c r="F49" s="865">
        <v>0.4</v>
      </c>
      <c r="G49" s="865">
        <v>0.4</v>
      </c>
      <c r="H49" s="865">
        <v>0.38</v>
      </c>
      <c r="I49" s="865">
        <v>0.4</v>
      </c>
      <c r="J49" s="865">
        <v>0.4</v>
      </c>
      <c r="K49" s="865">
        <v>0.4</v>
      </c>
      <c r="L49" s="865">
        <v>0.4</v>
      </c>
      <c r="M49" s="865">
        <v>0.4</v>
      </c>
      <c r="N49" s="865">
        <v>0.4</v>
      </c>
      <c r="O49" s="865">
        <v>0.4</v>
      </c>
      <c r="P49" s="865">
        <v>0.4</v>
      </c>
      <c r="Q49" s="865">
        <v>0.4</v>
      </c>
      <c r="R49" s="865">
        <v>0.4</v>
      </c>
      <c r="S49" s="865">
        <v>0.4</v>
      </c>
      <c r="T49" s="865">
        <v>0.4</v>
      </c>
      <c r="U49" s="865">
        <v>0.4</v>
      </c>
      <c r="V49" s="865">
        <v>0.4</v>
      </c>
      <c r="W49" s="865">
        <v>0.4</v>
      </c>
      <c r="X49" s="866">
        <v>0.4</v>
      </c>
      <c r="Y49" s="865">
        <v>0.4</v>
      </c>
      <c r="Z49" s="867"/>
      <c r="AA49" s="867"/>
      <c r="AB49" s="867"/>
      <c r="AC49" s="867"/>
      <c r="AD49" s="867"/>
      <c r="AE49" s="867"/>
      <c r="AF49" s="867"/>
      <c r="AG49" s="867"/>
      <c r="AH49" s="867"/>
      <c r="AI49" s="867"/>
      <c r="AJ49" s="867"/>
      <c r="AK49" s="867"/>
      <c r="AL49" s="867"/>
      <c r="AM49" s="867"/>
      <c r="AN49" s="867"/>
      <c r="AO49" s="867"/>
      <c r="AP49" s="867"/>
      <c r="AQ49" s="867"/>
      <c r="AR49" s="867"/>
      <c r="AS49" s="867"/>
      <c r="AT49" s="867"/>
      <c r="AU49" s="867"/>
      <c r="AV49" s="867"/>
      <c r="AW49" s="867"/>
      <c r="AX49" s="867"/>
      <c r="AY49" s="867"/>
      <c r="AZ49" s="867"/>
      <c r="BA49" s="867"/>
    </row>
    <row r="50" spans="1:53" hidden="1" outlineLevel="1">
      <c r="A50" s="868" t="s">
        <v>446</v>
      </c>
      <c r="B50" s="869" t="s">
        <v>161</v>
      </c>
      <c r="C50" s="795" t="s">
        <v>447</v>
      </c>
      <c r="D50" s="795"/>
      <c r="E50" s="841">
        <v>1.0469999999999999</v>
      </c>
      <c r="F50" s="841">
        <v>1.0369999999999999</v>
      </c>
      <c r="G50" s="870">
        <v>1.0469999999999999</v>
      </c>
      <c r="H50" s="870">
        <v>1.03</v>
      </c>
      <c r="I50" s="870">
        <v>1.0369999999999999</v>
      </c>
      <c r="J50" s="870">
        <v>1.04</v>
      </c>
      <c r="K50" s="870">
        <v>1.04</v>
      </c>
      <c r="L50" s="870">
        <v>1.04</v>
      </c>
      <c r="M50" s="870">
        <v>1.04</v>
      </c>
      <c r="N50" s="870">
        <v>1.04</v>
      </c>
      <c r="O50" s="870">
        <v>1.04</v>
      </c>
      <c r="P50" s="870">
        <v>1.04</v>
      </c>
      <c r="Q50" s="870">
        <v>1.04</v>
      </c>
      <c r="R50" s="870">
        <v>1.04</v>
      </c>
      <c r="S50" s="870">
        <v>1.04</v>
      </c>
      <c r="T50" s="870">
        <v>1.04</v>
      </c>
      <c r="U50" s="870">
        <v>1.04</v>
      </c>
      <c r="V50" s="870">
        <v>1.04</v>
      </c>
      <c r="W50" s="870">
        <v>1.04</v>
      </c>
      <c r="X50" s="871">
        <v>1.04</v>
      </c>
      <c r="Y50" s="870">
        <v>1.04</v>
      </c>
      <c r="Z50" s="872"/>
      <c r="AA50" s="872"/>
      <c r="AB50" s="872"/>
      <c r="AC50" s="872"/>
      <c r="AD50" s="872"/>
      <c r="AE50" s="872"/>
      <c r="AF50" s="872"/>
      <c r="AG50" s="872"/>
      <c r="AH50" s="872"/>
      <c r="AI50" s="872"/>
      <c r="AJ50" s="872"/>
      <c r="AK50" s="872"/>
      <c r="AL50" s="872"/>
      <c r="AM50" s="872"/>
      <c r="AN50" s="872"/>
      <c r="AO50" s="872"/>
      <c r="AP50" s="872"/>
      <c r="AQ50" s="872"/>
      <c r="AR50" s="872"/>
      <c r="AS50" s="872"/>
      <c r="AT50" s="872"/>
      <c r="AU50" s="872"/>
      <c r="AV50" s="872"/>
      <c r="AW50" s="872"/>
      <c r="AX50" s="872"/>
      <c r="AY50" s="872"/>
      <c r="AZ50" s="872"/>
      <c r="BA50" s="872"/>
    </row>
    <row r="51" spans="1:53" hidden="1" outlineLevel="1">
      <c r="A51" s="868" t="s">
        <v>148</v>
      </c>
      <c r="B51" s="869" t="s">
        <v>162</v>
      </c>
      <c r="C51" s="795" t="s">
        <v>447</v>
      </c>
      <c r="D51" s="795"/>
      <c r="E51" s="841">
        <v>0</v>
      </c>
      <c r="F51" s="841">
        <f>F63/F62</f>
        <v>1.0085830475440867</v>
      </c>
      <c r="G51" s="873">
        <v>1.04</v>
      </c>
      <c r="H51" s="873">
        <v>1.04</v>
      </c>
      <c r="I51" s="873">
        <v>1.04</v>
      </c>
      <c r="J51" s="873">
        <v>1.04</v>
      </c>
      <c r="K51" s="873">
        <v>1.04</v>
      </c>
      <c r="L51" s="873">
        <v>1.04</v>
      </c>
      <c r="M51" s="873">
        <v>1.04</v>
      </c>
      <c r="N51" s="873">
        <v>1.04</v>
      </c>
      <c r="O51" s="873">
        <v>1.04</v>
      </c>
      <c r="P51" s="873">
        <v>1.04</v>
      </c>
      <c r="Q51" s="873">
        <v>1.04</v>
      </c>
      <c r="R51" s="873">
        <v>1.04</v>
      </c>
      <c r="S51" s="873">
        <v>1.04</v>
      </c>
      <c r="T51" s="873">
        <v>1.04</v>
      </c>
      <c r="U51" s="873">
        <v>1.04</v>
      </c>
      <c r="V51" s="873">
        <v>1.04</v>
      </c>
      <c r="W51" s="873">
        <v>1.04</v>
      </c>
      <c r="X51" s="874">
        <v>1.04</v>
      </c>
      <c r="Y51" s="873">
        <v>1.04</v>
      </c>
      <c r="Z51" s="875"/>
      <c r="AA51" s="875"/>
      <c r="AB51" s="875"/>
      <c r="AC51" s="875"/>
      <c r="AD51" s="875"/>
      <c r="AE51" s="875"/>
      <c r="AF51" s="875"/>
      <c r="AG51" s="875"/>
      <c r="AH51" s="875"/>
      <c r="AI51" s="875"/>
      <c r="AJ51" s="875"/>
      <c r="AK51" s="875"/>
      <c r="AL51" s="875"/>
      <c r="AM51" s="875"/>
      <c r="AN51" s="875"/>
      <c r="AO51" s="875"/>
      <c r="AP51" s="875"/>
      <c r="AQ51" s="875"/>
      <c r="AR51" s="875"/>
      <c r="AS51" s="875"/>
      <c r="AT51" s="875"/>
      <c r="AU51" s="875"/>
      <c r="AV51" s="875"/>
      <c r="AW51" s="875"/>
      <c r="AX51" s="875"/>
      <c r="AY51" s="875"/>
      <c r="AZ51" s="875"/>
      <c r="BA51" s="875"/>
    </row>
    <row r="52" spans="1:53" hidden="1" outlineLevel="1">
      <c r="A52" s="868" t="s">
        <v>448</v>
      </c>
      <c r="B52" s="869" t="s">
        <v>163</v>
      </c>
      <c r="C52" s="795" t="s">
        <v>447</v>
      </c>
      <c r="D52" s="795"/>
      <c r="E52" s="841">
        <v>0</v>
      </c>
      <c r="F52" s="841">
        <v>0</v>
      </c>
      <c r="G52" s="870">
        <v>1.0589999999999999</v>
      </c>
      <c r="H52" s="870">
        <v>1.042</v>
      </c>
      <c r="I52" s="870">
        <v>1.0409999999999999</v>
      </c>
      <c r="J52" s="870">
        <v>1.04</v>
      </c>
      <c r="K52" s="870">
        <v>1.04</v>
      </c>
      <c r="L52" s="870">
        <v>1.04</v>
      </c>
      <c r="M52" s="870">
        <v>1.04</v>
      </c>
      <c r="N52" s="870">
        <v>1.04</v>
      </c>
      <c r="O52" s="870">
        <v>1.04</v>
      </c>
      <c r="P52" s="870">
        <v>1.04</v>
      </c>
      <c r="Q52" s="870">
        <v>1.04</v>
      </c>
      <c r="R52" s="870">
        <v>1.04</v>
      </c>
      <c r="S52" s="870">
        <v>1.04</v>
      </c>
      <c r="T52" s="870">
        <v>1.04</v>
      </c>
      <c r="U52" s="870">
        <v>1.04</v>
      </c>
      <c r="V52" s="870">
        <v>1.04</v>
      </c>
      <c r="W52" s="870">
        <v>1.04</v>
      </c>
      <c r="X52" s="871">
        <v>1.04</v>
      </c>
      <c r="Y52" s="870">
        <v>1.04</v>
      </c>
      <c r="Z52" s="872"/>
      <c r="AA52" s="872"/>
      <c r="AB52" s="872"/>
      <c r="AC52" s="872"/>
      <c r="AD52" s="872"/>
      <c r="AE52" s="872"/>
      <c r="AF52" s="872"/>
      <c r="AG52" s="872"/>
      <c r="AH52" s="872"/>
      <c r="AI52" s="872"/>
      <c r="AJ52" s="872"/>
      <c r="AK52" s="872"/>
      <c r="AL52" s="872"/>
      <c r="AM52" s="872"/>
      <c r="AN52" s="872"/>
      <c r="AO52" s="872"/>
      <c r="AP52" s="872"/>
      <c r="AQ52" s="872"/>
      <c r="AR52" s="872"/>
      <c r="AS52" s="872"/>
      <c r="AT52" s="872"/>
      <c r="AU52" s="872"/>
      <c r="AV52" s="872"/>
      <c r="AW52" s="872"/>
      <c r="AX52" s="872"/>
      <c r="AY52" s="872"/>
      <c r="AZ52" s="872"/>
      <c r="BA52" s="872"/>
    </row>
    <row r="53" spans="1:53" hidden="1" outlineLevel="1">
      <c r="A53" s="868" t="s">
        <v>449</v>
      </c>
      <c r="B53" s="869" t="s">
        <v>164</v>
      </c>
      <c r="C53" s="795" t="s">
        <v>447</v>
      </c>
      <c r="D53" s="795"/>
      <c r="E53" s="841">
        <v>0</v>
      </c>
      <c r="F53" s="841">
        <v>0</v>
      </c>
      <c r="G53" s="873">
        <v>1.0449999999999999</v>
      </c>
      <c r="H53" s="873">
        <v>1.04</v>
      </c>
      <c r="I53" s="873">
        <v>1.04</v>
      </c>
      <c r="J53" s="873">
        <v>1.04</v>
      </c>
      <c r="K53" s="873">
        <v>1.04</v>
      </c>
      <c r="L53" s="873">
        <v>1.04</v>
      </c>
      <c r="M53" s="873">
        <v>1.04</v>
      </c>
      <c r="N53" s="873">
        <v>1.04</v>
      </c>
      <c r="O53" s="873">
        <v>1.04</v>
      </c>
      <c r="P53" s="873">
        <v>1.04</v>
      </c>
      <c r="Q53" s="873">
        <v>1.04</v>
      </c>
      <c r="R53" s="873">
        <v>1.04</v>
      </c>
      <c r="S53" s="873">
        <v>1.04</v>
      </c>
      <c r="T53" s="873">
        <v>1.04</v>
      </c>
      <c r="U53" s="873">
        <v>1.04</v>
      </c>
      <c r="V53" s="873">
        <v>1.04</v>
      </c>
      <c r="W53" s="873">
        <v>1.04</v>
      </c>
      <c r="X53" s="874">
        <v>1.04</v>
      </c>
      <c r="Y53" s="873">
        <v>1.04</v>
      </c>
      <c r="Z53" s="875"/>
      <c r="AA53" s="875"/>
      <c r="AB53" s="875"/>
      <c r="AC53" s="875"/>
      <c r="AD53" s="875"/>
      <c r="AE53" s="875"/>
      <c r="AF53" s="875"/>
      <c r="AG53" s="875"/>
      <c r="AH53" s="875"/>
      <c r="AI53" s="875"/>
      <c r="AJ53" s="875"/>
      <c r="AK53" s="875"/>
      <c r="AL53" s="875"/>
      <c r="AM53" s="875"/>
      <c r="AN53" s="875"/>
      <c r="AO53" s="875"/>
      <c r="AP53" s="875"/>
      <c r="AQ53" s="875"/>
      <c r="AR53" s="875"/>
      <c r="AS53" s="875"/>
      <c r="AT53" s="875"/>
      <c r="AU53" s="875"/>
      <c r="AV53" s="875"/>
      <c r="AW53" s="875"/>
      <c r="AX53" s="875"/>
      <c r="AY53" s="875"/>
      <c r="AZ53" s="875"/>
      <c r="BA53" s="875"/>
    </row>
    <row r="54" spans="1:53" hidden="1" outlineLevel="1">
      <c r="A54" s="868" t="s">
        <v>450</v>
      </c>
      <c r="B54" s="869" t="s">
        <v>451</v>
      </c>
      <c r="C54" s="795" t="s">
        <v>447</v>
      </c>
      <c r="D54" s="795"/>
      <c r="E54" s="841">
        <v>0</v>
      </c>
      <c r="F54" s="841">
        <v>0</v>
      </c>
      <c r="G54" s="870">
        <v>4.3999999999999997E-2</v>
      </c>
      <c r="H54" s="870">
        <v>3.2000000000000001E-2</v>
      </c>
      <c r="I54" s="870">
        <v>3.3000000000000002E-2</v>
      </c>
      <c r="J54" s="870">
        <v>3.6999999999999998E-2</v>
      </c>
      <c r="K54" s="870">
        <v>4.1000000000000002E-2</v>
      </c>
      <c r="L54" s="870">
        <v>4.2999999999999997E-2</v>
      </c>
      <c r="M54" s="870">
        <v>4.2999999999999997E-2</v>
      </c>
      <c r="N54" s="870">
        <v>4.2999999999999997E-2</v>
      </c>
      <c r="O54" s="870">
        <v>4.2999999999999997E-2</v>
      </c>
      <c r="P54" s="870">
        <v>4.2999999999999997E-2</v>
      </c>
      <c r="Q54" s="870">
        <v>4.2999999999999997E-2</v>
      </c>
      <c r="R54" s="870">
        <v>4.2999999999999997E-2</v>
      </c>
      <c r="S54" s="870">
        <v>4.2999999999999997E-2</v>
      </c>
      <c r="T54" s="870">
        <v>4.2999999999999997E-2</v>
      </c>
      <c r="U54" s="870">
        <v>4.2999999999999997E-2</v>
      </c>
      <c r="V54" s="870">
        <v>4.2999999999999997E-2</v>
      </c>
      <c r="W54" s="870">
        <v>4.2999999999999997E-2</v>
      </c>
      <c r="X54" s="871">
        <v>4.2999999999999997E-2</v>
      </c>
      <c r="Y54" s="826"/>
    </row>
    <row r="55" spans="1:53" ht="24" hidden="1" outlineLevel="1">
      <c r="A55" s="868"/>
      <c r="B55" s="869" t="s">
        <v>452</v>
      </c>
      <c r="C55" s="795"/>
      <c r="D55" s="795"/>
      <c r="E55" s="841"/>
      <c r="F55" s="841">
        <v>1.0266299999999999</v>
      </c>
      <c r="G55" s="870">
        <v>1.0296000000000001</v>
      </c>
      <c r="H55" s="870">
        <v>1.0296000000000001</v>
      </c>
      <c r="I55" s="876">
        <v>1.1548899876217942</v>
      </c>
      <c r="J55" s="876">
        <v>1.0266299999999999</v>
      </c>
      <c r="K55" s="876">
        <v>1.0296000000000001</v>
      </c>
      <c r="L55" s="876">
        <v>1.0296000000000001</v>
      </c>
      <c r="M55" s="876">
        <v>1.0296000000000001</v>
      </c>
      <c r="N55" s="876">
        <v>1.0296000000000001</v>
      </c>
      <c r="O55" s="876">
        <v>1.0296000000000001</v>
      </c>
      <c r="P55" s="876">
        <v>1.0296000000000001</v>
      </c>
      <c r="Q55" s="876">
        <v>1.0296000000000001</v>
      </c>
      <c r="R55" s="876">
        <v>1.0296000000000001</v>
      </c>
      <c r="S55" s="876">
        <v>1.0296000000000001</v>
      </c>
      <c r="T55" s="876">
        <v>1.0296000000000001</v>
      </c>
      <c r="U55" s="876">
        <v>1.0296000000000001</v>
      </c>
      <c r="V55" s="876">
        <v>1.0296000000000001</v>
      </c>
      <c r="W55" s="876">
        <v>1.0296000000000001</v>
      </c>
      <c r="X55" s="877">
        <v>1.0296000000000001</v>
      </c>
      <c r="Y55" s="876">
        <v>1.0296000000000001</v>
      </c>
      <c r="Z55" s="878"/>
      <c r="AA55" s="878"/>
      <c r="AB55" s="878"/>
      <c r="AC55" s="878"/>
      <c r="AD55" s="878"/>
      <c r="AE55" s="878"/>
      <c r="AF55" s="878"/>
      <c r="AG55" s="878"/>
      <c r="AH55" s="878"/>
      <c r="AI55" s="878"/>
      <c r="AJ55" s="878"/>
      <c r="AK55" s="878"/>
      <c r="AL55" s="878"/>
      <c r="AM55" s="878"/>
      <c r="AN55" s="878"/>
      <c r="AO55" s="878"/>
      <c r="AP55" s="878"/>
      <c r="AQ55" s="878"/>
      <c r="AR55" s="878"/>
      <c r="AS55" s="878"/>
      <c r="AT55" s="878"/>
      <c r="AU55" s="878"/>
      <c r="AV55" s="878"/>
      <c r="AW55" s="878"/>
      <c r="AX55" s="878"/>
      <c r="AY55" s="878"/>
      <c r="AZ55" s="878"/>
      <c r="BA55" s="878"/>
    </row>
    <row r="56" spans="1:53" ht="36" hidden="1" outlineLevel="1">
      <c r="A56" s="868" t="s">
        <v>453</v>
      </c>
      <c r="B56" s="869" t="s">
        <v>454</v>
      </c>
      <c r="C56" s="795" t="s">
        <v>441</v>
      </c>
      <c r="D56" s="795"/>
      <c r="E56" s="879">
        <f>E76</f>
        <v>0</v>
      </c>
      <c r="F56" s="879">
        <f t="shared" ref="F56:Y56" si="36">F76</f>
        <v>958.4</v>
      </c>
      <c r="G56" s="879">
        <f t="shared" si="36"/>
        <v>939.2</v>
      </c>
      <c r="H56" s="879">
        <f t="shared" si="36"/>
        <v>849.62</v>
      </c>
      <c r="I56" s="879">
        <f t="shared" si="36"/>
        <v>839.95</v>
      </c>
      <c r="J56" s="879">
        <f t="shared" si="36"/>
        <v>839.95</v>
      </c>
      <c r="K56" s="879">
        <f t="shared" si="36"/>
        <v>839.95</v>
      </c>
      <c r="L56" s="879">
        <f t="shared" si="36"/>
        <v>839.95</v>
      </c>
      <c r="M56" s="879">
        <f t="shared" si="36"/>
        <v>839.95</v>
      </c>
      <c r="N56" s="879">
        <f t="shared" si="36"/>
        <v>839.95</v>
      </c>
      <c r="O56" s="879">
        <f t="shared" si="36"/>
        <v>839.95</v>
      </c>
      <c r="P56" s="879">
        <f t="shared" si="36"/>
        <v>839.95</v>
      </c>
      <c r="Q56" s="879">
        <f t="shared" si="36"/>
        <v>839.95</v>
      </c>
      <c r="R56" s="879">
        <f t="shared" si="36"/>
        <v>839.95</v>
      </c>
      <c r="S56" s="879">
        <f t="shared" si="36"/>
        <v>0</v>
      </c>
      <c r="T56" s="879">
        <f t="shared" si="36"/>
        <v>0</v>
      </c>
      <c r="U56" s="879">
        <f t="shared" si="36"/>
        <v>0</v>
      </c>
      <c r="V56" s="879">
        <f t="shared" si="36"/>
        <v>0</v>
      </c>
      <c r="W56" s="879">
        <f t="shared" si="36"/>
        <v>0</v>
      </c>
      <c r="X56" s="880">
        <f t="shared" si="36"/>
        <v>0</v>
      </c>
      <c r="Y56" s="879">
        <f t="shared" si="36"/>
        <v>0</v>
      </c>
      <c r="Z56" s="881"/>
      <c r="AA56" s="881"/>
      <c r="AB56" s="881"/>
      <c r="AC56" s="881"/>
      <c r="AD56" s="881"/>
      <c r="AE56" s="881"/>
      <c r="AF56" s="881"/>
      <c r="AG56" s="881"/>
      <c r="AH56" s="881"/>
      <c r="AI56" s="881"/>
      <c r="AJ56" s="881"/>
      <c r="AK56" s="881"/>
      <c r="AL56" s="881"/>
      <c r="AM56" s="881"/>
      <c r="AN56" s="881"/>
      <c r="AO56" s="881"/>
      <c r="AP56" s="881"/>
      <c r="AQ56" s="881"/>
      <c r="AR56" s="881"/>
      <c r="AS56" s="881"/>
      <c r="AT56" s="881"/>
      <c r="AU56" s="881"/>
      <c r="AV56" s="881"/>
      <c r="AW56" s="881"/>
      <c r="AX56" s="881"/>
      <c r="AY56" s="881"/>
      <c r="AZ56" s="881"/>
      <c r="BA56" s="881"/>
    </row>
    <row r="57" spans="1:53" ht="48" hidden="1" outlineLevel="1">
      <c r="A57" s="868" t="s">
        <v>455</v>
      </c>
      <c r="B57" s="869" t="s">
        <v>456</v>
      </c>
      <c r="C57" s="795" t="s">
        <v>457</v>
      </c>
      <c r="D57" s="795"/>
      <c r="E57" s="882">
        <v>0</v>
      </c>
      <c r="F57" s="882">
        <v>0</v>
      </c>
      <c r="G57" s="882">
        <v>0</v>
      </c>
      <c r="H57" s="882">
        <v>0</v>
      </c>
      <c r="I57" s="882">
        <v>0</v>
      </c>
      <c r="J57" s="882">
        <v>0</v>
      </c>
      <c r="K57" s="882">
        <v>0</v>
      </c>
      <c r="L57" s="882">
        <v>0</v>
      </c>
      <c r="M57" s="882">
        <v>0</v>
      </c>
      <c r="N57" s="882">
        <v>0</v>
      </c>
      <c r="O57" s="882">
        <v>0</v>
      </c>
      <c r="P57" s="882">
        <v>0</v>
      </c>
      <c r="Q57" s="882">
        <v>0</v>
      </c>
      <c r="R57" s="882">
        <v>0</v>
      </c>
      <c r="S57" s="882">
        <v>0</v>
      </c>
      <c r="T57" s="882">
        <v>0</v>
      </c>
      <c r="U57" s="882">
        <v>0</v>
      </c>
      <c r="V57" s="882">
        <v>0</v>
      </c>
      <c r="W57" s="882">
        <v>0</v>
      </c>
      <c r="X57" s="883">
        <v>0</v>
      </c>
      <c r="Y57" s="882">
        <v>1</v>
      </c>
      <c r="Z57" s="884"/>
      <c r="AA57" s="884"/>
      <c r="AB57" s="884"/>
      <c r="AC57" s="884"/>
      <c r="AD57" s="884"/>
      <c r="AE57" s="884"/>
      <c r="AF57" s="884"/>
      <c r="AG57" s="884"/>
      <c r="AH57" s="884"/>
      <c r="AI57" s="884"/>
      <c r="AJ57" s="884"/>
      <c r="AK57" s="884"/>
      <c r="AL57" s="884"/>
      <c r="AM57" s="884"/>
      <c r="AN57" s="884"/>
      <c r="AO57" s="884"/>
      <c r="AP57" s="884"/>
      <c r="AQ57" s="884"/>
      <c r="AR57" s="884"/>
      <c r="AS57" s="884"/>
      <c r="AT57" s="884"/>
      <c r="AU57" s="884"/>
      <c r="AV57" s="884"/>
      <c r="AW57" s="884"/>
      <c r="AX57" s="884"/>
      <c r="AY57" s="884"/>
      <c r="AZ57" s="884"/>
      <c r="BA57" s="884"/>
    </row>
    <row r="58" spans="1:53" hidden="1" outlineLevel="1">
      <c r="A58" s="885" t="s">
        <v>84</v>
      </c>
      <c r="B58" s="886" t="s">
        <v>458</v>
      </c>
      <c r="C58" s="887" t="s">
        <v>447</v>
      </c>
      <c r="D58" s="887" t="s">
        <v>447</v>
      </c>
      <c r="E58" s="826"/>
      <c r="F58" s="888" t="s">
        <v>447</v>
      </c>
      <c r="G58" s="888" t="s">
        <v>447</v>
      </c>
      <c r="H58" s="888" t="s">
        <v>447</v>
      </c>
      <c r="I58" s="888" t="s">
        <v>447</v>
      </c>
      <c r="J58" s="888" t="s">
        <v>447</v>
      </c>
      <c r="K58" s="888" t="s">
        <v>447</v>
      </c>
      <c r="L58" s="888" t="s">
        <v>447</v>
      </c>
      <c r="M58" s="888" t="s">
        <v>447</v>
      </c>
      <c r="N58" s="888" t="s">
        <v>447</v>
      </c>
      <c r="O58" s="888" t="s">
        <v>447</v>
      </c>
      <c r="P58" s="889" t="s">
        <v>447</v>
      </c>
      <c r="Q58" s="889" t="s">
        <v>447</v>
      </c>
      <c r="R58" s="889" t="s">
        <v>447</v>
      </c>
      <c r="S58" s="889" t="s">
        <v>447</v>
      </c>
      <c r="T58" s="889" t="s">
        <v>447</v>
      </c>
      <c r="U58" s="889" t="s">
        <v>447</v>
      </c>
      <c r="V58" s="889" t="s">
        <v>447</v>
      </c>
      <c r="W58" s="889" t="s">
        <v>447</v>
      </c>
      <c r="X58" s="890" t="s">
        <v>447</v>
      </c>
      <c r="Y58" s="889" t="s">
        <v>447</v>
      </c>
      <c r="Z58" s="891"/>
      <c r="AA58" s="891"/>
      <c r="AB58" s="891"/>
      <c r="AC58" s="891"/>
      <c r="AD58" s="891"/>
      <c r="AE58" s="891"/>
      <c r="AF58" s="891"/>
      <c r="AG58" s="891"/>
      <c r="AH58" s="891"/>
      <c r="AI58" s="891"/>
      <c r="AJ58" s="891"/>
      <c r="AK58" s="891"/>
      <c r="AL58" s="891"/>
      <c r="AM58" s="891"/>
      <c r="AN58" s="891"/>
      <c r="AO58" s="891"/>
      <c r="AP58" s="891"/>
      <c r="AQ58" s="891"/>
      <c r="AR58" s="891"/>
      <c r="AS58" s="891"/>
      <c r="AT58" s="891"/>
      <c r="AU58" s="891"/>
      <c r="AV58" s="891"/>
      <c r="AW58" s="891"/>
      <c r="AX58" s="891"/>
      <c r="AY58" s="891"/>
      <c r="AZ58" s="891"/>
      <c r="BA58" s="891"/>
    </row>
    <row r="59" spans="1:53" ht="63.75" hidden="1" outlineLevel="1">
      <c r="A59" s="885" t="s">
        <v>320</v>
      </c>
      <c r="B59" s="892" t="s">
        <v>459</v>
      </c>
      <c r="C59" s="885" t="s">
        <v>460</v>
      </c>
      <c r="D59" s="885" t="s">
        <v>461</v>
      </c>
      <c r="E59" s="893">
        <v>6.3687000000000005</v>
      </c>
      <c r="F59" s="894">
        <v>6.6616602000000009</v>
      </c>
      <c r="G59" s="894">
        <v>6.8357743082397064</v>
      </c>
      <c r="H59" s="894">
        <v>7.1931031039999995</v>
      </c>
      <c r="I59" s="894">
        <f>H59*I52</f>
        <v>7.488020331263999</v>
      </c>
      <c r="J59" s="894">
        <f>I59*J52</f>
        <v>7.7875411445145595</v>
      </c>
      <c r="K59" s="894">
        <f t="shared" ref="K59:Y59" si="37">J59*K52</f>
        <v>8.0990427902951421</v>
      </c>
      <c r="L59" s="894">
        <f t="shared" si="37"/>
        <v>8.4230045019069486</v>
      </c>
      <c r="M59" s="894">
        <f t="shared" si="37"/>
        <v>8.759924681983227</v>
      </c>
      <c r="N59" s="894">
        <f t="shared" si="37"/>
        <v>9.1103216692625573</v>
      </c>
      <c r="O59" s="894">
        <f t="shared" si="37"/>
        <v>9.4747345360330595</v>
      </c>
      <c r="P59" s="894">
        <f t="shared" si="37"/>
        <v>9.8537239174743814</v>
      </c>
      <c r="Q59" s="894">
        <f t="shared" si="37"/>
        <v>10.247872874173357</v>
      </c>
      <c r="R59" s="894">
        <f t="shared" si="37"/>
        <v>10.657787789140292</v>
      </c>
      <c r="S59" s="894">
        <f t="shared" si="37"/>
        <v>11.084099300705903</v>
      </c>
      <c r="T59" s="894">
        <f t="shared" si="37"/>
        <v>11.52746327273414</v>
      </c>
      <c r="U59" s="894">
        <f t="shared" si="37"/>
        <v>11.988561803643506</v>
      </c>
      <c r="V59" s="894">
        <f t="shared" si="37"/>
        <v>12.468104275789248</v>
      </c>
      <c r="W59" s="894">
        <f t="shared" si="37"/>
        <v>12.966828446820818</v>
      </c>
      <c r="X59" s="895">
        <f t="shared" si="37"/>
        <v>13.485501584693651</v>
      </c>
      <c r="Y59" s="894">
        <f t="shared" si="37"/>
        <v>14.024921648081397</v>
      </c>
      <c r="Z59" s="896"/>
      <c r="AA59" s="896"/>
      <c r="AB59" s="896"/>
      <c r="AC59" s="896"/>
      <c r="AD59" s="896"/>
      <c r="AE59" s="896"/>
      <c r="AF59" s="896"/>
      <c r="AG59" s="896"/>
      <c r="AH59" s="896"/>
      <c r="AI59" s="896"/>
      <c r="AJ59" s="896"/>
      <c r="AK59" s="896"/>
      <c r="AL59" s="896"/>
      <c r="AM59" s="896"/>
      <c r="AN59" s="896"/>
      <c r="AO59" s="896"/>
      <c r="AP59" s="896"/>
      <c r="AQ59" s="896"/>
      <c r="AR59" s="896"/>
      <c r="AS59" s="896"/>
      <c r="AT59" s="896"/>
      <c r="AU59" s="896"/>
      <c r="AV59" s="896"/>
      <c r="AW59" s="896"/>
      <c r="AX59" s="896"/>
      <c r="AY59" s="896"/>
      <c r="AZ59" s="896"/>
      <c r="BA59" s="896"/>
    </row>
    <row r="60" spans="1:53" ht="51" hidden="1" outlineLevel="1">
      <c r="A60" s="1796" t="s">
        <v>321</v>
      </c>
      <c r="B60" s="1797" t="s">
        <v>462</v>
      </c>
      <c r="C60" s="885" t="s">
        <v>463</v>
      </c>
      <c r="D60" s="885" t="s">
        <v>444</v>
      </c>
      <c r="E60" s="893">
        <v>26.4</v>
      </c>
      <c r="F60" s="897">
        <f>E61</f>
        <v>26.86</v>
      </c>
      <c r="G60" s="898">
        <f>F61</f>
        <v>26.86</v>
      </c>
      <c r="H60" s="899">
        <f t="shared" ref="H60:Y60" si="38">G61</f>
        <v>26.86</v>
      </c>
      <c r="I60" s="899">
        <f t="shared" si="38"/>
        <v>27.68</v>
      </c>
      <c r="J60" s="899">
        <f t="shared" si="38"/>
        <v>28.787200000000002</v>
      </c>
      <c r="K60" s="899">
        <f t="shared" si="38"/>
        <v>29.938688000000003</v>
      </c>
      <c r="L60" s="899">
        <f t="shared" si="38"/>
        <v>31.136235520000003</v>
      </c>
      <c r="M60" s="899">
        <f t="shared" si="38"/>
        <v>32.381684940800007</v>
      </c>
      <c r="N60" s="899">
        <f t="shared" si="38"/>
        <v>33.67695233843201</v>
      </c>
      <c r="O60" s="899">
        <f t="shared" si="38"/>
        <v>35.024030431969294</v>
      </c>
      <c r="P60" s="899">
        <f t="shared" si="38"/>
        <v>36.424991649248064</v>
      </c>
      <c r="Q60" s="899">
        <f t="shared" si="38"/>
        <v>37.881991315217988</v>
      </c>
      <c r="R60" s="899">
        <f t="shared" si="38"/>
        <v>39.397270967826707</v>
      </c>
      <c r="S60" s="899">
        <f t="shared" si="38"/>
        <v>40.973161806539778</v>
      </c>
      <c r="T60" s="899">
        <f t="shared" si="38"/>
        <v>42.612088278801373</v>
      </c>
      <c r="U60" s="899">
        <f t="shared" si="38"/>
        <v>44.31657180995343</v>
      </c>
      <c r="V60" s="899">
        <f t="shared" si="38"/>
        <v>46.089234682351567</v>
      </c>
      <c r="W60" s="899">
        <f t="shared" si="38"/>
        <v>47.932804069645634</v>
      </c>
      <c r="X60" s="900">
        <f t="shared" si="38"/>
        <v>49.850116232431461</v>
      </c>
      <c r="Y60" s="899">
        <f t="shared" si="38"/>
        <v>51.84412088172872</v>
      </c>
      <c r="Z60" s="901"/>
      <c r="AA60" s="901"/>
      <c r="AB60" s="901"/>
      <c r="AC60" s="901"/>
      <c r="AD60" s="901"/>
      <c r="AE60" s="901"/>
      <c r="AF60" s="901"/>
      <c r="AG60" s="901"/>
      <c r="AH60" s="901"/>
      <c r="AI60" s="901"/>
      <c r="AJ60" s="901"/>
      <c r="AK60" s="901"/>
      <c r="AL60" s="901"/>
      <c r="AM60" s="901"/>
      <c r="AN60" s="901"/>
      <c r="AO60" s="901"/>
      <c r="AP60" s="901"/>
      <c r="AQ60" s="901"/>
      <c r="AR60" s="901"/>
      <c r="AS60" s="901"/>
      <c r="AT60" s="901"/>
      <c r="AU60" s="901"/>
      <c r="AV60" s="901"/>
      <c r="AW60" s="901"/>
      <c r="AX60" s="901"/>
      <c r="AY60" s="901"/>
      <c r="AZ60" s="901"/>
      <c r="BA60" s="901"/>
    </row>
    <row r="61" spans="1:53" ht="63.75" hidden="1" outlineLevel="1">
      <c r="A61" s="1796"/>
      <c r="B61" s="1797"/>
      <c r="C61" s="885" t="s">
        <v>464</v>
      </c>
      <c r="D61" s="885" t="s">
        <v>445</v>
      </c>
      <c r="E61" s="893">
        <v>26.86</v>
      </c>
      <c r="F61" s="897">
        <f>F60</f>
        <v>26.86</v>
      </c>
      <c r="G61" s="902">
        <f>G60</f>
        <v>26.86</v>
      </c>
      <c r="H61" s="899">
        <v>27.68</v>
      </c>
      <c r="I61" s="899">
        <f>I60*I53</f>
        <v>28.787200000000002</v>
      </c>
      <c r="J61" s="899">
        <f>J60*J53</f>
        <v>29.938688000000003</v>
      </c>
      <c r="K61" s="899">
        <f t="shared" ref="K61:Y61" si="39">K60*K53</f>
        <v>31.136235520000003</v>
      </c>
      <c r="L61" s="899">
        <f t="shared" si="39"/>
        <v>32.381684940800007</v>
      </c>
      <c r="M61" s="899">
        <f t="shared" si="39"/>
        <v>33.67695233843201</v>
      </c>
      <c r="N61" s="899">
        <f t="shared" si="39"/>
        <v>35.024030431969294</v>
      </c>
      <c r="O61" s="899">
        <f t="shared" si="39"/>
        <v>36.424991649248064</v>
      </c>
      <c r="P61" s="899">
        <f t="shared" si="39"/>
        <v>37.881991315217988</v>
      </c>
      <c r="Q61" s="899">
        <f t="shared" si="39"/>
        <v>39.397270967826707</v>
      </c>
      <c r="R61" s="899">
        <f t="shared" si="39"/>
        <v>40.973161806539778</v>
      </c>
      <c r="S61" s="899">
        <f t="shared" si="39"/>
        <v>42.612088278801373</v>
      </c>
      <c r="T61" s="899">
        <f t="shared" si="39"/>
        <v>44.31657180995343</v>
      </c>
      <c r="U61" s="899">
        <f t="shared" si="39"/>
        <v>46.089234682351567</v>
      </c>
      <c r="V61" s="899">
        <f t="shared" si="39"/>
        <v>47.932804069645634</v>
      </c>
      <c r="W61" s="899">
        <f t="shared" si="39"/>
        <v>49.850116232431461</v>
      </c>
      <c r="X61" s="900">
        <f t="shared" si="39"/>
        <v>51.84412088172872</v>
      </c>
      <c r="Y61" s="899">
        <f t="shared" si="39"/>
        <v>53.917885716997873</v>
      </c>
      <c r="Z61" s="901"/>
      <c r="AA61" s="901"/>
      <c r="AB61" s="901"/>
      <c r="AC61" s="901"/>
      <c r="AD61" s="901"/>
      <c r="AE61" s="901"/>
      <c r="AF61" s="901"/>
      <c r="AG61" s="901"/>
      <c r="AH61" s="901"/>
      <c r="AI61" s="901"/>
      <c r="AJ61" s="901"/>
      <c r="AK61" s="901"/>
      <c r="AL61" s="901"/>
      <c r="AM61" s="901"/>
      <c r="AN61" s="901"/>
      <c r="AO61" s="901"/>
      <c r="AP61" s="901"/>
      <c r="AQ61" s="901"/>
      <c r="AR61" s="901"/>
      <c r="AS61" s="901"/>
      <c r="AT61" s="901"/>
      <c r="AU61" s="901"/>
      <c r="AV61" s="901"/>
      <c r="AW61" s="901"/>
      <c r="AX61" s="901"/>
      <c r="AY61" s="901"/>
      <c r="AZ61" s="901"/>
      <c r="BA61" s="901"/>
    </row>
    <row r="62" spans="1:53" ht="51" hidden="1" outlineLevel="1">
      <c r="A62" s="1796" t="s">
        <v>465</v>
      </c>
      <c r="B62" s="1797" t="s">
        <v>466</v>
      </c>
      <c r="C62" s="885" t="s">
        <v>463</v>
      </c>
      <c r="D62" s="885" t="s">
        <v>444</v>
      </c>
      <c r="E62" s="893">
        <v>1040.73</v>
      </c>
      <c r="F62" s="897">
        <f>E63</f>
        <v>1067.22</v>
      </c>
      <c r="G62" s="903">
        <v>1056.74</v>
      </c>
      <c r="H62" s="899">
        <f>G63</f>
        <v>1056.74</v>
      </c>
      <c r="I62" s="899">
        <f t="shared" ref="I62:Y62" si="40">H63</f>
        <v>1077.74</v>
      </c>
      <c r="J62" s="899">
        <f t="shared" si="40"/>
        <v>1120.8496</v>
      </c>
      <c r="K62" s="899">
        <f t="shared" si="40"/>
        <v>1165.6835840000001</v>
      </c>
      <c r="L62" s="899">
        <f t="shared" si="40"/>
        <v>1212.3109273600001</v>
      </c>
      <c r="M62" s="899">
        <f t="shared" si="40"/>
        <v>1260.8033644544</v>
      </c>
      <c r="N62" s="899">
        <f t="shared" si="40"/>
        <v>1311.2354990325762</v>
      </c>
      <c r="O62" s="899">
        <f t="shared" si="40"/>
        <v>1363.6849189938794</v>
      </c>
      <c r="P62" s="899">
        <f t="shared" si="40"/>
        <v>1418.2323157536346</v>
      </c>
      <c r="Q62" s="899">
        <f t="shared" si="40"/>
        <v>1474.96160838378</v>
      </c>
      <c r="R62" s="899">
        <f t="shared" si="40"/>
        <v>1533.9600727191312</v>
      </c>
      <c r="S62" s="899">
        <f t="shared" si="40"/>
        <v>1595.3184756278965</v>
      </c>
      <c r="T62" s="899">
        <f t="shared" si="40"/>
        <v>1659.1312146530124</v>
      </c>
      <c r="U62" s="899">
        <f t="shared" si="40"/>
        <v>1725.4964632391329</v>
      </c>
      <c r="V62" s="899">
        <f t="shared" si="40"/>
        <v>1794.5163217686984</v>
      </c>
      <c r="W62" s="899">
        <f t="shared" si="40"/>
        <v>1866.2969746394465</v>
      </c>
      <c r="X62" s="900">
        <f t="shared" si="40"/>
        <v>1940.9488536250244</v>
      </c>
      <c r="Y62" s="899">
        <f t="shared" si="40"/>
        <v>2018.5868077700254</v>
      </c>
      <c r="Z62" s="901"/>
      <c r="AA62" s="901"/>
      <c r="AB62" s="901"/>
      <c r="AC62" s="901"/>
      <c r="AD62" s="901"/>
      <c r="AE62" s="901"/>
      <c r="AF62" s="901"/>
      <c r="AG62" s="901"/>
      <c r="AH62" s="901"/>
      <c r="AI62" s="901"/>
      <c r="AJ62" s="901"/>
      <c r="AK62" s="901"/>
      <c r="AL62" s="901"/>
      <c r="AM62" s="901"/>
      <c r="AN62" s="901"/>
      <c r="AO62" s="901"/>
      <c r="AP62" s="901"/>
      <c r="AQ62" s="901"/>
      <c r="AR62" s="901"/>
      <c r="AS62" s="901"/>
      <c r="AT62" s="901"/>
      <c r="AU62" s="901"/>
      <c r="AV62" s="901"/>
      <c r="AW62" s="901"/>
      <c r="AX62" s="901"/>
      <c r="AY62" s="901"/>
      <c r="AZ62" s="901"/>
      <c r="BA62" s="901"/>
    </row>
    <row r="63" spans="1:53" ht="63.75" hidden="1" outlineLevel="1">
      <c r="A63" s="1796"/>
      <c r="B63" s="1797"/>
      <c r="C63" s="885" t="s">
        <v>441</v>
      </c>
      <c r="D63" s="885" t="s">
        <v>445</v>
      </c>
      <c r="E63" s="893">
        <v>1067.22</v>
      </c>
      <c r="F63" s="897">
        <v>1076.3800000000001</v>
      </c>
      <c r="G63" s="902">
        <f>G62</f>
        <v>1056.74</v>
      </c>
      <c r="H63" s="899">
        <v>1077.74</v>
      </c>
      <c r="I63" s="899">
        <f>I62*I51</f>
        <v>1120.8496</v>
      </c>
      <c r="J63" s="899">
        <f t="shared" ref="J63:Y63" si="41">J62*J51</f>
        <v>1165.6835840000001</v>
      </c>
      <c r="K63" s="899">
        <f t="shared" si="41"/>
        <v>1212.3109273600001</v>
      </c>
      <c r="L63" s="899">
        <f t="shared" si="41"/>
        <v>1260.8033644544</v>
      </c>
      <c r="M63" s="899">
        <f t="shared" si="41"/>
        <v>1311.2354990325762</v>
      </c>
      <c r="N63" s="899">
        <f t="shared" si="41"/>
        <v>1363.6849189938794</v>
      </c>
      <c r="O63" s="899">
        <f t="shared" si="41"/>
        <v>1418.2323157536346</v>
      </c>
      <c r="P63" s="899">
        <f t="shared" si="41"/>
        <v>1474.96160838378</v>
      </c>
      <c r="Q63" s="899">
        <f t="shared" si="41"/>
        <v>1533.9600727191312</v>
      </c>
      <c r="R63" s="899">
        <f t="shared" si="41"/>
        <v>1595.3184756278965</v>
      </c>
      <c r="S63" s="899">
        <f t="shared" si="41"/>
        <v>1659.1312146530124</v>
      </c>
      <c r="T63" s="899">
        <f t="shared" si="41"/>
        <v>1725.4964632391329</v>
      </c>
      <c r="U63" s="899">
        <f t="shared" si="41"/>
        <v>1794.5163217686984</v>
      </c>
      <c r="V63" s="899">
        <f t="shared" si="41"/>
        <v>1866.2969746394465</v>
      </c>
      <c r="W63" s="899">
        <f t="shared" si="41"/>
        <v>1940.9488536250244</v>
      </c>
      <c r="X63" s="900">
        <f t="shared" si="41"/>
        <v>2018.5868077700254</v>
      </c>
      <c r="Y63" s="899">
        <f t="shared" si="41"/>
        <v>2099.3302800808265</v>
      </c>
      <c r="Z63" s="901"/>
      <c r="AA63" s="901"/>
      <c r="AB63" s="901"/>
      <c r="AC63" s="901"/>
      <c r="AD63" s="901"/>
      <c r="AE63" s="901"/>
      <c r="AF63" s="901"/>
      <c r="AG63" s="901"/>
      <c r="AH63" s="901"/>
      <c r="AI63" s="901"/>
      <c r="AJ63" s="901"/>
      <c r="AK63" s="901"/>
      <c r="AL63" s="901"/>
      <c r="AM63" s="901"/>
      <c r="AN63" s="901"/>
      <c r="AO63" s="901"/>
      <c r="AP63" s="901"/>
      <c r="AQ63" s="901"/>
      <c r="AR63" s="901"/>
      <c r="AS63" s="901"/>
      <c r="AT63" s="901"/>
      <c r="AU63" s="901"/>
      <c r="AV63" s="901"/>
      <c r="AW63" s="901"/>
      <c r="AX63" s="901"/>
      <c r="AY63" s="901"/>
      <c r="AZ63" s="901"/>
      <c r="BA63" s="901"/>
    </row>
    <row r="64" spans="1:53" ht="153" hidden="1" outlineLevel="1">
      <c r="B64" s="904" t="s">
        <v>467</v>
      </c>
      <c r="E64" s="774"/>
      <c r="F64" s="905"/>
      <c r="G64" s="774"/>
      <c r="H64" s="774"/>
      <c r="I64" s="774"/>
      <c r="J64" s="774"/>
      <c r="K64" s="774"/>
      <c r="L64" s="774"/>
      <c r="M64" s="774"/>
      <c r="N64" s="774"/>
      <c r="O64" s="774"/>
      <c r="P64" s="774"/>
      <c r="Q64" s="774"/>
      <c r="R64" s="774"/>
      <c r="S64" s="774"/>
      <c r="T64" s="774"/>
      <c r="U64" s="774"/>
      <c r="V64" s="774"/>
      <c r="W64" s="774"/>
      <c r="X64" s="774"/>
      <c r="Y64" s="826"/>
    </row>
    <row r="65" spans="1:56" hidden="1" outlineLevel="1">
      <c r="E65" s="774"/>
      <c r="F65" s="774"/>
      <c r="G65" s="774"/>
      <c r="H65" s="774"/>
      <c r="I65" s="774"/>
      <c r="J65" s="774"/>
      <c r="K65" s="774"/>
      <c r="L65" s="774"/>
      <c r="M65" s="774"/>
      <c r="N65" s="774"/>
      <c r="O65" s="774"/>
      <c r="P65" s="774"/>
      <c r="Q65" s="774"/>
      <c r="R65" s="774"/>
      <c r="S65" s="774"/>
      <c r="T65" s="774"/>
      <c r="U65" s="774"/>
      <c r="V65" s="774"/>
      <c r="W65" s="774"/>
      <c r="X65" s="774"/>
      <c r="Y65" s="826"/>
    </row>
    <row r="66" spans="1:56" s="910" customFormat="1" hidden="1" outlineLevel="1">
      <c r="A66" s="906"/>
      <c r="B66" s="906" t="s">
        <v>468</v>
      </c>
      <c r="C66" s="906"/>
      <c r="D66" s="906"/>
      <c r="E66" s="907">
        <f>E45/E46*1000</f>
        <v>1519.1598511430934</v>
      </c>
      <c r="F66" s="907">
        <f t="shared" ref="F66:Y66" si="42">F45/F46*1000</f>
        <v>1846.3703161094097</v>
      </c>
      <c r="G66" s="907">
        <f t="shared" si="42"/>
        <v>2162.4569285403431</v>
      </c>
      <c r="H66" s="907">
        <f t="shared" si="42"/>
        <v>1923.5960879568527</v>
      </c>
      <c r="I66" s="907" t="e">
        <f t="shared" ca="1" si="42"/>
        <v>#VALUE!</v>
      </c>
      <c r="J66" s="907" t="e">
        <f t="shared" ca="1" si="42"/>
        <v>#VALUE!</v>
      </c>
      <c r="K66" s="907" t="e">
        <f t="shared" ca="1" si="42"/>
        <v>#VALUE!</v>
      </c>
      <c r="L66" s="907" t="e">
        <f t="shared" ca="1" si="42"/>
        <v>#VALUE!</v>
      </c>
      <c r="M66" s="907" t="e">
        <f t="shared" ca="1" si="42"/>
        <v>#VALUE!</v>
      </c>
      <c r="N66" s="907" t="e">
        <f t="shared" ca="1" si="42"/>
        <v>#VALUE!</v>
      </c>
      <c r="O66" s="907" t="e">
        <f t="shared" ca="1" si="42"/>
        <v>#VALUE!</v>
      </c>
      <c r="P66" s="907">
        <f t="shared" si="42"/>
        <v>2309.0888696271159</v>
      </c>
      <c r="Q66" s="907">
        <f t="shared" si="42"/>
        <v>2032.385610371882</v>
      </c>
      <c r="R66" s="907">
        <f t="shared" si="42"/>
        <v>2107.2167151968147</v>
      </c>
      <c r="S66" s="907">
        <f t="shared" si="42"/>
        <v>2076.1183826904385</v>
      </c>
      <c r="T66" s="907">
        <f t="shared" si="42"/>
        <v>2155.4117887850425</v>
      </c>
      <c r="U66" s="907">
        <f t="shared" si="42"/>
        <v>2237.7658917787253</v>
      </c>
      <c r="V66" s="907">
        <f t="shared" si="42"/>
        <v>2323.2998327828473</v>
      </c>
      <c r="W66" s="907">
        <f t="shared" si="42"/>
        <v>2412.1374212649898</v>
      </c>
      <c r="X66" s="908">
        <f t="shared" si="42"/>
        <v>2504.4073189034743</v>
      </c>
      <c r="Y66" s="907">
        <f t="shared" si="42"/>
        <v>2600.2843041595456</v>
      </c>
      <c r="Z66" s="909"/>
      <c r="AA66" s="909"/>
      <c r="AB66" s="909"/>
      <c r="AC66" s="909"/>
      <c r="AD66" s="909"/>
      <c r="AE66" s="909"/>
      <c r="AF66" s="909"/>
      <c r="AG66" s="909"/>
      <c r="AH66" s="909"/>
      <c r="AI66" s="909"/>
      <c r="AJ66" s="909"/>
      <c r="AK66" s="909"/>
      <c r="AL66" s="909"/>
      <c r="AM66" s="909"/>
      <c r="AN66" s="909"/>
      <c r="AO66" s="909"/>
      <c r="AP66" s="909"/>
      <c r="AQ66" s="909"/>
      <c r="AR66" s="909"/>
      <c r="AS66" s="909"/>
      <c r="AT66" s="909"/>
      <c r="AU66" s="909"/>
      <c r="AV66" s="909"/>
      <c r="AW66" s="909"/>
      <c r="AX66" s="909"/>
      <c r="AY66" s="909"/>
      <c r="AZ66" s="909"/>
      <c r="BA66" s="909"/>
    </row>
    <row r="67" spans="1:56" s="910" customFormat="1" hidden="1" outlineLevel="1">
      <c r="B67" s="910" t="s">
        <v>469</v>
      </c>
      <c r="C67" s="910" t="s">
        <v>58</v>
      </c>
      <c r="E67" s="911"/>
      <c r="F67" s="911">
        <f t="shared" ref="F67:Y67" si="43">F66/E66</f>
        <v>1.2153890946499846</v>
      </c>
      <c r="G67" s="911">
        <f t="shared" si="43"/>
        <v>1.1711935085140326</v>
      </c>
      <c r="H67" s="911">
        <f t="shared" si="43"/>
        <v>0.88954191991943099</v>
      </c>
      <c r="I67" s="911" t="e">
        <f t="shared" ca="1" si="43"/>
        <v>#VALUE!</v>
      </c>
      <c r="J67" s="911" t="e">
        <f t="shared" ca="1" si="43"/>
        <v>#VALUE!</v>
      </c>
      <c r="K67" s="911" t="e">
        <f t="shared" ca="1" si="43"/>
        <v>#VALUE!</v>
      </c>
      <c r="L67" s="911" t="e">
        <f t="shared" ca="1" si="43"/>
        <v>#VALUE!</v>
      </c>
      <c r="M67" s="911" t="e">
        <f t="shared" ca="1" si="43"/>
        <v>#VALUE!</v>
      </c>
      <c r="N67" s="911" t="e">
        <f t="shared" ca="1" si="43"/>
        <v>#VALUE!</v>
      </c>
      <c r="O67" s="911" t="e">
        <f t="shared" ca="1" si="43"/>
        <v>#VALUE!</v>
      </c>
      <c r="P67" s="911" t="e">
        <f t="shared" ca="1" si="43"/>
        <v>#VALUE!</v>
      </c>
      <c r="Q67" s="911">
        <f t="shared" si="43"/>
        <v>0.88016777401039681</v>
      </c>
      <c r="R67" s="911">
        <f t="shared" si="43"/>
        <v>1.0368193439488289</v>
      </c>
      <c r="S67" s="911">
        <f t="shared" si="43"/>
        <v>0.98524198660626527</v>
      </c>
      <c r="T67" s="911">
        <f t="shared" si="43"/>
        <v>1.0381931043796491</v>
      </c>
      <c r="U67" s="911">
        <f t="shared" si="43"/>
        <v>1.0382080600199852</v>
      </c>
      <c r="V67" s="911">
        <f t="shared" si="43"/>
        <v>1.0382229174724502</v>
      </c>
      <c r="W67" s="911">
        <f t="shared" si="43"/>
        <v>1.038237676957835</v>
      </c>
      <c r="X67" s="911">
        <f t="shared" si="43"/>
        <v>1.0382523387038602</v>
      </c>
      <c r="Y67" s="911">
        <f t="shared" si="43"/>
        <v>1.0382833034117029</v>
      </c>
      <c r="Z67" s="911"/>
      <c r="AA67" s="911"/>
      <c r="AB67" s="911"/>
      <c r="AC67" s="911"/>
      <c r="AD67" s="911"/>
      <c r="AE67" s="911"/>
      <c r="AF67" s="911"/>
      <c r="AG67" s="911"/>
      <c r="AH67" s="911"/>
      <c r="AI67" s="911"/>
      <c r="AJ67" s="911"/>
      <c r="AK67" s="911"/>
      <c r="AL67" s="911"/>
      <c r="AM67" s="911"/>
      <c r="AN67" s="911"/>
      <c r="AO67" s="911"/>
      <c r="AP67" s="911"/>
      <c r="AQ67" s="911"/>
      <c r="AR67" s="911"/>
      <c r="AS67" s="911"/>
      <c r="AT67" s="911"/>
      <c r="AU67" s="911"/>
      <c r="AV67" s="911"/>
      <c r="AW67" s="911"/>
      <c r="AX67" s="911"/>
      <c r="AY67" s="911"/>
      <c r="AZ67" s="911"/>
      <c r="BA67" s="911"/>
    </row>
    <row r="68" spans="1:56" ht="12.75" customHeight="1" outlineLevel="1">
      <c r="A68" s="1796" t="s">
        <v>470</v>
      </c>
      <c r="B68" s="1796" t="s">
        <v>1</v>
      </c>
      <c r="C68" s="1796" t="s">
        <v>2</v>
      </c>
      <c r="D68" s="1801" t="s">
        <v>471</v>
      </c>
      <c r="E68" s="826"/>
      <c r="F68" s="889"/>
      <c r="G68" s="1803" t="s">
        <v>472</v>
      </c>
      <c r="H68" s="1804"/>
      <c r="I68" s="1804"/>
      <c r="J68" s="1804"/>
      <c r="K68" s="1804"/>
      <c r="L68" s="1804"/>
      <c r="M68" s="1804"/>
      <c r="N68" s="1804"/>
      <c r="O68" s="1804"/>
      <c r="P68" s="912"/>
      <c r="Q68" s="913" t="s">
        <v>472</v>
      </c>
      <c r="R68" s="914"/>
      <c r="S68" s="914"/>
      <c r="T68" s="914"/>
      <c r="U68" s="914"/>
      <c r="V68" s="914"/>
      <c r="W68" s="914"/>
      <c r="X68" s="915"/>
      <c r="Y68" s="826"/>
      <c r="Z68" s="916"/>
      <c r="AA68" s="916"/>
      <c r="AB68" s="916"/>
      <c r="AC68" s="916"/>
      <c r="AD68" s="916"/>
      <c r="AE68" s="916"/>
      <c r="AF68" s="916"/>
      <c r="AG68" s="916"/>
      <c r="AH68" s="916"/>
      <c r="AI68" s="916"/>
      <c r="AJ68" s="916"/>
      <c r="AK68" s="916"/>
      <c r="AL68" s="916"/>
      <c r="AM68" s="916"/>
      <c r="AN68" s="916"/>
      <c r="AO68" s="916"/>
      <c r="AP68" s="916"/>
      <c r="AQ68" s="916"/>
      <c r="AR68" s="916"/>
      <c r="AS68" s="916"/>
      <c r="AT68" s="916"/>
      <c r="AU68" s="916"/>
      <c r="AV68" s="916"/>
      <c r="AW68" s="916"/>
      <c r="AX68" s="916"/>
      <c r="AY68" s="916"/>
      <c r="AZ68" s="916"/>
      <c r="BA68" s="916"/>
      <c r="BB68" s="917"/>
      <c r="BC68" s="918"/>
    </row>
    <row r="69" spans="1:56">
      <c r="A69" s="1796"/>
      <c r="B69" s="1796"/>
      <c r="C69" s="1796"/>
      <c r="D69" s="1802"/>
      <c r="E69" s="826">
        <v>2022</v>
      </c>
      <c r="F69" s="826">
        <v>2023</v>
      </c>
      <c r="G69" s="826">
        <v>2024</v>
      </c>
      <c r="H69" s="826">
        <v>2025</v>
      </c>
      <c r="I69" s="826">
        <v>2026</v>
      </c>
      <c r="J69" s="826">
        <v>2027</v>
      </c>
      <c r="K69" s="826">
        <v>2028</v>
      </c>
      <c r="L69" s="826">
        <v>2029</v>
      </c>
      <c r="M69" s="826">
        <v>2030</v>
      </c>
      <c r="N69" s="889">
        <v>2031</v>
      </c>
      <c r="O69" s="889">
        <v>2032</v>
      </c>
      <c r="P69" s="889">
        <v>2033</v>
      </c>
      <c r="Q69" s="889">
        <v>2034</v>
      </c>
      <c r="R69" s="889">
        <v>2035</v>
      </c>
      <c r="S69" s="826">
        <v>2030</v>
      </c>
      <c r="T69" s="826">
        <v>2030</v>
      </c>
      <c r="U69" s="826">
        <v>2030</v>
      </c>
      <c r="V69" s="826">
        <v>2030</v>
      </c>
      <c r="W69" s="826">
        <v>2030</v>
      </c>
      <c r="X69" s="826">
        <v>2030</v>
      </c>
      <c r="Y69" s="826">
        <v>2030</v>
      </c>
      <c r="Z69" s="826">
        <v>2030</v>
      </c>
      <c r="AA69" s="826">
        <v>2030</v>
      </c>
      <c r="AB69" s="826">
        <v>2030</v>
      </c>
      <c r="AC69" s="826">
        <v>2030</v>
      </c>
      <c r="AD69" s="826">
        <v>2030</v>
      </c>
      <c r="AE69" s="826">
        <v>2030</v>
      </c>
      <c r="AF69" s="826">
        <v>2030</v>
      </c>
      <c r="AG69" s="826">
        <v>2030</v>
      </c>
      <c r="AH69" s="826">
        <v>2030</v>
      </c>
      <c r="AI69" s="826">
        <v>2030</v>
      </c>
      <c r="AJ69" s="826">
        <v>2030</v>
      </c>
      <c r="AK69" s="826">
        <v>2030</v>
      </c>
      <c r="AL69" s="826">
        <v>2030</v>
      </c>
      <c r="AM69" s="826">
        <v>2030</v>
      </c>
      <c r="AN69" s="826">
        <v>2030</v>
      </c>
      <c r="AO69" s="826">
        <v>2030</v>
      </c>
      <c r="AP69" s="826">
        <v>2030</v>
      </c>
      <c r="AQ69" s="826">
        <v>2030</v>
      </c>
      <c r="AR69" s="826">
        <v>2030</v>
      </c>
      <c r="AS69" s="826">
        <v>2030</v>
      </c>
      <c r="AT69" s="826">
        <v>2030</v>
      </c>
      <c r="AU69" s="826">
        <v>2030</v>
      </c>
      <c r="AV69" s="826">
        <v>2030</v>
      </c>
      <c r="AW69" s="826">
        <v>2030</v>
      </c>
      <c r="AX69" s="826">
        <v>2030</v>
      </c>
      <c r="AY69" s="826">
        <v>2030</v>
      </c>
      <c r="AZ69" s="826">
        <v>2030</v>
      </c>
      <c r="BA69" s="826">
        <v>2030</v>
      </c>
      <c r="BB69" s="826">
        <v>2030</v>
      </c>
      <c r="BC69" s="826">
        <v>2030</v>
      </c>
      <c r="BD69" s="826">
        <v>2030</v>
      </c>
    </row>
    <row r="70" spans="1:56" s="921" customFormat="1" ht="51">
      <c r="A70" s="919" t="s">
        <v>25</v>
      </c>
      <c r="B70" s="920" t="s">
        <v>473</v>
      </c>
      <c r="C70" s="919" t="s">
        <v>447</v>
      </c>
      <c r="D70" s="919" t="s">
        <v>447</v>
      </c>
      <c r="E70" s="826" t="s">
        <v>447</v>
      </c>
      <c r="F70" s="919" t="s">
        <v>447</v>
      </c>
      <c r="G70" s="919" t="s">
        <v>447</v>
      </c>
      <c r="H70" s="919" t="s">
        <v>447</v>
      </c>
      <c r="I70" s="919" t="s">
        <v>447</v>
      </c>
      <c r="J70" s="919" t="s">
        <v>447</v>
      </c>
      <c r="K70" s="919" t="s">
        <v>447</v>
      </c>
      <c r="L70" s="919" t="s">
        <v>447</v>
      </c>
      <c r="M70" s="919" t="s">
        <v>447</v>
      </c>
      <c r="N70" s="919" t="s">
        <v>447</v>
      </c>
      <c r="O70" s="919" t="s">
        <v>447</v>
      </c>
      <c r="P70" s="889" t="s">
        <v>447</v>
      </c>
      <c r="Q70" s="889" t="s">
        <v>447</v>
      </c>
      <c r="R70" s="889" t="s">
        <v>447</v>
      </c>
      <c r="S70" s="889" t="s">
        <v>447</v>
      </c>
      <c r="T70" s="889" t="s">
        <v>447</v>
      </c>
      <c r="U70" s="889" t="s">
        <v>447</v>
      </c>
      <c r="V70" s="889" t="s">
        <v>447</v>
      </c>
      <c r="W70" s="889" t="s">
        <v>447</v>
      </c>
      <c r="X70" s="890" t="s">
        <v>447</v>
      </c>
      <c r="Y70" s="889" t="s">
        <v>447</v>
      </c>
      <c r="Z70" s="889" t="s">
        <v>447</v>
      </c>
      <c r="AA70" s="889" t="s">
        <v>447</v>
      </c>
      <c r="AB70" s="889" t="s">
        <v>447</v>
      </c>
      <c r="AC70" s="889" t="s">
        <v>447</v>
      </c>
      <c r="AD70" s="889" t="s">
        <v>447</v>
      </c>
      <c r="AE70" s="889" t="s">
        <v>447</v>
      </c>
      <c r="AF70" s="889" t="s">
        <v>447</v>
      </c>
      <c r="AG70" s="889" t="s">
        <v>447</v>
      </c>
      <c r="AH70" s="889" t="s">
        <v>447</v>
      </c>
      <c r="AI70" s="889" t="s">
        <v>447</v>
      </c>
      <c r="AJ70" s="889" t="s">
        <v>447</v>
      </c>
      <c r="AK70" s="889" t="s">
        <v>447</v>
      </c>
      <c r="AL70" s="889" t="s">
        <v>447</v>
      </c>
      <c r="AM70" s="889" t="s">
        <v>447</v>
      </c>
      <c r="AN70" s="889" t="s">
        <v>447</v>
      </c>
      <c r="AO70" s="889" t="s">
        <v>447</v>
      </c>
      <c r="AP70" s="889" t="s">
        <v>447</v>
      </c>
      <c r="AQ70" s="889" t="s">
        <v>447</v>
      </c>
      <c r="AR70" s="889" t="s">
        <v>447</v>
      </c>
      <c r="AS70" s="889" t="s">
        <v>447</v>
      </c>
      <c r="AT70" s="889" t="s">
        <v>447</v>
      </c>
      <c r="AU70" s="889" t="s">
        <v>447</v>
      </c>
      <c r="AV70" s="889" t="s">
        <v>447</v>
      </c>
      <c r="AW70" s="889" t="s">
        <v>447</v>
      </c>
      <c r="AX70" s="889" t="s">
        <v>447</v>
      </c>
      <c r="AY70" s="889" t="s">
        <v>447</v>
      </c>
      <c r="AZ70" s="889"/>
      <c r="BA70" s="889" t="s">
        <v>447</v>
      </c>
    </row>
    <row r="71" spans="1:56" s="924" customFormat="1" ht="56.25" customHeight="1">
      <c r="A71" s="897" t="s">
        <v>61</v>
      </c>
      <c r="B71" s="922" t="s">
        <v>474</v>
      </c>
      <c r="C71" s="897" t="s">
        <v>447</v>
      </c>
      <c r="D71" s="897"/>
      <c r="E71" s="893"/>
      <c r="F71" s="919">
        <v>1</v>
      </c>
      <c r="G71" s="919">
        <f>F71</f>
        <v>1</v>
      </c>
      <c r="H71" s="919">
        <f t="shared" ref="H71:Z71" si="44">G71</f>
        <v>1</v>
      </c>
      <c r="I71" s="919">
        <f t="shared" si="44"/>
        <v>1</v>
      </c>
      <c r="J71" s="919">
        <f t="shared" si="44"/>
        <v>1</v>
      </c>
      <c r="K71" s="919">
        <f t="shared" si="44"/>
        <v>1</v>
      </c>
      <c r="L71" s="919">
        <f t="shared" si="44"/>
        <v>1</v>
      </c>
      <c r="M71" s="919">
        <f t="shared" si="44"/>
        <v>1</v>
      </c>
      <c r="N71" s="919">
        <f t="shared" si="44"/>
        <v>1</v>
      </c>
      <c r="O71" s="919">
        <f t="shared" si="44"/>
        <v>1</v>
      </c>
      <c r="P71" s="919">
        <f t="shared" si="44"/>
        <v>1</v>
      </c>
      <c r="Q71" s="919">
        <f t="shared" si="44"/>
        <v>1</v>
      </c>
      <c r="R71" s="919">
        <f t="shared" si="44"/>
        <v>1</v>
      </c>
      <c r="S71" s="919">
        <f t="shared" si="44"/>
        <v>1</v>
      </c>
      <c r="T71" s="919">
        <f t="shared" si="44"/>
        <v>1</v>
      </c>
      <c r="U71" s="919">
        <f t="shared" si="44"/>
        <v>1</v>
      </c>
      <c r="V71" s="919">
        <f t="shared" si="44"/>
        <v>1</v>
      </c>
      <c r="W71" s="919">
        <f t="shared" si="44"/>
        <v>1</v>
      </c>
      <c r="X71" s="919">
        <f t="shared" si="44"/>
        <v>1</v>
      </c>
      <c r="Y71" s="919">
        <f t="shared" si="44"/>
        <v>1</v>
      </c>
      <c r="Z71" s="919">
        <f t="shared" si="44"/>
        <v>1</v>
      </c>
      <c r="AA71" s="923">
        <v>1</v>
      </c>
      <c r="AB71" s="923">
        <v>1</v>
      </c>
      <c r="AC71" s="923">
        <v>1</v>
      </c>
      <c r="AD71" s="923">
        <v>1</v>
      </c>
      <c r="AE71" s="923">
        <v>1</v>
      </c>
      <c r="AF71" s="923">
        <v>1</v>
      </c>
      <c r="AG71" s="923">
        <v>1</v>
      </c>
      <c r="AH71" s="923">
        <v>1</v>
      </c>
      <c r="AI71" s="923">
        <v>1</v>
      </c>
      <c r="AJ71" s="923">
        <v>1</v>
      </c>
      <c r="AK71" s="923">
        <v>1</v>
      </c>
      <c r="AL71" s="923">
        <v>1</v>
      </c>
      <c r="AM71" s="923">
        <v>1</v>
      </c>
      <c r="AN71" s="923">
        <v>1</v>
      </c>
      <c r="AO71" s="923">
        <v>1</v>
      </c>
      <c r="AP71" s="923">
        <v>1</v>
      </c>
      <c r="AQ71" s="923">
        <v>1</v>
      </c>
      <c r="AR71" s="923">
        <v>1</v>
      </c>
      <c r="AS71" s="923">
        <v>1</v>
      </c>
      <c r="AT71" s="923">
        <v>1</v>
      </c>
      <c r="AU71" s="923">
        <v>1</v>
      </c>
      <c r="AV71" s="923">
        <v>1</v>
      </c>
      <c r="AW71" s="923">
        <v>1</v>
      </c>
      <c r="AX71" s="923">
        <v>1</v>
      </c>
      <c r="AY71" s="923">
        <v>1</v>
      </c>
      <c r="AZ71" s="923">
        <v>1</v>
      </c>
      <c r="BA71" s="923">
        <v>1</v>
      </c>
    </row>
    <row r="72" spans="1:56" s="921" customFormat="1" ht="43.5" customHeight="1">
      <c r="A72" s="919">
        <v>2</v>
      </c>
      <c r="B72" s="920" t="s">
        <v>475</v>
      </c>
      <c r="C72" s="920" t="s">
        <v>476</v>
      </c>
      <c r="D72" s="919" t="s">
        <v>447</v>
      </c>
      <c r="E72" s="826"/>
      <c r="F72" s="919" t="s">
        <v>447</v>
      </c>
      <c r="G72" s="919" t="s">
        <v>447</v>
      </c>
      <c r="H72" s="919" t="s">
        <v>447</v>
      </c>
      <c r="I72" s="919" t="s">
        <v>447</v>
      </c>
      <c r="J72" s="919" t="s">
        <v>447</v>
      </c>
      <c r="K72" s="919" t="s">
        <v>447</v>
      </c>
      <c r="L72" s="919" t="s">
        <v>447</v>
      </c>
      <c r="M72" s="919" t="s">
        <v>447</v>
      </c>
      <c r="N72" s="919" t="s">
        <v>447</v>
      </c>
      <c r="O72" s="919" t="s">
        <v>447</v>
      </c>
      <c r="P72" s="889" t="s">
        <v>447</v>
      </c>
      <c r="Q72" s="889" t="s">
        <v>447</v>
      </c>
      <c r="R72" s="889" t="s">
        <v>447</v>
      </c>
      <c r="S72" s="889" t="s">
        <v>447</v>
      </c>
      <c r="T72" s="889" t="s">
        <v>447</v>
      </c>
      <c r="U72" s="889" t="s">
        <v>447</v>
      </c>
      <c r="V72" s="889" t="s">
        <v>447</v>
      </c>
      <c r="W72" s="889" t="s">
        <v>447</v>
      </c>
      <c r="X72" s="890" t="s">
        <v>447</v>
      </c>
      <c r="Y72" s="889" t="s">
        <v>447</v>
      </c>
      <c r="Z72" s="889" t="s">
        <v>447</v>
      </c>
      <c r="AA72" s="889" t="s">
        <v>447</v>
      </c>
      <c r="AB72" s="889" t="s">
        <v>447</v>
      </c>
      <c r="AC72" s="889" t="s">
        <v>447</v>
      </c>
      <c r="AD72" s="889" t="s">
        <v>447</v>
      </c>
      <c r="AE72" s="889" t="s">
        <v>447</v>
      </c>
      <c r="AF72" s="889" t="s">
        <v>447</v>
      </c>
      <c r="AG72" s="889" t="s">
        <v>447</v>
      </c>
      <c r="AH72" s="889" t="s">
        <v>447</v>
      </c>
      <c r="AI72" s="889" t="s">
        <v>447</v>
      </c>
      <c r="AJ72" s="889" t="s">
        <v>447</v>
      </c>
      <c r="AK72" s="889" t="s">
        <v>447</v>
      </c>
      <c r="AL72" s="889" t="s">
        <v>447</v>
      </c>
      <c r="AM72" s="889" t="s">
        <v>447</v>
      </c>
      <c r="AN72" s="889" t="s">
        <v>447</v>
      </c>
      <c r="AO72" s="889" t="s">
        <v>447</v>
      </c>
      <c r="AP72" s="889" t="s">
        <v>447</v>
      </c>
      <c r="AQ72" s="889" t="s">
        <v>447</v>
      </c>
      <c r="AR72" s="889" t="s">
        <v>447</v>
      </c>
      <c r="AS72" s="889" t="s">
        <v>447</v>
      </c>
      <c r="AT72" s="889" t="s">
        <v>447</v>
      </c>
      <c r="AU72" s="889" t="s">
        <v>447</v>
      </c>
      <c r="AV72" s="889" t="s">
        <v>447</v>
      </c>
      <c r="AW72" s="889" t="s">
        <v>447</v>
      </c>
      <c r="AX72" s="889" t="s">
        <v>447</v>
      </c>
      <c r="AY72" s="889" t="s">
        <v>447</v>
      </c>
      <c r="AZ72" s="889"/>
      <c r="BA72" s="889" t="s">
        <v>447</v>
      </c>
    </row>
    <row r="73" spans="1:56" s="924" customFormat="1" ht="39" customHeight="1">
      <c r="A73" s="897" t="s">
        <v>326</v>
      </c>
      <c r="B73" s="922" t="s">
        <v>477</v>
      </c>
      <c r="C73" s="953" t="s">
        <v>63</v>
      </c>
      <c r="D73" s="953" t="s">
        <v>461</v>
      </c>
      <c r="E73" s="925"/>
      <c r="F73" s="1032">
        <f>Тариф_Ингарь!K69</f>
        <v>1026.672</v>
      </c>
      <c r="G73" s="897" t="s">
        <v>447</v>
      </c>
      <c r="H73" s="897" t="s">
        <v>447</v>
      </c>
      <c r="I73" s="897" t="s">
        <v>447</v>
      </c>
      <c r="J73" s="897" t="s">
        <v>447</v>
      </c>
      <c r="K73" s="897" t="s">
        <v>447</v>
      </c>
      <c r="L73" s="897" t="s">
        <v>447</v>
      </c>
      <c r="M73" s="897" t="s">
        <v>447</v>
      </c>
      <c r="N73" s="897" t="s">
        <v>447</v>
      </c>
      <c r="O73" s="897" t="s">
        <v>447</v>
      </c>
      <c r="P73" s="897" t="s">
        <v>447</v>
      </c>
      <c r="Q73" s="897" t="s">
        <v>447</v>
      </c>
      <c r="R73" s="897" t="s">
        <v>447</v>
      </c>
      <c r="S73" s="897" t="s">
        <v>447</v>
      </c>
      <c r="T73" s="897" t="s">
        <v>447</v>
      </c>
      <c r="U73" s="897" t="s">
        <v>447</v>
      </c>
      <c r="V73" s="897" t="s">
        <v>447</v>
      </c>
      <c r="W73" s="897" t="s">
        <v>447</v>
      </c>
      <c r="X73" s="923" t="s">
        <v>447</v>
      </c>
      <c r="Y73" s="897" t="s">
        <v>447</v>
      </c>
      <c r="Z73" s="897" t="s">
        <v>447</v>
      </c>
      <c r="AA73" s="897" t="s">
        <v>447</v>
      </c>
      <c r="AB73" s="897" t="s">
        <v>447</v>
      </c>
      <c r="AC73" s="897" t="s">
        <v>447</v>
      </c>
      <c r="AD73" s="897" t="s">
        <v>447</v>
      </c>
      <c r="AE73" s="897" t="s">
        <v>447</v>
      </c>
      <c r="AF73" s="897" t="s">
        <v>447</v>
      </c>
      <c r="AG73" s="897" t="s">
        <v>447</v>
      </c>
      <c r="AH73" s="897" t="s">
        <v>447</v>
      </c>
      <c r="AI73" s="897" t="s">
        <v>447</v>
      </c>
      <c r="AJ73" s="897" t="s">
        <v>447</v>
      </c>
      <c r="AK73" s="897" t="s">
        <v>447</v>
      </c>
      <c r="AL73" s="897" t="s">
        <v>447</v>
      </c>
      <c r="AM73" s="897" t="s">
        <v>447</v>
      </c>
      <c r="AN73" s="897" t="s">
        <v>447</v>
      </c>
      <c r="AO73" s="897" t="s">
        <v>447</v>
      </c>
      <c r="AP73" s="897" t="s">
        <v>447</v>
      </c>
      <c r="AQ73" s="897" t="s">
        <v>447</v>
      </c>
      <c r="AR73" s="897" t="s">
        <v>447</v>
      </c>
      <c r="AS73" s="897" t="s">
        <v>447</v>
      </c>
      <c r="AT73" s="897" t="s">
        <v>447</v>
      </c>
      <c r="AU73" s="897" t="s">
        <v>447</v>
      </c>
      <c r="AV73" s="897" t="s">
        <v>447</v>
      </c>
      <c r="AW73" s="897" t="s">
        <v>447</v>
      </c>
      <c r="AX73" s="897" t="s">
        <v>447</v>
      </c>
      <c r="AY73" s="897" t="s">
        <v>447</v>
      </c>
      <c r="AZ73" s="897"/>
      <c r="BA73" s="897" t="s">
        <v>447</v>
      </c>
    </row>
    <row r="74" spans="1:56" s="927" customFormat="1" ht="33.75" customHeight="1">
      <c r="A74" s="919" t="s">
        <v>30</v>
      </c>
      <c r="B74" s="920" t="s">
        <v>478</v>
      </c>
      <c r="C74" s="954"/>
      <c r="D74" s="954"/>
      <c r="E74" s="856"/>
      <c r="F74" s="919"/>
      <c r="G74" s="919"/>
      <c r="H74" s="919"/>
      <c r="I74" s="919"/>
      <c r="J74" s="919"/>
      <c r="K74" s="919"/>
      <c r="L74" s="919"/>
      <c r="M74" s="919"/>
      <c r="N74" s="919"/>
      <c r="O74" s="919"/>
      <c r="P74" s="919"/>
      <c r="Q74" s="919"/>
      <c r="R74" s="919"/>
      <c r="S74" s="919"/>
      <c r="T74" s="919"/>
      <c r="U74" s="919"/>
      <c r="V74" s="919"/>
      <c r="W74" s="919"/>
      <c r="X74" s="926"/>
      <c r="Y74" s="919"/>
      <c r="Z74" s="919"/>
      <c r="AA74" s="919"/>
      <c r="AB74" s="919"/>
      <c r="AC74" s="919"/>
      <c r="AD74" s="919"/>
      <c r="AE74" s="919"/>
      <c r="AF74" s="919"/>
      <c r="AG74" s="919"/>
      <c r="AH74" s="919"/>
      <c r="AI74" s="919"/>
      <c r="AJ74" s="919"/>
      <c r="AK74" s="919"/>
      <c r="AL74" s="919"/>
      <c r="AM74" s="919"/>
      <c r="AN74" s="919"/>
      <c r="AO74" s="919"/>
      <c r="AP74" s="919"/>
      <c r="AQ74" s="919"/>
      <c r="AR74" s="919"/>
      <c r="AS74" s="919"/>
      <c r="AT74" s="919"/>
      <c r="AU74" s="919"/>
      <c r="AV74" s="919"/>
      <c r="AW74" s="919"/>
      <c r="AX74" s="919"/>
      <c r="AY74" s="919"/>
      <c r="AZ74" s="919"/>
      <c r="BA74" s="919"/>
    </row>
    <row r="75" spans="1:56" s="927" customFormat="1" ht="45.75" customHeight="1">
      <c r="A75" s="928" t="s">
        <v>127</v>
      </c>
      <c r="B75" s="929" t="s">
        <v>479</v>
      </c>
      <c r="C75" s="953" t="s">
        <v>480</v>
      </c>
      <c r="D75" s="953" t="s">
        <v>461</v>
      </c>
      <c r="E75" s="930"/>
      <c r="F75" s="950">
        <v>0</v>
      </c>
      <c r="G75" s="950">
        <v>0</v>
      </c>
      <c r="H75" s="950">
        <v>0</v>
      </c>
      <c r="I75" s="950">
        <v>0</v>
      </c>
      <c r="J75" s="950">
        <v>0</v>
      </c>
      <c r="K75" s="950">
        <v>0</v>
      </c>
      <c r="L75" s="950">
        <v>0</v>
      </c>
      <c r="M75" s="950">
        <v>0</v>
      </c>
      <c r="N75" s="950">
        <v>0</v>
      </c>
      <c r="O75" s="950">
        <v>0</v>
      </c>
      <c r="P75" s="950">
        <v>0</v>
      </c>
      <c r="Q75" s="950">
        <v>0</v>
      </c>
      <c r="R75" s="950">
        <v>0</v>
      </c>
      <c r="S75" s="950">
        <v>0</v>
      </c>
      <c r="T75" s="950">
        <v>0</v>
      </c>
      <c r="U75" s="950">
        <v>0</v>
      </c>
      <c r="V75" s="950">
        <v>0</v>
      </c>
      <c r="W75" s="950">
        <v>0</v>
      </c>
      <c r="X75" s="950">
        <v>0</v>
      </c>
      <c r="Y75" s="950">
        <v>0</v>
      </c>
      <c r="Z75" s="950">
        <v>0</v>
      </c>
      <c r="AA75" s="931">
        <f t="shared" ref="AA75:AC77" si="45">Z75</f>
        <v>0</v>
      </c>
      <c r="AB75" s="931">
        <f t="shared" si="45"/>
        <v>0</v>
      </c>
      <c r="AC75" s="931">
        <f t="shared" si="45"/>
        <v>0</v>
      </c>
      <c r="AD75" s="919"/>
      <c r="AE75" s="919"/>
      <c r="AF75" s="919"/>
      <c r="AG75" s="919"/>
      <c r="AH75" s="919"/>
      <c r="AI75" s="919"/>
      <c r="AJ75" s="919"/>
      <c r="AK75" s="919"/>
      <c r="AL75" s="919"/>
      <c r="AM75" s="919"/>
      <c r="AN75" s="919"/>
      <c r="AO75" s="919"/>
      <c r="AP75" s="919"/>
      <c r="AQ75" s="919"/>
      <c r="AR75" s="919"/>
      <c r="AS75" s="919"/>
      <c r="AT75" s="919"/>
      <c r="AU75" s="919"/>
      <c r="AV75" s="919"/>
      <c r="AW75" s="919"/>
      <c r="AX75" s="919"/>
      <c r="AY75" s="919"/>
      <c r="AZ75" s="919"/>
      <c r="BA75" s="919"/>
    </row>
    <row r="76" spans="1:56" s="938" customFormat="1" ht="44.25" customHeight="1">
      <c r="A76" s="932" t="s">
        <v>129</v>
      </c>
      <c r="B76" s="933" t="s">
        <v>481</v>
      </c>
      <c r="C76" s="955" t="s">
        <v>441</v>
      </c>
      <c r="D76" s="955" t="s">
        <v>461</v>
      </c>
      <c r="E76" s="934"/>
      <c r="F76" s="951">
        <f>Тариф_Ингарь!K17</f>
        <v>958.4</v>
      </c>
      <c r="G76" s="951">
        <f>Тариф_Ингарь!N8</f>
        <v>939.2</v>
      </c>
      <c r="H76" s="951">
        <f>Тариф_Ингарь!Q8</f>
        <v>849.62</v>
      </c>
      <c r="I76" s="951">
        <f>Тариф_Ингарь!T17</f>
        <v>839.95</v>
      </c>
      <c r="J76" s="951">
        <f>Тариф_Ингарь!W8</f>
        <v>839.95</v>
      </c>
      <c r="K76" s="951">
        <f>Тариф_Ингарь!Z17</f>
        <v>839.95</v>
      </c>
      <c r="L76" s="951">
        <f>Тариф_Ингарь!AC17</f>
        <v>839.95</v>
      </c>
      <c r="M76" s="951">
        <f>Тариф_Ингарь!AF17</f>
        <v>839.95</v>
      </c>
      <c r="N76" s="951">
        <f>Тариф_Ингарь!AI17</f>
        <v>839.95</v>
      </c>
      <c r="O76" s="951">
        <f>Тариф_Ингарь!AJ17</f>
        <v>839.95</v>
      </c>
      <c r="P76" s="951">
        <f>O76</f>
        <v>839.95</v>
      </c>
      <c r="Q76" s="951">
        <f>Тариф_Ингарь!AL17</f>
        <v>839.95</v>
      </c>
      <c r="R76" s="951">
        <f>Тариф_Ингарь!AM17</f>
        <v>839.95</v>
      </c>
      <c r="S76" s="935"/>
      <c r="T76" s="935"/>
      <c r="U76" s="935"/>
      <c r="V76" s="935"/>
      <c r="W76" s="935"/>
      <c r="X76" s="935"/>
      <c r="Y76" s="935"/>
      <c r="Z76" s="935"/>
      <c r="AA76" s="936">
        <f t="shared" si="45"/>
        <v>0</v>
      </c>
      <c r="AB76" s="936">
        <f t="shared" si="45"/>
        <v>0</v>
      </c>
      <c r="AC76" s="936">
        <f t="shared" si="45"/>
        <v>0</v>
      </c>
      <c r="AD76" s="937"/>
      <c r="AE76" s="937"/>
      <c r="AF76" s="937"/>
      <c r="AG76" s="937"/>
      <c r="AH76" s="937"/>
      <c r="AI76" s="937"/>
      <c r="AJ76" s="937"/>
      <c r="AK76" s="937"/>
      <c r="AL76" s="937"/>
      <c r="AM76" s="937"/>
      <c r="AN76" s="937"/>
      <c r="AO76" s="937"/>
      <c r="AP76" s="937"/>
      <c r="AQ76" s="937"/>
      <c r="AR76" s="937"/>
      <c r="AS76" s="937"/>
      <c r="AT76" s="937"/>
      <c r="AU76" s="937"/>
      <c r="AV76" s="937"/>
      <c r="AW76" s="937"/>
      <c r="AX76" s="937"/>
      <c r="AY76" s="937"/>
      <c r="AZ76" s="937"/>
      <c r="BA76" s="937"/>
    </row>
    <row r="77" spans="1:56" s="924" customFormat="1" ht="44.25" customHeight="1">
      <c r="A77" s="932" t="s">
        <v>131</v>
      </c>
      <c r="B77" s="933" t="s">
        <v>481</v>
      </c>
      <c r="C77" s="955" t="s">
        <v>92</v>
      </c>
      <c r="D77" s="955" t="s">
        <v>461</v>
      </c>
      <c r="E77" s="939"/>
      <c r="F77" s="951">
        <v>1034.0999999999999</v>
      </c>
      <c r="G77" s="951">
        <v>1000.2</v>
      </c>
      <c r="H77" s="951">
        <v>859.92</v>
      </c>
      <c r="I77" s="951">
        <v>780.02</v>
      </c>
      <c r="J77" s="951">
        <v>780.02</v>
      </c>
      <c r="K77" s="951">
        <f t="shared" ref="K77:O77" si="46">J77</f>
        <v>780.02</v>
      </c>
      <c r="L77" s="951">
        <f t="shared" si="46"/>
        <v>780.02</v>
      </c>
      <c r="M77" s="951">
        <f t="shared" si="46"/>
        <v>780.02</v>
      </c>
      <c r="N77" s="951">
        <f t="shared" si="46"/>
        <v>780.02</v>
      </c>
      <c r="O77" s="951">
        <f t="shared" si="46"/>
        <v>780.02</v>
      </c>
      <c r="P77" s="951">
        <f>O77</f>
        <v>780.02</v>
      </c>
      <c r="Q77" s="951">
        <f>P77</f>
        <v>780.02</v>
      </c>
      <c r="R77" s="951">
        <f>Q77</f>
        <v>780.02</v>
      </c>
      <c r="S77" s="939"/>
      <c r="T77" s="939"/>
      <c r="U77" s="939"/>
      <c r="V77" s="939"/>
      <c r="W77" s="939"/>
      <c r="X77" s="939"/>
      <c r="Y77" s="939"/>
      <c r="Z77" s="939"/>
      <c r="AA77" s="940">
        <f t="shared" si="45"/>
        <v>0</v>
      </c>
      <c r="AB77" s="940">
        <f t="shared" si="45"/>
        <v>0</v>
      </c>
      <c r="AC77" s="940">
        <f t="shared" si="45"/>
        <v>0</v>
      </c>
      <c r="AD77" s="899"/>
      <c r="AE77" s="899"/>
      <c r="AF77" s="899"/>
      <c r="AG77" s="899"/>
      <c r="AH77" s="899"/>
      <c r="AI77" s="899"/>
      <c r="AJ77" s="899"/>
      <c r="AK77" s="899"/>
      <c r="AL77" s="899"/>
      <c r="AM77" s="899"/>
      <c r="AN77" s="899"/>
      <c r="AO77" s="899"/>
      <c r="AP77" s="899"/>
      <c r="AQ77" s="899"/>
      <c r="AR77" s="899"/>
      <c r="AS77" s="899"/>
      <c r="AT77" s="899"/>
      <c r="AU77" s="899"/>
      <c r="AV77" s="899"/>
      <c r="AW77" s="899"/>
      <c r="AX77" s="899"/>
      <c r="AY77" s="899"/>
      <c r="AZ77" s="899"/>
      <c r="BA77" s="899"/>
    </row>
    <row r="78" spans="1:56" s="924" customFormat="1" ht="54" customHeight="1">
      <c r="A78" s="928" t="s">
        <v>190</v>
      </c>
      <c r="B78" s="929" t="s">
        <v>482</v>
      </c>
      <c r="C78" s="953" t="s">
        <v>483</v>
      </c>
      <c r="D78" s="953" t="s">
        <v>461</v>
      </c>
      <c r="E78" s="899"/>
      <c r="F78" s="952">
        <f>F76/704</f>
        <v>1.3613636363636363</v>
      </c>
      <c r="G78" s="952">
        <f>G76/685</f>
        <v>1.371094890510949</v>
      </c>
      <c r="H78" s="952">
        <f>H76/628</f>
        <v>1.3528980891719746</v>
      </c>
      <c r="I78" s="952">
        <f>I76/628</f>
        <v>1.3375000000000001</v>
      </c>
      <c r="J78" s="952">
        <f t="shared" ref="J78:K79" si="47">J76/628</f>
        <v>1.3375000000000001</v>
      </c>
      <c r="K78" s="952">
        <f t="shared" si="47"/>
        <v>1.3375000000000001</v>
      </c>
      <c r="L78" s="952">
        <f t="shared" ref="L78:R78" si="48">L76/628</f>
        <v>1.3375000000000001</v>
      </c>
      <c r="M78" s="952">
        <f t="shared" si="48"/>
        <v>1.3375000000000001</v>
      </c>
      <c r="N78" s="952">
        <f t="shared" si="48"/>
        <v>1.3375000000000001</v>
      </c>
      <c r="O78" s="952">
        <f t="shared" si="48"/>
        <v>1.3375000000000001</v>
      </c>
      <c r="P78" s="952">
        <f t="shared" si="48"/>
        <v>1.3375000000000001</v>
      </c>
      <c r="Q78" s="952">
        <f t="shared" si="48"/>
        <v>1.3375000000000001</v>
      </c>
      <c r="R78" s="952">
        <f t="shared" si="48"/>
        <v>1.3375000000000001</v>
      </c>
      <c r="S78" s="952">
        <f t="shared" ref="S78:Z78" si="49">S76/668.9</f>
        <v>0</v>
      </c>
      <c r="T78" s="952">
        <f t="shared" si="49"/>
        <v>0</v>
      </c>
      <c r="U78" s="952">
        <f t="shared" si="49"/>
        <v>0</v>
      </c>
      <c r="V78" s="952">
        <f t="shared" si="49"/>
        <v>0</v>
      </c>
      <c r="W78" s="952">
        <f t="shared" si="49"/>
        <v>0</v>
      </c>
      <c r="X78" s="952">
        <f t="shared" si="49"/>
        <v>0</v>
      </c>
      <c r="Y78" s="952">
        <f t="shared" si="49"/>
        <v>0</v>
      </c>
      <c r="Z78" s="952">
        <f t="shared" si="49"/>
        <v>0</v>
      </c>
      <c r="AA78" s="899">
        <f t="shared" ref="AA78:AC79" si="50">AA76/555.2</f>
        <v>0</v>
      </c>
      <c r="AB78" s="899">
        <f t="shared" si="50"/>
        <v>0</v>
      </c>
      <c r="AC78" s="899">
        <f t="shared" si="50"/>
        <v>0</v>
      </c>
      <c r="AD78" s="899"/>
      <c r="AE78" s="899"/>
      <c r="AF78" s="899"/>
      <c r="AG78" s="899"/>
      <c r="AH78" s="899"/>
      <c r="AI78" s="899"/>
      <c r="AJ78" s="899"/>
      <c r="AK78" s="899"/>
      <c r="AL78" s="899"/>
      <c r="AM78" s="899"/>
      <c r="AN78" s="899"/>
      <c r="AO78" s="899"/>
      <c r="AP78" s="899"/>
      <c r="AQ78" s="899"/>
      <c r="AR78" s="899"/>
      <c r="AS78" s="899"/>
      <c r="AT78" s="899"/>
      <c r="AU78" s="899"/>
      <c r="AV78" s="899"/>
      <c r="AW78" s="899"/>
      <c r="AX78" s="899"/>
      <c r="AY78" s="899"/>
      <c r="AZ78" s="899"/>
      <c r="BA78" s="899"/>
      <c r="BB78" s="924" t="s">
        <v>484</v>
      </c>
    </row>
    <row r="79" spans="1:56" s="924" customFormat="1" ht="54" customHeight="1">
      <c r="A79" s="928" t="s">
        <v>191</v>
      </c>
      <c r="B79" s="929" t="s">
        <v>485</v>
      </c>
      <c r="C79" s="953" t="s">
        <v>486</v>
      </c>
      <c r="D79" s="953" t="s">
        <v>461</v>
      </c>
      <c r="E79" s="899"/>
      <c r="F79" s="952">
        <f>F77/704</f>
        <v>1.4688920454545453</v>
      </c>
      <c r="G79" s="952">
        <f>G77/685</f>
        <v>1.46014598540146</v>
      </c>
      <c r="H79" s="952">
        <f>H77/628</f>
        <v>1.3692993630573247</v>
      </c>
      <c r="I79" s="952">
        <f>I77/628</f>
        <v>1.2420700636942674</v>
      </c>
      <c r="J79" s="952">
        <f t="shared" si="47"/>
        <v>1.2420700636942674</v>
      </c>
      <c r="K79" s="952">
        <f t="shared" si="47"/>
        <v>1.2420700636942674</v>
      </c>
      <c r="L79" s="952">
        <f t="shared" ref="L79:R79" si="51">L77/628</f>
        <v>1.2420700636942674</v>
      </c>
      <c r="M79" s="952">
        <f t="shared" si="51"/>
        <v>1.2420700636942674</v>
      </c>
      <c r="N79" s="952">
        <f t="shared" si="51"/>
        <v>1.2420700636942674</v>
      </c>
      <c r="O79" s="952">
        <f t="shared" si="51"/>
        <v>1.2420700636942674</v>
      </c>
      <c r="P79" s="952">
        <f t="shared" si="51"/>
        <v>1.2420700636942674</v>
      </c>
      <c r="Q79" s="952">
        <f t="shared" si="51"/>
        <v>1.2420700636942674</v>
      </c>
      <c r="R79" s="952">
        <f t="shared" si="51"/>
        <v>1.2420700636942674</v>
      </c>
      <c r="S79" s="952">
        <f t="shared" ref="S79:Z79" si="52">S77/668.9</f>
        <v>0</v>
      </c>
      <c r="T79" s="952">
        <f t="shared" si="52"/>
        <v>0</v>
      </c>
      <c r="U79" s="952">
        <f t="shared" si="52"/>
        <v>0</v>
      </c>
      <c r="V79" s="952">
        <f t="shared" si="52"/>
        <v>0</v>
      </c>
      <c r="W79" s="952">
        <f t="shared" si="52"/>
        <v>0</v>
      </c>
      <c r="X79" s="952">
        <f t="shared" si="52"/>
        <v>0</v>
      </c>
      <c r="Y79" s="952">
        <f t="shared" si="52"/>
        <v>0</v>
      </c>
      <c r="Z79" s="952">
        <f t="shared" si="52"/>
        <v>0</v>
      </c>
      <c r="AA79" s="899">
        <f t="shared" si="50"/>
        <v>0</v>
      </c>
      <c r="AB79" s="899">
        <f t="shared" si="50"/>
        <v>0</v>
      </c>
      <c r="AC79" s="899">
        <f t="shared" si="50"/>
        <v>0</v>
      </c>
      <c r="AD79" s="899"/>
      <c r="AE79" s="899"/>
      <c r="AF79" s="899"/>
      <c r="AG79" s="899"/>
      <c r="AH79" s="899"/>
      <c r="AI79" s="899"/>
      <c r="AJ79" s="899"/>
      <c r="AK79" s="899"/>
      <c r="AL79" s="899"/>
      <c r="AM79" s="899"/>
      <c r="AN79" s="899"/>
      <c r="AO79" s="899"/>
      <c r="AP79" s="899"/>
      <c r="AQ79" s="899"/>
      <c r="AR79" s="899"/>
      <c r="AS79" s="899"/>
      <c r="AT79" s="899"/>
      <c r="AU79" s="899"/>
      <c r="AV79" s="899"/>
      <c r="AW79" s="899"/>
      <c r="AX79" s="899"/>
      <c r="AY79" s="899"/>
      <c r="AZ79" s="899"/>
      <c r="BA79" s="899"/>
    </row>
    <row r="80" spans="1:56" s="927" customFormat="1" ht="41.25" customHeight="1">
      <c r="A80" s="941" t="s">
        <v>487</v>
      </c>
      <c r="B80" s="920" t="s">
        <v>488</v>
      </c>
      <c r="C80" s="954" t="s">
        <v>58</v>
      </c>
      <c r="D80" s="942" t="s">
        <v>447</v>
      </c>
      <c r="E80" s="943">
        <f>'[83]Тариф ЦК'!J100</f>
        <v>0</v>
      </c>
      <c r="F80" s="946" t="e">
        <f ca="1">Тариф_Ингарь!K103/Тариф_Ингарь!K106</f>
        <v>#REF!</v>
      </c>
      <c r="G80" s="946" t="e">
        <f ca="1">Тариф_Ингарь!N103/Тариф_Ингарь!N106</f>
        <v>#REF!</v>
      </c>
      <c r="H80" s="946" t="e">
        <f ca="1">Тариф_Ингарь!Q103/Тариф_Ингарь!Q106</f>
        <v>#REF!</v>
      </c>
      <c r="I80" s="946" t="e">
        <f ca="1">Тариф_Ингарь!T103/Тариф_Ингарь!T106</f>
        <v>#REF!</v>
      </c>
      <c r="J80" s="946" t="e">
        <f ca="1">Тариф_Ингарь!W103/Тариф_Ингарь!W106</f>
        <v>#REF!</v>
      </c>
      <c r="K80" s="946" t="e">
        <f ca="1">Тариф_Ингарь!Z103/Тариф_Ингарь!Z106</f>
        <v>#REF!</v>
      </c>
      <c r="L80" s="946" t="e">
        <f ca="1">Тариф_Ингарь!AC103/Тариф_Ингарь!AC106</f>
        <v>#REF!</v>
      </c>
      <c r="M80" s="946" t="e">
        <f ca="1">Тариф_Ингарь!AF103/Тариф_Ингарь!AF106</f>
        <v>#REF!</v>
      </c>
      <c r="N80" s="946" t="e">
        <f ca="1">Тариф_Ингарь!AI103/Тариф_Ингарь!AI106</f>
        <v>#REF!</v>
      </c>
      <c r="O80" s="946" t="e">
        <f ca="1">Тариф_Ингарь!AL103/Тариф_Ингарь!AL106</f>
        <v>#REF!</v>
      </c>
      <c r="P80" s="946" t="e">
        <f ca="1">Тариф_Ингарь!AO103/Тариф_Ингарь!AO106</f>
        <v>#REF!</v>
      </c>
      <c r="Q80" s="946" t="e">
        <f ca="1">Тариф_Ингарь!AR103/Тариф_Ингарь!AR106</f>
        <v>#REF!</v>
      </c>
      <c r="R80" s="946" t="e">
        <f ca="1">Тариф_Ингарь!AU103/Тариф_Ингарь!AU106</f>
        <v>#REF!</v>
      </c>
      <c r="S80" s="944"/>
      <c r="T80" s="944"/>
      <c r="U80" s="944"/>
      <c r="V80" s="944"/>
      <c r="W80" s="944"/>
      <c r="X80" s="945"/>
      <c r="Y80" s="944"/>
      <c r="Z80" s="944"/>
      <c r="AA80" s="944"/>
      <c r="AB80" s="944"/>
      <c r="AC80" s="944"/>
      <c r="AD80" s="944">
        <f>'[77]Тариф БМК Михалево'!CJ105</f>
        <v>0</v>
      </c>
      <c r="AE80" s="944">
        <f>'[77]Тариф БМК Михалево'!CM105</f>
        <v>0</v>
      </c>
      <c r="AF80" s="944">
        <f>'[77]Тариф БМК Михалево'!CP105</f>
        <v>0</v>
      </c>
      <c r="AG80" s="944">
        <f>'[77]Тариф БМК Михалево'!CS105</f>
        <v>0</v>
      </c>
      <c r="AH80" s="944">
        <f>'[77]Тариф БМК Михалево'!CV105</f>
        <v>0</v>
      </c>
      <c r="AI80" s="944">
        <f>'[77]Тариф БМК Михалево'!CY105</f>
        <v>0</v>
      </c>
      <c r="AJ80" s="944">
        <f>'[77]Тариф БМК Михалево'!DB105</f>
        <v>0</v>
      </c>
      <c r="AK80" s="944">
        <f>'[77]Тариф БМК Михалево'!DE105</f>
        <v>0</v>
      </c>
      <c r="AL80" s="944">
        <f>'[77]Тариф БМК Михалево'!DH105</f>
        <v>0</v>
      </c>
      <c r="AM80" s="944">
        <f>'[77]Тариф БМК Михалево'!DK105</f>
        <v>0</v>
      </c>
      <c r="AN80" s="944">
        <f>'[77]Тариф БМК Михалево'!DN105</f>
        <v>0</v>
      </c>
      <c r="AO80" s="946">
        <f>'[77]Тариф БМК Михалево'!DQ105</f>
        <v>0</v>
      </c>
      <c r="AP80" s="944">
        <f>'[77]Тариф БМК Михалево'!DT105</f>
        <v>0</v>
      </c>
      <c r="AQ80" s="944">
        <f>'[77]Тариф БМК Михалево'!DW105</f>
        <v>0</v>
      </c>
      <c r="AR80" s="944">
        <f>'[77]Тариф БМК Михалево'!DZ105</f>
        <v>0</v>
      </c>
      <c r="AS80" s="944">
        <f>'[77]Тариф БМК Михалево'!EC105</f>
        <v>0</v>
      </c>
      <c r="AT80" s="944">
        <f>'[77]Тариф БМК Михалево'!EF105</f>
        <v>0</v>
      </c>
      <c r="AU80" s="944">
        <f>'[77]Тариф БМК Михалево'!EI105</f>
        <v>0</v>
      </c>
      <c r="AV80" s="944">
        <f>'[77]Тариф БМК Михалево'!EL105</f>
        <v>0</v>
      </c>
      <c r="AW80" s="944">
        <f>'[77]Тариф БМК Михалево'!EO105</f>
        <v>0</v>
      </c>
      <c r="AX80" s="944">
        <f>'[77]Тариф БМК Михалево'!ER105</f>
        <v>0</v>
      </c>
      <c r="AY80" s="944">
        <f>'[77]Тариф БМК Михалево'!EU105</f>
        <v>0</v>
      </c>
      <c r="AZ80" s="944">
        <f>'[77]Тариф БМК Михалево'!EX105</f>
        <v>0</v>
      </c>
      <c r="BA80" s="944">
        <f>'[77]Тариф БМК Михалево'!FA105</f>
        <v>0</v>
      </c>
    </row>
    <row r="82" spans="1:45">
      <c r="A82" s="760"/>
      <c r="B82" s="1805" t="s">
        <v>341</v>
      </c>
      <c r="C82" s="1805"/>
      <c r="E82" s="760"/>
      <c r="F82" s="760"/>
      <c r="G82" s="761"/>
      <c r="H82" s="761"/>
      <c r="I82" s="761"/>
      <c r="J82" s="762"/>
      <c r="K82" s="1805" t="s">
        <v>342</v>
      </c>
      <c r="L82" s="1805"/>
      <c r="M82" s="1805"/>
      <c r="N82" s="1805"/>
      <c r="S82" s="761"/>
      <c r="T82" s="761"/>
      <c r="U82" s="762"/>
      <c r="V82" s="762"/>
      <c r="W82" s="762"/>
      <c r="X82" s="762"/>
      <c r="Y82" s="762"/>
      <c r="Z82" s="762"/>
    </row>
    <row r="83" spans="1:45" ht="23.25" customHeight="1">
      <c r="A83" s="760"/>
      <c r="B83" s="760"/>
      <c r="C83" s="763"/>
      <c r="D83" s="1798"/>
      <c r="E83" s="1798"/>
      <c r="F83" s="1798"/>
      <c r="G83" s="761"/>
      <c r="H83" s="761"/>
      <c r="I83" s="761"/>
      <c r="J83" s="762"/>
      <c r="K83" s="762"/>
      <c r="L83" s="764" t="s">
        <v>343</v>
      </c>
      <c r="M83" s="762"/>
      <c r="N83" s="761"/>
      <c r="P83" s="764"/>
      <c r="Q83" s="764"/>
      <c r="R83" s="764"/>
      <c r="S83" s="761"/>
      <c r="T83" s="761"/>
      <c r="U83" s="762"/>
      <c r="V83" s="762"/>
      <c r="W83" s="762"/>
      <c r="X83" s="762"/>
      <c r="Y83" s="762"/>
      <c r="Z83" s="762"/>
      <c r="AA83" s="769"/>
      <c r="AB83" s="769"/>
      <c r="AC83" s="769"/>
      <c r="AD83" s="769"/>
      <c r="AL83" s="774">
        <f>R83</f>
        <v>0</v>
      </c>
      <c r="AS83" s="774">
        <f>Y83</f>
        <v>0</v>
      </c>
    </row>
    <row r="84" spans="1:45">
      <c r="A84" s="760"/>
      <c r="B84" s="1799" t="s">
        <v>344</v>
      </c>
      <c r="C84" s="1799"/>
      <c r="D84" s="1799"/>
      <c r="E84" s="760"/>
      <c r="F84" s="760"/>
      <c r="G84" s="761"/>
      <c r="H84" s="761"/>
      <c r="I84" s="761"/>
      <c r="J84" s="762"/>
      <c r="K84" s="762"/>
      <c r="L84" s="1800" t="s">
        <v>345</v>
      </c>
      <c r="M84" s="1800"/>
      <c r="N84" s="761"/>
      <c r="Q84" s="760" t="s">
        <v>346</v>
      </c>
      <c r="R84" s="760"/>
      <c r="S84" s="761"/>
      <c r="T84" s="761"/>
      <c r="U84" s="762"/>
      <c r="V84" s="762"/>
      <c r="W84" s="762"/>
      <c r="X84" s="762"/>
      <c r="Y84" s="762"/>
      <c r="Z84" s="762"/>
    </row>
    <row r="85" spans="1:45">
      <c r="A85" s="760"/>
      <c r="B85" s="760"/>
      <c r="C85" s="765"/>
      <c r="D85" s="766"/>
      <c r="E85" s="760"/>
      <c r="F85" s="760"/>
      <c r="G85" s="761"/>
      <c r="H85" s="761"/>
      <c r="I85" s="761"/>
      <c r="J85" s="760"/>
      <c r="K85" s="760"/>
      <c r="L85" s="761"/>
      <c r="M85" s="761"/>
      <c r="N85" s="761"/>
      <c r="O85" s="761"/>
      <c r="P85" s="761"/>
      <c r="Q85" s="761"/>
      <c r="R85" s="761"/>
      <c r="S85" s="761"/>
      <c r="T85" s="761"/>
      <c r="U85" s="762"/>
      <c r="V85" s="762"/>
      <c r="W85" s="762"/>
      <c r="X85" s="762"/>
      <c r="Y85" s="762"/>
      <c r="Z85" s="762"/>
    </row>
    <row r="86" spans="1:45">
      <c r="A86" s="760"/>
      <c r="B86" s="760"/>
      <c r="C86" s="765"/>
      <c r="D86" s="766"/>
      <c r="E86" s="760"/>
      <c r="F86" s="760"/>
      <c r="G86" s="761"/>
      <c r="H86" s="761"/>
      <c r="I86" s="761"/>
      <c r="J86" s="760"/>
      <c r="K86" s="760"/>
      <c r="L86" s="761"/>
      <c r="M86" s="761"/>
      <c r="N86" s="761"/>
      <c r="O86" s="761"/>
      <c r="P86" s="761"/>
      <c r="Q86" s="761"/>
      <c r="R86" s="761"/>
      <c r="S86" s="761"/>
      <c r="T86" s="761"/>
      <c r="U86" s="762"/>
      <c r="V86" s="762"/>
      <c r="W86" s="762"/>
      <c r="X86" s="762"/>
      <c r="Y86" s="762"/>
      <c r="Z86" s="762"/>
    </row>
    <row r="87" spans="1:45">
      <c r="A87" s="760"/>
      <c r="B87" s="760"/>
      <c r="C87" s="761" t="s">
        <v>347</v>
      </c>
      <c r="D87" s="761"/>
      <c r="E87" s="761"/>
      <c r="F87" s="761"/>
      <c r="G87" s="761"/>
      <c r="H87" s="761"/>
      <c r="I87" s="761"/>
      <c r="J87" s="760"/>
      <c r="K87" s="760"/>
      <c r="L87" s="761"/>
      <c r="M87" s="761"/>
      <c r="N87" s="761"/>
      <c r="O87" s="761"/>
      <c r="P87" s="761"/>
      <c r="Q87" s="761"/>
      <c r="R87" s="761"/>
      <c r="S87" s="761"/>
      <c r="T87" s="761"/>
      <c r="U87" s="762"/>
      <c r="V87" s="762"/>
      <c r="W87" s="762"/>
      <c r="X87" s="762"/>
      <c r="Y87" s="762"/>
      <c r="Z87" s="762"/>
    </row>
    <row r="88" spans="1:45">
      <c r="F88" s="947"/>
      <c r="G88" s="948"/>
      <c r="H88" s="948"/>
      <c r="I88" s="948"/>
      <c r="J88" s="948"/>
      <c r="K88" s="948"/>
      <c r="L88" s="948"/>
      <c r="M88" s="948"/>
      <c r="N88" s="948"/>
      <c r="O88" s="948"/>
    </row>
  </sheetData>
  <mergeCells count="24">
    <mergeCell ref="D83:F83"/>
    <mergeCell ref="B84:D84"/>
    <mergeCell ref="L84:M84"/>
    <mergeCell ref="A68:A69"/>
    <mergeCell ref="B68:B69"/>
    <mergeCell ref="C68:C69"/>
    <mergeCell ref="D68:D69"/>
    <mergeCell ref="G68:O68"/>
    <mergeCell ref="B82:C82"/>
    <mergeCell ref="K82:N82"/>
    <mergeCell ref="B48:B49"/>
    <mergeCell ref="C48:C49"/>
    <mergeCell ref="A60:A61"/>
    <mergeCell ref="B60:B61"/>
    <mergeCell ref="A62:A63"/>
    <mergeCell ref="B62:B63"/>
    <mergeCell ref="A6:A7"/>
    <mergeCell ref="B6:B7"/>
    <mergeCell ref="C6:C7"/>
    <mergeCell ref="A1:Z1"/>
    <mergeCell ref="A2:Z2"/>
    <mergeCell ref="A3:Z3"/>
    <mergeCell ref="C4:Z4"/>
    <mergeCell ref="A5:S5"/>
  </mergeCells>
  <pageMargins left="0.70866141732283472" right="0.70866141732283472" top="0.74803149606299213" bottom="0.74803149606299213" header="0.31496062992125984" footer="0.31496062992125984"/>
  <pageSetup paperSize="9" scale="88" fitToHeight="2" orientation="landscape" r:id="rId1"/>
  <colBreaks count="1" manualBreakCount="1">
    <brk id="18" max="8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5"/>
  <sheetViews>
    <sheetView view="pageBreakPreview" zoomScaleNormal="100" zoomScaleSheetLayoutView="100" workbookViewId="0">
      <selection activeCell="A10" sqref="A10:BF16"/>
    </sheetView>
  </sheetViews>
  <sheetFormatPr defaultColWidth="9.140625" defaultRowHeight="12" outlineLevelCol="2"/>
  <cols>
    <col min="1" max="1" width="4" style="760" customWidth="1"/>
    <col min="2" max="2" width="9.7109375" style="760" customWidth="1"/>
    <col min="3" max="11" width="5" style="760" hidden="1" customWidth="1" outlineLevel="2"/>
    <col min="12" max="13" width="3.85546875" style="760" hidden="1" customWidth="1" outlineLevel="2"/>
    <col min="14" max="14" width="4.140625" style="760" hidden="1" customWidth="1" outlineLevel="2"/>
    <col min="15" max="25" width="3.85546875" style="760" hidden="1" customWidth="1" outlineLevel="2"/>
    <col min="26" max="34" width="4" style="760" hidden="1" customWidth="1" outlineLevel="2"/>
    <col min="35" max="35" width="4.42578125" style="760" hidden="1" customWidth="1" outlineLevel="1" collapsed="1"/>
    <col min="36" max="43" width="3.7109375" style="760" customWidth="1" outlineLevel="1"/>
    <col min="44" max="46" width="3.7109375" style="760" hidden="1" customWidth="1" outlineLevel="1"/>
    <col min="47" max="47" width="4.85546875" style="760" hidden="1" customWidth="1" outlineLevel="1"/>
    <col min="48" max="55" width="3.28515625" style="760" customWidth="1" outlineLevel="1"/>
    <col min="56" max="58" width="3.28515625" style="760" hidden="1" customWidth="1" outlineLevel="1"/>
    <col min="59" max="16384" width="9.140625" style="760"/>
  </cols>
  <sheetData>
    <row r="1" spans="1:58">
      <c r="A1" s="1806" t="s">
        <v>491</v>
      </c>
      <c r="B1" s="1806"/>
      <c r="C1" s="1806"/>
      <c r="D1" s="1806"/>
      <c r="E1" s="1806"/>
      <c r="F1" s="1806"/>
      <c r="G1" s="1806"/>
      <c r="H1" s="1806"/>
      <c r="I1" s="1806"/>
      <c r="J1" s="1806"/>
      <c r="K1" s="1806"/>
      <c r="L1" s="1806"/>
      <c r="M1" s="1806"/>
      <c r="N1" s="1806"/>
      <c r="O1" s="1806"/>
      <c r="P1" s="1806"/>
      <c r="Q1" s="1806"/>
      <c r="R1" s="1806"/>
      <c r="S1" s="1806"/>
      <c r="T1" s="1806"/>
      <c r="U1" s="1806"/>
      <c r="V1" s="1806"/>
      <c r="W1" s="1806"/>
      <c r="X1" s="1806"/>
      <c r="Y1" s="1806"/>
      <c r="Z1" s="1806"/>
      <c r="AA1" s="1806"/>
      <c r="AB1" s="1806"/>
      <c r="AC1" s="1806"/>
      <c r="AD1" s="1806"/>
      <c r="AE1" s="1806"/>
      <c r="AF1" s="1806"/>
      <c r="AG1" s="1806"/>
      <c r="AH1" s="1806"/>
      <c r="AI1" s="1806"/>
      <c r="AJ1" s="1806"/>
      <c r="AK1" s="1806"/>
      <c r="AL1" s="1806"/>
      <c r="AM1" s="1806"/>
      <c r="AN1" s="1806"/>
      <c r="AO1" s="1806"/>
      <c r="AP1" s="1806"/>
      <c r="AQ1" s="1806"/>
      <c r="AR1" s="1806"/>
      <c r="AS1" s="1806"/>
      <c r="AT1" s="1806"/>
      <c r="AU1" s="1806"/>
      <c r="AV1" s="1806"/>
      <c r="AW1" s="1806"/>
      <c r="AX1" s="1806"/>
      <c r="AY1" s="1806"/>
      <c r="AZ1" s="1806"/>
      <c r="BA1" s="1806"/>
      <c r="BB1" s="1806"/>
      <c r="BC1" s="1806"/>
      <c r="BD1" s="1806"/>
      <c r="BE1" s="1806"/>
      <c r="BF1" s="1806"/>
    </row>
    <row r="3" spans="1:58" ht="57" customHeight="1">
      <c r="A3" s="1807" t="str">
        <f>Прил_6.1!A2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7"/>
      <c r="L3" s="1807"/>
      <c r="M3" s="1807"/>
      <c r="N3" s="1807"/>
      <c r="O3" s="1807"/>
      <c r="P3" s="1807"/>
      <c r="Q3" s="1807"/>
      <c r="R3" s="1807"/>
      <c r="S3" s="1807"/>
      <c r="T3" s="1807"/>
      <c r="U3" s="1807"/>
      <c r="V3" s="1807"/>
      <c r="W3" s="1807"/>
      <c r="X3" s="1807"/>
      <c r="Y3" s="1807"/>
      <c r="Z3" s="1807"/>
      <c r="AA3" s="1807"/>
      <c r="AB3" s="1807"/>
      <c r="AC3" s="1807"/>
      <c r="AD3" s="1807"/>
      <c r="AE3" s="1807"/>
      <c r="AF3" s="1807"/>
      <c r="AG3" s="1807"/>
      <c r="AH3" s="1807"/>
      <c r="AI3" s="1807"/>
      <c r="AJ3" s="1807"/>
      <c r="AK3" s="1807"/>
      <c r="AL3" s="1807"/>
      <c r="AM3" s="1807"/>
      <c r="AN3" s="1807"/>
      <c r="AO3" s="1807"/>
      <c r="AP3" s="1807"/>
      <c r="AQ3" s="1807"/>
      <c r="AR3" s="1807"/>
      <c r="AS3" s="1807"/>
      <c r="AT3" s="1807"/>
      <c r="AU3" s="1807"/>
      <c r="AV3" s="1807"/>
      <c r="AW3" s="1807"/>
      <c r="AX3" s="1807"/>
      <c r="AY3" s="1807"/>
      <c r="AZ3" s="1807"/>
      <c r="BA3" s="1807"/>
      <c r="BB3" s="1807"/>
      <c r="BC3" s="1807"/>
      <c r="BD3" s="1807"/>
      <c r="BE3" s="1807"/>
      <c r="BF3" s="1807"/>
    </row>
    <row r="6" spans="1:58">
      <c r="A6" s="1808" t="str">
        <f>Прил_7.2!A6</f>
        <v>Плановые значения показателей деятельности Концессионера по виду деятельности</v>
      </c>
      <c r="B6" s="1808"/>
      <c r="C6" s="1808"/>
      <c r="D6" s="1808"/>
      <c r="E6" s="1808"/>
      <c r="F6" s="1808"/>
      <c r="G6" s="1808"/>
      <c r="H6" s="1808"/>
      <c r="I6" s="1808"/>
      <c r="J6" s="1808"/>
      <c r="K6" s="1808"/>
      <c r="L6" s="1808"/>
      <c r="M6" s="1808"/>
      <c r="N6" s="1808"/>
      <c r="O6" s="1808"/>
      <c r="P6" s="1808"/>
      <c r="Q6" s="1808"/>
      <c r="R6" s="1808"/>
      <c r="S6" s="1808"/>
      <c r="T6" s="1808"/>
      <c r="U6" s="1808"/>
      <c r="V6" s="1808"/>
      <c r="W6" s="1808"/>
      <c r="X6" s="1808"/>
      <c r="Y6" s="1808"/>
      <c r="Z6" s="1808"/>
      <c r="AA6" s="1808"/>
      <c r="AB6" s="1808"/>
      <c r="AC6" s="1808"/>
      <c r="AD6" s="1808"/>
      <c r="AE6" s="1808"/>
      <c r="AF6" s="1808"/>
      <c r="AG6" s="1808"/>
      <c r="AH6" s="1808"/>
      <c r="AI6" s="1808"/>
      <c r="AJ6" s="1808"/>
      <c r="AK6" s="1808"/>
      <c r="AL6" s="1808"/>
      <c r="AM6" s="1808"/>
      <c r="AN6" s="1808"/>
      <c r="AO6" s="1808"/>
      <c r="AP6" s="1808"/>
      <c r="AQ6" s="1808"/>
      <c r="AR6" s="1808"/>
      <c r="AS6" s="1808"/>
      <c r="AT6" s="1808"/>
      <c r="AU6" s="1808"/>
      <c r="AV6" s="1808"/>
      <c r="AW6" s="1808"/>
      <c r="AX6" s="1808"/>
      <c r="AY6" s="1808"/>
      <c r="AZ6" s="1808"/>
      <c r="BA6" s="1808"/>
      <c r="BB6" s="1808"/>
      <c r="BC6" s="1808"/>
      <c r="BD6" s="1808"/>
      <c r="BE6" s="1808"/>
      <c r="BF6" s="1808"/>
    </row>
    <row r="7" spans="1:58">
      <c r="A7" s="1809"/>
      <c r="B7" s="1809"/>
      <c r="C7" s="1809"/>
      <c r="D7" s="1809"/>
      <c r="E7" s="1809"/>
      <c r="F7" s="1809"/>
      <c r="G7" s="1809"/>
      <c r="H7" s="1809"/>
      <c r="I7" s="1809"/>
      <c r="J7" s="1809"/>
      <c r="K7" s="1809"/>
      <c r="L7" s="1809"/>
      <c r="M7" s="1809"/>
      <c r="N7" s="1809"/>
      <c r="O7" s="1809"/>
      <c r="P7" s="1809"/>
      <c r="Q7" s="1809"/>
      <c r="R7" s="1809"/>
      <c r="S7" s="1809"/>
      <c r="T7" s="1809"/>
      <c r="U7" s="1809"/>
      <c r="V7" s="1809"/>
      <c r="W7" s="1809"/>
      <c r="X7" s="1809"/>
      <c r="Y7" s="1809"/>
      <c r="Z7" s="1809"/>
      <c r="AA7" s="1809"/>
      <c r="AB7" s="1809"/>
      <c r="AC7" s="1809"/>
      <c r="AD7" s="1809"/>
      <c r="AE7" s="1809"/>
      <c r="AF7" s="1809"/>
      <c r="AG7" s="1809"/>
      <c r="AH7" s="1809"/>
      <c r="AI7" s="1809"/>
      <c r="AJ7" s="1809"/>
      <c r="AK7" s="1809"/>
      <c r="AL7" s="1809"/>
      <c r="AM7" s="1809"/>
      <c r="AN7" s="1809"/>
      <c r="AO7" s="1809"/>
      <c r="AP7" s="1809"/>
      <c r="AQ7" s="1809"/>
      <c r="AR7" s="1809"/>
      <c r="AS7" s="1809"/>
      <c r="AT7" s="1809"/>
      <c r="AU7" s="1809"/>
      <c r="AV7" s="1809"/>
      <c r="AW7" s="1809"/>
      <c r="AX7" s="1809"/>
      <c r="AY7" s="1809"/>
      <c r="AZ7" s="1809"/>
      <c r="BA7" s="1809"/>
      <c r="BB7" s="1809"/>
      <c r="BC7" s="1809"/>
      <c r="BD7" s="1809"/>
      <c r="BE7" s="1809"/>
      <c r="BF7" s="1809"/>
    </row>
    <row r="8" spans="1:58" s="957" customFormat="1">
      <c r="A8" s="956"/>
      <c r="B8" s="1810"/>
      <c r="C8" s="1810"/>
      <c r="D8" s="1810"/>
      <c r="E8" s="1810"/>
      <c r="F8" s="1810"/>
      <c r="G8" s="1810"/>
      <c r="H8" s="1810"/>
      <c r="I8" s="1810"/>
      <c r="J8" s="1810"/>
      <c r="K8" s="1810"/>
      <c r="L8" s="1810"/>
      <c r="M8" s="1811" t="str">
        <f>Прил_6.1!C4</f>
        <v>передача тепловой энергии по сетям теплоснабжения с. Ингарь Приволжского района</v>
      </c>
      <c r="N8" s="1811"/>
      <c r="O8" s="1811"/>
      <c r="P8" s="1811"/>
      <c r="Q8" s="1811"/>
      <c r="R8" s="1811"/>
      <c r="S8" s="1811"/>
      <c r="T8" s="1811"/>
      <c r="U8" s="1811"/>
      <c r="V8" s="1811"/>
      <c r="W8" s="1811"/>
      <c r="X8" s="1811"/>
      <c r="Y8" s="1811"/>
      <c r="Z8" s="1811"/>
      <c r="AA8" s="1811"/>
      <c r="AB8" s="1811"/>
      <c r="AC8" s="1811"/>
      <c r="AD8" s="1811"/>
      <c r="AE8" s="1811"/>
      <c r="AF8" s="1811"/>
      <c r="AG8" s="1811"/>
      <c r="AH8" s="1811"/>
      <c r="AI8" s="1811"/>
      <c r="AJ8" s="1811"/>
      <c r="AK8" s="1811"/>
      <c r="AL8" s="1811"/>
      <c r="AM8" s="1811"/>
      <c r="AN8" s="1811"/>
      <c r="AO8" s="1811"/>
      <c r="AP8" s="1811"/>
      <c r="AQ8" s="1811"/>
      <c r="AR8" s="1811"/>
      <c r="AS8" s="1811"/>
      <c r="AT8" s="1811"/>
      <c r="AU8" s="1811"/>
      <c r="AV8" s="1811"/>
      <c r="AW8" s="1811"/>
      <c r="AX8" s="1811"/>
      <c r="AY8" s="1811"/>
      <c r="AZ8" s="1811"/>
      <c r="BA8" s="1811"/>
      <c r="BB8" s="1811"/>
      <c r="BC8" s="1811"/>
      <c r="BD8" s="1811"/>
      <c r="BE8" s="1811"/>
      <c r="BF8" s="1811"/>
    </row>
    <row r="9" spans="1:58">
      <c r="A9" s="958"/>
      <c r="B9" s="958"/>
      <c r="C9" s="958"/>
      <c r="D9" s="958"/>
      <c r="E9" s="958"/>
      <c r="F9" s="958"/>
      <c r="G9" s="958"/>
      <c r="H9" s="958"/>
      <c r="I9" s="958"/>
    </row>
    <row r="10" spans="1:58">
      <c r="A10" s="1812" t="s">
        <v>492</v>
      </c>
      <c r="B10" s="1812" t="s">
        <v>493</v>
      </c>
      <c r="C10" s="1815" t="s">
        <v>494</v>
      </c>
      <c r="D10" s="1816"/>
      <c r="E10" s="1816"/>
      <c r="F10" s="1816"/>
      <c r="G10" s="1816"/>
      <c r="H10" s="1816"/>
      <c r="I10" s="1816"/>
      <c r="J10" s="1816"/>
      <c r="K10" s="1816"/>
      <c r="L10" s="1816"/>
      <c r="M10" s="1816"/>
      <c r="N10" s="1816"/>
      <c r="O10" s="1816"/>
      <c r="P10" s="1816"/>
      <c r="Q10" s="1816"/>
      <c r="R10" s="1816"/>
      <c r="S10" s="1816"/>
      <c r="T10" s="1816"/>
      <c r="U10" s="1816"/>
      <c r="V10" s="1816"/>
      <c r="W10" s="1816"/>
      <c r="X10" s="1816"/>
      <c r="Y10" s="1817"/>
      <c r="Z10" s="1815" t="s">
        <v>495</v>
      </c>
      <c r="AA10" s="1816"/>
      <c r="AB10" s="1816"/>
      <c r="AC10" s="1816"/>
      <c r="AD10" s="1816"/>
      <c r="AE10" s="1816"/>
      <c r="AF10" s="1816"/>
      <c r="AG10" s="1816"/>
      <c r="AH10" s="1816"/>
      <c r="AI10" s="1816" t="str">
        <f>Z10</f>
        <v>Показатели энергетической эффективности</v>
      </c>
      <c r="AJ10" s="1816"/>
      <c r="AK10" s="1816"/>
      <c r="AL10" s="1816"/>
      <c r="AM10" s="1816"/>
      <c r="AN10" s="1816"/>
      <c r="AO10" s="1816"/>
      <c r="AP10" s="1816"/>
      <c r="AQ10" s="1816"/>
      <c r="AR10" s="1816"/>
      <c r="AS10" s="1816"/>
      <c r="AT10" s="1816"/>
      <c r="AU10" s="1816"/>
      <c r="AV10" s="1816"/>
      <c r="AW10" s="1816"/>
      <c r="AX10" s="1816"/>
      <c r="AY10" s="1816"/>
      <c r="AZ10" s="1816"/>
      <c r="BA10" s="1816"/>
      <c r="BB10" s="1816"/>
      <c r="BC10" s="1816"/>
      <c r="BD10" s="1816"/>
      <c r="BE10" s="1816"/>
      <c r="BF10" s="1816"/>
    </row>
    <row r="11" spans="1:58" ht="56.25" customHeight="1">
      <c r="A11" s="1813"/>
      <c r="B11" s="1813"/>
      <c r="C11" s="1815" t="s">
        <v>496</v>
      </c>
      <c r="D11" s="1816"/>
      <c r="E11" s="1816"/>
      <c r="F11" s="1816"/>
      <c r="G11" s="1816"/>
      <c r="H11" s="1816"/>
      <c r="I11" s="1816"/>
      <c r="J11" s="1816"/>
      <c r="K11" s="1816"/>
      <c r="L11" s="1816"/>
      <c r="M11" s="1817"/>
      <c r="N11" s="1815" t="s">
        <v>497</v>
      </c>
      <c r="O11" s="1816"/>
      <c r="P11" s="1816"/>
      <c r="Q11" s="1816"/>
      <c r="R11" s="1816"/>
      <c r="S11" s="1816"/>
      <c r="T11" s="1816"/>
      <c r="U11" s="1816"/>
      <c r="V11" s="1816"/>
      <c r="W11" s="1816"/>
      <c r="X11" s="1816"/>
      <c r="Y11" s="1817"/>
      <c r="Z11" s="1815" t="s">
        <v>498</v>
      </c>
      <c r="AA11" s="1816"/>
      <c r="AB11" s="1816"/>
      <c r="AC11" s="1816"/>
      <c r="AD11" s="1816"/>
      <c r="AE11" s="1816"/>
      <c r="AF11" s="1816"/>
      <c r="AG11" s="1816"/>
      <c r="AH11" s="1816"/>
      <c r="AI11" s="1815" t="s">
        <v>499</v>
      </c>
      <c r="AJ11" s="1816"/>
      <c r="AK11" s="1816"/>
      <c r="AL11" s="1816"/>
      <c r="AM11" s="1816"/>
      <c r="AN11" s="1816"/>
      <c r="AO11" s="1816"/>
      <c r="AP11" s="1816"/>
      <c r="AQ11" s="1816"/>
      <c r="AR11" s="1816"/>
      <c r="AS11" s="1816"/>
      <c r="AT11" s="1817"/>
      <c r="AU11" s="1815" t="s">
        <v>500</v>
      </c>
      <c r="AV11" s="1816"/>
      <c r="AW11" s="1816"/>
      <c r="AX11" s="1816"/>
      <c r="AY11" s="1816"/>
      <c r="AZ11" s="1816"/>
      <c r="BA11" s="1816"/>
      <c r="BB11" s="1816"/>
      <c r="BC11" s="1816"/>
      <c r="BD11" s="1816"/>
      <c r="BE11" s="1816"/>
      <c r="BF11" s="1817"/>
    </row>
    <row r="12" spans="1:58">
      <c r="A12" s="1813"/>
      <c r="B12" s="1813"/>
      <c r="C12" s="1818" t="s">
        <v>501</v>
      </c>
      <c r="D12" s="1816"/>
      <c r="E12" s="1816"/>
      <c r="F12" s="1816"/>
      <c r="G12" s="1816"/>
      <c r="H12" s="1816"/>
      <c r="I12" s="1816"/>
      <c r="J12" s="1816"/>
      <c r="K12" s="1816"/>
      <c r="L12" s="1816"/>
      <c r="M12" s="1817"/>
      <c r="N12" s="1818" t="s">
        <v>501</v>
      </c>
      <c r="O12" s="1815" t="s">
        <v>502</v>
      </c>
      <c r="P12" s="1816"/>
      <c r="Q12" s="1816"/>
      <c r="R12" s="1816"/>
      <c r="S12" s="1816"/>
      <c r="T12" s="1816"/>
      <c r="U12" s="1816"/>
      <c r="V12" s="1816"/>
      <c r="W12" s="1816"/>
      <c r="X12" s="1816"/>
      <c r="Y12" s="1817"/>
      <c r="Z12" s="1818" t="s">
        <v>501</v>
      </c>
      <c r="AA12" s="1815" t="s">
        <v>502</v>
      </c>
      <c r="AB12" s="1816"/>
      <c r="AC12" s="1816"/>
      <c r="AD12" s="1816"/>
      <c r="AE12" s="1816"/>
      <c r="AF12" s="1816"/>
      <c r="AG12" s="1816"/>
      <c r="AH12" s="1816"/>
      <c r="AI12" s="1818" t="s">
        <v>501</v>
      </c>
      <c r="AJ12" s="1815" t="s">
        <v>502</v>
      </c>
      <c r="AK12" s="1816"/>
      <c r="AL12" s="1816"/>
      <c r="AM12" s="1816"/>
      <c r="AN12" s="1816"/>
      <c r="AO12" s="1816"/>
      <c r="AP12" s="1816"/>
      <c r="AQ12" s="1816"/>
      <c r="AR12" s="1816"/>
      <c r="AS12" s="1816"/>
      <c r="AT12" s="1817"/>
      <c r="AU12" s="1818" t="s">
        <v>501</v>
      </c>
      <c r="AV12" s="1815" t="s">
        <v>502</v>
      </c>
      <c r="AW12" s="1816"/>
      <c r="AX12" s="1816"/>
      <c r="AY12" s="1816"/>
      <c r="AZ12" s="1816"/>
      <c r="BA12" s="1816"/>
      <c r="BB12" s="1816"/>
      <c r="BC12" s="1816"/>
      <c r="BD12" s="1816"/>
      <c r="BE12" s="1816"/>
      <c r="BF12" s="1817"/>
    </row>
    <row r="13" spans="1:58" ht="51">
      <c r="A13" s="1814"/>
      <c r="B13" s="1814"/>
      <c r="C13" s="1819"/>
      <c r="D13" s="959">
        <v>2023</v>
      </c>
      <c r="E13" s="959">
        <f t="shared" ref="E13:J13" si="0">D13+1</f>
        <v>2024</v>
      </c>
      <c r="F13" s="959">
        <f t="shared" si="0"/>
        <v>2025</v>
      </c>
      <c r="G13" s="959">
        <f t="shared" si="0"/>
        <v>2026</v>
      </c>
      <c r="H13" s="959">
        <f t="shared" si="0"/>
        <v>2027</v>
      </c>
      <c r="I13" s="959">
        <f t="shared" si="0"/>
        <v>2028</v>
      </c>
      <c r="J13" s="959">
        <f t="shared" si="0"/>
        <v>2029</v>
      </c>
      <c r="K13" s="959" t="s">
        <v>355</v>
      </c>
      <c r="L13" s="959"/>
      <c r="M13" s="959"/>
      <c r="N13" s="1819"/>
      <c r="O13" s="959">
        <f>D13</f>
        <v>2023</v>
      </c>
      <c r="P13" s="959">
        <f t="shared" ref="P13:Y13" si="1">E13</f>
        <v>2024</v>
      </c>
      <c r="Q13" s="959">
        <f t="shared" si="1"/>
        <v>2025</v>
      </c>
      <c r="R13" s="959">
        <f t="shared" si="1"/>
        <v>2026</v>
      </c>
      <c r="S13" s="959">
        <f t="shared" si="1"/>
        <v>2027</v>
      </c>
      <c r="T13" s="959">
        <f t="shared" si="1"/>
        <v>2028</v>
      </c>
      <c r="U13" s="959">
        <f t="shared" si="1"/>
        <v>2029</v>
      </c>
      <c r="V13" s="959" t="str">
        <f t="shared" si="1"/>
        <v>2030-2035</v>
      </c>
      <c r="W13" s="959">
        <f t="shared" si="1"/>
        <v>0</v>
      </c>
      <c r="X13" s="959">
        <f t="shared" si="1"/>
        <v>0</v>
      </c>
      <c r="Y13" s="959">
        <f t="shared" si="1"/>
        <v>0</v>
      </c>
      <c r="Z13" s="1819"/>
      <c r="AA13" s="959">
        <f>O13</f>
        <v>2023</v>
      </c>
      <c r="AB13" s="959">
        <f t="shared" ref="AB13:AH13" si="2">P13</f>
        <v>2024</v>
      </c>
      <c r="AC13" s="959">
        <f t="shared" si="2"/>
        <v>2025</v>
      </c>
      <c r="AD13" s="959">
        <f t="shared" si="2"/>
        <v>2026</v>
      </c>
      <c r="AE13" s="959">
        <f t="shared" si="2"/>
        <v>2027</v>
      </c>
      <c r="AF13" s="959">
        <f t="shared" si="2"/>
        <v>2028</v>
      </c>
      <c r="AG13" s="959">
        <f t="shared" si="2"/>
        <v>2029</v>
      </c>
      <c r="AH13" s="959" t="str">
        <f t="shared" si="2"/>
        <v>2030-2035</v>
      </c>
      <c r="AI13" s="1819"/>
      <c r="AJ13" s="959">
        <f t="shared" ref="AJ13:AQ13" si="3">AA13</f>
        <v>2023</v>
      </c>
      <c r="AK13" s="959">
        <f t="shared" si="3"/>
        <v>2024</v>
      </c>
      <c r="AL13" s="959">
        <f t="shared" si="3"/>
        <v>2025</v>
      </c>
      <c r="AM13" s="959">
        <f t="shared" si="3"/>
        <v>2026</v>
      </c>
      <c r="AN13" s="959">
        <f t="shared" si="3"/>
        <v>2027</v>
      </c>
      <c r="AO13" s="959">
        <f t="shared" si="3"/>
        <v>2028</v>
      </c>
      <c r="AP13" s="959">
        <f t="shared" si="3"/>
        <v>2029</v>
      </c>
      <c r="AQ13" s="959" t="str">
        <f t="shared" si="3"/>
        <v>2030-2035</v>
      </c>
      <c r="AR13" s="959" t="e">
        <f>#REF!</f>
        <v>#REF!</v>
      </c>
      <c r="AS13" s="959" t="e">
        <f>#REF!</f>
        <v>#REF!</v>
      </c>
      <c r="AT13" s="959" t="e">
        <f>#REF!</f>
        <v>#REF!</v>
      </c>
      <c r="AU13" s="1819"/>
      <c r="AV13" s="959">
        <f>AJ13</f>
        <v>2023</v>
      </c>
      <c r="AW13" s="959">
        <f t="shared" ref="AW13:BF13" si="4">AK13</f>
        <v>2024</v>
      </c>
      <c r="AX13" s="959">
        <f t="shared" si="4"/>
        <v>2025</v>
      </c>
      <c r="AY13" s="959">
        <f t="shared" si="4"/>
        <v>2026</v>
      </c>
      <c r="AZ13" s="959">
        <f t="shared" si="4"/>
        <v>2027</v>
      </c>
      <c r="BA13" s="959">
        <f t="shared" si="4"/>
        <v>2028</v>
      </c>
      <c r="BB13" s="959">
        <f t="shared" si="4"/>
        <v>2029</v>
      </c>
      <c r="BC13" s="959" t="str">
        <f t="shared" si="4"/>
        <v>2030-2035</v>
      </c>
      <c r="BD13" s="959" t="e">
        <f t="shared" si="4"/>
        <v>#REF!</v>
      </c>
      <c r="BE13" s="959" t="e">
        <f t="shared" si="4"/>
        <v>#REF!</v>
      </c>
      <c r="BF13" s="959" t="e">
        <f t="shared" si="4"/>
        <v>#REF!</v>
      </c>
    </row>
    <row r="14" spans="1:58">
      <c r="A14" s="960">
        <f>COLUMN()</f>
        <v>1</v>
      </c>
      <c r="B14" s="960">
        <f>COLUMN()</f>
        <v>2</v>
      </c>
      <c r="C14" s="960">
        <f>COLUMN()</f>
        <v>3</v>
      </c>
      <c r="D14" s="960">
        <f>COLUMN()</f>
        <v>4</v>
      </c>
      <c r="E14" s="960">
        <f>COLUMN()</f>
        <v>5</v>
      </c>
      <c r="F14" s="960">
        <f>COLUMN()</f>
        <v>6</v>
      </c>
      <c r="G14" s="960">
        <f>COLUMN()</f>
        <v>7</v>
      </c>
      <c r="H14" s="960">
        <f>COLUMN()</f>
        <v>8</v>
      </c>
      <c r="I14" s="960">
        <f>COLUMN()</f>
        <v>9</v>
      </c>
      <c r="J14" s="960">
        <f>COLUMN()</f>
        <v>10</v>
      </c>
      <c r="K14" s="960">
        <f>COLUMN()</f>
        <v>11</v>
      </c>
      <c r="L14" s="960">
        <f>COLUMN()</f>
        <v>12</v>
      </c>
      <c r="M14" s="960">
        <f>COLUMN()</f>
        <v>13</v>
      </c>
      <c r="N14" s="960">
        <f>COLUMN()</f>
        <v>14</v>
      </c>
      <c r="O14" s="960">
        <f>COLUMN()</f>
        <v>15</v>
      </c>
      <c r="P14" s="960">
        <f>COLUMN()</f>
        <v>16</v>
      </c>
      <c r="Q14" s="960">
        <f>COLUMN()</f>
        <v>17</v>
      </c>
      <c r="R14" s="960">
        <f>COLUMN()</f>
        <v>18</v>
      </c>
      <c r="S14" s="960">
        <f>COLUMN()</f>
        <v>19</v>
      </c>
      <c r="T14" s="960">
        <f>COLUMN()</f>
        <v>20</v>
      </c>
      <c r="U14" s="960">
        <f>COLUMN()</f>
        <v>21</v>
      </c>
      <c r="V14" s="960">
        <f>COLUMN()</f>
        <v>22</v>
      </c>
      <c r="W14" s="960">
        <f>COLUMN()</f>
        <v>23</v>
      </c>
      <c r="X14" s="960">
        <f>COLUMN()</f>
        <v>24</v>
      </c>
      <c r="Y14" s="960">
        <f>COLUMN()</f>
        <v>25</v>
      </c>
      <c r="Z14" s="960">
        <f>COLUMN()</f>
        <v>26</v>
      </c>
      <c r="AA14" s="960">
        <f>COLUMN()</f>
        <v>27</v>
      </c>
      <c r="AB14" s="960">
        <f>COLUMN()</f>
        <v>28</v>
      </c>
      <c r="AC14" s="960">
        <f>COLUMN()</f>
        <v>29</v>
      </c>
      <c r="AD14" s="960">
        <f>COLUMN()</f>
        <v>30</v>
      </c>
      <c r="AE14" s="960">
        <f>COLUMN()</f>
        <v>31</v>
      </c>
      <c r="AF14" s="960">
        <f>COLUMN()</f>
        <v>32</v>
      </c>
      <c r="AG14" s="960">
        <f>COLUMN()</f>
        <v>33</v>
      </c>
      <c r="AH14" s="960">
        <f>COLUMN()</f>
        <v>34</v>
      </c>
      <c r="AI14" s="960">
        <f>COLUMN()</f>
        <v>35</v>
      </c>
      <c r="AJ14" s="960">
        <f>COLUMN()</f>
        <v>36</v>
      </c>
      <c r="AK14" s="960">
        <f>COLUMN()</f>
        <v>37</v>
      </c>
      <c r="AL14" s="960">
        <f>COLUMN()</f>
        <v>38</v>
      </c>
      <c r="AM14" s="960">
        <f>COLUMN()</f>
        <v>39</v>
      </c>
      <c r="AN14" s="960">
        <f>COLUMN()</f>
        <v>40</v>
      </c>
      <c r="AO14" s="960">
        <f>COLUMN()</f>
        <v>41</v>
      </c>
      <c r="AP14" s="960">
        <f>COLUMN()</f>
        <v>42</v>
      </c>
      <c r="AQ14" s="960">
        <f>COLUMN()</f>
        <v>43</v>
      </c>
      <c r="AR14" s="960">
        <f>COLUMN()</f>
        <v>44</v>
      </c>
      <c r="AS14" s="960">
        <f>COLUMN()</f>
        <v>45</v>
      </c>
      <c r="AT14" s="960">
        <f>COLUMN()</f>
        <v>46</v>
      </c>
      <c r="AU14" s="960">
        <f>COLUMN()</f>
        <v>47</v>
      </c>
      <c r="AV14" s="960">
        <f>COLUMN()</f>
        <v>48</v>
      </c>
      <c r="AW14" s="960">
        <f>COLUMN()</f>
        <v>49</v>
      </c>
      <c r="AX14" s="960">
        <f>COLUMN()</f>
        <v>50</v>
      </c>
      <c r="AY14" s="960">
        <f>COLUMN()</f>
        <v>51</v>
      </c>
      <c r="AZ14" s="960">
        <f>COLUMN()</f>
        <v>52</v>
      </c>
      <c r="BA14" s="960">
        <f>COLUMN()</f>
        <v>53</v>
      </c>
      <c r="BB14" s="960">
        <f>COLUMN()</f>
        <v>54</v>
      </c>
      <c r="BC14" s="960">
        <f>COLUMN()</f>
        <v>55</v>
      </c>
      <c r="BD14" s="960">
        <f>COLUMN()</f>
        <v>56</v>
      </c>
      <c r="BE14" s="960">
        <f>COLUMN()</f>
        <v>57</v>
      </c>
      <c r="BF14" s="960">
        <f>COLUMN()</f>
        <v>58</v>
      </c>
    </row>
    <row r="15" spans="1:58" ht="32.25" customHeight="1">
      <c r="A15" s="1820">
        <v>1</v>
      </c>
      <c r="B15" s="1812" t="s">
        <v>503</v>
      </c>
      <c r="C15" s="1822">
        <v>0</v>
      </c>
      <c r="D15" s="1822">
        <v>0</v>
      </c>
      <c r="E15" s="1822">
        <f t="shared" ref="E15:K15" si="5">D15</f>
        <v>0</v>
      </c>
      <c r="F15" s="1822">
        <f>E15</f>
        <v>0</v>
      </c>
      <c r="G15" s="1822">
        <f t="shared" si="5"/>
        <v>0</v>
      </c>
      <c r="H15" s="1822">
        <f t="shared" si="5"/>
        <v>0</v>
      </c>
      <c r="I15" s="1822">
        <f t="shared" si="5"/>
        <v>0</v>
      </c>
      <c r="J15" s="1822">
        <f t="shared" si="5"/>
        <v>0</v>
      </c>
      <c r="K15" s="1822">
        <f t="shared" si="5"/>
        <v>0</v>
      </c>
      <c r="L15" s="1822"/>
      <c r="M15" s="1822"/>
      <c r="N15" s="1822">
        <v>0</v>
      </c>
      <c r="O15" s="1822">
        <f>N15</f>
        <v>0</v>
      </c>
      <c r="P15" s="1822">
        <f>O15*(19.5*0.56-19.5*0.56)/(19.5*0.56)</f>
        <v>0</v>
      </c>
      <c r="Q15" s="1822">
        <f t="shared" ref="Q15:Y15" si="6">P15*(19.5*0.56-19.5*0.56)/(19.5*0.56)</f>
        <v>0</v>
      </c>
      <c r="R15" s="1822">
        <f t="shared" si="6"/>
        <v>0</v>
      </c>
      <c r="S15" s="1822">
        <f t="shared" si="6"/>
        <v>0</v>
      </c>
      <c r="T15" s="1822">
        <f t="shared" si="6"/>
        <v>0</v>
      </c>
      <c r="U15" s="1822">
        <f t="shared" si="6"/>
        <v>0</v>
      </c>
      <c r="V15" s="1822">
        <f t="shared" si="6"/>
        <v>0</v>
      </c>
      <c r="W15" s="1822">
        <f t="shared" si="6"/>
        <v>0</v>
      </c>
      <c r="X15" s="1822">
        <f t="shared" si="6"/>
        <v>0</v>
      </c>
      <c r="Y15" s="1822">
        <f t="shared" si="6"/>
        <v>0</v>
      </c>
      <c r="Z15" s="1822">
        <v>0</v>
      </c>
      <c r="AA15" s="1822">
        <v>0</v>
      </c>
      <c r="AB15" s="1822">
        <v>0</v>
      </c>
      <c r="AC15" s="1822">
        <v>0</v>
      </c>
      <c r="AD15" s="1822">
        <v>0</v>
      </c>
      <c r="AE15" s="1822">
        <v>0</v>
      </c>
      <c r="AF15" s="1822">
        <v>0</v>
      </c>
      <c r="AG15" s="1822">
        <v>0</v>
      </c>
      <c r="AH15" s="1822">
        <v>0</v>
      </c>
      <c r="AI15" s="961">
        <f>AU15/678</f>
        <v>1.3353982300884955</v>
      </c>
      <c r="AJ15" s="961">
        <f>Прил_6.1!F78</f>
        <v>1.3613636363636363</v>
      </c>
      <c r="AK15" s="961">
        <f>Прил_6.1!G78</f>
        <v>1.371094890510949</v>
      </c>
      <c r="AL15" s="961">
        <f>Прил_6.1!H78</f>
        <v>1.3528980891719746</v>
      </c>
      <c r="AM15" s="961">
        <f>Прил_6.1!I78</f>
        <v>1.3375000000000001</v>
      </c>
      <c r="AN15" s="961">
        <f>Прил_6.1!J78</f>
        <v>1.3375000000000001</v>
      </c>
      <c r="AO15" s="961">
        <f>Прил_6.1!K78</f>
        <v>1.3375000000000001</v>
      </c>
      <c r="AP15" s="961">
        <f>Прил_6.1!L78</f>
        <v>1.3375000000000001</v>
      </c>
      <c r="AQ15" s="961">
        <f>Прил_6.1!M78</f>
        <v>1.3375000000000001</v>
      </c>
      <c r="AR15" s="961" t="s">
        <v>447</v>
      </c>
      <c r="AS15" s="961" t="s">
        <v>447</v>
      </c>
      <c r="AT15" s="961" t="s">
        <v>447</v>
      </c>
      <c r="AU15" s="962">
        <v>905.4</v>
      </c>
      <c r="AV15" s="1033">
        <f>Прил_6.1!F76</f>
        <v>958.4</v>
      </c>
      <c r="AW15" s="1033">
        <f>Прил_6.1!G76</f>
        <v>939.2</v>
      </c>
      <c r="AX15" s="1033">
        <f>Прил_6.1!H76</f>
        <v>849.62</v>
      </c>
      <c r="AY15" s="1033">
        <f>Прил_6.1!I76</f>
        <v>839.95</v>
      </c>
      <c r="AZ15" s="1033">
        <f>Прил_6.1!J76</f>
        <v>839.95</v>
      </c>
      <c r="BA15" s="1033">
        <f>Прил_6.1!K76</f>
        <v>839.95</v>
      </c>
      <c r="BB15" s="1033">
        <f>Прил_6.1!L76</f>
        <v>839.95</v>
      </c>
      <c r="BC15" s="1033">
        <f>Прил_6.1!M76</f>
        <v>839.95</v>
      </c>
      <c r="BD15" s="962">
        <f>Прил_6.1!N76</f>
        <v>839.95</v>
      </c>
      <c r="BE15" s="962">
        <f>Прил_6.1!O76</f>
        <v>839.95</v>
      </c>
      <c r="BF15" s="962">
        <f>Прил_6.1!P76</f>
        <v>839.95</v>
      </c>
    </row>
    <row r="16" spans="1:58" ht="36.75" customHeight="1">
      <c r="A16" s="1821"/>
      <c r="B16" s="1814"/>
      <c r="C16" s="1823"/>
      <c r="D16" s="1823"/>
      <c r="E16" s="1823"/>
      <c r="F16" s="1823"/>
      <c r="G16" s="1823"/>
      <c r="H16" s="1823"/>
      <c r="I16" s="1823"/>
      <c r="J16" s="1823"/>
      <c r="K16" s="1823"/>
      <c r="L16" s="1823"/>
      <c r="M16" s="1823"/>
      <c r="N16" s="1823"/>
      <c r="O16" s="1823"/>
      <c r="P16" s="1823"/>
      <c r="Q16" s="1823"/>
      <c r="R16" s="1823"/>
      <c r="S16" s="1823"/>
      <c r="T16" s="1823"/>
      <c r="U16" s="1823"/>
      <c r="V16" s="1823"/>
      <c r="W16" s="1823"/>
      <c r="X16" s="1823"/>
      <c r="Y16" s="1823"/>
      <c r="Z16" s="1823"/>
      <c r="AA16" s="1823"/>
      <c r="AB16" s="1823"/>
      <c r="AC16" s="1823"/>
      <c r="AD16" s="1823"/>
      <c r="AE16" s="1823"/>
      <c r="AF16" s="1823"/>
      <c r="AG16" s="1823"/>
      <c r="AH16" s="1823"/>
      <c r="AI16" s="961">
        <f>AU16/678.5</f>
        <v>1.5386882829771555</v>
      </c>
      <c r="AJ16" s="961">
        <f>Прил_6.1!F79</f>
        <v>1.4688920454545453</v>
      </c>
      <c r="AK16" s="961">
        <f>Прил_6.1!G79</f>
        <v>1.46014598540146</v>
      </c>
      <c r="AL16" s="961">
        <f>Прил_6.1!H79</f>
        <v>1.3692993630573247</v>
      </c>
      <c r="AM16" s="961">
        <f>Прил_6.1!I79</f>
        <v>1.2420700636942674</v>
      </c>
      <c r="AN16" s="961">
        <f>Прил_6.1!J79</f>
        <v>1.2420700636942674</v>
      </c>
      <c r="AO16" s="961">
        <f>Прил_6.1!K79</f>
        <v>1.2420700636942674</v>
      </c>
      <c r="AP16" s="961">
        <f>Прил_6.1!L79</f>
        <v>1.2420700636942674</v>
      </c>
      <c r="AQ16" s="961">
        <f>Прил_6.1!M79</f>
        <v>1.2420700636942674</v>
      </c>
      <c r="AR16" s="961" t="s">
        <v>447</v>
      </c>
      <c r="AS16" s="961" t="s">
        <v>447</v>
      </c>
      <c r="AT16" s="961" t="s">
        <v>447</v>
      </c>
      <c r="AU16" s="962">
        <v>1044</v>
      </c>
      <c r="AV16" s="962">
        <f>Прил_6.1!F77</f>
        <v>1034.0999999999999</v>
      </c>
      <c r="AW16" s="962">
        <f>Прил_6.1!G77</f>
        <v>1000.2</v>
      </c>
      <c r="AX16" s="1033">
        <f>Прил_6.1!H77</f>
        <v>859.92</v>
      </c>
      <c r="AY16" s="1033">
        <f>Прил_6.1!I77</f>
        <v>780.02</v>
      </c>
      <c r="AZ16" s="1033">
        <f>Прил_6.1!J77</f>
        <v>780.02</v>
      </c>
      <c r="BA16" s="1033">
        <f>Прил_6.1!K77</f>
        <v>780.02</v>
      </c>
      <c r="BB16" s="1033">
        <f>Прил_6.1!L77</f>
        <v>780.02</v>
      </c>
      <c r="BC16" s="1033">
        <f>Прил_6.1!M77</f>
        <v>780.02</v>
      </c>
      <c r="BD16" s="962">
        <f>Прил_6.1!N77</f>
        <v>780.02</v>
      </c>
      <c r="BE16" s="962">
        <f>Прил_6.1!O77</f>
        <v>780.02</v>
      </c>
      <c r="BF16" s="962">
        <f>Прил_6.1!P77</f>
        <v>780.02</v>
      </c>
    </row>
    <row r="17" spans="1:58">
      <c r="A17" s="963"/>
      <c r="B17" s="964"/>
      <c r="C17" s="965"/>
      <c r="D17" s="966"/>
      <c r="E17" s="966"/>
      <c r="F17" s="966"/>
      <c r="G17" s="966"/>
      <c r="H17" s="966"/>
      <c r="I17" s="966"/>
      <c r="J17" s="966"/>
      <c r="K17" s="966"/>
      <c r="L17" s="966"/>
      <c r="M17" s="966"/>
      <c r="N17" s="965"/>
      <c r="O17" s="966"/>
      <c r="P17" s="965"/>
      <c r="Q17" s="965"/>
      <c r="R17" s="965"/>
      <c r="S17" s="965"/>
      <c r="T17" s="965"/>
      <c r="U17" s="965"/>
      <c r="V17" s="965"/>
      <c r="W17" s="965"/>
      <c r="X17" s="965"/>
      <c r="Y17" s="965"/>
      <c r="Z17" s="967"/>
      <c r="AA17" s="967"/>
      <c r="AB17" s="967"/>
      <c r="AC17" s="967"/>
      <c r="AD17" s="967"/>
      <c r="AE17" s="967"/>
      <c r="AF17" s="967"/>
      <c r="AG17" s="967"/>
      <c r="AH17" s="967"/>
      <c r="AI17" s="968"/>
      <c r="AJ17" s="968"/>
      <c r="AK17" s="968"/>
      <c r="AL17" s="968"/>
      <c r="AM17" s="968"/>
      <c r="AN17" s="968"/>
      <c r="AO17" s="968"/>
      <c r="AP17" s="968"/>
      <c r="AQ17" s="968"/>
      <c r="AR17" s="968"/>
      <c r="AS17" s="968"/>
      <c r="AT17" s="968"/>
      <c r="AU17" s="969"/>
      <c r="AV17" s="969"/>
      <c r="AW17" s="969"/>
      <c r="AX17" s="969"/>
      <c r="AY17" s="969"/>
      <c r="AZ17" s="969"/>
      <c r="BA17" s="969"/>
      <c r="BB17" s="969"/>
      <c r="BC17" s="969"/>
      <c r="BD17" s="969"/>
      <c r="BE17" s="969"/>
      <c r="BF17" s="969"/>
    </row>
    <row r="18" spans="1:58">
      <c r="B18" s="970"/>
    </row>
    <row r="19" spans="1:58">
      <c r="B19" s="760" t="str">
        <f>[83]Прил_6.2!B82</f>
        <v>Концедент</v>
      </c>
      <c r="U19" s="760" t="s">
        <v>342</v>
      </c>
      <c r="AP19" s="760" t="str">
        <f>[83]Прил_6.1!K82</f>
        <v>Концессионер</v>
      </c>
    </row>
    <row r="20" spans="1:58">
      <c r="B20" s="1798"/>
      <c r="C20" s="1798"/>
      <c r="D20" s="1798"/>
      <c r="E20" s="1798"/>
      <c r="F20" s="1798"/>
      <c r="G20" s="1798"/>
      <c r="H20" s="1798"/>
      <c r="V20" s="760" t="s">
        <v>343</v>
      </c>
      <c r="AO20" s="764"/>
      <c r="AQ20" s="760" t="str">
        <f>[83]Прил_6.1!L83</f>
        <v>Директор ООО "ТЭС-Приволжск"</v>
      </c>
    </row>
    <row r="21" spans="1:58">
      <c r="V21" s="760" t="s">
        <v>345</v>
      </c>
      <c r="AA21" s="760" t="s">
        <v>346</v>
      </c>
    </row>
    <row r="22" spans="1:58">
      <c r="B22" s="760" t="str">
        <f>'[86]Прил 3 Акт передачи'!B84</f>
        <v>_____________</v>
      </c>
      <c r="AO22" s="971"/>
      <c r="AP22" s="971"/>
      <c r="AQ22" s="971"/>
      <c r="AR22" s="971"/>
      <c r="AT22" s="760" t="str">
        <f>[83]Прил_6.1!Q84</f>
        <v>Е.Ю. Папакина</v>
      </c>
    </row>
    <row r="25" spans="1:58">
      <c r="B25" s="761" t="s">
        <v>347</v>
      </c>
      <c r="C25" s="761"/>
      <c r="D25" s="761"/>
      <c r="E25" s="761"/>
      <c r="F25" s="761"/>
    </row>
  </sheetData>
  <mergeCells count="61">
    <mergeCell ref="B20:H20"/>
    <mergeCell ref="AD15:AD16"/>
    <mergeCell ref="AE15:AE16"/>
    <mergeCell ref="AF15:AF16"/>
    <mergeCell ref="AG15:AG16"/>
    <mergeCell ref="R15:R16"/>
    <mergeCell ref="S15:S16"/>
    <mergeCell ref="T15:T16"/>
    <mergeCell ref="U15:U16"/>
    <mergeCell ref="V15:V16"/>
    <mergeCell ref="W15:W16"/>
    <mergeCell ref="AH15:AH16"/>
    <mergeCell ref="X15:X16"/>
    <mergeCell ref="Y15:Y16"/>
    <mergeCell ref="Z15:Z16"/>
    <mergeCell ref="AA15:AA16"/>
    <mergeCell ref="AB15:AB16"/>
    <mergeCell ref="AC15:AC16"/>
    <mergeCell ref="O12:Y12"/>
    <mergeCell ref="Z12:Z13"/>
    <mergeCell ref="AA12:AH12"/>
    <mergeCell ref="A10:A13"/>
    <mergeCell ref="Q15:Q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O15:O16"/>
    <mergeCell ref="P15:P16"/>
    <mergeCell ref="A15:A16"/>
    <mergeCell ref="B15:B16"/>
    <mergeCell ref="C15:C16"/>
    <mergeCell ref="D15:D16"/>
    <mergeCell ref="E15:E16"/>
    <mergeCell ref="B10:B13"/>
    <mergeCell ref="C10:Y10"/>
    <mergeCell ref="Z10:AH10"/>
    <mergeCell ref="AI10:BF10"/>
    <mergeCell ref="C11:M11"/>
    <mergeCell ref="N11:Y11"/>
    <mergeCell ref="Z11:AH11"/>
    <mergeCell ref="AI11:AT11"/>
    <mergeCell ref="AU11:BF11"/>
    <mergeCell ref="AI12:AI13"/>
    <mergeCell ref="AJ12:AT12"/>
    <mergeCell ref="AU12:AU13"/>
    <mergeCell ref="AV12:BF12"/>
    <mergeCell ref="C12:C13"/>
    <mergeCell ref="D12:M12"/>
    <mergeCell ref="N12:N13"/>
    <mergeCell ref="A1:BF1"/>
    <mergeCell ref="A3:BF3"/>
    <mergeCell ref="A6:BF6"/>
    <mergeCell ref="A7:BF7"/>
    <mergeCell ref="B8:L8"/>
    <mergeCell ref="M8:BF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view="pageBreakPreview" zoomScaleNormal="100" zoomScaleSheetLayoutView="100" workbookViewId="0">
      <selection activeCell="B8" sqref="B8:C21"/>
    </sheetView>
  </sheetViews>
  <sheetFormatPr defaultRowHeight="15"/>
  <cols>
    <col min="1" max="1" width="11.7109375" customWidth="1"/>
    <col min="2" max="2" width="18.140625" customWidth="1"/>
    <col min="3" max="3" width="34.140625" customWidth="1"/>
  </cols>
  <sheetData>
    <row r="1" spans="1:9">
      <c r="A1" s="759"/>
      <c r="B1" s="759"/>
      <c r="C1" s="759"/>
      <c r="D1" s="759"/>
      <c r="E1" s="1618" t="s">
        <v>511</v>
      </c>
      <c r="F1" s="1618"/>
    </row>
    <row r="2" spans="1:9" ht="75" customHeight="1">
      <c r="A2" s="1824" t="str">
        <f>Прил_7.1!A3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2" s="1619"/>
      <c r="C2" s="1619"/>
      <c r="D2" s="1619"/>
      <c r="E2" s="1619"/>
      <c r="F2" s="1619"/>
      <c r="G2" s="767"/>
    </row>
    <row r="3" spans="1:9" ht="15.75">
      <c r="A3" s="759"/>
      <c r="B3" s="759"/>
      <c r="C3" s="759"/>
      <c r="D3" s="759"/>
      <c r="F3" s="972"/>
      <c r="G3" s="973"/>
      <c r="H3" s="972"/>
      <c r="I3" s="972"/>
    </row>
    <row r="4" spans="1:9">
      <c r="A4" s="759"/>
      <c r="B4" s="759"/>
      <c r="C4" s="759"/>
      <c r="D4" s="759"/>
      <c r="E4" s="759"/>
    </row>
    <row r="5" spans="1:9" ht="15" customHeight="1">
      <c r="A5" s="1825" t="s">
        <v>541</v>
      </c>
      <c r="B5" s="1825"/>
      <c r="C5" s="1825"/>
      <c r="D5" s="1825"/>
      <c r="E5" s="1825"/>
      <c r="F5" s="1825"/>
    </row>
    <row r="6" spans="1:9" ht="48.75" customHeight="1">
      <c r="A6" s="1790" t="str">
        <f>Прил_7.1!M8</f>
        <v>передача тепловой энергии по сетям теплоснабжения с. Ингарь Приволжского района</v>
      </c>
      <c r="B6" s="1790"/>
      <c r="C6" s="1790"/>
      <c r="D6" s="1790"/>
      <c r="E6" s="1790"/>
      <c r="F6" s="1790"/>
    </row>
    <row r="7" spans="1:9">
      <c r="A7" s="759"/>
      <c r="B7" s="759"/>
      <c r="C7" s="759"/>
      <c r="D7" s="759"/>
      <c r="E7" s="759"/>
    </row>
    <row r="8" spans="1:9" ht="30">
      <c r="A8" s="759"/>
      <c r="B8" s="210" t="s">
        <v>512</v>
      </c>
      <c r="C8" s="974" t="s">
        <v>513</v>
      </c>
      <c r="D8" s="759"/>
      <c r="E8" s="759"/>
    </row>
    <row r="9" spans="1:9">
      <c r="A9" s="759"/>
      <c r="B9" s="975">
        <v>2023</v>
      </c>
      <c r="C9" s="976">
        <v>3123.3285284256508</v>
      </c>
      <c r="D9" s="759"/>
      <c r="E9" s="759"/>
      <c r="G9">
        <v>3123.3285284256508</v>
      </c>
    </row>
    <row r="10" spans="1:9">
      <c r="A10" s="759"/>
      <c r="B10" s="975">
        <f t="shared" ref="B10:B32" si="0">B9+1</f>
        <v>2024</v>
      </c>
      <c r="C10" s="976">
        <v>4244.2356888719278</v>
      </c>
      <c r="D10" s="759"/>
      <c r="E10" s="759"/>
      <c r="G10">
        <v>4244.2356888719278</v>
      </c>
    </row>
    <row r="11" spans="1:9">
      <c r="A11" s="759"/>
      <c r="B11" s="975">
        <f t="shared" si="0"/>
        <v>2025</v>
      </c>
      <c r="C11" s="976">
        <v>6870.6992562490823</v>
      </c>
      <c r="D11" s="759"/>
      <c r="E11" s="759"/>
      <c r="G11">
        <v>6870.6992562490823</v>
      </c>
    </row>
    <row r="12" spans="1:9">
      <c r="A12" s="759"/>
      <c r="B12" s="975">
        <f t="shared" si="0"/>
        <v>2026</v>
      </c>
      <c r="C12" s="976">
        <v>7384.4824674615884</v>
      </c>
      <c r="D12" s="759"/>
      <c r="E12" s="759"/>
      <c r="G12">
        <v>7384.4824674615884</v>
      </c>
    </row>
    <row r="13" spans="1:9">
      <c r="A13" s="759"/>
      <c r="B13" s="975">
        <f t="shared" si="0"/>
        <v>2027</v>
      </c>
      <c r="C13" s="976">
        <v>7277.3097196561039</v>
      </c>
      <c r="D13" s="759"/>
      <c r="E13" s="759"/>
      <c r="G13">
        <v>7277.3097196561039</v>
      </c>
    </row>
    <row r="14" spans="1:9">
      <c r="A14" s="759"/>
      <c r="B14" s="975">
        <f t="shared" si="0"/>
        <v>2028</v>
      </c>
      <c r="C14" s="976">
        <v>7039.0340408942875</v>
      </c>
      <c r="D14" s="759"/>
      <c r="E14" s="759"/>
      <c r="G14">
        <v>7039.0340408942875</v>
      </c>
    </row>
    <row r="15" spans="1:9">
      <c r="A15" s="759"/>
      <c r="B15" s="975">
        <f t="shared" si="0"/>
        <v>2029</v>
      </c>
      <c r="C15" s="976">
        <v>6804.7399294382003</v>
      </c>
      <c r="D15" s="759"/>
      <c r="E15" s="759"/>
      <c r="G15">
        <v>6804.7399294382003</v>
      </c>
    </row>
    <row r="16" spans="1:9">
      <c r="A16" s="759"/>
      <c r="B16" s="975">
        <f t="shared" si="0"/>
        <v>2030</v>
      </c>
      <c r="C16" s="976">
        <v>6574.5768971866801</v>
      </c>
      <c r="D16" s="759"/>
      <c r="E16" s="759"/>
      <c r="G16">
        <v>6574.5768971866801</v>
      </c>
    </row>
    <row r="17" spans="1:7">
      <c r="A17" s="759"/>
      <c r="B17" s="975">
        <f t="shared" si="0"/>
        <v>2031</v>
      </c>
      <c r="C17" s="976">
        <v>6348.700161061528</v>
      </c>
      <c r="D17" s="759"/>
      <c r="E17" s="759"/>
      <c r="G17">
        <v>6348.700161061528</v>
      </c>
    </row>
    <row r="18" spans="1:7">
      <c r="A18" s="759"/>
      <c r="B18" s="975">
        <f t="shared" si="0"/>
        <v>2032</v>
      </c>
      <c r="C18" s="976">
        <v>6125.4229197874265</v>
      </c>
      <c r="D18" s="759"/>
      <c r="E18" s="759"/>
      <c r="G18">
        <v>6125.4229197874265</v>
      </c>
    </row>
    <row r="19" spans="1:7">
      <c r="A19" s="759"/>
      <c r="B19" s="975">
        <f t="shared" si="0"/>
        <v>2033</v>
      </c>
      <c r="C19" s="976">
        <v>5884.2727856948759</v>
      </c>
      <c r="D19" s="759"/>
      <c r="E19" s="759"/>
      <c r="G19">
        <v>5884.2727856948759</v>
      </c>
    </row>
    <row r="20" spans="1:7">
      <c r="A20" s="759"/>
      <c r="B20" s="975">
        <f t="shared" si="0"/>
        <v>2034</v>
      </c>
      <c r="C20" s="976">
        <v>5510.847399271991</v>
      </c>
      <c r="D20" s="759"/>
      <c r="E20" s="759"/>
      <c r="G20">
        <v>5510.847399271991</v>
      </c>
    </row>
    <row r="21" spans="1:7">
      <c r="A21" s="759"/>
      <c r="B21" s="975">
        <f t="shared" si="0"/>
        <v>2035</v>
      </c>
      <c r="C21" s="976">
        <v>4884.8805024523863</v>
      </c>
      <c r="D21" s="759"/>
      <c r="E21" s="759"/>
      <c r="G21">
        <v>4884.8805024523863</v>
      </c>
    </row>
    <row r="22" spans="1:7" hidden="1">
      <c r="A22" s="759"/>
      <c r="B22" s="975">
        <f t="shared" si="0"/>
        <v>2036</v>
      </c>
      <c r="C22" s="976"/>
      <c r="D22" s="759"/>
      <c r="E22" s="759"/>
    </row>
    <row r="23" spans="1:7" hidden="1">
      <c r="A23" s="759"/>
      <c r="B23" s="975">
        <f t="shared" si="0"/>
        <v>2037</v>
      </c>
      <c r="C23" s="976"/>
      <c r="D23" s="759"/>
      <c r="E23" s="759"/>
    </row>
    <row r="24" spans="1:7" hidden="1">
      <c r="A24" s="759"/>
      <c r="B24" s="975">
        <f t="shared" si="0"/>
        <v>2038</v>
      </c>
      <c r="C24" s="976"/>
      <c r="D24" s="759"/>
      <c r="E24" s="759"/>
    </row>
    <row r="25" spans="1:7" hidden="1">
      <c r="A25" s="759"/>
      <c r="B25" s="975">
        <f t="shared" si="0"/>
        <v>2039</v>
      </c>
      <c r="C25" s="976"/>
      <c r="D25" s="759"/>
      <c r="E25" s="759"/>
    </row>
    <row r="26" spans="1:7" hidden="1">
      <c r="A26" s="759"/>
      <c r="B26" s="975">
        <f t="shared" si="0"/>
        <v>2040</v>
      </c>
      <c r="C26" s="976"/>
      <c r="D26" s="759"/>
      <c r="E26" s="759"/>
    </row>
    <row r="27" spans="1:7" hidden="1">
      <c r="A27" s="759"/>
      <c r="B27" s="975">
        <f t="shared" si="0"/>
        <v>2041</v>
      </c>
      <c r="C27" s="976"/>
      <c r="D27" s="759"/>
      <c r="E27" s="759"/>
    </row>
    <row r="28" spans="1:7" hidden="1">
      <c r="A28" s="759"/>
      <c r="B28" s="975">
        <f t="shared" si="0"/>
        <v>2042</v>
      </c>
      <c r="C28" s="976"/>
      <c r="D28" s="759"/>
      <c r="E28" s="759"/>
    </row>
    <row r="29" spans="1:7" hidden="1">
      <c r="A29" s="759"/>
      <c r="B29" s="975">
        <f t="shared" si="0"/>
        <v>2043</v>
      </c>
      <c r="C29" s="976"/>
      <c r="D29" s="759"/>
      <c r="E29" s="759"/>
    </row>
    <row r="30" spans="1:7" hidden="1">
      <c r="A30" s="759"/>
      <c r="B30" s="975">
        <f t="shared" si="0"/>
        <v>2044</v>
      </c>
      <c r="C30" s="976"/>
      <c r="D30" s="759"/>
      <c r="E30" s="759"/>
    </row>
    <row r="31" spans="1:7" hidden="1">
      <c r="A31" s="759"/>
      <c r="B31" s="975">
        <f t="shared" si="0"/>
        <v>2045</v>
      </c>
      <c r="C31" s="976"/>
      <c r="D31" s="759"/>
      <c r="E31" s="759"/>
    </row>
    <row r="32" spans="1:7" hidden="1">
      <c r="A32" s="759"/>
      <c r="B32" s="975">
        <f t="shared" si="0"/>
        <v>2046</v>
      </c>
      <c r="C32" s="976"/>
      <c r="D32" s="759"/>
      <c r="E32" s="759"/>
    </row>
    <row r="33" spans="1:16" ht="17.25" customHeight="1"/>
    <row r="34" spans="1:16" ht="15" customHeight="1">
      <c r="A34" s="1624" t="s">
        <v>514</v>
      </c>
      <c r="B34" s="1624"/>
      <c r="C34" s="1624"/>
      <c r="D34" s="1624"/>
      <c r="E34" s="1624"/>
      <c r="F34" s="1624"/>
      <c r="G34" s="977"/>
      <c r="H34" s="977"/>
      <c r="I34" s="977"/>
      <c r="J34" s="977"/>
      <c r="K34" s="977"/>
      <c r="L34" s="977"/>
      <c r="M34" s="977"/>
    </row>
    <row r="35" spans="1:16" ht="13.5" customHeight="1">
      <c r="A35" s="1624"/>
      <c r="B35" s="1624"/>
      <c r="C35" s="1624"/>
      <c r="D35" s="1624"/>
      <c r="E35" s="1624"/>
      <c r="F35" s="1624"/>
      <c r="G35" s="977"/>
      <c r="H35" s="977"/>
      <c r="I35" s="977"/>
      <c r="J35" s="977"/>
      <c r="K35" s="977"/>
      <c r="L35" s="977"/>
      <c r="M35" s="977"/>
    </row>
    <row r="36" spans="1:16" ht="15" hidden="1" customHeight="1">
      <c r="A36" s="1624"/>
      <c r="B36" s="1624"/>
      <c r="C36" s="1624"/>
      <c r="D36" s="1624"/>
      <c r="E36" s="1624"/>
      <c r="F36" s="1624"/>
      <c r="G36" s="977"/>
      <c r="H36" s="977"/>
    </row>
    <row r="37" spans="1:16">
      <c r="A37" s="1624"/>
      <c r="B37" s="1624"/>
      <c r="C37" s="1624"/>
      <c r="D37" s="1624"/>
      <c r="E37" s="1624"/>
      <c r="F37" s="1624"/>
      <c r="G37" s="977"/>
      <c r="H37" s="977"/>
    </row>
    <row r="38" spans="1:16" ht="15.75">
      <c r="A38" s="978"/>
      <c r="B38" s="972"/>
      <c r="C38" s="979"/>
      <c r="D38" s="979"/>
      <c r="E38" s="979"/>
      <c r="F38" s="979"/>
      <c r="G38" s="980"/>
      <c r="H38" s="972"/>
      <c r="I38" s="972"/>
      <c r="J38" s="972"/>
    </row>
    <row r="39" spans="1:16" ht="15.75">
      <c r="A39" s="1826"/>
      <c r="B39" s="1826"/>
      <c r="C39" s="1826"/>
      <c r="D39" s="1827"/>
      <c r="E39" s="1827"/>
      <c r="F39" s="1827"/>
      <c r="G39" s="1827"/>
      <c r="H39" s="981"/>
      <c r="I39" s="981"/>
      <c r="J39" s="981"/>
    </row>
    <row r="40" spans="1:16" ht="24" customHeight="1">
      <c r="A40" s="1805" t="s">
        <v>341</v>
      </c>
      <c r="B40" s="1805"/>
      <c r="D40" s="1805" t="s">
        <v>342</v>
      </c>
      <c r="E40" s="1805"/>
      <c r="F40" s="1805"/>
      <c r="G40" s="761"/>
      <c r="H40" s="761"/>
      <c r="I40" s="762"/>
      <c r="N40" s="769"/>
      <c r="O40" s="769"/>
      <c r="P40" s="769"/>
    </row>
    <row r="41" spans="1:16">
      <c r="A41" s="760"/>
      <c r="B41" s="763"/>
      <c r="C41" s="1807" t="s">
        <v>343</v>
      </c>
      <c r="D41" s="1807"/>
      <c r="E41" s="1807"/>
      <c r="F41" s="761"/>
      <c r="G41" s="761"/>
      <c r="H41" s="761"/>
      <c r="I41" s="762"/>
      <c r="J41" s="762"/>
      <c r="K41" s="764"/>
      <c r="L41" s="762"/>
      <c r="M41" s="761"/>
      <c r="N41" s="769"/>
      <c r="O41" s="764"/>
      <c r="P41" s="764"/>
    </row>
    <row r="42" spans="1:16" ht="15" customHeight="1">
      <c r="A42" s="1799" t="s">
        <v>344</v>
      </c>
      <c r="B42" s="1799"/>
      <c r="C42" s="982" t="s">
        <v>345</v>
      </c>
      <c r="D42" s="760"/>
      <c r="E42" s="760" t="s">
        <v>346</v>
      </c>
      <c r="F42" s="761"/>
      <c r="G42" s="761"/>
      <c r="H42" s="761"/>
      <c r="I42" s="762"/>
      <c r="J42" s="762"/>
      <c r="M42" s="761"/>
      <c r="N42" s="769"/>
      <c r="O42" s="769"/>
    </row>
    <row r="43" spans="1:16">
      <c r="A43" s="760"/>
      <c r="B43" s="765"/>
      <c r="C43" s="766"/>
      <c r="D43" s="760"/>
      <c r="E43" s="760"/>
      <c r="F43" s="761"/>
      <c r="G43" s="761"/>
      <c r="H43" s="761"/>
      <c r="I43" s="760"/>
      <c r="J43" s="760"/>
      <c r="K43" s="761"/>
      <c r="L43" s="761"/>
      <c r="M43" s="761"/>
      <c r="N43" s="761"/>
      <c r="O43" s="761"/>
      <c r="P43" s="761"/>
    </row>
    <row r="44" spans="1:16">
      <c r="A44" s="760"/>
      <c r="B44" s="765"/>
      <c r="C44" s="766"/>
      <c r="D44" s="760"/>
      <c r="E44" s="760"/>
      <c r="F44" s="761"/>
      <c r="G44" s="761"/>
      <c r="H44" s="761"/>
      <c r="I44" s="760"/>
      <c r="J44" s="760"/>
      <c r="K44" s="761"/>
      <c r="L44" s="761"/>
      <c r="M44" s="761"/>
      <c r="N44" s="761"/>
      <c r="O44" s="761"/>
      <c r="P44" s="761"/>
    </row>
    <row r="45" spans="1:16">
      <c r="A45" s="760"/>
      <c r="B45" s="761" t="s">
        <v>347</v>
      </c>
      <c r="C45" s="761"/>
      <c r="D45" s="761"/>
      <c r="E45" s="761"/>
      <c r="F45" s="761"/>
      <c r="G45" s="761"/>
      <c r="H45" s="761"/>
      <c r="I45" s="760"/>
      <c r="J45" s="760"/>
      <c r="K45" s="761"/>
      <c r="L45" s="761"/>
      <c r="M45" s="761"/>
      <c r="N45" s="761"/>
      <c r="O45" s="761"/>
      <c r="P45" s="761"/>
    </row>
  </sheetData>
  <mergeCells count="11">
    <mergeCell ref="A42:B42"/>
    <mergeCell ref="E1:F1"/>
    <mergeCell ref="A2:F2"/>
    <mergeCell ref="A5:F5"/>
    <mergeCell ref="A34:F37"/>
    <mergeCell ref="A39:C39"/>
    <mergeCell ref="D39:G39"/>
    <mergeCell ref="A40:B40"/>
    <mergeCell ref="D40:F40"/>
    <mergeCell ref="C41:E41"/>
    <mergeCell ref="A6:F6"/>
  </mergeCells>
  <pageMargins left="0.7" right="0.7" top="0.75" bottom="0.75" header="0.3" footer="0.3"/>
  <pageSetup paperSize="9" scale="9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36"/>
  <sheetViews>
    <sheetView view="pageBreakPreview" zoomScaleNormal="100" zoomScaleSheetLayoutView="100" workbookViewId="0">
      <selection activeCell="A7" sqref="A7:R29"/>
    </sheetView>
  </sheetViews>
  <sheetFormatPr defaultColWidth="0.85546875" defaultRowHeight="12.75"/>
  <cols>
    <col min="1" max="1" width="6.140625" style="983" customWidth="1"/>
    <col min="2" max="2" width="26.42578125" style="983" customWidth="1"/>
    <col min="3" max="3" width="9.5703125" style="983" customWidth="1"/>
    <col min="4" max="4" width="11.85546875" style="983" customWidth="1"/>
    <col min="5" max="14" width="9" style="983" customWidth="1"/>
    <col min="15" max="15" width="8.42578125" style="983" customWidth="1"/>
    <col min="16" max="16" width="10.140625" style="983" customWidth="1"/>
    <col min="17" max="17" width="7.42578125" style="983" customWidth="1"/>
    <col min="18" max="18" width="7.7109375" style="983" hidden="1" customWidth="1"/>
    <col min="19" max="19" width="9.85546875" style="983" hidden="1" customWidth="1"/>
    <col min="20" max="29" width="8.140625" style="983" hidden="1" customWidth="1"/>
    <col min="30" max="30" width="11.85546875" style="983" customWidth="1"/>
    <col min="31" max="34" width="6.42578125" style="983" customWidth="1"/>
    <col min="35" max="35" width="13.5703125" style="983" customWidth="1"/>
    <col min="36" max="16384" width="0.85546875" style="983"/>
  </cols>
  <sheetData>
    <row r="1" spans="1:35" ht="18.75" customHeight="1">
      <c r="A1" s="1833" t="s">
        <v>535</v>
      </c>
      <c r="B1" s="1833"/>
      <c r="C1" s="1833"/>
      <c r="D1" s="1833"/>
      <c r="E1" s="1833"/>
      <c r="F1" s="1833"/>
      <c r="G1" s="1833"/>
      <c r="H1" s="1833"/>
      <c r="I1" s="1833"/>
      <c r="J1" s="1833"/>
      <c r="K1" s="1833"/>
      <c r="L1" s="1833"/>
      <c r="M1" s="1833"/>
      <c r="N1" s="1833"/>
      <c r="O1" s="1833"/>
      <c r="P1" s="1833"/>
      <c r="Q1" s="1833"/>
      <c r="R1" s="1833"/>
    </row>
    <row r="2" spans="1:35" ht="45" customHeight="1">
      <c r="A2" s="1834" t="str">
        <f>Прил_6.3!A2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2" s="1834"/>
      <c r="C2" s="1834"/>
      <c r="D2" s="1834"/>
      <c r="E2" s="1834"/>
      <c r="F2" s="1834"/>
      <c r="G2" s="1834"/>
      <c r="H2" s="1834"/>
      <c r="I2" s="1834"/>
      <c r="J2" s="1834"/>
      <c r="K2" s="1834"/>
      <c r="L2" s="1834"/>
      <c r="M2" s="1834"/>
      <c r="N2" s="1834"/>
      <c r="O2" s="1834"/>
      <c r="P2" s="1834"/>
      <c r="Q2" s="1834"/>
      <c r="R2" s="1834"/>
    </row>
    <row r="3" spans="1:35" s="985" customFormat="1">
      <c r="A3" s="983"/>
      <c r="B3" s="983"/>
      <c r="C3" s="983"/>
      <c r="D3" s="983"/>
      <c r="E3" s="983"/>
      <c r="F3" s="983"/>
      <c r="G3" s="983"/>
      <c r="H3" s="983"/>
      <c r="I3" s="983"/>
      <c r="J3" s="983"/>
      <c r="K3" s="983"/>
      <c r="L3" s="983"/>
      <c r="M3" s="983"/>
      <c r="N3" s="983"/>
      <c r="O3" s="983"/>
      <c r="P3" s="983"/>
      <c r="Q3" s="983"/>
      <c r="R3" s="983"/>
      <c r="S3" s="984"/>
      <c r="T3" s="984"/>
      <c r="U3" s="984"/>
      <c r="V3" s="984"/>
      <c r="W3" s="984"/>
      <c r="X3" s="984"/>
      <c r="Y3" s="984"/>
      <c r="Z3" s="984"/>
      <c r="AA3" s="984"/>
      <c r="AB3" s="984"/>
      <c r="AC3" s="984"/>
      <c r="AD3" s="984"/>
      <c r="AE3" s="984"/>
      <c r="AF3" s="984"/>
      <c r="AG3" s="984"/>
      <c r="AH3" s="984"/>
    </row>
    <row r="4" spans="1:35">
      <c r="A4" s="1836" t="s">
        <v>542</v>
      </c>
      <c r="B4" s="1836"/>
      <c r="C4" s="1836"/>
      <c r="D4" s="1836"/>
      <c r="E4" s="1836"/>
      <c r="F4" s="1836"/>
      <c r="G4" s="1836"/>
      <c r="H4" s="1836"/>
      <c r="I4" s="1836"/>
      <c r="J4" s="1836"/>
      <c r="K4" s="1836"/>
      <c r="L4" s="1836"/>
      <c r="M4" s="1836"/>
      <c r="N4" s="1836"/>
      <c r="O4" s="1836"/>
      <c r="P4" s="1836"/>
      <c r="Q4" s="1836"/>
      <c r="R4" s="1836"/>
    </row>
    <row r="5" spans="1:35" hidden="1">
      <c r="A5" s="1837"/>
      <c r="B5" s="1837"/>
      <c r="C5" s="1837"/>
      <c r="D5" s="1837"/>
      <c r="E5" s="1837"/>
      <c r="F5" s="1837"/>
      <c r="G5" s="1837"/>
      <c r="H5" s="1837"/>
      <c r="I5" s="1837"/>
      <c r="J5" s="1837"/>
      <c r="K5" s="1837"/>
      <c r="L5" s="1837"/>
      <c r="M5" s="1837"/>
      <c r="N5" s="1837"/>
    </row>
    <row r="6" spans="1:35" s="986" customFormat="1">
      <c r="A6" s="1838"/>
      <c r="B6" s="1838"/>
      <c r="C6" s="1838"/>
      <c r="D6" s="1838"/>
      <c r="E6" s="1838"/>
      <c r="F6" s="1838"/>
      <c r="G6" s="1838"/>
      <c r="H6" s="1838"/>
      <c r="I6" s="1838"/>
      <c r="J6" s="1838"/>
      <c r="K6" s="1838"/>
      <c r="L6" s="1838"/>
      <c r="M6" s="1838"/>
      <c r="N6" s="1838"/>
    </row>
    <row r="7" spans="1:35" ht="37.5" customHeight="1">
      <c r="A7" s="1839" t="s">
        <v>516</v>
      </c>
      <c r="B7" s="1839" t="s">
        <v>517</v>
      </c>
      <c r="C7" s="991" t="s">
        <v>518</v>
      </c>
      <c r="D7" s="1835" t="s">
        <v>537</v>
      </c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992"/>
      <c r="T7" s="992"/>
      <c r="U7" s="992"/>
      <c r="V7" s="992"/>
      <c r="W7" s="992"/>
      <c r="X7" s="992"/>
      <c r="Y7" s="992"/>
      <c r="Z7" s="992"/>
      <c r="AA7" s="992"/>
      <c r="AB7" s="992"/>
      <c r="AC7" s="992"/>
    </row>
    <row r="8" spans="1:35">
      <c r="A8" s="1839"/>
      <c r="B8" s="1839"/>
      <c r="C8" s="1840" t="s">
        <v>536</v>
      </c>
      <c r="D8" s="1842" t="s">
        <v>235</v>
      </c>
      <c r="E8" s="993"/>
      <c r="F8" s="992"/>
      <c r="G8" s="992"/>
      <c r="H8" s="992"/>
      <c r="I8" s="992"/>
      <c r="J8" s="992"/>
      <c r="K8" s="992"/>
      <c r="L8" s="992"/>
      <c r="M8" s="992"/>
      <c r="N8" s="992"/>
      <c r="O8" s="992"/>
      <c r="P8" s="992"/>
      <c r="Q8" s="992"/>
      <c r="R8" s="992"/>
      <c r="S8" s="994">
        <f>R9+1</f>
        <v>2037</v>
      </c>
      <c r="T8" s="994">
        <f t="shared" ref="G8:U10" si="0">S8+1</f>
        <v>2038</v>
      </c>
      <c r="U8" s="994">
        <f t="shared" si="0"/>
        <v>2039</v>
      </c>
      <c r="V8" s="994">
        <f t="shared" ref="V8:AC9" si="1">U8+1</f>
        <v>2040</v>
      </c>
      <c r="W8" s="994">
        <f t="shared" si="1"/>
        <v>2041</v>
      </c>
      <c r="X8" s="994">
        <f t="shared" si="1"/>
        <v>2042</v>
      </c>
      <c r="Y8" s="994">
        <f t="shared" si="1"/>
        <v>2043</v>
      </c>
      <c r="Z8" s="994">
        <f t="shared" si="1"/>
        <v>2044</v>
      </c>
      <c r="AA8" s="994">
        <f t="shared" si="1"/>
        <v>2045</v>
      </c>
      <c r="AB8" s="994">
        <f t="shared" si="1"/>
        <v>2046</v>
      </c>
      <c r="AC8" s="994">
        <f t="shared" si="1"/>
        <v>2047</v>
      </c>
      <c r="AD8" s="995"/>
      <c r="AE8" s="995"/>
      <c r="AF8" s="995"/>
      <c r="AG8" s="995"/>
      <c r="AH8" s="995"/>
    </row>
    <row r="9" spans="1:35" ht="42" customHeight="1" thickBot="1">
      <c r="A9" s="1839"/>
      <c r="B9" s="1839"/>
      <c r="C9" s="1841"/>
      <c r="D9" s="1843"/>
      <c r="E9" s="994">
        <v>2023</v>
      </c>
      <c r="F9" s="994">
        <f>E9+1</f>
        <v>2024</v>
      </c>
      <c r="G9" s="994">
        <f t="shared" si="0"/>
        <v>2025</v>
      </c>
      <c r="H9" s="994">
        <f t="shared" si="0"/>
        <v>2026</v>
      </c>
      <c r="I9" s="994">
        <f t="shared" si="0"/>
        <v>2027</v>
      </c>
      <c r="J9" s="994">
        <f t="shared" si="0"/>
        <v>2028</v>
      </c>
      <c r="K9" s="994">
        <f t="shared" si="0"/>
        <v>2029</v>
      </c>
      <c r="L9" s="994">
        <f t="shared" si="0"/>
        <v>2030</v>
      </c>
      <c r="M9" s="994">
        <f t="shared" si="0"/>
        <v>2031</v>
      </c>
      <c r="N9" s="994">
        <f t="shared" si="0"/>
        <v>2032</v>
      </c>
      <c r="O9" s="994">
        <f t="shared" si="0"/>
        <v>2033</v>
      </c>
      <c r="P9" s="994">
        <f t="shared" si="0"/>
        <v>2034</v>
      </c>
      <c r="Q9" s="994">
        <f t="shared" si="0"/>
        <v>2035</v>
      </c>
      <c r="R9" s="994">
        <f t="shared" si="0"/>
        <v>2036</v>
      </c>
      <c r="S9" s="996">
        <f>R10+1</f>
        <v>21</v>
      </c>
      <c r="T9" s="996">
        <f t="shared" si="0"/>
        <v>22</v>
      </c>
      <c r="U9" s="996">
        <f t="shared" si="0"/>
        <v>23</v>
      </c>
      <c r="V9" s="996">
        <f t="shared" si="1"/>
        <v>24</v>
      </c>
      <c r="W9" s="996">
        <f t="shared" si="1"/>
        <v>25</v>
      </c>
      <c r="X9" s="996">
        <f t="shared" si="1"/>
        <v>26</v>
      </c>
      <c r="Y9" s="996">
        <f t="shared" si="1"/>
        <v>27</v>
      </c>
      <c r="Z9" s="996">
        <f t="shared" si="1"/>
        <v>28</v>
      </c>
      <c r="AA9" s="996">
        <f t="shared" si="1"/>
        <v>29</v>
      </c>
      <c r="AB9" s="996">
        <f t="shared" si="1"/>
        <v>30</v>
      </c>
      <c r="AC9" s="996">
        <f t="shared" si="1"/>
        <v>31</v>
      </c>
      <c r="AD9" s="997"/>
      <c r="AE9" s="997"/>
      <c r="AF9" s="997"/>
      <c r="AG9" s="997"/>
      <c r="AH9" s="997"/>
    </row>
    <row r="10" spans="1:35">
      <c r="A10" s="996">
        <v>1</v>
      </c>
      <c r="B10" s="996">
        <v>2</v>
      </c>
      <c r="C10" s="996">
        <v>4</v>
      </c>
      <c r="D10" s="996">
        <v>5</v>
      </c>
      <c r="E10" s="996">
        <v>7</v>
      </c>
      <c r="F10" s="996">
        <f>E10+1</f>
        <v>8</v>
      </c>
      <c r="G10" s="996">
        <f t="shared" si="0"/>
        <v>9</v>
      </c>
      <c r="H10" s="996">
        <f t="shared" si="0"/>
        <v>10</v>
      </c>
      <c r="I10" s="996">
        <f t="shared" si="0"/>
        <v>11</v>
      </c>
      <c r="J10" s="996">
        <f t="shared" si="0"/>
        <v>12</v>
      </c>
      <c r="K10" s="996">
        <f t="shared" si="0"/>
        <v>13</v>
      </c>
      <c r="L10" s="996">
        <f t="shared" si="0"/>
        <v>14</v>
      </c>
      <c r="M10" s="996">
        <f t="shared" si="0"/>
        <v>15</v>
      </c>
      <c r="N10" s="996">
        <f t="shared" si="0"/>
        <v>16</v>
      </c>
      <c r="O10" s="996">
        <f t="shared" si="0"/>
        <v>17</v>
      </c>
      <c r="P10" s="996">
        <f t="shared" si="0"/>
        <v>18</v>
      </c>
      <c r="Q10" s="996">
        <f t="shared" si="0"/>
        <v>19</v>
      </c>
      <c r="R10" s="996">
        <f t="shared" si="0"/>
        <v>20</v>
      </c>
      <c r="S10" s="984"/>
      <c r="T10" s="984"/>
      <c r="U10" s="984"/>
      <c r="V10" s="984"/>
      <c r="W10" s="984"/>
      <c r="X10" s="984"/>
      <c r="Y10" s="984"/>
      <c r="Z10" s="984"/>
      <c r="AA10" s="984"/>
      <c r="AB10" s="984"/>
      <c r="AC10" s="984"/>
      <c r="AD10" s="984"/>
      <c r="AE10" s="984"/>
      <c r="AF10" s="984"/>
      <c r="AG10" s="984"/>
      <c r="AH10" s="984"/>
    </row>
    <row r="11" spans="1:35" s="985" customFormat="1">
      <c r="A11" s="1828" t="s">
        <v>519</v>
      </c>
      <c r="B11" s="1829"/>
      <c r="C11" s="1829"/>
      <c r="D11" s="1829"/>
      <c r="E11" s="1829"/>
      <c r="F11" s="1829"/>
      <c r="G11" s="1829"/>
      <c r="H11" s="1829"/>
      <c r="I11" s="1829"/>
      <c r="J11" s="1829"/>
      <c r="K11" s="1829"/>
      <c r="L11" s="1829"/>
      <c r="M11" s="1829"/>
      <c r="N11" s="1829"/>
      <c r="O11" s="1829"/>
      <c r="P11" s="1829"/>
      <c r="Q11" s="1829"/>
      <c r="R11" s="1830"/>
      <c r="S11" s="998">
        <f t="shared" ref="F11:AC12" si="2">S12</f>
        <v>0</v>
      </c>
      <c r="T11" s="998">
        <f t="shared" si="2"/>
        <v>0</v>
      </c>
      <c r="U11" s="998">
        <f t="shared" si="2"/>
        <v>0</v>
      </c>
      <c r="V11" s="998">
        <f t="shared" si="2"/>
        <v>0</v>
      </c>
      <c r="W11" s="998">
        <f t="shared" si="2"/>
        <v>0</v>
      </c>
      <c r="X11" s="998">
        <f t="shared" si="2"/>
        <v>0</v>
      </c>
      <c r="Y11" s="998">
        <f t="shared" si="2"/>
        <v>0</v>
      </c>
      <c r="Z11" s="998">
        <f t="shared" si="2"/>
        <v>0</v>
      </c>
      <c r="AA11" s="998">
        <f t="shared" si="2"/>
        <v>0</v>
      </c>
      <c r="AB11" s="998">
        <f t="shared" si="2"/>
        <v>0</v>
      </c>
      <c r="AC11" s="998">
        <f t="shared" si="2"/>
        <v>0</v>
      </c>
      <c r="AD11" s="999"/>
      <c r="AE11" s="999"/>
      <c r="AF11" s="999"/>
      <c r="AG11" s="999"/>
      <c r="AH11" s="999"/>
    </row>
    <row r="12" spans="1:35" s="985" customFormat="1" ht="45.75" customHeight="1">
      <c r="A12" s="1000"/>
      <c r="B12" s="1831" t="s">
        <v>520</v>
      </c>
      <c r="C12" s="1832"/>
      <c r="D12" s="998" t="e">
        <f>SUM(E12:R12)</f>
        <v>#REF!</v>
      </c>
      <c r="E12" s="998" t="e">
        <f>E13</f>
        <v>#REF!</v>
      </c>
      <c r="F12" s="998" t="e">
        <f t="shared" si="2"/>
        <v>#REF!</v>
      </c>
      <c r="G12" s="998" t="e">
        <f t="shared" si="2"/>
        <v>#REF!</v>
      </c>
      <c r="H12" s="998">
        <f t="shared" si="2"/>
        <v>0</v>
      </c>
      <c r="I12" s="998">
        <f t="shared" si="2"/>
        <v>0</v>
      </c>
      <c r="J12" s="998">
        <f t="shared" si="2"/>
        <v>0</v>
      </c>
      <c r="K12" s="998">
        <f t="shared" si="2"/>
        <v>0</v>
      </c>
      <c r="L12" s="998">
        <f t="shared" si="2"/>
        <v>0</v>
      </c>
      <c r="M12" s="998">
        <f t="shared" si="2"/>
        <v>0</v>
      </c>
      <c r="N12" s="998">
        <f t="shared" si="2"/>
        <v>0</v>
      </c>
      <c r="O12" s="998">
        <f t="shared" si="2"/>
        <v>0</v>
      </c>
      <c r="P12" s="998">
        <f t="shared" si="2"/>
        <v>0</v>
      </c>
      <c r="Q12" s="998">
        <f t="shared" si="2"/>
        <v>0</v>
      </c>
      <c r="R12" s="998">
        <f t="shared" si="2"/>
        <v>0</v>
      </c>
      <c r="S12" s="998">
        <f t="shared" ref="S12:AC12" si="3">SUM(S13:S19)</f>
        <v>0</v>
      </c>
      <c r="T12" s="998">
        <f t="shared" si="3"/>
        <v>0</v>
      </c>
      <c r="U12" s="998">
        <f t="shared" si="3"/>
        <v>0</v>
      </c>
      <c r="V12" s="998">
        <f t="shared" si="3"/>
        <v>0</v>
      </c>
      <c r="W12" s="998">
        <f t="shared" si="3"/>
        <v>0</v>
      </c>
      <c r="X12" s="998">
        <f t="shared" si="3"/>
        <v>0</v>
      </c>
      <c r="Y12" s="998">
        <f t="shared" si="3"/>
        <v>0</v>
      </c>
      <c r="Z12" s="998">
        <f t="shared" si="3"/>
        <v>0</v>
      </c>
      <c r="AA12" s="998">
        <f t="shared" si="3"/>
        <v>0</v>
      </c>
      <c r="AB12" s="998">
        <f t="shared" si="3"/>
        <v>0</v>
      </c>
      <c r="AC12" s="998">
        <f t="shared" si="3"/>
        <v>0</v>
      </c>
      <c r="AD12" s="999" t="e">
        <f>D12=#REF!</f>
        <v>#REF!</v>
      </c>
      <c r="AE12" s="999"/>
      <c r="AF12" s="999"/>
      <c r="AG12" s="999"/>
      <c r="AH12" s="999"/>
    </row>
    <row r="13" spans="1:35" ht="25.5">
      <c r="A13" s="1000" t="s">
        <v>521</v>
      </c>
      <c r="B13" s="1001" t="s">
        <v>522</v>
      </c>
      <c r="C13" s="998" t="e">
        <f>D13</f>
        <v>#REF!</v>
      </c>
      <c r="D13" s="998" t="e">
        <f>SUM(E13:R13)</f>
        <v>#REF!</v>
      </c>
      <c r="E13" s="998" t="e">
        <f>SUM(E14:E20)</f>
        <v>#REF!</v>
      </c>
      <c r="F13" s="998" t="e">
        <f t="shared" ref="F13:AC13" si="4">SUM(F14:F20)</f>
        <v>#REF!</v>
      </c>
      <c r="G13" s="998" t="e">
        <f t="shared" si="4"/>
        <v>#REF!</v>
      </c>
      <c r="H13" s="998">
        <f t="shared" si="4"/>
        <v>0</v>
      </c>
      <c r="I13" s="998">
        <f t="shared" si="4"/>
        <v>0</v>
      </c>
      <c r="J13" s="998">
        <f t="shared" si="4"/>
        <v>0</v>
      </c>
      <c r="K13" s="998">
        <f t="shared" si="4"/>
        <v>0</v>
      </c>
      <c r="L13" s="998">
        <f t="shared" si="4"/>
        <v>0</v>
      </c>
      <c r="M13" s="998">
        <f t="shared" si="4"/>
        <v>0</v>
      </c>
      <c r="N13" s="998">
        <f t="shared" si="4"/>
        <v>0</v>
      </c>
      <c r="O13" s="998">
        <f t="shared" si="4"/>
        <v>0</v>
      </c>
      <c r="P13" s="998">
        <f t="shared" si="4"/>
        <v>0</v>
      </c>
      <c r="Q13" s="998">
        <f t="shared" si="4"/>
        <v>0</v>
      </c>
      <c r="R13" s="998">
        <f t="shared" si="4"/>
        <v>0</v>
      </c>
      <c r="S13" s="998">
        <f t="shared" si="4"/>
        <v>0</v>
      </c>
      <c r="T13" s="998">
        <f t="shared" si="4"/>
        <v>0</v>
      </c>
      <c r="U13" s="998">
        <f t="shared" si="4"/>
        <v>0</v>
      </c>
      <c r="V13" s="998">
        <f t="shared" si="4"/>
        <v>0</v>
      </c>
      <c r="W13" s="998">
        <f t="shared" si="4"/>
        <v>0</v>
      </c>
      <c r="X13" s="998">
        <f t="shared" si="4"/>
        <v>0</v>
      </c>
      <c r="Y13" s="998">
        <f t="shared" si="4"/>
        <v>0</v>
      </c>
      <c r="Z13" s="998">
        <f t="shared" si="4"/>
        <v>0</v>
      </c>
      <c r="AA13" s="998">
        <f t="shared" si="4"/>
        <v>0</v>
      </c>
      <c r="AB13" s="998">
        <f t="shared" si="4"/>
        <v>0</v>
      </c>
      <c r="AC13" s="998">
        <f t="shared" si="4"/>
        <v>0</v>
      </c>
      <c r="AD13" s="1003"/>
      <c r="AE13" s="1003"/>
      <c r="AF13" s="1003"/>
      <c r="AG13" s="1003"/>
      <c r="AH13" s="1003"/>
    </row>
    <row r="14" spans="1:35">
      <c r="A14" s="1004" t="s">
        <v>194</v>
      </c>
      <c r="B14" s="1005" t="s">
        <v>523</v>
      </c>
      <c r="C14" s="996">
        <f t="shared" ref="C14:C20" si="5">D14</f>
        <v>0</v>
      </c>
      <c r="D14" s="1006">
        <f t="shared" ref="D14:D20" si="6">SUM(E14:R14)</f>
        <v>0</v>
      </c>
      <c r="E14" s="1006">
        <v>0</v>
      </c>
      <c r="F14" s="1006">
        <v>0</v>
      </c>
      <c r="G14" s="1006">
        <v>0</v>
      </c>
      <c r="H14" s="1006">
        <v>0</v>
      </c>
      <c r="I14" s="1006">
        <v>0</v>
      </c>
      <c r="J14" s="1006">
        <v>0</v>
      </c>
      <c r="K14" s="1006">
        <v>0</v>
      </c>
      <c r="L14" s="1006">
        <v>0</v>
      </c>
      <c r="M14" s="1006">
        <v>0</v>
      </c>
      <c r="N14" s="1006">
        <v>0</v>
      </c>
      <c r="O14" s="1006">
        <v>0</v>
      </c>
      <c r="P14" s="1006">
        <v>0</v>
      </c>
      <c r="Q14" s="1006">
        <v>0</v>
      </c>
      <c r="R14" s="1006">
        <v>0</v>
      </c>
      <c r="S14" s="1006">
        <v>0</v>
      </c>
      <c r="T14" s="1006">
        <v>0</v>
      </c>
      <c r="U14" s="1006">
        <v>0</v>
      </c>
      <c r="V14" s="1006">
        <v>0</v>
      </c>
      <c r="W14" s="1006">
        <v>0</v>
      </c>
      <c r="X14" s="1006">
        <v>0</v>
      </c>
      <c r="Y14" s="1006">
        <v>0</v>
      </c>
      <c r="Z14" s="1006">
        <v>0</v>
      </c>
      <c r="AA14" s="1006">
        <v>0</v>
      </c>
      <c r="AB14" s="1006">
        <v>0</v>
      </c>
      <c r="AC14" s="1006">
        <v>0</v>
      </c>
      <c r="AD14" s="1003"/>
      <c r="AE14" s="1003"/>
      <c r="AF14" s="1003"/>
      <c r="AG14" s="1003"/>
      <c r="AH14" s="1003"/>
    </row>
    <row r="15" spans="1:35">
      <c r="A15" s="1004" t="s">
        <v>196</v>
      </c>
      <c r="B15" s="1005" t="s">
        <v>156</v>
      </c>
      <c r="C15" s="996">
        <f t="shared" si="5"/>
        <v>0</v>
      </c>
      <c r="D15" s="1006">
        <f t="shared" si="6"/>
        <v>0</v>
      </c>
      <c r="E15" s="1006">
        <v>0</v>
      </c>
      <c r="F15" s="1006">
        <v>0</v>
      </c>
      <c r="G15" s="1006">
        <v>0</v>
      </c>
      <c r="H15" s="1006">
        <v>0</v>
      </c>
      <c r="I15" s="1006">
        <v>0</v>
      </c>
      <c r="J15" s="1006">
        <v>0</v>
      </c>
      <c r="K15" s="1006">
        <v>0</v>
      </c>
      <c r="L15" s="1006">
        <v>0</v>
      </c>
      <c r="M15" s="1006">
        <v>0</v>
      </c>
      <c r="N15" s="1006">
        <v>0</v>
      </c>
      <c r="O15" s="1006">
        <v>0</v>
      </c>
      <c r="P15" s="1006">
        <v>0</v>
      </c>
      <c r="Q15" s="1006">
        <v>0</v>
      </c>
      <c r="R15" s="1006">
        <v>0</v>
      </c>
      <c r="S15" s="1006">
        <f>'[77]ИНВЕСТ '!W11</f>
        <v>0</v>
      </c>
      <c r="T15" s="1006">
        <f>'[77]ИНВЕСТ '!X11</f>
        <v>0</v>
      </c>
      <c r="U15" s="1006">
        <f>'[77]ИНВЕСТ '!Y11</f>
        <v>0</v>
      </c>
      <c r="V15" s="1006">
        <f>'[77]ИНВЕСТ '!Z11</f>
        <v>0</v>
      </c>
      <c r="W15" s="1006">
        <f>'[77]ИНВЕСТ '!AA11</f>
        <v>0</v>
      </c>
      <c r="X15" s="1006">
        <f>'[77]ИНВЕСТ '!AB11</f>
        <v>0</v>
      </c>
      <c r="Y15" s="1006">
        <f>'[77]ИНВЕСТ '!AC11</f>
        <v>0</v>
      </c>
      <c r="Z15" s="1006">
        <f>'[77]ИНВЕСТ '!AD11</f>
        <v>0</v>
      </c>
      <c r="AA15" s="1006">
        <f>'[77]ИНВЕСТ '!AE11</f>
        <v>0</v>
      </c>
      <c r="AB15" s="1006">
        <f>'[77]ИНВЕСТ '!AF11</f>
        <v>0</v>
      </c>
      <c r="AC15" s="1006">
        <f>'[77]ИНВЕСТ '!AG11</f>
        <v>0</v>
      </c>
      <c r="AD15" s="1003"/>
      <c r="AE15" s="1003"/>
      <c r="AF15" s="1003"/>
      <c r="AG15" s="1003"/>
      <c r="AH15" s="1003"/>
      <c r="AI15" s="1007" t="e">
        <f>[87]Лист1!$K$3/1000-D16</f>
        <v>#REF!</v>
      </c>
    </row>
    <row r="16" spans="1:35">
      <c r="A16" s="1004" t="s">
        <v>198</v>
      </c>
      <c r="B16" s="1005" t="s">
        <v>524</v>
      </c>
      <c r="C16" s="996" t="e">
        <f t="shared" si="5"/>
        <v>#REF!</v>
      </c>
      <c r="D16" s="1006" t="e">
        <f t="shared" si="6"/>
        <v>#REF!</v>
      </c>
      <c r="E16" s="1006" t="e">
        <f>#REF!</f>
        <v>#REF!</v>
      </c>
      <c r="F16" s="1006" t="e">
        <f>#REF!</f>
        <v>#REF!</v>
      </c>
      <c r="G16" s="1006" t="e">
        <f>#REF!</f>
        <v>#REF!</v>
      </c>
      <c r="H16" s="1006">
        <f>'[77]ИНВЕСТ '!L11</f>
        <v>0</v>
      </c>
      <c r="I16" s="1006">
        <f>'[77]ИНВЕСТ '!M11</f>
        <v>0</v>
      </c>
      <c r="J16" s="1006">
        <f>'[77]ИНВЕСТ '!N11</f>
        <v>0</v>
      </c>
      <c r="K16" s="1006">
        <f>'[77]ИНВЕСТ '!O11</f>
        <v>0</v>
      </c>
      <c r="L16" s="1006">
        <f>'[77]ИНВЕСТ '!P11</f>
        <v>0</v>
      </c>
      <c r="M16" s="1006">
        <f>'[77]ИНВЕСТ '!Q11</f>
        <v>0</v>
      </c>
      <c r="N16" s="1006">
        <f>'[77]ИНВЕСТ '!R11</f>
        <v>0</v>
      </c>
      <c r="O16" s="1006">
        <f>'[77]ИНВЕСТ '!S11</f>
        <v>0</v>
      </c>
      <c r="P16" s="1006">
        <f>'[77]ИНВЕСТ '!T11</f>
        <v>0</v>
      </c>
      <c r="Q16" s="1006">
        <f>'[77]ИНВЕСТ '!U11</f>
        <v>0</v>
      </c>
      <c r="R16" s="1006">
        <f>'[77]ИНВЕСТ '!V11</f>
        <v>0</v>
      </c>
      <c r="S16" s="1006">
        <f t="shared" ref="F16:AC17" si="7">SUM(S17:S19)</f>
        <v>0</v>
      </c>
      <c r="T16" s="1006">
        <f t="shared" si="7"/>
        <v>0</v>
      </c>
      <c r="U16" s="1006">
        <f t="shared" si="7"/>
        <v>0</v>
      </c>
      <c r="V16" s="1006">
        <f t="shared" si="7"/>
        <v>0</v>
      </c>
      <c r="W16" s="1006">
        <f t="shared" si="7"/>
        <v>0</v>
      </c>
      <c r="X16" s="1006">
        <f t="shared" si="7"/>
        <v>0</v>
      </c>
      <c r="Y16" s="1006">
        <f t="shared" si="7"/>
        <v>0</v>
      </c>
      <c r="Z16" s="1006">
        <f t="shared" si="7"/>
        <v>0</v>
      </c>
      <c r="AA16" s="1006">
        <f t="shared" si="7"/>
        <v>0</v>
      </c>
      <c r="AB16" s="1006">
        <f t="shared" si="7"/>
        <v>0</v>
      </c>
      <c r="AC16" s="1006">
        <f t="shared" si="7"/>
        <v>0</v>
      </c>
      <c r="AD16" s="1003"/>
      <c r="AE16" s="1003"/>
      <c r="AF16" s="1003"/>
      <c r="AG16" s="1003"/>
      <c r="AH16" s="1003"/>
    </row>
    <row r="17" spans="1:45">
      <c r="A17" s="1004" t="s">
        <v>525</v>
      </c>
      <c r="B17" s="1005" t="s">
        <v>526</v>
      </c>
      <c r="C17" s="996">
        <f t="shared" si="5"/>
        <v>0</v>
      </c>
      <c r="D17" s="1006">
        <f>SUM(E17:R17)</f>
        <v>0</v>
      </c>
      <c r="E17" s="1006">
        <v>0</v>
      </c>
      <c r="F17" s="1006">
        <f t="shared" si="7"/>
        <v>0</v>
      </c>
      <c r="G17" s="1006">
        <f t="shared" si="7"/>
        <v>0</v>
      </c>
      <c r="H17" s="1006">
        <f t="shared" si="7"/>
        <v>0</v>
      </c>
      <c r="I17" s="1006">
        <f t="shared" si="7"/>
        <v>0</v>
      </c>
      <c r="J17" s="1006">
        <f t="shared" si="7"/>
        <v>0</v>
      </c>
      <c r="K17" s="1006">
        <f t="shared" si="7"/>
        <v>0</v>
      </c>
      <c r="L17" s="1006">
        <f t="shared" si="7"/>
        <v>0</v>
      </c>
      <c r="M17" s="1006">
        <f t="shared" si="7"/>
        <v>0</v>
      </c>
      <c r="N17" s="1006">
        <f t="shared" si="7"/>
        <v>0</v>
      </c>
      <c r="O17" s="1006">
        <f t="shared" si="7"/>
        <v>0</v>
      </c>
      <c r="P17" s="1006">
        <f t="shared" si="7"/>
        <v>0</v>
      </c>
      <c r="Q17" s="1006">
        <f t="shared" si="7"/>
        <v>0</v>
      </c>
      <c r="R17" s="1006">
        <f t="shared" si="7"/>
        <v>0</v>
      </c>
      <c r="S17" s="1006">
        <v>0</v>
      </c>
      <c r="T17" s="1006">
        <v>0</v>
      </c>
      <c r="U17" s="1006">
        <v>0</v>
      </c>
      <c r="V17" s="1006">
        <v>0</v>
      </c>
      <c r="W17" s="1006">
        <v>0</v>
      </c>
      <c r="X17" s="1006">
        <v>0</v>
      </c>
      <c r="Y17" s="1006">
        <v>0</v>
      </c>
      <c r="Z17" s="1006">
        <v>0</v>
      </c>
      <c r="AA17" s="1006">
        <v>0</v>
      </c>
      <c r="AB17" s="1006">
        <v>0</v>
      </c>
      <c r="AC17" s="1006">
        <v>0</v>
      </c>
      <c r="AD17" s="1003"/>
      <c r="AE17" s="1003"/>
      <c r="AF17" s="1003"/>
      <c r="AG17" s="1003"/>
      <c r="AH17" s="1003"/>
    </row>
    <row r="18" spans="1:45">
      <c r="A18" s="1004" t="s">
        <v>96</v>
      </c>
      <c r="B18" s="1005" t="s">
        <v>527</v>
      </c>
      <c r="C18" s="996">
        <f t="shared" si="5"/>
        <v>0</v>
      </c>
      <c r="D18" s="1006">
        <f t="shared" si="6"/>
        <v>0</v>
      </c>
      <c r="E18" s="1006">
        <v>0</v>
      </c>
      <c r="F18" s="1006">
        <v>0</v>
      </c>
      <c r="G18" s="1006">
        <v>0</v>
      </c>
      <c r="H18" s="1006">
        <v>0</v>
      </c>
      <c r="I18" s="1006">
        <v>0</v>
      </c>
      <c r="J18" s="1006">
        <v>0</v>
      </c>
      <c r="K18" s="1006">
        <v>0</v>
      </c>
      <c r="L18" s="1006">
        <v>0</v>
      </c>
      <c r="M18" s="1006">
        <v>0</v>
      </c>
      <c r="N18" s="1006">
        <v>0</v>
      </c>
      <c r="O18" s="1006">
        <v>0</v>
      </c>
      <c r="P18" s="1006">
        <v>0</v>
      </c>
      <c r="Q18" s="1006">
        <v>0</v>
      </c>
      <c r="R18" s="1006">
        <v>0</v>
      </c>
      <c r="S18" s="1006">
        <v>0</v>
      </c>
      <c r="T18" s="1006">
        <v>0</v>
      </c>
      <c r="U18" s="1006">
        <v>0</v>
      </c>
      <c r="V18" s="1006">
        <v>0</v>
      </c>
      <c r="W18" s="1006">
        <v>0</v>
      </c>
      <c r="X18" s="1006">
        <v>0</v>
      </c>
      <c r="Y18" s="1006">
        <v>0</v>
      </c>
      <c r="Z18" s="1006">
        <v>0</v>
      </c>
      <c r="AA18" s="1006">
        <v>0</v>
      </c>
      <c r="AB18" s="1006">
        <v>0</v>
      </c>
      <c r="AC18" s="1006">
        <v>0</v>
      </c>
      <c r="AD18" s="1003"/>
      <c r="AE18" s="1003"/>
      <c r="AF18" s="1003"/>
      <c r="AG18" s="1003"/>
      <c r="AH18" s="1003"/>
    </row>
    <row r="19" spans="1:45">
      <c r="A19" s="1004" t="s">
        <v>528</v>
      </c>
      <c r="B19" s="1005" t="s">
        <v>529</v>
      </c>
      <c r="C19" s="996">
        <f t="shared" si="5"/>
        <v>0</v>
      </c>
      <c r="D19" s="1006">
        <f t="shared" si="6"/>
        <v>0</v>
      </c>
      <c r="E19" s="1006">
        <v>0</v>
      </c>
      <c r="F19" s="1006">
        <v>0</v>
      </c>
      <c r="G19" s="1006">
        <v>0</v>
      </c>
      <c r="H19" s="1006">
        <v>0</v>
      </c>
      <c r="I19" s="1006">
        <v>0</v>
      </c>
      <c r="J19" s="1006">
        <v>0</v>
      </c>
      <c r="K19" s="1006">
        <v>0</v>
      </c>
      <c r="L19" s="1006">
        <v>0</v>
      </c>
      <c r="M19" s="1006">
        <v>0</v>
      </c>
      <c r="N19" s="1006">
        <v>0</v>
      </c>
      <c r="O19" s="1006">
        <v>0</v>
      </c>
      <c r="P19" s="1006">
        <v>0</v>
      </c>
      <c r="Q19" s="1006">
        <v>0</v>
      </c>
      <c r="R19" s="1006">
        <v>0</v>
      </c>
      <c r="S19" s="1006">
        <v>0</v>
      </c>
      <c r="T19" s="1006">
        <v>0</v>
      </c>
      <c r="U19" s="1006">
        <v>0</v>
      </c>
      <c r="V19" s="1006">
        <v>0</v>
      </c>
      <c r="W19" s="1006">
        <v>0</v>
      </c>
      <c r="X19" s="1006">
        <v>0</v>
      </c>
      <c r="Y19" s="1006">
        <v>0</v>
      </c>
      <c r="Z19" s="1006">
        <v>0</v>
      </c>
      <c r="AA19" s="1006">
        <v>0</v>
      </c>
      <c r="AB19" s="1006">
        <v>0</v>
      </c>
      <c r="AC19" s="1006">
        <v>0</v>
      </c>
      <c r="AD19" s="1003"/>
      <c r="AE19" s="1003"/>
      <c r="AF19" s="1003"/>
      <c r="AG19" s="1003"/>
      <c r="AH19" s="1003"/>
    </row>
    <row r="20" spans="1:45">
      <c r="A20" s="1004" t="s">
        <v>530</v>
      </c>
      <c r="B20" s="1005" t="s">
        <v>531</v>
      </c>
      <c r="C20" s="996">
        <f t="shared" si="5"/>
        <v>0</v>
      </c>
      <c r="D20" s="1006">
        <f t="shared" si="6"/>
        <v>0</v>
      </c>
      <c r="E20" s="1006">
        <v>0</v>
      </c>
      <c r="F20" s="1006">
        <v>0</v>
      </c>
      <c r="G20" s="1006">
        <v>0</v>
      </c>
      <c r="H20" s="1006">
        <v>0</v>
      </c>
      <c r="I20" s="1006">
        <v>0</v>
      </c>
      <c r="J20" s="1006">
        <v>0</v>
      </c>
      <c r="K20" s="1006">
        <v>0</v>
      </c>
      <c r="L20" s="1006">
        <v>0</v>
      </c>
      <c r="M20" s="1006">
        <v>0</v>
      </c>
      <c r="N20" s="1006">
        <v>0</v>
      </c>
      <c r="O20" s="1006">
        <v>0</v>
      </c>
      <c r="P20" s="1006">
        <v>0</v>
      </c>
      <c r="Q20" s="1006">
        <v>0</v>
      </c>
      <c r="R20" s="1006">
        <v>0</v>
      </c>
      <c r="S20" s="984"/>
      <c r="T20" s="984"/>
      <c r="U20" s="984"/>
      <c r="V20" s="984"/>
      <c r="W20" s="984"/>
      <c r="X20" s="984"/>
      <c r="Y20" s="984"/>
      <c r="Z20" s="984"/>
      <c r="AA20" s="984"/>
      <c r="AB20" s="984"/>
      <c r="AC20" s="984"/>
      <c r="AD20" s="984"/>
      <c r="AE20" s="984"/>
      <c r="AF20" s="984"/>
      <c r="AG20" s="984"/>
      <c r="AH20" s="984"/>
    </row>
    <row r="21" spans="1:45" s="985" customFormat="1">
      <c r="A21" s="1828" t="s">
        <v>532</v>
      </c>
      <c r="B21" s="1829"/>
      <c r="C21" s="1829"/>
      <c r="D21" s="1829"/>
      <c r="E21" s="1829"/>
      <c r="F21" s="1829"/>
      <c r="G21" s="1829"/>
      <c r="H21" s="1829"/>
      <c r="I21" s="1829"/>
      <c r="J21" s="1829"/>
      <c r="K21" s="1829"/>
      <c r="L21" s="1829"/>
      <c r="M21" s="1829"/>
      <c r="N21" s="1829"/>
      <c r="O21" s="1829"/>
      <c r="P21" s="1829"/>
      <c r="Q21" s="1829"/>
      <c r="R21" s="1830"/>
      <c r="S21" s="1008">
        <f t="shared" ref="F21:AC22" si="8">SUM(S22:S28)</f>
        <v>0</v>
      </c>
      <c r="T21" s="1008">
        <f t="shared" si="8"/>
        <v>0</v>
      </c>
      <c r="U21" s="1008">
        <f t="shared" si="8"/>
        <v>0</v>
      </c>
      <c r="V21" s="1008">
        <f t="shared" si="8"/>
        <v>0</v>
      </c>
      <c r="W21" s="1008">
        <f t="shared" si="8"/>
        <v>0</v>
      </c>
      <c r="X21" s="1008">
        <f t="shared" si="8"/>
        <v>0</v>
      </c>
      <c r="Y21" s="1008">
        <f t="shared" si="8"/>
        <v>0</v>
      </c>
      <c r="Z21" s="1008">
        <f t="shared" si="8"/>
        <v>0</v>
      </c>
      <c r="AA21" s="1008">
        <f t="shared" si="8"/>
        <v>0</v>
      </c>
      <c r="AB21" s="1008">
        <f t="shared" si="8"/>
        <v>0</v>
      </c>
      <c r="AC21" s="1008">
        <f t="shared" si="8"/>
        <v>0</v>
      </c>
      <c r="AD21" s="1009"/>
      <c r="AE21" s="1009"/>
      <c r="AF21" s="1009"/>
      <c r="AG21" s="1009"/>
      <c r="AH21" s="1009"/>
    </row>
    <row r="22" spans="1:45" ht="25.5">
      <c r="A22" s="1000" t="s">
        <v>533</v>
      </c>
      <c r="B22" s="1001" t="s">
        <v>534</v>
      </c>
      <c r="C22" s="1002" t="e">
        <f t="shared" ref="C22:C29" ca="1" si="9">D22</f>
        <v>#REF!</v>
      </c>
      <c r="D22" s="1008" t="e">
        <f ca="1">SUM(D23:D29)</f>
        <v>#REF!</v>
      </c>
      <c r="E22" s="1008" t="e">
        <f ca="1">SUM(E23:E29)</f>
        <v>#REF!</v>
      </c>
      <c r="F22" s="1008" t="e">
        <f t="shared" ca="1" si="8"/>
        <v>#REF!</v>
      </c>
      <c r="G22" s="1008" t="e">
        <f t="shared" ca="1" si="8"/>
        <v>#REF!</v>
      </c>
      <c r="H22" s="1008" t="e">
        <f t="shared" ca="1" si="8"/>
        <v>#REF!</v>
      </c>
      <c r="I22" s="1008" t="e">
        <f t="shared" ca="1" si="8"/>
        <v>#REF!</v>
      </c>
      <c r="J22" s="1008" t="e">
        <f t="shared" ca="1" si="8"/>
        <v>#REF!</v>
      </c>
      <c r="K22" s="1008" t="e">
        <f t="shared" ca="1" si="8"/>
        <v>#REF!</v>
      </c>
      <c r="L22" s="1008" t="e">
        <f t="shared" ca="1" si="8"/>
        <v>#REF!</v>
      </c>
      <c r="M22" s="1008" t="e">
        <f t="shared" ca="1" si="8"/>
        <v>#REF!</v>
      </c>
      <c r="N22" s="1008" t="e">
        <f t="shared" ca="1" si="8"/>
        <v>#REF!</v>
      </c>
      <c r="O22" s="1008" t="e">
        <f t="shared" ca="1" si="8"/>
        <v>#REF!</v>
      </c>
      <c r="P22" s="1008" t="e">
        <f t="shared" ca="1" si="8"/>
        <v>#REF!</v>
      </c>
      <c r="Q22" s="1008" t="e">
        <f t="shared" ca="1" si="8"/>
        <v>#REF!</v>
      </c>
      <c r="R22" s="1008">
        <f t="shared" ca="1" si="8"/>
        <v>0</v>
      </c>
      <c r="S22" s="1010">
        <v>0</v>
      </c>
      <c r="T22" s="1010">
        <v>0</v>
      </c>
      <c r="U22" s="1010">
        <v>0</v>
      </c>
      <c r="V22" s="1010">
        <v>0</v>
      </c>
      <c r="W22" s="1010">
        <v>0</v>
      </c>
      <c r="X22" s="1010">
        <v>0</v>
      </c>
      <c r="Y22" s="1010">
        <v>0</v>
      </c>
      <c r="Z22" s="1010">
        <v>0</v>
      </c>
      <c r="AA22" s="1010">
        <v>0</v>
      </c>
      <c r="AB22" s="1010">
        <v>0</v>
      </c>
      <c r="AC22" s="1010">
        <v>0</v>
      </c>
      <c r="AD22" s="1011"/>
      <c r="AE22" s="1011"/>
      <c r="AF22" s="1011"/>
      <c r="AG22" s="1011"/>
      <c r="AH22" s="1011"/>
    </row>
    <row r="23" spans="1:45">
      <c r="A23" s="1004" t="s">
        <v>101</v>
      </c>
      <c r="B23" s="1005" t="s">
        <v>523</v>
      </c>
      <c r="C23" s="996">
        <f t="shared" si="9"/>
        <v>0</v>
      </c>
      <c r="D23" s="1010">
        <f>SUM(E23:N23)</f>
        <v>0</v>
      </c>
      <c r="E23" s="1010">
        <v>0</v>
      </c>
      <c r="F23" s="1010">
        <v>0</v>
      </c>
      <c r="G23" s="1010">
        <v>0</v>
      </c>
      <c r="H23" s="1010">
        <v>0</v>
      </c>
      <c r="I23" s="1010">
        <v>0</v>
      </c>
      <c r="J23" s="1010">
        <v>0</v>
      </c>
      <c r="K23" s="1010">
        <v>0</v>
      </c>
      <c r="L23" s="1010">
        <v>0</v>
      </c>
      <c r="M23" s="1010">
        <v>0</v>
      </c>
      <c r="N23" s="1010">
        <v>0</v>
      </c>
      <c r="O23" s="1010">
        <v>0</v>
      </c>
      <c r="P23" s="1010">
        <v>0</v>
      </c>
      <c r="Q23" s="1010">
        <v>0</v>
      </c>
      <c r="R23" s="1010">
        <v>0</v>
      </c>
      <c r="S23" s="1010">
        <f>'[77]ИНВЕСТ '!W43</f>
        <v>0</v>
      </c>
      <c r="T23" s="1010">
        <f>'[77]ИНВЕСТ '!X43</f>
        <v>0</v>
      </c>
      <c r="U23" s="1010">
        <f>'[77]ИНВЕСТ '!Y43</f>
        <v>0</v>
      </c>
      <c r="V23" s="1010">
        <f>'[77]ИНВЕСТ '!Z43</f>
        <v>0</v>
      </c>
      <c r="W23" s="1010">
        <f>'[77]ИНВЕСТ '!AA43</f>
        <v>0</v>
      </c>
      <c r="X23" s="1010">
        <f>'[77]ИНВЕСТ '!AB43</f>
        <v>0</v>
      </c>
      <c r="Y23" s="1010">
        <f>'[77]ИНВЕСТ '!AC43</f>
        <v>0</v>
      </c>
      <c r="Z23" s="1010">
        <f>'[77]ИНВЕСТ '!AD43</f>
        <v>0</v>
      </c>
      <c r="AA23" s="1010">
        <f>'[77]ИНВЕСТ '!AE43</f>
        <v>0</v>
      </c>
      <c r="AB23" s="1010">
        <f>'[77]ИНВЕСТ '!AF43</f>
        <v>0</v>
      </c>
      <c r="AC23" s="1010">
        <f>'[77]ИНВЕСТ '!AG43</f>
        <v>0</v>
      </c>
      <c r="AD23" s="1011"/>
      <c r="AE23" s="1011"/>
      <c r="AF23" s="1011"/>
      <c r="AG23" s="1011"/>
      <c r="AH23" s="1011"/>
      <c r="AI23" s="1012" t="e">
        <f ca="1">'[88]ДП 1 вар (поНВВ Зуевой)'!$AA$20-D24</f>
        <v>#REF!</v>
      </c>
    </row>
    <row r="24" spans="1:45">
      <c r="A24" s="1004" t="s">
        <v>107</v>
      </c>
      <c r="B24" s="1005" t="s">
        <v>156</v>
      </c>
      <c r="C24" s="996" t="e">
        <f t="shared" ca="1" si="9"/>
        <v>#REF!</v>
      </c>
      <c r="D24" s="1010" t="e">
        <f ca="1">SUM(E24:R24)</f>
        <v>#REF!</v>
      </c>
      <c r="E24" s="1010" t="e">
        <f ca="1">ИП_Инг!I43</f>
        <v>#REF!</v>
      </c>
      <c r="F24" s="1010" t="e">
        <f ca="1">ИП_Инг!J43</f>
        <v>#REF!</v>
      </c>
      <c r="G24" s="1010" t="e">
        <f ca="1">ИП_Инг!K43</f>
        <v>#REF!</v>
      </c>
      <c r="H24" s="1010" t="e">
        <f ca="1">ИП_Инг!L43</f>
        <v>#REF!</v>
      </c>
      <c r="I24" s="1010" t="e">
        <f ca="1">ИП_Инг!M43</f>
        <v>#REF!</v>
      </c>
      <c r="J24" s="1010" t="e">
        <f ca="1">ИП_Инг!N43</f>
        <v>#REF!</v>
      </c>
      <c r="K24" s="1010" t="e">
        <f ca="1">ИП_Инг!O43</f>
        <v>#REF!</v>
      </c>
      <c r="L24" s="1010" t="e">
        <f ca="1">ИП_Инг!P43</f>
        <v>#REF!</v>
      </c>
      <c r="M24" s="1010" t="e">
        <f ca="1">ИП_Инг!Q43</f>
        <v>#REF!</v>
      </c>
      <c r="N24" s="1010" t="e">
        <f ca="1">ИП_Инг!R43</f>
        <v>#REF!</v>
      </c>
      <c r="O24" s="1010" t="e">
        <f ca="1">ИП_Инг!S43</f>
        <v>#REF!</v>
      </c>
      <c r="P24" s="1010" t="e">
        <f ca="1">ИП_Инг!T43</f>
        <v>#REF!</v>
      </c>
      <c r="Q24" s="1010" t="e">
        <f ca="1">ИП_Инг!U43</f>
        <v>#REF!</v>
      </c>
      <c r="R24" s="1010">
        <f ca="1">ИП_Инг!V43</f>
        <v>0</v>
      </c>
      <c r="S24" s="1010">
        <v>0</v>
      </c>
      <c r="T24" s="1010">
        <v>0</v>
      </c>
      <c r="U24" s="1010">
        <v>0</v>
      </c>
      <c r="V24" s="1010">
        <v>0</v>
      </c>
      <c r="W24" s="1010">
        <v>0</v>
      </c>
      <c r="X24" s="1010">
        <v>0</v>
      </c>
      <c r="Y24" s="1010">
        <v>0</v>
      </c>
      <c r="Z24" s="1010">
        <v>0</v>
      </c>
      <c r="AA24" s="1010">
        <v>0</v>
      </c>
      <c r="AB24" s="1010">
        <v>0</v>
      </c>
      <c r="AC24" s="1010">
        <v>0</v>
      </c>
      <c r="AD24" s="1011"/>
      <c r="AE24" s="1011"/>
      <c r="AF24" s="1011"/>
      <c r="AG24" s="1011"/>
      <c r="AH24" s="1011"/>
    </row>
    <row r="25" spans="1:45">
      <c r="A25" s="1004" t="s">
        <v>184</v>
      </c>
      <c r="B25" s="1005" t="s">
        <v>524</v>
      </c>
      <c r="C25" s="996">
        <f t="shared" si="9"/>
        <v>0</v>
      </c>
      <c r="D25" s="1010">
        <f>SUM(E25:N25)</f>
        <v>0</v>
      </c>
      <c r="E25" s="1010">
        <v>0</v>
      </c>
      <c r="F25" s="1010">
        <v>0</v>
      </c>
      <c r="G25" s="1010">
        <v>0</v>
      </c>
      <c r="H25" s="1010">
        <v>0</v>
      </c>
      <c r="I25" s="1010">
        <v>0</v>
      </c>
      <c r="J25" s="1010">
        <v>0</v>
      </c>
      <c r="K25" s="1010">
        <v>0</v>
      </c>
      <c r="L25" s="1010">
        <v>0</v>
      </c>
      <c r="M25" s="1010">
        <v>0</v>
      </c>
      <c r="N25" s="1010">
        <v>0</v>
      </c>
      <c r="O25" s="1010">
        <v>0</v>
      </c>
      <c r="P25" s="1010">
        <v>0</v>
      </c>
      <c r="Q25" s="1010">
        <v>0</v>
      </c>
      <c r="R25" s="1010">
        <v>0</v>
      </c>
      <c r="S25" s="1010">
        <v>0</v>
      </c>
      <c r="T25" s="1010">
        <v>0</v>
      </c>
      <c r="U25" s="1010">
        <v>0</v>
      </c>
      <c r="V25" s="1010">
        <v>0</v>
      </c>
      <c r="W25" s="1010">
        <v>0</v>
      </c>
      <c r="X25" s="1010">
        <v>0</v>
      </c>
      <c r="Y25" s="1010">
        <v>0</v>
      </c>
      <c r="Z25" s="1010">
        <v>0</v>
      </c>
      <c r="AA25" s="1010">
        <v>0</v>
      </c>
      <c r="AB25" s="1010">
        <v>0</v>
      </c>
      <c r="AC25" s="1010">
        <v>0</v>
      </c>
      <c r="AD25" s="1011"/>
      <c r="AE25" s="1011"/>
      <c r="AF25" s="1011"/>
      <c r="AG25" s="1011"/>
      <c r="AH25" s="1011"/>
      <c r="AI25" s="1012" t="e">
        <f ca="1">D24*1.2</f>
        <v>#REF!</v>
      </c>
    </row>
    <row r="26" spans="1:45">
      <c r="A26" s="1004" t="s">
        <v>185</v>
      </c>
      <c r="B26" s="1005" t="s">
        <v>526</v>
      </c>
      <c r="C26" s="996">
        <f t="shared" si="9"/>
        <v>0</v>
      </c>
      <c r="D26" s="1010">
        <f>SUM(E26:N26)</f>
        <v>0</v>
      </c>
      <c r="E26" s="1010">
        <v>0</v>
      </c>
      <c r="F26" s="1010">
        <v>0</v>
      </c>
      <c r="G26" s="1010">
        <v>0</v>
      </c>
      <c r="H26" s="1010">
        <v>0</v>
      </c>
      <c r="I26" s="1010">
        <v>0</v>
      </c>
      <c r="J26" s="1010">
        <v>0</v>
      </c>
      <c r="K26" s="1010">
        <v>0</v>
      </c>
      <c r="L26" s="1010">
        <v>0</v>
      </c>
      <c r="M26" s="1010">
        <v>0</v>
      </c>
      <c r="N26" s="1010">
        <v>0</v>
      </c>
      <c r="O26" s="1010">
        <v>0</v>
      </c>
      <c r="P26" s="1010">
        <v>0</v>
      </c>
      <c r="Q26" s="1010">
        <v>0</v>
      </c>
      <c r="R26" s="1010">
        <v>0</v>
      </c>
      <c r="S26" s="1010">
        <v>0</v>
      </c>
      <c r="T26" s="1010">
        <v>0</v>
      </c>
      <c r="U26" s="1010">
        <v>0</v>
      </c>
      <c r="V26" s="1010">
        <v>0</v>
      </c>
      <c r="W26" s="1010">
        <v>0</v>
      </c>
      <c r="X26" s="1010">
        <v>0</v>
      </c>
      <c r="Y26" s="1010">
        <v>0</v>
      </c>
      <c r="Z26" s="1010">
        <v>0</v>
      </c>
      <c r="AA26" s="1010">
        <v>0</v>
      </c>
      <c r="AB26" s="1010">
        <v>0</v>
      </c>
      <c r="AC26" s="1010">
        <v>0</v>
      </c>
      <c r="AD26" s="1011"/>
      <c r="AE26" s="1011"/>
      <c r="AF26" s="1011"/>
      <c r="AG26" s="1011"/>
      <c r="AH26" s="1011"/>
    </row>
    <row r="27" spans="1:45">
      <c r="A27" s="1004" t="s">
        <v>186</v>
      </c>
      <c r="B27" s="1005" t="s">
        <v>527</v>
      </c>
      <c r="C27" s="996">
        <f t="shared" si="9"/>
        <v>0</v>
      </c>
      <c r="D27" s="1010">
        <f>SUM(E27:N27)</f>
        <v>0</v>
      </c>
      <c r="E27" s="1010">
        <v>0</v>
      </c>
      <c r="F27" s="1010">
        <v>0</v>
      </c>
      <c r="G27" s="1010">
        <v>0</v>
      </c>
      <c r="H27" s="1010">
        <v>0</v>
      </c>
      <c r="I27" s="1010">
        <v>0</v>
      </c>
      <c r="J27" s="1010">
        <v>0</v>
      </c>
      <c r="K27" s="1010">
        <v>0</v>
      </c>
      <c r="L27" s="1010">
        <v>0</v>
      </c>
      <c r="M27" s="1010">
        <v>0</v>
      </c>
      <c r="N27" s="1010">
        <v>0</v>
      </c>
      <c r="O27" s="1010">
        <v>0</v>
      </c>
      <c r="P27" s="1010">
        <v>0</v>
      </c>
      <c r="Q27" s="1010">
        <v>0</v>
      </c>
      <c r="R27" s="1010">
        <v>0</v>
      </c>
      <c r="S27" s="1010">
        <v>0</v>
      </c>
      <c r="T27" s="1010">
        <v>0</v>
      </c>
      <c r="U27" s="1010">
        <v>0</v>
      </c>
      <c r="V27" s="1010">
        <v>0</v>
      </c>
      <c r="W27" s="1010">
        <v>0</v>
      </c>
      <c r="X27" s="1010">
        <v>0</v>
      </c>
      <c r="Y27" s="1010">
        <v>0</v>
      </c>
      <c r="Z27" s="1010">
        <v>0</v>
      </c>
      <c r="AA27" s="1010">
        <v>0</v>
      </c>
      <c r="AB27" s="1010">
        <v>0</v>
      </c>
      <c r="AC27" s="1010">
        <v>0</v>
      </c>
      <c r="AD27" s="1011"/>
      <c r="AE27" s="1011"/>
      <c r="AF27" s="1011"/>
      <c r="AG27" s="1011"/>
      <c r="AH27" s="1011"/>
    </row>
    <row r="28" spans="1:45">
      <c r="A28" s="1004" t="s">
        <v>187</v>
      </c>
      <c r="B28" s="1005" t="s">
        <v>529</v>
      </c>
      <c r="C28" s="996">
        <f t="shared" si="9"/>
        <v>0</v>
      </c>
      <c r="D28" s="1010">
        <f>SUM(E28:N28)</f>
        <v>0</v>
      </c>
      <c r="E28" s="1010">
        <v>0</v>
      </c>
      <c r="F28" s="1010">
        <v>0</v>
      </c>
      <c r="G28" s="1010">
        <v>0</v>
      </c>
      <c r="H28" s="1010">
        <v>0</v>
      </c>
      <c r="I28" s="1010">
        <v>0</v>
      </c>
      <c r="J28" s="1010">
        <v>0</v>
      </c>
      <c r="K28" s="1010">
        <v>0</v>
      </c>
      <c r="L28" s="1010">
        <v>0</v>
      </c>
      <c r="M28" s="1010">
        <v>0</v>
      </c>
      <c r="N28" s="1010">
        <v>0</v>
      </c>
      <c r="O28" s="1010">
        <v>0</v>
      </c>
      <c r="P28" s="1010">
        <v>0</v>
      </c>
      <c r="Q28" s="1010">
        <v>0</v>
      </c>
      <c r="R28" s="1010">
        <v>0</v>
      </c>
      <c r="S28" s="1010">
        <v>0</v>
      </c>
      <c r="T28" s="1010">
        <v>0</v>
      </c>
      <c r="U28" s="1010">
        <v>0</v>
      </c>
      <c r="V28" s="1010">
        <v>0</v>
      </c>
      <c r="W28" s="1010">
        <v>0</v>
      </c>
      <c r="X28" s="1010">
        <v>0</v>
      </c>
      <c r="Y28" s="1010">
        <v>0</v>
      </c>
      <c r="Z28" s="1010">
        <v>0</v>
      </c>
      <c r="AA28" s="1010">
        <v>0</v>
      </c>
      <c r="AB28" s="1010">
        <v>0</v>
      </c>
      <c r="AC28" s="1010">
        <v>0</v>
      </c>
      <c r="AD28" s="1011"/>
      <c r="AE28" s="1011"/>
      <c r="AF28" s="1011"/>
      <c r="AG28" s="1011"/>
      <c r="AH28" s="1011"/>
    </row>
    <row r="29" spans="1:45">
      <c r="A29" s="1004" t="s">
        <v>188</v>
      </c>
      <c r="B29" s="1005" t="s">
        <v>531</v>
      </c>
      <c r="C29" s="996">
        <f t="shared" si="9"/>
        <v>0</v>
      </c>
      <c r="D29" s="1010">
        <f>SUM(E29:N29)</f>
        <v>0</v>
      </c>
      <c r="E29" s="1010">
        <v>0</v>
      </c>
      <c r="F29" s="1010">
        <v>0</v>
      </c>
      <c r="G29" s="1010">
        <v>0</v>
      </c>
      <c r="H29" s="1010">
        <v>0</v>
      </c>
      <c r="I29" s="1010">
        <v>0</v>
      </c>
      <c r="J29" s="1010">
        <v>0</v>
      </c>
      <c r="K29" s="1010">
        <v>0</v>
      </c>
      <c r="L29" s="1010">
        <v>0</v>
      </c>
      <c r="M29" s="1010">
        <v>0</v>
      </c>
      <c r="N29" s="1010">
        <v>0</v>
      </c>
      <c r="O29" s="1010">
        <v>0</v>
      </c>
      <c r="P29" s="1010">
        <v>0</v>
      </c>
      <c r="Q29" s="1010">
        <v>0</v>
      </c>
      <c r="R29" s="1010">
        <v>0</v>
      </c>
    </row>
    <row r="30" spans="1:45">
      <c r="B30" s="1013"/>
      <c r="E30" s="1014"/>
      <c r="I30" s="1014"/>
    </row>
    <row r="31" spans="1:45">
      <c r="B31" s="983" t="s">
        <v>341</v>
      </c>
      <c r="L31" s="983" t="s">
        <v>342</v>
      </c>
    </row>
    <row r="32" spans="1:45">
      <c r="A32" s="1016"/>
      <c r="B32" s="1016"/>
      <c r="L32" s="983" t="s">
        <v>343</v>
      </c>
      <c r="AL32" s="983">
        <v>0</v>
      </c>
      <c r="AS32" s="983">
        <v>0</v>
      </c>
    </row>
    <row r="33" spans="2:14">
      <c r="B33" s="1015" t="s">
        <v>344</v>
      </c>
      <c r="F33" s="1016"/>
      <c r="L33" s="983" t="s">
        <v>345</v>
      </c>
      <c r="N33" s="983" t="s">
        <v>346</v>
      </c>
    </row>
    <row r="34" spans="2:14">
      <c r="B34" s="1017"/>
    </row>
    <row r="35" spans="2:14">
      <c r="B35" s="1017"/>
    </row>
    <row r="36" spans="2:14">
      <c r="B36" s="1017"/>
      <c r="C36" s="983" t="s">
        <v>347</v>
      </c>
    </row>
  </sheetData>
  <mergeCells count="13">
    <mergeCell ref="A11:R11"/>
    <mergeCell ref="B12:C12"/>
    <mergeCell ref="A21:R21"/>
    <mergeCell ref="A1:R1"/>
    <mergeCell ref="A2:R2"/>
    <mergeCell ref="D7:R7"/>
    <mergeCell ref="A4:R4"/>
    <mergeCell ref="A5:N5"/>
    <mergeCell ref="A6:N6"/>
    <mergeCell ref="A7:A9"/>
    <mergeCell ref="B7:B9"/>
    <mergeCell ref="C8:C9"/>
    <mergeCell ref="D8:D9"/>
  </mergeCells>
  <pageMargins left="0" right="0" top="0.35433070866141736" bottom="0" header="0" footer="0"/>
  <pageSetup paperSize="9" scale="8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Z150"/>
  <sheetViews>
    <sheetView view="pageBreakPreview" zoomScaleNormal="80" zoomScaleSheetLayoutView="100" workbookViewId="0">
      <pane xSplit="3" ySplit="2" topLeftCell="D102" activePane="bottomRight" state="frozen"/>
      <selection pane="topRight" activeCell="D1" sqref="D1"/>
      <selection pane="bottomLeft" activeCell="A4" sqref="A4"/>
      <selection pane="bottomRight" activeCell="I103" sqref="I103"/>
    </sheetView>
  </sheetViews>
  <sheetFormatPr defaultColWidth="9.140625" defaultRowHeight="15" outlineLevelRow="1" outlineLevelCol="1"/>
  <cols>
    <col min="1" max="1" width="6.5703125" style="178" customWidth="1"/>
    <col min="2" max="2" width="29.7109375" style="179" customWidth="1"/>
    <col min="3" max="3" width="9.140625" style="180" customWidth="1"/>
    <col min="4" max="6" width="10.5703125" style="181" customWidth="1" outlineLevel="1"/>
    <col min="7" max="7" width="10.5703125" style="197" customWidth="1" outlineLevel="1"/>
    <col min="8" max="8" width="12.140625" style="3" customWidth="1" outlineLevel="1"/>
    <col min="9" max="9" width="10.5703125" style="3" customWidth="1" outlineLevel="1"/>
    <col min="10" max="15" width="10.5703125" style="13" customWidth="1" outlineLevel="1"/>
    <col min="16" max="27" width="11.85546875" style="13" customWidth="1"/>
    <col min="28" max="33" width="11.85546875" style="13" customWidth="1" outlineLevel="1"/>
    <col min="34" max="39" width="11.85546875" style="11" customWidth="1" outlineLevel="1"/>
    <col min="40" max="45" width="11.85546875" style="11" customWidth="1"/>
    <col min="46" max="47" width="15" style="3" hidden="1" customWidth="1"/>
    <col min="48" max="48" width="15.5703125" style="61" customWidth="1"/>
    <col min="49" max="49" width="11.85546875" style="3" customWidth="1"/>
    <col min="50" max="50" width="26.5703125" style="3" customWidth="1"/>
    <col min="51" max="51" width="10.85546875" style="3" bestFit="1" customWidth="1"/>
    <col min="52" max="16384" width="9.140625" style="3"/>
  </cols>
  <sheetData>
    <row r="1" spans="1:48" ht="36" customHeight="1" thickBot="1">
      <c r="A1" s="1764" t="s">
        <v>270</v>
      </c>
      <c r="B1" s="1764"/>
      <c r="C1" s="1764"/>
      <c r="D1" s="1765"/>
      <c r="E1" s="1765"/>
      <c r="F1" s="1765"/>
      <c r="G1" s="1765"/>
      <c r="H1" s="1765"/>
      <c r="I1" s="1765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1"/>
      <c r="AU1" s="1"/>
      <c r="AV1" s="2"/>
    </row>
    <row r="2" spans="1:48" s="13" customFormat="1" ht="43.5" customHeight="1">
      <c r="A2" s="4" t="s">
        <v>0</v>
      </c>
      <c r="B2" s="5" t="s">
        <v>1</v>
      </c>
      <c r="C2" s="6" t="s">
        <v>2</v>
      </c>
      <c r="D2" s="1755" t="s">
        <v>271</v>
      </c>
      <c r="E2" s="1756"/>
      <c r="F2" s="1757"/>
      <c r="G2" s="1758" t="s">
        <v>273</v>
      </c>
      <c r="H2" s="1759"/>
      <c r="I2" s="1760"/>
      <c r="J2" s="1761" t="s">
        <v>274</v>
      </c>
      <c r="K2" s="1762"/>
      <c r="L2" s="1763"/>
      <c r="M2" s="1761" t="s">
        <v>275</v>
      </c>
      <c r="N2" s="1762"/>
      <c r="O2" s="1763"/>
      <c r="P2" s="1768" t="s">
        <v>276</v>
      </c>
      <c r="Q2" s="1769"/>
      <c r="R2" s="1845"/>
      <c r="S2" s="1761" t="s">
        <v>277</v>
      </c>
      <c r="T2" s="1762"/>
      <c r="U2" s="1763"/>
      <c r="V2" s="1771" t="s">
        <v>278</v>
      </c>
      <c r="W2" s="1772"/>
      <c r="X2" s="1844"/>
      <c r="Y2" s="1761" t="s">
        <v>279</v>
      </c>
      <c r="Z2" s="1762"/>
      <c r="AA2" s="1763"/>
      <c r="AB2" s="1761" t="s">
        <v>280</v>
      </c>
      <c r="AC2" s="1762"/>
      <c r="AD2" s="1763"/>
      <c r="AE2" s="1771" t="s">
        <v>281</v>
      </c>
      <c r="AF2" s="1772"/>
      <c r="AG2" s="1773"/>
      <c r="AH2" s="1761" t="s">
        <v>282</v>
      </c>
      <c r="AI2" s="1762"/>
      <c r="AJ2" s="1763"/>
      <c r="AK2" s="1761" t="s">
        <v>283</v>
      </c>
      <c r="AL2" s="1762"/>
      <c r="AM2" s="1762"/>
      <c r="AN2" s="1761" t="s">
        <v>305</v>
      </c>
      <c r="AO2" s="1762"/>
      <c r="AP2" s="1763"/>
      <c r="AQ2" s="1761" t="s">
        <v>306</v>
      </c>
      <c r="AR2" s="1762"/>
      <c r="AS2" s="1763"/>
      <c r="AT2" s="130"/>
      <c r="AU2" s="628"/>
      <c r="AV2" s="673" t="s">
        <v>23</v>
      </c>
    </row>
    <row r="3" spans="1:48" s="13" customFormat="1" ht="25.5" customHeight="1">
      <c r="A3" s="4"/>
      <c r="B3" s="5"/>
      <c r="C3" s="6"/>
      <c r="D3" s="487" t="s">
        <v>235</v>
      </c>
      <c r="E3" s="8" t="s">
        <v>195</v>
      </c>
      <c r="F3" s="488" t="s">
        <v>197</v>
      </c>
      <c r="G3" s="534" t="s">
        <v>235</v>
      </c>
      <c r="H3" s="449" t="s">
        <v>195</v>
      </c>
      <c r="I3" s="702" t="s">
        <v>236</v>
      </c>
      <c r="J3" s="360" t="s">
        <v>235</v>
      </c>
      <c r="K3" s="6" t="s">
        <v>195</v>
      </c>
      <c r="L3" s="583" t="s">
        <v>236</v>
      </c>
      <c r="M3" s="385" t="s">
        <v>235</v>
      </c>
      <c r="N3" s="6" t="s">
        <v>195</v>
      </c>
      <c r="O3" s="583" t="s">
        <v>236</v>
      </c>
      <c r="P3" s="385" t="s">
        <v>235</v>
      </c>
      <c r="Q3" s="6" t="s">
        <v>195</v>
      </c>
      <c r="R3" s="384" t="s">
        <v>236</v>
      </c>
      <c r="S3" s="385" t="s">
        <v>235</v>
      </c>
      <c r="T3" s="6" t="s">
        <v>195</v>
      </c>
      <c r="U3" s="583" t="s">
        <v>236</v>
      </c>
      <c r="V3" s="385" t="s">
        <v>235</v>
      </c>
      <c r="W3" s="6" t="s">
        <v>195</v>
      </c>
      <c r="X3" s="384" t="s">
        <v>236</v>
      </c>
      <c r="Y3" s="385" t="s">
        <v>235</v>
      </c>
      <c r="Z3" s="6" t="s">
        <v>195</v>
      </c>
      <c r="AA3" s="583" t="s">
        <v>236</v>
      </c>
      <c r="AB3" s="412" t="s">
        <v>235</v>
      </c>
      <c r="AC3" s="5" t="s">
        <v>195</v>
      </c>
      <c r="AD3" s="359" t="s">
        <v>236</v>
      </c>
      <c r="AE3" s="412" t="s">
        <v>235</v>
      </c>
      <c r="AF3" s="5" t="s">
        <v>195</v>
      </c>
      <c r="AG3" s="359" t="s">
        <v>236</v>
      </c>
      <c r="AH3" s="412" t="s">
        <v>235</v>
      </c>
      <c r="AI3" s="5" t="s">
        <v>195</v>
      </c>
      <c r="AJ3" s="359" t="s">
        <v>236</v>
      </c>
      <c r="AK3" s="412" t="s">
        <v>235</v>
      </c>
      <c r="AL3" s="5" t="s">
        <v>195</v>
      </c>
      <c r="AM3" s="413" t="s">
        <v>236</v>
      </c>
      <c r="AN3" s="412" t="s">
        <v>235</v>
      </c>
      <c r="AO3" s="5" t="s">
        <v>195</v>
      </c>
      <c r="AP3" s="359" t="s">
        <v>236</v>
      </c>
      <c r="AQ3" s="412" t="s">
        <v>235</v>
      </c>
      <c r="AR3" s="5" t="s">
        <v>195</v>
      </c>
      <c r="AS3" s="359" t="s">
        <v>236</v>
      </c>
      <c r="AT3" s="130"/>
      <c r="AU3" s="628"/>
      <c r="AV3" s="674"/>
    </row>
    <row r="4" spans="1:48" s="13" customFormat="1">
      <c r="A4" s="1749" t="s">
        <v>24</v>
      </c>
      <c r="B4" s="1750"/>
      <c r="C4" s="1751"/>
      <c r="D4" s="489"/>
      <c r="E4" s="14"/>
      <c r="F4" s="490"/>
      <c r="G4" s="536"/>
      <c r="H4" s="285"/>
      <c r="I4" s="703"/>
      <c r="J4" s="299"/>
      <c r="K4" s="10"/>
      <c r="L4" s="326"/>
      <c r="M4" s="386"/>
      <c r="N4" s="16"/>
      <c r="O4" s="592"/>
      <c r="P4" s="299"/>
      <c r="Q4" s="10"/>
      <c r="R4" s="389"/>
      <c r="S4" s="299"/>
      <c r="T4" s="10"/>
      <c r="U4" s="326"/>
      <c r="V4" s="299"/>
      <c r="W4" s="10"/>
      <c r="X4" s="389"/>
      <c r="Y4" s="299"/>
      <c r="Z4" s="10"/>
      <c r="AA4" s="326"/>
      <c r="AB4" s="299"/>
      <c r="AC4" s="10"/>
      <c r="AD4" s="326"/>
      <c r="AE4" s="299"/>
      <c r="AF4" s="10"/>
      <c r="AG4" s="326"/>
      <c r="AH4" s="299"/>
      <c r="AI4" s="10"/>
      <c r="AJ4" s="326"/>
      <c r="AK4" s="299"/>
      <c r="AL4" s="10"/>
      <c r="AM4" s="389"/>
      <c r="AN4" s="299"/>
      <c r="AO4" s="10"/>
      <c r="AP4" s="326"/>
      <c r="AQ4" s="299"/>
      <c r="AR4" s="10"/>
      <c r="AS4" s="326"/>
      <c r="AT4" s="130"/>
      <c r="AU4" s="628"/>
      <c r="AV4" s="675"/>
    </row>
    <row r="5" spans="1:48" s="13" customFormat="1">
      <c r="A5" s="4" t="s">
        <v>25</v>
      </c>
      <c r="B5" s="5" t="s">
        <v>26</v>
      </c>
      <c r="C5" s="6" t="s">
        <v>27</v>
      </c>
      <c r="D5" s="491">
        <f>D6+D7</f>
        <v>1551.2666666666664</v>
      </c>
      <c r="E5" s="17"/>
      <c r="F5" s="492"/>
      <c r="G5" s="538">
        <f>G6+G7</f>
        <v>1609.0299999999997</v>
      </c>
      <c r="H5" s="342"/>
      <c r="I5" s="544"/>
      <c r="J5" s="344">
        <f>J6+J7</f>
        <v>1585.4999999999998</v>
      </c>
      <c r="K5" s="345"/>
      <c r="L5" s="584"/>
      <c r="M5" s="300">
        <f>M6+M7</f>
        <v>1583.4799999999998</v>
      </c>
      <c r="N5" s="18"/>
      <c r="O5" s="301"/>
      <c r="P5" s="300">
        <f>P6+P7</f>
        <v>1583.4799999999998</v>
      </c>
      <c r="Q5" s="18"/>
      <c r="R5" s="295"/>
      <c r="S5" s="300">
        <f>S6+S7</f>
        <v>1583.4799999999998</v>
      </c>
      <c r="T5" s="18"/>
      <c r="U5" s="301"/>
      <c r="V5" s="300">
        <f>V6+V7</f>
        <v>1583.4799999999998</v>
      </c>
      <c r="W5" s="18"/>
      <c r="X5" s="295"/>
      <c r="Y5" s="300">
        <f>Y6+Y7</f>
        <v>1583.4799999999998</v>
      </c>
      <c r="Z5" s="18"/>
      <c r="AA5" s="301"/>
      <c r="AB5" s="300">
        <f>AB6+AB7</f>
        <v>1583.4799999999998</v>
      </c>
      <c r="AC5" s="18"/>
      <c r="AD5" s="301"/>
      <c r="AE5" s="300">
        <f>AE6+AE7</f>
        <v>1583.4799999999998</v>
      </c>
      <c r="AF5" s="18"/>
      <c r="AG5" s="301"/>
      <c r="AH5" s="300">
        <f>AH6+AH7</f>
        <v>1583.4799999999998</v>
      </c>
      <c r="AI5" s="18"/>
      <c r="AJ5" s="301"/>
      <c r="AK5" s="300">
        <f>AK6+AK7</f>
        <v>1583.4799999999998</v>
      </c>
      <c r="AL5" s="18"/>
      <c r="AM5" s="295"/>
      <c r="AN5" s="300">
        <f>AN6+AN7</f>
        <v>1583.4799999999998</v>
      </c>
      <c r="AO5" s="18"/>
      <c r="AP5" s="301"/>
      <c r="AQ5" s="300">
        <f>AQ6+AQ7</f>
        <v>1583.4799999999998</v>
      </c>
      <c r="AR5" s="18"/>
      <c r="AS5" s="301"/>
      <c r="AT5" s="596"/>
      <c r="AU5" s="629"/>
      <c r="AV5" s="675"/>
    </row>
    <row r="6" spans="1:48" s="13" customFormat="1">
      <c r="A6" s="4" t="s">
        <v>28</v>
      </c>
      <c r="B6" s="5" t="s">
        <v>29</v>
      </c>
      <c r="C6" s="6" t="s">
        <v>27</v>
      </c>
      <c r="D6" s="489"/>
      <c r="E6" s="14"/>
      <c r="F6" s="490"/>
      <c r="G6" s="538"/>
      <c r="H6" s="342"/>
      <c r="I6" s="544"/>
      <c r="J6" s="344"/>
      <c r="K6" s="345"/>
      <c r="L6" s="584"/>
      <c r="M6" s="300"/>
      <c r="N6" s="18"/>
      <c r="O6" s="301"/>
      <c r="P6" s="300"/>
      <c r="Q6" s="18"/>
      <c r="R6" s="295"/>
      <c r="S6" s="300"/>
      <c r="T6" s="18"/>
      <c r="U6" s="301"/>
      <c r="V6" s="300"/>
      <c r="W6" s="18"/>
      <c r="X6" s="295"/>
      <c r="Y6" s="300"/>
      <c r="Z6" s="18"/>
      <c r="AA6" s="301"/>
      <c r="AB6" s="300"/>
      <c r="AC6" s="18"/>
      <c r="AD6" s="301"/>
      <c r="AE6" s="300"/>
      <c r="AF6" s="18"/>
      <c r="AG6" s="301"/>
      <c r="AH6" s="300"/>
      <c r="AI6" s="18"/>
      <c r="AJ6" s="301"/>
      <c r="AK6" s="300"/>
      <c r="AL6" s="18"/>
      <c r="AM6" s="295"/>
      <c r="AN6" s="300"/>
      <c r="AO6" s="18"/>
      <c r="AP6" s="301"/>
      <c r="AQ6" s="300"/>
      <c r="AR6" s="18"/>
      <c r="AS6" s="301"/>
      <c r="AT6" s="596"/>
      <c r="AU6" s="629"/>
      <c r="AV6" s="675"/>
    </row>
    <row r="7" spans="1:48" s="26" customFormat="1" ht="14.25">
      <c r="A7" s="19" t="s">
        <v>30</v>
      </c>
      <c r="B7" s="20" t="s">
        <v>31</v>
      </c>
      <c r="C7" s="21" t="s">
        <v>27</v>
      </c>
      <c r="D7" s="493">
        <f>D16</f>
        <v>1551.2666666666664</v>
      </c>
      <c r="E7" s="22">
        <f>D7</f>
        <v>1551.2666666666664</v>
      </c>
      <c r="F7" s="494"/>
      <c r="G7" s="540">
        <f>G16</f>
        <v>1609.0299999999997</v>
      </c>
      <c r="H7" s="346">
        <f>G7</f>
        <v>1609.0299999999997</v>
      </c>
      <c r="I7" s="543"/>
      <c r="J7" s="348">
        <f>J16</f>
        <v>1585.4999999999998</v>
      </c>
      <c r="K7" s="349">
        <f>J7</f>
        <v>1585.4999999999998</v>
      </c>
      <c r="L7" s="585"/>
      <c r="M7" s="302">
        <f>M16</f>
        <v>1583.4799999999998</v>
      </c>
      <c r="N7" s="24">
        <f>M7</f>
        <v>1583.4799999999998</v>
      </c>
      <c r="O7" s="303"/>
      <c r="P7" s="302">
        <f>P16</f>
        <v>1583.4799999999998</v>
      </c>
      <c r="Q7" s="24">
        <f>P7</f>
        <v>1583.4799999999998</v>
      </c>
      <c r="R7" s="408"/>
      <c r="S7" s="302">
        <f>S16</f>
        <v>1583.4799999999998</v>
      </c>
      <c r="T7" s="24">
        <f>S7</f>
        <v>1583.4799999999998</v>
      </c>
      <c r="U7" s="303"/>
      <c r="V7" s="302">
        <f>V16</f>
        <v>1583.4799999999998</v>
      </c>
      <c r="W7" s="24">
        <f>V7</f>
        <v>1583.4799999999998</v>
      </c>
      <c r="X7" s="408"/>
      <c r="Y7" s="302">
        <f>Y16</f>
        <v>1583.4799999999998</v>
      </c>
      <c r="Z7" s="24">
        <f>Y7</f>
        <v>1583.4799999999998</v>
      </c>
      <c r="AA7" s="303"/>
      <c r="AB7" s="302">
        <f>AB16</f>
        <v>1583.4799999999998</v>
      </c>
      <c r="AC7" s="24">
        <f>AB7</f>
        <v>1583.4799999999998</v>
      </c>
      <c r="AD7" s="303"/>
      <c r="AE7" s="302">
        <f>AE16</f>
        <v>1583.4799999999998</v>
      </c>
      <c r="AF7" s="24">
        <f>AE7</f>
        <v>1583.4799999999998</v>
      </c>
      <c r="AG7" s="303"/>
      <c r="AH7" s="302">
        <f>AH16</f>
        <v>1583.4799999999998</v>
      </c>
      <c r="AI7" s="24">
        <f>AH7</f>
        <v>1583.4799999999998</v>
      </c>
      <c r="AJ7" s="303"/>
      <c r="AK7" s="302">
        <f>AK16</f>
        <v>1583.4799999999998</v>
      </c>
      <c r="AL7" s="24">
        <f>AK7</f>
        <v>1583.4799999999998</v>
      </c>
      <c r="AM7" s="408"/>
      <c r="AN7" s="302">
        <f>AN16</f>
        <v>1583.4799999999998</v>
      </c>
      <c r="AO7" s="24">
        <f>AN7</f>
        <v>1583.4799999999998</v>
      </c>
      <c r="AP7" s="303"/>
      <c r="AQ7" s="302">
        <f>AQ16</f>
        <v>1583.4799999999998</v>
      </c>
      <c r="AR7" s="24">
        <f>AQ7</f>
        <v>1583.4799999999998</v>
      </c>
      <c r="AS7" s="303"/>
      <c r="AT7" s="597"/>
      <c r="AU7" s="630"/>
      <c r="AV7" s="676"/>
    </row>
    <row r="8" spans="1:48" s="13" customFormat="1">
      <c r="A8" s="4" t="s">
        <v>32</v>
      </c>
      <c r="B8" s="5" t="s">
        <v>33</v>
      </c>
      <c r="C8" s="6" t="s">
        <v>27</v>
      </c>
      <c r="D8" s="489"/>
      <c r="E8" s="14"/>
      <c r="F8" s="495">
        <f>F17</f>
        <v>235</v>
      </c>
      <c r="G8" s="538"/>
      <c r="H8" s="450"/>
      <c r="I8" s="704">
        <f>I17</f>
        <v>280.83</v>
      </c>
      <c r="J8" s="344"/>
      <c r="K8" s="345"/>
      <c r="L8" s="584">
        <f>L17</f>
        <v>257.3</v>
      </c>
      <c r="M8" s="300"/>
      <c r="N8" s="18"/>
      <c r="O8" s="301">
        <f>O17</f>
        <v>255.28</v>
      </c>
      <c r="P8" s="300"/>
      <c r="Q8" s="18"/>
      <c r="R8" s="295">
        <f>R17</f>
        <v>255.28</v>
      </c>
      <c r="S8" s="300"/>
      <c r="T8" s="18"/>
      <c r="U8" s="301">
        <f>U17</f>
        <v>255.28</v>
      </c>
      <c r="V8" s="300"/>
      <c r="W8" s="18"/>
      <c r="X8" s="295">
        <f>X17</f>
        <v>255.28</v>
      </c>
      <c r="Y8" s="300"/>
      <c r="Z8" s="18"/>
      <c r="AA8" s="301">
        <f>AA17</f>
        <v>255.28</v>
      </c>
      <c r="AB8" s="300"/>
      <c r="AC8" s="18"/>
      <c r="AD8" s="301">
        <f>AD17</f>
        <v>255.28</v>
      </c>
      <c r="AE8" s="300"/>
      <c r="AF8" s="18"/>
      <c r="AG8" s="301">
        <f>AG17</f>
        <v>255.28</v>
      </c>
      <c r="AH8" s="300"/>
      <c r="AI8" s="18"/>
      <c r="AJ8" s="301">
        <f>AJ17</f>
        <v>255.28</v>
      </c>
      <c r="AK8" s="300"/>
      <c r="AL8" s="18"/>
      <c r="AM8" s="295">
        <f>AM17</f>
        <v>255.28</v>
      </c>
      <c r="AN8" s="300"/>
      <c r="AO8" s="18"/>
      <c r="AP8" s="301">
        <f>AP17</f>
        <v>255.28</v>
      </c>
      <c r="AQ8" s="300"/>
      <c r="AR8" s="18"/>
      <c r="AS8" s="301">
        <f>AS17</f>
        <v>255.28</v>
      </c>
      <c r="AT8" s="596"/>
      <c r="AU8" s="629"/>
      <c r="AV8" s="675"/>
    </row>
    <row r="9" spans="1:48" s="13" customFormat="1" ht="24" hidden="1">
      <c r="A9" s="4"/>
      <c r="B9" s="5" t="s">
        <v>34</v>
      </c>
      <c r="C9" s="6"/>
      <c r="D9" s="489"/>
      <c r="E9" s="14"/>
      <c r="F9" s="490"/>
      <c r="G9" s="538"/>
      <c r="H9" s="350"/>
      <c r="I9" s="542"/>
      <c r="J9" s="351"/>
      <c r="K9" s="352"/>
      <c r="L9" s="586"/>
      <c r="M9" s="304"/>
      <c r="N9" s="27"/>
      <c r="O9" s="305"/>
      <c r="P9" s="304"/>
      <c r="Q9" s="27"/>
      <c r="R9" s="398"/>
      <c r="S9" s="304"/>
      <c r="T9" s="27"/>
      <c r="U9" s="305"/>
      <c r="V9" s="304"/>
      <c r="W9" s="27"/>
      <c r="X9" s="398"/>
      <c r="Y9" s="304"/>
      <c r="Z9" s="27"/>
      <c r="AA9" s="305"/>
      <c r="AB9" s="304"/>
      <c r="AC9" s="27"/>
      <c r="AD9" s="305"/>
      <c r="AE9" s="304"/>
      <c r="AF9" s="27"/>
      <c r="AG9" s="305"/>
      <c r="AH9" s="304"/>
      <c r="AI9" s="27"/>
      <c r="AJ9" s="305"/>
      <c r="AK9" s="304"/>
      <c r="AL9" s="27"/>
      <c r="AM9" s="398"/>
      <c r="AN9" s="304"/>
      <c r="AO9" s="27"/>
      <c r="AP9" s="305"/>
      <c r="AQ9" s="304"/>
      <c r="AR9" s="27"/>
      <c r="AS9" s="305"/>
      <c r="AT9" s="596"/>
      <c r="AU9" s="629"/>
      <c r="AV9" s="675"/>
    </row>
    <row r="10" spans="1:48" s="32" customFormat="1" ht="24" hidden="1">
      <c r="A10" s="28" t="s">
        <v>35</v>
      </c>
      <c r="B10" s="29" t="s">
        <v>36</v>
      </c>
      <c r="C10" s="30" t="s">
        <v>27</v>
      </c>
      <c r="D10" s="489"/>
      <c r="E10" s="14"/>
      <c r="F10" s="490"/>
      <c r="G10" s="538"/>
      <c r="H10" s="347"/>
      <c r="I10" s="541"/>
      <c r="J10" s="348"/>
      <c r="K10" s="349"/>
      <c r="L10" s="585"/>
      <c r="M10" s="302"/>
      <c r="N10" s="24"/>
      <c r="O10" s="303"/>
      <c r="P10" s="302"/>
      <c r="Q10" s="24"/>
      <c r="R10" s="408"/>
      <c r="S10" s="302"/>
      <c r="T10" s="24"/>
      <c r="U10" s="303"/>
      <c r="V10" s="302"/>
      <c r="W10" s="24"/>
      <c r="X10" s="408"/>
      <c r="Y10" s="302"/>
      <c r="Z10" s="24"/>
      <c r="AA10" s="303"/>
      <c r="AB10" s="302"/>
      <c r="AC10" s="24"/>
      <c r="AD10" s="303"/>
      <c r="AE10" s="302"/>
      <c r="AF10" s="24"/>
      <c r="AG10" s="303"/>
      <c r="AH10" s="302"/>
      <c r="AI10" s="24"/>
      <c r="AJ10" s="303"/>
      <c r="AK10" s="302"/>
      <c r="AL10" s="24"/>
      <c r="AM10" s="408"/>
      <c r="AN10" s="302"/>
      <c r="AO10" s="24"/>
      <c r="AP10" s="303"/>
      <c r="AQ10" s="302"/>
      <c r="AR10" s="24"/>
      <c r="AS10" s="303"/>
      <c r="AT10" s="597"/>
      <c r="AU10" s="630"/>
      <c r="AV10" s="677"/>
    </row>
    <row r="11" spans="1:48" s="13" customFormat="1" ht="12" hidden="1" customHeight="1">
      <c r="A11" s="4"/>
      <c r="B11" s="5"/>
      <c r="C11" s="30" t="s">
        <v>27</v>
      </c>
      <c r="D11" s="489"/>
      <c r="E11" s="14"/>
      <c r="F11" s="490"/>
      <c r="G11" s="538"/>
      <c r="H11" s="350"/>
      <c r="I11" s="542"/>
      <c r="J11" s="351"/>
      <c r="K11" s="352"/>
      <c r="L11" s="586"/>
      <c r="M11" s="304"/>
      <c r="N11" s="27"/>
      <c r="O11" s="305"/>
      <c r="P11" s="304"/>
      <c r="Q11" s="27"/>
      <c r="R11" s="398"/>
      <c r="S11" s="304"/>
      <c r="T11" s="27"/>
      <c r="U11" s="305"/>
      <c r="V11" s="304"/>
      <c r="W11" s="27"/>
      <c r="X11" s="398"/>
      <c r="Y11" s="304"/>
      <c r="Z11" s="27"/>
      <c r="AA11" s="305"/>
      <c r="AB11" s="304"/>
      <c r="AC11" s="27"/>
      <c r="AD11" s="305"/>
      <c r="AE11" s="304"/>
      <c r="AF11" s="27"/>
      <c r="AG11" s="305"/>
      <c r="AH11" s="304"/>
      <c r="AI11" s="27"/>
      <c r="AJ11" s="305"/>
      <c r="AK11" s="304"/>
      <c r="AL11" s="27"/>
      <c r="AM11" s="398"/>
      <c r="AN11" s="304"/>
      <c r="AO11" s="27"/>
      <c r="AP11" s="305"/>
      <c r="AQ11" s="304"/>
      <c r="AR11" s="27"/>
      <c r="AS11" s="305"/>
      <c r="AT11" s="598"/>
      <c r="AU11" s="631"/>
      <c r="AV11" s="675"/>
    </row>
    <row r="12" spans="1:48" s="13" customFormat="1" hidden="1">
      <c r="A12" s="4"/>
      <c r="B12" s="5"/>
      <c r="C12" s="30" t="s">
        <v>27</v>
      </c>
      <c r="D12" s="489"/>
      <c r="E12" s="14"/>
      <c r="F12" s="490"/>
      <c r="G12" s="538"/>
      <c r="H12" s="350"/>
      <c r="I12" s="542"/>
      <c r="J12" s="351"/>
      <c r="K12" s="352"/>
      <c r="L12" s="586"/>
      <c r="M12" s="304"/>
      <c r="N12" s="27"/>
      <c r="O12" s="305"/>
      <c r="P12" s="304"/>
      <c r="Q12" s="27"/>
      <c r="R12" s="398"/>
      <c r="S12" s="304"/>
      <c r="T12" s="27"/>
      <c r="U12" s="305"/>
      <c r="V12" s="304"/>
      <c r="W12" s="27"/>
      <c r="X12" s="398"/>
      <c r="Y12" s="304"/>
      <c r="Z12" s="27"/>
      <c r="AA12" s="305"/>
      <c r="AB12" s="304"/>
      <c r="AC12" s="27"/>
      <c r="AD12" s="305"/>
      <c r="AE12" s="304"/>
      <c r="AF12" s="27"/>
      <c r="AG12" s="305"/>
      <c r="AH12" s="304"/>
      <c r="AI12" s="27"/>
      <c r="AJ12" s="305"/>
      <c r="AK12" s="304"/>
      <c r="AL12" s="27"/>
      <c r="AM12" s="398"/>
      <c r="AN12" s="304"/>
      <c r="AO12" s="27"/>
      <c r="AP12" s="305"/>
      <c r="AQ12" s="304"/>
      <c r="AR12" s="27"/>
      <c r="AS12" s="305"/>
      <c r="AT12" s="598"/>
      <c r="AU12" s="631"/>
      <c r="AV12" s="675"/>
    </row>
    <row r="13" spans="1:48" s="13" customFormat="1" hidden="1">
      <c r="A13" s="4"/>
      <c r="B13" s="5" t="s">
        <v>37</v>
      </c>
      <c r="C13" s="30" t="s">
        <v>27</v>
      </c>
      <c r="D13" s="489"/>
      <c r="E13" s="14"/>
      <c r="F13" s="490"/>
      <c r="G13" s="538"/>
      <c r="H13" s="350"/>
      <c r="I13" s="542"/>
      <c r="J13" s="351"/>
      <c r="K13" s="352"/>
      <c r="L13" s="586"/>
      <c r="M13" s="304"/>
      <c r="N13" s="27"/>
      <c r="O13" s="305"/>
      <c r="P13" s="304"/>
      <c r="Q13" s="27"/>
      <c r="R13" s="398"/>
      <c r="S13" s="304"/>
      <c r="T13" s="27"/>
      <c r="U13" s="305"/>
      <c r="V13" s="304"/>
      <c r="W13" s="27"/>
      <c r="X13" s="398"/>
      <c r="Y13" s="304"/>
      <c r="Z13" s="27"/>
      <c r="AA13" s="305"/>
      <c r="AB13" s="304"/>
      <c r="AC13" s="27"/>
      <c r="AD13" s="305"/>
      <c r="AE13" s="304"/>
      <c r="AF13" s="27"/>
      <c r="AG13" s="305"/>
      <c r="AH13" s="304"/>
      <c r="AI13" s="27"/>
      <c r="AJ13" s="305"/>
      <c r="AK13" s="304"/>
      <c r="AL13" s="27"/>
      <c r="AM13" s="398"/>
      <c r="AN13" s="304"/>
      <c r="AO13" s="27"/>
      <c r="AP13" s="305"/>
      <c r="AQ13" s="304"/>
      <c r="AR13" s="27"/>
      <c r="AS13" s="305"/>
      <c r="AT13" s="598"/>
      <c r="AU13" s="631"/>
      <c r="AV13" s="675"/>
    </row>
    <row r="14" spans="1:48" s="13" customFormat="1" ht="24" hidden="1">
      <c r="A14" s="4"/>
      <c r="B14" s="5" t="s">
        <v>38</v>
      </c>
      <c r="C14" s="6"/>
      <c r="D14" s="489"/>
      <c r="E14" s="14"/>
      <c r="F14" s="490"/>
      <c r="G14" s="538"/>
      <c r="H14" s="350"/>
      <c r="I14" s="542"/>
      <c r="J14" s="351"/>
      <c r="K14" s="352"/>
      <c r="L14" s="586"/>
      <c r="M14" s="304"/>
      <c r="N14" s="27"/>
      <c r="O14" s="305"/>
      <c r="P14" s="304"/>
      <c r="Q14" s="27"/>
      <c r="R14" s="398"/>
      <c r="S14" s="304"/>
      <c r="T14" s="27"/>
      <c r="U14" s="305"/>
      <c r="V14" s="304"/>
      <c r="W14" s="27"/>
      <c r="X14" s="398"/>
      <c r="Y14" s="304"/>
      <c r="Z14" s="27"/>
      <c r="AA14" s="305"/>
      <c r="AB14" s="304"/>
      <c r="AC14" s="27"/>
      <c r="AD14" s="305"/>
      <c r="AE14" s="304"/>
      <c r="AF14" s="27"/>
      <c r="AG14" s="305"/>
      <c r="AH14" s="304"/>
      <c r="AI14" s="27"/>
      <c r="AJ14" s="305"/>
      <c r="AK14" s="304"/>
      <c r="AL14" s="27"/>
      <c r="AM14" s="398"/>
      <c r="AN14" s="304"/>
      <c r="AO14" s="27"/>
      <c r="AP14" s="305"/>
      <c r="AQ14" s="304"/>
      <c r="AR14" s="27"/>
      <c r="AS14" s="305"/>
      <c r="AT14" s="598"/>
      <c r="AU14" s="631"/>
      <c r="AV14" s="675"/>
    </row>
    <row r="15" spans="1:48" s="13" customFormat="1" ht="24" hidden="1">
      <c r="A15" s="4"/>
      <c r="B15" s="5" t="s">
        <v>39</v>
      </c>
      <c r="C15" s="6"/>
      <c r="D15" s="489"/>
      <c r="E15" s="14"/>
      <c r="F15" s="490"/>
      <c r="G15" s="538"/>
      <c r="H15" s="350"/>
      <c r="I15" s="542"/>
      <c r="J15" s="351"/>
      <c r="K15" s="352"/>
      <c r="L15" s="586"/>
      <c r="M15" s="304"/>
      <c r="N15" s="27"/>
      <c r="O15" s="305"/>
      <c r="P15" s="304"/>
      <c r="Q15" s="27"/>
      <c r="R15" s="398"/>
      <c r="S15" s="304"/>
      <c r="T15" s="27"/>
      <c r="U15" s="305"/>
      <c r="V15" s="304"/>
      <c r="W15" s="27"/>
      <c r="X15" s="398"/>
      <c r="Y15" s="304"/>
      <c r="Z15" s="27"/>
      <c r="AA15" s="305"/>
      <c r="AB15" s="304"/>
      <c r="AC15" s="27"/>
      <c r="AD15" s="305"/>
      <c r="AE15" s="304"/>
      <c r="AF15" s="27"/>
      <c r="AG15" s="305"/>
      <c r="AH15" s="304"/>
      <c r="AI15" s="27"/>
      <c r="AJ15" s="305"/>
      <c r="AK15" s="304"/>
      <c r="AL15" s="27"/>
      <c r="AM15" s="398"/>
      <c r="AN15" s="304"/>
      <c r="AO15" s="27"/>
      <c r="AP15" s="305"/>
      <c r="AQ15" s="304"/>
      <c r="AR15" s="27"/>
      <c r="AS15" s="305"/>
      <c r="AT15" s="598"/>
      <c r="AU15" s="631"/>
      <c r="AV15" s="675"/>
    </row>
    <row r="16" spans="1:48" s="32" customFormat="1">
      <c r="A16" s="28" t="s">
        <v>40</v>
      </c>
      <c r="B16" s="29" t="s">
        <v>41</v>
      </c>
      <c r="C16" s="30"/>
      <c r="D16" s="493">
        <f t="shared" ref="D16:AS16" si="0">D17+D20</f>
        <v>1551.2666666666664</v>
      </c>
      <c r="E16" s="22">
        <f t="shared" si="0"/>
        <v>0</v>
      </c>
      <c r="F16" s="494">
        <f t="shared" si="0"/>
        <v>1551.2666666666664</v>
      </c>
      <c r="G16" s="540">
        <f t="shared" si="0"/>
        <v>1609.0299999999997</v>
      </c>
      <c r="H16" s="346">
        <f t="shared" si="0"/>
        <v>0</v>
      </c>
      <c r="I16" s="543">
        <f t="shared" si="0"/>
        <v>1609.0299999999997</v>
      </c>
      <c r="J16" s="348">
        <f t="shared" si="0"/>
        <v>1585.4999999999998</v>
      </c>
      <c r="K16" s="349">
        <f t="shared" si="0"/>
        <v>0</v>
      </c>
      <c r="L16" s="585">
        <f t="shared" si="0"/>
        <v>1585.4999999999998</v>
      </c>
      <c r="M16" s="302">
        <f t="shared" si="0"/>
        <v>1583.4799999999998</v>
      </c>
      <c r="N16" s="24">
        <f t="shared" si="0"/>
        <v>0</v>
      </c>
      <c r="O16" s="303">
        <f t="shared" si="0"/>
        <v>1583.4799999999998</v>
      </c>
      <c r="P16" s="302">
        <f t="shared" si="0"/>
        <v>1583.4799999999998</v>
      </c>
      <c r="Q16" s="24">
        <f t="shared" si="0"/>
        <v>0</v>
      </c>
      <c r="R16" s="408">
        <f t="shared" si="0"/>
        <v>1583.4799999999998</v>
      </c>
      <c r="S16" s="302">
        <f t="shared" si="0"/>
        <v>1583.4799999999998</v>
      </c>
      <c r="T16" s="24">
        <f t="shared" si="0"/>
        <v>0</v>
      </c>
      <c r="U16" s="303">
        <f t="shared" si="0"/>
        <v>1583.4799999999998</v>
      </c>
      <c r="V16" s="302">
        <f t="shared" si="0"/>
        <v>1583.4799999999998</v>
      </c>
      <c r="W16" s="24">
        <f t="shared" si="0"/>
        <v>0</v>
      </c>
      <c r="X16" s="408">
        <f t="shared" si="0"/>
        <v>1583.4799999999998</v>
      </c>
      <c r="Y16" s="302">
        <f t="shared" si="0"/>
        <v>1583.4799999999998</v>
      </c>
      <c r="Z16" s="24">
        <f t="shared" si="0"/>
        <v>0</v>
      </c>
      <c r="AA16" s="303">
        <f t="shared" si="0"/>
        <v>1583.4799999999998</v>
      </c>
      <c r="AB16" s="302">
        <f t="shared" si="0"/>
        <v>1583.4799999999998</v>
      </c>
      <c r="AC16" s="24">
        <f t="shared" si="0"/>
        <v>0</v>
      </c>
      <c r="AD16" s="303">
        <f t="shared" si="0"/>
        <v>1583.4799999999998</v>
      </c>
      <c r="AE16" s="302">
        <f t="shared" si="0"/>
        <v>1583.4799999999998</v>
      </c>
      <c r="AF16" s="24">
        <f t="shared" si="0"/>
        <v>0</v>
      </c>
      <c r="AG16" s="303">
        <f t="shared" si="0"/>
        <v>1583.4799999999998</v>
      </c>
      <c r="AH16" s="302">
        <f t="shared" si="0"/>
        <v>1583.4799999999998</v>
      </c>
      <c r="AI16" s="24">
        <f t="shared" si="0"/>
        <v>0</v>
      </c>
      <c r="AJ16" s="303">
        <f t="shared" si="0"/>
        <v>1583.4799999999998</v>
      </c>
      <c r="AK16" s="302">
        <f t="shared" si="0"/>
        <v>1583.4799999999998</v>
      </c>
      <c r="AL16" s="24">
        <f t="shared" si="0"/>
        <v>0</v>
      </c>
      <c r="AM16" s="408">
        <f t="shared" si="0"/>
        <v>1583.4799999999998</v>
      </c>
      <c r="AN16" s="302">
        <f t="shared" si="0"/>
        <v>1583.4799999999998</v>
      </c>
      <c r="AO16" s="24">
        <f t="shared" si="0"/>
        <v>0</v>
      </c>
      <c r="AP16" s="303">
        <f t="shared" si="0"/>
        <v>1583.4799999999998</v>
      </c>
      <c r="AQ16" s="302">
        <f t="shared" si="0"/>
        <v>1583.4799999999998</v>
      </c>
      <c r="AR16" s="24">
        <f t="shared" si="0"/>
        <v>0</v>
      </c>
      <c r="AS16" s="303">
        <f t="shared" si="0"/>
        <v>1583.4799999999998</v>
      </c>
      <c r="AT16" s="597"/>
      <c r="AU16" s="630"/>
      <c r="AV16" s="677"/>
    </row>
    <row r="17" spans="1:49" s="376" customFormat="1">
      <c r="A17" s="377" t="s">
        <v>42</v>
      </c>
      <c r="B17" s="371" t="s">
        <v>43</v>
      </c>
      <c r="C17" s="372" t="s">
        <v>27</v>
      </c>
      <c r="D17" s="700">
        <v>235</v>
      </c>
      <c r="E17" s="373"/>
      <c r="F17" s="701">
        <v>235</v>
      </c>
      <c r="G17" s="446">
        <f>I17</f>
        <v>280.83</v>
      </c>
      <c r="H17" s="445"/>
      <c r="I17" s="705">
        <v>280.83</v>
      </c>
      <c r="J17" s="446">
        <f>L17</f>
        <v>257.3</v>
      </c>
      <c r="K17" s="445"/>
      <c r="L17" s="705">
        <v>257.3</v>
      </c>
      <c r="M17" s="447">
        <f>O17</f>
        <v>255.28</v>
      </c>
      <c r="N17" s="281"/>
      <c r="O17" s="448">
        <v>255.28</v>
      </c>
      <c r="P17" s="447">
        <f>M17</f>
        <v>255.28</v>
      </c>
      <c r="Q17" s="281"/>
      <c r="R17" s="291">
        <f>O17</f>
        <v>255.28</v>
      </c>
      <c r="S17" s="447">
        <f>P17</f>
        <v>255.28</v>
      </c>
      <c r="T17" s="281"/>
      <c r="U17" s="448">
        <f>R17</f>
        <v>255.28</v>
      </c>
      <c r="V17" s="447">
        <f>S17</f>
        <v>255.28</v>
      </c>
      <c r="W17" s="281"/>
      <c r="X17" s="291">
        <f>U17</f>
        <v>255.28</v>
      </c>
      <c r="Y17" s="447">
        <f>V17</f>
        <v>255.28</v>
      </c>
      <c r="Z17" s="281"/>
      <c r="AA17" s="448">
        <f>X17</f>
        <v>255.28</v>
      </c>
      <c r="AB17" s="447">
        <f>Y17</f>
        <v>255.28</v>
      </c>
      <c r="AC17" s="281"/>
      <c r="AD17" s="448">
        <f>AA17</f>
        <v>255.28</v>
      </c>
      <c r="AE17" s="447">
        <f>AB17</f>
        <v>255.28</v>
      </c>
      <c r="AF17" s="281"/>
      <c r="AG17" s="448">
        <f>AD17</f>
        <v>255.28</v>
      </c>
      <c r="AH17" s="447">
        <f>AE17</f>
        <v>255.28</v>
      </c>
      <c r="AI17" s="281"/>
      <c r="AJ17" s="448">
        <f>AG17</f>
        <v>255.28</v>
      </c>
      <c r="AK17" s="447">
        <f>AH17</f>
        <v>255.28</v>
      </c>
      <c r="AL17" s="281"/>
      <c r="AM17" s="291">
        <f>AJ17</f>
        <v>255.28</v>
      </c>
      <c r="AN17" s="447">
        <f>AK17</f>
        <v>255.28</v>
      </c>
      <c r="AO17" s="281"/>
      <c r="AP17" s="448">
        <f>AM17</f>
        <v>255.28</v>
      </c>
      <c r="AQ17" s="447">
        <f>AN17</f>
        <v>255.28</v>
      </c>
      <c r="AR17" s="281"/>
      <c r="AS17" s="448">
        <f>AP17</f>
        <v>255.28</v>
      </c>
      <c r="AT17" s="604"/>
      <c r="AU17" s="638"/>
      <c r="AV17" s="692"/>
    </row>
    <row r="18" spans="1:49" s="13" customFormat="1" ht="22.5" hidden="1" customHeight="1">
      <c r="A18" s="4"/>
      <c r="B18" s="5" t="s">
        <v>44</v>
      </c>
      <c r="C18" s="6" t="s">
        <v>27</v>
      </c>
      <c r="D18" s="489">
        <v>0.46</v>
      </c>
      <c r="E18" s="14">
        <v>0.46</v>
      </c>
      <c r="F18" s="490">
        <v>0.46</v>
      </c>
      <c r="G18" s="538"/>
      <c r="H18" s="342"/>
      <c r="I18" s="544"/>
      <c r="J18" s="344"/>
      <c r="K18" s="345"/>
      <c r="L18" s="584"/>
      <c r="M18" s="300"/>
      <c r="N18" s="18"/>
      <c r="O18" s="301"/>
      <c r="P18" s="300"/>
      <c r="Q18" s="18"/>
      <c r="R18" s="295"/>
      <c r="S18" s="300"/>
      <c r="T18" s="18"/>
      <c r="U18" s="301"/>
      <c r="V18" s="300"/>
      <c r="W18" s="18"/>
      <c r="X18" s="295"/>
      <c r="Y18" s="300"/>
      <c r="Z18" s="18"/>
      <c r="AA18" s="301"/>
      <c r="AB18" s="300"/>
      <c r="AC18" s="18"/>
      <c r="AD18" s="301"/>
      <c r="AE18" s="300"/>
      <c r="AF18" s="18"/>
      <c r="AG18" s="301"/>
      <c r="AH18" s="300"/>
      <c r="AI18" s="18"/>
      <c r="AJ18" s="301"/>
      <c r="AK18" s="300"/>
      <c r="AL18" s="18"/>
      <c r="AM18" s="295"/>
      <c r="AN18" s="300"/>
      <c r="AO18" s="18"/>
      <c r="AP18" s="301"/>
      <c r="AQ18" s="300"/>
      <c r="AR18" s="18"/>
      <c r="AS18" s="301"/>
      <c r="AT18" s="596"/>
      <c r="AU18" s="629"/>
      <c r="AV18" s="675"/>
    </row>
    <row r="19" spans="1:49" s="13" customFormat="1" hidden="1">
      <c r="A19" s="4"/>
      <c r="B19" s="5" t="s">
        <v>45</v>
      </c>
      <c r="C19" s="6" t="s">
        <v>27</v>
      </c>
      <c r="D19" s="489"/>
      <c r="E19" s="14"/>
      <c r="F19" s="490"/>
      <c r="G19" s="538"/>
      <c r="H19" s="342"/>
      <c r="I19" s="544"/>
      <c r="J19" s="344"/>
      <c r="K19" s="345"/>
      <c r="L19" s="584"/>
      <c r="M19" s="300"/>
      <c r="N19" s="18"/>
      <c r="O19" s="301"/>
      <c r="P19" s="300"/>
      <c r="Q19" s="18"/>
      <c r="R19" s="295"/>
      <c r="S19" s="300"/>
      <c r="T19" s="18"/>
      <c r="U19" s="301"/>
      <c r="V19" s="300"/>
      <c r="W19" s="18"/>
      <c r="X19" s="295"/>
      <c r="Y19" s="300"/>
      <c r="Z19" s="18"/>
      <c r="AA19" s="301"/>
      <c r="AB19" s="300"/>
      <c r="AC19" s="18"/>
      <c r="AD19" s="301"/>
      <c r="AE19" s="300"/>
      <c r="AF19" s="18"/>
      <c r="AG19" s="301"/>
      <c r="AH19" s="300"/>
      <c r="AI19" s="18"/>
      <c r="AJ19" s="301"/>
      <c r="AK19" s="300"/>
      <c r="AL19" s="18"/>
      <c r="AM19" s="295"/>
      <c r="AN19" s="300"/>
      <c r="AO19" s="18"/>
      <c r="AP19" s="301"/>
      <c r="AQ19" s="300"/>
      <c r="AR19" s="18"/>
      <c r="AS19" s="301"/>
      <c r="AT19" s="596"/>
      <c r="AU19" s="629"/>
      <c r="AV19" s="675"/>
    </row>
    <row r="20" spans="1:49" s="31" customFormat="1">
      <c r="A20" s="28" t="s">
        <v>46</v>
      </c>
      <c r="B20" s="29" t="s">
        <v>47</v>
      </c>
      <c r="C20" s="30" t="s">
        <v>27</v>
      </c>
      <c r="D20" s="493">
        <f>SUM(D21:D24)</f>
        <v>1316.2666666666664</v>
      </c>
      <c r="E20" s="22"/>
      <c r="F20" s="494">
        <f>SUM(F21:F24)</f>
        <v>1316.2666666666664</v>
      </c>
      <c r="G20" s="540">
        <f>SUM(G21:G24)</f>
        <v>1328.1999999999998</v>
      </c>
      <c r="H20" s="346"/>
      <c r="I20" s="543">
        <f>SUM(I21:I24)</f>
        <v>1328.1999999999998</v>
      </c>
      <c r="J20" s="348">
        <f>SUM(J21:J24)</f>
        <v>1328.1999999999998</v>
      </c>
      <c r="K20" s="349"/>
      <c r="L20" s="585">
        <f>SUM(L21:L24)</f>
        <v>1328.1999999999998</v>
      </c>
      <c r="M20" s="302">
        <f>SUM(M21:M24)</f>
        <v>1328.1999999999998</v>
      </c>
      <c r="N20" s="24"/>
      <c r="O20" s="303">
        <f>SUM(O21:O24)</f>
        <v>1328.1999999999998</v>
      </c>
      <c r="P20" s="302">
        <f>SUM(P21:P24)</f>
        <v>1328.1999999999998</v>
      </c>
      <c r="Q20" s="24"/>
      <c r="R20" s="408">
        <f>SUM(R21:R24)</f>
        <v>1328.1999999999998</v>
      </c>
      <c r="S20" s="302">
        <f>SUM(S21:S24)</f>
        <v>1328.1999999999998</v>
      </c>
      <c r="T20" s="24"/>
      <c r="U20" s="303">
        <f>SUM(U21:U24)</f>
        <v>1328.1999999999998</v>
      </c>
      <c r="V20" s="302">
        <f>SUM(V21:V24)</f>
        <v>1328.1999999999998</v>
      </c>
      <c r="W20" s="24"/>
      <c r="X20" s="408">
        <f>SUM(X21:X24)</f>
        <v>1328.1999999999998</v>
      </c>
      <c r="Y20" s="302">
        <f>SUM(Y21:Y24)</f>
        <v>1328.1999999999998</v>
      </c>
      <c r="Z20" s="24"/>
      <c r="AA20" s="303">
        <f>SUM(AA21:AA24)</f>
        <v>1328.1999999999998</v>
      </c>
      <c r="AB20" s="302">
        <f>SUM(AB21:AB24)</f>
        <v>1328.1999999999998</v>
      </c>
      <c r="AC20" s="24"/>
      <c r="AD20" s="303">
        <f>SUM(AD21:AD24)</f>
        <v>1328.1999999999998</v>
      </c>
      <c r="AE20" s="302">
        <f>SUM(AE21:AE24)</f>
        <v>1328.1999999999998</v>
      </c>
      <c r="AF20" s="24"/>
      <c r="AG20" s="303">
        <f>SUM(AG21:AG24)</f>
        <v>1328.1999999999998</v>
      </c>
      <c r="AH20" s="302">
        <f>SUM(AH21:AH24)</f>
        <v>1328.1999999999998</v>
      </c>
      <c r="AI20" s="24"/>
      <c r="AJ20" s="303">
        <f>SUM(AJ21:AJ24)</f>
        <v>1328.1999999999998</v>
      </c>
      <c r="AK20" s="302">
        <f>SUM(AK21:AK24)</f>
        <v>1328.1999999999998</v>
      </c>
      <c r="AL20" s="24"/>
      <c r="AM20" s="408">
        <f>SUM(AM21:AM24)</f>
        <v>1328.1999999999998</v>
      </c>
      <c r="AN20" s="302">
        <f>SUM(AN21:AN24)</f>
        <v>1328.1999999999998</v>
      </c>
      <c r="AO20" s="24"/>
      <c r="AP20" s="303">
        <f>SUM(AP21:AP24)</f>
        <v>1328.1999999999998</v>
      </c>
      <c r="AQ20" s="302">
        <f>SUM(AQ21:AQ24)</f>
        <v>1328.1999999999998</v>
      </c>
      <c r="AR20" s="24"/>
      <c r="AS20" s="303">
        <f>SUM(AS21:AS24)</f>
        <v>1328.1999999999998</v>
      </c>
      <c r="AT20" s="597"/>
      <c r="AU20" s="630"/>
      <c r="AV20" s="677"/>
      <c r="AW20" s="271"/>
    </row>
    <row r="21" spans="1:49" s="31" customFormat="1" outlineLevel="1">
      <c r="A21" s="28" t="s">
        <v>48</v>
      </c>
      <c r="B21" s="29" t="s">
        <v>49</v>
      </c>
      <c r="C21" s="30" t="s">
        <v>27</v>
      </c>
      <c r="D21" s="489"/>
      <c r="E21" s="14"/>
      <c r="F21" s="490"/>
      <c r="G21" s="538"/>
      <c r="H21" s="353"/>
      <c r="I21" s="545"/>
      <c r="J21" s="354"/>
      <c r="K21" s="355"/>
      <c r="L21" s="587"/>
      <c r="M21" s="306"/>
      <c r="N21" s="35"/>
      <c r="O21" s="307"/>
      <c r="P21" s="306"/>
      <c r="Q21" s="35"/>
      <c r="R21" s="296"/>
      <c r="S21" s="306"/>
      <c r="T21" s="35"/>
      <c r="U21" s="307"/>
      <c r="V21" s="306"/>
      <c r="W21" s="35"/>
      <c r="X21" s="296"/>
      <c r="Y21" s="306"/>
      <c r="Z21" s="35"/>
      <c r="AA21" s="307"/>
      <c r="AB21" s="306"/>
      <c r="AC21" s="35"/>
      <c r="AD21" s="307"/>
      <c r="AE21" s="306"/>
      <c r="AF21" s="35"/>
      <c r="AG21" s="307"/>
      <c r="AH21" s="306"/>
      <c r="AI21" s="35"/>
      <c r="AJ21" s="307"/>
      <c r="AK21" s="306"/>
      <c r="AL21" s="35"/>
      <c r="AM21" s="296"/>
      <c r="AN21" s="306"/>
      <c r="AO21" s="35"/>
      <c r="AP21" s="307"/>
      <c r="AQ21" s="306"/>
      <c r="AR21" s="35"/>
      <c r="AS21" s="307"/>
      <c r="AT21" s="599"/>
      <c r="AU21" s="632"/>
      <c r="AV21" s="677"/>
      <c r="AW21" s="271"/>
    </row>
    <row r="22" spans="1:49" s="31" customFormat="1" outlineLevel="1">
      <c r="A22" s="36" t="s">
        <v>50</v>
      </c>
      <c r="B22" s="29" t="s">
        <v>51</v>
      </c>
      <c r="C22" s="30" t="s">
        <v>27</v>
      </c>
      <c r="D22" s="489">
        <v>466.0333333333333</v>
      </c>
      <c r="E22" s="14"/>
      <c r="F22" s="490">
        <f>D22</f>
        <v>466.0333333333333</v>
      </c>
      <c r="G22" s="538">
        <f>'[78]Разбивка на 8 мес.'!$Y$37</f>
        <v>477.4</v>
      </c>
      <c r="H22" s="353"/>
      <c r="I22" s="545">
        <f>G22</f>
        <v>477.4</v>
      </c>
      <c r="J22" s="354">
        <f>G22</f>
        <v>477.4</v>
      </c>
      <c r="K22" s="355"/>
      <c r="L22" s="587">
        <f>J22</f>
        <v>477.4</v>
      </c>
      <c r="M22" s="306">
        <f>J22</f>
        <v>477.4</v>
      </c>
      <c r="N22" s="35"/>
      <c r="O22" s="307">
        <f>M22</f>
        <v>477.4</v>
      </c>
      <c r="P22" s="306">
        <f>M22</f>
        <v>477.4</v>
      </c>
      <c r="Q22" s="35"/>
      <c r="R22" s="296">
        <f>P22</f>
        <v>477.4</v>
      </c>
      <c r="S22" s="306">
        <f>P22</f>
        <v>477.4</v>
      </c>
      <c r="T22" s="35"/>
      <c r="U22" s="307">
        <f>S22</f>
        <v>477.4</v>
      </c>
      <c r="V22" s="306">
        <f>S22</f>
        <v>477.4</v>
      </c>
      <c r="W22" s="35"/>
      <c r="X22" s="296">
        <f>V22</f>
        <v>477.4</v>
      </c>
      <c r="Y22" s="306">
        <f>V22</f>
        <v>477.4</v>
      </c>
      <c r="Z22" s="35"/>
      <c r="AA22" s="307">
        <f>Y22</f>
        <v>477.4</v>
      </c>
      <c r="AB22" s="306">
        <f>Y22</f>
        <v>477.4</v>
      </c>
      <c r="AC22" s="35"/>
      <c r="AD22" s="307">
        <f>AB22</f>
        <v>477.4</v>
      </c>
      <c r="AE22" s="306">
        <f>AB22</f>
        <v>477.4</v>
      </c>
      <c r="AF22" s="35"/>
      <c r="AG22" s="307">
        <f>AE22</f>
        <v>477.4</v>
      </c>
      <c r="AH22" s="306">
        <f>AE22</f>
        <v>477.4</v>
      </c>
      <c r="AI22" s="35"/>
      <c r="AJ22" s="307">
        <f>AH22</f>
        <v>477.4</v>
      </c>
      <c r="AK22" s="306">
        <f>AH22</f>
        <v>477.4</v>
      </c>
      <c r="AL22" s="35"/>
      <c r="AM22" s="296">
        <f>AK22</f>
        <v>477.4</v>
      </c>
      <c r="AN22" s="306">
        <f>AK22</f>
        <v>477.4</v>
      </c>
      <c r="AO22" s="35"/>
      <c r="AP22" s="307">
        <f>AN22</f>
        <v>477.4</v>
      </c>
      <c r="AQ22" s="306">
        <f>AN22</f>
        <v>477.4</v>
      </c>
      <c r="AR22" s="35"/>
      <c r="AS22" s="307">
        <f>AQ22</f>
        <v>477.4</v>
      </c>
      <c r="AT22" s="599"/>
      <c r="AU22" s="632"/>
      <c r="AV22" s="677"/>
      <c r="AW22" s="271"/>
    </row>
    <row r="23" spans="1:49" s="31" customFormat="1" outlineLevel="1">
      <c r="A23" s="36" t="s">
        <v>52</v>
      </c>
      <c r="B23" s="29" t="s">
        <v>272</v>
      </c>
      <c r="C23" s="30" t="s">
        <v>27</v>
      </c>
      <c r="D23" s="489">
        <v>850.23333333333323</v>
      </c>
      <c r="E23" s="14"/>
      <c r="F23" s="490">
        <f>D23</f>
        <v>850.23333333333323</v>
      </c>
      <c r="G23" s="538">
        <f>'[78]Разбивка на 8 мес.'!$Z$37</f>
        <v>850.8</v>
      </c>
      <c r="H23" s="353"/>
      <c r="I23" s="545">
        <f>G23</f>
        <v>850.8</v>
      </c>
      <c r="J23" s="354">
        <f>G23</f>
        <v>850.8</v>
      </c>
      <c r="K23" s="355"/>
      <c r="L23" s="587">
        <f>J23</f>
        <v>850.8</v>
      </c>
      <c r="M23" s="306">
        <f>J23</f>
        <v>850.8</v>
      </c>
      <c r="N23" s="35"/>
      <c r="O23" s="307">
        <f>M23</f>
        <v>850.8</v>
      </c>
      <c r="P23" s="306">
        <f>M23</f>
        <v>850.8</v>
      </c>
      <c r="Q23" s="35"/>
      <c r="R23" s="296">
        <f>P23</f>
        <v>850.8</v>
      </c>
      <c r="S23" s="306">
        <f>P23</f>
        <v>850.8</v>
      </c>
      <c r="T23" s="35"/>
      <c r="U23" s="307">
        <f>S23</f>
        <v>850.8</v>
      </c>
      <c r="V23" s="306">
        <f>S23</f>
        <v>850.8</v>
      </c>
      <c r="W23" s="35"/>
      <c r="X23" s="296">
        <f>V23</f>
        <v>850.8</v>
      </c>
      <c r="Y23" s="306">
        <f>V23</f>
        <v>850.8</v>
      </c>
      <c r="Z23" s="35"/>
      <c r="AA23" s="307">
        <f>Y23</f>
        <v>850.8</v>
      </c>
      <c r="AB23" s="306">
        <f>Y23</f>
        <v>850.8</v>
      </c>
      <c r="AC23" s="35"/>
      <c r="AD23" s="307">
        <f>AB23</f>
        <v>850.8</v>
      </c>
      <c r="AE23" s="306">
        <f>AB23</f>
        <v>850.8</v>
      </c>
      <c r="AF23" s="35"/>
      <c r="AG23" s="307">
        <f>AE23</f>
        <v>850.8</v>
      </c>
      <c r="AH23" s="306">
        <f>AE23</f>
        <v>850.8</v>
      </c>
      <c r="AI23" s="35"/>
      <c r="AJ23" s="307">
        <f>AH23</f>
        <v>850.8</v>
      </c>
      <c r="AK23" s="306">
        <f>AH23</f>
        <v>850.8</v>
      </c>
      <c r="AL23" s="35"/>
      <c r="AM23" s="296">
        <f>AK23</f>
        <v>850.8</v>
      </c>
      <c r="AN23" s="306">
        <f>AK23</f>
        <v>850.8</v>
      </c>
      <c r="AO23" s="35"/>
      <c r="AP23" s="307">
        <f>AN23</f>
        <v>850.8</v>
      </c>
      <c r="AQ23" s="306">
        <f>AN23</f>
        <v>850.8</v>
      </c>
      <c r="AR23" s="35"/>
      <c r="AS23" s="307">
        <f>AQ23</f>
        <v>850.8</v>
      </c>
      <c r="AT23" s="599"/>
      <c r="AU23" s="632"/>
      <c r="AV23" s="677"/>
      <c r="AW23" s="271"/>
    </row>
    <row r="24" spans="1:49" s="31" customFormat="1" outlineLevel="1">
      <c r="A24" s="36" t="s">
        <v>53</v>
      </c>
      <c r="B24" s="29" t="s">
        <v>54</v>
      </c>
      <c r="C24" s="30" t="s">
        <v>27</v>
      </c>
      <c r="D24" s="489"/>
      <c r="E24" s="14"/>
      <c r="F24" s="490">
        <f>D24</f>
        <v>0</v>
      </c>
      <c r="G24" s="546"/>
      <c r="H24" s="353"/>
      <c r="I24" s="545">
        <f>G24</f>
        <v>0</v>
      </c>
      <c r="J24" s="354"/>
      <c r="K24" s="355"/>
      <c r="L24" s="587">
        <f>J24</f>
        <v>0</v>
      </c>
      <c r="M24" s="306"/>
      <c r="N24" s="35"/>
      <c r="O24" s="307">
        <f>M24</f>
        <v>0</v>
      </c>
      <c r="P24" s="306"/>
      <c r="Q24" s="35"/>
      <c r="R24" s="296">
        <f>P24</f>
        <v>0</v>
      </c>
      <c r="S24" s="306"/>
      <c r="T24" s="35"/>
      <c r="U24" s="307">
        <f>S24</f>
        <v>0</v>
      </c>
      <c r="V24" s="306"/>
      <c r="W24" s="35"/>
      <c r="X24" s="296">
        <f>V24</f>
        <v>0</v>
      </c>
      <c r="Y24" s="306"/>
      <c r="Z24" s="35"/>
      <c r="AA24" s="307">
        <f>Y24</f>
        <v>0</v>
      </c>
      <c r="AB24" s="306"/>
      <c r="AC24" s="35"/>
      <c r="AD24" s="307">
        <f>AB24</f>
        <v>0</v>
      </c>
      <c r="AE24" s="306"/>
      <c r="AF24" s="35"/>
      <c r="AG24" s="307">
        <f>AE24</f>
        <v>0</v>
      </c>
      <c r="AH24" s="306"/>
      <c r="AI24" s="35"/>
      <c r="AJ24" s="307">
        <f>AH24</f>
        <v>0</v>
      </c>
      <c r="AK24" s="306"/>
      <c r="AL24" s="35"/>
      <c r="AM24" s="296">
        <f>AK24</f>
        <v>0</v>
      </c>
      <c r="AN24" s="306"/>
      <c r="AO24" s="35"/>
      <c r="AP24" s="307">
        <f>AN24</f>
        <v>0</v>
      </c>
      <c r="AQ24" s="306"/>
      <c r="AR24" s="35"/>
      <c r="AS24" s="307">
        <f>AQ24</f>
        <v>0</v>
      </c>
      <c r="AT24" s="599"/>
      <c r="AU24" s="632"/>
      <c r="AV24" s="677"/>
      <c r="AW24" s="271"/>
    </row>
    <row r="25" spans="1:49" s="31" customFormat="1" outlineLevel="1">
      <c r="A25" s="36"/>
      <c r="B25" s="29"/>
      <c r="C25" s="30" t="s">
        <v>27</v>
      </c>
      <c r="D25" s="489"/>
      <c r="E25" s="14"/>
      <c r="F25" s="490">
        <f>D25</f>
        <v>0</v>
      </c>
      <c r="G25" s="538"/>
      <c r="H25" s="353"/>
      <c r="I25" s="545">
        <f>G25</f>
        <v>0</v>
      </c>
      <c r="J25" s="354"/>
      <c r="K25" s="355"/>
      <c r="L25" s="587">
        <f>J25</f>
        <v>0</v>
      </c>
      <c r="M25" s="306"/>
      <c r="N25" s="35"/>
      <c r="O25" s="307">
        <f>M25</f>
        <v>0</v>
      </c>
      <c r="P25" s="306"/>
      <c r="Q25" s="35"/>
      <c r="R25" s="296">
        <f>P25</f>
        <v>0</v>
      </c>
      <c r="S25" s="306"/>
      <c r="T25" s="35"/>
      <c r="U25" s="307">
        <f>S25</f>
        <v>0</v>
      </c>
      <c r="V25" s="306"/>
      <c r="W25" s="35"/>
      <c r="X25" s="296">
        <f>V25</f>
        <v>0</v>
      </c>
      <c r="Y25" s="306"/>
      <c r="Z25" s="35"/>
      <c r="AA25" s="307">
        <f>Y25</f>
        <v>0</v>
      </c>
      <c r="AB25" s="306"/>
      <c r="AC25" s="35"/>
      <c r="AD25" s="307">
        <f>AB25</f>
        <v>0</v>
      </c>
      <c r="AE25" s="306"/>
      <c r="AF25" s="35"/>
      <c r="AG25" s="307">
        <f>AE25</f>
        <v>0</v>
      </c>
      <c r="AH25" s="306"/>
      <c r="AI25" s="35"/>
      <c r="AJ25" s="307">
        <f>AH25</f>
        <v>0</v>
      </c>
      <c r="AK25" s="306"/>
      <c r="AL25" s="35"/>
      <c r="AM25" s="296">
        <f>AK25</f>
        <v>0</v>
      </c>
      <c r="AN25" s="306"/>
      <c r="AO25" s="35"/>
      <c r="AP25" s="307">
        <f>AN25</f>
        <v>0</v>
      </c>
      <c r="AQ25" s="306"/>
      <c r="AR25" s="35"/>
      <c r="AS25" s="307">
        <f>AQ25</f>
        <v>0</v>
      </c>
      <c r="AT25" s="599"/>
      <c r="AU25" s="632"/>
      <c r="AV25" s="677"/>
      <c r="AW25" s="271"/>
    </row>
    <row r="26" spans="1:49" s="31" customFormat="1" outlineLevel="1">
      <c r="A26" s="36"/>
      <c r="B26" s="29"/>
      <c r="C26" s="30" t="s">
        <v>27</v>
      </c>
      <c r="D26" s="489"/>
      <c r="E26" s="14"/>
      <c r="F26" s="490">
        <f>D26</f>
        <v>0</v>
      </c>
      <c r="G26" s="538"/>
      <c r="H26" s="353"/>
      <c r="I26" s="545">
        <f>G26</f>
        <v>0</v>
      </c>
      <c r="J26" s="354"/>
      <c r="K26" s="355"/>
      <c r="L26" s="587">
        <f>J26</f>
        <v>0</v>
      </c>
      <c r="M26" s="306"/>
      <c r="N26" s="35"/>
      <c r="O26" s="307">
        <f>M26</f>
        <v>0</v>
      </c>
      <c r="P26" s="306"/>
      <c r="Q26" s="35"/>
      <c r="R26" s="296">
        <f>P26</f>
        <v>0</v>
      </c>
      <c r="S26" s="306"/>
      <c r="T26" s="35"/>
      <c r="U26" s="307">
        <f>S26</f>
        <v>0</v>
      </c>
      <c r="V26" s="306"/>
      <c r="W26" s="35"/>
      <c r="X26" s="296">
        <f>V26</f>
        <v>0</v>
      </c>
      <c r="Y26" s="306"/>
      <c r="Z26" s="35"/>
      <c r="AA26" s="307">
        <f>Y26</f>
        <v>0</v>
      </c>
      <c r="AB26" s="306"/>
      <c r="AC26" s="35"/>
      <c r="AD26" s="307">
        <f>AB26</f>
        <v>0</v>
      </c>
      <c r="AE26" s="306"/>
      <c r="AF26" s="35"/>
      <c r="AG26" s="307">
        <f>AE26</f>
        <v>0</v>
      </c>
      <c r="AH26" s="306"/>
      <c r="AI26" s="35"/>
      <c r="AJ26" s="307">
        <f>AH26</f>
        <v>0</v>
      </c>
      <c r="AK26" s="306"/>
      <c r="AL26" s="35"/>
      <c r="AM26" s="296">
        <f>AK26</f>
        <v>0</v>
      </c>
      <c r="AN26" s="306"/>
      <c r="AO26" s="35"/>
      <c r="AP26" s="307">
        <f>AN26</f>
        <v>0</v>
      </c>
      <c r="AQ26" s="306"/>
      <c r="AR26" s="35"/>
      <c r="AS26" s="307">
        <f>AQ26</f>
        <v>0</v>
      </c>
      <c r="AT26" s="297"/>
      <c r="AU26" s="296"/>
      <c r="AV26" s="677"/>
      <c r="AW26" s="271"/>
    </row>
    <row r="27" spans="1:49" s="31" customFormat="1" outlineLevel="1">
      <c r="A27" s="36"/>
      <c r="B27" s="37" t="s">
        <v>55</v>
      </c>
      <c r="C27" s="30" t="s">
        <v>27</v>
      </c>
      <c r="D27" s="489">
        <f>D20*D29</f>
        <v>710.78399999999988</v>
      </c>
      <c r="E27" s="14">
        <f>E29*E7</f>
        <v>837.68399999999997</v>
      </c>
      <c r="F27" s="490">
        <f>F20*F29</f>
        <v>710.78399999999988</v>
      </c>
      <c r="G27" s="538">
        <f>G20*G29</f>
        <v>800.60000000000014</v>
      </c>
      <c r="H27" s="346">
        <f>H29*H7</f>
        <v>969.87608643276633</v>
      </c>
      <c r="I27" s="543">
        <f>I20*I29</f>
        <v>800.60000000000014</v>
      </c>
      <c r="J27" s="348">
        <f>J20*J29</f>
        <v>800.60000000000014</v>
      </c>
      <c r="K27" s="349">
        <f>K29*K7</f>
        <v>955.69289263665132</v>
      </c>
      <c r="L27" s="585">
        <f>L20*L29</f>
        <v>800.60000000000014</v>
      </c>
      <c r="M27" s="302">
        <f>M20*M29</f>
        <v>800.60000000000014</v>
      </c>
      <c r="N27" s="24">
        <f>N29*N7</f>
        <v>954.47529588917348</v>
      </c>
      <c r="O27" s="303">
        <f>O20*O29</f>
        <v>800.60000000000014</v>
      </c>
      <c r="P27" s="302">
        <f>P20*P29</f>
        <v>800.60000000000014</v>
      </c>
      <c r="Q27" s="24">
        <f>Q29*Q7</f>
        <v>954.47529588917348</v>
      </c>
      <c r="R27" s="408">
        <f>R20*R29</f>
        <v>800.60000000000014</v>
      </c>
      <c r="S27" s="302">
        <f>S20*S29</f>
        <v>800.60000000000014</v>
      </c>
      <c r="T27" s="24">
        <f>T29*T7</f>
        <v>954.47529588917348</v>
      </c>
      <c r="U27" s="303">
        <f>U20*U29</f>
        <v>800.60000000000014</v>
      </c>
      <c r="V27" s="302">
        <f>V20*V29</f>
        <v>800.60000000000014</v>
      </c>
      <c r="W27" s="24">
        <f>W29*W7</f>
        <v>954.47529588917348</v>
      </c>
      <c r="X27" s="408">
        <f>X20*X29</f>
        <v>800.60000000000014</v>
      </c>
      <c r="Y27" s="302">
        <f>Y20*Y29</f>
        <v>800.60000000000014</v>
      </c>
      <c r="Z27" s="24">
        <f>Z29*Z7</f>
        <v>954.47529588917348</v>
      </c>
      <c r="AA27" s="303">
        <f>AA20*AA29</f>
        <v>800.60000000000014</v>
      </c>
      <c r="AB27" s="302">
        <f>AB20*AB29</f>
        <v>800.60000000000014</v>
      </c>
      <c r="AC27" s="24">
        <f>AC29*AC7</f>
        <v>954.47529588917348</v>
      </c>
      <c r="AD27" s="303">
        <f>AD20*AD29</f>
        <v>800.60000000000014</v>
      </c>
      <c r="AE27" s="302">
        <f>AE20*AE29</f>
        <v>800.60000000000014</v>
      </c>
      <c r="AF27" s="24">
        <f>AF29*AF7</f>
        <v>954.47529588917348</v>
      </c>
      <c r="AG27" s="303">
        <f>AG20*AG29</f>
        <v>800.60000000000014</v>
      </c>
      <c r="AH27" s="302">
        <f>AH20*AH29</f>
        <v>800.60000000000014</v>
      </c>
      <c r="AI27" s="24">
        <f>AI29*AI7</f>
        <v>954.47529588917348</v>
      </c>
      <c r="AJ27" s="303">
        <f>AJ20*AJ29</f>
        <v>800.60000000000014</v>
      </c>
      <c r="AK27" s="302">
        <f>AK20*AK29</f>
        <v>800.60000000000014</v>
      </c>
      <c r="AL27" s="24">
        <f>AL29*AL7</f>
        <v>954.47529588917348</v>
      </c>
      <c r="AM27" s="408">
        <f>AM20*AM29</f>
        <v>800.60000000000014</v>
      </c>
      <c r="AN27" s="302">
        <f>AN20*AN29</f>
        <v>800.60000000000014</v>
      </c>
      <c r="AO27" s="24">
        <f>AO29*AO7</f>
        <v>954.47529588917348</v>
      </c>
      <c r="AP27" s="303">
        <f>AP20*AP29</f>
        <v>800.60000000000014</v>
      </c>
      <c r="AQ27" s="302">
        <f>AQ20*AQ29</f>
        <v>800.60000000000014</v>
      </c>
      <c r="AR27" s="24">
        <f>AR29*AR7</f>
        <v>954.47529588917348</v>
      </c>
      <c r="AS27" s="303">
        <f>AS20*AS29</f>
        <v>800.60000000000014</v>
      </c>
      <c r="AT27" s="597"/>
      <c r="AU27" s="630"/>
      <c r="AV27" s="677"/>
      <c r="AW27" s="271"/>
    </row>
    <row r="28" spans="1:49" s="31" customFormat="1" outlineLevel="1">
      <c r="A28" s="36"/>
      <c r="B28" s="37" t="s">
        <v>56</v>
      </c>
      <c r="C28" s="30" t="s">
        <v>27</v>
      </c>
      <c r="D28" s="489">
        <f>D20-D27</f>
        <v>605.48266666666655</v>
      </c>
      <c r="E28" s="14">
        <f>E7*E30</f>
        <v>713.58266666666657</v>
      </c>
      <c r="F28" s="490">
        <f>F20-F27</f>
        <v>605.48266666666655</v>
      </c>
      <c r="G28" s="538">
        <f>G20-G27</f>
        <v>527.59999999999968</v>
      </c>
      <c r="H28" s="346">
        <f>H7*H30</f>
        <v>639.15391356723342</v>
      </c>
      <c r="I28" s="543">
        <f>I20-I27</f>
        <v>527.59999999999968</v>
      </c>
      <c r="J28" s="348">
        <f>J20-J27</f>
        <v>527.59999999999968</v>
      </c>
      <c r="K28" s="349">
        <f>K7*K30</f>
        <v>629.80710736334845</v>
      </c>
      <c r="L28" s="585">
        <f>L20-L27</f>
        <v>527.59999999999968</v>
      </c>
      <c r="M28" s="302">
        <f>M20-M27</f>
        <v>527.59999999999968</v>
      </c>
      <c r="N28" s="24">
        <f>N7*N30</f>
        <v>629.00470411082631</v>
      </c>
      <c r="O28" s="303">
        <f>O20-O27</f>
        <v>527.59999999999968</v>
      </c>
      <c r="P28" s="302">
        <f>P20-P27</f>
        <v>527.59999999999968</v>
      </c>
      <c r="Q28" s="24">
        <f>Q7*Q30</f>
        <v>629.00470411082631</v>
      </c>
      <c r="R28" s="408">
        <f>R20-R27</f>
        <v>527.59999999999968</v>
      </c>
      <c r="S28" s="302">
        <f>S20-S27</f>
        <v>527.59999999999968</v>
      </c>
      <c r="T28" s="24">
        <f>T7*T30</f>
        <v>629.00470411082631</v>
      </c>
      <c r="U28" s="303">
        <f>U20-U27</f>
        <v>527.59999999999968</v>
      </c>
      <c r="V28" s="302">
        <f>V20-V27</f>
        <v>527.59999999999968</v>
      </c>
      <c r="W28" s="24">
        <f>W7*W30</f>
        <v>629.00470411082631</v>
      </c>
      <c r="X28" s="408">
        <f>X20-X27</f>
        <v>527.59999999999968</v>
      </c>
      <c r="Y28" s="302">
        <f>Y20-Y27</f>
        <v>527.59999999999968</v>
      </c>
      <c r="Z28" s="24">
        <f>Z7*Z30</f>
        <v>629.00470411082631</v>
      </c>
      <c r="AA28" s="303">
        <f>AA20-AA27</f>
        <v>527.59999999999968</v>
      </c>
      <c r="AB28" s="302">
        <f>AB20-AB27</f>
        <v>527.59999999999968</v>
      </c>
      <c r="AC28" s="24">
        <f>AC7*AC30</f>
        <v>629.00470411082631</v>
      </c>
      <c r="AD28" s="303">
        <f>AD20-AD27</f>
        <v>527.59999999999968</v>
      </c>
      <c r="AE28" s="302">
        <f>AE20-AE27</f>
        <v>527.59999999999968</v>
      </c>
      <c r="AF28" s="24">
        <f>AF7*AF30</f>
        <v>629.00470411082631</v>
      </c>
      <c r="AG28" s="303">
        <f>AG20-AG27</f>
        <v>527.59999999999968</v>
      </c>
      <c r="AH28" s="302">
        <f>AH20-AH27</f>
        <v>527.59999999999968</v>
      </c>
      <c r="AI28" s="24">
        <f>AI7*AI30</f>
        <v>629.00470411082631</v>
      </c>
      <c r="AJ28" s="303">
        <f>AJ20-AJ27</f>
        <v>527.59999999999968</v>
      </c>
      <c r="AK28" s="302">
        <f>AK20-AK27</f>
        <v>527.59999999999968</v>
      </c>
      <c r="AL28" s="24">
        <f>AL7*AL30</f>
        <v>629.00470411082631</v>
      </c>
      <c r="AM28" s="408">
        <f>AM20-AM27</f>
        <v>527.59999999999968</v>
      </c>
      <c r="AN28" s="302">
        <f>AN20-AN27</f>
        <v>527.59999999999968</v>
      </c>
      <c r="AO28" s="24">
        <f>AO7*AO30</f>
        <v>629.00470411082631</v>
      </c>
      <c r="AP28" s="303">
        <f>AP20-AP27</f>
        <v>527.59999999999968</v>
      </c>
      <c r="AQ28" s="302">
        <f>AQ20-AQ27</f>
        <v>527.59999999999968</v>
      </c>
      <c r="AR28" s="24">
        <f>AR7*AR30</f>
        <v>629.00470411082631</v>
      </c>
      <c r="AS28" s="303">
        <f>AS20-AS27</f>
        <v>527.59999999999968</v>
      </c>
      <c r="AT28" s="597"/>
      <c r="AU28" s="630"/>
      <c r="AV28" s="677"/>
      <c r="AW28" s="271"/>
    </row>
    <row r="29" spans="1:49" s="31" customFormat="1" outlineLevel="1">
      <c r="A29" s="36"/>
      <c r="B29" s="1766" t="s">
        <v>57</v>
      </c>
      <c r="C29" s="30" t="s">
        <v>58</v>
      </c>
      <c r="D29" s="497">
        <v>0.54</v>
      </c>
      <c r="E29" s="39">
        <v>0.54</v>
      </c>
      <c r="F29" s="498">
        <v>0.54</v>
      </c>
      <c r="G29" s="547">
        <v>0.60277066706821281</v>
      </c>
      <c r="H29" s="356">
        <v>0.60277066706821281</v>
      </c>
      <c r="I29" s="548">
        <v>0.60277066706821281</v>
      </c>
      <c r="J29" s="357">
        <f t="shared" ref="J29:L30" si="1">G29</f>
        <v>0.60277066706821281</v>
      </c>
      <c r="K29" s="358">
        <f t="shared" si="1"/>
        <v>0.60277066706821281</v>
      </c>
      <c r="L29" s="588">
        <f t="shared" si="1"/>
        <v>0.60277066706821281</v>
      </c>
      <c r="M29" s="308">
        <f t="shared" ref="M29:AM30" si="2">J29</f>
        <v>0.60277066706821281</v>
      </c>
      <c r="N29" s="41">
        <f t="shared" si="2"/>
        <v>0.60277066706821281</v>
      </c>
      <c r="O29" s="309">
        <f t="shared" si="2"/>
        <v>0.60277066706821281</v>
      </c>
      <c r="P29" s="308">
        <f t="shared" si="2"/>
        <v>0.60277066706821281</v>
      </c>
      <c r="Q29" s="41">
        <f t="shared" si="2"/>
        <v>0.60277066706821281</v>
      </c>
      <c r="R29" s="407">
        <f t="shared" si="2"/>
        <v>0.60277066706821281</v>
      </c>
      <c r="S29" s="308">
        <f t="shared" si="2"/>
        <v>0.60277066706821281</v>
      </c>
      <c r="T29" s="41">
        <f t="shared" si="2"/>
        <v>0.60277066706821281</v>
      </c>
      <c r="U29" s="309">
        <f t="shared" si="2"/>
        <v>0.60277066706821281</v>
      </c>
      <c r="V29" s="308">
        <f t="shared" si="2"/>
        <v>0.60277066706821281</v>
      </c>
      <c r="W29" s="41">
        <f t="shared" si="2"/>
        <v>0.60277066706821281</v>
      </c>
      <c r="X29" s="407">
        <f t="shared" si="2"/>
        <v>0.60277066706821281</v>
      </c>
      <c r="Y29" s="308">
        <f t="shared" si="2"/>
        <v>0.60277066706821281</v>
      </c>
      <c r="Z29" s="41">
        <f t="shared" si="2"/>
        <v>0.60277066706821281</v>
      </c>
      <c r="AA29" s="309">
        <f t="shared" si="2"/>
        <v>0.60277066706821281</v>
      </c>
      <c r="AB29" s="308">
        <f t="shared" si="2"/>
        <v>0.60277066706821281</v>
      </c>
      <c r="AC29" s="41">
        <f t="shared" si="2"/>
        <v>0.60277066706821281</v>
      </c>
      <c r="AD29" s="309">
        <f t="shared" si="2"/>
        <v>0.60277066706821281</v>
      </c>
      <c r="AE29" s="308">
        <f t="shared" si="2"/>
        <v>0.60277066706821281</v>
      </c>
      <c r="AF29" s="41">
        <f t="shared" si="2"/>
        <v>0.60277066706821281</v>
      </c>
      <c r="AG29" s="309">
        <f t="shared" si="2"/>
        <v>0.60277066706821281</v>
      </c>
      <c r="AH29" s="308">
        <f t="shared" si="2"/>
        <v>0.60277066706821281</v>
      </c>
      <c r="AI29" s="41">
        <f t="shared" si="2"/>
        <v>0.60277066706821281</v>
      </c>
      <c r="AJ29" s="309">
        <f t="shared" si="2"/>
        <v>0.60277066706821281</v>
      </c>
      <c r="AK29" s="308">
        <f t="shared" si="2"/>
        <v>0.60277066706821281</v>
      </c>
      <c r="AL29" s="41">
        <f t="shared" si="2"/>
        <v>0.60277066706821281</v>
      </c>
      <c r="AM29" s="407">
        <f t="shared" si="2"/>
        <v>0.60277066706821281</v>
      </c>
      <c r="AN29" s="308">
        <f t="shared" ref="AN29:AS30" si="3">AK29</f>
        <v>0.60277066706821281</v>
      </c>
      <c r="AO29" s="41">
        <f t="shared" si="3"/>
        <v>0.60277066706821281</v>
      </c>
      <c r="AP29" s="309">
        <f t="shared" si="3"/>
        <v>0.60277066706821281</v>
      </c>
      <c r="AQ29" s="308">
        <f t="shared" si="3"/>
        <v>0.60277066706821281</v>
      </c>
      <c r="AR29" s="41">
        <f t="shared" si="3"/>
        <v>0.60277066706821281</v>
      </c>
      <c r="AS29" s="309">
        <f t="shared" si="3"/>
        <v>0.60277066706821281</v>
      </c>
      <c r="AT29" s="597"/>
      <c r="AU29" s="630"/>
      <c r="AV29" s="677"/>
      <c r="AW29" s="271"/>
    </row>
    <row r="30" spans="1:49" s="31" customFormat="1" outlineLevel="1">
      <c r="A30" s="36"/>
      <c r="B30" s="1767"/>
      <c r="C30" s="30" t="s">
        <v>58</v>
      </c>
      <c r="D30" s="497">
        <v>0.46</v>
      </c>
      <c r="E30" s="39">
        <v>0.46</v>
      </c>
      <c r="F30" s="498">
        <v>0.46</v>
      </c>
      <c r="G30" s="547">
        <v>0.39722933293178719</v>
      </c>
      <c r="H30" s="356">
        <v>0.39722933293178719</v>
      </c>
      <c r="I30" s="548">
        <v>0.39722933293178719</v>
      </c>
      <c r="J30" s="357">
        <f t="shared" si="1"/>
        <v>0.39722933293178719</v>
      </c>
      <c r="K30" s="358">
        <f t="shared" si="1"/>
        <v>0.39722933293178719</v>
      </c>
      <c r="L30" s="588">
        <f t="shared" si="1"/>
        <v>0.39722933293178719</v>
      </c>
      <c r="M30" s="308">
        <f t="shared" si="2"/>
        <v>0.39722933293178719</v>
      </c>
      <c r="N30" s="41">
        <f t="shared" si="2"/>
        <v>0.39722933293178719</v>
      </c>
      <c r="O30" s="309">
        <f t="shared" si="2"/>
        <v>0.39722933293178719</v>
      </c>
      <c r="P30" s="308">
        <f t="shared" si="2"/>
        <v>0.39722933293178719</v>
      </c>
      <c r="Q30" s="41">
        <f t="shared" si="2"/>
        <v>0.39722933293178719</v>
      </c>
      <c r="R30" s="407">
        <f t="shared" si="2"/>
        <v>0.39722933293178719</v>
      </c>
      <c r="S30" s="308">
        <f t="shared" si="2"/>
        <v>0.39722933293178719</v>
      </c>
      <c r="T30" s="41">
        <f t="shared" si="2"/>
        <v>0.39722933293178719</v>
      </c>
      <c r="U30" s="309">
        <f t="shared" si="2"/>
        <v>0.39722933293178719</v>
      </c>
      <c r="V30" s="308">
        <f t="shared" si="2"/>
        <v>0.39722933293178719</v>
      </c>
      <c r="W30" s="41">
        <f t="shared" si="2"/>
        <v>0.39722933293178719</v>
      </c>
      <c r="X30" s="407">
        <f t="shared" si="2"/>
        <v>0.39722933293178719</v>
      </c>
      <c r="Y30" s="308">
        <f t="shared" si="2"/>
        <v>0.39722933293178719</v>
      </c>
      <c r="Z30" s="41">
        <f t="shared" si="2"/>
        <v>0.39722933293178719</v>
      </c>
      <c r="AA30" s="309">
        <f t="shared" si="2"/>
        <v>0.39722933293178719</v>
      </c>
      <c r="AB30" s="308">
        <f t="shared" si="2"/>
        <v>0.39722933293178719</v>
      </c>
      <c r="AC30" s="41">
        <f t="shared" si="2"/>
        <v>0.39722933293178719</v>
      </c>
      <c r="AD30" s="309">
        <f t="shared" si="2"/>
        <v>0.39722933293178719</v>
      </c>
      <c r="AE30" s="308">
        <f t="shared" si="2"/>
        <v>0.39722933293178719</v>
      </c>
      <c r="AF30" s="41">
        <f t="shared" si="2"/>
        <v>0.39722933293178719</v>
      </c>
      <c r="AG30" s="309">
        <f t="shared" si="2"/>
        <v>0.39722933293178719</v>
      </c>
      <c r="AH30" s="308">
        <f t="shared" si="2"/>
        <v>0.39722933293178719</v>
      </c>
      <c r="AI30" s="41">
        <f t="shared" si="2"/>
        <v>0.39722933293178719</v>
      </c>
      <c r="AJ30" s="309">
        <f t="shared" si="2"/>
        <v>0.39722933293178719</v>
      </c>
      <c r="AK30" s="308">
        <f t="shared" si="2"/>
        <v>0.39722933293178719</v>
      </c>
      <c r="AL30" s="41">
        <f t="shared" si="2"/>
        <v>0.39722933293178719</v>
      </c>
      <c r="AM30" s="407">
        <f t="shared" si="2"/>
        <v>0.39722933293178719</v>
      </c>
      <c r="AN30" s="308">
        <f t="shared" si="3"/>
        <v>0.39722933293178719</v>
      </c>
      <c r="AO30" s="41">
        <f t="shared" si="3"/>
        <v>0.39722933293178719</v>
      </c>
      <c r="AP30" s="309">
        <f t="shared" si="3"/>
        <v>0.39722933293178719</v>
      </c>
      <c r="AQ30" s="308">
        <f t="shared" si="3"/>
        <v>0.39722933293178719</v>
      </c>
      <c r="AR30" s="41">
        <f t="shared" si="3"/>
        <v>0.39722933293178719</v>
      </c>
      <c r="AS30" s="309">
        <f t="shared" si="3"/>
        <v>0.39722933293178719</v>
      </c>
      <c r="AT30" s="600"/>
      <c r="AU30" s="633"/>
      <c r="AV30" s="678"/>
      <c r="AW30" s="271"/>
    </row>
    <row r="31" spans="1:49" s="44" customFormat="1" ht="14.25">
      <c r="A31" s="1749" t="s">
        <v>59</v>
      </c>
      <c r="B31" s="1750"/>
      <c r="C31" s="1751"/>
      <c r="D31" s="499"/>
      <c r="E31" s="23"/>
      <c r="F31" s="500"/>
      <c r="G31" s="549"/>
      <c r="H31" s="134"/>
      <c r="I31" s="523"/>
      <c r="J31" s="310"/>
      <c r="K31" s="43"/>
      <c r="L31" s="311"/>
      <c r="M31" s="310"/>
      <c r="N31" s="43"/>
      <c r="O31" s="311"/>
      <c r="P31" s="310"/>
      <c r="Q31" s="43"/>
      <c r="R31" s="390"/>
      <c r="S31" s="310"/>
      <c r="T31" s="43"/>
      <c r="U31" s="311"/>
      <c r="V31" s="310"/>
      <c r="W31" s="43"/>
      <c r="X31" s="390"/>
      <c r="Y31" s="310"/>
      <c r="Z31" s="43"/>
      <c r="AA31" s="311"/>
      <c r="AB31" s="310"/>
      <c r="AC31" s="43"/>
      <c r="AD31" s="311"/>
      <c r="AE31" s="310"/>
      <c r="AF31" s="43"/>
      <c r="AG31" s="311"/>
      <c r="AH31" s="310"/>
      <c r="AI31" s="43"/>
      <c r="AJ31" s="311"/>
      <c r="AK31" s="310"/>
      <c r="AL31" s="43"/>
      <c r="AM31" s="390"/>
      <c r="AN31" s="310"/>
      <c r="AO31" s="43"/>
      <c r="AP31" s="311"/>
      <c r="AQ31" s="310"/>
      <c r="AR31" s="43"/>
      <c r="AS31" s="311"/>
      <c r="AT31" s="601"/>
      <c r="AU31" s="634"/>
      <c r="AV31" s="679"/>
      <c r="AW31" s="669"/>
    </row>
    <row r="32" spans="1:49" s="51" customFormat="1" ht="14.25">
      <c r="A32" s="45" t="s">
        <v>25</v>
      </c>
      <c r="B32" s="46" t="s">
        <v>60</v>
      </c>
      <c r="C32" s="47"/>
      <c r="D32" s="501">
        <f>E32+F32</f>
        <v>2114.2082502746498</v>
      </c>
      <c r="E32" s="48">
        <f>SUM(E33,E49,E54,E57,E61,E65)</f>
        <v>1653.2649078746499</v>
      </c>
      <c r="F32" s="502">
        <f>SUM(F33,F49,F54,F57,F61,F65)</f>
        <v>460.94334240000001</v>
      </c>
      <c r="G32" s="550">
        <f>H32+I32</f>
        <v>2281.6041762124428</v>
      </c>
      <c r="H32" s="187">
        <f>SUM(H33,H49,H54,H57,H61,H65)</f>
        <v>1732.5212293273109</v>
      </c>
      <c r="I32" s="551">
        <f>SUM(I33,I49,I54,I57,I61,I65)</f>
        <v>549.08294688513172</v>
      </c>
      <c r="J32" s="312">
        <f>K32+L32</f>
        <v>2350.5045838224264</v>
      </c>
      <c r="K32" s="63">
        <f>SUM(K33,K49,K54,K57,K61,K65)</f>
        <v>1779.4583190618894</v>
      </c>
      <c r="L32" s="313">
        <f>SUM(L33,L49,L54,L57,L61,L65)</f>
        <v>571.04626476053704</v>
      </c>
      <c r="M32" s="312">
        <f>N32+O32</f>
        <v>2442.5254443154399</v>
      </c>
      <c r="N32" s="63">
        <f>SUM(N33,N49,N54,N57,N61,N65)</f>
        <v>1848.6373289644816</v>
      </c>
      <c r="O32" s="313">
        <f>SUM(O33,O49,O54,O57,O61,O65)</f>
        <v>593.88811535095851</v>
      </c>
      <c r="P32" s="312">
        <f>Q32+R32</f>
        <v>2540.2264620880578</v>
      </c>
      <c r="Q32" s="63">
        <f>SUM(Q33,Q49,Q54,Q57,Q61,Q65)</f>
        <v>1922.5828221230609</v>
      </c>
      <c r="R32" s="391">
        <f>SUM(R33,R49,R54,R57,R61,R65)</f>
        <v>617.64363996499685</v>
      </c>
      <c r="S32" s="312">
        <f>T32+U32</f>
        <v>2641.8355205715802</v>
      </c>
      <c r="T32" s="63">
        <f>SUM(T33,T49,T54,T57,T61,T65)</f>
        <v>1999.4861350079834</v>
      </c>
      <c r="U32" s="313">
        <f>SUM(U33,U49,U54,U57,U61,U65)</f>
        <v>642.3493855635968</v>
      </c>
      <c r="V32" s="312">
        <f>W32+X32</f>
        <v>2747.5089413944434</v>
      </c>
      <c r="W32" s="63">
        <f>SUM(W33,W49,W54,W57,W61,W65)</f>
        <v>2079.4655804083027</v>
      </c>
      <c r="X32" s="391">
        <f>SUM(X33,X49,X54,X57,X61,X65)</f>
        <v>668.04336098614067</v>
      </c>
      <c r="Y32" s="312">
        <f>Z32+AA32</f>
        <v>2857.4092990502209</v>
      </c>
      <c r="Z32" s="63">
        <f>SUM(Z33,Z49,Z54,Z57,Z61,Z65)</f>
        <v>2162.6442036246344</v>
      </c>
      <c r="AA32" s="313">
        <f>SUM(AA33,AA49,AA54,AA57,AA61,AA65)</f>
        <v>694.76509542558642</v>
      </c>
      <c r="AB32" s="312">
        <f>AC32+AD32</f>
        <v>2971.7056710122306</v>
      </c>
      <c r="AC32" s="63">
        <f>SUM(AC33,AC49,AC54,AC57,AC61,AC65)</f>
        <v>2249.1499717696206</v>
      </c>
      <c r="AD32" s="313">
        <f>SUM(AD33,AD49,AD54,AD57,AD61,AD65)</f>
        <v>722.55569924260976</v>
      </c>
      <c r="AE32" s="312">
        <f>AF32+AG32</f>
        <v>3090.5738978527193</v>
      </c>
      <c r="AF32" s="63">
        <f>SUM(AF33,AF49,AF54,AF57,AF61,AF65)</f>
        <v>2339.1159706404051</v>
      </c>
      <c r="AG32" s="313">
        <f>SUM(AG33,AG49,AG54,AG57,AG61,AG65)</f>
        <v>751.45792721231419</v>
      </c>
      <c r="AH32" s="312">
        <f>AI32+AJ32</f>
        <v>3214.1968537668276</v>
      </c>
      <c r="AI32" s="63">
        <f>SUM(AI33,AI49,AI54,AI57,AI61,AI65)</f>
        <v>2432.680609466021</v>
      </c>
      <c r="AJ32" s="313">
        <f>SUM(AJ33,AJ49,AJ54,AJ57,AJ61,AJ65)</f>
        <v>781.51624430080665</v>
      </c>
      <c r="AK32" s="312">
        <f>AL32+AM32</f>
        <v>3342.7647279175007</v>
      </c>
      <c r="AL32" s="63">
        <f>SUM(AL33,AL49,AL54,AL57,AL61,AL65)</f>
        <v>2529.987833844662</v>
      </c>
      <c r="AM32" s="391">
        <f>SUM(AM33,AM49,AM54,AM57,AM61,AM65)</f>
        <v>812.77689407283901</v>
      </c>
      <c r="AN32" s="312">
        <f>AO32+AP32</f>
        <v>3476.475317034201</v>
      </c>
      <c r="AO32" s="63">
        <f>SUM(AO33,AO49,AO54,AO57,AO61,AO65)</f>
        <v>2631.1873471984486</v>
      </c>
      <c r="AP32" s="313">
        <f>SUM(AP33,AP49,AP54,AP57,AP61,AP65)</f>
        <v>845.28796983575262</v>
      </c>
      <c r="AQ32" s="312">
        <f>AR32+AS32</f>
        <v>3615.53432971557</v>
      </c>
      <c r="AR32" s="63">
        <f>SUM(AR33,AR49,AR54,AR57,AR61,AR65)</f>
        <v>2736.4348410863872</v>
      </c>
      <c r="AS32" s="313">
        <f>SUM(AS33,AS49,AS54,AS57,AS61,AS65)</f>
        <v>879.0994886291827</v>
      </c>
      <c r="AT32" s="129"/>
      <c r="AU32" s="635"/>
      <c r="AV32" s="680"/>
      <c r="AW32" s="670"/>
    </row>
    <row r="33" spans="1:49" s="56" customFormat="1" ht="27.75" hidden="1" customHeight="1" outlineLevel="1">
      <c r="A33" s="52" t="s">
        <v>61</v>
      </c>
      <c r="B33" s="53" t="s">
        <v>62</v>
      </c>
      <c r="C33" s="54" t="s">
        <v>63</v>
      </c>
      <c r="D33" s="503">
        <f>E33+F33</f>
        <v>1362.0276948946498</v>
      </c>
      <c r="E33" s="55">
        <f>E35</f>
        <v>1362.0276948946498</v>
      </c>
      <c r="F33" s="504">
        <f>F35</f>
        <v>0</v>
      </c>
      <c r="G33" s="552">
        <f>H33+I33</f>
        <v>1470.7568258300605</v>
      </c>
      <c r="H33" s="188">
        <f>H35</f>
        <v>1470.7568258300605</v>
      </c>
      <c r="I33" s="553">
        <f>I35</f>
        <v>0</v>
      </c>
      <c r="J33" s="314">
        <f>K33+L33</f>
        <v>1507.2233394247489</v>
      </c>
      <c r="K33" s="60">
        <f>K35</f>
        <v>1507.2233394247489</v>
      </c>
      <c r="L33" s="315">
        <f>L35</f>
        <v>0</v>
      </c>
      <c r="M33" s="314">
        <f>N33+O33</f>
        <v>1565.5129501418555</v>
      </c>
      <c r="N33" s="60">
        <f>N35</f>
        <v>1565.5129501418555</v>
      </c>
      <c r="O33" s="315">
        <f>O35</f>
        <v>0</v>
      </c>
      <c r="P33" s="314">
        <f>Q33+R33</f>
        <v>1628.1334681475298</v>
      </c>
      <c r="Q33" s="60">
        <f>Q35</f>
        <v>1628.1334681475298</v>
      </c>
      <c r="R33" s="392">
        <f>R35</f>
        <v>0</v>
      </c>
      <c r="S33" s="314">
        <f>T33+U33</f>
        <v>1693.258806873431</v>
      </c>
      <c r="T33" s="60">
        <f>T35</f>
        <v>1693.258806873431</v>
      </c>
      <c r="U33" s="315">
        <f>U35</f>
        <v>0</v>
      </c>
      <c r="V33" s="314">
        <f>W33+X33</f>
        <v>1760.9891591483681</v>
      </c>
      <c r="W33" s="60">
        <f>W35</f>
        <v>1760.9891591483681</v>
      </c>
      <c r="X33" s="392">
        <f>X35</f>
        <v>0</v>
      </c>
      <c r="Y33" s="314">
        <f>Z33+AA33</f>
        <v>1831.4287255143029</v>
      </c>
      <c r="Z33" s="60">
        <f>Z35</f>
        <v>1831.4287255143029</v>
      </c>
      <c r="AA33" s="315">
        <f>AA35</f>
        <v>0</v>
      </c>
      <c r="AB33" s="314">
        <f>AC33+AD33</f>
        <v>1904.6858745348752</v>
      </c>
      <c r="AC33" s="60">
        <f>AC35</f>
        <v>1904.6858745348752</v>
      </c>
      <c r="AD33" s="315">
        <f>AD35</f>
        <v>0</v>
      </c>
      <c r="AE33" s="314">
        <f>AF33+AG33</f>
        <v>1980.8733095162702</v>
      </c>
      <c r="AF33" s="60">
        <f>AF35</f>
        <v>1980.8733095162702</v>
      </c>
      <c r="AG33" s="315">
        <f>AG35</f>
        <v>0</v>
      </c>
      <c r="AH33" s="314">
        <f>AI33+AJ33</f>
        <v>2060.1082418969208</v>
      </c>
      <c r="AI33" s="60">
        <f>AI35</f>
        <v>2060.1082418969208</v>
      </c>
      <c r="AJ33" s="315">
        <f>AJ35</f>
        <v>0</v>
      </c>
      <c r="AK33" s="314">
        <f>AL33+AM33</f>
        <v>2142.5125715727977</v>
      </c>
      <c r="AL33" s="60">
        <f>AL35</f>
        <v>2142.5125715727977</v>
      </c>
      <c r="AM33" s="392">
        <f>AM35</f>
        <v>0</v>
      </c>
      <c r="AN33" s="314">
        <f>AO33+AP33</f>
        <v>2228.21307443571</v>
      </c>
      <c r="AO33" s="60">
        <f>AO35</f>
        <v>2228.21307443571</v>
      </c>
      <c r="AP33" s="315">
        <f>AP35</f>
        <v>0</v>
      </c>
      <c r="AQ33" s="314">
        <f>AR33+AS33</f>
        <v>2317.3415974131385</v>
      </c>
      <c r="AR33" s="60">
        <f>AR35</f>
        <v>2317.3415974131385</v>
      </c>
      <c r="AS33" s="315">
        <f>AS35</f>
        <v>0</v>
      </c>
      <c r="AT33" s="602"/>
      <c r="AU33" s="636"/>
      <c r="AV33" s="681"/>
      <c r="AW33" s="602"/>
    </row>
    <row r="34" spans="1:49" s="61" customFormat="1" ht="17.25" hidden="1" customHeight="1" outlineLevel="1">
      <c r="A34" s="57"/>
      <c r="B34" s="58" t="s">
        <v>64</v>
      </c>
      <c r="C34" s="59"/>
      <c r="D34" s="501"/>
      <c r="E34" s="48"/>
      <c r="F34" s="502"/>
      <c r="G34" s="550"/>
      <c r="H34" s="188"/>
      <c r="I34" s="553"/>
      <c r="J34" s="314"/>
      <c r="K34" s="60"/>
      <c r="L34" s="315"/>
      <c r="M34" s="314"/>
      <c r="N34" s="60"/>
      <c r="O34" s="315"/>
      <c r="P34" s="314"/>
      <c r="Q34" s="60"/>
      <c r="R34" s="392"/>
      <c r="S34" s="314"/>
      <c r="T34" s="60"/>
      <c r="U34" s="315"/>
      <c r="V34" s="314"/>
      <c r="W34" s="60"/>
      <c r="X34" s="392"/>
      <c r="Y34" s="314"/>
      <c r="Z34" s="60"/>
      <c r="AA34" s="315"/>
      <c r="AB34" s="314"/>
      <c r="AC34" s="60"/>
      <c r="AD34" s="315"/>
      <c r="AE34" s="314"/>
      <c r="AF34" s="60"/>
      <c r="AG34" s="315"/>
      <c r="AH34" s="314"/>
      <c r="AI34" s="60"/>
      <c r="AJ34" s="315"/>
      <c r="AK34" s="314"/>
      <c r="AL34" s="60"/>
      <c r="AM34" s="392"/>
      <c r="AN34" s="314"/>
      <c r="AO34" s="60"/>
      <c r="AP34" s="315"/>
      <c r="AQ34" s="314"/>
      <c r="AR34" s="60"/>
      <c r="AS34" s="315"/>
      <c r="AT34" s="602"/>
      <c r="AU34" s="636"/>
      <c r="AV34" s="682"/>
      <c r="AW34" s="137"/>
    </row>
    <row r="35" spans="1:49" s="61" customFormat="1" hidden="1" outlineLevel="1">
      <c r="A35" s="57" t="s">
        <v>65</v>
      </c>
      <c r="B35" s="58" t="s">
        <v>66</v>
      </c>
      <c r="C35" s="62" t="s">
        <v>63</v>
      </c>
      <c r="D35" s="501">
        <f>E35+F35</f>
        <v>1362.0276948946498</v>
      </c>
      <c r="E35" s="48">
        <f>(E38*E29*E39+E38*E30*E40)/1000</f>
        <v>1362.0276948946498</v>
      </c>
      <c r="F35" s="502">
        <f>(F38*F29*F39+F38*F30*F40)/1000</f>
        <v>0</v>
      </c>
      <c r="G35" s="550">
        <f>H35+I35</f>
        <v>1470.7568258300605</v>
      </c>
      <c r="H35" s="187">
        <f>(H38*H29*H39+H38*H30*H40)/1000</f>
        <v>1470.7568258300605</v>
      </c>
      <c r="I35" s="551">
        <f>(I38*I29*I39+I38*I30*I40)/1000</f>
        <v>0</v>
      </c>
      <c r="J35" s="312">
        <f>K35+L35</f>
        <v>1507.2233394247489</v>
      </c>
      <c r="K35" s="63">
        <f>(K38*K29*K39+K38*K30*K40)/1000</f>
        <v>1507.2233394247489</v>
      </c>
      <c r="L35" s="313">
        <f>(L38*L29*L39+L38*L30*L40)/1000</f>
        <v>0</v>
      </c>
      <c r="M35" s="312">
        <f>N35+O35</f>
        <v>1565.5129501418555</v>
      </c>
      <c r="N35" s="63">
        <f>(N38*N29*N39+N38*N30*N40)/1000</f>
        <v>1565.5129501418555</v>
      </c>
      <c r="O35" s="313">
        <f>(O38*O29*O39+O38*O30*O40)/1000</f>
        <v>0</v>
      </c>
      <c r="P35" s="312">
        <f>Q35+R35</f>
        <v>1628.1334681475298</v>
      </c>
      <c r="Q35" s="63">
        <f>(Q38*Q29*Q39+Q38*Q30*Q40)/1000</f>
        <v>1628.1334681475298</v>
      </c>
      <c r="R35" s="391">
        <f>(R38*R29*R39+R38*R30*R40)/1000</f>
        <v>0</v>
      </c>
      <c r="S35" s="312">
        <f>T35+U35</f>
        <v>1693.258806873431</v>
      </c>
      <c r="T35" s="63">
        <f>(T38*T29*T39+T38*T30*T40)/1000</f>
        <v>1693.258806873431</v>
      </c>
      <c r="U35" s="313">
        <f>(U38*U29*U39+U38*U30*U40)/1000</f>
        <v>0</v>
      </c>
      <c r="V35" s="312">
        <f>W35+X35</f>
        <v>1760.9891591483681</v>
      </c>
      <c r="W35" s="63">
        <f>(W38*W29*W39+W38*W30*W40)/1000</f>
        <v>1760.9891591483681</v>
      </c>
      <c r="X35" s="391">
        <f>(X38*X29*X39+X38*X30*X40)/1000</f>
        <v>0</v>
      </c>
      <c r="Y35" s="312">
        <f>Z35+AA35</f>
        <v>1831.4287255143029</v>
      </c>
      <c r="Z35" s="63">
        <f>(Z38*Z29*Z39+Z38*Z30*Z40)/1000</f>
        <v>1831.4287255143029</v>
      </c>
      <c r="AA35" s="313">
        <f>(AA38*AA29*AA39+AA38*AA30*AA40)/1000</f>
        <v>0</v>
      </c>
      <c r="AB35" s="312">
        <f>AC35+AD35</f>
        <v>1904.6858745348752</v>
      </c>
      <c r="AC35" s="63">
        <f>(AC38*AC29*AC39+AC38*AC30*AC40)/1000</f>
        <v>1904.6858745348752</v>
      </c>
      <c r="AD35" s="313">
        <f>(AD38*AD29*AD39+AD38*AD30*AD40)/1000</f>
        <v>0</v>
      </c>
      <c r="AE35" s="312">
        <f>AF35+AG35</f>
        <v>1980.8733095162702</v>
      </c>
      <c r="AF35" s="63">
        <f>(AF38*AF29*AF39+AF38*AF30*AF40)/1000</f>
        <v>1980.8733095162702</v>
      </c>
      <c r="AG35" s="313">
        <f>(AG38*AG29*AG39+AG38*AG30*AG40)/1000</f>
        <v>0</v>
      </c>
      <c r="AH35" s="312">
        <f>AI35+AJ35</f>
        <v>2060.1082418969208</v>
      </c>
      <c r="AI35" s="63">
        <f>(AI38*AI29*AI39+AI38*AI30*AI40)/1000</f>
        <v>2060.1082418969208</v>
      </c>
      <c r="AJ35" s="313">
        <f>(AJ38*AJ29*AJ39+AJ38*AJ30*AJ40)/1000</f>
        <v>0</v>
      </c>
      <c r="AK35" s="312">
        <f>AL35+AM35</f>
        <v>2142.5125715727977</v>
      </c>
      <c r="AL35" s="63">
        <f>(AL38*AL29*AL39+AL38*AL30*AL40)/1000</f>
        <v>2142.5125715727977</v>
      </c>
      <c r="AM35" s="391">
        <f>(AM38*AM29*AM39+AM38*AM30*AM40)/1000</f>
        <v>0</v>
      </c>
      <c r="AN35" s="312">
        <f>AO35+AP35</f>
        <v>2228.21307443571</v>
      </c>
      <c r="AO35" s="63">
        <f>(AO38*AO29*AO39+AO38*AO30*AO40)/1000</f>
        <v>2228.21307443571</v>
      </c>
      <c r="AP35" s="313">
        <f>(AP38*AP29*AP39+AP38*AP30*AP40)/1000</f>
        <v>0</v>
      </c>
      <c r="AQ35" s="312">
        <f>AR35+AS35</f>
        <v>2317.3415974131385</v>
      </c>
      <c r="AR35" s="63">
        <f>(AR38*AR29*AR39+AR38*AR30*AR40)/1000</f>
        <v>2317.3415974131385</v>
      </c>
      <c r="AS35" s="313">
        <f>(AS38*AS29*AS39+AS38*AS30*AS40)/1000</f>
        <v>0</v>
      </c>
      <c r="AT35" s="129"/>
      <c r="AU35" s="635"/>
      <c r="AV35" s="682"/>
      <c r="AW35" s="137"/>
    </row>
    <row r="36" spans="1:49" s="61" customFormat="1" ht="24" hidden="1" outlineLevel="1">
      <c r="A36" s="57"/>
      <c r="B36" s="58" t="s">
        <v>67</v>
      </c>
      <c r="C36" s="62" t="s">
        <v>68</v>
      </c>
      <c r="D36" s="491">
        <v>160.80000000000001</v>
      </c>
      <c r="E36" s="116">
        <f>D36</f>
        <v>160.80000000000001</v>
      </c>
      <c r="F36" s="495">
        <v>0</v>
      </c>
      <c r="G36" s="554">
        <v>160.80000000000001</v>
      </c>
      <c r="H36" s="282">
        <v>160.80000000000001</v>
      </c>
      <c r="I36" s="555">
        <v>0</v>
      </c>
      <c r="J36" s="316">
        <v>160.80000000000001</v>
      </c>
      <c r="K36" s="64">
        <v>160.80000000000001</v>
      </c>
      <c r="L36" s="317">
        <v>0</v>
      </c>
      <c r="M36" s="316">
        <f>N36</f>
        <v>160.80000000000001</v>
      </c>
      <c r="N36" s="64">
        <f>K36</f>
        <v>160.80000000000001</v>
      </c>
      <c r="O36" s="317"/>
      <c r="P36" s="316">
        <f>Q36</f>
        <v>160.80000000000001</v>
      </c>
      <c r="Q36" s="64">
        <f>N36</f>
        <v>160.80000000000001</v>
      </c>
      <c r="R36" s="393"/>
      <c r="S36" s="316">
        <f>T36</f>
        <v>160.80000000000001</v>
      </c>
      <c r="T36" s="64">
        <f>Q36</f>
        <v>160.80000000000001</v>
      </c>
      <c r="U36" s="317"/>
      <c r="V36" s="316">
        <f>W36</f>
        <v>160.80000000000001</v>
      </c>
      <c r="W36" s="64">
        <f>T36</f>
        <v>160.80000000000001</v>
      </c>
      <c r="X36" s="393"/>
      <c r="Y36" s="316">
        <f>Z36</f>
        <v>160.80000000000001</v>
      </c>
      <c r="Z36" s="64">
        <f>W36</f>
        <v>160.80000000000001</v>
      </c>
      <c r="AA36" s="317"/>
      <c r="AB36" s="316">
        <f>AC36</f>
        <v>160.80000000000001</v>
      </c>
      <c r="AC36" s="64">
        <f>Z36</f>
        <v>160.80000000000001</v>
      </c>
      <c r="AD36" s="317"/>
      <c r="AE36" s="316">
        <f>AF36</f>
        <v>160.80000000000001</v>
      </c>
      <c r="AF36" s="64">
        <f>AC36</f>
        <v>160.80000000000001</v>
      </c>
      <c r="AG36" s="317"/>
      <c r="AH36" s="316">
        <f>AI36</f>
        <v>160.80000000000001</v>
      </c>
      <c r="AI36" s="64">
        <f>AF36</f>
        <v>160.80000000000001</v>
      </c>
      <c r="AJ36" s="317"/>
      <c r="AK36" s="316">
        <f>AL36</f>
        <v>160.80000000000001</v>
      </c>
      <c r="AL36" s="64">
        <f>AI36</f>
        <v>160.80000000000001</v>
      </c>
      <c r="AM36" s="393"/>
      <c r="AN36" s="316">
        <f>AO36</f>
        <v>160.80000000000001</v>
      </c>
      <c r="AO36" s="64">
        <f>AL36</f>
        <v>160.80000000000001</v>
      </c>
      <c r="AP36" s="317"/>
      <c r="AQ36" s="316">
        <f>AR36</f>
        <v>160.80000000000001</v>
      </c>
      <c r="AR36" s="64">
        <f>AO36</f>
        <v>160.80000000000001</v>
      </c>
      <c r="AS36" s="317"/>
      <c r="AT36" s="129"/>
      <c r="AU36" s="635"/>
      <c r="AV36" s="682"/>
      <c r="AW36" s="137"/>
    </row>
    <row r="37" spans="1:49" s="61" customFormat="1" hidden="1" outlineLevel="1">
      <c r="A37" s="57"/>
      <c r="B37" s="58" t="s">
        <v>64</v>
      </c>
      <c r="C37" s="62" t="s">
        <v>69</v>
      </c>
      <c r="D37" s="491">
        <f>E37</f>
        <v>249.44368</v>
      </c>
      <c r="E37" s="279">
        <f>E36*E7/1000</f>
        <v>249.44368</v>
      </c>
      <c r="F37" s="505"/>
      <c r="G37" s="556">
        <f>H37</f>
        <v>258.73202399999997</v>
      </c>
      <c r="H37" s="189">
        <f>H36*H7/1000</f>
        <v>258.73202399999997</v>
      </c>
      <c r="I37" s="557"/>
      <c r="J37" s="306">
        <f>K37</f>
        <v>254.94839999999999</v>
      </c>
      <c r="K37" s="35">
        <f>K36*K7/1000</f>
        <v>254.94839999999999</v>
      </c>
      <c r="L37" s="307"/>
      <c r="M37" s="306">
        <f>N37</f>
        <v>254.62358399999997</v>
      </c>
      <c r="N37" s="35">
        <f>N36*N7/1000</f>
        <v>254.62358399999997</v>
      </c>
      <c r="O37" s="307"/>
      <c r="P37" s="306">
        <f>Q37</f>
        <v>254.62358399999997</v>
      </c>
      <c r="Q37" s="35">
        <f>Q36*Q7/1000</f>
        <v>254.62358399999997</v>
      </c>
      <c r="R37" s="296"/>
      <c r="S37" s="306">
        <f>T37</f>
        <v>254.62358399999997</v>
      </c>
      <c r="T37" s="35">
        <f>T36*T7/1000</f>
        <v>254.62358399999997</v>
      </c>
      <c r="U37" s="307"/>
      <c r="V37" s="306">
        <f>W37</f>
        <v>254.62358399999997</v>
      </c>
      <c r="W37" s="35">
        <f>W36*W7/1000</f>
        <v>254.62358399999997</v>
      </c>
      <c r="X37" s="296"/>
      <c r="Y37" s="306">
        <f>Z37</f>
        <v>254.62358399999997</v>
      </c>
      <c r="Z37" s="35">
        <f>Z36*Z7/1000</f>
        <v>254.62358399999997</v>
      </c>
      <c r="AA37" s="307"/>
      <c r="AB37" s="306">
        <f>AC37</f>
        <v>254.62358399999997</v>
      </c>
      <c r="AC37" s="35">
        <f>AC36*AC7/1000</f>
        <v>254.62358399999997</v>
      </c>
      <c r="AD37" s="307"/>
      <c r="AE37" s="306">
        <f>AF37</f>
        <v>254.62358399999997</v>
      </c>
      <c r="AF37" s="35">
        <f>AF36*AF7/1000</f>
        <v>254.62358399999997</v>
      </c>
      <c r="AG37" s="307"/>
      <c r="AH37" s="306">
        <f>AI37</f>
        <v>254.62358399999997</v>
      </c>
      <c r="AI37" s="35">
        <f>AI36*AI7/1000</f>
        <v>254.62358399999997</v>
      </c>
      <c r="AJ37" s="307"/>
      <c r="AK37" s="306">
        <f>AL37</f>
        <v>254.62358399999997</v>
      </c>
      <c r="AL37" s="35">
        <f>AL36*AL7/1000</f>
        <v>254.62358399999997</v>
      </c>
      <c r="AM37" s="296"/>
      <c r="AN37" s="306">
        <f>AO37</f>
        <v>254.62358399999997</v>
      </c>
      <c r="AO37" s="35">
        <f>AO36*AO7/1000</f>
        <v>254.62358399999997</v>
      </c>
      <c r="AP37" s="307"/>
      <c r="AQ37" s="306">
        <f>AR37</f>
        <v>254.62358399999997</v>
      </c>
      <c r="AR37" s="35">
        <f>AR36*AR7/1000</f>
        <v>254.62358399999997</v>
      </c>
      <c r="AS37" s="307"/>
      <c r="AT37" s="603"/>
      <c r="AU37" s="637"/>
      <c r="AV37" s="682"/>
      <c r="AW37" s="137"/>
    </row>
    <row r="38" spans="1:49" s="61" customFormat="1" hidden="1" outlineLevel="1">
      <c r="A38" s="57"/>
      <c r="B38" s="58" t="s">
        <v>70</v>
      </c>
      <c r="C38" s="62" t="s">
        <v>71</v>
      </c>
      <c r="D38" s="491">
        <f>E38</f>
        <v>213.25200000000001</v>
      </c>
      <c r="E38" s="17">
        <f>ROUND(E37/1.16971428571429,3)</f>
        <v>213.25200000000001</v>
      </c>
      <c r="F38" s="492"/>
      <c r="G38" s="558">
        <f>H38</f>
        <v>221.19200000000001</v>
      </c>
      <c r="H38" s="184">
        <f>ROUND(H37/1.16971428571429,3)</f>
        <v>221.19200000000001</v>
      </c>
      <c r="I38" s="559"/>
      <c r="J38" s="300">
        <f>K38</f>
        <v>217.958</v>
      </c>
      <c r="K38" s="18">
        <f>ROUND(K37/1.16971428571429,3)</f>
        <v>217.958</v>
      </c>
      <c r="L38" s="301"/>
      <c r="M38" s="300">
        <f>N38</f>
        <v>217.68</v>
      </c>
      <c r="N38" s="18">
        <f>ROUND(N37/1.16971428571429,3)</f>
        <v>217.68</v>
      </c>
      <c r="O38" s="301"/>
      <c r="P38" s="300">
        <f>Q38</f>
        <v>217.68</v>
      </c>
      <c r="Q38" s="18">
        <f>ROUND(Q37/1.16971428571429,3)</f>
        <v>217.68</v>
      </c>
      <c r="R38" s="295"/>
      <c r="S38" s="300">
        <f>T38</f>
        <v>217.68</v>
      </c>
      <c r="T38" s="18">
        <f>ROUND(T37/1.16971428571429,3)</f>
        <v>217.68</v>
      </c>
      <c r="U38" s="301"/>
      <c r="V38" s="300">
        <f>W38</f>
        <v>217.68</v>
      </c>
      <c r="W38" s="18">
        <f>ROUND(W37/1.16971428571429,3)</f>
        <v>217.68</v>
      </c>
      <c r="X38" s="295"/>
      <c r="Y38" s="300">
        <f>Z38</f>
        <v>217.68</v>
      </c>
      <c r="Z38" s="18">
        <f>ROUND(Z37/1.16971428571429,3)</f>
        <v>217.68</v>
      </c>
      <c r="AA38" s="301"/>
      <c r="AB38" s="300">
        <f>AC38</f>
        <v>217.68</v>
      </c>
      <c r="AC38" s="18">
        <f>ROUND(AC37/1.16971428571429,3)</f>
        <v>217.68</v>
      </c>
      <c r="AD38" s="301"/>
      <c r="AE38" s="300">
        <f>AF38</f>
        <v>217.68</v>
      </c>
      <c r="AF38" s="18">
        <f>ROUND(AF37/1.16971428571429,3)</f>
        <v>217.68</v>
      </c>
      <c r="AG38" s="301"/>
      <c r="AH38" s="300">
        <f>AI38</f>
        <v>217.68</v>
      </c>
      <c r="AI38" s="18">
        <f>ROUND(AI37/1.16971428571429,3)</f>
        <v>217.68</v>
      </c>
      <c r="AJ38" s="301"/>
      <c r="AK38" s="300">
        <f>AL38</f>
        <v>217.68</v>
      </c>
      <c r="AL38" s="18">
        <f>ROUND(AL37/1.16971428571429,3)</f>
        <v>217.68</v>
      </c>
      <c r="AM38" s="295"/>
      <c r="AN38" s="300">
        <f>AO38</f>
        <v>217.68</v>
      </c>
      <c r="AO38" s="18">
        <f>ROUND(AO37/1.16971428571429,3)</f>
        <v>217.68</v>
      </c>
      <c r="AP38" s="301"/>
      <c r="AQ38" s="300">
        <f>AR38</f>
        <v>217.68</v>
      </c>
      <c r="AR38" s="18">
        <f>ROUND(AR37/1.16971428571429,3)</f>
        <v>217.68</v>
      </c>
      <c r="AS38" s="301"/>
      <c r="AT38" s="604"/>
      <c r="AU38" s="638"/>
      <c r="AV38" s="682"/>
      <c r="AW38" s="137"/>
    </row>
    <row r="39" spans="1:49" s="61" customFormat="1" ht="24" hidden="1" outlineLevel="1">
      <c r="A39" s="57"/>
      <c r="B39" s="58" t="s">
        <v>72</v>
      </c>
      <c r="C39" s="62" t="s">
        <v>73</v>
      </c>
      <c r="D39" s="491">
        <v>6252.0973417721516</v>
      </c>
      <c r="E39" s="17">
        <v>6252.0973417721516</v>
      </c>
      <c r="F39" s="492"/>
      <c r="G39" s="558">
        <f>H39</f>
        <v>6545.23320886076</v>
      </c>
      <c r="H39" s="184">
        <f>E40</f>
        <v>6545.23320886076</v>
      </c>
      <c r="I39" s="559"/>
      <c r="J39" s="300">
        <f>K39</f>
        <v>6807.0425372151904</v>
      </c>
      <c r="K39" s="18">
        <f>H40</f>
        <v>6807.0425372151904</v>
      </c>
      <c r="L39" s="301"/>
      <c r="M39" s="300">
        <f>N39</f>
        <v>7079.3242387037981</v>
      </c>
      <c r="N39" s="18">
        <f>K40</f>
        <v>7079.3242387037981</v>
      </c>
      <c r="O39" s="301"/>
      <c r="P39" s="300">
        <f>Q39</f>
        <v>7362.4972082519498</v>
      </c>
      <c r="Q39" s="18">
        <f>N40</f>
        <v>7362.4972082519498</v>
      </c>
      <c r="R39" s="295"/>
      <c r="S39" s="300">
        <f>T39</f>
        <v>7656.9970965820285</v>
      </c>
      <c r="T39" s="18">
        <f>Q40</f>
        <v>7656.9970965820285</v>
      </c>
      <c r="U39" s="301"/>
      <c r="V39" s="300">
        <f>W39</f>
        <v>7963.2769804453101</v>
      </c>
      <c r="W39" s="18">
        <f>T40</f>
        <v>7963.2769804453101</v>
      </c>
      <c r="X39" s="295"/>
      <c r="Y39" s="300">
        <f>Z39</f>
        <v>8281.8080596631225</v>
      </c>
      <c r="Z39" s="18">
        <f>W40</f>
        <v>8281.8080596631225</v>
      </c>
      <c r="AA39" s="301"/>
      <c r="AB39" s="300">
        <f>AC39</f>
        <v>8613.0803820496476</v>
      </c>
      <c r="AC39" s="18">
        <f>Z40</f>
        <v>8613.0803820496476</v>
      </c>
      <c r="AD39" s="301"/>
      <c r="AE39" s="300">
        <f>AF39</f>
        <v>8957.6035973316339</v>
      </c>
      <c r="AF39" s="18">
        <f>AC40</f>
        <v>8957.6035973316339</v>
      </c>
      <c r="AG39" s="301"/>
      <c r="AH39" s="300">
        <f>AI39</f>
        <v>9315.9077412248989</v>
      </c>
      <c r="AI39" s="18">
        <f>AF40</f>
        <v>9315.9077412248989</v>
      </c>
      <c r="AJ39" s="301"/>
      <c r="AK39" s="300">
        <f>AL39</f>
        <v>9688.5440508738957</v>
      </c>
      <c r="AL39" s="18">
        <f>AI40</f>
        <v>9688.5440508738957</v>
      </c>
      <c r="AM39" s="295"/>
      <c r="AN39" s="300">
        <f>AO39</f>
        <v>10076.085812908852</v>
      </c>
      <c r="AO39" s="18">
        <f>AL40</f>
        <v>10076.085812908852</v>
      </c>
      <c r="AP39" s="301"/>
      <c r="AQ39" s="300">
        <f>AR39</f>
        <v>10479.129245425207</v>
      </c>
      <c r="AR39" s="18">
        <f>AO40</f>
        <v>10479.129245425207</v>
      </c>
      <c r="AS39" s="301"/>
      <c r="AT39" s="604"/>
      <c r="AU39" s="638"/>
      <c r="AV39" s="682"/>
      <c r="AW39" s="137"/>
    </row>
    <row r="40" spans="1:49" s="61" customFormat="1" ht="24.75" hidden="1" customHeight="1" outlineLevel="1">
      <c r="A40" s="67"/>
      <c r="B40" s="68" t="s">
        <v>74</v>
      </c>
      <c r="C40" s="62" t="s">
        <v>73</v>
      </c>
      <c r="D40" s="491">
        <f>E40</f>
        <v>6545.23320886076</v>
      </c>
      <c r="E40" s="17">
        <v>6545.23320886076</v>
      </c>
      <c r="F40" s="492"/>
      <c r="G40" s="558">
        <f>H40</f>
        <v>6807.0425372151904</v>
      </c>
      <c r="H40" s="189">
        <f>H39*G130</f>
        <v>6807.0425372151904</v>
      </c>
      <c r="I40" s="559"/>
      <c r="J40" s="300">
        <f>K40</f>
        <v>7079.3242387037981</v>
      </c>
      <c r="K40" s="18">
        <f>K39*J130</f>
        <v>7079.3242387037981</v>
      </c>
      <c r="L40" s="301"/>
      <c r="M40" s="300">
        <f>N40</f>
        <v>7362.4972082519498</v>
      </c>
      <c r="N40" s="18">
        <f>N39*M130</f>
        <v>7362.4972082519498</v>
      </c>
      <c r="O40" s="301"/>
      <c r="P40" s="300">
        <f>Q40</f>
        <v>7656.9970965820285</v>
      </c>
      <c r="Q40" s="18">
        <f>Q39*P130</f>
        <v>7656.9970965820285</v>
      </c>
      <c r="R40" s="295"/>
      <c r="S40" s="300">
        <f>T40</f>
        <v>7963.2769804453101</v>
      </c>
      <c r="T40" s="18">
        <f>T39*S130</f>
        <v>7963.2769804453101</v>
      </c>
      <c r="U40" s="301"/>
      <c r="V40" s="300">
        <f>W40</f>
        <v>8281.8080596631225</v>
      </c>
      <c r="W40" s="18">
        <f>W39*V130</f>
        <v>8281.8080596631225</v>
      </c>
      <c r="X40" s="295"/>
      <c r="Y40" s="300">
        <f>Z40</f>
        <v>8613.0803820496476</v>
      </c>
      <c r="Z40" s="18">
        <f>Z39*Y130</f>
        <v>8613.0803820496476</v>
      </c>
      <c r="AA40" s="301"/>
      <c r="AB40" s="300">
        <f>AC40</f>
        <v>8957.6035973316339</v>
      </c>
      <c r="AC40" s="18">
        <f>AC39*AB130</f>
        <v>8957.6035973316339</v>
      </c>
      <c r="AD40" s="301"/>
      <c r="AE40" s="300">
        <f>AF40</f>
        <v>9315.9077412248989</v>
      </c>
      <c r="AF40" s="18">
        <f>AF39*AE130</f>
        <v>9315.9077412248989</v>
      </c>
      <c r="AG40" s="301"/>
      <c r="AH40" s="300">
        <f>AI40</f>
        <v>9688.5440508738957</v>
      </c>
      <c r="AI40" s="18">
        <f>AI39*AH130</f>
        <v>9688.5440508738957</v>
      </c>
      <c r="AJ40" s="301"/>
      <c r="AK40" s="300">
        <f>AL40</f>
        <v>10076.085812908852</v>
      </c>
      <c r="AL40" s="18">
        <f>AL39*AK130</f>
        <v>10076.085812908852</v>
      </c>
      <c r="AM40" s="295"/>
      <c r="AN40" s="300">
        <f>AO40</f>
        <v>10479.129245425207</v>
      </c>
      <c r="AO40" s="18">
        <f>AO39*AN130</f>
        <v>10479.129245425207</v>
      </c>
      <c r="AP40" s="301"/>
      <c r="AQ40" s="300">
        <f>AR40</f>
        <v>10898.294415242215</v>
      </c>
      <c r="AR40" s="18">
        <f>AR39*AQ130</f>
        <v>10898.294415242215</v>
      </c>
      <c r="AS40" s="301"/>
      <c r="AT40" s="605"/>
      <c r="AU40" s="639"/>
      <c r="AV40" s="682"/>
      <c r="AW40" s="137"/>
    </row>
    <row r="41" spans="1:49" s="61" customFormat="1" ht="18" hidden="1" customHeight="1" outlineLevel="1">
      <c r="A41" s="57" t="s">
        <v>75</v>
      </c>
      <c r="B41" s="58" t="s">
        <v>76</v>
      </c>
      <c r="C41" s="62" t="s">
        <v>63</v>
      </c>
      <c r="D41" s="489"/>
      <c r="E41" s="14"/>
      <c r="F41" s="490"/>
      <c r="G41" s="536"/>
      <c r="H41" s="183"/>
      <c r="I41" s="560"/>
      <c r="J41" s="312"/>
      <c r="K41" s="63"/>
      <c r="L41" s="313"/>
      <c r="M41" s="312"/>
      <c r="N41" s="63"/>
      <c r="O41" s="313"/>
      <c r="P41" s="312"/>
      <c r="Q41" s="63"/>
      <c r="R41" s="391"/>
      <c r="S41" s="312"/>
      <c r="T41" s="63"/>
      <c r="U41" s="313"/>
      <c r="V41" s="312"/>
      <c r="W41" s="63"/>
      <c r="X41" s="391"/>
      <c r="Y41" s="312"/>
      <c r="Z41" s="63"/>
      <c r="AA41" s="313"/>
      <c r="AB41" s="312"/>
      <c r="AC41" s="63"/>
      <c r="AD41" s="313"/>
      <c r="AE41" s="312"/>
      <c r="AF41" s="63"/>
      <c r="AG41" s="313"/>
      <c r="AH41" s="312"/>
      <c r="AI41" s="63"/>
      <c r="AJ41" s="313"/>
      <c r="AK41" s="312"/>
      <c r="AL41" s="63"/>
      <c r="AM41" s="391"/>
      <c r="AN41" s="312"/>
      <c r="AO41" s="63"/>
      <c r="AP41" s="313"/>
      <c r="AQ41" s="312"/>
      <c r="AR41" s="63"/>
      <c r="AS41" s="313"/>
      <c r="AT41" s="606"/>
      <c r="AU41" s="640"/>
      <c r="AV41" s="682"/>
      <c r="AW41" s="137"/>
    </row>
    <row r="42" spans="1:49" s="61" customFormat="1" hidden="1" outlineLevel="1">
      <c r="A42" s="57"/>
      <c r="B42" s="58" t="s">
        <v>64</v>
      </c>
      <c r="C42" s="62" t="s">
        <v>69</v>
      </c>
      <c r="D42" s="489"/>
      <c r="E42" s="14"/>
      <c r="F42" s="490"/>
      <c r="G42" s="536"/>
      <c r="H42" s="183"/>
      <c r="I42" s="560"/>
      <c r="J42" s="318"/>
      <c r="K42" s="70"/>
      <c r="L42" s="319"/>
      <c r="M42" s="318"/>
      <c r="N42" s="70"/>
      <c r="O42" s="319"/>
      <c r="P42" s="318"/>
      <c r="Q42" s="70"/>
      <c r="R42" s="394"/>
      <c r="S42" s="318"/>
      <c r="T42" s="70"/>
      <c r="U42" s="319"/>
      <c r="V42" s="318"/>
      <c r="W42" s="70"/>
      <c r="X42" s="394"/>
      <c r="Y42" s="318"/>
      <c r="Z42" s="70"/>
      <c r="AA42" s="319"/>
      <c r="AB42" s="318"/>
      <c r="AC42" s="70"/>
      <c r="AD42" s="319"/>
      <c r="AE42" s="318"/>
      <c r="AF42" s="70"/>
      <c r="AG42" s="319"/>
      <c r="AH42" s="318"/>
      <c r="AI42" s="70"/>
      <c r="AJ42" s="319"/>
      <c r="AK42" s="318"/>
      <c r="AL42" s="70"/>
      <c r="AM42" s="394"/>
      <c r="AN42" s="318"/>
      <c r="AO42" s="70"/>
      <c r="AP42" s="319"/>
      <c r="AQ42" s="318"/>
      <c r="AR42" s="70"/>
      <c r="AS42" s="319"/>
      <c r="AT42" s="607"/>
      <c r="AU42" s="641"/>
      <c r="AV42" s="682"/>
      <c r="AW42" s="137"/>
    </row>
    <row r="43" spans="1:49" s="61" customFormat="1" hidden="1" outlineLevel="1">
      <c r="A43" s="57"/>
      <c r="B43" s="58" t="s">
        <v>70</v>
      </c>
      <c r="C43" s="62" t="s">
        <v>71</v>
      </c>
      <c r="D43" s="489"/>
      <c r="E43" s="14"/>
      <c r="F43" s="490"/>
      <c r="G43" s="536"/>
      <c r="H43" s="183"/>
      <c r="I43" s="560"/>
      <c r="J43" s="300"/>
      <c r="K43" s="18"/>
      <c r="L43" s="301"/>
      <c r="M43" s="300"/>
      <c r="N43" s="18"/>
      <c r="O43" s="301"/>
      <c r="P43" s="300"/>
      <c r="Q43" s="18"/>
      <c r="R43" s="295"/>
      <c r="S43" s="300"/>
      <c r="T43" s="18"/>
      <c r="U43" s="301"/>
      <c r="V43" s="300"/>
      <c r="W43" s="18"/>
      <c r="X43" s="295"/>
      <c r="Y43" s="300"/>
      <c r="Z43" s="18"/>
      <c r="AA43" s="301"/>
      <c r="AB43" s="300"/>
      <c r="AC43" s="18"/>
      <c r="AD43" s="301"/>
      <c r="AE43" s="300"/>
      <c r="AF43" s="18"/>
      <c r="AG43" s="301"/>
      <c r="AH43" s="300"/>
      <c r="AI43" s="18"/>
      <c r="AJ43" s="301"/>
      <c r="AK43" s="300"/>
      <c r="AL43" s="18"/>
      <c r="AM43" s="295"/>
      <c r="AN43" s="300"/>
      <c r="AO43" s="18"/>
      <c r="AP43" s="301"/>
      <c r="AQ43" s="300"/>
      <c r="AR43" s="18"/>
      <c r="AS43" s="301"/>
      <c r="AT43" s="608"/>
      <c r="AU43" s="642"/>
      <c r="AV43" s="682"/>
      <c r="AW43" s="137"/>
    </row>
    <row r="44" spans="1:49" s="61" customFormat="1" hidden="1" outlineLevel="1">
      <c r="A44" s="57"/>
      <c r="B44" s="58" t="s">
        <v>77</v>
      </c>
      <c r="C44" s="62" t="s">
        <v>78</v>
      </c>
      <c r="D44" s="489"/>
      <c r="E44" s="14"/>
      <c r="F44" s="490"/>
      <c r="G44" s="536"/>
      <c r="H44" s="183"/>
      <c r="I44" s="560"/>
      <c r="J44" s="320"/>
      <c r="K44" s="71"/>
      <c r="L44" s="321"/>
      <c r="M44" s="320"/>
      <c r="N44" s="71"/>
      <c r="O44" s="321"/>
      <c r="P44" s="320"/>
      <c r="Q44" s="71"/>
      <c r="R44" s="395"/>
      <c r="S44" s="320"/>
      <c r="T44" s="71"/>
      <c r="U44" s="321"/>
      <c r="V44" s="320"/>
      <c r="W44" s="71"/>
      <c r="X44" s="395"/>
      <c r="Y44" s="320"/>
      <c r="Z44" s="71"/>
      <c r="AA44" s="321"/>
      <c r="AB44" s="320"/>
      <c r="AC44" s="71"/>
      <c r="AD44" s="321"/>
      <c r="AE44" s="320"/>
      <c r="AF44" s="71"/>
      <c r="AG44" s="321"/>
      <c r="AH44" s="320"/>
      <c r="AI44" s="71"/>
      <c r="AJ44" s="321"/>
      <c r="AK44" s="320"/>
      <c r="AL44" s="71"/>
      <c r="AM44" s="395"/>
      <c r="AN44" s="320"/>
      <c r="AO44" s="71"/>
      <c r="AP44" s="321"/>
      <c r="AQ44" s="320"/>
      <c r="AR44" s="71"/>
      <c r="AS44" s="321"/>
      <c r="AT44" s="605"/>
      <c r="AU44" s="639"/>
      <c r="AV44" s="682"/>
      <c r="AW44" s="137"/>
    </row>
    <row r="45" spans="1:49" s="51" customFormat="1" ht="14.25" hidden="1" outlineLevel="1">
      <c r="A45" s="72" t="s">
        <v>79</v>
      </c>
      <c r="B45" s="73" t="s">
        <v>80</v>
      </c>
      <c r="C45" s="74" t="s">
        <v>63</v>
      </c>
      <c r="D45" s="499"/>
      <c r="E45" s="23"/>
      <c r="F45" s="500"/>
      <c r="G45" s="549"/>
      <c r="H45" s="186"/>
      <c r="I45" s="561"/>
      <c r="J45" s="312"/>
      <c r="K45" s="63"/>
      <c r="L45" s="313"/>
      <c r="M45" s="312"/>
      <c r="N45" s="63"/>
      <c r="O45" s="313"/>
      <c r="P45" s="312"/>
      <c r="Q45" s="63"/>
      <c r="R45" s="391"/>
      <c r="S45" s="312"/>
      <c r="T45" s="63"/>
      <c r="U45" s="313"/>
      <c r="V45" s="312"/>
      <c r="W45" s="63"/>
      <c r="X45" s="391"/>
      <c r="Y45" s="312"/>
      <c r="Z45" s="63"/>
      <c r="AA45" s="313"/>
      <c r="AB45" s="312"/>
      <c r="AC45" s="63"/>
      <c r="AD45" s="313"/>
      <c r="AE45" s="312"/>
      <c r="AF45" s="63"/>
      <c r="AG45" s="313"/>
      <c r="AH45" s="312"/>
      <c r="AI45" s="63"/>
      <c r="AJ45" s="313"/>
      <c r="AK45" s="312"/>
      <c r="AL45" s="63"/>
      <c r="AM45" s="391"/>
      <c r="AN45" s="312"/>
      <c r="AO45" s="63"/>
      <c r="AP45" s="313"/>
      <c r="AQ45" s="312"/>
      <c r="AR45" s="63"/>
      <c r="AS45" s="313"/>
      <c r="AT45" s="129"/>
      <c r="AU45" s="635"/>
      <c r="AV45" s="680"/>
      <c r="AW45" s="670"/>
    </row>
    <row r="46" spans="1:49" s="61" customFormat="1" hidden="1" outlineLevel="1">
      <c r="A46" s="57"/>
      <c r="B46" s="58" t="s">
        <v>64</v>
      </c>
      <c r="C46" s="62" t="s">
        <v>69</v>
      </c>
      <c r="D46" s="489"/>
      <c r="E46" s="14"/>
      <c r="F46" s="490"/>
      <c r="G46" s="536"/>
      <c r="H46" s="183"/>
      <c r="I46" s="560"/>
      <c r="J46" s="318"/>
      <c r="K46" s="70"/>
      <c r="L46" s="319"/>
      <c r="M46" s="318"/>
      <c r="N46" s="70"/>
      <c r="O46" s="319"/>
      <c r="P46" s="318"/>
      <c r="Q46" s="70"/>
      <c r="R46" s="394"/>
      <c r="S46" s="318"/>
      <c r="T46" s="70"/>
      <c r="U46" s="319"/>
      <c r="V46" s="318"/>
      <c r="W46" s="70"/>
      <c r="X46" s="394"/>
      <c r="Y46" s="318"/>
      <c r="Z46" s="70"/>
      <c r="AA46" s="319"/>
      <c r="AB46" s="318"/>
      <c r="AC46" s="70"/>
      <c r="AD46" s="319"/>
      <c r="AE46" s="318"/>
      <c r="AF46" s="70"/>
      <c r="AG46" s="319"/>
      <c r="AH46" s="318"/>
      <c r="AI46" s="70"/>
      <c r="AJ46" s="319"/>
      <c r="AK46" s="318"/>
      <c r="AL46" s="70"/>
      <c r="AM46" s="394"/>
      <c r="AN46" s="318"/>
      <c r="AO46" s="70"/>
      <c r="AP46" s="319"/>
      <c r="AQ46" s="318"/>
      <c r="AR46" s="70"/>
      <c r="AS46" s="319"/>
      <c r="AT46" s="607"/>
      <c r="AU46" s="641"/>
      <c r="AV46" s="682"/>
      <c r="AW46" s="137"/>
    </row>
    <row r="47" spans="1:49" s="61" customFormat="1" hidden="1" outlineLevel="1">
      <c r="A47" s="57"/>
      <c r="B47" s="58" t="s">
        <v>70</v>
      </c>
      <c r="C47" s="62" t="s">
        <v>71</v>
      </c>
      <c r="D47" s="489"/>
      <c r="E47" s="14"/>
      <c r="F47" s="490"/>
      <c r="G47" s="536"/>
      <c r="H47" s="183"/>
      <c r="I47" s="560"/>
      <c r="J47" s="322"/>
      <c r="K47" s="66"/>
      <c r="L47" s="323"/>
      <c r="M47" s="322"/>
      <c r="N47" s="66"/>
      <c r="O47" s="323"/>
      <c r="P47" s="322"/>
      <c r="Q47" s="66"/>
      <c r="R47" s="396"/>
      <c r="S47" s="322"/>
      <c r="T47" s="66"/>
      <c r="U47" s="323"/>
      <c r="V47" s="322"/>
      <c r="W47" s="66"/>
      <c r="X47" s="396"/>
      <c r="Y47" s="322"/>
      <c r="Z47" s="66"/>
      <c r="AA47" s="323"/>
      <c r="AB47" s="322"/>
      <c r="AC47" s="66"/>
      <c r="AD47" s="323"/>
      <c r="AE47" s="322"/>
      <c r="AF47" s="66"/>
      <c r="AG47" s="323"/>
      <c r="AH47" s="322"/>
      <c r="AI47" s="66"/>
      <c r="AJ47" s="323"/>
      <c r="AK47" s="322"/>
      <c r="AL47" s="66"/>
      <c r="AM47" s="396"/>
      <c r="AN47" s="322"/>
      <c r="AO47" s="66"/>
      <c r="AP47" s="323"/>
      <c r="AQ47" s="322"/>
      <c r="AR47" s="66"/>
      <c r="AS47" s="323"/>
      <c r="AT47" s="609"/>
      <c r="AU47" s="643"/>
      <c r="AV47" s="682"/>
      <c r="AW47" s="137"/>
    </row>
    <row r="48" spans="1:49" s="61" customFormat="1" hidden="1" outlineLevel="1">
      <c r="A48" s="57"/>
      <c r="B48" s="58" t="s">
        <v>77</v>
      </c>
      <c r="C48" s="62" t="s">
        <v>78</v>
      </c>
      <c r="D48" s="489"/>
      <c r="E48" s="14"/>
      <c r="F48" s="490"/>
      <c r="G48" s="536"/>
      <c r="H48" s="183"/>
      <c r="I48" s="560"/>
      <c r="J48" s="320"/>
      <c r="K48" s="71"/>
      <c r="L48" s="321"/>
      <c r="M48" s="320"/>
      <c r="N48" s="71"/>
      <c r="O48" s="321"/>
      <c r="P48" s="320"/>
      <c r="Q48" s="71"/>
      <c r="R48" s="395"/>
      <c r="S48" s="320"/>
      <c r="T48" s="71"/>
      <c r="U48" s="321"/>
      <c r="V48" s="320"/>
      <c r="W48" s="71"/>
      <c r="X48" s="395"/>
      <c r="Y48" s="320"/>
      <c r="Z48" s="71"/>
      <c r="AA48" s="321"/>
      <c r="AB48" s="320"/>
      <c r="AC48" s="71"/>
      <c r="AD48" s="321"/>
      <c r="AE48" s="320"/>
      <c r="AF48" s="71"/>
      <c r="AG48" s="321"/>
      <c r="AH48" s="320"/>
      <c r="AI48" s="71"/>
      <c r="AJ48" s="321"/>
      <c r="AK48" s="320"/>
      <c r="AL48" s="71"/>
      <c r="AM48" s="395"/>
      <c r="AN48" s="320"/>
      <c r="AO48" s="71"/>
      <c r="AP48" s="321"/>
      <c r="AQ48" s="320"/>
      <c r="AR48" s="71"/>
      <c r="AS48" s="321"/>
      <c r="AT48" s="605"/>
      <c r="AU48" s="639"/>
      <c r="AV48" s="682"/>
      <c r="AW48" s="137"/>
    </row>
    <row r="49" spans="1:49" s="50" customFormat="1" ht="17.25" hidden="1" customHeight="1" outlineLevel="1">
      <c r="A49" s="76" t="s">
        <v>81</v>
      </c>
      <c r="B49" s="77" t="s">
        <v>33</v>
      </c>
      <c r="C49" s="59" t="s">
        <v>63</v>
      </c>
      <c r="D49" s="501"/>
      <c r="E49" s="48"/>
      <c r="F49" s="502">
        <f>(F50*F29*F52+F50*F30*F53)/1000</f>
        <v>0</v>
      </c>
      <c r="G49" s="550"/>
      <c r="H49" s="283"/>
      <c r="I49" s="562">
        <f>(I50*I29*I52+I50*I30*I53)/1000</f>
        <v>0</v>
      </c>
      <c r="J49" s="324"/>
      <c r="K49" s="79"/>
      <c r="L49" s="325">
        <f>(L50*L29*L52+L50*L30*L53)/1000</f>
        <v>0</v>
      </c>
      <c r="M49" s="324"/>
      <c r="N49" s="79"/>
      <c r="O49" s="325">
        <f>(O50*O29*O52+O50*O30*O53)/1000</f>
        <v>0</v>
      </c>
      <c r="P49" s="324"/>
      <c r="Q49" s="79"/>
      <c r="R49" s="397">
        <f>(R50*R29*R52+R50*R30*R53)/1000</f>
        <v>0</v>
      </c>
      <c r="S49" s="324"/>
      <c r="T49" s="79"/>
      <c r="U49" s="325">
        <f>(U50*U29*U52+U50*U30*U53)/1000</f>
        <v>0</v>
      </c>
      <c r="V49" s="324"/>
      <c r="W49" s="79"/>
      <c r="X49" s="397">
        <f>(X50*X29*X52+X50*X30*X53)/1000</f>
        <v>0</v>
      </c>
      <c r="Y49" s="324"/>
      <c r="Z49" s="79"/>
      <c r="AA49" s="325">
        <f>(AA50*AA29*AA52+AA50*AA30*AA53)/1000</f>
        <v>0</v>
      </c>
      <c r="AB49" s="324"/>
      <c r="AC49" s="79"/>
      <c r="AD49" s="325">
        <f>(AD50*AD29*AD52+AD50*AD30*AD53)/1000</f>
        <v>0</v>
      </c>
      <c r="AE49" s="324"/>
      <c r="AF49" s="79"/>
      <c r="AG49" s="325">
        <f>(AG50*AG29*AG52+AG50*AG30*AG53)/1000</f>
        <v>0</v>
      </c>
      <c r="AH49" s="324"/>
      <c r="AI49" s="79"/>
      <c r="AJ49" s="325">
        <f>(AJ50*AJ29*AJ52+AJ50*AJ30*AJ53)/1000</f>
        <v>0</v>
      </c>
      <c r="AK49" s="324"/>
      <c r="AL49" s="79"/>
      <c r="AM49" s="397">
        <f>(AM50*AM29*AM52+AM50*AM30*AM53)/1000</f>
        <v>0</v>
      </c>
      <c r="AN49" s="324"/>
      <c r="AO49" s="79"/>
      <c r="AP49" s="325">
        <f>(AP50*AP29*AP52+AP50*AP30*AP53)/1000</f>
        <v>0</v>
      </c>
      <c r="AQ49" s="324"/>
      <c r="AR49" s="79"/>
      <c r="AS49" s="325">
        <f>(AS50*AS29*AS52+AS50*AS30*AS53)/1000</f>
        <v>0</v>
      </c>
      <c r="AT49" s="610"/>
      <c r="AU49" s="644"/>
      <c r="AV49" s="683"/>
      <c r="AW49" s="129"/>
    </row>
    <row r="50" spans="1:49" s="61" customFormat="1" ht="15" hidden="1" customHeight="1" outlineLevel="1">
      <c r="A50" s="57"/>
      <c r="B50" s="58" t="s">
        <v>82</v>
      </c>
      <c r="C50" s="62" t="s">
        <v>27</v>
      </c>
      <c r="D50" s="489"/>
      <c r="E50" s="14"/>
      <c r="F50" s="490">
        <f>F8</f>
        <v>235</v>
      </c>
      <c r="G50" s="536"/>
      <c r="H50" s="183"/>
      <c r="I50" s="560">
        <f>I8</f>
        <v>280.83</v>
      </c>
      <c r="J50" s="299"/>
      <c r="K50" s="10"/>
      <c r="L50" s="326">
        <f>L8</f>
        <v>257.3</v>
      </c>
      <c r="M50" s="299"/>
      <c r="N50" s="10"/>
      <c r="O50" s="326">
        <f>O8</f>
        <v>255.28</v>
      </c>
      <c r="P50" s="299"/>
      <c r="Q50" s="10"/>
      <c r="R50" s="389">
        <f>R8</f>
        <v>255.28</v>
      </c>
      <c r="S50" s="299"/>
      <c r="T50" s="10"/>
      <c r="U50" s="326">
        <f>U8</f>
        <v>255.28</v>
      </c>
      <c r="V50" s="304"/>
      <c r="W50" s="27"/>
      <c r="X50" s="398">
        <f>X8</f>
        <v>255.28</v>
      </c>
      <c r="Y50" s="304"/>
      <c r="Z50" s="27"/>
      <c r="AA50" s="305">
        <f>AA8</f>
        <v>255.28</v>
      </c>
      <c r="AB50" s="304"/>
      <c r="AC50" s="27"/>
      <c r="AD50" s="305">
        <f>AD8</f>
        <v>255.28</v>
      </c>
      <c r="AE50" s="304"/>
      <c r="AF50" s="27"/>
      <c r="AG50" s="305">
        <f>AG8</f>
        <v>255.28</v>
      </c>
      <c r="AH50" s="304"/>
      <c r="AI50" s="27"/>
      <c r="AJ50" s="305">
        <f>AJ8</f>
        <v>255.28</v>
      </c>
      <c r="AK50" s="304"/>
      <c r="AL50" s="27"/>
      <c r="AM50" s="398">
        <f>AM8</f>
        <v>255.28</v>
      </c>
      <c r="AN50" s="304"/>
      <c r="AO50" s="27"/>
      <c r="AP50" s="305">
        <f>AP8</f>
        <v>255.28</v>
      </c>
      <c r="AQ50" s="304"/>
      <c r="AR50" s="27"/>
      <c r="AS50" s="305">
        <f>AS8</f>
        <v>255.28</v>
      </c>
      <c r="AT50" s="610"/>
      <c r="AU50" s="644"/>
      <c r="AV50" s="682"/>
      <c r="AW50" s="137"/>
    </row>
    <row r="51" spans="1:49" s="61" customFormat="1" ht="15" hidden="1" customHeight="1" outlineLevel="1">
      <c r="A51" s="57"/>
      <c r="B51" s="58" t="s">
        <v>77</v>
      </c>
      <c r="C51" s="62" t="s">
        <v>83</v>
      </c>
      <c r="D51" s="489"/>
      <c r="E51" s="14"/>
      <c r="F51" s="490"/>
      <c r="G51" s="536"/>
      <c r="H51" s="183"/>
      <c r="I51" s="560"/>
      <c r="J51" s="304"/>
      <c r="K51" s="27"/>
      <c r="L51" s="305"/>
      <c r="M51" s="304"/>
      <c r="N51" s="27"/>
      <c r="O51" s="305"/>
      <c r="P51" s="304"/>
      <c r="Q51" s="27"/>
      <c r="R51" s="398"/>
      <c r="S51" s="304"/>
      <c r="T51" s="27"/>
      <c r="U51" s="305"/>
      <c r="V51" s="304"/>
      <c r="W51" s="27"/>
      <c r="X51" s="398"/>
      <c r="Y51" s="304"/>
      <c r="Z51" s="27"/>
      <c r="AA51" s="305"/>
      <c r="AB51" s="304"/>
      <c r="AC51" s="27"/>
      <c r="AD51" s="305"/>
      <c r="AE51" s="304"/>
      <c r="AF51" s="27"/>
      <c r="AG51" s="305"/>
      <c r="AH51" s="304"/>
      <c r="AI51" s="27"/>
      <c r="AJ51" s="305"/>
      <c r="AK51" s="304"/>
      <c r="AL51" s="27"/>
      <c r="AM51" s="398"/>
      <c r="AN51" s="304"/>
      <c r="AO51" s="27"/>
      <c r="AP51" s="305"/>
      <c r="AQ51" s="304"/>
      <c r="AR51" s="27"/>
      <c r="AS51" s="305"/>
      <c r="AT51" s="610"/>
      <c r="AU51" s="644"/>
      <c r="AV51" s="682"/>
      <c r="AW51" s="137"/>
    </row>
    <row r="52" spans="1:49" s="61" customFormat="1" ht="15" hidden="1" customHeight="1" outlineLevel="1">
      <c r="A52" s="57"/>
      <c r="B52" s="58" t="s">
        <v>55</v>
      </c>
      <c r="C52" s="62"/>
      <c r="D52" s="489"/>
      <c r="E52" s="14"/>
      <c r="F52" s="500">
        <f>E111</f>
        <v>0</v>
      </c>
      <c r="G52" s="536"/>
      <c r="H52" s="184"/>
      <c r="I52" s="559"/>
      <c r="J52" s="327"/>
      <c r="K52" s="82"/>
      <c r="L52" s="328"/>
      <c r="M52" s="327"/>
      <c r="N52" s="82"/>
      <c r="O52" s="328"/>
      <c r="P52" s="327"/>
      <c r="Q52" s="82"/>
      <c r="R52" s="399"/>
      <c r="S52" s="327"/>
      <c r="T52" s="82"/>
      <c r="U52" s="328"/>
      <c r="V52" s="327"/>
      <c r="W52" s="82"/>
      <c r="X52" s="399"/>
      <c r="Y52" s="327"/>
      <c r="Z52" s="82"/>
      <c r="AA52" s="328"/>
      <c r="AB52" s="327"/>
      <c r="AC52" s="82"/>
      <c r="AD52" s="328"/>
      <c r="AE52" s="327"/>
      <c r="AF52" s="82"/>
      <c r="AG52" s="328"/>
      <c r="AH52" s="327"/>
      <c r="AI52" s="82"/>
      <c r="AJ52" s="328"/>
      <c r="AK52" s="327"/>
      <c r="AL52" s="82"/>
      <c r="AM52" s="399"/>
      <c r="AN52" s="327"/>
      <c r="AO52" s="82"/>
      <c r="AP52" s="328"/>
      <c r="AQ52" s="327"/>
      <c r="AR52" s="82"/>
      <c r="AS52" s="328"/>
      <c r="AT52" s="611"/>
      <c r="AU52" s="645"/>
      <c r="AV52" s="682"/>
      <c r="AW52" s="137"/>
    </row>
    <row r="53" spans="1:49" s="61" customFormat="1" ht="15" hidden="1" customHeight="1" outlineLevel="1">
      <c r="A53" s="57"/>
      <c r="B53" s="58" t="s">
        <v>56</v>
      </c>
      <c r="C53" s="62"/>
      <c r="D53" s="489"/>
      <c r="E53" s="14"/>
      <c r="F53" s="500">
        <f>E112</f>
        <v>0</v>
      </c>
      <c r="G53" s="536"/>
      <c r="H53" s="184"/>
      <c r="I53" s="559"/>
      <c r="J53" s="327"/>
      <c r="K53" s="82"/>
      <c r="L53" s="328"/>
      <c r="M53" s="327"/>
      <c r="N53" s="82"/>
      <c r="O53" s="328"/>
      <c r="P53" s="327"/>
      <c r="Q53" s="82"/>
      <c r="R53" s="399"/>
      <c r="S53" s="327"/>
      <c r="T53" s="82"/>
      <c r="U53" s="328"/>
      <c r="V53" s="327"/>
      <c r="W53" s="82"/>
      <c r="X53" s="399"/>
      <c r="Y53" s="327"/>
      <c r="Z53" s="82"/>
      <c r="AA53" s="328"/>
      <c r="AB53" s="327"/>
      <c r="AC53" s="82"/>
      <c r="AD53" s="328"/>
      <c r="AE53" s="327"/>
      <c r="AF53" s="82"/>
      <c r="AG53" s="328"/>
      <c r="AH53" s="327"/>
      <c r="AI53" s="82"/>
      <c r="AJ53" s="328"/>
      <c r="AK53" s="327"/>
      <c r="AL53" s="82"/>
      <c r="AM53" s="399"/>
      <c r="AN53" s="327"/>
      <c r="AO53" s="82"/>
      <c r="AP53" s="328"/>
      <c r="AQ53" s="327"/>
      <c r="AR53" s="82"/>
      <c r="AS53" s="328"/>
      <c r="AT53" s="611"/>
      <c r="AU53" s="645"/>
      <c r="AV53" s="682"/>
      <c r="AW53" s="137"/>
    </row>
    <row r="54" spans="1:49" s="51" customFormat="1" ht="14.25" hidden="1" outlineLevel="1">
      <c r="A54" s="83" t="s">
        <v>84</v>
      </c>
      <c r="B54" s="73" t="s">
        <v>85</v>
      </c>
      <c r="C54" s="74" t="s">
        <v>63</v>
      </c>
      <c r="D54" s="501">
        <v>655.03099999999995</v>
      </c>
      <c r="E54" s="48">
        <v>235.256</v>
      </c>
      <c r="F54" s="502">
        <v>419.77499999999998</v>
      </c>
      <c r="G54" s="550">
        <f>H54+I54</f>
        <v>681.23224000000005</v>
      </c>
      <c r="H54" s="187">
        <f>E54*H128</f>
        <v>244.66624000000002</v>
      </c>
      <c r="I54" s="551">
        <f>F54*I128</f>
        <v>436.56599999999997</v>
      </c>
      <c r="J54" s="312">
        <f>K54+L54</f>
        <v>708.48152960000004</v>
      </c>
      <c r="K54" s="63">
        <f>H54*K128</f>
        <v>254.45288960000002</v>
      </c>
      <c r="L54" s="313">
        <f>I54*L128</f>
        <v>454.02864</v>
      </c>
      <c r="M54" s="312">
        <f>N54+O54</f>
        <v>736.820790784</v>
      </c>
      <c r="N54" s="63">
        <f>K54*N128</f>
        <v>264.631005184</v>
      </c>
      <c r="O54" s="313">
        <f>L54*O128</f>
        <v>472.18978559999999</v>
      </c>
      <c r="P54" s="312">
        <f>Q54+R54</f>
        <v>766.29362241536001</v>
      </c>
      <c r="Q54" s="63">
        <f>N54*Q128</f>
        <v>275.21624539136002</v>
      </c>
      <c r="R54" s="391">
        <f>O54*R128</f>
        <v>491.07737702399999</v>
      </c>
      <c r="S54" s="312">
        <f>T54+U54</f>
        <v>796.94536731197445</v>
      </c>
      <c r="T54" s="63">
        <f>Q54*T128</f>
        <v>286.22489520701441</v>
      </c>
      <c r="U54" s="313">
        <f>R54*U128</f>
        <v>510.72047210495998</v>
      </c>
      <c r="V54" s="312">
        <f>W54+X54</f>
        <v>828.82318200445343</v>
      </c>
      <c r="W54" s="63">
        <f>T54*W128</f>
        <v>297.673891015295</v>
      </c>
      <c r="X54" s="391">
        <f>U54*X128</f>
        <v>531.14929098915843</v>
      </c>
      <c r="Y54" s="312">
        <f>Z54+AA54</f>
        <v>861.97610928463155</v>
      </c>
      <c r="Z54" s="63">
        <f>W54*Z128</f>
        <v>309.58084665590678</v>
      </c>
      <c r="AA54" s="313">
        <f>X54*AA128</f>
        <v>552.39526262872482</v>
      </c>
      <c r="AB54" s="312">
        <f>AC54+AD54</f>
        <v>896.45515365601682</v>
      </c>
      <c r="AC54" s="63">
        <f>Z54*AC128</f>
        <v>321.96408052214309</v>
      </c>
      <c r="AD54" s="313">
        <f>AA54*AD128</f>
        <v>574.49107313387378</v>
      </c>
      <c r="AE54" s="312">
        <f>AF54+AG54</f>
        <v>932.31335980225754</v>
      </c>
      <c r="AF54" s="63">
        <f>AC54*AF128</f>
        <v>334.84264374302882</v>
      </c>
      <c r="AG54" s="313">
        <f>AD54*AG128</f>
        <v>597.47071605922872</v>
      </c>
      <c r="AH54" s="312">
        <f>AI54+AJ54</f>
        <v>969.60589419434791</v>
      </c>
      <c r="AI54" s="63">
        <f>AF54*AI128</f>
        <v>348.23634949274998</v>
      </c>
      <c r="AJ54" s="313">
        <f>AG54*AJ128</f>
        <v>621.36954470159787</v>
      </c>
      <c r="AK54" s="312">
        <f>AL54+AM54</f>
        <v>1008.3901299621218</v>
      </c>
      <c r="AL54" s="63">
        <f>AI54*AL128</f>
        <v>362.16580347245997</v>
      </c>
      <c r="AM54" s="391">
        <f>AJ54*AM128</f>
        <v>646.22432648966185</v>
      </c>
      <c r="AN54" s="312">
        <f>AO54+AP54</f>
        <v>1048.7257351606067</v>
      </c>
      <c r="AO54" s="63">
        <f>AL54*AO128</f>
        <v>376.65243561135838</v>
      </c>
      <c r="AP54" s="313">
        <f>AM54*AP128</f>
        <v>672.0732995492483</v>
      </c>
      <c r="AQ54" s="312">
        <f>AR54+AS54</f>
        <v>1090.6747645670309</v>
      </c>
      <c r="AR54" s="63">
        <f>AO54*AR128</f>
        <v>391.71853303581275</v>
      </c>
      <c r="AS54" s="313">
        <f>AP54*AS128</f>
        <v>698.95623153121824</v>
      </c>
      <c r="AT54" s="129"/>
      <c r="AU54" s="635"/>
      <c r="AV54" s="680"/>
      <c r="AW54" s="670"/>
    </row>
    <row r="55" spans="1:49" s="61" customFormat="1" ht="18.75" hidden="1" customHeight="1" outlineLevel="1">
      <c r="A55" s="57"/>
      <c r="B55" s="58" t="s">
        <v>82</v>
      </c>
      <c r="C55" s="62" t="s">
        <v>86</v>
      </c>
      <c r="D55" s="489"/>
      <c r="E55" s="14"/>
      <c r="F55" s="490"/>
      <c r="G55" s="536"/>
      <c r="H55" s="183"/>
      <c r="I55" s="560"/>
      <c r="J55" s="299"/>
      <c r="K55" s="10"/>
      <c r="L55" s="326"/>
      <c r="M55" s="299"/>
      <c r="N55" s="10"/>
      <c r="O55" s="326"/>
      <c r="P55" s="299"/>
      <c r="Q55" s="10"/>
      <c r="R55" s="389"/>
      <c r="S55" s="299"/>
      <c r="T55" s="10"/>
      <c r="U55" s="326"/>
      <c r="V55" s="299"/>
      <c r="W55" s="10"/>
      <c r="X55" s="389"/>
      <c r="Y55" s="299"/>
      <c r="Z55" s="10"/>
      <c r="AA55" s="326"/>
      <c r="AB55" s="299"/>
      <c r="AC55" s="10"/>
      <c r="AD55" s="326"/>
      <c r="AE55" s="299"/>
      <c r="AF55" s="10"/>
      <c r="AG55" s="326"/>
      <c r="AH55" s="299"/>
      <c r="AI55" s="10"/>
      <c r="AJ55" s="326"/>
      <c r="AK55" s="299"/>
      <c r="AL55" s="10"/>
      <c r="AM55" s="389"/>
      <c r="AN55" s="299"/>
      <c r="AO55" s="10"/>
      <c r="AP55" s="326"/>
      <c r="AQ55" s="299"/>
      <c r="AR55" s="10"/>
      <c r="AS55" s="326"/>
      <c r="AT55" s="137"/>
      <c r="AU55" s="646"/>
      <c r="AV55" s="682"/>
      <c r="AW55" s="137"/>
    </row>
    <row r="56" spans="1:49" s="61" customFormat="1" ht="18" hidden="1" customHeight="1" outlineLevel="1">
      <c r="A56" s="57"/>
      <c r="B56" s="58" t="s">
        <v>87</v>
      </c>
      <c r="C56" s="62" t="s">
        <v>88</v>
      </c>
      <c r="D56" s="506"/>
      <c r="E56" s="84"/>
      <c r="F56" s="507"/>
      <c r="G56" s="558"/>
      <c r="H56" s="284"/>
      <c r="I56" s="560"/>
      <c r="J56" s="329"/>
      <c r="K56" s="85"/>
      <c r="L56" s="330"/>
      <c r="M56" s="329"/>
      <c r="N56" s="85"/>
      <c r="O56" s="330"/>
      <c r="P56" s="329"/>
      <c r="Q56" s="85"/>
      <c r="R56" s="400"/>
      <c r="S56" s="329"/>
      <c r="T56" s="85"/>
      <c r="U56" s="330"/>
      <c r="V56" s="329"/>
      <c r="W56" s="85"/>
      <c r="X56" s="400"/>
      <c r="Y56" s="329"/>
      <c r="Z56" s="85"/>
      <c r="AA56" s="330"/>
      <c r="AB56" s="329"/>
      <c r="AC56" s="85"/>
      <c r="AD56" s="330"/>
      <c r="AE56" s="329"/>
      <c r="AF56" s="85"/>
      <c r="AG56" s="330"/>
      <c r="AH56" s="329"/>
      <c r="AI56" s="85"/>
      <c r="AJ56" s="330"/>
      <c r="AK56" s="329"/>
      <c r="AL56" s="85"/>
      <c r="AM56" s="400"/>
      <c r="AN56" s="329"/>
      <c r="AO56" s="85"/>
      <c r="AP56" s="330"/>
      <c r="AQ56" s="329"/>
      <c r="AR56" s="85"/>
      <c r="AS56" s="330"/>
      <c r="AT56" s="612"/>
      <c r="AU56" s="647"/>
      <c r="AV56" s="682"/>
      <c r="AW56" s="137"/>
    </row>
    <row r="57" spans="1:49" s="51" customFormat="1" ht="20.25" hidden="1" customHeight="1" outlineLevel="1">
      <c r="A57" s="83" t="s">
        <v>89</v>
      </c>
      <c r="B57" s="73" t="s">
        <v>90</v>
      </c>
      <c r="C57" s="74" t="s">
        <v>91</v>
      </c>
      <c r="D57" s="501"/>
      <c r="E57" s="48"/>
      <c r="F57" s="502"/>
      <c r="G57" s="550"/>
      <c r="H57" s="187"/>
      <c r="I57" s="551"/>
      <c r="J57" s="312"/>
      <c r="K57" s="63"/>
      <c r="L57" s="313"/>
      <c r="M57" s="312"/>
      <c r="N57" s="63"/>
      <c r="O57" s="313"/>
      <c r="P57" s="312"/>
      <c r="Q57" s="63"/>
      <c r="R57" s="391"/>
      <c r="S57" s="312"/>
      <c r="T57" s="63"/>
      <c r="U57" s="313"/>
      <c r="V57" s="312"/>
      <c r="W57" s="63"/>
      <c r="X57" s="391"/>
      <c r="Y57" s="312"/>
      <c r="Z57" s="63"/>
      <c r="AA57" s="313"/>
      <c r="AB57" s="312"/>
      <c r="AC57" s="63"/>
      <c r="AD57" s="313"/>
      <c r="AE57" s="312"/>
      <c r="AF57" s="63"/>
      <c r="AG57" s="313"/>
      <c r="AH57" s="312"/>
      <c r="AI57" s="63"/>
      <c r="AJ57" s="313"/>
      <c r="AK57" s="312"/>
      <c r="AL57" s="63"/>
      <c r="AM57" s="391"/>
      <c r="AN57" s="312"/>
      <c r="AO57" s="63"/>
      <c r="AP57" s="313"/>
      <c r="AQ57" s="312"/>
      <c r="AR57" s="63"/>
      <c r="AS57" s="313"/>
      <c r="AT57" s="129"/>
      <c r="AU57" s="635"/>
      <c r="AV57" s="680"/>
      <c r="AW57" s="670"/>
    </row>
    <row r="58" spans="1:49" s="61" customFormat="1" ht="15" hidden="1" customHeight="1" outlineLevel="1">
      <c r="A58" s="57"/>
      <c r="B58" s="58" t="s">
        <v>82</v>
      </c>
      <c r="C58" s="62" t="s">
        <v>92</v>
      </c>
      <c r="D58" s="489"/>
      <c r="E58" s="14"/>
      <c r="F58" s="490"/>
      <c r="G58" s="536"/>
      <c r="H58" s="183"/>
      <c r="I58" s="560"/>
      <c r="J58" s="299"/>
      <c r="K58" s="10"/>
      <c r="L58" s="326"/>
      <c r="M58" s="299"/>
      <c r="N58" s="10"/>
      <c r="O58" s="326"/>
      <c r="P58" s="299"/>
      <c r="Q58" s="10"/>
      <c r="R58" s="389"/>
      <c r="S58" s="299"/>
      <c r="T58" s="10"/>
      <c r="U58" s="326"/>
      <c r="V58" s="299"/>
      <c r="W58" s="10"/>
      <c r="X58" s="389"/>
      <c r="Y58" s="299"/>
      <c r="Z58" s="10"/>
      <c r="AA58" s="326"/>
      <c r="AB58" s="299"/>
      <c r="AC58" s="10"/>
      <c r="AD58" s="326"/>
      <c r="AE58" s="299"/>
      <c r="AF58" s="10"/>
      <c r="AG58" s="326"/>
      <c r="AH58" s="299"/>
      <c r="AI58" s="10"/>
      <c r="AJ58" s="326"/>
      <c r="AK58" s="299"/>
      <c r="AL58" s="10"/>
      <c r="AM58" s="389"/>
      <c r="AN58" s="299"/>
      <c r="AO58" s="10"/>
      <c r="AP58" s="326"/>
      <c r="AQ58" s="299"/>
      <c r="AR58" s="10"/>
      <c r="AS58" s="326"/>
      <c r="AT58" s="137"/>
      <c r="AU58" s="646"/>
      <c r="AV58" s="682"/>
      <c r="AW58" s="137"/>
    </row>
    <row r="59" spans="1:49" s="61" customFormat="1" ht="15" hidden="1" customHeight="1" outlineLevel="1">
      <c r="A59" s="57"/>
      <c r="B59" s="58" t="s">
        <v>93</v>
      </c>
      <c r="C59" s="62" t="s">
        <v>94</v>
      </c>
      <c r="D59" s="489"/>
      <c r="E59" s="14"/>
      <c r="F59" s="490"/>
      <c r="G59" s="536"/>
      <c r="H59" s="183"/>
      <c r="I59" s="560"/>
      <c r="J59" s="299"/>
      <c r="K59" s="10"/>
      <c r="L59" s="326"/>
      <c r="M59" s="299"/>
      <c r="N59" s="10"/>
      <c r="O59" s="326"/>
      <c r="P59" s="299"/>
      <c r="Q59" s="10"/>
      <c r="R59" s="389"/>
      <c r="S59" s="299"/>
      <c r="T59" s="10"/>
      <c r="U59" s="326"/>
      <c r="V59" s="299"/>
      <c r="W59" s="10"/>
      <c r="X59" s="389"/>
      <c r="Y59" s="299"/>
      <c r="Z59" s="10"/>
      <c r="AA59" s="326"/>
      <c r="AB59" s="299"/>
      <c r="AC59" s="10"/>
      <c r="AD59" s="326"/>
      <c r="AE59" s="299"/>
      <c r="AF59" s="10"/>
      <c r="AG59" s="326"/>
      <c r="AH59" s="299"/>
      <c r="AI59" s="10"/>
      <c r="AJ59" s="326"/>
      <c r="AK59" s="299"/>
      <c r="AL59" s="10"/>
      <c r="AM59" s="389"/>
      <c r="AN59" s="299"/>
      <c r="AO59" s="10"/>
      <c r="AP59" s="326"/>
      <c r="AQ59" s="299"/>
      <c r="AR59" s="10"/>
      <c r="AS59" s="326"/>
      <c r="AT59" s="137"/>
      <c r="AU59" s="646"/>
      <c r="AV59" s="682"/>
      <c r="AW59" s="137"/>
    </row>
    <row r="60" spans="1:49" s="61" customFormat="1" hidden="1" outlineLevel="1">
      <c r="A60" s="57"/>
      <c r="B60" s="58" t="s">
        <v>95</v>
      </c>
      <c r="C60" s="62" t="s">
        <v>94</v>
      </c>
      <c r="D60" s="489"/>
      <c r="E60" s="14"/>
      <c r="F60" s="490"/>
      <c r="G60" s="536"/>
      <c r="H60" s="183"/>
      <c r="I60" s="560"/>
      <c r="J60" s="329"/>
      <c r="K60" s="85"/>
      <c r="L60" s="330"/>
      <c r="M60" s="329"/>
      <c r="N60" s="85"/>
      <c r="O60" s="330"/>
      <c r="P60" s="329"/>
      <c r="Q60" s="85"/>
      <c r="R60" s="400"/>
      <c r="S60" s="329"/>
      <c r="T60" s="85"/>
      <c r="U60" s="330"/>
      <c r="V60" s="329"/>
      <c r="W60" s="85"/>
      <c r="X60" s="400"/>
      <c r="Y60" s="329"/>
      <c r="Z60" s="85"/>
      <c r="AA60" s="330"/>
      <c r="AB60" s="329"/>
      <c r="AC60" s="85"/>
      <c r="AD60" s="330"/>
      <c r="AE60" s="329"/>
      <c r="AF60" s="85"/>
      <c r="AG60" s="330"/>
      <c r="AH60" s="329"/>
      <c r="AI60" s="85"/>
      <c r="AJ60" s="330"/>
      <c r="AK60" s="329"/>
      <c r="AL60" s="85"/>
      <c r="AM60" s="400"/>
      <c r="AN60" s="329"/>
      <c r="AO60" s="85"/>
      <c r="AP60" s="330"/>
      <c r="AQ60" s="329"/>
      <c r="AR60" s="85"/>
      <c r="AS60" s="330"/>
      <c r="AT60" s="612"/>
      <c r="AU60" s="647"/>
      <c r="AV60" s="682"/>
      <c r="AW60" s="137"/>
    </row>
    <row r="61" spans="1:49" s="51" customFormat="1" ht="14.25" hidden="1" outlineLevel="1">
      <c r="A61" s="86" t="s">
        <v>96</v>
      </c>
      <c r="B61" s="73" t="s">
        <v>97</v>
      </c>
      <c r="C61" s="74" t="str">
        <f>C54</f>
        <v>тыс. руб.</v>
      </c>
      <c r="D61" s="508">
        <f>E61+F61</f>
        <v>43.015493300000003</v>
      </c>
      <c r="E61" s="42">
        <f>(E62*E29*E63+E62*E30*E64)/1000</f>
        <v>16.489157299999999</v>
      </c>
      <c r="F61" s="509">
        <f>(F62*F29*F63+F62*F30*F64)/1000</f>
        <v>26.526336000000004</v>
      </c>
      <c r="G61" s="522">
        <f>H61+I61</f>
        <v>129.61511038238217</v>
      </c>
      <c r="H61" s="134">
        <f>(H62*H29*H63+H62*H30*H64)/1000</f>
        <v>17.098163497250415</v>
      </c>
      <c r="I61" s="523">
        <f>(I62*I29*I63+I62*I30*I64)/1000</f>
        <v>112.51694688513176</v>
      </c>
      <c r="J61" s="310">
        <f>K61+L61</f>
        <v>134.7997147976775</v>
      </c>
      <c r="K61" s="43">
        <f>(K62*K29*K63+K62*K30*K64)/1000</f>
        <v>17.782090037140431</v>
      </c>
      <c r="L61" s="311">
        <f>(L62*L29*L63+L62*L30*L64)/1000</f>
        <v>117.01762476053706</v>
      </c>
      <c r="M61" s="310">
        <f>N61+O61</f>
        <v>140.19170338958457</v>
      </c>
      <c r="N61" s="43">
        <f>(N62*N29*N63+N62*N30*N64)/1000</f>
        <v>18.49337363862605</v>
      </c>
      <c r="O61" s="311">
        <f>(O62*O29*O63+O62*O30*O64)/1000</f>
        <v>121.69832975095854</v>
      </c>
      <c r="P61" s="310">
        <f>Q61+R61</f>
        <v>145.79937152516797</v>
      </c>
      <c r="Q61" s="43">
        <f>(Q62*Q29*Q63+Q62*Q30*Q64)/1000</f>
        <v>19.233108584171092</v>
      </c>
      <c r="R61" s="390">
        <f>(R62*R29*R63+R62*R30*R64)/1000</f>
        <v>126.56626294099688</v>
      </c>
      <c r="S61" s="310">
        <f>T61+U61</f>
        <v>151.6313463861747</v>
      </c>
      <c r="T61" s="43">
        <f>(T62*T29*T63+T62*T30*T64)/1000</f>
        <v>20.002432927537935</v>
      </c>
      <c r="U61" s="311">
        <f>(U62*U29*U63+U62*U30*U64)/1000</f>
        <v>131.62891345863676</v>
      </c>
      <c r="V61" s="310">
        <f>W61+X61</f>
        <v>157.6966002416217</v>
      </c>
      <c r="W61" s="43">
        <f>(W62*W29*W63+W62*W30*W64)/1000</f>
        <v>20.802530244639453</v>
      </c>
      <c r="X61" s="390">
        <f>(X62*X29*X63+X62*X30*X64)/1000</f>
        <v>136.89406999698224</v>
      </c>
      <c r="Y61" s="310">
        <f>Z61+AA61</f>
        <v>164.00446425128658</v>
      </c>
      <c r="Z61" s="43">
        <f>(Z62*Z29*Z63+Z62*Z30*Z64)/1000</f>
        <v>21.63463145442503</v>
      </c>
      <c r="AA61" s="311">
        <f>(AA62*AA29*AA63+AA62*AA30*AA64)/1000</f>
        <v>142.36983279686154</v>
      </c>
      <c r="AB61" s="310">
        <f>AC61+AD61</f>
        <v>170.56464282133805</v>
      </c>
      <c r="AC61" s="43">
        <f>(AC62*AC29*AC63+AC62*AC30*AC64)/1000</f>
        <v>22.500016712602033</v>
      </c>
      <c r="AD61" s="311">
        <f>(AD62*AD29*AD63+AD62*AD30*AD64)/1000</f>
        <v>148.06462610873601</v>
      </c>
      <c r="AE61" s="310">
        <f>AF61+AG61</f>
        <v>177.38722853419156</v>
      </c>
      <c r="AF61" s="43">
        <f>(AF62*AF29*AF63+AF62*AF30*AF64)/1000</f>
        <v>23.400017381106114</v>
      </c>
      <c r="AG61" s="311">
        <f>(AG62*AG29*AG63+AG62*AG30*AG64)/1000</f>
        <v>153.98721115308544</v>
      </c>
      <c r="AH61" s="310">
        <f>AI61+AJ61</f>
        <v>184.4827176755592</v>
      </c>
      <c r="AI61" s="43">
        <f>(AI62*AI29*AI63+AI62*AI30*AI64)/1000</f>
        <v>24.33601807635036</v>
      </c>
      <c r="AJ61" s="311">
        <f>(AJ62*AJ29*AJ63+AJ62*AJ30*AJ64)/1000</f>
        <v>160.14669959920883</v>
      </c>
      <c r="AK61" s="310">
        <f>AL61+AM61</f>
        <v>191.8620263825816</v>
      </c>
      <c r="AL61" s="43">
        <f>(AL62*AL29*AL63+AL62*AL30*AL64)/1000</f>
        <v>25.309458799404375</v>
      </c>
      <c r="AM61" s="390">
        <f>(AM62*AM29*AM63+AM62*AM30*AM64)/1000</f>
        <v>166.55256758317722</v>
      </c>
      <c r="AN61" s="310">
        <f>AO61+AP61</f>
        <v>199.53650743788486</v>
      </c>
      <c r="AO61" s="43">
        <f>(AO62*AO29*AO63+AO62*AO30*AO64)/1000</f>
        <v>26.321837151380549</v>
      </c>
      <c r="AP61" s="311">
        <f>(AP62*AP29*AP63+AP62*AP30*AP64)/1000</f>
        <v>173.21467028650432</v>
      </c>
      <c r="AQ61" s="310">
        <f>AR61+AS61</f>
        <v>207.51796773540028</v>
      </c>
      <c r="AR61" s="43">
        <f>(AR62*AR29*AR63+AR62*AR30*AR64)/1000</f>
        <v>27.374710637435776</v>
      </c>
      <c r="AS61" s="311">
        <f>(AS62*AS29*AS63+AS62*AS30*AS64)/1000</f>
        <v>180.14325709796449</v>
      </c>
      <c r="AT61" s="605"/>
      <c r="AU61" s="639"/>
      <c r="AV61" s="680"/>
      <c r="AW61" s="670"/>
    </row>
    <row r="62" spans="1:49" s="61" customFormat="1" hidden="1" outlineLevel="1">
      <c r="A62" s="87"/>
      <c r="B62" s="58" t="s">
        <v>82</v>
      </c>
      <c r="C62" s="62" t="s">
        <v>92</v>
      </c>
      <c r="D62" s="489">
        <f>E62+F62</f>
        <v>622.70000000000005</v>
      </c>
      <c r="E62" s="14">
        <v>238.7</v>
      </c>
      <c r="F62" s="490">
        <v>384</v>
      </c>
      <c r="G62" s="536">
        <f>H62+I62</f>
        <v>1809.5</v>
      </c>
      <c r="H62" s="184">
        <f>E62</f>
        <v>238.7</v>
      </c>
      <c r="I62" s="448">
        <v>1570.8</v>
      </c>
      <c r="J62" s="329">
        <f>K62+L62</f>
        <v>1809.5000000000002</v>
      </c>
      <c r="K62" s="85">
        <f>H62</f>
        <v>238.7</v>
      </c>
      <c r="L62" s="330">
        <v>1570.8000000000002</v>
      </c>
      <c r="M62" s="329">
        <f>N62+O62</f>
        <v>1809.5000000000002</v>
      </c>
      <c r="N62" s="85">
        <f>K62</f>
        <v>238.7</v>
      </c>
      <c r="O62" s="330">
        <v>1570.8000000000002</v>
      </c>
      <c r="P62" s="329">
        <f>Q62+R62</f>
        <v>1809.5000000000002</v>
      </c>
      <c r="Q62" s="85">
        <f>N62</f>
        <v>238.7</v>
      </c>
      <c r="R62" s="400">
        <v>1570.8000000000002</v>
      </c>
      <c r="S62" s="329">
        <f>T62+U62</f>
        <v>1809.5000000000002</v>
      </c>
      <c r="T62" s="85">
        <f>Q62</f>
        <v>238.7</v>
      </c>
      <c r="U62" s="330">
        <v>1570.8000000000002</v>
      </c>
      <c r="V62" s="329">
        <f>W62+X62</f>
        <v>1809.5000000000002</v>
      </c>
      <c r="W62" s="85">
        <f>T62</f>
        <v>238.7</v>
      </c>
      <c r="X62" s="400">
        <v>1570.8000000000002</v>
      </c>
      <c r="Y62" s="329">
        <f>Z62+AA62</f>
        <v>1809.5000000000002</v>
      </c>
      <c r="Z62" s="85">
        <f>W62</f>
        <v>238.7</v>
      </c>
      <c r="AA62" s="330">
        <v>1570.8000000000002</v>
      </c>
      <c r="AB62" s="329">
        <f>AC62+AD62</f>
        <v>1809.5000000000002</v>
      </c>
      <c r="AC62" s="85">
        <f>Z62</f>
        <v>238.7</v>
      </c>
      <c r="AD62" s="330">
        <v>1570.8000000000002</v>
      </c>
      <c r="AE62" s="329">
        <f>AF62+AG62</f>
        <v>1809.5000000000002</v>
      </c>
      <c r="AF62" s="85">
        <f>AC62</f>
        <v>238.7</v>
      </c>
      <c r="AG62" s="330">
        <v>1570.8000000000002</v>
      </c>
      <c r="AH62" s="329">
        <f>AI62+AJ62</f>
        <v>1809.5000000000002</v>
      </c>
      <c r="AI62" s="85">
        <f>AF62</f>
        <v>238.7</v>
      </c>
      <c r="AJ62" s="330">
        <v>1570.8000000000002</v>
      </c>
      <c r="AK62" s="329">
        <f>AL62+AM62</f>
        <v>1809.5000000000002</v>
      </c>
      <c r="AL62" s="85">
        <f>AI62</f>
        <v>238.7</v>
      </c>
      <c r="AM62" s="400">
        <v>1570.8000000000002</v>
      </c>
      <c r="AN62" s="329">
        <f>AO62+AP62</f>
        <v>1809.5000000000002</v>
      </c>
      <c r="AO62" s="85">
        <f>AL62</f>
        <v>238.7</v>
      </c>
      <c r="AP62" s="330">
        <v>1570.8000000000002</v>
      </c>
      <c r="AQ62" s="329">
        <f>AR62+AS62</f>
        <v>1809.5000000000002</v>
      </c>
      <c r="AR62" s="85">
        <f>AO62</f>
        <v>238.7</v>
      </c>
      <c r="AS62" s="330">
        <v>1570.8000000000002</v>
      </c>
      <c r="AT62" s="612"/>
      <c r="AU62" s="647"/>
      <c r="AV62" s="682"/>
      <c r="AW62" s="137"/>
    </row>
    <row r="63" spans="1:49" s="61" customFormat="1" hidden="1" outlineLevel="1">
      <c r="A63" s="87"/>
      <c r="B63" s="58" t="s">
        <v>93</v>
      </c>
      <c r="C63" s="62" t="s">
        <v>94</v>
      </c>
      <c r="D63" s="489"/>
      <c r="E63" s="14">
        <v>67.86</v>
      </c>
      <c r="F63" s="490">
        <f>E63</f>
        <v>67.86</v>
      </c>
      <c r="G63" s="536"/>
      <c r="H63" s="184">
        <f>F64</f>
        <v>70.510000000000005</v>
      </c>
      <c r="I63" s="559">
        <f>H63</f>
        <v>70.510000000000005</v>
      </c>
      <c r="J63" s="329"/>
      <c r="K63" s="85">
        <f>I64</f>
        <v>73.330400000000012</v>
      </c>
      <c r="L63" s="330">
        <f>K63</f>
        <v>73.330400000000012</v>
      </c>
      <c r="M63" s="329"/>
      <c r="N63" s="85">
        <f>L64</f>
        <v>76.263616000000013</v>
      </c>
      <c r="O63" s="330">
        <f>N63</f>
        <v>76.263616000000013</v>
      </c>
      <c r="P63" s="329"/>
      <c r="Q63" s="85">
        <f>O64</f>
        <v>79.314160640000011</v>
      </c>
      <c r="R63" s="400">
        <f>Q63</f>
        <v>79.314160640000011</v>
      </c>
      <c r="S63" s="329"/>
      <c r="T63" s="85">
        <f>R64</f>
        <v>82.486727065600022</v>
      </c>
      <c r="U63" s="330">
        <f>T63</f>
        <v>82.486727065600022</v>
      </c>
      <c r="V63" s="329"/>
      <c r="W63" s="85">
        <f>U64</f>
        <v>85.786196148224022</v>
      </c>
      <c r="X63" s="400">
        <f>W63</f>
        <v>85.786196148224022</v>
      </c>
      <c r="Y63" s="329"/>
      <c r="Z63" s="85">
        <f>X64</f>
        <v>89.217643994152979</v>
      </c>
      <c r="AA63" s="330">
        <f>Z63</f>
        <v>89.217643994152979</v>
      </c>
      <c r="AB63" s="329"/>
      <c r="AC63" s="85">
        <f>AA64</f>
        <v>92.786349753919097</v>
      </c>
      <c r="AD63" s="330">
        <f>AC63</f>
        <v>92.786349753919097</v>
      </c>
      <c r="AE63" s="329"/>
      <c r="AF63" s="85">
        <f>AD64</f>
        <v>96.497803744075867</v>
      </c>
      <c r="AG63" s="330">
        <f>AF63</f>
        <v>96.497803744075867</v>
      </c>
      <c r="AH63" s="329"/>
      <c r="AI63" s="85">
        <f>AG64</f>
        <v>100.3577158938389</v>
      </c>
      <c r="AJ63" s="330">
        <f>AI63</f>
        <v>100.3577158938389</v>
      </c>
      <c r="AK63" s="329"/>
      <c r="AL63" s="85">
        <f>AJ64</f>
        <v>104.37202452959247</v>
      </c>
      <c r="AM63" s="400">
        <f>AL63</f>
        <v>104.37202452959247</v>
      </c>
      <c r="AN63" s="329"/>
      <c r="AO63" s="85">
        <f>AM64</f>
        <v>108.54690551077617</v>
      </c>
      <c r="AP63" s="330">
        <f>AO63</f>
        <v>108.54690551077617</v>
      </c>
      <c r="AQ63" s="329"/>
      <c r="AR63" s="85">
        <f>AP64</f>
        <v>112.88878173120722</v>
      </c>
      <c r="AS63" s="330">
        <f>AR63</f>
        <v>112.88878173120722</v>
      </c>
      <c r="AT63" s="612"/>
      <c r="AU63" s="647"/>
      <c r="AV63" s="682"/>
      <c r="AW63" s="137"/>
    </row>
    <row r="64" spans="1:49" s="61" customFormat="1" hidden="1" outlineLevel="1">
      <c r="A64" s="87"/>
      <c r="B64" s="58" t="s">
        <v>95</v>
      </c>
      <c r="C64" s="62" t="s">
        <v>94</v>
      </c>
      <c r="D64" s="489"/>
      <c r="E64" s="14">
        <v>70.510000000000005</v>
      </c>
      <c r="F64" s="490">
        <f>E64</f>
        <v>70.510000000000005</v>
      </c>
      <c r="G64" s="536"/>
      <c r="H64" s="184">
        <f>H63*H129</f>
        <v>73.330400000000012</v>
      </c>
      <c r="I64" s="559">
        <f>H64</f>
        <v>73.330400000000012</v>
      </c>
      <c r="J64" s="329"/>
      <c r="K64" s="85">
        <f>K63*K129</f>
        <v>76.263616000000013</v>
      </c>
      <c r="L64" s="330">
        <f>K64</f>
        <v>76.263616000000013</v>
      </c>
      <c r="M64" s="329"/>
      <c r="N64" s="85">
        <f>N63*N129</f>
        <v>79.314160640000011</v>
      </c>
      <c r="O64" s="330">
        <f>N64</f>
        <v>79.314160640000011</v>
      </c>
      <c r="P64" s="329"/>
      <c r="Q64" s="85">
        <f>Q63*Q129</f>
        <v>82.486727065600022</v>
      </c>
      <c r="R64" s="400">
        <f>Q64</f>
        <v>82.486727065600022</v>
      </c>
      <c r="S64" s="329"/>
      <c r="T64" s="85">
        <f>T63*T129</f>
        <v>85.786196148224022</v>
      </c>
      <c r="U64" s="330">
        <f>T64</f>
        <v>85.786196148224022</v>
      </c>
      <c r="V64" s="329"/>
      <c r="W64" s="85">
        <f>W63*W129</f>
        <v>89.217643994152979</v>
      </c>
      <c r="X64" s="400">
        <f>W64</f>
        <v>89.217643994152979</v>
      </c>
      <c r="Y64" s="329"/>
      <c r="Z64" s="85">
        <f>Z63*Z129</f>
        <v>92.786349753919097</v>
      </c>
      <c r="AA64" s="330">
        <f>Z64</f>
        <v>92.786349753919097</v>
      </c>
      <c r="AB64" s="329"/>
      <c r="AC64" s="85">
        <f>AC63*AC129</f>
        <v>96.497803744075867</v>
      </c>
      <c r="AD64" s="330">
        <f>AC64</f>
        <v>96.497803744075867</v>
      </c>
      <c r="AE64" s="329"/>
      <c r="AF64" s="85">
        <f>AF63*AF129</f>
        <v>100.3577158938389</v>
      </c>
      <c r="AG64" s="330">
        <f>AF64</f>
        <v>100.3577158938389</v>
      </c>
      <c r="AH64" s="329"/>
      <c r="AI64" s="85">
        <f>AI63*AI129</f>
        <v>104.37202452959247</v>
      </c>
      <c r="AJ64" s="330">
        <f>AI64</f>
        <v>104.37202452959247</v>
      </c>
      <c r="AK64" s="329"/>
      <c r="AL64" s="85">
        <f>AL63*AL129</f>
        <v>108.54690551077617</v>
      </c>
      <c r="AM64" s="400">
        <f>AL64</f>
        <v>108.54690551077617</v>
      </c>
      <c r="AN64" s="329"/>
      <c r="AO64" s="85">
        <f>AO63*AO129</f>
        <v>112.88878173120722</v>
      </c>
      <c r="AP64" s="330">
        <f>AO64</f>
        <v>112.88878173120722</v>
      </c>
      <c r="AQ64" s="329"/>
      <c r="AR64" s="85">
        <f>AR63*AR129</f>
        <v>117.40433300045551</v>
      </c>
      <c r="AS64" s="330">
        <f>AR64</f>
        <v>117.40433300045551</v>
      </c>
      <c r="AT64" s="612"/>
      <c r="AU64" s="647"/>
      <c r="AV64" s="682"/>
      <c r="AW64" s="137"/>
    </row>
    <row r="65" spans="1:49" s="51" customFormat="1" ht="14.25" hidden="1" outlineLevel="1">
      <c r="A65" s="86" t="s">
        <v>98</v>
      </c>
      <c r="B65" s="73" t="s">
        <v>99</v>
      </c>
      <c r="C65" s="74" t="str">
        <f>C61</f>
        <v>тыс. руб.</v>
      </c>
      <c r="D65" s="508">
        <f>E65+F65</f>
        <v>54.13406208</v>
      </c>
      <c r="E65" s="42">
        <f>(E66*E29*E67+E66*E30*E68)/1000</f>
        <v>39.49205568</v>
      </c>
      <c r="F65" s="509">
        <f>(F66*F29*F67+F66*F30*F68)/1000</f>
        <v>14.642006400000001</v>
      </c>
      <c r="G65" s="522">
        <f>H65+I65</f>
        <v>0</v>
      </c>
      <c r="H65" s="134">
        <v>0</v>
      </c>
      <c r="I65" s="523">
        <v>0</v>
      </c>
      <c r="J65" s="310">
        <f>K65+L65</f>
        <v>0</v>
      </c>
      <c r="K65" s="43">
        <v>0</v>
      </c>
      <c r="L65" s="311">
        <v>0</v>
      </c>
      <c r="M65" s="310">
        <f>N65+O65</f>
        <v>0</v>
      </c>
      <c r="N65" s="43">
        <v>0</v>
      </c>
      <c r="O65" s="311">
        <v>0</v>
      </c>
      <c r="P65" s="310">
        <f>Q65+R65</f>
        <v>0</v>
      </c>
      <c r="Q65" s="43">
        <v>0</v>
      </c>
      <c r="R65" s="390">
        <v>0</v>
      </c>
      <c r="S65" s="310">
        <f>T65+U65</f>
        <v>0</v>
      </c>
      <c r="T65" s="43">
        <v>0</v>
      </c>
      <c r="U65" s="311">
        <v>0</v>
      </c>
      <c r="V65" s="310">
        <f>W65+X65</f>
        <v>0</v>
      </c>
      <c r="W65" s="43">
        <v>0</v>
      </c>
      <c r="X65" s="390">
        <v>0</v>
      </c>
      <c r="Y65" s="310">
        <f>Z65+AA65</f>
        <v>0</v>
      </c>
      <c r="Z65" s="43">
        <v>0</v>
      </c>
      <c r="AA65" s="311">
        <v>0</v>
      </c>
      <c r="AB65" s="310">
        <f>AC65+AD65</f>
        <v>0</v>
      </c>
      <c r="AC65" s="43">
        <v>0</v>
      </c>
      <c r="AD65" s="311">
        <v>0</v>
      </c>
      <c r="AE65" s="310">
        <f>AF65+AG65</f>
        <v>0</v>
      </c>
      <c r="AF65" s="43">
        <v>0</v>
      </c>
      <c r="AG65" s="311">
        <v>0</v>
      </c>
      <c r="AH65" s="310">
        <f>AI65+AJ65</f>
        <v>0</v>
      </c>
      <c r="AI65" s="43">
        <v>0</v>
      </c>
      <c r="AJ65" s="311">
        <v>0</v>
      </c>
      <c r="AK65" s="310">
        <f>AL65+AM65</f>
        <v>0</v>
      </c>
      <c r="AL65" s="43">
        <v>0</v>
      </c>
      <c r="AM65" s="390">
        <v>0</v>
      </c>
      <c r="AN65" s="310">
        <f>AO65+AP65</f>
        <v>0</v>
      </c>
      <c r="AO65" s="43">
        <v>0</v>
      </c>
      <c r="AP65" s="311">
        <v>0</v>
      </c>
      <c r="AQ65" s="310">
        <f>AR65+AS65</f>
        <v>0</v>
      </c>
      <c r="AR65" s="43">
        <v>0</v>
      </c>
      <c r="AS65" s="311">
        <v>0</v>
      </c>
      <c r="AT65" s="605"/>
      <c r="AU65" s="639"/>
      <c r="AV65" s="680"/>
      <c r="AW65" s="670"/>
    </row>
    <row r="66" spans="1:49" s="90" customFormat="1" hidden="1" outlineLevel="1">
      <c r="A66" s="88"/>
      <c r="B66" s="68" t="s">
        <v>82</v>
      </c>
      <c r="C66" s="89" t="s">
        <v>92</v>
      </c>
      <c r="D66" s="510">
        <f>E66+F66</f>
        <v>327.2</v>
      </c>
      <c r="E66" s="34">
        <v>238.7</v>
      </c>
      <c r="F66" s="511">
        <v>88.5</v>
      </c>
      <c r="G66" s="556"/>
      <c r="H66" s="189"/>
      <c r="I66" s="557"/>
      <c r="J66" s="306"/>
      <c r="K66" s="35"/>
      <c r="L66" s="307"/>
      <c r="M66" s="306"/>
      <c r="N66" s="35"/>
      <c r="O66" s="307"/>
      <c r="P66" s="306"/>
      <c r="Q66" s="35"/>
      <c r="R66" s="296"/>
      <c r="S66" s="306"/>
      <c r="T66" s="35"/>
      <c r="U66" s="307"/>
      <c r="V66" s="306"/>
      <c r="W66" s="35"/>
      <c r="X66" s="296"/>
      <c r="Y66" s="306"/>
      <c r="Z66" s="35"/>
      <c r="AA66" s="307"/>
      <c r="AB66" s="306"/>
      <c r="AC66" s="35"/>
      <c r="AD66" s="307"/>
      <c r="AE66" s="306"/>
      <c r="AF66" s="35"/>
      <c r="AG66" s="307"/>
      <c r="AH66" s="306"/>
      <c r="AI66" s="35"/>
      <c r="AJ66" s="307"/>
      <c r="AK66" s="306"/>
      <c r="AL66" s="35"/>
      <c r="AM66" s="296"/>
      <c r="AN66" s="306"/>
      <c r="AO66" s="35"/>
      <c r="AP66" s="307"/>
      <c r="AQ66" s="306"/>
      <c r="AR66" s="35"/>
      <c r="AS66" s="307"/>
      <c r="AT66" s="599"/>
      <c r="AU66" s="648"/>
      <c r="AV66" s="684"/>
      <c r="AW66" s="671"/>
    </row>
    <row r="67" spans="1:49" s="61" customFormat="1" hidden="1" outlineLevel="1">
      <c r="A67" s="87"/>
      <c r="B67" s="58" t="s">
        <v>93</v>
      </c>
      <c r="C67" s="62" t="s">
        <v>94</v>
      </c>
      <c r="D67" s="510"/>
      <c r="E67" s="34">
        <v>162.53</v>
      </c>
      <c r="F67" s="511">
        <f>E67</f>
        <v>162.53</v>
      </c>
      <c r="G67" s="556">
        <f>D68</f>
        <v>0</v>
      </c>
      <c r="H67" s="184"/>
      <c r="I67" s="557"/>
      <c r="J67" s="306">
        <f>G68</f>
        <v>0</v>
      </c>
      <c r="K67" s="35"/>
      <c r="L67" s="307"/>
      <c r="M67" s="306">
        <f>J68</f>
        <v>0</v>
      </c>
      <c r="N67" s="35"/>
      <c r="O67" s="307"/>
      <c r="P67" s="306">
        <f>M68</f>
        <v>0</v>
      </c>
      <c r="Q67" s="35"/>
      <c r="R67" s="296"/>
      <c r="S67" s="306">
        <f>P68</f>
        <v>0</v>
      </c>
      <c r="T67" s="35"/>
      <c r="U67" s="307"/>
      <c r="V67" s="306">
        <f>S68</f>
        <v>0</v>
      </c>
      <c r="W67" s="35"/>
      <c r="X67" s="296"/>
      <c r="Y67" s="306">
        <f>V68</f>
        <v>0</v>
      </c>
      <c r="Z67" s="35"/>
      <c r="AA67" s="307"/>
      <c r="AB67" s="306">
        <f>Y68</f>
        <v>0</v>
      </c>
      <c r="AC67" s="35"/>
      <c r="AD67" s="307"/>
      <c r="AE67" s="306">
        <f>AB68</f>
        <v>0</v>
      </c>
      <c r="AF67" s="35"/>
      <c r="AG67" s="307"/>
      <c r="AH67" s="306">
        <f>AE68</f>
        <v>0</v>
      </c>
      <c r="AI67" s="35"/>
      <c r="AJ67" s="307"/>
      <c r="AK67" s="306">
        <f>AH68</f>
        <v>0</v>
      </c>
      <c r="AL67" s="35"/>
      <c r="AM67" s="296"/>
      <c r="AN67" s="306">
        <f>AK68</f>
        <v>0</v>
      </c>
      <c r="AO67" s="35"/>
      <c r="AP67" s="307"/>
      <c r="AQ67" s="306">
        <f>AN68</f>
        <v>0</v>
      </c>
      <c r="AR67" s="35"/>
      <c r="AS67" s="307"/>
      <c r="AT67" s="613"/>
      <c r="AU67" s="647"/>
      <c r="AV67" s="682"/>
      <c r="AW67" s="137"/>
    </row>
    <row r="68" spans="1:49" s="61" customFormat="1" hidden="1" outlineLevel="1">
      <c r="A68" s="87"/>
      <c r="B68" s="58" t="s">
        <v>95</v>
      </c>
      <c r="C68" s="62" t="s">
        <v>94</v>
      </c>
      <c r="D68" s="510"/>
      <c r="E68" s="34">
        <v>168.87</v>
      </c>
      <c r="F68" s="511">
        <f>E68</f>
        <v>168.87</v>
      </c>
      <c r="G68" s="556">
        <f>G67*G129</f>
        <v>0</v>
      </c>
      <c r="H68" s="184"/>
      <c r="I68" s="557"/>
      <c r="J68" s="306">
        <f>J67*J129</f>
        <v>0</v>
      </c>
      <c r="K68" s="35"/>
      <c r="L68" s="307"/>
      <c r="M68" s="306">
        <f>M67*M129</f>
        <v>0</v>
      </c>
      <c r="N68" s="35"/>
      <c r="O68" s="307"/>
      <c r="P68" s="306">
        <f>P67*P129</f>
        <v>0</v>
      </c>
      <c r="Q68" s="35"/>
      <c r="R68" s="296"/>
      <c r="S68" s="306">
        <f>S67*S129</f>
        <v>0</v>
      </c>
      <c r="T68" s="35"/>
      <c r="U68" s="307"/>
      <c r="V68" s="306">
        <f>V67*V129</f>
        <v>0</v>
      </c>
      <c r="W68" s="35"/>
      <c r="X68" s="296"/>
      <c r="Y68" s="306">
        <f>Y67*Y129</f>
        <v>0</v>
      </c>
      <c r="Z68" s="35"/>
      <c r="AA68" s="307"/>
      <c r="AB68" s="306">
        <f>AB67*AB129</f>
        <v>0</v>
      </c>
      <c r="AC68" s="35"/>
      <c r="AD68" s="307"/>
      <c r="AE68" s="306">
        <f>AE67*AE129</f>
        <v>0</v>
      </c>
      <c r="AF68" s="35"/>
      <c r="AG68" s="307"/>
      <c r="AH68" s="306">
        <f>AH67*AH129</f>
        <v>0</v>
      </c>
      <c r="AI68" s="35"/>
      <c r="AJ68" s="307"/>
      <c r="AK68" s="306">
        <f>AK67*AK129</f>
        <v>0</v>
      </c>
      <c r="AL68" s="35"/>
      <c r="AM68" s="296"/>
      <c r="AN68" s="306">
        <f>AN67*AN129</f>
        <v>0</v>
      </c>
      <c r="AO68" s="35"/>
      <c r="AP68" s="307"/>
      <c r="AQ68" s="306">
        <f>AQ67*AQ129</f>
        <v>0</v>
      </c>
      <c r="AR68" s="35"/>
      <c r="AS68" s="307"/>
      <c r="AT68" s="612"/>
      <c r="AU68" s="647"/>
      <c r="AV68" s="682"/>
      <c r="AW68" s="137"/>
    </row>
    <row r="69" spans="1:49" s="51" customFormat="1" ht="24" customHeight="1" collapsed="1">
      <c r="A69" s="83" t="s">
        <v>28</v>
      </c>
      <c r="B69" s="73" t="s">
        <v>100</v>
      </c>
      <c r="C69" s="74" t="s">
        <v>63</v>
      </c>
      <c r="D69" s="499">
        <f>E69+F69</f>
        <v>3078.366</v>
      </c>
      <c r="E69" s="23">
        <f>E70+E73</f>
        <v>2944.8925461520985</v>
      </c>
      <c r="F69" s="500">
        <f>F70+F73</f>
        <v>133.47345384790145</v>
      </c>
      <c r="G69" s="549">
        <f t="shared" ref="G69:AM69" si="4">G70+G73</f>
        <v>3198.5179199999998</v>
      </c>
      <c r="H69" s="186" t="e">
        <f t="shared" ca="1" si="4"/>
        <v>#REF!</v>
      </c>
      <c r="I69" s="561">
        <v>120.125</v>
      </c>
      <c r="J69" s="331">
        <f t="shared" si="4"/>
        <v>3323.4759168</v>
      </c>
      <c r="K69" s="114" t="e">
        <f t="shared" ca="1" si="4"/>
        <v>#REF!</v>
      </c>
      <c r="L69" s="332">
        <f t="shared" si="4"/>
        <v>213.7820269649792</v>
      </c>
      <c r="M69" s="331">
        <f t="shared" si="4"/>
        <v>3453.432233472</v>
      </c>
      <c r="N69" s="114" t="e">
        <f t="shared" ca="1" si="4"/>
        <v>#REF!</v>
      </c>
      <c r="O69" s="332">
        <f t="shared" si="4"/>
        <v>222.33330804357837</v>
      </c>
      <c r="P69" s="331">
        <f t="shared" si="4"/>
        <v>3588.5868028108807</v>
      </c>
      <c r="Q69" s="114" t="e">
        <f t="shared" ca="1" si="4"/>
        <v>#REF!</v>
      </c>
      <c r="R69" s="401">
        <f t="shared" si="4"/>
        <v>231.22664036532149</v>
      </c>
      <c r="S69" s="331">
        <f t="shared" si="4"/>
        <v>3729.147554923316</v>
      </c>
      <c r="T69" s="114" t="e">
        <f t="shared" ca="1" si="4"/>
        <v>#REF!</v>
      </c>
      <c r="U69" s="332">
        <f t="shared" si="4"/>
        <v>240.47570597993436</v>
      </c>
      <c r="V69" s="331">
        <f t="shared" si="4"/>
        <v>3875.3307371202491</v>
      </c>
      <c r="W69" s="114" t="e">
        <f t="shared" ca="1" si="4"/>
        <v>#REF!</v>
      </c>
      <c r="X69" s="401">
        <f t="shared" si="4"/>
        <v>250.09473421913174</v>
      </c>
      <c r="Y69" s="331">
        <f t="shared" si="4"/>
        <v>4027.3612466050581</v>
      </c>
      <c r="Z69" s="114" t="e">
        <f t="shared" ca="1" si="4"/>
        <v>#REF!</v>
      </c>
      <c r="AA69" s="332">
        <f t="shared" si="4"/>
        <v>260.09852358789703</v>
      </c>
      <c r="AB69" s="331">
        <f t="shared" si="4"/>
        <v>4185.472976469262</v>
      </c>
      <c r="AC69" s="114" t="e">
        <f t="shared" ca="1" si="4"/>
        <v>#REF!</v>
      </c>
      <c r="AD69" s="332">
        <f t="shared" si="4"/>
        <v>270.5024645314129</v>
      </c>
      <c r="AE69" s="331">
        <f t="shared" si="4"/>
        <v>4349.9091755280324</v>
      </c>
      <c r="AF69" s="114" t="e">
        <f t="shared" ca="1" si="4"/>
        <v>#REF!</v>
      </c>
      <c r="AG69" s="332">
        <f t="shared" si="4"/>
        <v>281.3225631126694</v>
      </c>
      <c r="AH69" s="331">
        <f t="shared" si="4"/>
        <v>4520.9228225491534</v>
      </c>
      <c r="AI69" s="114" t="e">
        <f t="shared" ca="1" si="4"/>
        <v>#REF!</v>
      </c>
      <c r="AJ69" s="332">
        <f t="shared" si="4"/>
        <v>292.57546563717625</v>
      </c>
      <c r="AK69" s="331">
        <f t="shared" si="4"/>
        <v>4698.7770154511181</v>
      </c>
      <c r="AL69" s="114" t="e">
        <f t="shared" ca="1" si="4"/>
        <v>#REF!</v>
      </c>
      <c r="AM69" s="401">
        <f t="shared" si="4"/>
        <v>304.27848426266331</v>
      </c>
      <c r="AN69" s="331">
        <f t="shared" ref="AN69:AS69" si="5">AN70+AN73</f>
        <v>4883.7453760691642</v>
      </c>
      <c r="AO69" s="114" t="e">
        <f t="shared" ca="1" si="5"/>
        <v>#REF!</v>
      </c>
      <c r="AP69" s="332">
        <f t="shared" si="5"/>
        <v>316.44962363316984</v>
      </c>
      <c r="AQ69" s="331">
        <f t="shared" si="5"/>
        <v>5076.112471111931</v>
      </c>
      <c r="AR69" s="114" t="e">
        <f t="shared" ca="1" si="5"/>
        <v>#REF!</v>
      </c>
      <c r="AS69" s="332">
        <f t="shared" si="5"/>
        <v>329.10760857849664</v>
      </c>
      <c r="AT69" s="614"/>
      <c r="AU69" s="649"/>
      <c r="AV69" s="680"/>
      <c r="AW69" s="670"/>
    </row>
    <row r="70" spans="1:49" s="61" customFormat="1" ht="17.25" customHeight="1" outlineLevel="1">
      <c r="A70" s="87" t="s">
        <v>101</v>
      </c>
      <c r="B70" s="58" t="s">
        <v>102</v>
      </c>
      <c r="C70" s="91" t="s">
        <v>63</v>
      </c>
      <c r="D70" s="489">
        <f>E70+F70</f>
        <v>2301.9839999999999</v>
      </c>
      <c r="E70" s="14">
        <f>E71*E72*12/1000</f>
        <v>2301.9839999999999</v>
      </c>
      <c r="F70" s="490">
        <f>F71*F72*12/1000</f>
        <v>0</v>
      </c>
      <c r="G70" s="536">
        <f>H70+I70</f>
        <v>2394.0633599999996</v>
      </c>
      <c r="H70" s="183">
        <f>H71*H72*12/1000</f>
        <v>2394.0633599999996</v>
      </c>
      <c r="I70" s="560">
        <f>I71*I72*12/1000</f>
        <v>0</v>
      </c>
      <c r="J70" s="299">
        <f>K70+L70</f>
        <v>2489.8258943999999</v>
      </c>
      <c r="K70" s="94">
        <f>K71*K72*12/1000</f>
        <v>2489.8258943999999</v>
      </c>
      <c r="L70" s="333">
        <f>L71*L72*12/1000</f>
        <v>0</v>
      </c>
      <c r="M70" s="339">
        <f>N70+O70</f>
        <v>2589.4189301760002</v>
      </c>
      <c r="N70" s="94">
        <f>N71*N72*12/1000</f>
        <v>2589.4189301760002</v>
      </c>
      <c r="O70" s="333">
        <f>O71*O72*12/1000</f>
        <v>0</v>
      </c>
      <c r="P70" s="339">
        <f>Q70+R70</f>
        <v>2692.9956873830406</v>
      </c>
      <c r="Q70" s="94">
        <f>Q71*Q72*12/1000</f>
        <v>2692.9956873830406</v>
      </c>
      <c r="R70" s="402">
        <f>R71*R72*12/1000</f>
        <v>0</v>
      </c>
      <c r="S70" s="339">
        <f>T70+U70</f>
        <v>2800.7155148783622</v>
      </c>
      <c r="T70" s="94">
        <f>T71*T72*12/1000</f>
        <v>2800.7155148783622</v>
      </c>
      <c r="U70" s="333">
        <f>U71*U72*12/1000</f>
        <v>0</v>
      </c>
      <c r="V70" s="339">
        <f>W70+X70</f>
        <v>2912.744135473497</v>
      </c>
      <c r="W70" s="94">
        <f>W71*W72*12/1000</f>
        <v>2912.744135473497</v>
      </c>
      <c r="X70" s="402">
        <f>X71*X72*12/1000</f>
        <v>0</v>
      </c>
      <c r="Y70" s="339">
        <f>Z70+AA70</f>
        <v>3029.2539008924364</v>
      </c>
      <c r="Z70" s="94">
        <f>Z71*Z72*12/1000</f>
        <v>3029.2539008924364</v>
      </c>
      <c r="AA70" s="333">
        <f>AA71*AA72*12/1000</f>
        <v>0</v>
      </c>
      <c r="AB70" s="339">
        <f>AC70+AD70</f>
        <v>3150.4240569281346</v>
      </c>
      <c r="AC70" s="94">
        <f>AC71*AC72*12/1000</f>
        <v>3150.4240569281346</v>
      </c>
      <c r="AD70" s="333">
        <f>AD71*AD72*12/1000</f>
        <v>0</v>
      </c>
      <c r="AE70" s="339">
        <f>AF70+AG70</f>
        <v>3276.4410192052601</v>
      </c>
      <c r="AF70" s="94">
        <f>AF71*AF72*12/1000</f>
        <v>3276.4410192052601</v>
      </c>
      <c r="AG70" s="333">
        <f>AG71*AG72*12/1000</f>
        <v>0</v>
      </c>
      <c r="AH70" s="339">
        <f>AI70+AJ70</f>
        <v>3407.4986599734702</v>
      </c>
      <c r="AI70" s="94">
        <f>AI71*AI72*12/1000</f>
        <v>3407.4986599734702</v>
      </c>
      <c r="AJ70" s="333">
        <f>AJ71*AJ72*12/1000</f>
        <v>0</v>
      </c>
      <c r="AK70" s="339">
        <f>AL70+AM70</f>
        <v>3543.7986063724084</v>
      </c>
      <c r="AL70" s="94">
        <f>AL71*AL72*12/1000</f>
        <v>3543.7986063724084</v>
      </c>
      <c r="AM70" s="402">
        <f>AM71*AM72*12/1000</f>
        <v>0</v>
      </c>
      <c r="AN70" s="339">
        <f>AO70+AP70</f>
        <v>3685.5505506273053</v>
      </c>
      <c r="AO70" s="94">
        <f>AO71*AO72*12/1000</f>
        <v>3685.5505506273053</v>
      </c>
      <c r="AP70" s="333">
        <f>AP71*AP72*12/1000</f>
        <v>0</v>
      </c>
      <c r="AQ70" s="339">
        <f>AR70+AS70</f>
        <v>3832.9725726523975</v>
      </c>
      <c r="AR70" s="94">
        <f>AR71*AR72*12/1000</f>
        <v>3832.9725726523975</v>
      </c>
      <c r="AS70" s="333">
        <f>AS71*AS72*12/1000</f>
        <v>0</v>
      </c>
      <c r="AT70" s="129"/>
      <c r="AU70" s="635"/>
      <c r="AV70" s="682"/>
      <c r="AW70" s="137" t="e">
        <f>#REF!-H70</f>
        <v>#REF!</v>
      </c>
    </row>
    <row r="71" spans="1:49" s="101" customFormat="1" outlineLevel="1">
      <c r="A71" s="95"/>
      <c r="B71" s="96" t="s">
        <v>103</v>
      </c>
      <c r="C71" s="97" t="s">
        <v>104</v>
      </c>
      <c r="D71" s="512">
        <f>E71</f>
        <v>8</v>
      </c>
      <c r="E71" s="99">
        <v>8</v>
      </c>
      <c r="F71" s="513">
        <v>0</v>
      </c>
      <c r="G71" s="563">
        <f t="shared" ref="G71:AM71" si="6">D71</f>
        <v>8</v>
      </c>
      <c r="H71" s="190">
        <f t="shared" si="6"/>
        <v>8</v>
      </c>
      <c r="I71" s="564">
        <f t="shared" si="6"/>
        <v>0</v>
      </c>
      <c r="J71" s="334">
        <f t="shared" si="6"/>
        <v>8</v>
      </c>
      <c r="K71" s="100">
        <f t="shared" si="6"/>
        <v>8</v>
      </c>
      <c r="L71" s="335">
        <f t="shared" si="6"/>
        <v>0</v>
      </c>
      <c r="M71" s="387">
        <f t="shared" si="6"/>
        <v>8</v>
      </c>
      <c r="N71" s="100">
        <f t="shared" si="6"/>
        <v>8</v>
      </c>
      <c r="O71" s="335">
        <f t="shared" si="6"/>
        <v>0</v>
      </c>
      <c r="P71" s="387">
        <f t="shared" si="6"/>
        <v>8</v>
      </c>
      <c r="Q71" s="100">
        <f t="shared" si="6"/>
        <v>8</v>
      </c>
      <c r="R71" s="403">
        <f t="shared" si="6"/>
        <v>0</v>
      </c>
      <c r="S71" s="387">
        <f t="shared" si="6"/>
        <v>8</v>
      </c>
      <c r="T71" s="100">
        <f t="shared" si="6"/>
        <v>8</v>
      </c>
      <c r="U71" s="335">
        <f t="shared" si="6"/>
        <v>0</v>
      </c>
      <c r="V71" s="387">
        <f t="shared" si="6"/>
        <v>8</v>
      </c>
      <c r="W71" s="100">
        <f t="shared" si="6"/>
        <v>8</v>
      </c>
      <c r="X71" s="403">
        <f t="shared" si="6"/>
        <v>0</v>
      </c>
      <c r="Y71" s="387">
        <f t="shared" si="6"/>
        <v>8</v>
      </c>
      <c r="Z71" s="100">
        <f t="shared" si="6"/>
        <v>8</v>
      </c>
      <c r="AA71" s="335">
        <f t="shared" si="6"/>
        <v>0</v>
      </c>
      <c r="AB71" s="387">
        <f t="shared" si="6"/>
        <v>8</v>
      </c>
      <c r="AC71" s="100">
        <f t="shared" si="6"/>
        <v>8</v>
      </c>
      <c r="AD71" s="335">
        <f t="shared" si="6"/>
        <v>0</v>
      </c>
      <c r="AE71" s="387">
        <f t="shared" si="6"/>
        <v>8</v>
      </c>
      <c r="AF71" s="100">
        <f t="shared" si="6"/>
        <v>8</v>
      </c>
      <c r="AG71" s="335">
        <f t="shared" si="6"/>
        <v>0</v>
      </c>
      <c r="AH71" s="387">
        <f t="shared" si="6"/>
        <v>8</v>
      </c>
      <c r="AI71" s="100">
        <f t="shared" si="6"/>
        <v>8</v>
      </c>
      <c r="AJ71" s="335">
        <f t="shared" si="6"/>
        <v>0</v>
      </c>
      <c r="AK71" s="387">
        <f t="shared" si="6"/>
        <v>8</v>
      </c>
      <c r="AL71" s="100">
        <f t="shared" si="6"/>
        <v>8</v>
      </c>
      <c r="AM71" s="403">
        <f t="shared" si="6"/>
        <v>0</v>
      </c>
      <c r="AN71" s="387">
        <f t="shared" ref="AN71:AS71" si="7">AK71</f>
        <v>8</v>
      </c>
      <c r="AO71" s="100">
        <f t="shared" si="7"/>
        <v>8</v>
      </c>
      <c r="AP71" s="335">
        <f t="shared" si="7"/>
        <v>0</v>
      </c>
      <c r="AQ71" s="387">
        <f t="shared" si="7"/>
        <v>8</v>
      </c>
      <c r="AR71" s="100">
        <f t="shared" si="7"/>
        <v>8</v>
      </c>
      <c r="AS71" s="335">
        <f t="shared" si="7"/>
        <v>0</v>
      </c>
      <c r="AT71" s="615"/>
      <c r="AU71" s="650"/>
      <c r="AV71" s="685"/>
    </row>
    <row r="72" spans="1:49" s="101" customFormat="1" outlineLevel="1">
      <c r="A72" s="95"/>
      <c r="B72" s="96" t="s">
        <v>105</v>
      </c>
      <c r="C72" s="97" t="s">
        <v>106</v>
      </c>
      <c r="D72" s="512">
        <f>E72</f>
        <v>23979</v>
      </c>
      <c r="E72" s="99">
        <v>23979</v>
      </c>
      <c r="F72" s="513">
        <f>E72</f>
        <v>23979</v>
      </c>
      <c r="G72" s="563">
        <f>D72*G126</f>
        <v>24938.16</v>
      </c>
      <c r="H72" s="190">
        <f>E72*H$126</f>
        <v>24938.16</v>
      </c>
      <c r="I72" s="564">
        <f>F72*I$126</f>
        <v>24938.16</v>
      </c>
      <c r="J72" s="334">
        <f>G72*J126</f>
        <v>25935.686400000002</v>
      </c>
      <c r="K72" s="100">
        <f>H72*K$126</f>
        <v>25935.686400000002</v>
      </c>
      <c r="L72" s="335">
        <f>I72*L$126</f>
        <v>25935.686400000002</v>
      </c>
      <c r="M72" s="387">
        <f>J72*M126</f>
        <v>26973.113856000004</v>
      </c>
      <c r="N72" s="100">
        <f>K72*N$126</f>
        <v>26973.113856000004</v>
      </c>
      <c r="O72" s="335">
        <f>L72*O$126</f>
        <v>26973.113856000004</v>
      </c>
      <c r="P72" s="387">
        <f>M72*P126</f>
        <v>28052.038410240006</v>
      </c>
      <c r="Q72" s="100">
        <f>N72*Q$126</f>
        <v>28052.038410240006</v>
      </c>
      <c r="R72" s="403">
        <f>O72*R$126</f>
        <v>28052.038410240006</v>
      </c>
      <c r="S72" s="387">
        <f>P72*S126</f>
        <v>29174.119946649607</v>
      </c>
      <c r="T72" s="100">
        <f>Q72*T$126</f>
        <v>29174.119946649607</v>
      </c>
      <c r="U72" s="335">
        <f>R72*U$126</f>
        <v>29174.119946649607</v>
      </c>
      <c r="V72" s="387">
        <f>S72*V126</f>
        <v>30341.084744515592</v>
      </c>
      <c r="W72" s="100">
        <f>T72*W$126</f>
        <v>30341.084744515592</v>
      </c>
      <c r="X72" s="403">
        <f>U72*X$126</f>
        <v>30341.084744515592</v>
      </c>
      <c r="Y72" s="387">
        <f>V72*Y126</f>
        <v>31554.728134296216</v>
      </c>
      <c r="Z72" s="100">
        <f>W72*Z$126</f>
        <v>31554.728134296216</v>
      </c>
      <c r="AA72" s="335">
        <f>X72*AA$126</f>
        <v>31554.728134296216</v>
      </c>
      <c r="AB72" s="387">
        <f>Y72*AB126</f>
        <v>32816.917259668066</v>
      </c>
      <c r="AC72" s="100">
        <f>Z72*AC$126</f>
        <v>32816.917259668066</v>
      </c>
      <c r="AD72" s="335">
        <f>AA72*AD$126</f>
        <v>32816.917259668066</v>
      </c>
      <c r="AE72" s="387">
        <f>AB72*AE126</f>
        <v>34129.59395005479</v>
      </c>
      <c r="AF72" s="100">
        <f>AC72*AF$126</f>
        <v>34129.59395005479</v>
      </c>
      <c r="AG72" s="335">
        <f>AD72*AG$126</f>
        <v>34129.59395005479</v>
      </c>
      <c r="AH72" s="387">
        <f>AE72*AH126</f>
        <v>35494.777708056979</v>
      </c>
      <c r="AI72" s="100">
        <f>AF72*AI$126</f>
        <v>35494.777708056979</v>
      </c>
      <c r="AJ72" s="335">
        <f>AG72*AJ$126</f>
        <v>35494.777708056979</v>
      </c>
      <c r="AK72" s="387">
        <f>AH72*AK126</f>
        <v>36914.568816379258</v>
      </c>
      <c r="AL72" s="100">
        <f>AI72*AL$126</f>
        <v>36914.568816379258</v>
      </c>
      <c r="AM72" s="403">
        <f>AJ72*AM$126</f>
        <v>36914.568816379258</v>
      </c>
      <c r="AN72" s="387">
        <f>AK72*AN126</f>
        <v>38391.151569034431</v>
      </c>
      <c r="AO72" s="100">
        <f>AL72*AO$126</f>
        <v>38391.151569034431</v>
      </c>
      <c r="AP72" s="335">
        <f>AM72*AP$126</f>
        <v>38391.151569034431</v>
      </c>
      <c r="AQ72" s="387">
        <f>AN72*AQ126</f>
        <v>39926.797631795809</v>
      </c>
      <c r="AR72" s="100">
        <f>AO72*AR$126</f>
        <v>39926.797631795809</v>
      </c>
      <c r="AS72" s="335">
        <f>AP72*AS$126</f>
        <v>39926.797631795809</v>
      </c>
      <c r="AT72" s="615"/>
      <c r="AU72" s="650"/>
      <c r="AV72" s="685"/>
    </row>
    <row r="73" spans="1:49" outlineLevel="1">
      <c r="A73" s="87" t="s">
        <v>107</v>
      </c>
      <c r="B73" s="58" t="s">
        <v>108</v>
      </c>
      <c r="C73" s="62" t="s">
        <v>63</v>
      </c>
      <c r="D73" s="489">
        <f>SUM(D74:D76)+D81+D82+D83</f>
        <v>776.38200000000006</v>
      </c>
      <c r="E73" s="14">
        <f>SUM(E74:E76)+E81+E82+E83</f>
        <v>642.90854615209855</v>
      </c>
      <c r="F73" s="490">
        <f>SUM(F74:F76)+F81+F82+F83</f>
        <v>133.47345384790145</v>
      </c>
      <c r="G73" s="536">
        <f t="shared" ref="G73:AM73" si="8">SUM(G74:G76)+G81+G82+G83</f>
        <v>804.45456000000001</v>
      </c>
      <c r="H73" s="183" t="e">
        <f t="shared" ca="1" si="8"/>
        <v>#REF!</v>
      </c>
      <c r="I73" s="560">
        <f t="shared" si="8"/>
        <v>205.55964131247998</v>
      </c>
      <c r="J73" s="299">
        <f t="shared" si="8"/>
        <v>833.65002240000013</v>
      </c>
      <c r="K73" s="10" t="e">
        <f t="shared" ca="1" si="8"/>
        <v>#REF!</v>
      </c>
      <c r="L73" s="326">
        <f t="shared" si="8"/>
        <v>213.7820269649792</v>
      </c>
      <c r="M73" s="299">
        <f t="shared" si="8"/>
        <v>864.013303296</v>
      </c>
      <c r="N73" s="10" t="e">
        <f t="shared" ca="1" si="8"/>
        <v>#REF!</v>
      </c>
      <c r="O73" s="326">
        <f t="shared" si="8"/>
        <v>222.33330804357837</v>
      </c>
      <c r="P73" s="299">
        <f t="shared" si="8"/>
        <v>895.59111542784012</v>
      </c>
      <c r="Q73" s="10" t="e">
        <f t="shared" ca="1" si="8"/>
        <v>#REF!</v>
      </c>
      <c r="R73" s="389">
        <f t="shared" si="8"/>
        <v>231.22664036532149</v>
      </c>
      <c r="S73" s="299">
        <f t="shared" si="8"/>
        <v>928.43204004495374</v>
      </c>
      <c r="T73" s="10" t="e">
        <f t="shared" ca="1" si="8"/>
        <v>#REF!</v>
      </c>
      <c r="U73" s="326">
        <f t="shared" si="8"/>
        <v>240.47570597993436</v>
      </c>
      <c r="V73" s="299">
        <f t="shared" si="8"/>
        <v>962.58660164675189</v>
      </c>
      <c r="W73" s="10" t="e">
        <f t="shared" ca="1" si="8"/>
        <v>#REF!</v>
      </c>
      <c r="X73" s="389">
        <f t="shared" si="8"/>
        <v>250.09473421913174</v>
      </c>
      <c r="Y73" s="299">
        <f t="shared" si="8"/>
        <v>998.10734571262196</v>
      </c>
      <c r="Z73" s="10" t="e">
        <f t="shared" ca="1" si="8"/>
        <v>#REF!</v>
      </c>
      <c r="AA73" s="326">
        <f t="shared" si="8"/>
        <v>260.09852358789703</v>
      </c>
      <c r="AB73" s="299">
        <f t="shared" si="8"/>
        <v>1035.0489195411269</v>
      </c>
      <c r="AC73" s="10" t="e">
        <f t="shared" ca="1" si="8"/>
        <v>#REF!</v>
      </c>
      <c r="AD73" s="326">
        <f t="shared" si="8"/>
        <v>270.5024645314129</v>
      </c>
      <c r="AE73" s="299">
        <f t="shared" si="8"/>
        <v>1073.4681563227721</v>
      </c>
      <c r="AF73" s="10" t="e">
        <f t="shared" ca="1" si="8"/>
        <v>#REF!</v>
      </c>
      <c r="AG73" s="326">
        <f t="shared" si="8"/>
        <v>281.3225631126694</v>
      </c>
      <c r="AH73" s="299">
        <f t="shared" si="8"/>
        <v>1113.4241625756831</v>
      </c>
      <c r="AI73" s="10" t="e">
        <f t="shared" ca="1" si="8"/>
        <v>#REF!</v>
      </c>
      <c r="AJ73" s="326">
        <f t="shared" si="8"/>
        <v>292.57546563717625</v>
      </c>
      <c r="AK73" s="299">
        <f t="shared" si="8"/>
        <v>1154.9784090787102</v>
      </c>
      <c r="AL73" s="10" t="e">
        <f t="shared" ca="1" si="8"/>
        <v>#REF!</v>
      </c>
      <c r="AM73" s="389">
        <f t="shared" si="8"/>
        <v>304.27848426266331</v>
      </c>
      <c r="AN73" s="299">
        <f t="shared" ref="AN73:AS73" si="9">SUM(AN74:AN76)+AN81+AN82+AN83</f>
        <v>1198.1948254418589</v>
      </c>
      <c r="AO73" s="10" t="e">
        <f t="shared" ca="1" si="9"/>
        <v>#REF!</v>
      </c>
      <c r="AP73" s="326">
        <f t="shared" si="9"/>
        <v>316.44962363316984</v>
      </c>
      <c r="AQ73" s="299">
        <f t="shared" si="9"/>
        <v>1243.1398984595332</v>
      </c>
      <c r="AR73" s="10" t="e">
        <f t="shared" ca="1" si="9"/>
        <v>#REF!</v>
      </c>
      <c r="AS73" s="326">
        <f t="shared" si="9"/>
        <v>329.10760857849664</v>
      </c>
      <c r="AT73" s="614"/>
      <c r="AU73" s="649"/>
      <c r="AV73" s="682"/>
    </row>
    <row r="74" spans="1:49" s="13" customFormat="1" outlineLevel="1">
      <c r="A74" s="102" t="s">
        <v>109</v>
      </c>
      <c r="B74" s="5" t="s">
        <v>110</v>
      </c>
      <c r="C74" s="6" t="s">
        <v>63</v>
      </c>
      <c r="D74" s="489">
        <f>E74+F74</f>
        <v>174.76100000000002</v>
      </c>
      <c r="E74" s="14">
        <v>103.861</v>
      </c>
      <c r="F74" s="490">
        <v>70.900000000000006</v>
      </c>
      <c r="G74" s="536">
        <f>H74+I74</f>
        <v>181.75144</v>
      </c>
      <c r="H74" s="183">
        <f t="shared" ref="H74:H82" si="10">E74*H$126</f>
        <v>108.01544000000001</v>
      </c>
      <c r="I74" s="560">
        <f t="shared" ref="I74:I82" si="11">F74*I$126</f>
        <v>73.736000000000004</v>
      </c>
      <c r="J74" s="299">
        <f>K74+L74</f>
        <v>189.02149760000003</v>
      </c>
      <c r="K74" s="10">
        <f t="shared" ref="K74:K82" si="12">H74*K$126</f>
        <v>112.33605760000002</v>
      </c>
      <c r="L74" s="326">
        <f t="shared" ref="L74:L82" si="13">I74*L$126</f>
        <v>76.685440000000014</v>
      </c>
      <c r="M74" s="299">
        <f>N74+O74</f>
        <v>196.58235750400002</v>
      </c>
      <c r="N74" s="10">
        <f t="shared" ref="N74:N82" si="14">K74*N$126</f>
        <v>116.82949990400002</v>
      </c>
      <c r="O74" s="326">
        <f t="shared" ref="O74:O82" si="15">L74*O$126</f>
        <v>79.752857600000013</v>
      </c>
      <c r="P74" s="299">
        <f>Q74+R74</f>
        <v>204.44565180416004</v>
      </c>
      <c r="Q74" s="10">
        <f t="shared" ref="Q74:Q82" si="16">N74*Q$126</f>
        <v>121.50267990016002</v>
      </c>
      <c r="R74" s="389">
        <f t="shared" ref="R74:R82" si="17">O74*R$126</f>
        <v>82.942971904000018</v>
      </c>
      <c r="S74" s="299">
        <f>T74+U74</f>
        <v>212.62347787632643</v>
      </c>
      <c r="T74" s="10">
        <f t="shared" ref="T74:T82" si="18">Q74*T$126</f>
        <v>126.36278709616643</v>
      </c>
      <c r="U74" s="326">
        <f t="shared" ref="U74:U82" si="19">R74*U$126</f>
        <v>86.260690780160019</v>
      </c>
      <c r="V74" s="299">
        <f>W74+X74</f>
        <v>221.12841699137954</v>
      </c>
      <c r="W74" s="10">
        <f t="shared" ref="W74:W82" si="20">T74*W$126</f>
        <v>131.4172985800131</v>
      </c>
      <c r="X74" s="389">
        <f t="shared" ref="X74:X82" si="21">U74*X$126</f>
        <v>89.711118411366428</v>
      </c>
      <c r="Y74" s="299">
        <f>Z74+AA74</f>
        <v>229.97355367103472</v>
      </c>
      <c r="Z74" s="10">
        <f t="shared" ref="Z74:Z82" si="22">W74*Z$126</f>
        <v>136.67399052321363</v>
      </c>
      <c r="AA74" s="326">
        <f t="shared" ref="AA74:AA82" si="23">X74*AA$126</f>
        <v>93.29956314782109</v>
      </c>
      <c r="AB74" s="299">
        <f>AC74+AD74</f>
        <v>239.1724958178761</v>
      </c>
      <c r="AC74" s="10">
        <f t="shared" ref="AC74:AC82" si="24">Z74*AC$126</f>
        <v>142.14095014414218</v>
      </c>
      <c r="AD74" s="326">
        <f t="shared" ref="AD74:AD82" si="25">AA74*AD$126</f>
        <v>97.03154567373393</v>
      </c>
      <c r="AE74" s="299">
        <f>AF74+AG74</f>
        <v>248.73939565059118</v>
      </c>
      <c r="AF74" s="10">
        <f t="shared" ref="AF74:AF82" si="26">AC74*AF$126</f>
        <v>147.82658814990788</v>
      </c>
      <c r="AG74" s="326">
        <f t="shared" ref="AG74:AG82" si="27">AD74*AG$126</f>
        <v>100.91280750068329</v>
      </c>
      <c r="AH74" s="299">
        <f>AI74+AJ74</f>
        <v>258.68897147661482</v>
      </c>
      <c r="AI74" s="10">
        <f t="shared" ref="AI74:AI82" si="28">AF74*AI$126</f>
        <v>153.73965167590418</v>
      </c>
      <c r="AJ74" s="326">
        <f t="shared" ref="AJ74:AJ82" si="29">AG74*AJ$126</f>
        <v>104.94931980071063</v>
      </c>
      <c r="AK74" s="299">
        <f>AL74+AM74</f>
        <v>269.0365303356794</v>
      </c>
      <c r="AL74" s="10">
        <f t="shared" ref="AL74:AL82" si="30">AI74*AL$126</f>
        <v>159.88923774294037</v>
      </c>
      <c r="AM74" s="389">
        <f t="shared" ref="AM74:AM82" si="31">AJ74*AM$126</f>
        <v>109.14729259273905</v>
      </c>
      <c r="AN74" s="299">
        <f>AO74+AP74</f>
        <v>279.7979915491066</v>
      </c>
      <c r="AO74" s="10">
        <f t="shared" ref="AO74:AO82" si="32">AL74*AO$126</f>
        <v>166.284807252658</v>
      </c>
      <c r="AP74" s="326">
        <f t="shared" ref="AP74:AP82" si="33">AM74*AP$126</f>
        <v>113.51318429644861</v>
      </c>
      <c r="AQ74" s="299">
        <f>AR74+AS74</f>
        <v>290.98991121107088</v>
      </c>
      <c r="AR74" s="10">
        <f t="shared" ref="AR74:AR82" si="34">AO74*AR$126</f>
        <v>172.93619954276431</v>
      </c>
      <c r="AS74" s="326">
        <f t="shared" ref="AS74:AS82" si="35">AP74*AS$126</f>
        <v>118.05371166830656</v>
      </c>
      <c r="AT74" s="616"/>
      <c r="AU74" s="651"/>
      <c r="AV74" s="675"/>
    </row>
    <row r="75" spans="1:49" s="13" customFormat="1" outlineLevel="1">
      <c r="A75" s="102" t="s">
        <v>111</v>
      </c>
      <c r="B75" s="5" t="s">
        <v>112</v>
      </c>
      <c r="C75" s="6" t="s">
        <v>63</v>
      </c>
      <c r="D75" s="489">
        <f t="shared" ref="D75:D82" si="36">E75+F75</f>
        <v>0</v>
      </c>
      <c r="E75" s="14">
        <v>0</v>
      </c>
      <c r="F75" s="490">
        <v>0</v>
      </c>
      <c r="G75" s="536">
        <f t="shared" ref="G75:G81" si="37">D75*G$126</f>
        <v>0</v>
      </c>
      <c r="H75" s="183">
        <f t="shared" si="10"/>
        <v>0</v>
      </c>
      <c r="I75" s="560">
        <f t="shared" si="11"/>
        <v>0</v>
      </c>
      <c r="J75" s="299">
        <f t="shared" ref="J75:J81" si="38">G75*J$126</f>
        <v>0</v>
      </c>
      <c r="K75" s="10">
        <f t="shared" si="12"/>
        <v>0</v>
      </c>
      <c r="L75" s="326">
        <f t="shared" si="13"/>
        <v>0</v>
      </c>
      <c r="M75" s="299">
        <f t="shared" ref="M75:M81" si="39">J75*M$126</f>
        <v>0</v>
      </c>
      <c r="N75" s="10">
        <f t="shared" si="14"/>
        <v>0</v>
      </c>
      <c r="O75" s="326">
        <f t="shared" si="15"/>
        <v>0</v>
      </c>
      <c r="P75" s="299">
        <f t="shared" ref="P75:P81" si="40">M75*P$126</f>
        <v>0</v>
      </c>
      <c r="Q75" s="10">
        <f t="shared" si="16"/>
        <v>0</v>
      </c>
      <c r="R75" s="389">
        <f t="shared" si="17"/>
        <v>0</v>
      </c>
      <c r="S75" s="299">
        <f t="shared" ref="S75:S81" si="41">P75*S$126</f>
        <v>0</v>
      </c>
      <c r="T75" s="10">
        <f t="shared" si="18"/>
        <v>0</v>
      </c>
      <c r="U75" s="326">
        <f t="shared" si="19"/>
        <v>0</v>
      </c>
      <c r="V75" s="299">
        <f t="shared" ref="V75:V81" si="42">S75*V$126</f>
        <v>0</v>
      </c>
      <c r="W75" s="10">
        <f t="shared" si="20"/>
        <v>0</v>
      </c>
      <c r="X75" s="389">
        <f t="shared" si="21"/>
        <v>0</v>
      </c>
      <c r="Y75" s="299">
        <f t="shared" ref="Y75:Y81" si="43">V75*Y$126</f>
        <v>0</v>
      </c>
      <c r="Z75" s="10">
        <f t="shared" si="22"/>
        <v>0</v>
      </c>
      <c r="AA75" s="326">
        <f t="shared" si="23"/>
        <v>0</v>
      </c>
      <c r="AB75" s="299">
        <f t="shared" ref="AB75:AB81" si="44">Y75*AB$126</f>
        <v>0</v>
      </c>
      <c r="AC75" s="10">
        <f t="shared" si="24"/>
        <v>0</v>
      </c>
      <c r="AD75" s="326">
        <f t="shared" si="25"/>
        <v>0</v>
      </c>
      <c r="AE75" s="299">
        <f t="shared" ref="AE75:AE81" si="45">AB75*AE$126</f>
        <v>0</v>
      </c>
      <c r="AF75" s="10">
        <f t="shared" si="26"/>
        <v>0</v>
      </c>
      <c r="AG75" s="326">
        <f t="shared" si="27"/>
        <v>0</v>
      </c>
      <c r="AH75" s="299">
        <f t="shared" ref="AH75:AH81" si="46">AE75*AH$126</f>
        <v>0</v>
      </c>
      <c r="AI75" s="10">
        <f t="shared" si="28"/>
        <v>0</v>
      </c>
      <c r="AJ75" s="326">
        <f t="shared" si="29"/>
        <v>0</v>
      </c>
      <c r="AK75" s="299">
        <f t="shared" ref="AK75:AK81" si="47">AH75*AK$126</f>
        <v>0</v>
      </c>
      <c r="AL75" s="10">
        <f t="shared" si="30"/>
        <v>0</v>
      </c>
      <c r="AM75" s="389">
        <f t="shared" si="31"/>
        <v>0</v>
      </c>
      <c r="AN75" s="299">
        <f t="shared" ref="AN75:AN81" si="48">AK75*AN$126</f>
        <v>0</v>
      </c>
      <c r="AO75" s="10">
        <f t="shared" si="32"/>
        <v>0</v>
      </c>
      <c r="AP75" s="326">
        <f t="shared" si="33"/>
        <v>0</v>
      </c>
      <c r="AQ75" s="299">
        <f t="shared" ref="AQ75:AQ81" si="49">AN75*AQ$126</f>
        <v>0</v>
      </c>
      <c r="AR75" s="10">
        <f t="shared" si="34"/>
        <v>0</v>
      </c>
      <c r="AS75" s="326">
        <f t="shared" si="35"/>
        <v>0</v>
      </c>
      <c r="AT75" s="616"/>
      <c r="AU75" s="651"/>
      <c r="AV75" s="675"/>
    </row>
    <row r="76" spans="1:49" s="13" customFormat="1" outlineLevel="1">
      <c r="A76" s="102" t="s">
        <v>113</v>
      </c>
      <c r="B76" s="5" t="s">
        <v>114</v>
      </c>
      <c r="C76" s="6" t="s">
        <v>63</v>
      </c>
      <c r="D76" s="489">
        <f t="shared" si="36"/>
        <v>74.531000000000006</v>
      </c>
      <c r="E76" s="14">
        <v>60.49</v>
      </c>
      <c r="F76" s="490">
        <v>14.041</v>
      </c>
      <c r="G76" s="536">
        <f t="shared" si="37"/>
        <v>77.512240000000006</v>
      </c>
      <c r="H76" s="183">
        <f t="shared" si="10"/>
        <v>62.909600000000005</v>
      </c>
      <c r="I76" s="560">
        <f t="shared" si="11"/>
        <v>14.602640000000001</v>
      </c>
      <c r="J76" s="299">
        <f t="shared" si="38"/>
        <v>80.612729600000009</v>
      </c>
      <c r="K76" s="10">
        <f t="shared" si="12"/>
        <v>65.425984000000014</v>
      </c>
      <c r="L76" s="326">
        <f t="shared" si="13"/>
        <v>15.186745600000002</v>
      </c>
      <c r="M76" s="299">
        <f t="shared" si="39"/>
        <v>83.837238784000007</v>
      </c>
      <c r="N76" s="10">
        <f t="shared" si="14"/>
        <v>68.043023360000021</v>
      </c>
      <c r="O76" s="326">
        <f t="shared" si="15"/>
        <v>15.794215424000003</v>
      </c>
      <c r="P76" s="299">
        <f t="shared" si="40"/>
        <v>87.190728335360006</v>
      </c>
      <c r="Q76" s="10">
        <f t="shared" si="16"/>
        <v>70.764744294400018</v>
      </c>
      <c r="R76" s="389">
        <f t="shared" si="17"/>
        <v>16.425984040960003</v>
      </c>
      <c r="S76" s="299">
        <f t="shared" si="41"/>
        <v>90.678357468774408</v>
      </c>
      <c r="T76" s="10">
        <f t="shared" si="18"/>
        <v>73.595334066176022</v>
      </c>
      <c r="U76" s="326">
        <f t="shared" si="19"/>
        <v>17.083023402598403</v>
      </c>
      <c r="V76" s="299">
        <f t="shared" si="42"/>
        <v>94.305491767525382</v>
      </c>
      <c r="W76" s="10">
        <f t="shared" si="20"/>
        <v>76.539147428823071</v>
      </c>
      <c r="X76" s="389">
        <f t="shared" si="21"/>
        <v>17.766344338702339</v>
      </c>
      <c r="Y76" s="299">
        <f t="shared" si="43"/>
        <v>98.077711438226402</v>
      </c>
      <c r="Z76" s="10">
        <f t="shared" si="22"/>
        <v>79.600713325976002</v>
      </c>
      <c r="AA76" s="326">
        <f t="shared" si="23"/>
        <v>18.476998112250435</v>
      </c>
      <c r="AB76" s="299">
        <f t="shared" si="44"/>
        <v>102.00081989575546</v>
      </c>
      <c r="AC76" s="10">
        <f t="shared" si="24"/>
        <v>82.784741859015043</v>
      </c>
      <c r="AD76" s="326">
        <f t="shared" si="25"/>
        <v>19.216078036740452</v>
      </c>
      <c r="AE76" s="299">
        <f t="shared" si="45"/>
        <v>106.08085269158568</v>
      </c>
      <c r="AF76" s="10">
        <f t="shared" si="26"/>
        <v>86.09613153337564</v>
      </c>
      <c r="AG76" s="326">
        <f t="shared" si="27"/>
        <v>19.984721158210071</v>
      </c>
      <c r="AH76" s="299">
        <f t="shared" si="46"/>
        <v>110.3240867992491</v>
      </c>
      <c r="AI76" s="10">
        <f t="shared" si="28"/>
        <v>89.539976794710668</v>
      </c>
      <c r="AJ76" s="326">
        <f t="shared" si="29"/>
        <v>20.784110004538476</v>
      </c>
      <c r="AK76" s="299">
        <f t="shared" si="47"/>
        <v>114.73705027121908</v>
      </c>
      <c r="AL76" s="10">
        <f t="shared" si="30"/>
        <v>93.1215758664991</v>
      </c>
      <c r="AM76" s="389">
        <f t="shared" si="31"/>
        <v>21.615474404720015</v>
      </c>
      <c r="AN76" s="299">
        <f t="shared" si="48"/>
        <v>119.32653228206784</v>
      </c>
      <c r="AO76" s="10">
        <f t="shared" si="32"/>
        <v>96.846438901159061</v>
      </c>
      <c r="AP76" s="326">
        <f t="shared" si="33"/>
        <v>22.480093380908816</v>
      </c>
      <c r="AQ76" s="299">
        <f t="shared" si="49"/>
        <v>124.09959357335056</v>
      </c>
      <c r="AR76" s="10">
        <f t="shared" si="34"/>
        <v>100.72029645720542</v>
      </c>
      <c r="AS76" s="326">
        <f t="shared" si="35"/>
        <v>23.379297116145167</v>
      </c>
      <c r="AT76" s="616"/>
      <c r="AU76" s="651"/>
      <c r="AV76" s="675"/>
    </row>
    <row r="77" spans="1:49" s="13" customFormat="1" outlineLevel="1">
      <c r="A77" s="102"/>
      <c r="B77" s="5" t="s">
        <v>115</v>
      </c>
      <c r="C77" s="6" t="s">
        <v>63</v>
      </c>
      <c r="D77" s="489">
        <f t="shared" si="36"/>
        <v>0</v>
      </c>
      <c r="E77" s="14"/>
      <c r="F77" s="490"/>
      <c r="G77" s="536">
        <f t="shared" si="37"/>
        <v>0</v>
      </c>
      <c r="H77" s="183">
        <f t="shared" si="10"/>
        <v>0</v>
      </c>
      <c r="I77" s="560">
        <f t="shared" si="11"/>
        <v>0</v>
      </c>
      <c r="J77" s="299">
        <f t="shared" si="38"/>
        <v>0</v>
      </c>
      <c r="K77" s="10">
        <f t="shared" si="12"/>
        <v>0</v>
      </c>
      <c r="L77" s="326">
        <f t="shared" si="13"/>
        <v>0</v>
      </c>
      <c r="M77" s="299">
        <f t="shared" si="39"/>
        <v>0</v>
      </c>
      <c r="N77" s="10">
        <f t="shared" si="14"/>
        <v>0</v>
      </c>
      <c r="O77" s="326">
        <f t="shared" si="15"/>
        <v>0</v>
      </c>
      <c r="P77" s="299">
        <f t="shared" si="40"/>
        <v>0</v>
      </c>
      <c r="Q77" s="10">
        <f t="shared" si="16"/>
        <v>0</v>
      </c>
      <c r="R77" s="389">
        <f t="shared" si="17"/>
        <v>0</v>
      </c>
      <c r="S77" s="299">
        <f t="shared" si="41"/>
        <v>0</v>
      </c>
      <c r="T77" s="10">
        <f t="shared" si="18"/>
        <v>0</v>
      </c>
      <c r="U77" s="326">
        <f t="shared" si="19"/>
        <v>0</v>
      </c>
      <c r="V77" s="299">
        <f t="shared" si="42"/>
        <v>0</v>
      </c>
      <c r="W77" s="10">
        <f t="shared" si="20"/>
        <v>0</v>
      </c>
      <c r="X77" s="389">
        <f t="shared" si="21"/>
        <v>0</v>
      </c>
      <c r="Y77" s="299">
        <f t="shared" si="43"/>
        <v>0</v>
      </c>
      <c r="Z77" s="10">
        <f t="shared" si="22"/>
        <v>0</v>
      </c>
      <c r="AA77" s="326">
        <f t="shared" si="23"/>
        <v>0</v>
      </c>
      <c r="AB77" s="299">
        <f t="shared" si="44"/>
        <v>0</v>
      </c>
      <c r="AC77" s="10">
        <f t="shared" si="24"/>
        <v>0</v>
      </c>
      <c r="AD77" s="326">
        <f t="shared" si="25"/>
        <v>0</v>
      </c>
      <c r="AE77" s="299">
        <f t="shared" si="45"/>
        <v>0</v>
      </c>
      <c r="AF77" s="10">
        <f t="shared" si="26"/>
        <v>0</v>
      </c>
      <c r="AG77" s="326">
        <f t="shared" si="27"/>
        <v>0</v>
      </c>
      <c r="AH77" s="299">
        <f t="shared" si="46"/>
        <v>0</v>
      </c>
      <c r="AI77" s="10">
        <f t="shared" si="28"/>
        <v>0</v>
      </c>
      <c r="AJ77" s="326">
        <f t="shared" si="29"/>
        <v>0</v>
      </c>
      <c r="AK77" s="299">
        <f t="shared" si="47"/>
        <v>0</v>
      </c>
      <c r="AL77" s="10">
        <f t="shared" si="30"/>
        <v>0</v>
      </c>
      <c r="AM77" s="389">
        <f t="shared" si="31"/>
        <v>0</v>
      </c>
      <c r="AN77" s="299">
        <f t="shared" si="48"/>
        <v>0</v>
      </c>
      <c r="AO77" s="10">
        <f t="shared" si="32"/>
        <v>0</v>
      </c>
      <c r="AP77" s="326">
        <f t="shared" si="33"/>
        <v>0</v>
      </c>
      <c r="AQ77" s="299">
        <f t="shared" si="49"/>
        <v>0</v>
      </c>
      <c r="AR77" s="10">
        <f t="shared" si="34"/>
        <v>0</v>
      </c>
      <c r="AS77" s="326">
        <f t="shared" si="35"/>
        <v>0</v>
      </c>
      <c r="AT77" s="616"/>
      <c r="AU77" s="651"/>
      <c r="AV77" s="675"/>
    </row>
    <row r="78" spans="1:49" s="13" customFormat="1" outlineLevel="1">
      <c r="A78" s="102"/>
      <c r="B78" s="5" t="s">
        <v>116</v>
      </c>
      <c r="C78" s="6" t="s">
        <v>63</v>
      </c>
      <c r="D78" s="489">
        <f t="shared" si="36"/>
        <v>0</v>
      </c>
      <c r="E78" s="14"/>
      <c r="F78" s="490"/>
      <c r="G78" s="536">
        <f t="shared" si="37"/>
        <v>0</v>
      </c>
      <c r="H78" s="183">
        <f t="shared" si="10"/>
        <v>0</v>
      </c>
      <c r="I78" s="560">
        <f t="shared" si="11"/>
        <v>0</v>
      </c>
      <c r="J78" s="299">
        <f t="shared" si="38"/>
        <v>0</v>
      </c>
      <c r="K78" s="10">
        <f t="shared" si="12"/>
        <v>0</v>
      </c>
      <c r="L78" s="326">
        <f t="shared" si="13"/>
        <v>0</v>
      </c>
      <c r="M78" s="299">
        <f t="shared" si="39"/>
        <v>0</v>
      </c>
      <c r="N78" s="10">
        <f t="shared" si="14"/>
        <v>0</v>
      </c>
      <c r="O78" s="326">
        <f t="shared" si="15"/>
        <v>0</v>
      </c>
      <c r="P78" s="299">
        <f t="shared" si="40"/>
        <v>0</v>
      </c>
      <c r="Q78" s="10">
        <f t="shared" si="16"/>
        <v>0</v>
      </c>
      <c r="R78" s="389">
        <f t="shared" si="17"/>
        <v>0</v>
      </c>
      <c r="S78" s="299">
        <f t="shared" si="41"/>
        <v>0</v>
      </c>
      <c r="T78" s="10">
        <f t="shared" si="18"/>
        <v>0</v>
      </c>
      <c r="U78" s="326">
        <f t="shared" si="19"/>
        <v>0</v>
      </c>
      <c r="V78" s="299">
        <f t="shared" si="42"/>
        <v>0</v>
      </c>
      <c r="W78" s="10">
        <f t="shared" si="20"/>
        <v>0</v>
      </c>
      <c r="X78" s="389">
        <f t="shared" si="21"/>
        <v>0</v>
      </c>
      <c r="Y78" s="299">
        <f t="shared" si="43"/>
        <v>0</v>
      </c>
      <c r="Z78" s="10">
        <f t="shared" si="22"/>
        <v>0</v>
      </c>
      <c r="AA78" s="326">
        <f t="shared" si="23"/>
        <v>0</v>
      </c>
      <c r="AB78" s="299">
        <f t="shared" si="44"/>
        <v>0</v>
      </c>
      <c r="AC78" s="10">
        <f t="shared" si="24"/>
        <v>0</v>
      </c>
      <c r="AD78" s="326">
        <f t="shared" si="25"/>
        <v>0</v>
      </c>
      <c r="AE78" s="299">
        <f t="shared" si="45"/>
        <v>0</v>
      </c>
      <c r="AF78" s="10">
        <f t="shared" si="26"/>
        <v>0</v>
      </c>
      <c r="AG78" s="326">
        <f t="shared" si="27"/>
        <v>0</v>
      </c>
      <c r="AH78" s="299">
        <f t="shared" si="46"/>
        <v>0</v>
      </c>
      <c r="AI78" s="10">
        <f t="shared" si="28"/>
        <v>0</v>
      </c>
      <c r="AJ78" s="326">
        <f t="shared" si="29"/>
        <v>0</v>
      </c>
      <c r="AK78" s="299">
        <f t="shared" si="47"/>
        <v>0</v>
      </c>
      <c r="AL78" s="10">
        <f t="shared" si="30"/>
        <v>0</v>
      </c>
      <c r="AM78" s="389">
        <f t="shared" si="31"/>
        <v>0</v>
      </c>
      <c r="AN78" s="299">
        <f t="shared" si="48"/>
        <v>0</v>
      </c>
      <c r="AO78" s="10">
        <f t="shared" si="32"/>
        <v>0</v>
      </c>
      <c r="AP78" s="326">
        <f t="shared" si="33"/>
        <v>0</v>
      </c>
      <c r="AQ78" s="299">
        <f t="shared" si="49"/>
        <v>0</v>
      </c>
      <c r="AR78" s="10">
        <f t="shared" si="34"/>
        <v>0</v>
      </c>
      <c r="AS78" s="326">
        <f t="shared" si="35"/>
        <v>0</v>
      </c>
      <c r="AT78" s="617"/>
      <c r="AU78" s="652"/>
      <c r="AV78" s="675"/>
    </row>
    <row r="79" spans="1:49" s="107" customFormat="1" outlineLevel="1">
      <c r="A79" s="103"/>
      <c r="B79" s="104" t="s">
        <v>117</v>
      </c>
      <c r="C79" s="105" t="s">
        <v>63</v>
      </c>
      <c r="D79" s="489">
        <f t="shared" si="36"/>
        <v>0</v>
      </c>
      <c r="E79" s="99"/>
      <c r="F79" s="513"/>
      <c r="G79" s="536">
        <f t="shared" si="37"/>
        <v>0</v>
      </c>
      <c r="H79" s="183">
        <f t="shared" si="10"/>
        <v>0</v>
      </c>
      <c r="I79" s="560">
        <f t="shared" si="11"/>
        <v>0</v>
      </c>
      <c r="J79" s="334">
        <f t="shared" si="38"/>
        <v>0</v>
      </c>
      <c r="K79" s="106">
        <f t="shared" si="12"/>
        <v>0</v>
      </c>
      <c r="L79" s="336">
        <f t="shared" si="13"/>
        <v>0</v>
      </c>
      <c r="M79" s="334">
        <f t="shared" si="39"/>
        <v>0</v>
      </c>
      <c r="N79" s="106">
        <f t="shared" si="14"/>
        <v>0</v>
      </c>
      <c r="O79" s="336">
        <f t="shared" si="15"/>
        <v>0</v>
      </c>
      <c r="P79" s="334">
        <f t="shared" si="40"/>
        <v>0</v>
      </c>
      <c r="Q79" s="106">
        <f t="shared" si="16"/>
        <v>0</v>
      </c>
      <c r="R79" s="404">
        <f t="shared" si="17"/>
        <v>0</v>
      </c>
      <c r="S79" s="334">
        <f t="shared" si="41"/>
        <v>0</v>
      </c>
      <c r="T79" s="106">
        <f t="shared" si="18"/>
        <v>0</v>
      </c>
      <c r="U79" s="336">
        <f t="shared" si="19"/>
        <v>0</v>
      </c>
      <c r="V79" s="334">
        <f t="shared" si="42"/>
        <v>0</v>
      </c>
      <c r="W79" s="106">
        <f t="shared" si="20"/>
        <v>0</v>
      </c>
      <c r="X79" s="404">
        <f t="shared" si="21"/>
        <v>0</v>
      </c>
      <c r="Y79" s="334">
        <f t="shared" si="43"/>
        <v>0</v>
      </c>
      <c r="Z79" s="106">
        <f t="shared" si="22"/>
        <v>0</v>
      </c>
      <c r="AA79" s="336">
        <f t="shared" si="23"/>
        <v>0</v>
      </c>
      <c r="AB79" s="334">
        <f t="shared" si="44"/>
        <v>0</v>
      </c>
      <c r="AC79" s="106">
        <f t="shared" si="24"/>
        <v>0</v>
      </c>
      <c r="AD79" s="336">
        <f t="shared" si="25"/>
        <v>0</v>
      </c>
      <c r="AE79" s="334">
        <f t="shared" si="45"/>
        <v>0</v>
      </c>
      <c r="AF79" s="106">
        <f t="shared" si="26"/>
        <v>0</v>
      </c>
      <c r="AG79" s="336">
        <f t="shared" si="27"/>
        <v>0</v>
      </c>
      <c r="AH79" s="334">
        <f t="shared" si="46"/>
        <v>0</v>
      </c>
      <c r="AI79" s="106">
        <f t="shared" si="28"/>
        <v>0</v>
      </c>
      <c r="AJ79" s="336">
        <f t="shared" si="29"/>
        <v>0</v>
      </c>
      <c r="AK79" s="334">
        <f t="shared" si="47"/>
        <v>0</v>
      </c>
      <c r="AL79" s="106">
        <f t="shared" si="30"/>
        <v>0</v>
      </c>
      <c r="AM79" s="404">
        <f t="shared" si="31"/>
        <v>0</v>
      </c>
      <c r="AN79" s="334">
        <f t="shared" si="48"/>
        <v>0</v>
      </c>
      <c r="AO79" s="106">
        <f t="shared" si="32"/>
        <v>0</v>
      </c>
      <c r="AP79" s="336">
        <f t="shared" si="33"/>
        <v>0</v>
      </c>
      <c r="AQ79" s="334">
        <f t="shared" si="49"/>
        <v>0</v>
      </c>
      <c r="AR79" s="106">
        <f t="shared" si="34"/>
        <v>0</v>
      </c>
      <c r="AS79" s="336">
        <f t="shared" si="35"/>
        <v>0</v>
      </c>
      <c r="AT79" s="618"/>
      <c r="AU79" s="653"/>
      <c r="AV79" s="686"/>
    </row>
    <row r="80" spans="1:49" s="107" customFormat="1" outlineLevel="1">
      <c r="A80" s="103"/>
      <c r="B80" s="104" t="s">
        <v>105</v>
      </c>
      <c r="C80" s="105" t="s">
        <v>63</v>
      </c>
      <c r="D80" s="489">
        <f t="shared" si="36"/>
        <v>0</v>
      </c>
      <c r="E80" s="99"/>
      <c r="F80" s="513"/>
      <c r="G80" s="536">
        <f t="shared" si="37"/>
        <v>0</v>
      </c>
      <c r="H80" s="183">
        <f t="shared" si="10"/>
        <v>0</v>
      </c>
      <c r="I80" s="560">
        <f t="shared" si="11"/>
        <v>0</v>
      </c>
      <c r="J80" s="334">
        <f t="shared" si="38"/>
        <v>0</v>
      </c>
      <c r="K80" s="106">
        <f t="shared" si="12"/>
        <v>0</v>
      </c>
      <c r="L80" s="336">
        <f t="shared" si="13"/>
        <v>0</v>
      </c>
      <c r="M80" s="334">
        <f t="shared" si="39"/>
        <v>0</v>
      </c>
      <c r="N80" s="106">
        <f t="shared" si="14"/>
        <v>0</v>
      </c>
      <c r="O80" s="336">
        <f t="shared" si="15"/>
        <v>0</v>
      </c>
      <c r="P80" s="334">
        <f t="shared" si="40"/>
        <v>0</v>
      </c>
      <c r="Q80" s="106">
        <f t="shared" si="16"/>
        <v>0</v>
      </c>
      <c r="R80" s="404">
        <f t="shared" si="17"/>
        <v>0</v>
      </c>
      <c r="S80" s="334">
        <f t="shared" si="41"/>
        <v>0</v>
      </c>
      <c r="T80" s="106">
        <f t="shared" si="18"/>
        <v>0</v>
      </c>
      <c r="U80" s="336">
        <f t="shared" si="19"/>
        <v>0</v>
      </c>
      <c r="V80" s="334">
        <f t="shared" si="42"/>
        <v>0</v>
      </c>
      <c r="W80" s="106">
        <f t="shared" si="20"/>
        <v>0</v>
      </c>
      <c r="X80" s="404">
        <f t="shared" si="21"/>
        <v>0</v>
      </c>
      <c r="Y80" s="334">
        <f t="shared" si="43"/>
        <v>0</v>
      </c>
      <c r="Z80" s="106">
        <f t="shared" si="22"/>
        <v>0</v>
      </c>
      <c r="AA80" s="336">
        <f t="shared" si="23"/>
        <v>0</v>
      </c>
      <c r="AB80" s="334">
        <f t="shared" si="44"/>
        <v>0</v>
      </c>
      <c r="AC80" s="106">
        <f t="shared" si="24"/>
        <v>0</v>
      </c>
      <c r="AD80" s="336">
        <f t="shared" si="25"/>
        <v>0</v>
      </c>
      <c r="AE80" s="334">
        <f t="shared" si="45"/>
        <v>0</v>
      </c>
      <c r="AF80" s="106">
        <f t="shared" si="26"/>
        <v>0</v>
      </c>
      <c r="AG80" s="336">
        <f t="shared" si="27"/>
        <v>0</v>
      </c>
      <c r="AH80" s="334">
        <f t="shared" si="46"/>
        <v>0</v>
      </c>
      <c r="AI80" s="106">
        <f t="shared" si="28"/>
        <v>0</v>
      </c>
      <c r="AJ80" s="336">
        <f t="shared" si="29"/>
        <v>0</v>
      </c>
      <c r="AK80" s="334">
        <f t="shared" si="47"/>
        <v>0</v>
      </c>
      <c r="AL80" s="106">
        <f t="shared" si="30"/>
        <v>0</v>
      </c>
      <c r="AM80" s="404">
        <f t="shared" si="31"/>
        <v>0</v>
      </c>
      <c r="AN80" s="334">
        <f t="shared" si="48"/>
        <v>0</v>
      </c>
      <c r="AO80" s="106">
        <f t="shared" si="32"/>
        <v>0</v>
      </c>
      <c r="AP80" s="336">
        <f t="shared" si="33"/>
        <v>0</v>
      </c>
      <c r="AQ80" s="334">
        <f t="shared" si="49"/>
        <v>0</v>
      </c>
      <c r="AR80" s="106">
        <f t="shared" si="34"/>
        <v>0</v>
      </c>
      <c r="AS80" s="336">
        <f t="shared" si="35"/>
        <v>0</v>
      </c>
      <c r="AT80" s="618"/>
      <c r="AU80" s="653"/>
      <c r="AV80" s="686"/>
    </row>
    <row r="81" spans="1:52" s="13" customFormat="1" outlineLevel="1">
      <c r="A81" s="102" t="s">
        <v>118</v>
      </c>
      <c r="B81" s="5" t="s">
        <v>119</v>
      </c>
      <c r="C81" s="6" t="s">
        <v>63</v>
      </c>
      <c r="D81" s="489">
        <f t="shared" si="36"/>
        <v>1.8</v>
      </c>
      <c r="E81" s="14">
        <v>1.8</v>
      </c>
      <c r="F81" s="490"/>
      <c r="G81" s="536">
        <f t="shared" si="37"/>
        <v>1.8720000000000001</v>
      </c>
      <c r="H81" s="183">
        <f t="shared" si="10"/>
        <v>1.8720000000000001</v>
      </c>
      <c r="I81" s="560">
        <f t="shared" si="11"/>
        <v>0</v>
      </c>
      <c r="J81" s="299">
        <f t="shared" si="38"/>
        <v>1.9468800000000002</v>
      </c>
      <c r="K81" s="10">
        <f t="shared" si="12"/>
        <v>1.9468800000000002</v>
      </c>
      <c r="L81" s="326">
        <f t="shared" si="13"/>
        <v>0</v>
      </c>
      <c r="M81" s="299">
        <f t="shared" si="39"/>
        <v>2.0247552000000004</v>
      </c>
      <c r="N81" s="10">
        <f t="shared" si="14"/>
        <v>2.0247552000000004</v>
      </c>
      <c r="O81" s="326">
        <f t="shared" si="15"/>
        <v>0</v>
      </c>
      <c r="P81" s="299">
        <f t="shared" si="40"/>
        <v>2.1057454080000007</v>
      </c>
      <c r="Q81" s="10">
        <f t="shared" si="16"/>
        <v>2.1057454080000007</v>
      </c>
      <c r="R81" s="389">
        <f t="shared" si="17"/>
        <v>0</v>
      </c>
      <c r="S81" s="299">
        <f t="shared" si="41"/>
        <v>2.1899752243200008</v>
      </c>
      <c r="T81" s="10">
        <f t="shared" si="18"/>
        <v>2.1899752243200008</v>
      </c>
      <c r="U81" s="326">
        <f t="shared" si="19"/>
        <v>0</v>
      </c>
      <c r="V81" s="299">
        <f t="shared" si="42"/>
        <v>2.2775742332928011</v>
      </c>
      <c r="W81" s="10">
        <f t="shared" si="20"/>
        <v>2.2775742332928011</v>
      </c>
      <c r="X81" s="389">
        <f t="shared" si="21"/>
        <v>0</v>
      </c>
      <c r="Y81" s="299">
        <f t="shared" si="43"/>
        <v>2.3686772026245131</v>
      </c>
      <c r="Z81" s="10">
        <f t="shared" si="22"/>
        <v>2.3686772026245131</v>
      </c>
      <c r="AA81" s="326">
        <f t="shared" si="23"/>
        <v>0</v>
      </c>
      <c r="AB81" s="299">
        <f t="shared" si="44"/>
        <v>2.4634242907294936</v>
      </c>
      <c r="AC81" s="10">
        <f t="shared" si="24"/>
        <v>2.4634242907294936</v>
      </c>
      <c r="AD81" s="326">
        <f t="shared" si="25"/>
        <v>0</v>
      </c>
      <c r="AE81" s="299">
        <f t="shared" si="45"/>
        <v>2.5619612623586736</v>
      </c>
      <c r="AF81" s="10">
        <f t="shared" si="26"/>
        <v>2.5619612623586736</v>
      </c>
      <c r="AG81" s="326">
        <f t="shared" si="27"/>
        <v>0</v>
      </c>
      <c r="AH81" s="299">
        <f t="shared" si="46"/>
        <v>2.6644397128530208</v>
      </c>
      <c r="AI81" s="10">
        <f t="shared" si="28"/>
        <v>2.6644397128530208</v>
      </c>
      <c r="AJ81" s="326">
        <f t="shared" si="29"/>
        <v>0</v>
      </c>
      <c r="AK81" s="299">
        <f t="shared" si="47"/>
        <v>2.771017301367142</v>
      </c>
      <c r="AL81" s="10">
        <f t="shared" si="30"/>
        <v>2.771017301367142</v>
      </c>
      <c r="AM81" s="389">
        <f t="shared" si="31"/>
        <v>0</v>
      </c>
      <c r="AN81" s="299">
        <f t="shared" si="48"/>
        <v>2.8818579934218276</v>
      </c>
      <c r="AO81" s="10">
        <f t="shared" si="32"/>
        <v>2.8818579934218276</v>
      </c>
      <c r="AP81" s="326">
        <f t="shared" si="33"/>
        <v>0</v>
      </c>
      <c r="AQ81" s="299">
        <f t="shared" si="49"/>
        <v>2.9971323131587009</v>
      </c>
      <c r="AR81" s="10">
        <f t="shared" si="34"/>
        <v>2.9971323131587009</v>
      </c>
      <c r="AS81" s="326">
        <f t="shared" si="35"/>
        <v>0</v>
      </c>
      <c r="AT81" s="616"/>
      <c r="AU81" s="651"/>
      <c r="AV81" s="675"/>
    </row>
    <row r="82" spans="1:52" s="13" customFormat="1" outlineLevel="1">
      <c r="A82" s="102" t="s">
        <v>120</v>
      </c>
      <c r="B82" s="5" t="s">
        <v>121</v>
      </c>
      <c r="C82" s="6" t="s">
        <v>63</v>
      </c>
      <c r="D82" s="489">
        <f t="shared" si="36"/>
        <v>74.567999999999998</v>
      </c>
      <c r="E82" s="14">
        <v>74.567999999999998</v>
      </c>
      <c r="F82" s="490"/>
      <c r="G82" s="536">
        <f>D82</f>
        <v>74.567999999999998</v>
      </c>
      <c r="H82" s="183">
        <f t="shared" si="10"/>
        <v>77.550719999999998</v>
      </c>
      <c r="I82" s="560">
        <f t="shared" si="11"/>
        <v>0</v>
      </c>
      <c r="J82" s="299">
        <f>G82</f>
        <v>74.567999999999998</v>
      </c>
      <c r="K82" s="10">
        <f t="shared" si="12"/>
        <v>80.652748799999998</v>
      </c>
      <c r="L82" s="326">
        <f t="shared" si="13"/>
        <v>0</v>
      </c>
      <c r="M82" s="299">
        <f>J82</f>
        <v>74.567999999999998</v>
      </c>
      <c r="N82" s="10">
        <f t="shared" si="14"/>
        <v>83.878858751999999</v>
      </c>
      <c r="O82" s="326">
        <f t="shared" si="15"/>
        <v>0</v>
      </c>
      <c r="P82" s="299">
        <f>M82</f>
        <v>74.567999999999998</v>
      </c>
      <c r="Q82" s="10">
        <f t="shared" si="16"/>
        <v>87.234013102079999</v>
      </c>
      <c r="R82" s="389">
        <f t="shared" si="17"/>
        <v>0</v>
      </c>
      <c r="S82" s="299">
        <f>P82</f>
        <v>74.567999999999998</v>
      </c>
      <c r="T82" s="10">
        <f t="shared" si="18"/>
        <v>90.723373626163195</v>
      </c>
      <c r="U82" s="326">
        <f t="shared" si="19"/>
        <v>0</v>
      </c>
      <c r="V82" s="299">
        <f>S82</f>
        <v>74.567999999999998</v>
      </c>
      <c r="W82" s="10">
        <f t="shared" si="20"/>
        <v>94.352308571209733</v>
      </c>
      <c r="X82" s="389">
        <f t="shared" si="21"/>
        <v>0</v>
      </c>
      <c r="Y82" s="299">
        <f>V82</f>
        <v>74.567999999999998</v>
      </c>
      <c r="Z82" s="10">
        <f t="shared" si="22"/>
        <v>98.126400914058124</v>
      </c>
      <c r="AA82" s="326">
        <f t="shared" si="23"/>
        <v>0</v>
      </c>
      <c r="AB82" s="299">
        <f>Y82</f>
        <v>74.567999999999998</v>
      </c>
      <c r="AC82" s="10">
        <f t="shared" si="24"/>
        <v>102.05145695062045</v>
      </c>
      <c r="AD82" s="326">
        <f t="shared" si="25"/>
        <v>0</v>
      </c>
      <c r="AE82" s="299">
        <f>AB82</f>
        <v>74.567999999999998</v>
      </c>
      <c r="AF82" s="10">
        <f t="shared" si="26"/>
        <v>106.13351522864527</v>
      </c>
      <c r="AG82" s="326">
        <f t="shared" si="27"/>
        <v>0</v>
      </c>
      <c r="AH82" s="299">
        <f>AE82</f>
        <v>74.567999999999998</v>
      </c>
      <c r="AI82" s="10">
        <f t="shared" si="28"/>
        <v>110.37885583779108</v>
      </c>
      <c r="AJ82" s="326">
        <f t="shared" si="29"/>
        <v>0</v>
      </c>
      <c r="AK82" s="299">
        <f>AH82</f>
        <v>74.567999999999998</v>
      </c>
      <c r="AL82" s="10">
        <f t="shared" si="30"/>
        <v>114.79401007130272</v>
      </c>
      <c r="AM82" s="389">
        <f t="shared" si="31"/>
        <v>0</v>
      </c>
      <c r="AN82" s="299">
        <f>AK82</f>
        <v>74.567999999999998</v>
      </c>
      <c r="AO82" s="10">
        <f t="shared" si="32"/>
        <v>119.38577047415484</v>
      </c>
      <c r="AP82" s="326">
        <f t="shared" si="33"/>
        <v>0</v>
      </c>
      <c r="AQ82" s="299">
        <f>AN82</f>
        <v>74.567999999999998</v>
      </c>
      <c r="AR82" s="10">
        <f t="shared" si="34"/>
        <v>124.16120129312104</v>
      </c>
      <c r="AS82" s="326">
        <f t="shared" si="35"/>
        <v>0</v>
      </c>
      <c r="AT82" s="616"/>
      <c r="AU82" s="651"/>
      <c r="AV82" s="675"/>
    </row>
    <row r="83" spans="1:52" outlineLevel="1">
      <c r="A83" s="87" t="s">
        <v>122</v>
      </c>
      <c r="B83" s="58" t="s">
        <v>123</v>
      </c>
      <c r="C83" s="62" t="s">
        <v>63</v>
      </c>
      <c r="D83" s="489">
        <v>450.72199999999998</v>
      </c>
      <c r="E83" s="14">
        <f>D$83*E118</f>
        <v>402.1895461520985</v>
      </c>
      <c r="F83" s="490">
        <f>D$83*F118</f>
        <v>48.532453847901451</v>
      </c>
      <c r="G83" s="536">
        <f>D83*G126</f>
        <v>468.75088</v>
      </c>
      <c r="H83" s="183" t="e">
        <f ca="1">G$83*H118</f>
        <v>#REF!</v>
      </c>
      <c r="I83" s="560">
        <f>G$83*I118</f>
        <v>117.22100131247997</v>
      </c>
      <c r="J83" s="299">
        <f>G83*J126</f>
        <v>487.50091520000001</v>
      </c>
      <c r="K83" s="10" t="e">
        <f ca="1">J$83*K118</f>
        <v>#REF!</v>
      </c>
      <c r="L83" s="326">
        <f>J$83*L118</f>
        <v>121.90984136497917</v>
      </c>
      <c r="M83" s="299">
        <f>J83*M126</f>
        <v>507.00095180800002</v>
      </c>
      <c r="N83" s="10" t="e">
        <f ca="1">M$83*N118</f>
        <v>#REF!</v>
      </c>
      <c r="O83" s="326">
        <f>M$83*O118</f>
        <v>126.78623501957834</v>
      </c>
      <c r="P83" s="299">
        <f>M83*P126</f>
        <v>527.28098988032002</v>
      </c>
      <c r="Q83" s="10" t="e">
        <f ca="1">P$83*Q118</f>
        <v>#REF!</v>
      </c>
      <c r="R83" s="389">
        <f>P$83*R118</f>
        <v>131.85768442036147</v>
      </c>
      <c r="S83" s="299">
        <f>P83*S126</f>
        <v>548.37222947553289</v>
      </c>
      <c r="T83" s="10" t="e">
        <f ca="1">S$83*T118</f>
        <v>#REF!</v>
      </c>
      <c r="U83" s="326">
        <f>S$83*U118</f>
        <v>137.13199179717594</v>
      </c>
      <c r="V83" s="299">
        <f>S83*V126</f>
        <v>570.30711865455419</v>
      </c>
      <c r="W83" s="10" t="e">
        <f ca="1">V$83*W118</f>
        <v>#REF!</v>
      </c>
      <c r="X83" s="389">
        <f>V$83*X118</f>
        <v>142.61727146906298</v>
      </c>
      <c r="Y83" s="299">
        <f>V83*Y126</f>
        <v>593.11940340073636</v>
      </c>
      <c r="Z83" s="10" t="e">
        <f ca="1">Y$83*Z118</f>
        <v>#REF!</v>
      </c>
      <c r="AA83" s="326">
        <f>Y$83*AA118</f>
        <v>148.3219623278255</v>
      </c>
      <c r="AB83" s="299">
        <f>Y83*AB126</f>
        <v>616.84417953676586</v>
      </c>
      <c r="AC83" s="10" t="e">
        <f ca="1">AB$83*AC118</f>
        <v>#REF!</v>
      </c>
      <c r="AD83" s="326">
        <f>AB$83*AD118</f>
        <v>154.25484082093854</v>
      </c>
      <c r="AE83" s="299">
        <f>AB83*AE126</f>
        <v>641.51794671823654</v>
      </c>
      <c r="AF83" s="10" t="e">
        <f ca="1">AE$83*AF118</f>
        <v>#REF!</v>
      </c>
      <c r="AG83" s="326">
        <f>AE$83*AG118</f>
        <v>160.42503445377608</v>
      </c>
      <c r="AH83" s="299">
        <f>AE83*AH126</f>
        <v>667.17866458696608</v>
      </c>
      <c r="AI83" s="10" t="e">
        <f ca="1">AH$83*AI118</f>
        <v>#REF!</v>
      </c>
      <c r="AJ83" s="326">
        <f>AH$83*AJ118</f>
        <v>166.84203583192715</v>
      </c>
      <c r="AK83" s="299">
        <f>AH83*AK126</f>
        <v>693.86581117044477</v>
      </c>
      <c r="AL83" s="10" t="e">
        <f ca="1">AK$83*AL118</f>
        <v>#REF!</v>
      </c>
      <c r="AM83" s="389">
        <f>AK$83*AM118</f>
        <v>173.51571726520424</v>
      </c>
      <c r="AN83" s="299">
        <f>AK83*AN126</f>
        <v>721.62044361726259</v>
      </c>
      <c r="AO83" s="10" t="e">
        <f ca="1">AN$83*AO118</f>
        <v>#REF!</v>
      </c>
      <c r="AP83" s="326">
        <f>AN$83*AP118</f>
        <v>180.45634595581242</v>
      </c>
      <c r="AQ83" s="299">
        <f>AN83*AQ126</f>
        <v>750.48526136195312</v>
      </c>
      <c r="AR83" s="10" t="e">
        <f ca="1">AQ$83*AR118</f>
        <v>#REF!</v>
      </c>
      <c r="AS83" s="326">
        <f>AQ$83*AS118</f>
        <v>187.67459979404492</v>
      </c>
      <c r="AT83" s="614"/>
      <c r="AU83" s="649"/>
      <c r="AV83" s="682"/>
    </row>
    <row r="84" spans="1:52" outlineLevel="1">
      <c r="A84" s="87"/>
      <c r="B84" s="58" t="s">
        <v>124</v>
      </c>
      <c r="C84" s="62" t="s">
        <v>63</v>
      </c>
      <c r="D84" s="489">
        <f>E84+F84</f>
        <v>692.45</v>
      </c>
      <c r="E84" s="280">
        <v>692.45</v>
      </c>
      <c r="F84" s="375"/>
      <c r="G84" s="565">
        <f>D84*G$126</f>
        <v>720.14800000000002</v>
      </c>
      <c r="H84" s="191" t="e">
        <f ca="1">G84*H118</f>
        <v>#REF!</v>
      </c>
      <c r="I84" s="566" t="e">
        <f ca="1">H84*I$126</f>
        <v>#REF!</v>
      </c>
      <c r="J84" s="299">
        <f>G84*J$126</f>
        <v>748.95392000000004</v>
      </c>
      <c r="K84" s="10">
        <f>J84*K$126</f>
        <v>778.91207680000002</v>
      </c>
      <c r="L84" s="326">
        <f>K84*L$126</f>
        <v>810.06855987200004</v>
      </c>
      <c r="M84" s="299">
        <f>J84*M$126</f>
        <v>778.91207680000002</v>
      </c>
      <c r="N84" s="10">
        <f>M84*N$126</f>
        <v>810.06855987200004</v>
      </c>
      <c r="O84" s="326">
        <f>N84*O$126</f>
        <v>842.47130226688012</v>
      </c>
      <c r="P84" s="299">
        <f>M84*P$126</f>
        <v>810.06855987200004</v>
      </c>
      <c r="Q84" s="10">
        <f>P84*Q$126</f>
        <v>842.47130226688012</v>
      </c>
      <c r="R84" s="389">
        <f>Q84*R$126</f>
        <v>876.17015435755536</v>
      </c>
      <c r="S84" s="299">
        <f>P84*S$126</f>
        <v>842.47130226688012</v>
      </c>
      <c r="T84" s="10">
        <f>S84*T$126</f>
        <v>876.17015435755536</v>
      </c>
      <c r="U84" s="326">
        <f>T84*U$126</f>
        <v>911.21696053185758</v>
      </c>
      <c r="V84" s="299">
        <f>S84*V$126</f>
        <v>876.17015435755536</v>
      </c>
      <c r="W84" s="10">
        <f>V84*W$126</f>
        <v>911.21696053185758</v>
      </c>
      <c r="X84" s="389">
        <f>W84*X$126</f>
        <v>947.66563895313186</v>
      </c>
      <c r="Y84" s="299">
        <f>V84*Y$126</f>
        <v>911.21696053185758</v>
      </c>
      <c r="Z84" s="10">
        <f>Y84*Z$126</f>
        <v>947.66563895313186</v>
      </c>
      <c r="AA84" s="326">
        <f>Z84*AA$126</f>
        <v>985.57226451125712</v>
      </c>
      <c r="AB84" s="299">
        <f>Y84*AB$126</f>
        <v>947.66563895313186</v>
      </c>
      <c r="AC84" s="10">
        <f>AB84*AC$126</f>
        <v>985.57226451125712</v>
      </c>
      <c r="AD84" s="326">
        <f>AC84*AD$126</f>
        <v>1024.9951550917074</v>
      </c>
      <c r="AE84" s="299">
        <f>AB84*AE$126</f>
        <v>985.57226451125712</v>
      </c>
      <c r="AF84" s="10">
        <f>AE84*AF$126</f>
        <v>1024.9951550917074</v>
      </c>
      <c r="AG84" s="326">
        <f>AF84*AG$126</f>
        <v>1065.9949612953758</v>
      </c>
      <c r="AH84" s="299">
        <f>AE84*AH$126</f>
        <v>1024.9951550917074</v>
      </c>
      <c r="AI84" s="10">
        <f>AH84*AI$126</f>
        <v>1065.9949612953758</v>
      </c>
      <c r="AJ84" s="326">
        <f>AI84*AJ$126</f>
        <v>1108.6347597471909</v>
      </c>
      <c r="AK84" s="299">
        <f>AH84*AK$126</f>
        <v>1065.9949612953758</v>
      </c>
      <c r="AL84" s="10">
        <f>AK84*AL$126</f>
        <v>1108.6347597471909</v>
      </c>
      <c r="AM84" s="389">
        <f>AL84*AM$126</f>
        <v>1152.9801501370785</v>
      </c>
      <c r="AN84" s="299">
        <f>AK84*AN$126</f>
        <v>1108.6347597471909</v>
      </c>
      <c r="AO84" s="10">
        <f>AN84*AO$126</f>
        <v>1152.9801501370785</v>
      </c>
      <c r="AP84" s="326">
        <f>AO84*AP$126</f>
        <v>1199.0993561425616</v>
      </c>
      <c r="AQ84" s="299">
        <f>AN84*AQ$126</f>
        <v>1152.9801501370785</v>
      </c>
      <c r="AR84" s="10">
        <f>AQ84*AR$126</f>
        <v>1199.0993561425616</v>
      </c>
      <c r="AS84" s="326">
        <f>AR84*AS$126</f>
        <v>1247.0633303882641</v>
      </c>
      <c r="AT84" s="614"/>
      <c r="AU84" s="649"/>
      <c r="AV84" s="682"/>
    </row>
    <row r="85" spans="1:52" s="101" customFormat="1" outlineLevel="1">
      <c r="A85" s="95"/>
      <c r="B85" s="96" t="s">
        <v>103</v>
      </c>
      <c r="C85" s="109"/>
      <c r="D85" s="514"/>
      <c r="E85" s="110"/>
      <c r="F85" s="515"/>
      <c r="G85" s="567"/>
      <c r="H85" s="192"/>
      <c r="I85" s="568"/>
      <c r="J85" s="299"/>
      <c r="K85" s="106"/>
      <c r="L85" s="336"/>
      <c r="M85" s="334"/>
      <c r="N85" s="106"/>
      <c r="O85" s="336"/>
      <c r="P85" s="334"/>
      <c r="Q85" s="106"/>
      <c r="R85" s="404"/>
      <c r="S85" s="334"/>
      <c r="T85" s="106"/>
      <c r="U85" s="336"/>
      <c r="V85" s="334"/>
      <c r="W85" s="106"/>
      <c r="X85" s="404"/>
      <c r="Y85" s="334"/>
      <c r="Z85" s="106"/>
      <c r="AA85" s="336"/>
      <c r="AB85" s="334"/>
      <c r="AC85" s="106"/>
      <c r="AD85" s="336"/>
      <c r="AE85" s="334"/>
      <c r="AF85" s="106"/>
      <c r="AG85" s="336"/>
      <c r="AH85" s="334"/>
      <c r="AI85" s="106"/>
      <c r="AJ85" s="336"/>
      <c r="AK85" s="334"/>
      <c r="AL85" s="106"/>
      <c r="AM85" s="404"/>
      <c r="AN85" s="334"/>
      <c r="AO85" s="106"/>
      <c r="AP85" s="336"/>
      <c r="AQ85" s="334"/>
      <c r="AR85" s="106"/>
      <c r="AS85" s="336"/>
      <c r="AT85" s="619"/>
      <c r="AU85" s="654"/>
      <c r="AV85" s="685"/>
    </row>
    <row r="86" spans="1:52" s="101" customFormat="1" outlineLevel="1">
      <c r="A86" s="95"/>
      <c r="B86" s="96" t="s">
        <v>105</v>
      </c>
      <c r="C86" s="109"/>
      <c r="D86" s="512"/>
      <c r="E86" s="99"/>
      <c r="F86" s="513"/>
      <c r="G86" s="563">
        <f>D86*G126</f>
        <v>0</v>
      </c>
      <c r="H86" s="190">
        <f>G86*H126</f>
        <v>0</v>
      </c>
      <c r="I86" s="564">
        <f>H86*I126</f>
        <v>0</v>
      </c>
      <c r="J86" s="299">
        <f>G86*J126</f>
        <v>0</v>
      </c>
      <c r="K86" s="106">
        <f>J86*K126</f>
        <v>0</v>
      </c>
      <c r="L86" s="336">
        <f>K86*L126</f>
        <v>0</v>
      </c>
      <c r="M86" s="334">
        <f>J86*M126</f>
        <v>0</v>
      </c>
      <c r="N86" s="106">
        <f>M86*N126</f>
        <v>0</v>
      </c>
      <c r="O86" s="336">
        <f>N86*O126</f>
        <v>0</v>
      </c>
      <c r="P86" s="334">
        <f>M86*P126</f>
        <v>0</v>
      </c>
      <c r="Q86" s="106">
        <f>P86*Q126</f>
        <v>0</v>
      </c>
      <c r="R86" s="404">
        <f>Q86*R126</f>
        <v>0</v>
      </c>
      <c r="S86" s="334">
        <f>P86*S126</f>
        <v>0</v>
      </c>
      <c r="T86" s="106">
        <f>S86*T126</f>
        <v>0</v>
      </c>
      <c r="U86" s="336">
        <f>T86*U126</f>
        <v>0</v>
      </c>
      <c r="V86" s="334">
        <f>S86*V126</f>
        <v>0</v>
      </c>
      <c r="W86" s="106">
        <f>V86*W126</f>
        <v>0</v>
      </c>
      <c r="X86" s="404">
        <f>W86*X126</f>
        <v>0</v>
      </c>
      <c r="Y86" s="334">
        <f>V86*Y126</f>
        <v>0</v>
      </c>
      <c r="Z86" s="106">
        <f>Y86*Z126</f>
        <v>0</v>
      </c>
      <c r="AA86" s="336">
        <f>Z86*AA126</f>
        <v>0</v>
      </c>
      <c r="AB86" s="334">
        <f>Y86*AB126</f>
        <v>0</v>
      </c>
      <c r="AC86" s="106">
        <f>AB86*AC126</f>
        <v>0</v>
      </c>
      <c r="AD86" s="336">
        <f>AC86*AD126</f>
        <v>0</v>
      </c>
      <c r="AE86" s="334">
        <f>AB86*AE126</f>
        <v>0</v>
      </c>
      <c r="AF86" s="106">
        <f>AE86*AF126</f>
        <v>0</v>
      </c>
      <c r="AG86" s="336">
        <f>AF86*AG126</f>
        <v>0</v>
      </c>
      <c r="AH86" s="334">
        <f>AE86*AH126</f>
        <v>0</v>
      </c>
      <c r="AI86" s="106">
        <f>AH86*AI126</f>
        <v>0</v>
      </c>
      <c r="AJ86" s="336">
        <f>AI86*AJ126</f>
        <v>0</v>
      </c>
      <c r="AK86" s="334">
        <f>AH86*AK126</f>
        <v>0</v>
      </c>
      <c r="AL86" s="106">
        <f>AK86*AL126</f>
        <v>0</v>
      </c>
      <c r="AM86" s="404">
        <f>AL86*AM126</f>
        <v>0</v>
      </c>
      <c r="AN86" s="334">
        <f>AK86*AN126</f>
        <v>0</v>
      </c>
      <c r="AO86" s="106">
        <f>AN86*AO126</f>
        <v>0</v>
      </c>
      <c r="AP86" s="336">
        <f>AO86*AP126</f>
        <v>0</v>
      </c>
      <c r="AQ86" s="334">
        <f>AN86*AQ126</f>
        <v>0</v>
      </c>
      <c r="AR86" s="106">
        <f>AQ86*AR126</f>
        <v>0</v>
      </c>
      <c r="AS86" s="336">
        <f>AR86*AS126</f>
        <v>0</v>
      </c>
      <c r="AT86" s="619"/>
      <c r="AU86" s="654"/>
      <c r="AV86" s="685"/>
    </row>
    <row r="87" spans="1:52" outlineLevel="1">
      <c r="A87" s="87"/>
      <c r="B87" s="58" t="s">
        <v>125</v>
      </c>
      <c r="C87" s="62" t="s">
        <v>63</v>
      </c>
      <c r="D87" s="489">
        <f>E87+F87</f>
        <v>50.494999999999997</v>
      </c>
      <c r="E87" s="280">
        <v>50.494999999999997</v>
      </c>
      <c r="F87" s="375"/>
      <c r="G87" s="536">
        <f>D87*G$126</f>
        <v>52.514800000000001</v>
      </c>
      <c r="H87" s="183">
        <f>G87*H$126</f>
        <v>54.615392</v>
      </c>
      <c r="I87" s="560">
        <f>H87*I$126</f>
        <v>56.80000768</v>
      </c>
      <c r="J87" s="299">
        <f>G87*J$126</f>
        <v>54.615392</v>
      </c>
      <c r="K87" s="10">
        <f>J87*K$126</f>
        <v>56.80000768</v>
      </c>
      <c r="L87" s="326">
        <f>K87*L$126</f>
        <v>59.072007987200003</v>
      </c>
      <c r="M87" s="299">
        <f>J87*M$126</f>
        <v>56.80000768</v>
      </c>
      <c r="N87" s="10">
        <f>M87*N$126</f>
        <v>59.072007987200003</v>
      </c>
      <c r="O87" s="326">
        <f>N87*O$126</f>
        <v>61.434888306688002</v>
      </c>
      <c r="P87" s="299">
        <f>M87*P$126</f>
        <v>59.072007987200003</v>
      </c>
      <c r="Q87" s="10">
        <f>P87*Q$126</f>
        <v>61.434888306688002</v>
      </c>
      <c r="R87" s="389">
        <f>Q87*R$126</f>
        <v>63.892283838955521</v>
      </c>
      <c r="S87" s="299">
        <f>P87*S$126</f>
        <v>61.434888306688002</v>
      </c>
      <c r="T87" s="10">
        <f>S87*T$126</f>
        <v>63.892283838955521</v>
      </c>
      <c r="U87" s="326">
        <f>T87*U$126</f>
        <v>66.447975192513738</v>
      </c>
      <c r="V87" s="299">
        <f>S87*V$126</f>
        <v>63.892283838955521</v>
      </c>
      <c r="W87" s="10">
        <f>V87*W$126</f>
        <v>66.447975192513738</v>
      </c>
      <c r="X87" s="389">
        <f>W87*X$126</f>
        <v>69.105894200214294</v>
      </c>
      <c r="Y87" s="299">
        <f>V87*Y$126</f>
        <v>66.447975192513738</v>
      </c>
      <c r="Z87" s="10">
        <f>Y87*Z$126</f>
        <v>69.105894200214294</v>
      </c>
      <c r="AA87" s="326">
        <f>Z87*AA$126</f>
        <v>71.870129968222869</v>
      </c>
      <c r="AB87" s="299">
        <f>Y87*AB$126</f>
        <v>69.105894200214294</v>
      </c>
      <c r="AC87" s="10">
        <f>AB87*AC$126</f>
        <v>71.870129968222869</v>
      </c>
      <c r="AD87" s="326">
        <f>AC87*AD$126</f>
        <v>74.744935166951791</v>
      </c>
      <c r="AE87" s="299">
        <f>AB87*AE$126</f>
        <v>71.870129968222869</v>
      </c>
      <c r="AF87" s="10">
        <f>AE87*AF$126</f>
        <v>74.744935166951791</v>
      </c>
      <c r="AG87" s="326">
        <f>AF87*AG$126</f>
        <v>77.73473257362987</v>
      </c>
      <c r="AH87" s="299">
        <f>AE87*AH$126</f>
        <v>74.744935166951791</v>
      </c>
      <c r="AI87" s="10">
        <f>AH87*AI$126</f>
        <v>77.73473257362987</v>
      </c>
      <c r="AJ87" s="326">
        <f>AI87*AJ$126</f>
        <v>80.844121876575073</v>
      </c>
      <c r="AK87" s="299">
        <f>AH87*AK$126</f>
        <v>77.73473257362987</v>
      </c>
      <c r="AL87" s="10">
        <f>AK87*AL$126</f>
        <v>80.844121876575073</v>
      </c>
      <c r="AM87" s="389">
        <f>AL87*AM$126</f>
        <v>84.077886751638076</v>
      </c>
      <c r="AN87" s="299">
        <f>AK87*AN$126</f>
        <v>80.844121876575073</v>
      </c>
      <c r="AO87" s="10">
        <f>AN87*AO$126</f>
        <v>84.077886751638076</v>
      </c>
      <c r="AP87" s="326">
        <f>AO87*AP$126</f>
        <v>87.441002221703599</v>
      </c>
      <c r="AQ87" s="299">
        <f>AN87*AQ$126</f>
        <v>84.077886751638076</v>
      </c>
      <c r="AR87" s="10">
        <f>AQ87*AR$126</f>
        <v>87.441002221703599</v>
      </c>
      <c r="AS87" s="326">
        <f>AR87*AS$126</f>
        <v>90.938642310571751</v>
      </c>
      <c r="AT87" s="614"/>
      <c r="AU87" s="649"/>
      <c r="AV87" s="682"/>
    </row>
    <row r="88" spans="1:52" outlineLevel="1">
      <c r="A88" s="87"/>
      <c r="B88" s="58"/>
      <c r="C88" s="62"/>
      <c r="D88" s="489"/>
      <c r="E88" s="14"/>
      <c r="F88" s="490"/>
      <c r="G88" s="536"/>
      <c r="H88" s="183"/>
      <c r="I88" s="560"/>
      <c r="J88" s="299"/>
      <c r="K88" s="10"/>
      <c r="L88" s="326"/>
      <c r="M88" s="299"/>
      <c r="N88" s="10"/>
      <c r="O88" s="326"/>
      <c r="P88" s="299"/>
      <c r="Q88" s="10"/>
      <c r="R88" s="389"/>
      <c r="S88" s="299"/>
      <c r="T88" s="10"/>
      <c r="U88" s="326"/>
      <c r="V88" s="299"/>
      <c r="W88" s="10"/>
      <c r="X88" s="389"/>
      <c r="Y88" s="299"/>
      <c r="Z88" s="10"/>
      <c r="AA88" s="326"/>
      <c r="AB88" s="299"/>
      <c r="AC88" s="10"/>
      <c r="AD88" s="326"/>
      <c r="AE88" s="299"/>
      <c r="AF88" s="10"/>
      <c r="AG88" s="326"/>
      <c r="AH88" s="299"/>
      <c r="AI88" s="10"/>
      <c r="AJ88" s="326"/>
      <c r="AK88" s="299"/>
      <c r="AL88" s="10"/>
      <c r="AM88" s="389"/>
      <c r="AN88" s="299"/>
      <c r="AO88" s="10"/>
      <c r="AP88" s="326"/>
      <c r="AQ88" s="299"/>
      <c r="AR88" s="10"/>
      <c r="AS88" s="326"/>
      <c r="AT88" s="614"/>
      <c r="AU88" s="649"/>
      <c r="AV88" s="682"/>
    </row>
    <row r="89" spans="1:52" s="1" customFormat="1" ht="24">
      <c r="A89" s="86" t="s">
        <v>30</v>
      </c>
      <c r="B89" s="73" t="s">
        <v>126</v>
      </c>
      <c r="C89" s="74" t="s">
        <v>63</v>
      </c>
      <c r="D89" s="516">
        <f>E89+F89</f>
        <v>736.33</v>
      </c>
      <c r="E89" s="111">
        <f t="shared" ref="E89:AS89" si="50">SUM(E90:E93)</f>
        <v>736.33</v>
      </c>
      <c r="F89" s="517">
        <f t="shared" si="50"/>
        <v>0</v>
      </c>
      <c r="G89" s="569" t="e">
        <f t="shared" ca="1" si="50"/>
        <v>#REF!</v>
      </c>
      <c r="H89" s="193">
        <f t="shared" si="50"/>
        <v>765.78320000000008</v>
      </c>
      <c r="I89" s="570" t="e">
        <f t="shared" ca="1" si="50"/>
        <v>#REF!</v>
      </c>
      <c r="J89" s="337" t="e">
        <f t="shared" ca="1" si="50"/>
        <v>#REF!</v>
      </c>
      <c r="K89" s="112">
        <f t="shared" si="50"/>
        <v>796.41452800000002</v>
      </c>
      <c r="L89" s="338" t="e">
        <f t="shared" ca="1" si="50"/>
        <v>#REF!</v>
      </c>
      <c r="M89" s="337" t="e">
        <f t="shared" ca="1" si="50"/>
        <v>#REF!</v>
      </c>
      <c r="N89" s="112">
        <f t="shared" si="50"/>
        <v>828.27110912000001</v>
      </c>
      <c r="O89" s="338" t="e">
        <f t="shared" ca="1" si="50"/>
        <v>#REF!</v>
      </c>
      <c r="P89" s="337" t="e">
        <f t="shared" ca="1" si="50"/>
        <v>#REF!</v>
      </c>
      <c r="Q89" s="112">
        <f t="shared" si="50"/>
        <v>861.40195348480006</v>
      </c>
      <c r="R89" s="405" t="e">
        <f t="shared" ca="1" si="50"/>
        <v>#REF!</v>
      </c>
      <c r="S89" s="337" t="e">
        <f t="shared" ca="1" si="50"/>
        <v>#REF!</v>
      </c>
      <c r="T89" s="112">
        <f t="shared" si="50"/>
        <v>895.85803162419211</v>
      </c>
      <c r="U89" s="338" t="e">
        <f t="shared" ca="1" si="50"/>
        <v>#REF!</v>
      </c>
      <c r="V89" s="337" t="e">
        <f t="shared" ca="1" si="50"/>
        <v>#REF!</v>
      </c>
      <c r="W89" s="112">
        <f t="shared" si="50"/>
        <v>931.69235288915991</v>
      </c>
      <c r="X89" s="405" t="e">
        <f t="shared" ca="1" si="50"/>
        <v>#REF!</v>
      </c>
      <c r="Y89" s="337" t="e">
        <f t="shared" ca="1" si="50"/>
        <v>#REF!</v>
      </c>
      <c r="Z89" s="112">
        <f t="shared" si="50"/>
        <v>968.96004700472622</v>
      </c>
      <c r="AA89" s="338" t="e">
        <f t="shared" ca="1" si="50"/>
        <v>#REF!</v>
      </c>
      <c r="AB89" s="337" t="e">
        <f t="shared" ca="1" si="50"/>
        <v>#REF!</v>
      </c>
      <c r="AC89" s="112">
        <f t="shared" si="50"/>
        <v>1007.7184488849153</v>
      </c>
      <c r="AD89" s="338" t="e">
        <f t="shared" ca="1" si="50"/>
        <v>#REF!</v>
      </c>
      <c r="AE89" s="337" t="e">
        <f t="shared" ca="1" si="50"/>
        <v>#REF!</v>
      </c>
      <c r="AF89" s="112">
        <f t="shared" si="50"/>
        <v>1048.027186840312</v>
      </c>
      <c r="AG89" s="338" t="e">
        <f t="shared" ca="1" si="50"/>
        <v>#REF!</v>
      </c>
      <c r="AH89" s="337" t="e">
        <f t="shared" ca="1" si="50"/>
        <v>#REF!</v>
      </c>
      <c r="AI89" s="112">
        <f t="shared" si="50"/>
        <v>1089.9482743139245</v>
      </c>
      <c r="AJ89" s="338" t="e">
        <f t="shared" ca="1" si="50"/>
        <v>#REF!</v>
      </c>
      <c r="AK89" s="337" t="e">
        <f t="shared" ca="1" si="50"/>
        <v>#REF!</v>
      </c>
      <c r="AL89" s="112">
        <f t="shared" si="50"/>
        <v>1133.5462052864816</v>
      </c>
      <c r="AM89" s="405" t="e">
        <f t="shared" ca="1" si="50"/>
        <v>#REF!</v>
      </c>
      <c r="AN89" s="337" t="e">
        <f t="shared" ca="1" si="50"/>
        <v>#REF!</v>
      </c>
      <c r="AO89" s="112">
        <f t="shared" si="50"/>
        <v>1178.888053497941</v>
      </c>
      <c r="AP89" s="338" t="e">
        <f t="shared" ca="1" si="50"/>
        <v>#REF!</v>
      </c>
      <c r="AQ89" s="337">
        <f t="shared" ca="1" si="50"/>
        <v>1226.0435756378586</v>
      </c>
      <c r="AR89" s="112">
        <f t="shared" si="50"/>
        <v>1226.0435756378586</v>
      </c>
      <c r="AS89" s="338">
        <f t="shared" ca="1" si="50"/>
        <v>0</v>
      </c>
      <c r="AT89" s="616"/>
      <c r="AU89" s="651"/>
      <c r="AV89" s="687"/>
    </row>
    <row r="90" spans="1:52" s="13" customFormat="1">
      <c r="A90" s="102" t="s">
        <v>127</v>
      </c>
      <c r="B90" s="5" t="s">
        <v>128</v>
      </c>
      <c r="C90" s="6" t="s">
        <v>63</v>
      </c>
      <c r="D90" s="489">
        <f t="shared" ref="D90:D95" si="51">E90+F90</f>
        <v>0</v>
      </c>
      <c r="E90" s="14"/>
      <c r="F90" s="490"/>
      <c r="G90" s="536">
        <f>D90</f>
        <v>0</v>
      </c>
      <c r="H90" s="183">
        <v>0</v>
      </c>
      <c r="I90" s="560">
        <f>G90</f>
        <v>0</v>
      </c>
      <c r="J90" s="299">
        <f>G90</f>
        <v>0</v>
      </c>
      <c r="K90" s="10">
        <v>0</v>
      </c>
      <c r="L90" s="326">
        <f>J90</f>
        <v>0</v>
      </c>
      <c r="M90" s="299">
        <f>J90</f>
        <v>0</v>
      </c>
      <c r="N90" s="10">
        <v>0</v>
      </c>
      <c r="O90" s="326">
        <f>M90</f>
        <v>0</v>
      </c>
      <c r="P90" s="299">
        <f>M90</f>
        <v>0</v>
      </c>
      <c r="Q90" s="10">
        <v>0</v>
      </c>
      <c r="R90" s="389">
        <f>P90</f>
        <v>0</v>
      </c>
      <c r="S90" s="299">
        <f>P90</f>
        <v>0</v>
      </c>
      <c r="T90" s="10">
        <v>0</v>
      </c>
      <c r="U90" s="326">
        <f>S90</f>
        <v>0</v>
      </c>
      <c r="V90" s="299">
        <f>S90</f>
        <v>0</v>
      </c>
      <c r="W90" s="10">
        <v>0</v>
      </c>
      <c r="X90" s="389">
        <f>V90</f>
        <v>0</v>
      </c>
      <c r="Y90" s="299">
        <f>V90</f>
        <v>0</v>
      </c>
      <c r="Z90" s="10">
        <v>0</v>
      </c>
      <c r="AA90" s="326">
        <f>Y90</f>
        <v>0</v>
      </c>
      <c r="AB90" s="299">
        <f>Y90</f>
        <v>0</v>
      </c>
      <c r="AC90" s="10">
        <v>0</v>
      </c>
      <c r="AD90" s="326">
        <f>AB90</f>
        <v>0</v>
      </c>
      <c r="AE90" s="299">
        <f>AB90</f>
        <v>0</v>
      </c>
      <c r="AF90" s="10">
        <v>0</v>
      </c>
      <c r="AG90" s="326">
        <f>AE90</f>
        <v>0</v>
      </c>
      <c r="AH90" s="299">
        <f>AE90</f>
        <v>0</v>
      </c>
      <c r="AI90" s="10">
        <v>0</v>
      </c>
      <c r="AJ90" s="326">
        <f>AH90</f>
        <v>0</v>
      </c>
      <c r="AK90" s="299">
        <f>AH90</f>
        <v>0</v>
      </c>
      <c r="AL90" s="10">
        <v>0</v>
      </c>
      <c r="AM90" s="389">
        <f>AK90</f>
        <v>0</v>
      </c>
      <c r="AN90" s="299">
        <f>AK90</f>
        <v>0</v>
      </c>
      <c r="AO90" s="10">
        <v>0</v>
      </c>
      <c r="AP90" s="326">
        <f>AN90</f>
        <v>0</v>
      </c>
      <c r="AQ90" s="299">
        <f>AN90</f>
        <v>0</v>
      </c>
      <c r="AR90" s="10">
        <v>0</v>
      </c>
      <c r="AS90" s="326">
        <f>AQ90</f>
        <v>0</v>
      </c>
      <c r="AT90" s="130"/>
      <c r="AU90" s="628"/>
      <c r="AV90" s="688"/>
    </row>
    <row r="91" spans="1:52" s="369" customFormat="1" ht="14.25">
      <c r="A91" s="364" t="s">
        <v>129</v>
      </c>
      <c r="B91" s="365" t="s">
        <v>130</v>
      </c>
      <c r="C91" s="366" t="s">
        <v>63</v>
      </c>
      <c r="D91" s="381">
        <f t="shared" si="51"/>
        <v>0</v>
      </c>
      <c r="E91" s="287"/>
      <c r="F91" s="382"/>
      <c r="G91" s="381" t="e">
        <f ca="1">H91+I91</f>
        <v>#REF!</v>
      </c>
      <c r="H91" s="287"/>
      <c r="I91" s="368" t="e">
        <f ca="1">ИП_Толп!I45</f>
        <v>#REF!</v>
      </c>
      <c r="J91" s="367" t="e">
        <f ca="1">K91+L91</f>
        <v>#REF!</v>
      </c>
      <c r="K91" s="286"/>
      <c r="L91" s="368" t="e">
        <f ca="1">ИП_Толп!J45</f>
        <v>#REF!</v>
      </c>
      <c r="M91" s="367" t="e">
        <f ca="1">N91+O91</f>
        <v>#REF!</v>
      </c>
      <c r="N91" s="286"/>
      <c r="O91" s="368" t="e">
        <f ca="1">ИП_Толп!K45</f>
        <v>#REF!</v>
      </c>
      <c r="P91" s="367" t="e">
        <f ca="1">Q91+R91</f>
        <v>#REF!</v>
      </c>
      <c r="Q91" s="286"/>
      <c r="R91" s="292" t="e">
        <f ca="1">ИП_Толп!L45</f>
        <v>#REF!</v>
      </c>
      <c r="S91" s="367" t="e">
        <f ca="1">T91+U91</f>
        <v>#REF!</v>
      </c>
      <c r="T91" s="286"/>
      <c r="U91" s="368" t="e">
        <f ca="1">ИП_Толп!M45</f>
        <v>#REF!</v>
      </c>
      <c r="V91" s="367" t="e">
        <f ca="1">W91+X91</f>
        <v>#REF!</v>
      </c>
      <c r="W91" s="287"/>
      <c r="X91" s="294" t="e">
        <f ca="1">ИП_Толп!N45</f>
        <v>#REF!</v>
      </c>
      <c r="Y91" s="381" t="e">
        <f ca="1">Z91+AA91</f>
        <v>#REF!</v>
      </c>
      <c r="Z91" s="287"/>
      <c r="AA91" s="382" t="e">
        <f ca="1">ИП_Толп!O45</f>
        <v>#REF!</v>
      </c>
      <c r="AB91" s="381" t="e">
        <f ca="1">AC91+AD91</f>
        <v>#REF!</v>
      </c>
      <c r="AC91" s="287"/>
      <c r="AD91" s="382" t="e">
        <f ca="1">ИП_Толп!P45</f>
        <v>#REF!</v>
      </c>
      <c r="AE91" s="381" t="e">
        <f ca="1">AF91+AG91</f>
        <v>#REF!</v>
      </c>
      <c r="AF91" s="287"/>
      <c r="AG91" s="382" t="e">
        <f ca="1">ИП_Толп!Q45</f>
        <v>#REF!</v>
      </c>
      <c r="AH91" s="381" t="e">
        <f ca="1">AI91+AJ91</f>
        <v>#REF!</v>
      </c>
      <c r="AI91" s="287"/>
      <c r="AJ91" s="382" t="e">
        <f ca="1">ИП_Толп!R45</f>
        <v>#REF!</v>
      </c>
      <c r="AK91" s="381" t="e">
        <f ca="1">AL91+AM91</f>
        <v>#REF!</v>
      </c>
      <c r="AL91" s="287"/>
      <c r="AM91" s="294" t="e">
        <f ca="1">ИП_Толп!S45</f>
        <v>#REF!</v>
      </c>
      <c r="AN91" s="381" t="e">
        <f ca="1">AO91+AP91</f>
        <v>#REF!</v>
      </c>
      <c r="AO91" s="287"/>
      <c r="AP91" s="382" t="e">
        <f ca="1">ИП_Толп!T45</f>
        <v>#REF!</v>
      </c>
      <c r="AQ91" s="381">
        <f ca="1">AR91+AS91</f>
        <v>0</v>
      </c>
      <c r="AR91" s="287"/>
      <c r="AS91" s="382">
        <f ca="1">ИП_Толп!U45</f>
        <v>0</v>
      </c>
      <c r="AT91" s="620"/>
      <c r="AU91" s="655"/>
      <c r="AV91" s="689" t="e">
        <f ca="1">G91+J91+M91+P91+S91+V91+Y91+AB91+AE91+AH91+AK91+AN91+AQ91=ИП_Толп!E43</f>
        <v>#REF!</v>
      </c>
      <c r="AW91" s="369">
        <f>'[79]ИНВЕСТ '!I11</f>
        <v>21299.798333333332</v>
      </c>
      <c r="AX91" s="369" t="e">
        <f ca="1">AW91-SUM(J91:S91)</f>
        <v>#REF!</v>
      </c>
    </row>
    <row r="92" spans="1:52">
      <c r="A92" s="87" t="s">
        <v>131</v>
      </c>
      <c r="B92" s="58" t="s">
        <v>132</v>
      </c>
      <c r="C92" s="62" t="s">
        <v>63</v>
      </c>
      <c r="D92" s="489">
        <v>695.20100000000002</v>
      </c>
      <c r="E92" s="14">
        <v>695.20100000000002</v>
      </c>
      <c r="F92" s="490"/>
      <c r="G92" s="536">
        <f>D92*G$126</f>
        <v>723.00904000000003</v>
      </c>
      <c r="H92" s="183">
        <f>G92</f>
        <v>723.00904000000003</v>
      </c>
      <c r="I92" s="560"/>
      <c r="J92" s="299">
        <f>G92*J$126</f>
        <v>751.92940160000001</v>
      </c>
      <c r="K92" s="10">
        <f>J92</f>
        <v>751.92940160000001</v>
      </c>
      <c r="L92" s="326"/>
      <c r="M92" s="299">
        <f>J92*M$126</f>
        <v>782.00657766400002</v>
      </c>
      <c r="N92" s="10">
        <f>M92</f>
        <v>782.00657766400002</v>
      </c>
      <c r="O92" s="326"/>
      <c r="P92" s="299">
        <f>M92*P$126</f>
        <v>813.28684077056005</v>
      </c>
      <c r="Q92" s="10">
        <f>P92</f>
        <v>813.28684077056005</v>
      </c>
      <c r="R92" s="389"/>
      <c r="S92" s="299">
        <f>P92*S$126</f>
        <v>845.81831440138251</v>
      </c>
      <c r="T92" s="10">
        <f>S92</f>
        <v>845.81831440138251</v>
      </c>
      <c r="U92" s="326"/>
      <c r="V92" s="299">
        <f>S92*V$126</f>
        <v>879.65104697743789</v>
      </c>
      <c r="W92" s="10">
        <f>V92</f>
        <v>879.65104697743789</v>
      </c>
      <c r="X92" s="389"/>
      <c r="Y92" s="299">
        <f>V92*Y$126</f>
        <v>914.83708885653539</v>
      </c>
      <c r="Z92" s="10">
        <f>Y92</f>
        <v>914.83708885653539</v>
      </c>
      <c r="AA92" s="326"/>
      <c r="AB92" s="299">
        <f>Y92*AB$126</f>
        <v>951.4305724107968</v>
      </c>
      <c r="AC92" s="10">
        <f>AB92</f>
        <v>951.4305724107968</v>
      </c>
      <c r="AD92" s="326"/>
      <c r="AE92" s="299">
        <f>AB92*AE$126</f>
        <v>989.48779530722868</v>
      </c>
      <c r="AF92" s="10">
        <f>AE92</f>
        <v>989.48779530722868</v>
      </c>
      <c r="AG92" s="326"/>
      <c r="AH92" s="299">
        <f>AE92*AH$126</f>
        <v>1029.0673071195179</v>
      </c>
      <c r="AI92" s="10">
        <f>AH92</f>
        <v>1029.0673071195179</v>
      </c>
      <c r="AJ92" s="326"/>
      <c r="AK92" s="299">
        <f>AH92*AK$126</f>
        <v>1070.2299994042987</v>
      </c>
      <c r="AL92" s="10">
        <f>AK92</f>
        <v>1070.2299994042987</v>
      </c>
      <c r="AM92" s="389"/>
      <c r="AN92" s="299">
        <f>AK92*AN$126</f>
        <v>1113.0391993804708</v>
      </c>
      <c r="AO92" s="10">
        <f>AN92</f>
        <v>1113.0391993804708</v>
      </c>
      <c r="AP92" s="326"/>
      <c r="AQ92" s="299">
        <f>AN92*AQ$126</f>
        <v>1157.5607673556897</v>
      </c>
      <c r="AR92" s="10">
        <f>AQ92</f>
        <v>1157.5607673556897</v>
      </c>
      <c r="AS92" s="326"/>
      <c r="AT92" s="137"/>
      <c r="AU92" s="646"/>
      <c r="AV92" s="682"/>
      <c r="AW92" s="3" t="e">
        <f>#REF!-H92</f>
        <v>#REF!</v>
      </c>
      <c r="AX92" s="3">
        <f>H70+H92</f>
        <v>3117.0723999999996</v>
      </c>
      <c r="AY92" s="3" t="e">
        <f>#REF!+#REF!</f>
        <v>#REF!</v>
      </c>
      <c r="AZ92" s="115" t="e">
        <f>AY92/AX92</f>
        <v>#REF!</v>
      </c>
    </row>
    <row r="93" spans="1:52">
      <c r="A93" s="87" t="s">
        <v>131</v>
      </c>
      <c r="B93" s="58" t="s">
        <v>54</v>
      </c>
      <c r="C93" s="62" t="s">
        <v>63</v>
      </c>
      <c r="D93" s="489">
        <f t="shared" si="51"/>
        <v>41.128999999999998</v>
      </c>
      <c r="E93" s="14">
        <f>0.074+3.96+37.095</f>
        <v>41.128999999999998</v>
      </c>
      <c r="F93" s="490"/>
      <c r="G93" s="536">
        <f>D93*G$126</f>
        <v>42.774160000000002</v>
      </c>
      <c r="H93" s="183">
        <f>E93*H$126</f>
        <v>42.774160000000002</v>
      </c>
      <c r="I93" s="560">
        <f>F93*I$126</f>
        <v>0</v>
      </c>
      <c r="J93" s="299">
        <f>G93*J$126</f>
        <v>44.485126400000006</v>
      </c>
      <c r="K93" s="10">
        <f>H93*K$126</f>
        <v>44.485126400000006</v>
      </c>
      <c r="L93" s="326">
        <f>I93*L$126</f>
        <v>0</v>
      </c>
      <c r="M93" s="299">
        <f>J93*M$126</f>
        <v>46.264531456000007</v>
      </c>
      <c r="N93" s="10">
        <f>K93*N$126</f>
        <v>46.264531456000007</v>
      </c>
      <c r="O93" s="326">
        <f>L93*O$126</f>
        <v>0</v>
      </c>
      <c r="P93" s="299">
        <f>M93*P$126</f>
        <v>48.115112714240013</v>
      </c>
      <c r="Q93" s="10">
        <f>N93*Q$126</f>
        <v>48.115112714240013</v>
      </c>
      <c r="R93" s="389">
        <f>O93*R$126</f>
        <v>0</v>
      </c>
      <c r="S93" s="299">
        <f>P93*S$126</f>
        <v>50.039717222809614</v>
      </c>
      <c r="T93" s="10">
        <f>Q93*T$126</f>
        <v>50.039717222809614</v>
      </c>
      <c r="U93" s="326">
        <f>R93*U$126</f>
        <v>0</v>
      </c>
      <c r="V93" s="299">
        <f>S93*V$126</f>
        <v>52.041305911721999</v>
      </c>
      <c r="W93" s="10">
        <f>T93*W$126</f>
        <v>52.041305911721999</v>
      </c>
      <c r="X93" s="389">
        <f>U93*X$126</f>
        <v>0</v>
      </c>
      <c r="Y93" s="299">
        <f>V93*Y$126</f>
        <v>54.122958148190882</v>
      </c>
      <c r="Z93" s="10">
        <f>W93*Z$126</f>
        <v>54.122958148190882</v>
      </c>
      <c r="AA93" s="326">
        <f>X93*AA$126</f>
        <v>0</v>
      </c>
      <c r="AB93" s="299">
        <f>Y93*AB$126</f>
        <v>56.287876474118519</v>
      </c>
      <c r="AC93" s="10">
        <f>Z93*AC$126</f>
        <v>56.287876474118519</v>
      </c>
      <c r="AD93" s="326">
        <f>AA93*AD$126</f>
        <v>0</v>
      </c>
      <c r="AE93" s="299">
        <f>AB93*AE$126</f>
        <v>58.539391533083261</v>
      </c>
      <c r="AF93" s="10">
        <f>AC93*AF$126</f>
        <v>58.539391533083261</v>
      </c>
      <c r="AG93" s="326">
        <f>AD93*AG$126</f>
        <v>0</v>
      </c>
      <c r="AH93" s="299">
        <f>AE93*AH$126</f>
        <v>60.880967194406594</v>
      </c>
      <c r="AI93" s="10">
        <f>AF93*AI$126</f>
        <v>60.880967194406594</v>
      </c>
      <c r="AJ93" s="326">
        <f>AG93*AJ$126</f>
        <v>0</v>
      </c>
      <c r="AK93" s="299">
        <f>AH93*AK$126</f>
        <v>63.316205882182857</v>
      </c>
      <c r="AL93" s="10">
        <f>AI93*AL$126</f>
        <v>63.316205882182857</v>
      </c>
      <c r="AM93" s="389">
        <f>AJ93*AM$126</f>
        <v>0</v>
      </c>
      <c r="AN93" s="299">
        <f>AK93*AN$126</f>
        <v>65.848854117470168</v>
      </c>
      <c r="AO93" s="10">
        <f>AL93*AO$126</f>
        <v>65.848854117470168</v>
      </c>
      <c r="AP93" s="326">
        <f>AM93*AP$126</f>
        <v>0</v>
      </c>
      <c r="AQ93" s="299">
        <f>AN93*AQ$126</f>
        <v>68.482808282168975</v>
      </c>
      <c r="AR93" s="10">
        <f>AO93*AR$126</f>
        <v>68.482808282168975</v>
      </c>
      <c r="AS93" s="326">
        <f>AP93*AS$126</f>
        <v>0</v>
      </c>
      <c r="AT93" s="137"/>
      <c r="AU93" s="646"/>
      <c r="AV93" s="682"/>
    </row>
    <row r="94" spans="1:52" s="376" customFormat="1">
      <c r="A94" s="370" t="s">
        <v>190</v>
      </c>
      <c r="B94" s="371" t="s">
        <v>239</v>
      </c>
      <c r="C94" s="372" t="s">
        <v>63</v>
      </c>
      <c r="D94" s="374"/>
      <c r="E94" s="280"/>
      <c r="F94" s="375"/>
      <c r="G94" s="374" t="e">
        <f>H94+I94</f>
        <v>#REF!</v>
      </c>
      <c r="H94" s="280">
        <v>0</v>
      </c>
      <c r="I94" s="375" t="e">
        <f>ИП_Толп!I62</f>
        <v>#REF!</v>
      </c>
      <c r="J94" s="374" t="e">
        <f>K94+L94</f>
        <v>#REF!</v>
      </c>
      <c r="K94" s="280">
        <v>0</v>
      </c>
      <c r="L94" s="375" t="e">
        <f>ИП_Толп!J62</f>
        <v>#REF!</v>
      </c>
      <c r="M94" s="374" t="e">
        <f>N94+O94</f>
        <v>#REF!</v>
      </c>
      <c r="N94" s="280">
        <v>0</v>
      </c>
      <c r="O94" s="375" t="e">
        <f>ИП_Толп!K62</f>
        <v>#REF!</v>
      </c>
      <c r="P94" s="374" t="e">
        <f>Q94+R94</f>
        <v>#REF!</v>
      </c>
      <c r="Q94" s="280">
        <v>0</v>
      </c>
      <c r="R94" s="293" t="e">
        <f>ИП_Толп!L62</f>
        <v>#REF!</v>
      </c>
      <c r="S94" s="374" t="e">
        <f>T94+U94</f>
        <v>#REF!</v>
      </c>
      <c r="T94" s="280">
        <v>0</v>
      </c>
      <c r="U94" s="375" t="e">
        <f>ИП_Толп!M62</f>
        <v>#REF!</v>
      </c>
      <c r="V94" s="374" t="e">
        <f>W94+X94</f>
        <v>#REF!</v>
      </c>
      <c r="W94" s="280">
        <v>0</v>
      </c>
      <c r="X94" s="293" t="e">
        <f>ИП_Толп!N62</f>
        <v>#REF!</v>
      </c>
      <c r="Y94" s="374" t="e">
        <f>Z94+AA94</f>
        <v>#REF!</v>
      </c>
      <c r="Z94" s="280">
        <v>0</v>
      </c>
      <c r="AA94" s="375" t="e">
        <f>ИП_Толп!O62</f>
        <v>#REF!</v>
      </c>
      <c r="AB94" s="374" t="e">
        <f>AC94+AD94</f>
        <v>#REF!</v>
      </c>
      <c r="AC94" s="280">
        <v>0</v>
      </c>
      <c r="AD94" s="375" t="e">
        <f>ИП_Толп!P62</f>
        <v>#REF!</v>
      </c>
      <c r="AE94" s="374" t="e">
        <f>AF94+AG94</f>
        <v>#REF!</v>
      </c>
      <c r="AF94" s="280">
        <v>0</v>
      </c>
      <c r="AG94" s="375" t="e">
        <f>ИП_Толп!Q62</f>
        <v>#REF!</v>
      </c>
      <c r="AH94" s="374" t="e">
        <f>AI94+AJ94</f>
        <v>#REF!</v>
      </c>
      <c r="AI94" s="280">
        <v>0</v>
      </c>
      <c r="AJ94" s="375" t="e">
        <f>ИП_Толп!R62</f>
        <v>#REF!</v>
      </c>
      <c r="AK94" s="374" t="e">
        <f>AL94+AM94</f>
        <v>#REF!</v>
      </c>
      <c r="AL94" s="280">
        <v>0</v>
      </c>
      <c r="AM94" s="293" t="e">
        <f>ИП_Толп!S62</f>
        <v>#REF!</v>
      </c>
      <c r="AN94" s="374" t="e">
        <f>AO94+AP94</f>
        <v>#REF!</v>
      </c>
      <c r="AO94" s="280">
        <v>0</v>
      </c>
      <c r="AP94" s="375" t="e">
        <f>ИП_Толп!T62</f>
        <v>#REF!</v>
      </c>
      <c r="AQ94" s="374" t="e">
        <f>AR94+AS94</f>
        <v>#REF!</v>
      </c>
      <c r="AR94" s="280">
        <v>0</v>
      </c>
      <c r="AS94" s="375" t="e">
        <f>ИП_Толп!U62</f>
        <v>#REF!</v>
      </c>
      <c r="AT94" s="621"/>
      <c r="AU94" s="656"/>
      <c r="AV94" s="689" t="e">
        <f>G94+J94+M94+P94+S94+V94+Y94+AB94+AE94+AH94+AK94+AN94+AQ94=ИП_Толп!BF62</f>
        <v>#REF!</v>
      </c>
    </row>
    <row r="95" spans="1:52">
      <c r="A95" s="87" t="s">
        <v>32</v>
      </c>
      <c r="B95" s="58" t="s">
        <v>133</v>
      </c>
      <c r="C95" s="62" t="s">
        <v>63</v>
      </c>
      <c r="D95" s="489">
        <f t="shared" si="51"/>
        <v>6.49</v>
      </c>
      <c r="E95" s="14">
        <v>6.49</v>
      </c>
      <c r="F95" s="490"/>
      <c r="G95" s="536">
        <f t="shared" ref="G95:AS95" si="52">D95*G$126</f>
        <v>6.7496</v>
      </c>
      <c r="H95" s="183">
        <f t="shared" si="52"/>
        <v>6.7496</v>
      </c>
      <c r="I95" s="560">
        <f t="shared" si="52"/>
        <v>0</v>
      </c>
      <c r="J95" s="299">
        <f t="shared" si="52"/>
        <v>7.019584</v>
      </c>
      <c r="K95" s="10">
        <f t="shared" si="52"/>
        <v>7.019584</v>
      </c>
      <c r="L95" s="326">
        <f t="shared" si="52"/>
        <v>0</v>
      </c>
      <c r="M95" s="299">
        <f t="shared" si="52"/>
        <v>7.3003673600000001</v>
      </c>
      <c r="N95" s="10">
        <f t="shared" si="52"/>
        <v>7.3003673600000001</v>
      </c>
      <c r="O95" s="326">
        <f t="shared" si="52"/>
        <v>0</v>
      </c>
      <c r="P95" s="299">
        <f t="shared" si="52"/>
        <v>7.5923820544000007</v>
      </c>
      <c r="Q95" s="10">
        <f t="shared" si="52"/>
        <v>7.5923820544000007</v>
      </c>
      <c r="R95" s="389">
        <f t="shared" si="52"/>
        <v>0</v>
      </c>
      <c r="S95" s="299">
        <f t="shared" si="52"/>
        <v>7.8960773365760009</v>
      </c>
      <c r="T95" s="10">
        <f t="shared" si="52"/>
        <v>7.8960773365760009</v>
      </c>
      <c r="U95" s="326">
        <f t="shared" si="52"/>
        <v>0</v>
      </c>
      <c r="V95" s="299">
        <f t="shared" si="52"/>
        <v>8.2119204300390418</v>
      </c>
      <c r="W95" s="10">
        <f t="shared" si="52"/>
        <v>8.2119204300390418</v>
      </c>
      <c r="X95" s="389">
        <f t="shared" si="52"/>
        <v>0</v>
      </c>
      <c r="Y95" s="299">
        <f t="shared" si="52"/>
        <v>8.5403972472406036</v>
      </c>
      <c r="Z95" s="10">
        <f t="shared" si="52"/>
        <v>8.5403972472406036</v>
      </c>
      <c r="AA95" s="326">
        <f t="shared" si="52"/>
        <v>0</v>
      </c>
      <c r="AB95" s="299">
        <f t="shared" si="52"/>
        <v>8.8820131371302278</v>
      </c>
      <c r="AC95" s="10">
        <f t="shared" si="52"/>
        <v>8.8820131371302278</v>
      </c>
      <c r="AD95" s="326">
        <f t="shared" si="52"/>
        <v>0</v>
      </c>
      <c r="AE95" s="299">
        <f t="shared" si="52"/>
        <v>9.2372936626154374</v>
      </c>
      <c r="AF95" s="10">
        <f t="shared" si="52"/>
        <v>9.2372936626154374</v>
      </c>
      <c r="AG95" s="326">
        <f t="shared" si="52"/>
        <v>0</v>
      </c>
      <c r="AH95" s="299">
        <f t="shared" si="52"/>
        <v>9.6067854091200555</v>
      </c>
      <c r="AI95" s="10">
        <f t="shared" si="52"/>
        <v>9.6067854091200555</v>
      </c>
      <c r="AJ95" s="326">
        <f t="shared" si="52"/>
        <v>0</v>
      </c>
      <c r="AK95" s="299">
        <f t="shared" si="52"/>
        <v>9.9910568254848577</v>
      </c>
      <c r="AL95" s="10">
        <f t="shared" si="52"/>
        <v>9.9910568254848577</v>
      </c>
      <c r="AM95" s="389">
        <f t="shared" si="52"/>
        <v>0</v>
      </c>
      <c r="AN95" s="299">
        <f t="shared" si="52"/>
        <v>10.390699098504252</v>
      </c>
      <c r="AO95" s="10">
        <f t="shared" si="52"/>
        <v>10.390699098504252</v>
      </c>
      <c r="AP95" s="326">
        <f t="shared" si="52"/>
        <v>0</v>
      </c>
      <c r="AQ95" s="299">
        <f t="shared" si="52"/>
        <v>10.806327062444423</v>
      </c>
      <c r="AR95" s="10">
        <f t="shared" si="52"/>
        <v>10.806327062444423</v>
      </c>
      <c r="AS95" s="326">
        <f t="shared" si="52"/>
        <v>0</v>
      </c>
      <c r="AT95" s="622"/>
      <c r="AU95" s="657"/>
      <c r="AV95" s="682"/>
    </row>
    <row r="96" spans="1:52" s="120" customFormat="1" ht="30" customHeight="1">
      <c r="A96" s="117" t="s">
        <v>35</v>
      </c>
      <c r="B96" s="118" t="s">
        <v>134</v>
      </c>
      <c r="C96" s="119" t="s">
        <v>63</v>
      </c>
      <c r="D96" s="518">
        <f>E96+F96</f>
        <v>5935.3942502746495</v>
      </c>
      <c r="E96" s="92">
        <f>E32+E69+E89+E95</f>
        <v>5340.9774540267481</v>
      </c>
      <c r="F96" s="519">
        <f>F32+F69+F89+F95</f>
        <v>594.4167962479014</v>
      </c>
      <c r="G96" s="571" t="e">
        <f t="shared" ref="G96:AM96" ca="1" si="53">G32+G69+G89+G95</f>
        <v>#REF!</v>
      </c>
      <c r="H96" s="194" t="e">
        <f ca="1">H32+H69+H89+H95</f>
        <v>#REF!</v>
      </c>
      <c r="I96" s="572" t="e">
        <f t="shared" ca="1" si="53"/>
        <v>#REF!</v>
      </c>
      <c r="J96" s="339" t="e">
        <f t="shared" ca="1" si="53"/>
        <v>#REF!</v>
      </c>
      <c r="K96" s="94" t="e">
        <f t="shared" ca="1" si="53"/>
        <v>#REF!</v>
      </c>
      <c r="L96" s="333" t="e">
        <f t="shared" ca="1" si="53"/>
        <v>#REF!</v>
      </c>
      <c r="M96" s="339" t="e">
        <f t="shared" ca="1" si="53"/>
        <v>#REF!</v>
      </c>
      <c r="N96" s="94" t="e">
        <f t="shared" ca="1" si="53"/>
        <v>#REF!</v>
      </c>
      <c r="O96" s="333" t="e">
        <f t="shared" ca="1" si="53"/>
        <v>#REF!</v>
      </c>
      <c r="P96" s="339" t="e">
        <f t="shared" ca="1" si="53"/>
        <v>#REF!</v>
      </c>
      <c r="Q96" s="94" t="e">
        <f t="shared" ca="1" si="53"/>
        <v>#REF!</v>
      </c>
      <c r="R96" s="402" t="e">
        <f t="shared" ca="1" si="53"/>
        <v>#REF!</v>
      </c>
      <c r="S96" s="339" t="e">
        <f t="shared" ca="1" si="53"/>
        <v>#REF!</v>
      </c>
      <c r="T96" s="94" t="e">
        <f t="shared" ca="1" si="53"/>
        <v>#REF!</v>
      </c>
      <c r="U96" s="333" t="e">
        <f t="shared" ca="1" si="53"/>
        <v>#REF!</v>
      </c>
      <c r="V96" s="339" t="e">
        <f t="shared" ca="1" si="53"/>
        <v>#REF!</v>
      </c>
      <c r="W96" s="94" t="e">
        <f t="shared" ca="1" si="53"/>
        <v>#REF!</v>
      </c>
      <c r="X96" s="402" t="e">
        <f t="shared" ca="1" si="53"/>
        <v>#REF!</v>
      </c>
      <c r="Y96" s="339" t="e">
        <f t="shared" ca="1" si="53"/>
        <v>#REF!</v>
      </c>
      <c r="Z96" s="94" t="e">
        <f t="shared" ca="1" si="53"/>
        <v>#REF!</v>
      </c>
      <c r="AA96" s="333" t="e">
        <f t="shared" ca="1" si="53"/>
        <v>#REF!</v>
      </c>
      <c r="AB96" s="339" t="e">
        <f t="shared" ca="1" si="53"/>
        <v>#REF!</v>
      </c>
      <c r="AC96" s="94" t="e">
        <f t="shared" ca="1" si="53"/>
        <v>#REF!</v>
      </c>
      <c r="AD96" s="333" t="e">
        <f t="shared" ca="1" si="53"/>
        <v>#REF!</v>
      </c>
      <c r="AE96" s="339" t="e">
        <f t="shared" ca="1" si="53"/>
        <v>#REF!</v>
      </c>
      <c r="AF96" s="94" t="e">
        <f t="shared" ca="1" si="53"/>
        <v>#REF!</v>
      </c>
      <c r="AG96" s="333" t="e">
        <f t="shared" ca="1" si="53"/>
        <v>#REF!</v>
      </c>
      <c r="AH96" s="339" t="e">
        <f t="shared" ca="1" si="53"/>
        <v>#REF!</v>
      </c>
      <c r="AI96" s="94" t="e">
        <f t="shared" ca="1" si="53"/>
        <v>#REF!</v>
      </c>
      <c r="AJ96" s="333" t="e">
        <f t="shared" ca="1" si="53"/>
        <v>#REF!</v>
      </c>
      <c r="AK96" s="339" t="e">
        <f t="shared" ca="1" si="53"/>
        <v>#REF!</v>
      </c>
      <c r="AL96" s="94" t="e">
        <f t="shared" ca="1" si="53"/>
        <v>#REF!</v>
      </c>
      <c r="AM96" s="402" t="e">
        <f t="shared" ca="1" si="53"/>
        <v>#REF!</v>
      </c>
      <c r="AN96" s="339" t="e">
        <f t="shared" ref="AN96:AS96" ca="1" si="54">AN32+AN69+AN89+AN95</f>
        <v>#REF!</v>
      </c>
      <c r="AO96" s="94" t="e">
        <f t="shared" ca="1" si="54"/>
        <v>#REF!</v>
      </c>
      <c r="AP96" s="333" t="e">
        <f t="shared" ca="1" si="54"/>
        <v>#REF!</v>
      </c>
      <c r="AQ96" s="339">
        <f t="shared" ca="1" si="54"/>
        <v>9928.4967035278041</v>
      </c>
      <c r="AR96" s="94" t="e">
        <f t="shared" ca="1" si="54"/>
        <v>#REF!</v>
      </c>
      <c r="AS96" s="333">
        <f t="shared" ca="1" si="54"/>
        <v>1208.2070972076795</v>
      </c>
      <c r="AT96" s="623"/>
      <c r="AU96" s="658"/>
      <c r="AV96" s="690"/>
    </row>
    <row r="97" spans="1:50" ht="24">
      <c r="A97" s="57" t="s">
        <v>135</v>
      </c>
      <c r="B97" s="58" t="s">
        <v>136</v>
      </c>
      <c r="C97" s="62" t="s">
        <v>63</v>
      </c>
      <c r="D97" s="501">
        <f t="shared" ref="D97:I97" si="55">SUM(D98,D99,D100,D102)</f>
        <v>0</v>
      </c>
      <c r="E97" s="48"/>
      <c r="F97" s="502"/>
      <c r="G97" s="550" t="e">
        <f>G102</f>
        <v>#REF!</v>
      </c>
      <c r="H97" s="187">
        <f t="shared" si="55"/>
        <v>0</v>
      </c>
      <c r="I97" s="551" t="e">
        <f t="shared" si="55"/>
        <v>#REF!</v>
      </c>
      <c r="J97" s="312" t="e">
        <f>J102</f>
        <v>#REF!</v>
      </c>
      <c r="K97" s="63">
        <f>SUM(K98,K99,K100,K102)</f>
        <v>0</v>
      </c>
      <c r="L97" s="313" t="e">
        <f>SUM(L98,L99,L100,L102)</f>
        <v>#REF!</v>
      </c>
      <c r="M97" s="312" t="e">
        <f>M102</f>
        <v>#REF!</v>
      </c>
      <c r="N97" s="63">
        <f>SUM(N98,N99,N100,N102)</f>
        <v>0</v>
      </c>
      <c r="O97" s="313" t="e">
        <f>SUM(O98,O99,O100,O102)</f>
        <v>#REF!</v>
      </c>
      <c r="P97" s="312" t="e">
        <f>P102</f>
        <v>#REF!</v>
      </c>
      <c r="Q97" s="63">
        <f>SUM(Q98,Q99,Q100,Q102)</f>
        <v>0</v>
      </c>
      <c r="R97" s="391" t="e">
        <f>SUM(R98,R99,R100,R102)</f>
        <v>#REF!</v>
      </c>
      <c r="S97" s="312" t="e">
        <f>S102</f>
        <v>#REF!</v>
      </c>
      <c r="T97" s="63">
        <f>SUM(T98,T99,T100,T102)</f>
        <v>0</v>
      </c>
      <c r="U97" s="313" t="e">
        <f>SUM(U98,U99,U100,U102)</f>
        <v>#REF!</v>
      </c>
      <c r="V97" s="312" t="e">
        <f>V102</f>
        <v>#REF!</v>
      </c>
      <c r="W97" s="63">
        <f>SUM(W98,W99,W100,W102)</f>
        <v>0</v>
      </c>
      <c r="X97" s="391" t="e">
        <f>SUM(X98,X99,X100,X102)</f>
        <v>#REF!</v>
      </c>
      <c r="Y97" s="312" t="e">
        <f>Y102</f>
        <v>#REF!</v>
      </c>
      <c r="Z97" s="63">
        <f>SUM(Z98,Z99,Z100,Z102)</f>
        <v>0</v>
      </c>
      <c r="AA97" s="313" t="e">
        <f>SUM(AA98,AA99,AA100,AA102)</f>
        <v>#REF!</v>
      </c>
      <c r="AB97" s="312" t="e">
        <f>AB102</f>
        <v>#REF!</v>
      </c>
      <c r="AC97" s="63">
        <f>SUM(AC98,AC99,AC100,AC102)</f>
        <v>0</v>
      </c>
      <c r="AD97" s="313" t="e">
        <f>SUM(AD98,AD99,AD100,AD102)</f>
        <v>#REF!</v>
      </c>
      <c r="AE97" s="312" t="e">
        <f>AE102</f>
        <v>#REF!</v>
      </c>
      <c r="AF97" s="63">
        <f>SUM(AF98,AF99,AF100,AF102)</f>
        <v>0</v>
      </c>
      <c r="AG97" s="313" t="e">
        <f>SUM(AG98,AG99,AG100,AG102)</f>
        <v>#REF!</v>
      </c>
      <c r="AH97" s="312" t="e">
        <f>AH102</f>
        <v>#REF!</v>
      </c>
      <c r="AI97" s="63">
        <f>SUM(AI98,AI99,AI100,AI102)</f>
        <v>0</v>
      </c>
      <c r="AJ97" s="313" t="e">
        <f>SUM(AJ98,AJ99,AJ100,AJ102)</f>
        <v>#REF!</v>
      </c>
      <c r="AK97" s="312" t="e">
        <f>AK102</f>
        <v>#REF!</v>
      </c>
      <c r="AL97" s="63">
        <f>SUM(AL98,AL99,AL100,AL102)</f>
        <v>0</v>
      </c>
      <c r="AM97" s="391" t="e">
        <f>SUM(AM98,AM99,AM100,AM102)</f>
        <v>#REF!</v>
      </c>
      <c r="AN97" s="312">
        <f>AN102</f>
        <v>0</v>
      </c>
      <c r="AO97" s="63">
        <f>SUM(AO98,AO99,AO100,AO102)</f>
        <v>0</v>
      </c>
      <c r="AP97" s="313">
        <f>SUM(AP98,AP99,AP100,AP102)</f>
        <v>0</v>
      </c>
      <c r="AQ97" s="312">
        <f>AQ102</f>
        <v>0</v>
      </c>
      <c r="AR97" s="63">
        <f>SUM(AR98,AR99,AR100,AR102)</f>
        <v>0</v>
      </c>
      <c r="AS97" s="313">
        <f>SUM(AS98,AS99,AS100,AS102)</f>
        <v>0</v>
      </c>
      <c r="AT97" s="129"/>
      <c r="AU97" s="635"/>
      <c r="AV97" s="691">
        <f>SUM(AV98,AV99,AV100,AV102)</f>
        <v>0</v>
      </c>
    </row>
    <row r="98" spans="1:50" ht="24" hidden="1">
      <c r="A98" s="57"/>
      <c r="B98" s="58" t="s">
        <v>137</v>
      </c>
      <c r="C98" s="62" t="s">
        <v>63</v>
      </c>
      <c r="D98" s="489"/>
      <c r="E98" s="14"/>
      <c r="F98" s="490"/>
      <c r="G98" s="536"/>
      <c r="H98" s="183"/>
      <c r="I98" s="560"/>
      <c r="J98" s="299"/>
      <c r="K98" s="10"/>
      <c r="L98" s="326"/>
      <c r="M98" s="299"/>
      <c r="N98" s="10"/>
      <c r="O98" s="326"/>
      <c r="P98" s="299"/>
      <c r="Q98" s="10"/>
      <c r="R98" s="389"/>
      <c r="S98" s="299"/>
      <c r="T98" s="10"/>
      <c r="U98" s="326"/>
      <c r="V98" s="299"/>
      <c r="W98" s="10"/>
      <c r="X98" s="389"/>
      <c r="Y98" s="299"/>
      <c r="Z98" s="10"/>
      <c r="AA98" s="326"/>
      <c r="AB98" s="299"/>
      <c r="AC98" s="10"/>
      <c r="AD98" s="326"/>
      <c r="AE98" s="299"/>
      <c r="AF98" s="10"/>
      <c r="AG98" s="326"/>
      <c r="AH98" s="299"/>
      <c r="AI98" s="10"/>
      <c r="AJ98" s="326"/>
      <c r="AK98" s="299"/>
      <c r="AL98" s="10"/>
      <c r="AM98" s="389"/>
      <c r="AN98" s="299"/>
      <c r="AO98" s="10"/>
      <c r="AP98" s="326"/>
      <c r="AQ98" s="299"/>
      <c r="AR98" s="10"/>
      <c r="AS98" s="326"/>
      <c r="AT98" s="137"/>
      <c r="AU98" s="646"/>
      <c r="AV98" s="691">
        <f>SUM(J98:S98)</f>
        <v>0</v>
      </c>
    </row>
    <row r="99" spans="1:50" ht="24" hidden="1">
      <c r="A99" s="57"/>
      <c r="B99" s="58" t="s">
        <v>138</v>
      </c>
      <c r="C99" s="62" t="s">
        <v>63</v>
      </c>
      <c r="D99" s="489"/>
      <c r="E99" s="14"/>
      <c r="F99" s="490"/>
      <c r="G99" s="536"/>
      <c r="H99" s="183"/>
      <c r="I99" s="560"/>
      <c r="J99" s="299"/>
      <c r="K99" s="10"/>
      <c r="L99" s="326"/>
      <c r="M99" s="299"/>
      <c r="N99" s="10"/>
      <c r="O99" s="326"/>
      <c r="P99" s="299"/>
      <c r="Q99" s="10"/>
      <c r="R99" s="389"/>
      <c r="S99" s="299"/>
      <c r="T99" s="10"/>
      <c r="U99" s="326"/>
      <c r="V99" s="299"/>
      <c r="W99" s="10"/>
      <c r="X99" s="389"/>
      <c r="Y99" s="299"/>
      <c r="Z99" s="10"/>
      <c r="AA99" s="326"/>
      <c r="AB99" s="299"/>
      <c r="AC99" s="10"/>
      <c r="AD99" s="326"/>
      <c r="AE99" s="299"/>
      <c r="AF99" s="10"/>
      <c r="AG99" s="326"/>
      <c r="AH99" s="299"/>
      <c r="AI99" s="10"/>
      <c r="AJ99" s="326"/>
      <c r="AK99" s="299"/>
      <c r="AL99" s="10"/>
      <c r="AM99" s="389"/>
      <c r="AN99" s="299"/>
      <c r="AO99" s="10"/>
      <c r="AP99" s="326"/>
      <c r="AQ99" s="299"/>
      <c r="AR99" s="10"/>
      <c r="AS99" s="326"/>
      <c r="AT99" s="137"/>
      <c r="AU99" s="646"/>
      <c r="AV99" s="691">
        <f>SUM(J99:S99)</f>
        <v>0</v>
      </c>
    </row>
    <row r="100" spans="1:50" hidden="1">
      <c r="A100" s="57"/>
      <c r="B100" s="58" t="s">
        <v>139</v>
      </c>
      <c r="C100" s="62" t="s">
        <v>63</v>
      </c>
      <c r="D100" s="489"/>
      <c r="E100" s="14"/>
      <c r="F100" s="490"/>
      <c r="G100" s="536"/>
      <c r="H100" s="183"/>
      <c r="I100" s="560"/>
      <c r="J100" s="337"/>
      <c r="K100" s="112"/>
      <c r="L100" s="338"/>
      <c r="M100" s="337"/>
      <c r="N100" s="112"/>
      <c r="O100" s="338"/>
      <c r="P100" s="337"/>
      <c r="Q100" s="112"/>
      <c r="R100" s="405"/>
      <c r="S100" s="337"/>
      <c r="T100" s="112"/>
      <c r="U100" s="338"/>
      <c r="V100" s="337"/>
      <c r="W100" s="112"/>
      <c r="X100" s="405"/>
      <c r="Y100" s="337"/>
      <c r="Z100" s="112"/>
      <c r="AA100" s="338"/>
      <c r="AB100" s="337"/>
      <c r="AC100" s="112"/>
      <c r="AD100" s="338"/>
      <c r="AE100" s="337"/>
      <c r="AF100" s="112"/>
      <c r="AG100" s="338"/>
      <c r="AH100" s="337"/>
      <c r="AI100" s="112"/>
      <c r="AJ100" s="338"/>
      <c r="AK100" s="337"/>
      <c r="AL100" s="112"/>
      <c r="AM100" s="405"/>
      <c r="AN100" s="337"/>
      <c r="AO100" s="112"/>
      <c r="AP100" s="338"/>
      <c r="AQ100" s="337"/>
      <c r="AR100" s="112"/>
      <c r="AS100" s="338"/>
      <c r="AT100" s="614"/>
      <c r="AU100" s="649"/>
      <c r="AV100" s="682"/>
    </row>
    <row r="101" spans="1:50" hidden="1">
      <c r="A101" s="57"/>
      <c r="B101" s="58" t="s">
        <v>140</v>
      </c>
      <c r="C101" s="62" t="s">
        <v>63</v>
      </c>
      <c r="D101" s="489"/>
      <c r="E101" s="14"/>
      <c r="F101" s="490"/>
      <c r="G101" s="536"/>
      <c r="H101" s="183"/>
      <c r="I101" s="560"/>
      <c r="J101" s="312"/>
      <c r="K101" s="63"/>
      <c r="L101" s="313"/>
      <c r="M101" s="312"/>
      <c r="N101" s="63"/>
      <c r="O101" s="313"/>
      <c r="P101" s="312"/>
      <c r="Q101" s="63"/>
      <c r="R101" s="391"/>
      <c r="S101" s="312"/>
      <c r="T101" s="63"/>
      <c r="U101" s="313"/>
      <c r="V101" s="312"/>
      <c r="W101" s="63"/>
      <c r="X101" s="391"/>
      <c r="Y101" s="312"/>
      <c r="Z101" s="63"/>
      <c r="AA101" s="313"/>
      <c r="AB101" s="312"/>
      <c r="AC101" s="63"/>
      <c r="AD101" s="313"/>
      <c r="AE101" s="312"/>
      <c r="AF101" s="63"/>
      <c r="AG101" s="313"/>
      <c r="AH101" s="312"/>
      <c r="AI101" s="63"/>
      <c r="AJ101" s="313"/>
      <c r="AK101" s="312"/>
      <c r="AL101" s="63"/>
      <c r="AM101" s="391"/>
      <c r="AN101" s="312"/>
      <c r="AO101" s="63"/>
      <c r="AP101" s="313"/>
      <c r="AQ101" s="312"/>
      <c r="AR101" s="63"/>
      <c r="AS101" s="313"/>
      <c r="AT101" s="129"/>
      <c r="AU101" s="635"/>
      <c r="AV101" s="682"/>
    </row>
    <row r="102" spans="1:50" s="376" customFormat="1">
      <c r="A102" s="377"/>
      <c r="B102" s="371" t="s">
        <v>141</v>
      </c>
      <c r="C102" s="372" t="s">
        <v>63</v>
      </c>
      <c r="D102" s="381"/>
      <c r="E102" s="287"/>
      <c r="F102" s="382"/>
      <c r="G102" s="374" t="e">
        <f>H102+I102</f>
        <v>#REF!</v>
      </c>
      <c r="H102" s="280"/>
      <c r="I102" s="368" t="e">
        <f>I103*20%</f>
        <v>#REF!</v>
      </c>
      <c r="J102" s="367" t="e">
        <f>K102+L102</f>
        <v>#REF!</v>
      </c>
      <c r="K102" s="286"/>
      <c r="L102" s="368" t="e">
        <f>L103*20%</f>
        <v>#REF!</v>
      </c>
      <c r="M102" s="367" t="e">
        <f>N102+O102</f>
        <v>#REF!</v>
      </c>
      <c r="N102" s="286"/>
      <c r="O102" s="368" t="e">
        <f>O103*20%</f>
        <v>#REF!</v>
      </c>
      <c r="P102" s="367" t="e">
        <f>Q102+R102</f>
        <v>#REF!</v>
      </c>
      <c r="Q102" s="286"/>
      <c r="R102" s="292" t="e">
        <f>R103*20%</f>
        <v>#REF!</v>
      </c>
      <c r="S102" s="367" t="e">
        <f>T102+U102</f>
        <v>#REF!</v>
      </c>
      <c r="T102" s="286"/>
      <c r="U102" s="368" t="e">
        <f>U103*20%</f>
        <v>#REF!</v>
      </c>
      <c r="V102" s="367" t="e">
        <f>W102+X102</f>
        <v>#REF!</v>
      </c>
      <c r="W102" s="286"/>
      <c r="X102" s="292" t="e">
        <f>X103*20%</f>
        <v>#REF!</v>
      </c>
      <c r="Y102" s="367" t="e">
        <f>Z102+AA102</f>
        <v>#REF!</v>
      </c>
      <c r="Z102" s="286"/>
      <c r="AA102" s="368" t="e">
        <f>AA103*20%</f>
        <v>#REF!</v>
      </c>
      <c r="AB102" s="367" t="e">
        <f>AC102+AD102</f>
        <v>#REF!</v>
      </c>
      <c r="AC102" s="286"/>
      <c r="AD102" s="368" t="e">
        <f>AD103*20%</f>
        <v>#REF!</v>
      </c>
      <c r="AE102" s="367" t="e">
        <f>AF102+AG102</f>
        <v>#REF!</v>
      </c>
      <c r="AF102" s="286"/>
      <c r="AG102" s="368" t="e">
        <f>AG103*20%</f>
        <v>#REF!</v>
      </c>
      <c r="AH102" s="367" t="e">
        <f>AI102+AJ102</f>
        <v>#REF!</v>
      </c>
      <c r="AI102" s="286"/>
      <c r="AJ102" s="368" t="e">
        <f>AJ103*20%</f>
        <v>#REF!</v>
      </c>
      <c r="AK102" s="367" t="e">
        <f>AL102+AM102</f>
        <v>#REF!</v>
      </c>
      <c r="AL102" s="286"/>
      <c r="AM102" s="292" t="e">
        <f>AM103*20%</f>
        <v>#REF!</v>
      </c>
      <c r="AN102" s="367">
        <f>AO102+AP102</f>
        <v>0</v>
      </c>
      <c r="AO102" s="286"/>
      <c r="AP102" s="368">
        <f>AP103*20%</f>
        <v>0</v>
      </c>
      <c r="AQ102" s="367">
        <f>AR102+AS102</f>
        <v>0</v>
      </c>
      <c r="AR102" s="286"/>
      <c r="AS102" s="368">
        <f>AS103*20%</f>
        <v>0</v>
      </c>
      <c r="AT102" s="606"/>
      <c r="AU102" s="640"/>
      <c r="AV102" s="692"/>
    </row>
    <row r="103" spans="1:50" s="369" customFormat="1" ht="21.75" customHeight="1">
      <c r="A103" s="379" t="s">
        <v>40</v>
      </c>
      <c r="B103" s="365" t="s">
        <v>142</v>
      </c>
      <c r="C103" s="366" t="s">
        <v>63</v>
      </c>
      <c r="D103" s="374"/>
      <c r="E103" s="280"/>
      <c r="F103" s="375"/>
      <c r="G103" s="374" t="e">
        <f>H103+I103</f>
        <v>#REF!</v>
      </c>
      <c r="H103" s="287">
        <f>'[79]% займ'!D173</f>
        <v>0</v>
      </c>
      <c r="I103" s="382" t="e">
        <f>'%_Толп'!E344</f>
        <v>#REF!</v>
      </c>
      <c r="J103" s="381" t="e">
        <f>K103+L103</f>
        <v>#REF!</v>
      </c>
      <c r="K103" s="287"/>
      <c r="L103" s="382" t="e">
        <f>'%_Толп'!F344</f>
        <v>#REF!</v>
      </c>
      <c r="M103" s="381" t="e">
        <f>N103+O103</f>
        <v>#REF!</v>
      </c>
      <c r="N103" s="287"/>
      <c r="O103" s="382" t="e">
        <f>'%_Толп'!G344</f>
        <v>#REF!</v>
      </c>
      <c r="P103" s="381" t="e">
        <f>Q103+R103</f>
        <v>#REF!</v>
      </c>
      <c r="Q103" s="287"/>
      <c r="R103" s="294" t="e">
        <f>'%_Толп'!H344</f>
        <v>#REF!</v>
      </c>
      <c r="S103" s="381" t="e">
        <f>T103+U103</f>
        <v>#REF!</v>
      </c>
      <c r="T103" s="286"/>
      <c r="U103" s="368" t="e">
        <f>'%_Толп'!I344</f>
        <v>#REF!</v>
      </c>
      <c r="V103" s="367" t="e">
        <f>W103+X103</f>
        <v>#REF!</v>
      </c>
      <c r="W103" s="286"/>
      <c r="X103" s="292" t="e">
        <f>'%_Толп'!J344</f>
        <v>#REF!</v>
      </c>
      <c r="Y103" s="367" t="e">
        <f>Z103+AA103</f>
        <v>#REF!</v>
      </c>
      <c r="Z103" s="286"/>
      <c r="AA103" s="368" t="e">
        <f>'%_Толп'!K344</f>
        <v>#REF!</v>
      </c>
      <c r="AB103" s="367" t="e">
        <f>AC103+AD103</f>
        <v>#REF!</v>
      </c>
      <c r="AC103" s="286"/>
      <c r="AD103" s="368" t="e">
        <f>'%_Толп'!L344</f>
        <v>#REF!</v>
      </c>
      <c r="AE103" s="367" t="e">
        <f>AF103+AG103</f>
        <v>#REF!</v>
      </c>
      <c r="AF103" s="286"/>
      <c r="AG103" s="368" t="e">
        <f>'%_Толп'!M344</f>
        <v>#REF!</v>
      </c>
      <c r="AH103" s="367" t="e">
        <f>AI103+AJ103</f>
        <v>#REF!</v>
      </c>
      <c r="AI103" s="286"/>
      <c r="AJ103" s="368" t="e">
        <f>'%_Толп'!N344</f>
        <v>#REF!</v>
      </c>
      <c r="AK103" s="367" t="e">
        <f>AL103+AM103</f>
        <v>#REF!</v>
      </c>
      <c r="AL103" s="286"/>
      <c r="AM103" s="292" t="e">
        <f>'%_Толп'!O344</f>
        <v>#REF!</v>
      </c>
      <c r="AN103" s="367">
        <f>AO103+AP103</f>
        <v>0</v>
      </c>
      <c r="AO103" s="286"/>
      <c r="AP103" s="368">
        <f>'%_Толп'!P344</f>
        <v>0</v>
      </c>
      <c r="AQ103" s="367">
        <f>AR103+AS103</f>
        <v>0</v>
      </c>
      <c r="AR103" s="286"/>
      <c r="AS103" s="368">
        <f>'%_Толп'!Q344</f>
        <v>0</v>
      </c>
      <c r="AT103" s="606"/>
      <c r="AU103" s="640"/>
      <c r="AV103" s="709" t="e">
        <f>G103+J103+M103+P103+S103+V103+Y103+AB103+AE103+AH103+AK103+AN103+AQ103='%_Толп'!AJ344</f>
        <v>#REF!</v>
      </c>
      <c r="AW103" s="369">
        <f>'[79]% займ'!E164</f>
        <v>0</v>
      </c>
      <c r="AX103" s="383"/>
    </row>
    <row r="104" spans="1:50" s="13" customFormat="1" ht="21.75" customHeight="1">
      <c r="A104" s="4" t="s">
        <v>42</v>
      </c>
      <c r="B104" s="5" t="s">
        <v>143</v>
      </c>
      <c r="C104" s="6" t="s">
        <v>63</v>
      </c>
      <c r="D104" s="489"/>
      <c r="E104" s="14"/>
      <c r="F104" s="490"/>
      <c r="G104" s="536" t="e">
        <f ca="1">H104+I104</f>
        <v>#REF!</v>
      </c>
      <c r="H104" s="183"/>
      <c r="I104" s="560" t="e">
        <f ca="1">SUM(I32-I33-I49+I69+I89)*5%</f>
        <v>#REF!</v>
      </c>
      <c r="J104" s="299" t="e">
        <f ca="1">K104+L104</f>
        <v>#REF!</v>
      </c>
      <c r="K104" s="10"/>
      <c r="L104" s="326" t="e">
        <f ca="1">SUM(L32-L33-L49+L69+L89)*5%</f>
        <v>#REF!</v>
      </c>
      <c r="M104" s="299" t="e">
        <f ca="1">N104+O104</f>
        <v>#REF!</v>
      </c>
      <c r="N104" s="10"/>
      <c r="O104" s="326" t="e">
        <f ca="1">SUM(O32-O33-O49+O69+O89)*5%</f>
        <v>#REF!</v>
      </c>
      <c r="P104" s="299" t="e">
        <f ca="1">Q104+R104</f>
        <v>#REF!</v>
      </c>
      <c r="Q104" s="10"/>
      <c r="R104" s="389" t="e">
        <f ca="1">SUM(R32-R33-R49+R69+R89)*5%</f>
        <v>#REF!</v>
      </c>
      <c r="S104" s="299" t="e">
        <f ca="1">T104+U104</f>
        <v>#REF!</v>
      </c>
      <c r="T104" s="10"/>
      <c r="U104" s="326" t="e">
        <f ca="1">SUM(U32-U33-U49+U69+U89)*5%</f>
        <v>#REF!</v>
      </c>
      <c r="V104" s="299" t="e">
        <f ca="1">W104+X104</f>
        <v>#REF!</v>
      </c>
      <c r="W104" s="10"/>
      <c r="X104" s="389" t="e">
        <f ca="1">SUM(X32-X33-X49+X69+X89)*5%</f>
        <v>#REF!</v>
      </c>
      <c r="Y104" s="299" t="e">
        <f ca="1">Z104+AA104</f>
        <v>#REF!</v>
      </c>
      <c r="Z104" s="10"/>
      <c r="AA104" s="326" t="e">
        <f ca="1">SUM(AA32-AA33-AA49+AA69+AA89)*5%</f>
        <v>#REF!</v>
      </c>
      <c r="AB104" s="299" t="e">
        <f ca="1">AC104+AD104</f>
        <v>#REF!</v>
      </c>
      <c r="AC104" s="10"/>
      <c r="AD104" s="326" t="e">
        <f ca="1">SUM(AD32-AD33-AD49+AD69+AD89)*5%</f>
        <v>#REF!</v>
      </c>
      <c r="AE104" s="299" t="e">
        <f ca="1">AF104+AG104</f>
        <v>#REF!</v>
      </c>
      <c r="AF104" s="10"/>
      <c r="AG104" s="326" t="e">
        <f ca="1">SUM(AG32-AG33-AG49+AG69+AG89)*5%</f>
        <v>#REF!</v>
      </c>
      <c r="AH104" s="299" t="e">
        <f ca="1">AI104+AJ104</f>
        <v>#REF!</v>
      </c>
      <c r="AI104" s="10"/>
      <c r="AJ104" s="326" t="e">
        <f ca="1">SUM(AJ32-AJ33-AJ49+AJ69+AJ89)*5%</f>
        <v>#REF!</v>
      </c>
      <c r="AK104" s="299" t="e">
        <f ca="1">AL104+AM104</f>
        <v>#REF!</v>
      </c>
      <c r="AL104" s="10"/>
      <c r="AM104" s="389" t="e">
        <f ca="1">SUM(AM32-AM33-AM49+AM69+AM89)*5%</f>
        <v>#REF!</v>
      </c>
      <c r="AN104" s="299" t="e">
        <f ca="1">AO104+AP104</f>
        <v>#REF!</v>
      </c>
      <c r="AO104" s="10"/>
      <c r="AP104" s="326" t="e">
        <f ca="1">SUM(AP32-AP33-AP49+AP69+AP89)*5%</f>
        <v>#REF!</v>
      </c>
      <c r="AQ104" s="299">
        <f ca="1">AR104+AS104</f>
        <v>60.410354860383976</v>
      </c>
      <c r="AR104" s="10"/>
      <c r="AS104" s="326">
        <f ca="1">SUM(AS32-AS33-AS49+AS69+AS89)*5%</f>
        <v>60.410354860383976</v>
      </c>
      <c r="AT104" s="462"/>
      <c r="AU104" s="659"/>
      <c r="AV104" s="675"/>
    </row>
    <row r="105" spans="1:50">
      <c r="A105" s="57" t="s">
        <v>46</v>
      </c>
      <c r="B105" s="58" t="s">
        <v>144</v>
      </c>
      <c r="C105" s="62" t="s">
        <v>63</v>
      </c>
      <c r="D105" s="489">
        <f>E105+F105</f>
        <v>-333.45100000000002</v>
      </c>
      <c r="E105" s="14">
        <v>-333.45100000000002</v>
      </c>
      <c r="F105" s="490"/>
      <c r="G105" s="536">
        <f>H105+I105</f>
        <v>-615.71199999999999</v>
      </c>
      <c r="H105" s="183">
        <v>-615.71199999999999</v>
      </c>
      <c r="I105" s="560"/>
      <c r="J105" s="299">
        <f>K105+L105</f>
        <v>0</v>
      </c>
      <c r="K105" s="10"/>
      <c r="L105" s="326"/>
      <c r="M105" s="299">
        <f>N105+O105</f>
        <v>0</v>
      </c>
      <c r="N105" s="10"/>
      <c r="O105" s="326"/>
      <c r="P105" s="299">
        <f>Q105+R105</f>
        <v>0</v>
      </c>
      <c r="Q105" s="10"/>
      <c r="R105" s="389"/>
      <c r="S105" s="299">
        <f>T105+U105</f>
        <v>0</v>
      </c>
      <c r="T105" s="10"/>
      <c r="U105" s="326"/>
      <c r="V105" s="339">
        <f>W105+X105</f>
        <v>0</v>
      </c>
      <c r="W105" s="94"/>
      <c r="X105" s="402"/>
      <c r="Y105" s="339">
        <f>Z105+AA105</f>
        <v>0</v>
      </c>
      <c r="Z105" s="94"/>
      <c r="AA105" s="333"/>
      <c r="AB105" s="339">
        <f>AC105+AD105</f>
        <v>0</v>
      </c>
      <c r="AC105" s="94"/>
      <c r="AD105" s="333"/>
      <c r="AE105" s="339">
        <f>AF105+AG105</f>
        <v>0</v>
      </c>
      <c r="AF105" s="94"/>
      <c r="AG105" s="333"/>
      <c r="AH105" s="339">
        <f>AI105+AJ105</f>
        <v>0</v>
      </c>
      <c r="AI105" s="94"/>
      <c r="AJ105" s="333"/>
      <c r="AK105" s="339">
        <f>AL105+AM105</f>
        <v>0</v>
      </c>
      <c r="AL105" s="94"/>
      <c r="AM105" s="402"/>
      <c r="AN105" s="339">
        <f>AO105+AP105</f>
        <v>0</v>
      </c>
      <c r="AO105" s="94"/>
      <c r="AP105" s="333"/>
      <c r="AQ105" s="339">
        <f>AR105+AS105</f>
        <v>0</v>
      </c>
      <c r="AR105" s="94"/>
      <c r="AS105" s="333"/>
      <c r="AT105" s="150"/>
      <c r="AU105" s="660"/>
      <c r="AV105" s="682"/>
    </row>
    <row r="106" spans="1:50" s="127" customFormat="1" ht="27.75" customHeight="1">
      <c r="A106" s="123" t="s">
        <v>46</v>
      </c>
      <c r="B106" s="124" t="s">
        <v>145</v>
      </c>
      <c r="C106" s="125" t="s">
        <v>63</v>
      </c>
      <c r="D106" s="501">
        <f t="shared" ref="D106:AS106" si="56">D96+D97+D103+D104+D105</f>
        <v>5601.9432502746495</v>
      </c>
      <c r="E106" s="48">
        <f t="shared" si="56"/>
        <v>5007.5264540267481</v>
      </c>
      <c r="F106" s="502">
        <f t="shared" si="56"/>
        <v>594.4167962479014</v>
      </c>
      <c r="G106" s="501" t="e">
        <f t="shared" ca="1" si="56"/>
        <v>#REF!</v>
      </c>
      <c r="H106" s="48" t="e">
        <f ca="1">H96+H97+H103+H104+H105</f>
        <v>#REF!</v>
      </c>
      <c r="I106" s="502" t="e">
        <f t="shared" ca="1" si="56"/>
        <v>#REF!</v>
      </c>
      <c r="J106" s="501" t="e">
        <f t="shared" ca="1" si="56"/>
        <v>#REF!</v>
      </c>
      <c r="K106" s="48" t="e">
        <f t="shared" ca="1" si="56"/>
        <v>#REF!</v>
      </c>
      <c r="L106" s="502" t="e">
        <f t="shared" ca="1" si="56"/>
        <v>#REF!</v>
      </c>
      <c r="M106" s="501" t="e">
        <f t="shared" ca="1" si="56"/>
        <v>#REF!</v>
      </c>
      <c r="N106" s="48" t="e">
        <f t="shared" ca="1" si="56"/>
        <v>#REF!</v>
      </c>
      <c r="O106" s="502" t="e">
        <f t="shared" ca="1" si="56"/>
        <v>#REF!</v>
      </c>
      <c r="P106" s="501" t="e">
        <f t="shared" ca="1" si="56"/>
        <v>#REF!</v>
      </c>
      <c r="Q106" s="48" t="e">
        <f t="shared" ca="1" si="56"/>
        <v>#REF!</v>
      </c>
      <c r="R106" s="474" t="e">
        <f t="shared" ca="1" si="56"/>
        <v>#REF!</v>
      </c>
      <c r="S106" s="501" t="e">
        <f t="shared" ca="1" si="56"/>
        <v>#REF!</v>
      </c>
      <c r="T106" s="48" t="e">
        <f t="shared" ca="1" si="56"/>
        <v>#REF!</v>
      </c>
      <c r="U106" s="502" t="e">
        <f t="shared" ca="1" si="56"/>
        <v>#REF!</v>
      </c>
      <c r="V106" s="501" t="e">
        <f t="shared" ca="1" si="56"/>
        <v>#REF!</v>
      </c>
      <c r="W106" s="48" t="e">
        <f t="shared" ca="1" si="56"/>
        <v>#REF!</v>
      </c>
      <c r="X106" s="474" t="e">
        <f t="shared" ca="1" si="56"/>
        <v>#REF!</v>
      </c>
      <c r="Y106" s="501" t="e">
        <f t="shared" ca="1" si="56"/>
        <v>#REF!</v>
      </c>
      <c r="Z106" s="48" t="e">
        <f t="shared" ca="1" si="56"/>
        <v>#REF!</v>
      </c>
      <c r="AA106" s="502" t="e">
        <f t="shared" ca="1" si="56"/>
        <v>#REF!</v>
      </c>
      <c r="AB106" s="501" t="e">
        <f t="shared" ca="1" si="56"/>
        <v>#REF!</v>
      </c>
      <c r="AC106" s="48" t="e">
        <f t="shared" ca="1" si="56"/>
        <v>#REF!</v>
      </c>
      <c r="AD106" s="502" t="e">
        <f t="shared" ca="1" si="56"/>
        <v>#REF!</v>
      </c>
      <c r="AE106" s="501" t="e">
        <f t="shared" ca="1" si="56"/>
        <v>#REF!</v>
      </c>
      <c r="AF106" s="48" t="e">
        <f t="shared" ca="1" si="56"/>
        <v>#REF!</v>
      </c>
      <c r="AG106" s="502" t="e">
        <f t="shared" ca="1" si="56"/>
        <v>#REF!</v>
      </c>
      <c r="AH106" s="501" t="e">
        <f t="shared" ca="1" si="56"/>
        <v>#REF!</v>
      </c>
      <c r="AI106" s="48" t="e">
        <f t="shared" ca="1" si="56"/>
        <v>#REF!</v>
      </c>
      <c r="AJ106" s="502" t="e">
        <f t="shared" ca="1" si="56"/>
        <v>#REF!</v>
      </c>
      <c r="AK106" s="501" t="e">
        <f t="shared" ca="1" si="56"/>
        <v>#REF!</v>
      </c>
      <c r="AL106" s="48" t="e">
        <f t="shared" ca="1" si="56"/>
        <v>#REF!</v>
      </c>
      <c r="AM106" s="474" t="e">
        <f t="shared" ca="1" si="56"/>
        <v>#REF!</v>
      </c>
      <c r="AN106" s="501" t="e">
        <f t="shared" ca="1" si="56"/>
        <v>#REF!</v>
      </c>
      <c r="AO106" s="48" t="e">
        <f t="shared" ca="1" si="56"/>
        <v>#REF!</v>
      </c>
      <c r="AP106" s="502" t="e">
        <f t="shared" ca="1" si="56"/>
        <v>#REF!</v>
      </c>
      <c r="AQ106" s="501">
        <f t="shared" ca="1" si="56"/>
        <v>9988.9070583881876</v>
      </c>
      <c r="AR106" s="48" t="e">
        <f t="shared" ca="1" si="56"/>
        <v>#REF!</v>
      </c>
      <c r="AS106" s="502">
        <f t="shared" ca="1" si="56"/>
        <v>1268.6174520680634</v>
      </c>
      <c r="AT106" s="624"/>
      <c r="AU106" s="661"/>
      <c r="AV106" s="693">
        <f>SUM(AV96:AV97)</f>
        <v>0</v>
      </c>
    </row>
    <row r="107" spans="1:50" ht="27.75" hidden="1" customHeight="1">
      <c r="A107" s="57"/>
      <c r="B107" s="58" t="s">
        <v>146</v>
      </c>
      <c r="C107" s="62"/>
      <c r="D107" s="520"/>
      <c r="E107" s="128"/>
      <c r="F107" s="521"/>
      <c r="G107" s="573"/>
      <c r="H107" s="187"/>
      <c r="I107" s="551"/>
      <c r="J107" s="312"/>
      <c r="K107" s="63"/>
      <c r="L107" s="313"/>
      <c r="M107" s="312"/>
      <c r="N107" s="63"/>
      <c r="O107" s="313"/>
      <c r="P107" s="312"/>
      <c r="Q107" s="63"/>
      <c r="R107" s="391"/>
      <c r="S107" s="312"/>
      <c r="T107" s="63"/>
      <c r="U107" s="313"/>
      <c r="V107" s="312"/>
      <c r="W107" s="63"/>
      <c r="X107" s="391"/>
      <c r="Y107" s="312"/>
      <c r="Z107" s="63"/>
      <c r="AA107" s="313"/>
      <c r="AB107" s="312"/>
      <c r="AC107" s="63"/>
      <c r="AD107" s="313"/>
      <c r="AE107" s="312"/>
      <c r="AF107" s="63"/>
      <c r="AG107" s="313"/>
      <c r="AH107" s="312"/>
      <c r="AI107" s="63"/>
      <c r="AJ107" s="313"/>
      <c r="AK107" s="312"/>
      <c r="AL107" s="63"/>
      <c r="AM107" s="391"/>
      <c r="AN107" s="312"/>
      <c r="AO107" s="63"/>
      <c r="AP107" s="313"/>
      <c r="AQ107" s="312"/>
      <c r="AR107" s="63"/>
      <c r="AS107" s="313"/>
      <c r="AT107" s="129"/>
      <c r="AU107" s="635"/>
      <c r="AV107" s="691"/>
    </row>
    <row r="108" spans="1:50" ht="27.75" hidden="1" customHeight="1">
      <c r="A108" s="57"/>
      <c r="B108" s="58" t="s">
        <v>147</v>
      </c>
      <c r="C108" s="62"/>
      <c r="D108" s="520"/>
      <c r="E108" s="128"/>
      <c r="F108" s="521"/>
      <c r="G108" s="573"/>
      <c r="H108" s="187"/>
      <c r="I108" s="551"/>
      <c r="J108" s="312"/>
      <c r="K108" s="63"/>
      <c r="L108" s="313"/>
      <c r="M108" s="312"/>
      <c r="N108" s="63"/>
      <c r="O108" s="313"/>
      <c r="P108" s="312"/>
      <c r="Q108" s="63"/>
      <c r="R108" s="391"/>
      <c r="S108" s="312"/>
      <c r="T108" s="63"/>
      <c r="U108" s="313"/>
      <c r="V108" s="312"/>
      <c r="W108" s="63"/>
      <c r="X108" s="391"/>
      <c r="Y108" s="312"/>
      <c r="Z108" s="63"/>
      <c r="AA108" s="313"/>
      <c r="AB108" s="312"/>
      <c r="AC108" s="63"/>
      <c r="AD108" s="313"/>
      <c r="AE108" s="312"/>
      <c r="AF108" s="63"/>
      <c r="AG108" s="313"/>
      <c r="AH108" s="312"/>
      <c r="AI108" s="63"/>
      <c r="AJ108" s="313"/>
      <c r="AK108" s="312"/>
      <c r="AL108" s="63"/>
      <c r="AM108" s="391"/>
      <c r="AN108" s="312"/>
      <c r="AO108" s="63"/>
      <c r="AP108" s="313"/>
      <c r="AQ108" s="312"/>
      <c r="AR108" s="63"/>
      <c r="AS108" s="313"/>
      <c r="AT108" s="129"/>
      <c r="AU108" s="635"/>
      <c r="AV108" s="691"/>
    </row>
    <row r="109" spans="1:50" s="13" customFormat="1" ht="33" hidden="1" customHeight="1">
      <c r="A109" s="4" t="s">
        <v>148</v>
      </c>
      <c r="B109" s="5" t="s">
        <v>149</v>
      </c>
      <c r="C109" s="6" t="s">
        <v>83</v>
      </c>
      <c r="D109" s="501"/>
      <c r="E109" s="48"/>
      <c r="F109" s="502"/>
      <c r="G109" s="550"/>
      <c r="H109" s="187" t="e">
        <f ca="1">H106/H20*1000</f>
        <v>#REF!</v>
      </c>
      <c r="I109" s="551"/>
      <c r="J109" s="312"/>
      <c r="K109" s="63" t="e">
        <f ca="1">K106/K20*1000</f>
        <v>#REF!</v>
      </c>
      <c r="L109" s="313"/>
      <c r="M109" s="312"/>
      <c r="N109" s="63" t="e">
        <f ca="1">N106/N20*1000</f>
        <v>#REF!</v>
      </c>
      <c r="O109" s="313"/>
      <c r="P109" s="312"/>
      <c r="Q109" s="63" t="e">
        <f ca="1">Q106/Q20*1000</f>
        <v>#REF!</v>
      </c>
      <c r="R109" s="391"/>
      <c r="S109" s="312"/>
      <c r="T109" s="63" t="e">
        <f ca="1">T106/T20*1000</f>
        <v>#REF!</v>
      </c>
      <c r="U109" s="313"/>
      <c r="V109" s="312"/>
      <c r="W109" s="63" t="e">
        <f ca="1">W106/W20*1000</f>
        <v>#REF!</v>
      </c>
      <c r="X109" s="391"/>
      <c r="Y109" s="312"/>
      <c r="Z109" s="63" t="e">
        <f ca="1">Z106/Z20*1000</f>
        <v>#REF!</v>
      </c>
      <c r="AA109" s="313"/>
      <c r="AB109" s="312"/>
      <c r="AC109" s="63" t="e">
        <f ca="1">AC106/AC20*1000</f>
        <v>#REF!</v>
      </c>
      <c r="AD109" s="313"/>
      <c r="AE109" s="312"/>
      <c r="AF109" s="63" t="e">
        <f ca="1">AF106/AF20*1000</f>
        <v>#REF!</v>
      </c>
      <c r="AG109" s="313"/>
      <c r="AH109" s="312"/>
      <c r="AI109" s="63" t="e">
        <f ca="1">AI106/AI20*1000</f>
        <v>#REF!</v>
      </c>
      <c r="AJ109" s="313"/>
      <c r="AK109" s="312"/>
      <c r="AL109" s="63" t="e">
        <f ca="1">AL106/AL20*1000</f>
        <v>#REF!</v>
      </c>
      <c r="AM109" s="391"/>
      <c r="AN109" s="312"/>
      <c r="AO109" s="63" t="e">
        <f ca="1">AO106/AO20*1000</f>
        <v>#REF!</v>
      </c>
      <c r="AP109" s="313"/>
      <c r="AQ109" s="312"/>
      <c r="AR109" s="63" t="e">
        <f ca="1">AR106/AR20*1000</f>
        <v>#REF!</v>
      </c>
      <c r="AS109" s="313"/>
      <c r="AT109" s="465"/>
      <c r="AU109" s="662"/>
      <c r="AV109" s="675"/>
    </row>
    <row r="110" spans="1:50" s="136" customFormat="1" ht="27.75" customHeight="1">
      <c r="A110" s="131"/>
      <c r="B110" s="132" t="s">
        <v>309</v>
      </c>
      <c r="C110" s="133"/>
      <c r="D110" s="522">
        <f>D106*1000/D20</f>
        <v>4255.9333850344292</v>
      </c>
      <c r="E110" s="134"/>
      <c r="F110" s="523"/>
      <c r="G110" s="522" t="e">
        <f ca="1">G106/G20*1000</f>
        <v>#REF!</v>
      </c>
      <c r="H110" s="134"/>
      <c r="I110" s="523"/>
      <c r="J110" s="522" t="e">
        <f ca="1">J106/J20*1000</f>
        <v>#REF!</v>
      </c>
      <c r="K110" s="134"/>
      <c r="L110" s="523"/>
      <c r="M110" s="522" t="e">
        <f ca="1">M106/M20*1000</f>
        <v>#REF!</v>
      </c>
      <c r="N110" s="134"/>
      <c r="O110" s="523"/>
      <c r="P110" s="522" t="e">
        <f ca="1">P106/P20*1000</f>
        <v>#REF!</v>
      </c>
      <c r="Q110" s="134"/>
      <c r="R110" s="289"/>
      <c r="S110" s="522" t="e">
        <f ca="1">S106/S20*1000</f>
        <v>#REF!</v>
      </c>
      <c r="T110" s="134"/>
      <c r="U110" s="523"/>
      <c r="V110" s="522" t="e">
        <f ca="1">V106/V20*1000</f>
        <v>#REF!</v>
      </c>
      <c r="W110" s="134"/>
      <c r="X110" s="289"/>
      <c r="Y110" s="522" t="e">
        <f ca="1">Y106/Y20*1000</f>
        <v>#REF!</v>
      </c>
      <c r="Z110" s="134"/>
      <c r="AA110" s="523"/>
      <c r="AB110" s="522" t="e">
        <f ca="1">AB106/AB20*1000</f>
        <v>#REF!</v>
      </c>
      <c r="AC110" s="134"/>
      <c r="AD110" s="523"/>
      <c r="AE110" s="522" t="e">
        <f ca="1">AE106/AE20*1000</f>
        <v>#REF!</v>
      </c>
      <c r="AF110" s="134"/>
      <c r="AG110" s="523"/>
      <c r="AH110" s="522" t="e">
        <f ca="1">AH106/AH20*1000</f>
        <v>#REF!</v>
      </c>
      <c r="AI110" s="134"/>
      <c r="AJ110" s="523"/>
      <c r="AK110" s="522" t="e">
        <f ca="1">AK106/AK20*1000</f>
        <v>#REF!</v>
      </c>
      <c r="AL110" s="134"/>
      <c r="AM110" s="289"/>
      <c r="AN110" s="522" t="e">
        <f ca="1">AN106/AN20*1000</f>
        <v>#REF!</v>
      </c>
      <c r="AO110" s="134"/>
      <c r="AP110" s="523"/>
      <c r="AQ110" s="522">
        <f ca="1">AQ106/AQ20*1000</f>
        <v>7520.634737530635</v>
      </c>
      <c r="AR110" s="134"/>
      <c r="AS110" s="523"/>
      <c r="AT110" s="135"/>
      <c r="AU110" s="663"/>
      <c r="AV110" s="694"/>
    </row>
    <row r="111" spans="1:50" s="13" customFormat="1" ht="30" customHeight="1">
      <c r="A111" s="4"/>
      <c r="B111" s="5" t="s">
        <v>150</v>
      </c>
      <c r="C111" s="6" t="s">
        <v>83</v>
      </c>
      <c r="D111" s="300">
        <v>4244.9876579906486</v>
      </c>
      <c r="E111" s="18"/>
      <c r="F111" s="301"/>
      <c r="G111" s="300" t="e">
        <f ca="1">G110</f>
        <v>#REF!</v>
      </c>
      <c r="H111" s="18"/>
      <c r="I111" s="301"/>
      <c r="J111" s="300" t="e">
        <f ca="1">J110</f>
        <v>#REF!</v>
      </c>
      <c r="K111" s="18"/>
      <c r="L111" s="301"/>
      <c r="M111" s="300" t="e">
        <f ca="1">J112</f>
        <v>#REF!</v>
      </c>
      <c r="N111" s="18"/>
      <c r="O111" s="301"/>
      <c r="P111" s="300" t="e">
        <f ca="1">P110</f>
        <v>#REF!</v>
      </c>
      <c r="Q111" s="18"/>
      <c r="R111" s="295"/>
      <c r="S111" s="300" t="e">
        <f ca="1">P112</f>
        <v>#REF!</v>
      </c>
      <c r="T111" s="18"/>
      <c r="U111" s="301"/>
      <c r="V111" s="300" t="e">
        <f ca="1">S112</f>
        <v>#REF!</v>
      </c>
      <c r="W111" s="18"/>
      <c r="X111" s="295"/>
      <c r="Y111" s="300" t="e">
        <f ca="1">V112</f>
        <v>#REF!</v>
      </c>
      <c r="Z111" s="18"/>
      <c r="AA111" s="301"/>
      <c r="AB111" s="300" t="e">
        <f ca="1">AB110</f>
        <v>#REF!</v>
      </c>
      <c r="AC111" s="18"/>
      <c r="AD111" s="301"/>
      <c r="AE111" s="300" t="e">
        <f ca="1">AB112</f>
        <v>#REF!</v>
      </c>
      <c r="AF111" s="18"/>
      <c r="AG111" s="301"/>
      <c r="AH111" s="300" t="e">
        <f ca="1">AE112</f>
        <v>#REF!</v>
      </c>
      <c r="AI111" s="18"/>
      <c r="AJ111" s="301"/>
      <c r="AK111" s="300" t="e">
        <f ca="1">AH112</f>
        <v>#REF!</v>
      </c>
      <c r="AL111" s="18"/>
      <c r="AM111" s="295"/>
      <c r="AN111" s="300" t="e">
        <f ca="1">AN110</f>
        <v>#REF!</v>
      </c>
      <c r="AO111" s="18"/>
      <c r="AP111" s="301"/>
      <c r="AQ111" s="300">
        <f ca="1">AQ110</f>
        <v>7520.634737530635</v>
      </c>
      <c r="AR111" s="18"/>
      <c r="AS111" s="301"/>
      <c r="AT111" s="596"/>
      <c r="AU111" s="629"/>
      <c r="AV111" s="675"/>
    </row>
    <row r="112" spans="1:50" s="32" customFormat="1" ht="30" customHeight="1">
      <c r="A112" s="28"/>
      <c r="B112" s="29" t="s">
        <v>151</v>
      </c>
      <c r="C112" s="30" t="s">
        <v>83</v>
      </c>
      <c r="D112" s="306">
        <v>4271.1113729907338</v>
      </c>
      <c r="E112" s="35"/>
      <c r="F112" s="307"/>
      <c r="G112" s="306" t="e">
        <f ca="1">(G106-G116)*1000/G28</f>
        <v>#REF!</v>
      </c>
      <c r="H112" s="35"/>
      <c r="I112" s="307"/>
      <c r="J112" s="306" t="e">
        <f ca="1">(J106-J116)*1000/J28</f>
        <v>#REF!</v>
      </c>
      <c r="K112" s="35"/>
      <c r="L112" s="307"/>
      <c r="M112" s="306" t="e">
        <f ca="1">(M106-M116)*1000/M28</f>
        <v>#REF!</v>
      </c>
      <c r="N112" s="35"/>
      <c r="O112" s="307"/>
      <c r="P112" s="306" t="e">
        <f ca="1">(P106-P116)*1000/P28</f>
        <v>#REF!</v>
      </c>
      <c r="Q112" s="35"/>
      <c r="R112" s="296"/>
      <c r="S112" s="306" t="e">
        <f ca="1">(S106-S116)*1000/S28</f>
        <v>#REF!</v>
      </c>
      <c r="T112" s="35"/>
      <c r="U112" s="307"/>
      <c r="V112" s="306" t="e">
        <f ca="1">(V106-V116)*1000/V28</f>
        <v>#REF!</v>
      </c>
      <c r="W112" s="35"/>
      <c r="X112" s="296"/>
      <c r="Y112" s="306" t="e">
        <f ca="1">(Y106-Y116)*1000/Y28</f>
        <v>#REF!</v>
      </c>
      <c r="Z112" s="35"/>
      <c r="AA112" s="307"/>
      <c r="AB112" s="306" t="e">
        <f ca="1">(AB106-AB116)*1000/AB28</f>
        <v>#REF!</v>
      </c>
      <c r="AC112" s="35"/>
      <c r="AD112" s="307"/>
      <c r="AE112" s="306" t="e">
        <f ca="1">(AE106-AE116)*1000/AE28</f>
        <v>#REF!</v>
      </c>
      <c r="AF112" s="35"/>
      <c r="AG112" s="307"/>
      <c r="AH112" s="306" t="e">
        <f ca="1">(AH106-AH116)*1000/AH28</f>
        <v>#REF!</v>
      </c>
      <c r="AI112" s="35"/>
      <c r="AJ112" s="307"/>
      <c r="AK112" s="306" t="e">
        <f ca="1">(AK106-AK116)*1000/AK28</f>
        <v>#REF!</v>
      </c>
      <c r="AL112" s="35"/>
      <c r="AM112" s="296"/>
      <c r="AN112" s="306" t="e">
        <f ca="1">(AN106-AN116)*1000/AN28</f>
        <v>#REF!</v>
      </c>
      <c r="AO112" s="35"/>
      <c r="AP112" s="307"/>
      <c r="AQ112" s="306">
        <f ca="1">(AQ106-AQ116)*1000/AQ28</f>
        <v>7520.6729688934611</v>
      </c>
      <c r="AR112" s="35"/>
      <c r="AS112" s="307"/>
      <c r="AT112" s="599"/>
      <c r="AU112" s="632"/>
      <c r="AV112" s="677"/>
    </row>
    <row r="113" spans="1:49" s="136" customFormat="1" ht="24.75" customHeight="1">
      <c r="A113" s="131"/>
      <c r="B113" s="132" t="s">
        <v>152</v>
      </c>
      <c r="C113" s="133" t="s">
        <v>58</v>
      </c>
      <c r="D113" s="524"/>
      <c r="E113" s="185"/>
      <c r="F113" s="525"/>
      <c r="G113" s="574" t="e">
        <f ca="1">G110/D110</f>
        <v>#REF!</v>
      </c>
      <c r="H113" s="185"/>
      <c r="I113" s="525"/>
      <c r="J113" s="719" t="e">
        <f ca="1">J110/G110</f>
        <v>#REF!</v>
      </c>
      <c r="K113" s="140"/>
      <c r="L113" s="718"/>
      <c r="M113" s="719" t="e">
        <f ca="1">M110/J110</f>
        <v>#REF!</v>
      </c>
      <c r="N113" s="140"/>
      <c r="O113" s="718"/>
      <c r="P113" s="719" t="e">
        <f ca="1">P110/M110</f>
        <v>#REF!</v>
      </c>
      <c r="Q113" s="140"/>
      <c r="R113" s="720"/>
      <c r="S113" s="719" t="e">
        <f ca="1">S110/P110</f>
        <v>#REF!</v>
      </c>
      <c r="T113" s="140"/>
      <c r="U113" s="718"/>
      <c r="V113" s="719" t="e">
        <f ca="1">V110/S110</f>
        <v>#REF!</v>
      </c>
      <c r="W113" s="140"/>
      <c r="X113" s="720"/>
      <c r="Y113" s="719" t="e">
        <f ca="1">Y110/V110</f>
        <v>#REF!</v>
      </c>
      <c r="Z113" s="140"/>
      <c r="AA113" s="718"/>
      <c r="AB113" s="719" t="e">
        <f ca="1">AB110/Y110</f>
        <v>#REF!</v>
      </c>
      <c r="AC113" s="140"/>
      <c r="AD113" s="718"/>
      <c r="AE113" s="719" t="e">
        <f ca="1">AE110/AB110</f>
        <v>#REF!</v>
      </c>
      <c r="AF113" s="140"/>
      <c r="AG113" s="718"/>
      <c r="AH113" s="719" t="e">
        <f ca="1">AH110/AE110</f>
        <v>#REF!</v>
      </c>
      <c r="AI113" s="140"/>
      <c r="AJ113" s="718"/>
      <c r="AK113" s="719" t="e">
        <f ca="1">AK110/AH110</f>
        <v>#REF!</v>
      </c>
      <c r="AL113" s="140"/>
      <c r="AM113" s="720"/>
      <c r="AN113" s="719" t="e">
        <f ca="1">AN110/AK110</f>
        <v>#REF!</v>
      </c>
      <c r="AO113" s="140"/>
      <c r="AP113" s="718"/>
      <c r="AQ113" s="719" t="e">
        <f ca="1">AQ110/AN110</f>
        <v>#REF!</v>
      </c>
      <c r="AR113" s="140"/>
      <c r="AS113" s="718"/>
      <c r="AT113" s="625"/>
      <c r="AU113" s="664"/>
      <c r="AV113" s="710"/>
    </row>
    <row r="114" spans="1:49" s="145" customFormat="1" ht="24" customHeight="1">
      <c r="A114" s="141"/>
      <c r="B114" s="142" t="s">
        <v>153</v>
      </c>
      <c r="C114" s="143" t="s">
        <v>58</v>
      </c>
      <c r="D114" s="526">
        <f>D112/D111</f>
        <v>1.0061540143587722</v>
      </c>
      <c r="E114" s="144"/>
      <c r="F114" s="527"/>
      <c r="G114" s="526" t="e">
        <f ca="1">G112/G111</f>
        <v>#REF!</v>
      </c>
      <c r="H114" s="144"/>
      <c r="I114" s="527"/>
      <c r="J114" s="526" t="e">
        <f ca="1">J112/J111</f>
        <v>#REF!</v>
      </c>
      <c r="K114" s="144"/>
      <c r="L114" s="527"/>
      <c r="M114" s="526" t="e">
        <f ca="1">M112/M111</f>
        <v>#REF!</v>
      </c>
      <c r="N114" s="144"/>
      <c r="O114" s="527"/>
      <c r="P114" s="526" t="e">
        <f ca="1">P112/P111</f>
        <v>#REF!</v>
      </c>
      <c r="Q114" s="144"/>
      <c r="R114" s="288"/>
      <c r="S114" s="526" t="e">
        <f ca="1">S112/S111</f>
        <v>#REF!</v>
      </c>
      <c r="T114" s="144"/>
      <c r="U114" s="527"/>
      <c r="V114" s="526" t="e">
        <f ca="1">V112/V111</f>
        <v>#REF!</v>
      </c>
      <c r="W114" s="144"/>
      <c r="X114" s="288"/>
      <c r="Y114" s="526" t="e">
        <f ca="1">Y112/Y111</f>
        <v>#REF!</v>
      </c>
      <c r="Z114" s="144"/>
      <c r="AA114" s="527"/>
      <c r="AB114" s="526" t="e">
        <f ca="1">AB112/AB111</f>
        <v>#REF!</v>
      </c>
      <c r="AC114" s="144"/>
      <c r="AD114" s="527"/>
      <c r="AE114" s="526" t="e">
        <f ca="1">AE112/AE111</f>
        <v>#REF!</v>
      </c>
      <c r="AF114" s="144"/>
      <c r="AG114" s="527"/>
      <c r="AH114" s="526" t="e">
        <f ca="1">AH112/AH111</f>
        <v>#REF!</v>
      </c>
      <c r="AI114" s="144"/>
      <c r="AJ114" s="527"/>
      <c r="AK114" s="526" t="e">
        <f ca="1">AK112/AK111</f>
        <v>#REF!</v>
      </c>
      <c r="AL114" s="144"/>
      <c r="AM114" s="288"/>
      <c r="AN114" s="526" t="e">
        <f ca="1">AN112/AN111</f>
        <v>#REF!</v>
      </c>
      <c r="AO114" s="144"/>
      <c r="AP114" s="527"/>
      <c r="AQ114" s="526">
        <f ca="1">AQ112/AQ111</f>
        <v>1.0000050835287393</v>
      </c>
      <c r="AR114" s="144"/>
      <c r="AS114" s="527"/>
      <c r="AT114" s="626"/>
      <c r="AU114" s="665"/>
      <c r="AV114" s="711"/>
    </row>
    <row r="115" spans="1:49" ht="31.5" customHeight="1">
      <c r="A115" s="57"/>
      <c r="B115" s="58" t="s">
        <v>154</v>
      </c>
      <c r="C115" s="62" t="s">
        <v>63</v>
      </c>
      <c r="D115" s="501">
        <f>SUM(D116:D117)</f>
        <v>5601.9432502746495</v>
      </c>
      <c r="E115" s="48"/>
      <c r="F115" s="502"/>
      <c r="G115" s="550" t="e">
        <f ca="1">SUM(G116:G117)</f>
        <v>#REF!</v>
      </c>
      <c r="H115" s="187"/>
      <c r="I115" s="551"/>
      <c r="J115" s="312" t="e">
        <f ca="1">SUM(J116:J117)</f>
        <v>#REF!</v>
      </c>
      <c r="K115" s="63"/>
      <c r="L115" s="313"/>
      <c r="M115" s="312" t="e">
        <f ca="1">SUM(M116:M117)</f>
        <v>#REF!</v>
      </c>
      <c r="N115" s="63"/>
      <c r="O115" s="313"/>
      <c r="P115" s="312" t="e">
        <f ca="1">SUM(P116:P117)</f>
        <v>#REF!</v>
      </c>
      <c r="Q115" s="63"/>
      <c r="R115" s="391"/>
      <c r="S115" s="312" t="e">
        <f ca="1">SUM(S116:S117)</f>
        <v>#REF!</v>
      </c>
      <c r="T115" s="63"/>
      <c r="U115" s="313"/>
      <c r="V115" s="312" t="e">
        <f ca="1">SUM(V116:V117)</f>
        <v>#REF!</v>
      </c>
      <c r="W115" s="63"/>
      <c r="X115" s="391"/>
      <c r="Y115" s="312" t="e">
        <f ca="1">SUM(Y116:Y117)</f>
        <v>#REF!</v>
      </c>
      <c r="Z115" s="63"/>
      <c r="AA115" s="313"/>
      <c r="AB115" s="312" t="e">
        <f ca="1">SUM(AB116:AB117)</f>
        <v>#REF!</v>
      </c>
      <c r="AC115" s="63"/>
      <c r="AD115" s="313"/>
      <c r="AE115" s="312" t="e">
        <f ca="1">SUM(AE116:AE117)</f>
        <v>#REF!</v>
      </c>
      <c r="AF115" s="63"/>
      <c r="AG115" s="313"/>
      <c r="AH115" s="312" t="e">
        <f ca="1">SUM(AH116:AH117)</f>
        <v>#REF!</v>
      </c>
      <c r="AI115" s="63"/>
      <c r="AJ115" s="313"/>
      <c r="AK115" s="312" t="e">
        <f ca="1">SUM(AK116:AK117)</f>
        <v>#REF!</v>
      </c>
      <c r="AL115" s="63"/>
      <c r="AM115" s="391"/>
      <c r="AN115" s="312" t="e">
        <f ca="1">SUM(AN116:AN117)</f>
        <v>#REF!</v>
      </c>
      <c r="AO115" s="63"/>
      <c r="AP115" s="313"/>
      <c r="AQ115" s="312">
        <f ca="1">SUM(AQ116:AQ117)</f>
        <v>9988.9070583881876</v>
      </c>
      <c r="AR115" s="63"/>
      <c r="AS115" s="313"/>
      <c r="AT115" s="129"/>
      <c r="AU115" s="635"/>
      <c r="AV115" s="682"/>
    </row>
    <row r="116" spans="1:49">
      <c r="A116" s="57"/>
      <c r="B116" s="58" t="s">
        <v>55</v>
      </c>
      <c r="C116" s="62" t="s">
        <v>63</v>
      </c>
      <c r="D116" s="501">
        <f>D111*D27/1000</f>
        <v>3017.2693074972249</v>
      </c>
      <c r="E116" s="48"/>
      <c r="F116" s="502"/>
      <c r="G116" s="550" t="e">
        <f ca="1">ROUND(G27*G111/1000,0)</f>
        <v>#REF!</v>
      </c>
      <c r="H116" s="187"/>
      <c r="I116" s="551"/>
      <c r="J116" s="312" t="e">
        <f ca="1">ROUND(J27*J111/1000,0)</f>
        <v>#REF!</v>
      </c>
      <c r="K116" s="63"/>
      <c r="L116" s="313"/>
      <c r="M116" s="312" t="e">
        <f ca="1">ROUND(M27*M111/1000,0)</f>
        <v>#REF!</v>
      </c>
      <c r="N116" s="63"/>
      <c r="O116" s="313"/>
      <c r="P116" s="312" t="e">
        <f ca="1">ROUND(P27*P111/1000,0)</f>
        <v>#REF!</v>
      </c>
      <c r="Q116" s="63"/>
      <c r="R116" s="391"/>
      <c r="S116" s="312" t="e">
        <f ca="1">ROUND(S27*S111/1000,0)</f>
        <v>#REF!</v>
      </c>
      <c r="T116" s="63"/>
      <c r="U116" s="313"/>
      <c r="V116" s="312" t="e">
        <f ca="1">ROUND(V27*V111/1000,0)</f>
        <v>#REF!</v>
      </c>
      <c r="W116" s="63"/>
      <c r="X116" s="391"/>
      <c r="Y116" s="312" t="e">
        <f ca="1">ROUND(Y27*Y111/1000,0)</f>
        <v>#REF!</v>
      </c>
      <c r="Z116" s="63"/>
      <c r="AA116" s="313"/>
      <c r="AB116" s="312" t="e">
        <f ca="1">ROUND(AB27*AB111/1000,0)</f>
        <v>#REF!</v>
      </c>
      <c r="AC116" s="63"/>
      <c r="AD116" s="313"/>
      <c r="AE116" s="312" t="e">
        <f ca="1">ROUND(AE27*AE111/1000,0)</f>
        <v>#REF!</v>
      </c>
      <c r="AF116" s="63"/>
      <c r="AG116" s="313"/>
      <c r="AH116" s="312" t="e">
        <f ca="1">ROUND(AH27*AH111/1000,0)</f>
        <v>#REF!</v>
      </c>
      <c r="AI116" s="63"/>
      <c r="AJ116" s="313"/>
      <c r="AK116" s="312" t="e">
        <f ca="1">ROUND(AK27*AK111/1000,0)</f>
        <v>#REF!</v>
      </c>
      <c r="AL116" s="63"/>
      <c r="AM116" s="391"/>
      <c r="AN116" s="312" t="e">
        <f ca="1">ROUND(AN27*AN111/1000,0)</f>
        <v>#REF!</v>
      </c>
      <c r="AO116" s="63"/>
      <c r="AP116" s="313"/>
      <c r="AQ116" s="312">
        <f ca="1">ROUND(AQ27*AQ111/1000,0)</f>
        <v>6021</v>
      </c>
      <c r="AR116" s="63"/>
      <c r="AS116" s="313"/>
      <c r="AT116" s="129"/>
      <c r="AU116" s="635"/>
      <c r="AV116" s="682"/>
    </row>
    <row r="117" spans="1:49" ht="30.75" customHeight="1">
      <c r="A117" s="146"/>
      <c r="B117" s="147" t="s">
        <v>56</v>
      </c>
      <c r="C117" s="148" t="s">
        <v>63</v>
      </c>
      <c r="D117" s="501">
        <f>D106-D116</f>
        <v>2584.6739427774246</v>
      </c>
      <c r="E117" s="48"/>
      <c r="F117" s="502"/>
      <c r="G117" s="550" t="e">
        <f ca="1">G106-G116</f>
        <v>#REF!</v>
      </c>
      <c r="H117" s="187"/>
      <c r="I117" s="551"/>
      <c r="J117" s="312" t="e">
        <f ca="1">J106-J116</f>
        <v>#REF!</v>
      </c>
      <c r="K117" s="63"/>
      <c r="L117" s="313"/>
      <c r="M117" s="312" t="e">
        <f ca="1">M106-M116</f>
        <v>#REF!</v>
      </c>
      <c r="N117" s="63"/>
      <c r="O117" s="313"/>
      <c r="P117" s="312" t="e">
        <f ca="1">P106-P116</f>
        <v>#REF!</v>
      </c>
      <c r="Q117" s="63"/>
      <c r="R117" s="391"/>
      <c r="S117" s="312" t="e">
        <f ca="1">S106-S116</f>
        <v>#REF!</v>
      </c>
      <c r="T117" s="63"/>
      <c r="U117" s="313"/>
      <c r="V117" s="312" t="e">
        <f ca="1">V106-V116</f>
        <v>#REF!</v>
      </c>
      <c r="W117" s="63"/>
      <c r="X117" s="391"/>
      <c r="Y117" s="312" t="e">
        <f ca="1">Y106-Y116</f>
        <v>#REF!</v>
      </c>
      <c r="Z117" s="63"/>
      <c r="AA117" s="313"/>
      <c r="AB117" s="312" t="e">
        <f ca="1">AB106-AB116</f>
        <v>#REF!</v>
      </c>
      <c r="AC117" s="63"/>
      <c r="AD117" s="313"/>
      <c r="AE117" s="312" t="e">
        <f ca="1">AE106-AE116</f>
        <v>#REF!</v>
      </c>
      <c r="AF117" s="63"/>
      <c r="AG117" s="313"/>
      <c r="AH117" s="312" t="e">
        <f ca="1">AH106-AH116</f>
        <v>#REF!</v>
      </c>
      <c r="AI117" s="63"/>
      <c r="AJ117" s="313"/>
      <c r="AK117" s="312" t="e">
        <f ca="1">AK106-AK116</f>
        <v>#REF!</v>
      </c>
      <c r="AL117" s="63"/>
      <c r="AM117" s="391"/>
      <c r="AN117" s="312" t="e">
        <f ca="1">AN106-AN116</f>
        <v>#REF!</v>
      </c>
      <c r="AO117" s="63"/>
      <c r="AP117" s="313"/>
      <c r="AQ117" s="312">
        <f ca="1">AQ106-AQ116</f>
        <v>3967.9070583881876</v>
      </c>
      <c r="AR117" s="63"/>
      <c r="AS117" s="313"/>
      <c r="AT117" s="466"/>
      <c r="AU117" s="666"/>
      <c r="AV117" s="696"/>
    </row>
    <row r="118" spans="1:49" s="115" customFormat="1" ht="15.75" thickBot="1">
      <c r="A118" s="409"/>
      <c r="B118" s="410" t="s">
        <v>238</v>
      </c>
      <c r="C118" s="411"/>
      <c r="D118" s="520">
        <v>1</v>
      </c>
      <c r="E118" s="128">
        <f>5000/5603.353</f>
        <v>0.89232286454199827</v>
      </c>
      <c r="F118" s="521">
        <f>D118-E118</f>
        <v>0.10767713545800173</v>
      </c>
      <c r="G118" s="573">
        <f t="shared" ref="G118:AS118" si="57">D118</f>
        <v>1</v>
      </c>
      <c r="H118" s="1029" t="e">
        <f ca="1">(H32+H70+SUM(H74:H82)+H89+SUM(H102:H105))/G106</f>
        <v>#REF!</v>
      </c>
      <c r="I118" s="1028">
        <f>G118-74.9929%</f>
        <v>0.25007099999999993</v>
      </c>
      <c r="J118" s="361">
        <f t="shared" si="57"/>
        <v>1</v>
      </c>
      <c r="K118" s="362" t="e">
        <f t="shared" ca="1" si="57"/>
        <v>#REF!</v>
      </c>
      <c r="L118" s="363">
        <f t="shared" si="57"/>
        <v>0.25007099999999993</v>
      </c>
      <c r="M118" s="361">
        <f t="shared" si="57"/>
        <v>1</v>
      </c>
      <c r="N118" s="362" t="e">
        <f t="shared" ca="1" si="57"/>
        <v>#REF!</v>
      </c>
      <c r="O118" s="363">
        <f t="shared" si="57"/>
        <v>0.25007099999999993</v>
      </c>
      <c r="P118" s="361">
        <f t="shared" si="57"/>
        <v>1</v>
      </c>
      <c r="Q118" s="362" t="e">
        <f t="shared" ca="1" si="57"/>
        <v>#REF!</v>
      </c>
      <c r="R118" s="388">
        <f t="shared" si="57"/>
        <v>0.25007099999999993</v>
      </c>
      <c r="S118" s="361">
        <f t="shared" si="57"/>
        <v>1</v>
      </c>
      <c r="T118" s="362" t="e">
        <f t="shared" ca="1" si="57"/>
        <v>#REF!</v>
      </c>
      <c r="U118" s="363">
        <f t="shared" si="57"/>
        <v>0.25007099999999993</v>
      </c>
      <c r="V118" s="361">
        <f t="shared" si="57"/>
        <v>1</v>
      </c>
      <c r="W118" s="362" t="e">
        <f t="shared" ca="1" si="57"/>
        <v>#REF!</v>
      </c>
      <c r="X118" s="388">
        <f t="shared" si="57"/>
        <v>0.25007099999999993</v>
      </c>
      <c r="Y118" s="361">
        <f t="shared" si="57"/>
        <v>1</v>
      </c>
      <c r="Z118" s="362" t="e">
        <f t="shared" ca="1" si="57"/>
        <v>#REF!</v>
      </c>
      <c r="AA118" s="363">
        <f t="shared" si="57"/>
        <v>0.25007099999999993</v>
      </c>
      <c r="AB118" s="361">
        <f t="shared" si="57"/>
        <v>1</v>
      </c>
      <c r="AC118" s="362" t="e">
        <f t="shared" ca="1" si="57"/>
        <v>#REF!</v>
      </c>
      <c r="AD118" s="363">
        <f t="shared" si="57"/>
        <v>0.25007099999999993</v>
      </c>
      <c r="AE118" s="361">
        <f t="shared" si="57"/>
        <v>1</v>
      </c>
      <c r="AF118" s="362" t="e">
        <f t="shared" ca="1" si="57"/>
        <v>#REF!</v>
      </c>
      <c r="AG118" s="363">
        <f t="shared" si="57"/>
        <v>0.25007099999999993</v>
      </c>
      <c r="AH118" s="361">
        <f t="shared" si="57"/>
        <v>1</v>
      </c>
      <c r="AI118" s="362" t="e">
        <f t="shared" ca="1" si="57"/>
        <v>#REF!</v>
      </c>
      <c r="AJ118" s="363">
        <f t="shared" si="57"/>
        <v>0.25007099999999993</v>
      </c>
      <c r="AK118" s="361">
        <f t="shared" si="57"/>
        <v>1</v>
      </c>
      <c r="AL118" s="362" t="e">
        <f t="shared" ca="1" si="57"/>
        <v>#REF!</v>
      </c>
      <c r="AM118" s="388">
        <f t="shared" si="57"/>
        <v>0.25007099999999993</v>
      </c>
      <c r="AN118" s="361">
        <f t="shared" si="57"/>
        <v>1</v>
      </c>
      <c r="AO118" s="362" t="e">
        <f t="shared" ca="1" si="57"/>
        <v>#REF!</v>
      </c>
      <c r="AP118" s="363">
        <f t="shared" si="57"/>
        <v>0.25007099999999993</v>
      </c>
      <c r="AQ118" s="361">
        <f t="shared" si="57"/>
        <v>1</v>
      </c>
      <c r="AR118" s="362" t="e">
        <f t="shared" ca="1" si="57"/>
        <v>#REF!</v>
      </c>
      <c r="AS118" s="363">
        <f t="shared" si="57"/>
        <v>0.25007099999999993</v>
      </c>
      <c r="AT118" s="627"/>
      <c r="AU118" s="667"/>
      <c r="AV118" s="697"/>
    </row>
    <row r="119" spans="1:49" ht="31.5" customHeight="1">
      <c r="A119" s="57"/>
      <c r="B119" s="58" t="s">
        <v>155</v>
      </c>
      <c r="C119" s="62" t="s">
        <v>63</v>
      </c>
      <c r="D119" s="312"/>
      <c r="E119" s="63"/>
      <c r="F119" s="313"/>
      <c r="G119" s="312"/>
      <c r="H119" s="63">
        <f>SUM(H120:H122)</f>
        <v>0</v>
      </c>
      <c r="I119" s="313" t="e">
        <f ca="1">SUM(I120:I122)</f>
        <v>#REF!</v>
      </c>
      <c r="J119" s="594"/>
      <c r="K119" s="298">
        <f>SUM(K120:K122)</f>
        <v>0</v>
      </c>
      <c r="L119" s="595" t="e">
        <f ca="1">SUM(L120:L122)</f>
        <v>#REF!</v>
      </c>
      <c r="M119" s="594"/>
      <c r="N119" s="298">
        <f>SUM(N120:N122)</f>
        <v>0</v>
      </c>
      <c r="O119" s="595" t="e">
        <f ca="1">SUM(O120:O122)</f>
        <v>#REF!</v>
      </c>
      <c r="P119" s="594"/>
      <c r="Q119" s="298">
        <f>SUM(Q120:Q122)</f>
        <v>0</v>
      </c>
      <c r="R119" s="415" t="e">
        <f ca="1">SUM(R120:R122)</f>
        <v>#REF!</v>
      </c>
      <c r="S119" s="594"/>
      <c r="T119" s="298">
        <f>SUM(T120:T122)</f>
        <v>0</v>
      </c>
      <c r="U119" s="595" t="e">
        <f ca="1">SUM(U120:U122)</f>
        <v>#REF!</v>
      </c>
      <c r="V119" s="594"/>
      <c r="W119" s="298">
        <f>SUM(W120:W122)</f>
        <v>0</v>
      </c>
      <c r="X119" s="415" t="e">
        <f ca="1">SUM(X120:X122)</f>
        <v>#REF!</v>
      </c>
      <c r="Y119" s="594"/>
      <c r="Z119" s="298">
        <f>SUM(Z120:Z122)</f>
        <v>0</v>
      </c>
      <c r="AA119" s="595" t="e">
        <f ca="1">SUM(AA120:AA122)</f>
        <v>#REF!</v>
      </c>
      <c r="AB119" s="594"/>
      <c r="AC119" s="298">
        <f>SUM(AC120:AC122)</f>
        <v>0</v>
      </c>
      <c r="AD119" s="595" t="e">
        <f ca="1">SUM(AD120:AD122)</f>
        <v>#REF!</v>
      </c>
      <c r="AE119" s="594"/>
      <c r="AF119" s="298">
        <f>SUM(AF120:AF122)</f>
        <v>0</v>
      </c>
      <c r="AG119" s="595" t="e">
        <f ca="1">SUM(AG120:AG122)</f>
        <v>#REF!</v>
      </c>
      <c r="AH119" s="594"/>
      <c r="AI119" s="298">
        <f>SUM(AI120:AI122)</f>
        <v>0</v>
      </c>
      <c r="AJ119" s="595" t="e">
        <f ca="1">SUM(AJ120:AJ122)</f>
        <v>#REF!</v>
      </c>
      <c r="AK119" s="594"/>
      <c r="AL119" s="298">
        <f>SUM(AL120:AL122)</f>
        <v>0</v>
      </c>
      <c r="AM119" s="415" t="e">
        <f ca="1">SUM(AM120:AM122)</f>
        <v>#REF!</v>
      </c>
      <c r="AN119" s="594"/>
      <c r="AO119" s="298">
        <f>SUM(AO120:AO122)</f>
        <v>0</v>
      </c>
      <c r="AP119" s="595" t="e">
        <f ca="1">SUM(AP120:AP122)</f>
        <v>#REF!</v>
      </c>
      <c r="AQ119" s="594"/>
      <c r="AR119" s="298">
        <f>SUM(AR120:AR122)</f>
        <v>0</v>
      </c>
      <c r="AS119" s="595" t="e">
        <f ca="1">SUM(AS120:AS122)</f>
        <v>#REF!</v>
      </c>
      <c r="AT119" s="129"/>
      <c r="AU119" s="635"/>
      <c r="AV119" s="691" t="e">
        <f ca="1">SUM(AV120:AV122)</f>
        <v>#REF!</v>
      </c>
    </row>
    <row r="120" spans="1:49">
      <c r="A120" s="57" t="s">
        <v>311</v>
      </c>
      <c r="B120" s="58" t="s">
        <v>156</v>
      </c>
      <c r="C120" s="62" t="s">
        <v>63</v>
      </c>
      <c r="D120" s="339"/>
      <c r="E120" s="94"/>
      <c r="F120" s="333"/>
      <c r="G120" s="339"/>
      <c r="H120" s="94"/>
      <c r="I120" s="333" t="e">
        <f ca="1">I91</f>
        <v>#REF!</v>
      </c>
      <c r="J120" s="339"/>
      <c r="K120" s="94"/>
      <c r="L120" s="333" t="e">
        <f ca="1">L91</f>
        <v>#REF!</v>
      </c>
      <c r="M120" s="339"/>
      <c r="N120" s="94"/>
      <c r="O120" s="333" t="e">
        <f ca="1">O91</f>
        <v>#REF!</v>
      </c>
      <c r="P120" s="339"/>
      <c r="Q120" s="94"/>
      <c r="R120" s="402" t="e">
        <f ca="1">R91</f>
        <v>#REF!</v>
      </c>
      <c r="S120" s="339"/>
      <c r="T120" s="94"/>
      <c r="U120" s="333" t="e">
        <f ca="1">U91</f>
        <v>#REF!</v>
      </c>
      <c r="V120" s="339"/>
      <c r="W120" s="94"/>
      <c r="X120" s="402" t="e">
        <f ca="1">X91</f>
        <v>#REF!</v>
      </c>
      <c r="Y120" s="339"/>
      <c r="Z120" s="94"/>
      <c r="AA120" s="333" t="e">
        <f ca="1">AA91</f>
        <v>#REF!</v>
      </c>
      <c r="AB120" s="339"/>
      <c r="AC120" s="94"/>
      <c r="AD120" s="333" t="e">
        <f ca="1">AD91</f>
        <v>#REF!</v>
      </c>
      <c r="AE120" s="339"/>
      <c r="AF120" s="94"/>
      <c r="AG120" s="333" t="e">
        <f ca="1">AG91</f>
        <v>#REF!</v>
      </c>
      <c r="AH120" s="339"/>
      <c r="AI120" s="94"/>
      <c r="AJ120" s="333" t="e">
        <f ca="1">AJ91</f>
        <v>#REF!</v>
      </c>
      <c r="AK120" s="339"/>
      <c r="AL120" s="94"/>
      <c r="AM120" s="402" t="e">
        <f ca="1">AM91</f>
        <v>#REF!</v>
      </c>
      <c r="AN120" s="339"/>
      <c r="AO120" s="94"/>
      <c r="AP120" s="333" t="e">
        <f ca="1">AP91</f>
        <v>#REF!</v>
      </c>
      <c r="AQ120" s="339"/>
      <c r="AR120" s="94"/>
      <c r="AS120" s="333">
        <f ca="1">AS91</f>
        <v>0</v>
      </c>
      <c r="AT120" s="150"/>
      <c r="AU120" s="660"/>
      <c r="AV120" s="698" t="e">
        <f ca="1">SUM(H120:AS120)</f>
        <v>#REF!</v>
      </c>
      <c r="AW120" s="3" t="e">
        <f ca="1">AV120=ИП_Толп!E43</f>
        <v>#REF!</v>
      </c>
    </row>
    <row r="121" spans="1:49" ht="15.75" thickBot="1">
      <c r="A121" s="57" t="s">
        <v>311</v>
      </c>
      <c r="B121" s="58" t="s">
        <v>239</v>
      </c>
      <c r="C121" s="62" t="s">
        <v>63</v>
      </c>
      <c r="D121" s="339"/>
      <c r="E121" s="94"/>
      <c r="F121" s="333"/>
      <c r="G121" s="339"/>
      <c r="H121" s="94"/>
      <c r="I121" s="333" t="e">
        <f>I94</f>
        <v>#REF!</v>
      </c>
      <c r="J121" s="339"/>
      <c r="K121" s="94"/>
      <c r="L121" s="333" t="e">
        <f>L94</f>
        <v>#REF!</v>
      </c>
      <c r="M121" s="339"/>
      <c r="N121" s="94"/>
      <c r="O121" s="707" t="e">
        <f>O94</f>
        <v>#REF!</v>
      </c>
      <c r="P121" s="339"/>
      <c r="Q121" s="94"/>
      <c r="R121" s="402" t="e">
        <f>R94</f>
        <v>#REF!</v>
      </c>
      <c r="S121" s="339"/>
      <c r="T121" s="94"/>
      <c r="U121" s="333" t="e">
        <f>U94</f>
        <v>#REF!</v>
      </c>
      <c r="V121" s="339"/>
      <c r="W121" s="94"/>
      <c r="X121" s="402" t="e">
        <f>X94</f>
        <v>#REF!</v>
      </c>
      <c r="Y121" s="339"/>
      <c r="Z121" s="94"/>
      <c r="AA121" s="333" t="e">
        <f>AA94</f>
        <v>#REF!</v>
      </c>
      <c r="AB121" s="339"/>
      <c r="AC121" s="94"/>
      <c r="AD121" s="333" t="e">
        <f>AD94</f>
        <v>#REF!</v>
      </c>
      <c r="AE121" s="339"/>
      <c r="AF121" s="94"/>
      <c r="AG121" s="333" t="e">
        <f>AG94</f>
        <v>#REF!</v>
      </c>
      <c r="AH121" s="339"/>
      <c r="AI121" s="94"/>
      <c r="AJ121" s="333" t="e">
        <f>AJ94</f>
        <v>#REF!</v>
      </c>
      <c r="AK121" s="339"/>
      <c r="AL121" s="94"/>
      <c r="AM121" s="402" t="e">
        <f>AM94</f>
        <v>#REF!</v>
      </c>
      <c r="AN121" s="339"/>
      <c r="AO121" s="94"/>
      <c r="AP121" s="333" t="e">
        <f>AP94</f>
        <v>#REF!</v>
      </c>
      <c r="AQ121" s="339"/>
      <c r="AR121" s="94"/>
      <c r="AS121" s="333" t="e">
        <f>AS94</f>
        <v>#REF!</v>
      </c>
      <c r="AT121" s="150"/>
      <c r="AU121" s="660"/>
      <c r="AV121" s="698" t="e">
        <f>SUM(H121:AS121)</f>
        <v>#REF!</v>
      </c>
      <c r="AW121" s="3" t="e">
        <f>AV121=ИП_Толп!BF62</f>
        <v>#REF!</v>
      </c>
    </row>
    <row r="122" spans="1:49" ht="15.75" thickBot="1">
      <c r="A122" s="57" t="s">
        <v>311</v>
      </c>
      <c r="B122" s="58" t="s">
        <v>310</v>
      </c>
      <c r="C122" s="62" t="s">
        <v>63</v>
      </c>
      <c r="D122" s="589"/>
      <c r="E122" s="590"/>
      <c r="F122" s="591"/>
      <c r="G122" s="589"/>
      <c r="H122" s="590">
        <f>H103</f>
        <v>0</v>
      </c>
      <c r="I122" s="591" t="e">
        <f>I103</f>
        <v>#REF!</v>
      </c>
      <c r="J122" s="589"/>
      <c r="K122" s="590">
        <f>K103</f>
        <v>0</v>
      </c>
      <c r="L122" s="591" t="e">
        <f>L103</f>
        <v>#REF!</v>
      </c>
      <c r="M122" s="589"/>
      <c r="N122" s="706">
        <f>N103</f>
        <v>0</v>
      </c>
      <c r="O122" s="708" t="e">
        <f>O103</f>
        <v>#REF!</v>
      </c>
      <c r="P122" s="589"/>
      <c r="Q122" s="590">
        <f>Q103</f>
        <v>0</v>
      </c>
      <c r="R122" s="706" t="e">
        <f>R103</f>
        <v>#REF!</v>
      </c>
      <c r="S122" s="589"/>
      <c r="T122" s="590">
        <f>T103</f>
        <v>0</v>
      </c>
      <c r="U122" s="591" t="e">
        <f>U103</f>
        <v>#REF!</v>
      </c>
      <c r="V122" s="589"/>
      <c r="W122" s="590">
        <f>W103</f>
        <v>0</v>
      </c>
      <c r="X122" s="706" t="e">
        <f>X103</f>
        <v>#REF!</v>
      </c>
      <c r="Y122" s="589"/>
      <c r="Z122" s="590">
        <f>Z103</f>
        <v>0</v>
      </c>
      <c r="AA122" s="591" t="e">
        <f>AA103</f>
        <v>#REF!</v>
      </c>
      <c r="AB122" s="589"/>
      <c r="AC122" s="590">
        <f>AC103</f>
        <v>0</v>
      </c>
      <c r="AD122" s="591" t="e">
        <f>AD103</f>
        <v>#REF!</v>
      </c>
      <c r="AE122" s="589"/>
      <c r="AF122" s="590">
        <f>AF103</f>
        <v>0</v>
      </c>
      <c r="AG122" s="591" t="e">
        <f>AG103</f>
        <v>#REF!</v>
      </c>
      <c r="AH122" s="589"/>
      <c r="AI122" s="590">
        <f>AI103</f>
        <v>0</v>
      </c>
      <c r="AJ122" s="591" t="e">
        <f>AJ103</f>
        <v>#REF!</v>
      </c>
      <c r="AK122" s="589"/>
      <c r="AL122" s="590">
        <f>AL103</f>
        <v>0</v>
      </c>
      <c r="AM122" s="706" t="e">
        <f>AM103</f>
        <v>#REF!</v>
      </c>
      <c r="AN122" s="589"/>
      <c r="AO122" s="590">
        <f>AO103</f>
        <v>0</v>
      </c>
      <c r="AP122" s="591">
        <f>AP103</f>
        <v>0</v>
      </c>
      <c r="AQ122" s="589"/>
      <c r="AR122" s="590">
        <f>AR103</f>
        <v>0</v>
      </c>
      <c r="AS122" s="591">
        <f>AS103</f>
        <v>0</v>
      </c>
      <c r="AT122" s="463"/>
      <c r="AU122" s="668"/>
      <c r="AV122" s="698" t="e">
        <f>SUM(H122:AS122)</f>
        <v>#REF!</v>
      </c>
      <c r="AW122" s="3" t="e">
        <f>AV122='%_Толп'!AJ344</f>
        <v>#REF!</v>
      </c>
    </row>
    <row r="123" spans="1:49" s="161" customFormat="1" ht="31.5" hidden="1" customHeight="1">
      <c r="A123" s="57">
        <f>Тариф_Ингарь!A123</f>
        <v>0</v>
      </c>
      <c r="B123" s="156" t="s">
        <v>158</v>
      </c>
      <c r="C123" s="157" t="s">
        <v>83</v>
      </c>
      <c r="D123" s="158"/>
      <c r="E123" s="158"/>
      <c r="F123" s="158"/>
      <c r="G123" s="195"/>
      <c r="H123" s="159">
        <v>1738.93</v>
      </c>
      <c r="I123" s="159"/>
      <c r="J123" s="274"/>
      <c r="K123" s="274">
        <v>1738.93</v>
      </c>
      <c r="L123" s="274"/>
      <c r="M123" s="274"/>
      <c r="N123" s="274">
        <v>1738.93</v>
      </c>
      <c r="O123" s="274"/>
      <c r="P123" s="274"/>
      <c r="Q123" s="274">
        <v>1738.93</v>
      </c>
      <c r="R123" s="274"/>
      <c r="S123" s="274"/>
      <c r="T123" s="274">
        <v>1738.93</v>
      </c>
      <c r="U123" s="274"/>
      <c r="V123" s="274"/>
      <c r="W123" s="274">
        <v>1738.93</v>
      </c>
      <c r="X123" s="274"/>
      <c r="Y123" s="274"/>
      <c r="Z123" s="274">
        <v>1738.93</v>
      </c>
      <c r="AA123" s="274"/>
      <c r="AB123" s="274"/>
      <c r="AC123" s="274">
        <v>1738.93</v>
      </c>
      <c r="AD123" s="274"/>
      <c r="AE123" s="274"/>
      <c r="AF123" s="274">
        <v>1738.93</v>
      </c>
      <c r="AG123" s="416"/>
      <c r="AH123" s="274"/>
      <c r="AI123" s="274">
        <v>1738.93</v>
      </c>
      <c r="AJ123" s="274"/>
      <c r="AK123" s="274"/>
      <c r="AL123" s="274">
        <v>1738.93</v>
      </c>
      <c r="AM123" s="274"/>
      <c r="AN123" s="274"/>
      <c r="AO123" s="274">
        <v>1738.93</v>
      </c>
      <c r="AP123" s="274"/>
      <c r="AQ123" s="274"/>
      <c r="AR123" s="274">
        <v>1738.93</v>
      </c>
      <c r="AS123" s="274"/>
      <c r="AT123" s="160"/>
      <c r="AU123" s="160"/>
    </row>
    <row r="124" spans="1:49" s="161" customFormat="1" ht="36" hidden="1">
      <c r="A124" s="57">
        <f>Тариф_Ингарь!A124</f>
        <v>0</v>
      </c>
      <c r="B124" s="156" t="s">
        <v>159</v>
      </c>
      <c r="C124" s="157"/>
      <c r="D124" s="23"/>
      <c r="E124" s="23"/>
      <c r="F124" s="23"/>
      <c r="G124" s="186"/>
      <c r="H124" s="40" t="e">
        <f>H110/#REF!</f>
        <v>#REF!</v>
      </c>
      <c r="I124" s="40"/>
      <c r="J124" s="275"/>
      <c r="K124" s="275" t="e">
        <f>K110/F123</f>
        <v>#DIV/0!</v>
      </c>
      <c r="L124" s="275"/>
      <c r="M124" s="275"/>
      <c r="N124" s="275" t="e">
        <f>N110/I123</f>
        <v>#DIV/0!</v>
      </c>
      <c r="O124" s="114"/>
      <c r="P124" s="114"/>
      <c r="Q124" s="114" t="e">
        <f>Q110/L123</f>
        <v>#DIV/0!</v>
      </c>
      <c r="R124" s="114"/>
      <c r="S124" s="114"/>
      <c r="T124" s="114" t="e">
        <f>T110/O123</f>
        <v>#DIV/0!</v>
      </c>
      <c r="U124" s="114"/>
      <c r="V124" s="114"/>
      <c r="W124" s="114" t="e">
        <f>W110/R123</f>
        <v>#DIV/0!</v>
      </c>
      <c r="X124" s="114"/>
      <c r="Y124" s="114"/>
      <c r="Z124" s="114" t="e">
        <f>Z110/U123</f>
        <v>#DIV/0!</v>
      </c>
      <c r="AA124" s="114"/>
      <c r="AB124" s="114"/>
      <c r="AC124" s="114" t="e">
        <f>AC110/X123</f>
        <v>#DIV/0!</v>
      </c>
      <c r="AD124" s="114"/>
      <c r="AE124" s="114"/>
      <c r="AF124" s="114" t="e">
        <f>AF110/AA123</f>
        <v>#DIV/0!</v>
      </c>
      <c r="AG124" s="401"/>
      <c r="AH124" s="114"/>
      <c r="AI124" s="114" t="e">
        <f>AI110/AD123</f>
        <v>#DIV/0!</v>
      </c>
      <c r="AJ124" s="114"/>
      <c r="AK124" s="114"/>
      <c r="AL124" s="114" t="e">
        <f>AL110/AG123</f>
        <v>#DIV/0!</v>
      </c>
      <c r="AM124" s="114"/>
      <c r="AN124" s="114"/>
      <c r="AO124" s="114" t="e">
        <f>AO110/AJ123</f>
        <v>#DIV/0!</v>
      </c>
      <c r="AP124" s="114"/>
      <c r="AQ124" s="114"/>
      <c r="AR124" s="114" t="e">
        <f>AR110/AM123</f>
        <v>#DIV/0!</v>
      </c>
      <c r="AS124" s="114"/>
      <c r="AT124" s="162"/>
      <c r="AU124" s="162"/>
      <c r="AV124" s="162"/>
    </row>
    <row r="125" spans="1:49">
      <c r="A125" s="57"/>
      <c r="B125" s="58" t="s">
        <v>160</v>
      </c>
      <c r="C125" s="62"/>
      <c r="D125" s="14"/>
      <c r="E125" s="14"/>
      <c r="F125" s="14"/>
      <c r="G125" s="183"/>
      <c r="H125" s="139"/>
      <c r="I125" s="139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406"/>
      <c r="AH125" s="273"/>
      <c r="AI125" s="273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163"/>
      <c r="AU125" s="163"/>
      <c r="AV125" s="3"/>
    </row>
    <row r="126" spans="1:49">
      <c r="A126" s="151"/>
      <c r="B126" s="164" t="s">
        <v>161</v>
      </c>
      <c r="C126" s="62"/>
      <c r="D126" s="14"/>
      <c r="E126" s="14"/>
      <c r="F126" s="14"/>
      <c r="G126" s="285">
        <v>1.04</v>
      </c>
      <c r="H126" s="285">
        <v>1.04</v>
      </c>
      <c r="I126" s="285">
        <v>1.04</v>
      </c>
      <c r="J126" s="165">
        <v>1.04</v>
      </c>
      <c r="K126" s="167">
        <v>1.04</v>
      </c>
      <c r="L126" s="167">
        <v>1.04</v>
      </c>
      <c r="M126" s="167">
        <v>1.04</v>
      </c>
      <c r="N126" s="167">
        <v>1.04</v>
      </c>
      <c r="O126" s="167">
        <v>1.04</v>
      </c>
      <c r="P126" s="167">
        <v>1.04</v>
      </c>
      <c r="Q126" s="167">
        <v>1.04</v>
      </c>
      <c r="R126" s="167">
        <v>1.04</v>
      </c>
      <c r="S126" s="167">
        <v>1.04</v>
      </c>
      <c r="T126" s="167">
        <v>1.04</v>
      </c>
      <c r="U126" s="167">
        <v>1.04</v>
      </c>
      <c r="V126" s="167">
        <v>1.04</v>
      </c>
      <c r="W126" s="167">
        <v>1.04</v>
      </c>
      <c r="X126" s="167">
        <v>1.04</v>
      </c>
      <c r="Y126" s="167">
        <v>1.04</v>
      </c>
      <c r="Z126" s="167">
        <v>1.04</v>
      </c>
      <c r="AA126" s="167">
        <v>1.04</v>
      </c>
      <c r="AB126" s="167">
        <v>1.04</v>
      </c>
      <c r="AC126" s="167">
        <v>1.04</v>
      </c>
      <c r="AD126" s="167">
        <v>1.04</v>
      </c>
      <c r="AE126" s="167">
        <v>1.04</v>
      </c>
      <c r="AF126" s="167">
        <v>1.04</v>
      </c>
      <c r="AG126" s="166">
        <v>1.04</v>
      </c>
      <c r="AH126" s="167">
        <v>1.04</v>
      </c>
      <c r="AI126" s="167">
        <v>1.04</v>
      </c>
      <c r="AJ126" s="167">
        <v>1.04</v>
      </c>
      <c r="AK126" s="167">
        <v>1.04</v>
      </c>
      <c r="AL126" s="167">
        <v>1.04</v>
      </c>
      <c r="AM126" s="167">
        <v>1.04</v>
      </c>
      <c r="AN126" s="167">
        <v>1.04</v>
      </c>
      <c r="AO126" s="167">
        <v>1.04</v>
      </c>
      <c r="AP126" s="167">
        <v>1.04</v>
      </c>
      <c r="AQ126" s="167">
        <v>1.04</v>
      </c>
      <c r="AR126" s="167">
        <v>1.04</v>
      </c>
      <c r="AS126" s="167">
        <v>1.04</v>
      </c>
      <c r="AV126" s="137"/>
    </row>
    <row r="127" spans="1:49">
      <c r="A127" s="1752"/>
      <c r="B127" s="164" t="s">
        <v>162</v>
      </c>
      <c r="C127" s="62"/>
      <c r="D127" s="14"/>
      <c r="E127" s="14"/>
      <c r="F127" s="14"/>
      <c r="G127" s="184">
        <v>1.04</v>
      </c>
      <c r="H127" s="184">
        <v>1.04</v>
      </c>
      <c r="I127" s="184">
        <v>1.04</v>
      </c>
      <c r="J127" s="166">
        <v>1.04</v>
      </c>
      <c r="K127" s="167">
        <v>1.04</v>
      </c>
      <c r="L127" s="167">
        <v>1.04</v>
      </c>
      <c r="M127" s="167">
        <v>1.04</v>
      </c>
      <c r="N127" s="167">
        <v>1.04</v>
      </c>
      <c r="O127" s="167">
        <v>1.04</v>
      </c>
      <c r="P127" s="167">
        <v>1.04</v>
      </c>
      <c r="Q127" s="167">
        <v>1.04</v>
      </c>
      <c r="R127" s="167">
        <v>1.04</v>
      </c>
      <c r="S127" s="167">
        <v>1.04</v>
      </c>
      <c r="T127" s="167">
        <v>1.04</v>
      </c>
      <c r="U127" s="167">
        <v>1.04</v>
      </c>
      <c r="V127" s="167">
        <v>1.04</v>
      </c>
      <c r="W127" s="167">
        <v>1.04</v>
      </c>
      <c r="X127" s="167">
        <v>1.04</v>
      </c>
      <c r="Y127" s="167">
        <v>1.04</v>
      </c>
      <c r="Z127" s="167">
        <v>1.04</v>
      </c>
      <c r="AA127" s="167">
        <v>1.04</v>
      </c>
      <c r="AB127" s="167">
        <v>1.04</v>
      </c>
      <c r="AC127" s="167">
        <v>1.04</v>
      </c>
      <c r="AD127" s="167">
        <v>1.04</v>
      </c>
      <c r="AE127" s="167">
        <v>1.04</v>
      </c>
      <c r="AF127" s="167">
        <v>1.04</v>
      </c>
      <c r="AG127" s="166">
        <v>1.04</v>
      </c>
      <c r="AH127" s="167">
        <v>1.04</v>
      </c>
      <c r="AI127" s="167">
        <v>1.04</v>
      </c>
      <c r="AJ127" s="167">
        <v>1.04</v>
      </c>
      <c r="AK127" s="167">
        <v>1.04</v>
      </c>
      <c r="AL127" s="167">
        <v>1.04</v>
      </c>
      <c r="AM127" s="167">
        <v>1.04</v>
      </c>
      <c r="AN127" s="167">
        <v>1.04</v>
      </c>
      <c r="AO127" s="167">
        <v>1.04</v>
      </c>
      <c r="AP127" s="167">
        <v>1.04</v>
      </c>
      <c r="AQ127" s="167">
        <v>1.04</v>
      </c>
      <c r="AR127" s="167">
        <v>1.04</v>
      </c>
      <c r="AS127" s="167">
        <v>1.04</v>
      </c>
      <c r="AT127" s="61"/>
      <c r="AU127" s="61"/>
      <c r="AV127" s="137"/>
    </row>
    <row r="128" spans="1:49" ht="24">
      <c r="A128" s="1753"/>
      <c r="B128" s="164" t="s">
        <v>163</v>
      </c>
      <c r="C128" s="62"/>
      <c r="D128" s="14"/>
      <c r="E128" s="14"/>
      <c r="F128" s="14"/>
      <c r="G128" s="184">
        <v>1.04</v>
      </c>
      <c r="H128" s="184">
        <v>1.04</v>
      </c>
      <c r="I128" s="184">
        <v>1.04</v>
      </c>
      <c r="J128" s="167">
        <v>1.04</v>
      </c>
      <c r="K128" s="167">
        <v>1.04</v>
      </c>
      <c r="L128" s="167">
        <v>1.04</v>
      </c>
      <c r="M128" s="167">
        <v>1.04</v>
      </c>
      <c r="N128" s="167">
        <v>1.04</v>
      </c>
      <c r="O128" s="167">
        <v>1.04</v>
      </c>
      <c r="P128" s="167">
        <v>1.04</v>
      </c>
      <c r="Q128" s="167">
        <v>1.04</v>
      </c>
      <c r="R128" s="167">
        <v>1.04</v>
      </c>
      <c r="S128" s="167">
        <v>1.04</v>
      </c>
      <c r="T128" s="167">
        <v>1.04</v>
      </c>
      <c r="U128" s="167">
        <v>1.04</v>
      </c>
      <c r="V128" s="167">
        <v>1.04</v>
      </c>
      <c r="W128" s="167">
        <v>1.04</v>
      </c>
      <c r="X128" s="167">
        <v>1.04</v>
      </c>
      <c r="Y128" s="167">
        <v>1.04</v>
      </c>
      <c r="Z128" s="167">
        <v>1.04</v>
      </c>
      <c r="AA128" s="167">
        <v>1.04</v>
      </c>
      <c r="AB128" s="167">
        <v>1.04</v>
      </c>
      <c r="AC128" s="167">
        <v>1.04</v>
      </c>
      <c r="AD128" s="167">
        <v>1.04</v>
      </c>
      <c r="AE128" s="167">
        <v>1.04</v>
      </c>
      <c r="AF128" s="167">
        <v>1.04</v>
      </c>
      <c r="AG128" s="166">
        <v>1.04</v>
      </c>
      <c r="AH128" s="167">
        <v>1.04</v>
      </c>
      <c r="AI128" s="167">
        <v>1.04</v>
      </c>
      <c r="AJ128" s="167">
        <v>1.04</v>
      </c>
      <c r="AK128" s="167">
        <v>1.04</v>
      </c>
      <c r="AL128" s="167">
        <v>1.04</v>
      </c>
      <c r="AM128" s="167">
        <v>1.04</v>
      </c>
      <c r="AN128" s="167">
        <v>1.04</v>
      </c>
      <c r="AO128" s="167">
        <v>1.04</v>
      </c>
      <c r="AP128" s="167">
        <v>1.04</v>
      </c>
      <c r="AQ128" s="167">
        <v>1.04</v>
      </c>
      <c r="AR128" s="167">
        <v>1.04</v>
      </c>
      <c r="AS128" s="167">
        <v>1.04</v>
      </c>
      <c r="AT128" s="61"/>
      <c r="AU128" s="61"/>
      <c r="AV128" s="137"/>
    </row>
    <row r="129" spans="1:48" s="13" customFormat="1" ht="24">
      <c r="A129" s="1754"/>
      <c r="B129" s="168" t="s">
        <v>164</v>
      </c>
      <c r="C129" s="6"/>
      <c r="D129" s="48"/>
      <c r="E129" s="48"/>
      <c r="F129" s="48"/>
      <c r="G129" s="277">
        <v>1.04</v>
      </c>
      <c r="H129" s="277">
        <v>1.04</v>
      </c>
      <c r="I129" s="277">
        <v>1.04</v>
      </c>
      <c r="J129" s="278">
        <v>1.04</v>
      </c>
      <c r="K129" s="167">
        <v>1.04</v>
      </c>
      <c r="L129" s="167">
        <v>1.04</v>
      </c>
      <c r="M129" s="167">
        <v>1.04</v>
      </c>
      <c r="N129" s="167">
        <v>1.04</v>
      </c>
      <c r="O129" s="167">
        <v>1.04</v>
      </c>
      <c r="P129" s="167">
        <v>1.04</v>
      </c>
      <c r="Q129" s="167">
        <v>1.04</v>
      </c>
      <c r="R129" s="167">
        <v>1.04</v>
      </c>
      <c r="S129" s="167">
        <v>1.04</v>
      </c>
      <c r="T129" s="167">
        <v>1.04</v>
      </c>
      <c r="U129" s="167">
        <v>1.04</v>
      </c>
      <c r="V129" s="167">
        <v>1.04</v>
      </c>
      <c r="W129" s="167">
        <v>1.04</v>
      </c>
      <c r="X129" s="167">
        <v>1.04</v>
      </c>
      <c r="Y129" s="167">
        <v>1.04</v>
      </c>
      <c r="Z129" s="167">
        <v>1.04</v>
      </c>
      <c r="AA129" s="167">
        <v>1.04</v>
      </c>
      <c r="AB129" s="167">
        <v>1.04</v>
      </c>
      <c r="AC129" s="167">
        <v>1.04</v>
      </c>
      <c r="AD129" s="167">
        <v>1.04</v>
      </c>
      <c r="AE129" s="167">
        <v>1.04</v>
      </c>
      <c r="AF129" s="167">
        <v>1.04</v>
      </c>
      <c r="AG129" s="166">
        <v>1.04</v>
      </c>
      <c r="AH129" s="167">
        <v>1.04</v>
      </c>
      <c r="AI129" s="167">
        <v>1.04</v>
      </c>
      <c r="AJ129" s="167">
        <v>1.04</v>
      </c>
      <c r="AK129" s="167">
        <v>1.04</v>
      </c>
      <c r="AL129" s="167">
        <v>1.04</v>
      </c>
      <c r="AM129" s="167">
        <v>1.04</v>
      </c>
      <c r="AN129" s="167">
        <v>1.04</v>
      </c>
      <c r="AO129" s="167">
        <v>1.04</v>
      </c>
      <c r="AP129" s="167">
        <v>1.04</v>
      </c>
      <c r="AQ129" s="167">
        <v>1.04</v>
      </c>
      <c r="AR129" s="167">
        <v>1.04</v>
      </c>
      <c r="AS129" s="167">
        <v>1.04</v>
      </c>
      <c r="AT129" s="113"/>
      <c r="AU129" s="113"/>
      <c r="AV129" s="130"/>
    </row>
    <row r="130" spans="1:48">
      <c r="A130" s="1752"/>
      <c r="B130" s="164" t="s">
        <v>165</v>
      </c>
      <c r="C130" s="62"/>
      <c r="D130" s="14"/>
      <c r="E130" s="14"/>
      <c r="F130" s="14"/>
      <c r="G130" s="184">
        <v>1.04</v>
      </c>
      <c r="H130" s="184">
        <v>1.04</v>
      </c>
      <c r="I130" s="184">
        <v>1.04</v>
      </c>
      <c r="J130" s="167">
        <v>1.04</v>
      </c>
      <c r="K130" s="167">
        <v>1.04</v>
      </c>
      <c r="L130" s="167">
        <v>1.04</v>
      </c>
      <c r="M130" s="167">
        <v>1.04</v>
      </c>
      <c r="N130" s="167">
        <v>1.04</v>
      </c>
      <c r="O130" s="167">
        <v>1.04</v>
      </c>
      <c r="P130" s="167">
        <v>1.04</v>
      </c>
      <c r="Q130" s="167">
        <v>1.04</v>
      </c>
      <c r="R130" s="167">
        <v>1.04</v>
      </c>
      <c r="S130" s="167">
        <v>1.04</v>
      </c>
      <c r="T130" s="167">
        <v>1.04</v>
      </c>
      <c r="U130" s="167">
        <v>1.04</v>
      </c>
      <c r="V130" s="167">
        <v>1.04</v>
      </c>
      <c r="W130" s="167">
        <v>1.04</v>
      </c>
      <c r="X130" s="167">
        <v>1.04</v>
      </c>
      <c r="Y130" s="167">
        <v>1.04</v>
      </c>
      <c r="Z130" s="167">
        <v>1.04</v>
      </c>
      <c r="AA130" s="167">
        <v>1.04</v>
      </c>
      <c r="AB130" s="167">
        <v>1.04</v>
      </c>
      <c r="AC130" s="167">
        <v>1.04</v>
      </c>
      <c r="AD130" s="167">
        <v>1.04</v>
      </c>
      <c r="AE130" s="167">
        <v>1.04</v>
      </c>
      <c r="AF130" s="167">
        <v>1.04</v>
      </c>
      <c r="AG130" s="166">
        <v>1.04</v>
      </c>
      <c r="AH130" s="167">
        <v>1.04</v>
      </c>
      <c r="AI130" s="167">
        <v>1.04</v>
      </c>
      <c r="AJ130" s="167">
        <v>1.04</v>
      </c>
      <c r="AK130" s="167">
        <v>1.04</v>
      </c>
      <c r="AL130" s="167">
        <v>1.04</v>
      </c>
      <c r="AM130" s="167">
        <v>1.04</v>
      </c>
      <c r="AN130" s="167">
        <v>1.04</v>
      </c>
      <c r="AO130" s="167">
        <v>1.04</v>
      </c>
      <c r="AP130" s="167">
        <v>1.04</v>
      </c>
      <c r="AQ130" s="167">
        <v>1.04</v>
      </c>
      <c r="AR130" s="167">
        <v>1.04</v>
      </c>
      <c r="AS130" s="167">
        <v>1.04</v>
      </c>
      <c r="AT130" s="169"/>
      <c r="AU130" s="169"/>
      <c r="AV130" s="137"/>
    </row>
    <row r="131" spans="1:48">
      <c r="A131" s="1753"/>
      <c r="B131" s="58"/>
      <c r="C131" s="62"/>
      <c r="D131" s="14"/>
      <c r="E131" s="14"/>
      <c r="F131" s="14"/>
      <c r="G131" s="183"/>
      <c r="H131" s="80"/>
      <c r="I131" s="8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389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61"/>
      <c r="AU131" s="61"/>
      <c r="AV131" s="137"/>
    </row>
    <row r="132" spans="1:48" s="175" customFormat="1">
      <c r="A132" s="1754"/>
      <c r="B132" s="170"/>
      <c r="C132" s="171"/>
      <c r="D132" s="48"/>
      <c r="E132" s="138">
        <f>E106/D106</f>
        <v>0.89389096431514925</v>
      </c>
      <c r="F132" s="138">
        <f>F106/D106</f>
        <v>0.10610903568485072</v>
      </c>
      <c r="G132" s="187"/>
      <c r="H132" s="172"/>
      <c r="I132" s="172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391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173"/>
      <c r="AU132" s="173"/>
      <c r="AV132" s="174"/>
    </row>
    <row r="133" spans="1:48">
      <c r="A133" s="57"/>
      <c r="B133" s="58"/>
      <c r="C133" s="62"/>
      <c r="D133" s="14"/>
      <c r="E133" s="14"/>
      <c r="F133" s="14"/>
      <c r="G133" s="183"/>
      <c r="H133" s="80"/>
      <c r="I133" s="8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389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61"/>
      <c r="AU133" s="61"/>
      <c r="AV133" s="137"/>
    </row>
    <row r="134" spans="1:48">
      <c r="A134" s="57"/>
      <c r="B134" s="58"/>
      <c r="C134" s="62"/>
      <c r="D134" s="116"/>
      <c r="E134" s="116"/>
      <c r="F134" s="116"/>
      <c r="G134" s="196"/>
      <c r="H134" s="176"/>
      <c r="I134" s="1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417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177"/>
      <c r="AU134" s="177"/>
      <c r="AV134" s="137"/>
    </row>
    <row r="135" spans="1:48">
      <c r="A135" s="151"/>
      <c r="B135" s="152"/>
      <c r="C135" s="153"/>
      <c r="D135" s="108"/>
      <c r="E135" s="108"/>
      <c r="F135" s="108"/>
      <c r="G135" s="191"/>
      <c r="H135" s="149"/>
      <c r="I135" s="149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</row>
    <row r="136" spans="1:48">
      <c r="A136" s="151"/>
      <c r="B136" s="152"/>
      <c r="C136" s="153"/>
      <c r="D136" s="108"/>
      <c r="E136" s="108"/>
      <c r="F136" s="108"/>
      <c r="G136" s="191"/>
      <c r="H136" s="149"/>
      <c r="I136" s="149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</row>
    <row r="137" spans="1:48">
      <c r="A137" s="151"/>
      <c r="B137" s="152"/>
      <c r="C137" s="153"/>
      <c r="D137" s="108"/>
      <c r="E137" s="108"/>
      <c r="F137" s="108"/>
      <c r="G137" s="191"/>
      <c r="H137" s="149"/>
      <c r="I137" s="149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</row>
    <row r="138" spans="1:48">
      <c r="A138" s="151"/>
      <c r="B138" s="152"/>
      <c r="C138" s="153"/>
      <c r="D138" s="108"/>
      <c r="E138" s="108"/>
      <c r="F138" s="108"/>
      <c r="G138" s="191"/>
      <c r="H138" s="149"/>
      <c r="I138" s="149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</row>
    <row r="139" spans="1:48">
      <c r="A139" s="151"/>
      <c r="B139" s="152"/>
      <c r="C139" s="153"/>
      <c r="D139" s="108"/>
      <c r="E139" s="108"/>
      <c r="F139" s="108"/>
      <c r="G139" s="191"/>
      <c r="H139" s="149"/>
      <c r="I139" s="149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</row>
    <row r="140" spans="1:48">
      <c r="A140" s="151"/>
      <c r="B140" s="152"/>
      <c r="C140" s="153"/>
      <c r="D140" s="108"/>
      <c r="E140" s="108"/>
      <c r="F140" s="108"/>
      <c r="G140" s="191"/>
      <c r="H140" s="149"/>
      <c r="I140" s="149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</row>
    <row r="141" spans="1:48">
      <c r="A141" s="151"/>
      <c r="B141" s="152"/>
      <c r="C141" s="153"/>
      <c r="D141" s="108"/>
      <c r="E141" s="108"/>
      <c r="F141" s="108"/>
      <c r="G141" s="191"/>
      <c r="H141" s="149"/>
      <c r="I141" s="149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</row>
    <row r="142" spans="1:48">
      <c r="A142" s="151"/>
      <c r="B142" s="152"/>
      <c r="C142" s="153"/>
      <c r="D142" s="108"/>
      <c r="E142" s="108"/>
      <c r="F142" s="108"/>
      <c r="G142" s="191"/>
      <c r="H142" s="149"/>
      <c r="I142" s="149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</row>
    <row r="143" spans="1:48">
      <c r="A143" s="151"/>
      <c r="B143" s="152"/>
      <c r="C143" s="153"/>
      <c r="D143" s="108"/>
      <c r="E143" s="108"/>
      <c r="F143" s="108"/>
      <c r="G143" s="191"/>
      <c r="H143" s="149"/>
      <c r="I143" s="149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</row>
    <row r="144" spans="1:48">
      <c r="A144" s="151"/>
      <c r="B144" s="152"/>
      <c r="C144" s="153"/>
      <c r="D144" s="108"/>
      <c r="E144" s="108"/>
      <c r="F144" s="108"/>
      <c r="G144" s="191"/>
      <c r="H144" s="149"/>
      <c r="I144" s="149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</row>
    <row r="145" spans="1:45">
      <c r="A145" s="151"/>
      <c r="B145" s="152"/>
      <c r="C145" s="153"/>
      <c r="D145" s="108"/>
      <c r="E145" s="108"/>
      <c r="F145" s="108"/>
      <c r="G145" s="191"/>
      <c r="H145" s="149"/>
      <c r="I145" s="149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</row>
    <row r="146" spans="1:45">
      <c r="A146" s="151"/>
      <c r="B146" s="152"/>
      <c r="C146" s="153"/>
      <c r="D146" s="108"/>
      <c r="E146" s="108"/>
      <c r="F146" s="108"/>
      <c r="G146" s="191"/>
      <c r="H146" s="149"/>
      <c r="I146" s="149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</row>
    <row r="147" spans="1:45">
      <c r="A147" s="151"/>
      <c r="B147" s="152"/>
      <c r="C147" s="153"/>
      <c r="D147" s="108"/>
      <c r="E147" s="108"/>
      <c r="F147" s="108"/>
      <c r="G147" s="191"/>
      <c r="H147" s="149"/>
      <c r="I147" s="149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</row>
    <row r="148" spans="1:45">
      <c r="A148" s="151"/>
      <c r="B148" s="152"/>
      <c r="C148" s="153"/>
      <c r="D148" s="108"/>
      <c r="E148" s="108"/>
      <c r="F148" s="108"/>
      <c r="G148" s="191"/>
      <c r="H148" s="149"/>
      <c r="I148" s="149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</row>
    <row r="149" spans="1:45">
      <c r="A149" s="151"/>
      <c r="B149" s="152"/>
      <c r="C149" s="153"/>
      <c r="D149" s="108"/>
      <c r="E149" s="108"/>
      <c r="F149" s="108"/>
      <c r="G149" s="191"/>
      <c r="H149" s="149"/>
      <c r="I149" s="149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</row>
    <row r="150" spans="1:45">
      <c r="H150" s="3">
        <f>H27*D111+D112*H28</f>
        <v>6847009.5660159122</v>
      </c>
      <c r="K150" s="13" t="e">
        <f ca="1">K27*G111+G112*K28</f>
        <v>#REF!</v>
      </c>
      <c r="N150" s="13" t="e">
        <f ca="1">N27*J111+J112*N28</f>
        <v>#REF!</v>
      </c>
      <c r="Q150" s="13" t="e">
        <f ca="1">Q27*M111+M112*Q28</f>
        <v>#REF!</v>
      </c>
      <c r="T150" s="13" t="e">
        <f ca="1">T27*P111+P112*T28</f>
        <v>#REF!</v>
      </c>
      <c r="W150" s="13" t="e">
        <f ca="1">W27*S111+S112*W28</f>
        <v>#REF!</v>
      </c>
      <c r="Z150" s="13" t="e">
        <f ca="1">Z27*V111+V112*Z28</f>
        <v>#REF!</v>
      </c>
      <c r="AC150" s="13" t="e">
        <f ca="1">AC27*Y111+Y112*AC28</f>
        <v>#REF!</v>
      </c>
      <c r="AF150" s="13" t="e">
        <f ca="1">AF27*AB111+AB112*AF28</f>
        <v>#REF!</v>
      </c>
      <c r="AI150" s="11" t="e">
        <f ca="1">AI27*AE111+AE112*AI28</f>
        <v>#REF!</v>
      </c>
      <c r="AL150" s="11" t="e">
        <f ca="1">AL27*AH111+AH112*AL28</f>
        <v>#REF!</v>
      </c>
      <c r="AO150" s="11" t="e">
        <f ca="1">AO27*AK111+AK112*AO28</f>
        <v>#REF!</v>
      </c>
      <c r="AR150" s="11" t="e">
        <f ca="1">AR27*AN111+AN112*AR28</f>
        <v>#REF!</v>
      </c>
    </row>
  </sheetData>
  <mergeCells count="20">
    <mergeCell ref="AN2:AP2"/>
    <mergeCell ref="AQ2:AS2"/>
    <mergeCell ref="A1:I1"/>
    <mergeCell ref="D2:F2"/>
    <mergeCell ref="G2:I2"/>
    <mergeCell ref="J2:L2"/>
    <mergeCell ref="M2:O2"/>
    <mergeCell ref="AK2:AM2"/>
    <mergeCell ref="AE2:AG2"/>
    <mergeCell ref="AH2:AJ2"/>
    <mergeCell ref="A130:A132"/>
    <mergeCell ref="S2:U2"/>
    <mergeCell ref="V2:X2"/>
    <mergeCell ref="Y2:AA2"/>
    <mergeCell ref="AB2:AD2"/>
    <mergeCell ref="P2:R2"/>
    <mergeCell ref="A4:C4"/>
    <mergeCell ref="B29:B30"/>
    <mergeCell ref="A31:C31"/>
    <mergeCell ref="A127:A129"/>
  </mergeCells>
  <printOptions horizontalCentered="1"/>
  <pageMargins left="0" right="0" top="0" bottom="0" header="0" footer="0"/>
  <pageSetup paperSize="9" scale="26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69"/>
  <sheetViews>
    <sheetView workbookViewId="0">
      <selection activeCell="D69" sqref="D69"/>
    </sheetView>
  </sheetViews>
  <sheetFormatPr defaultColWidth="9.140625" defaultRowHeight="15"/>
  <cols>
    <col min="1" max="1" width="7.42578125" style="3" customWidth="1"/>
    <col min="2" max="2" width="35.42578125" style="179" customWidth="1"/>
    <col min="3" max="3" width="13.140625" style="3" customWidth="1"/>
    <col min="4" max="4" width="13.5703125" style="3" customWidth="1"/>
    <col min="5" max="5" width="14.28515625" style="178" customWidth="1"/>
    <col min="6" max="6" width="8.140625" style="3" customWidth="1"/>
    <col min="7" max="7" width="15.5703125" style="3" customWidth="1"/>
    <col min="8" max="8" width="16.28515625" style="3" customWidth="1"/>
    <col min="9" max="9" width="13.140625" style="3" customWidth="1"/>
    <col min="10" max="10" width="12.85546875" style="3" customWidth="1"/>
    <col min="11" max="11" width="15" style="3" customWidth="1"/>
    <col min="12" max="12" width="15.28515625" style="3" customWidth="1"/>
    <col min="13" max="21" width="15" style="3" customWidth="1"/>
    <col min="22" max="57" width="15" style="3" hidden="1" customWidth="1"/>
    <col min="58" max="58" width="15.5703125" style="61" customWidth="1"/>
    <col min="59" max="59" width="18.28515625" style="3" customWidth="1"/>
    <col min="60" max="16384" width="9.140625" style="3"/>
  </cols>
  <sheetData>
    <row r="1" spans="1:58" ht="36" customHeight="1">
      <c r="A1" s="1688" t="s">
        <v>284</v>
      </c>
      <c r="B1" s="1688"/>
      <c r="C1" s="1688"/>
      <c r="D1" s="1688"/>
      <c r="E1" s="1688"/>
      <c r="F1" s="1688"/>
      <c r="G1" s="1688"/>
      <c r="H1" s="1688"/>
      <c r="I1" s="1688"/>
      <c r="J1" s="1688"/>
      <c r="K1" s="1688"/>
      <c r="L1" s="1688"/>
      <c r="M1" s="1688"/>
      <c r="N1" s="1688"/>
      <c r="O1" s="1688"/>
      <c r="P1" s="1688"/>
      <c r="Q1" s="1688"/>
      <c r="R1" s="1688"/>
      <c r="S1" s="1688"/>
      <c r="T1" s="1688"/>
      <c r="U1" s="1688"/>
      <c r="V1" s="1688"/>
      <c r="W1" s="1688"/>
      <c r="X1" s="1688"/>
      <c r="Y1" s="1688"/>
      <c r="Z1" s="1688"/>
      <c r="AA1" s="1688"/>
      <c r="AB1" s="1688"/>
      <c r="AC1" s="1688"/>
      <c r="AD1" s="1688"/>
      <c r="AE1" s="1688"/>
      <c r="AF1" s="1688"/>
      <c r="AG1" s="1688"/>
      <c r="AH1" s="1688"/>
      <c r="AI1" s="1688"/>
      <c r="AJ1" s="1688"/>
      <c r="AK1" s="1688"/>
      <c r="AL1" s="1688"/>
      <c r="AM1" s="1688"/>
      <c r="AN1" s="1688"/>
      <c r="AO1" s="1688"/>
      <c r="AP1" s="1688"/>
      <c r="AQ1" s="1688"/>
      <c r="AR1" s="1688"/>
      <c r="AS1" s="1688"/>
      <c r="AT1" s="1688"/>
      <c r="AU1" s="1688"/>
      <c r="AV1" s="1688"/>
      <c r="AW1" s="1688"/>
      <c r="AX1" s="1688"/>
      <c r="AY1" s="1688"/>
      <c r="AZ1" s="1688"/>
      <c r="BA1" s="1688"/>
      <c r="BB1" s="1688"/>
      <c r="BC1" s="1688"/>
      <c r="BD1" s="1688"/>
      <c r="BE1" s="1688"/>
      <c r="BF1" s="1689"/>
    </row>
    <row r="2" spans="1:58" hidden="1">
      <c r="C2" s="3" t="s">
        <v>166</v>
      </c>
      <c r="F2" s="198"/>
      <c r="G2" s="198">
        <v>1.034</v>
      </c>
      <c r="H2" s="198">
        <v>1.03</v>
      </c>
      <c r="I2" s="198">
        <v>1.03</v>
      </c>
      <c r="J2" s="198">
        <v>1.03</v>
      </c>
      <c r="K2" s="198">
        <v>1.03</v>
      </c>
      <c r="L2" s="198">
        <v>1.03</v>
      </c>
      <c r="M2" s="198">
        <v>1.03</v>
      </c>
      <c r="N2" s="198">
        <v>1.03</v>
      </c>
      <c r="O2" s="198">
        <v>1.03</v>
      </c>
      <c r="P2" s="198">
        <v>1.03</v>
      </c>
      <c r="Q2" s="198">
        <v>1.03</v>
      </c>
      <c r="R2" s="198">
        <v>1.03</v>
      </c>
      <c r="S2" s="198">
        <v>1.03</v>
      </c>
      <c r="T2" s="198">
        <v>1.03</v>
      </c>
      <c r="U2" s="198">
        <v>1.03</v>
      </c>
      <c r="V2" s="198">
        <v>1.03</v>
      </c>
      <c r="W2" s="198">
        <v>1.03</v>
      </c>
      <c r="X2" s="198">
        <v>1.03</v>
      </c>
      <c r="Y2" s="198">
        <v>1.03</v>
      </c>
      <c r="Z2" s="198">
        <v>1.03</v>
      </c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</row>
    <row r="3" spans="1:58" hidden="1">
      <c r="B3" s="179" t="s">
        <v>167</v>
      </c>
      <c r="C3" s="3" t="s">
        <v>168</v>
      </c>
      <c r="F3" s="198"/>
      <c r="G3" s="198">
        <v>1.018</v>
      </c>
      <c r="H3" s="198">
        <v>1.0229999999999999</v>
      </c>
      <c r="I3" s="198">
        <v>1.0229999999999999</v>
      </c>
      <c r="J3" s="198">
        <v>1.0229999999999999</v>
      </c>
      <c r="K3" s="198">
        <v>1.0229999999999999</v>
      </c>
      <c r="L3" s="198">
        <v>1.0229999999999999</v>
      </c>
      <c r="M3" s="198">
        <v>1.0229999999999999</v>
      </c>
      <c r="N3" s="198">
        <v>1.0229999999999999</v>
      </c>
      <c r="O3" s="198">
        <v>1.0229999999999999</v>
      </c>
      <c r="P3" s="198">
        <v>1.0229999999999999</v>
      </c>
      <c r="Q3" s="198">
        <v>1.0229999999999999</v>
      </c>
      <c r="R3" s="198">
        <v>1.0229999999999999</v>
      </c>
      <c r="S3" s="198">
        <v>1.0229999999999999</v>
      </c>
      <c r="T3" s="198">
        <v>1.0229999999999999</v>
      </c>
      <c r="U3" s="198">
        <v>1.0229999999999999</v>
      </c>
      <c r="V3" s="198">
        <v>1.0229999999999999</v>
      </c>
      <c r="W3" s="198">
        <v>1.0229999999999999</v>
      </c>
      <c r="X3" s="198">
        <v>1.0229999999999999</v>
      </c>
      <c r="Y3" s="198">
        <v>1.0229999999999999</v>
      </c>
      <c r="Z3" s="198">
        <v>1.0229999999999999</v>
      </c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</row>
    <row r="4" spans="1:58" hidden="1">
      <c r="C4" s="3" t="s">
        <v>169</v>
      </c>
      <c r="F4" s="198"/>
      <c r="G4" s="198">
        <v>1.1000000000000001</v>
      </c>
      <c r="H4" s="198">
        <v>1.1000000000000001</v>
      </c>
      <c r="I4" s="198">
        <v>1.1000000000000001</v>
      </c>
      <c r="J4" s="198">
        <v>1.1000000000000001</v>
      </c>
      <c r="K4" s="198">
        <v>1.1000000000000001</v>
      </c>
      <c r="L4" s="198">
        <v>1.1000000000000001</v>
      </c>
      <c r="M4" s="198">
        <v>1.1000000000000001</v>
      </c>
      <c r="N4" s="198">
        <v>1.1000000000000001</v>
      </c>
      <c r="O4" s="198">
        <v>1.1000000000000001</v>
      </c>
      <c r="P4" s="198">
        <v>1.1000000000000001</v>
      </c>
      <c r="Q4" s="198">
        <v>1.1000000000000001</v>
      </c>
      <c r="R4" s="198">
        <v>1.1000000000000001</v>
      </c>
      <c r="S4" s="198">
        <v>1.1000000000000001</v>
      </c>
      <c r="T4" s="198">
        <v>1.1000000000000001</v>
      </c>
      <c r="U4" s="198">
        <v>1.1000000000000001</v>
      </c>
      <c r="V4" s="198">
        <v>1.1000000000000001</v>
      </c>
      <c r="W4" s="198">
        <v>1.1000000000000001</v>
      </c>
      <c r="X4" s="198">
        <v>1.1000000000000001</v>
      </c>
      <c r="Y4" s="198">
        <v>1.1000000000000001</v>
      </c>
      <c r="Z4" s="198">
        <v>1.1000000000000001</v>
      </c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</row>
    <row r="5" spans="1:58" hidden="1">
      <c r="C5" s="3" t="s">
        <v>170</v>
      </c>
      <c r="F5" s="198"/>
      <c r="G5" s="198">
        <v>1.05</v>
      </c>
      <c r="H5" s="198">
        <v>1.0489999999999999</v>
      </c>
      <c r="I5" s="198">
        <v>1.0489999999999999</v>
      </c>
      <c r="J5" s="198">
        <v>1.0489999999999999</v>
      </c>
      <c r="K5" s="198">
        <v>1.0489999999999999</v>
      </c>
      <c r="L5" s="198">
        <v>1.0489999999999999</v>
      </c>
      <c r="M5" s="198">
        <v>1.0489999999999999</v>
      </c>
      <c r="N5" s="198">
        <v>1.0489999999999999</v>
      </c>
      <c r="O5" s="198">
        <v>1.0489999999999999</v>
      </c>
      <c r="P5" s="198">
        <v>1.0489999999999999</v>
      </c>
      <c r="Q5" s="198">
        <v>1.0489999999999999</v>
      </c>
      <c r="R5" s="198">
        <v>1.0489999999999999</v>
      </c>
      <c r="S5" s="198">
        <v>1.0489999999999999</v>
      </c>
      <c r="T5" s="198">
        <v>1.0489999999999999</v>
      </c>
      <c r="U5" s="198">
        <v>1.0489999999999999</v>
      </c>
      <c r="V5" s="198">
        <v>1.0489999999999999</v>
      </c>
      <c r="W5" s="198">
        <v>1.0489999999999999</v>
      </c>
      <c r="X5" s="198">
        <v>1.0489999999999999</v>
      </c>
      <c r="Y5" s="198">
        <v>1.0489999999999999</v>
      </c>
      <c r="Z5" s="198">
        <v>1.0489999999999999</v>
      </c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</row>
    <row r="6" spans="1:58" hidden="1">
      <c r="C6" s="3" t="s">
        <v>171</v>
      </c>
      <c r="F6" s="198"/>
      <c r="G6" s="198">
        <v>1.04</v>
      </c>
      <c r="H6" s="198">
        <v>1.04</v>
      </c>
      <c r="I6" s="198">
        <v>1.04</v>
      </c>
      <c r="J6" s="198">
        <v>1.04</v>
      </c>
      <c r="K6" s="198">
        <v>1.04</v>
      </c>
      <c r="L6" s="198">
        <v>1.04</v>
      </c>
      <c r="M6" s="198">
        <v>1.04</v>
      </c>
      <c r="N6" s="198">
        <v>1.04</v>
      </c>
      <c r="O6" s="198">
        <v>1.04</v>
      </c>
      <c r="P6" s="198">
        <v>1.04</v>
      </c>
      <c r="Q6" s="198">
        <v>1.04</v>
      </c>
      <c r="R6" s="198">
        <v>1.04</v>
      </c>
      <c r="S6" s="198">
        <v>1.04</v>
      </c>
      <c r="T6" s="198">
        <v>1.04</v>
      </c>
      <c r="U6" s="198">
        <v>1.04</v>
      </c>
      <c r="V6" s="198">
        <v>1.04</v>
      </c>
      <c r="W6" s="198">
        <v>1.04</v>
      </c>
      <c r="X6" s="198">
        <v>1.04</v>
      </c>
      <c r="Y6" s="198">
        <v>1.04</v>
      </c>
      <c r="Z6" s="198">
        <v>1.04</v>
      </c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</row>
    <row r="7" spans="1:58" hidden="1">
      <c r="C7" s="3" t="s">
        <v>172</v>
      </c>
      <c r="F7" s="198"/>
      <c r="G7" s="198">
        <v>1.0369999999999999</v>
      </c>
      <c r="H7" s="198">
        <v>1.04</v>
      </c>
      <c r="I7" s="198">
        <v>1.04</v>
      </c>
      <c r="J7" s="198">
        <v>1.04</v>
      </c>
      <c r="K7" s="198">
        <v>1.04</v>
      </c>
      <c r="L7" s="198">
        <v>1.04</v>
      </c>
      <c r="M7" s="198">
        <v>1.04</v>
      </c>
      <c r="N7" s="198">
        <v>1.04</v>
      </c>
      <c r="O7" s="198">
        <v>1.04</v>
      </c>
      <c r="P7" s="198">
        <v>1.04</v>
      </c>
      <c r="Q7" s="198">
        <v>1.04</v>
      </c>
      <c r="R7" s="198">
        <v>1.04</v>
      </c>
      <c r="S7" s="198">
        <v>1.04</v>
      </c>
      <c r="T7" s="198">
        <v>1.04</v>
      </c>
      <c r="U7" s="198">
        <v>1.04</v>
      </c>
      <c r="V7" s="198">
        <v>1.04</v>
      </c>
      <c r="W7" s="198">
        <v>1.04</v>
      </c>
      <c r="X7" s="198">
        <v>1.04</v>
      </c>
      <c r="Y7" s="198">
        <v>1.04</v>
      </c>
      <c r="Z7" s="198">
        <v>1.04</v>
      </c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</row>
    <row r="8" spans="1:58" hidden="1">
      <c r="C8" s="3" t="s">
        <v>173</v>
      </c>
      <c r="F8" s="198"/>
      <c r="G8" s="198">
        <v>1.036</v>
      </c>
      <c r="H8" s="198">
        <v>1.0449999999999999</v>
      </c>
      <c r="I8" s="198">
        <v>1.0449999999999999</v>
      </c>
      <c r="J8" s="198">
        <v>1.0449999999999999</v>
      </c>
      <c r="K8" s="198">
        <v>1.0449999999999999</v>
      </c>
      <c r="L8" s="198">
        <v>1.0449999999999999</v>
      </c>
      <c r="M8" s="198">
        <v>1.0449999999999999</v>
      </c>
      <c r="N8" s="198">
        <v>1.0449999999999999</v>
      </c>
      <c r="O8" s="198">
        <v>1.0449999999999999</v>
      </c>
      <c r="P8" s="198">
        <v>1.0449999999999999</v>
      </c>
      <c r="Q8" s="198">
        <v>1.0449999999999999</v>
      </c>
      <c r="R8" s="198">
        <v>1.0449999999999999</v>
      </c>
      <c r="S8" s="198">
        <v>1.0449999999999999</v>
      </c>
      <c r="T8" s="198">
        <v>1.0449999999999999</v>
      </c>
      <c r="U8" s="198">
        <v>1.0449999999999999</v>
      </c>
      <c r="V8" s="198">
        <v>1.0449999999999999</v>
      </c>
      <c r="W8" s="198">
        <v>1.0449999999999999</v>
      </c>
      <c r="X8" s="198">
        <v>1.0449999999999999</v>
      </c>
      <c r="Y8" s="198">
        <v>1.0449999999999999</v>
      </c>
      <c r="Z8" s="198">
        <v>1.0449999999999999</v>
      </c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</row>
    <row r="9" spans="1:58" ht="44.25" customHeight="1">
      <c r="A9" s="61" t="s">
        <v>0</v>
      </c>
      <c r="B9" s="199" t="s">
        <v>1</v>
      </c>
      <c r="C9" s="61" t="s">
        <v>2</v>
      </c>
      <c r="D9" s="200" t="s">
        <v>255</v>
      </c>
      <c r="E9" s="200" t="s">
        <v>256</v>
      </c>
      <c r="F9" s="200" t="s">
        <v>174</v>
      </c>
      <c r="G9" s="11" t="s">
        <v>257</v>
      </c>
      <c r="H9" s="11" t="s">
        <v>175</v>
      </c>
      <c r="I9" s="11" t="s">
        <v>5</v>
      </c>
      <c r="J9" s="11" t="s">
        <v>6</v>
      </c>
      <c r="K9" s="11" t="s">
        <v>7</v>
      </c>
      <c r="L9" s="11" t="s">
        <v>8</v>
      </c>
      <c r="M9" s="11" t="s">
        <v>9</v>
      </c>
      <c r="N9" s="11" t="s">
        <v>10</v>
      </c>
      <c r="O9" s="11" t="s">
        <v>11</v>
      </c>
      <c r="P9" s="11" t="s">
        <v>12</v>
      </c>
      <c r="Q9" s="11" t="s">
        <v>13</v>
      </c>
      <c r="R9" s="11" t="s">
        <v>14</v>
      </c>
      <c r="S9" s="11" t="s">
        <v>15</v>
      </c>
      <c r="T9" s="11" t="s">
        <v>16</v>
      </c>
      <c r="U9" s="11" t="s">
        <v>17</v>
      </c>
      <c r="V9" s="11" t="s">
        <v>18</v>
      </c>
      <c r="W9" s="11" t="s">
        <v>19</v>
      </c>
      <c r="X9" s="11" t="s">
        <v>20</v>
      </c>
      <c r="Y9" s="11" t="s">
        <v>21</v>
      </c>
      <c r="Z9" s="11" t="s">
        <v>22</v>
      </c>
      <c r="AA9" s="11" t="s">
        <v>176</v>
      </c>
      <c r="AB9" s="11" t="s">
        <v>177</v>
      </c>
      <c r="AC9" s="11" t="s">
        <v>178</v>
      </c>
      <c r="AD9" s="11" t="s">
        <v>179</v>
      </c>
      <c r="AE9" s="11" t="s">
        <v>180</v>
      </c>
      <c r="AF9" s="11" t="s">
        <v>181</v>
      </c>
      <c r="AG9" s="11" t="s">
        <v>182</v>
      </c>
      <c r="AH9" s="201" t="s">
        <v>23</v>
      </c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  <c r="BF9" s="202"/>
    </row>
    <row r="10" spans="1:58">
      <c r="A10" s="1690"/>
      <c r="B10" s="1691"/>
      <c r="C10" s="1692"/>
      <c r="D10" s="61"/>
      <c r="E10" s="203"/>
      <c r="F10" s="61"/>
      <c r="G10" s="12" t="s">
        <v>251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</row>
    <row r="11" spans="1:58" ht="30">
      <c r="A11" s="204" t="s">
        <v>25</v>
      </c>
      <c r="B11" s="199" t="s">
        <v>183</v>
      </c>
      <c r="C11" s="202" t="s">
        <v>63</v>
      </c>
      <c r="D11" s="50"/>
      <c r="E11" s="203"/>
      <c r="F11" s="50"/>
      <c r="G11" s="113" t="e">
        <f>SUM(H11:AF11)</f>
        <v>#REF!</v>
      </c>
      <c r="H11" s="426"/>
      <c r="I11" s="113" t="e">
        <f>SUM(I12:I15,I19:I27)</f>
        <v>#REF!</v>
      </c>
      <c r="J11" s="113" t="e">
        <f>SUM(J12:J15,J19:J27)</f>
        <v>#REF!</v>
      </c>
      <c r="K11" s="50">
        <f t="shared" ref="K11:W11" si="0">SUM(K12:K17)</f>
        <v>0</v>
      </c>
      <c r="L11" s="50">
        <f t="shared" si="0"/>
        <v>0</v>
      </c>
      <c r="M11" s="50">
        <f t="shared" si="0"/>
        <v>0</v>
      </c>
      <c r="N11" s="50">
        <f t="shared" si="0"/>
        <v>0</v>
      </c>
      <c r="O11" s="50">
        <f t="shared" si="0"/>
        <v>0</v>
      </c>
      <c r="P11" s="50">
        <f t="shared" si="0"/>
        <v>0</v>
      </c>
      <c r="Q11" s="50">
        <f t="shared" si="0"/>
        <v>0</v>
      </c>
      <c r="R11" s="50">
        <f t="shared" si="0"/>
        <v>0</v>
      </c>
      <c r="S11" s="50">
        <f t="shared" si="0"/>
        <v>0</v>
      </c>
      <c r="T11" s="50">
        <f t="shared" si="0"/>
        <v>0</v>
      </c>
      <c r="U11" s="50">
        <f t="shared" si="0"/>
        <v>0</v>
      </c>
      <c r="V11" s="50">
        <f t="shared" si="0"/>
        <v>0</v>
      </c>
      <c r="W11" s="50">
        <f t="shared" si="0"/>
        <v>0</v>
      </c>
      <c r="X11" s="50">
        <f>SUM(X12:X14)</f>
        <v>0</v>
      </c>
      <c r="Y11" s="50">
        <f>SUM(Y12:Y14)</f>
        <v>0</v>
      </c>
      <c r="Z11" s="50">
        <f>SUM(Z12:Z14)</f>
        <v>0</v>
      </c>
      <c r="AA11" s="50"/>
      <c r="AB11" s="50"/>
      <c r="AC11" s="50"/>
      <c r="AD11" s="50"/>
      <c r="AE11" s="50"/>
      <c r="AF11" s="50"/>
      <c r="AG11" s="50"/>
      <c r="AH11" s="50" t="e">
        <f>SUM(H11:AG11)</f>
        <v>#REF!</v>
      </c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</row>
    <row r="12" spans="1:58" s="32" customFormat="1" ht="39" customHeight="1">
      <c r="A12" s="419" t="str">
        <f>'[80]перечень меропр'!A9</f>
        <v>1.1</v>
      </c>
      <c r="B12" s="420" t="e">
        <f>#REF!</f>
        <v>#REF!</v>
      </c>
      <c r="C12" s="421" t="s">
        <v>63</v>
      </c>
      <c r="D12" s="11" t="s">
        <v>258</v>
      </c>
      <c r="E12" s="422" t="e">
        <f>#REF!</f>
        <v>#REF!</v>
      </c>
      <c r="F12" s="31" t="s">
        <v>199</v>
      </c>
      <c r="G12" s="31"/>
      <c r="H12" s="31"/>
      <c r="I12" s="427" t="e">
        <f>#REF!</f>
        <v>#REF!</v>
      </c>
      <c r="J12" s="122">
        <f t="shared" ref="J12:Z12" si="1">J18</f>
        <v>0</v>
      </c>
      <c r="K12" s="31">
        <f t="shared" si="1"/>
        <v>0</v>
      </c>
      <c r="L12" s="31">
        <f t="shared" si="1"/>
        <v>0</v>
      </c>
      <c r="M12" s="31">
        <f t="shared" si="1"/>
        <v>0</v>
      </c>
      <c r="N12" s="31">
        <f t="shared" si="1"/>
        <v>0</v>
      </c>
      <c r="O12" s="31">
        <f t="shared" si="1"/>
        <v>0</v>
      </c>
      <c r="P12" s="31">
        <f t="shared" si="1"/>
        <v>0</v>
      </c>
      <c r="Q12" s="31">
        <f t="shared" si="1"/>
        <v>0</v>
      </c>
      <c r="R12" s="31">
        <f t="shared" si="1"/>
        <v>0</v>
      </c>
      <c r="S12" s="31">
        <f t="shared" si="1"/>
        <v>0</v>
      </c>
      <c r="T12" s="31">
        <f t="shared" si="1"/>
        <v>0</v>
      </c>
      <c r="U12" s="31">
        <f t="shared" si="1"/>
        <v>0</v>
      </c>
      <c r="V12" s="31">
        <f t="shared" si="1"/>
        <v>0</v>
      </c>
      <c r="W12" s="31">
        <f t="shared" si="1"/>
        <v>0</v>
      </c>
      <c r="X12" s="31">
        <f t="shared" si="1"/>
        <v>0</v>
      </c>
      <c r="Y12" s="31">
        <f t="shared" si="1"/>
        <v>0</v>
      </c>
      <c r="Z12" s="31">
        <f t="shared" si="1"/>
        <v>0</v>
      </c>
      <c r="AA12" s="31"/>
      <c r="AB12" s="31"/>
      <c r="AC12" s="31"/>
      <c r="AD12" s="31"/>
      <c r="AE12" s="31"/>
      <c r="AF12" s="31"/>
      <c r="AG12" s="31"/>
      <c r="AH12" s="31" t="e">
        <f>SUM(H12:AG12)</f>
        <v>#REF!</v>
      </c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25"/>
    </row>
    <row r="13" spans="1:58" s="13" customFormat="1">
      <c r="A13" s="423" t="str">
        <f>'[80]перечень меропр'!A10</f>
        <v>1.2</v>
      </c>
      <c r="B13" s="420" t="e">
        <f>#REF!</f>
        <v>#REF!</v>
      </c>
      <c r="C13" s="12" t="s">
        <v>63</v>
      </c>
      <c r="D13" s="11" t="s">
        <v>258</v>
      </c>
      <c r="E13" s="422" t="e">
        <f>#REF!</f>
        <v>#REF!</v>
      </c>
      <c r="F13" s="11" t="str">
        <f>F12</f>
        <v>ТС</v>
      </c>
      <c r="G13" s="11"/>
      <c r="H13" s="11"/>
      <c r="I13" s="11"/>
      <c r="J13" s="201" t="e">
        <f>#REF!</f>
        <v>#REF!</v>
      </c>
      <c r="K13" s="11"/>
      <c r="L13" s="11">
        <f t="shared" ref="L13:Z13" si="2">L26</f>
        <v>0</v>
      </c>
      <c r="M13" s="11">
        <f t="shared" si="2"/>
        <v>0</v>
      </c>
      <c r="N13" s="11">
        <f t="shared" si="2"/>
        <v>0</v>
      </c>
      <c r="O13" s="11">
        <f t="shared" si="2"/>
        <v>0</v>
      </c>
      <c r="P13" s="11">
        <f t="shared" si="2"/>
        <v>0</v>
      </c>
      <c r="Q13" s="11">
        <f t="shared" si="2"/>
        <v>0</v>
      </c>
      <c r="R13" s="11">
        <f t="shared" si="2"/>
        <v>0</v>
      </c>
      <c r="S13" s="11">
        <f t="shared" si="2"/>
        <v>0</v>
      </c>
      <c r="T13" s="11">
        <f t="shared" si="2"/>
        <v>0</v>
      </c>
      <c r="U13" s="11">
        <f t="shared" si="2"/>
        <v>0</v>
      </c>
      <c r="V13" s="11">
        <f t="shared" si="2"/>
        <v>0</v>
      </c>
      <c r="W13" s="11">
        <f t="shared" si="2"/>
        <v>0</v>
      </c>
      <c r="X13" s="11">
        <f t="shared" si="2"/>
        <v>0</v>
      </c>
      <c r="Y13" s="11">
        <f t="shared" si="2"/>
        <v>0</v>
      </c>
      <c r="Z13" s="11">
        <f t="shared" si="2"/>
        <v>0</v>
      </c>
      <c r="AA13" s="11"/>
      <c r="AB13" s="11"/>
      <c r="AC13" s="11"/>
      <c r="AD13" s="11"/>
      <c r="AE13" s="11"/>
      <c r="AF13" s="11"/>
      <c r="AG13" s="11"/>
      <c r="AH13" s="11" t="e">
        <f>SUM(H13:AG13)</f>
        <v>#REF!</v>
      </c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3"/>
    </row>
    <row r="14" spans="1:58" s="13" customFormat="1">
      <c r="A14" s="423" t="str">
        <f>'[80]перечень меропр'!A11</f>
        <v>2</v>
      </c>
      <c r="B14" s="420"/>
      <c r="C14" s="12" t="s">
        <v>63</v>
      </c>
      <c r="D14" s="11"/>
      <c r="E14" s="422"/>
      <c r="F14" s="11" t="str">
        <f>F13</f>
        <v>ТС</v>
      </c>
      <c r="G14" s="11"/>
      <c r="H14" s="11"/>
      <c r="I14" s="11"/>
      <c r="J14" s="11"/>
      <c r="K14" s="11"/>
      <c r="L14" s="11">
        <f t="shared" ref="L14:Z14" si="3">L34</f>
        <v>0</v>
      </c>
      <c r="M14" s="11">
        <f t="shared" si="3"/>
        <v>0</v>
      </c>
      <c r="N14" s="11">
        <f t="shared" si="3"/>
        <v>0</v>
      </c>
      <c r="O14" s="11">
        <f t="shared" si="3"/>
        <v>0</v>
      </c>
      <c r="P14" s="11">
        <f t="shared" si="3"/>
        <v>0</v>
      </c>
      <c r="Q14" s="11">
        <f t="shared" si="3"/>
        <v>0</v>
      </c>
      <c r="R14" s="11">
        <f t="shared" si="3"/>
        <v>0</v>
      </c>
      <c r="S14" s="11">
        <f t="shared" si="3"/>
        <v>0</v>
      </c>
      <c r="T14" s="11">
        <f t="shared" si="3"/>
        <v>0</v>
      </c>
      <c r="U14" s="11">
        <f t="shared" si="3"/>
        <v>0</v>
      </c>
      <c r="V14" s="11">
        <f t="shared" si="3"/>
        <v>0</v>
      </c>
      <c r="W14" s="11">
        <f t="shared" si="3"/>
        <v>0</v>
      </c>
      <c r="X14" s="11">
        <f t="shared" si="3"/>
        <v>0</v>
      </c>
      <c r="Y14" s="11">
        <f t="shared" si="3"/>
        <v>0</v>
      </c>
      <c r="Z14" s="11">
        <f t="shared" si="3"/>
        <v>0</v>
      </c>
      <c r="AA14" s="11"/>
      <c r="AB14" s="11"/>
      <c r="AC14" s="11"/>
      <c r="AD14" s="11"/>
      <c r="AE14" s="11"/>
      <c r="AF14" s="11"/>
      <c r="AG14" s="11"/>
      <c r="AH14" s="11">
        <f>SUM(H14:AG14)</f>
        <v>0</v>
      </c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3"/>
    </row>
    <row r="15" spans="1:58" s="13" customFormat="1">
      <c r="A15" s="423" t="str">
        <f>'[80]перечень меропр'!A12</f>
        <v>2.1</v>
      </c>
      <c r="B15" s="424"/>
      <c r="C15" s="12" t="s">
        <v>63</v>
      </c>
      <c r="D15" s="11"/>
      <c r="E15" s="425"/>
      <c r="F15" s="11" t="str">
        <f>F14</f>
        <v>ТС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3"/>
    </row>
    <row r="16" spans="1:58" s="13" customFormat="1" hidden="1">
      <c r="A16" s="423" t="str">
        <f>'[80]перечень меропр'!A13</f>
        <v>2.2</v>
      </c>
      <c r="B16" s="424"/>
      <c r="C16" s="12" t="s">
        <v>63</v>
      </c>
      <c r="D16" s="11"/>
      <c r="E16" s="425"/>
      <c r="F16" s="11" t="str">
        <f t="shared" ref="F16:F24" si="4">F15</f>
        <v>ТС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3"/>
    </row>
    <row r="17" spans="1:58" s="13" customFormat="1" hidden="1">
      <c r="A17" s="423" t="e">
        <f>'[80]перечень меропр'!#REF!</f>
        <v>#REF!</v>
      </c>
      <c r="B17" s="424"/>
      <c r="C17" s="12" t="s">
        <v>63</v>
      </c>
      <c r="D17" s="11"/>
      <c r="E17" s="425"/>
      <c r="F17" s="11" t="str">
        <f t="shared" si="4"/>
        <v>ТС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3"/>
    </row>
    <row r="18" spans="1:58" hidden="1">
      <c r="A18" s="209" t="e">
        <f>'[80]перечень меропр'!#REF!</f>
        <v>#REF!</v>
      </c>
      <c r="B18" s="199"/>
      <c r="C18" s="204" t="s">
        <v>63</v>
      </c>
      <c r="D18" s="61"/>
      <c r="E18" s="202" t="e">
        <f>'[80]перечень меропр'!#REF!</f>
        <v>#REF!</v>
      </c>
      <c r="F18" s="50" t="str">
        <f t="shared" si="4"/>
        <v>ТС</v>
      </c>
      <c r="G18" s="113"/>
      <c r="H18" s="113"/>
      <c r="I18" s="113"/>
      <c r="J18" s="113">
        <f t="shared" ref="J18:Z18" si="5">SUM(J19:J23)</f>
        <v>0</v>
      </c>
      <c r="K18" s="113">
        <f t="shared" si="5"/>
        <v>0</v>
      </c>
      <c r="L18" s="113">
        <f t="shared" si="5"/>
        <v>0</v>
      </c>
      <c r="M18" s="113">
        <f t="shared" si="5"/>
        <v>0</v>
      </c>
      <c r="N18" s="113">
        <f t="shared" si="5"/>
        <v>0</v>
      </c>
      <c r="O18" s="50">
        <f t="shared" si="5"/>
        <v>0</v>
      </c>
      <c r="P18" s="50">
        <f t="shared" si="5"/>
        <v>0</v>
      </c>
      <c r="Q18" s="50">
        <f t="shared" si="5"/>
        <v>0</v>
      </c>
      <c r="R18" s="50">
        <f t="shared" si="5"/>
        <v>0</v>
      </c>
      <c r="S18" s="50">
        <f t="shared" si="5"/>
        <v>0</v>
      </c>
      <c r="T18" s="50">
        <f t="shared" si="5"/>
        <v>0</v>
      </c>
      <c r="U18" s="50">
        <f t="shared" si="5"/>
        <v>0</v>
      </c>
      <c r="V18" s="50">
        <f t="shared" si="5"/>
        <v>0</v>
      </c>
      <c r="W18" s="50">
        <f t="shared" si="5"/>
        <v>0</v>
      </c>
      <c r="X18" s="50">
        <f t="shared" si="5"/>
        <v>0</v>
      </c>
      <c r="Y18" s="50">
        <f t="shared" si="5"/>
        <v>0</v>
      </c>
      <c r="Z18" s="50">
        <f t="shared" si="5"/>
        <v>0</v>
      </c>
      <c r="AA18" s="50"/>
      <c r="AB18" s="50"/>
      <c r="AC18" s="50"/>
      <c r="AD18" s="50"/>
      <c r="AE18" s="50"/>
      <c r="AF18" s="50"/>
      <c r="AG18" s="50"/>
      <c r="AH18" s="50">
        <f t="shared" ref="AH18:AH42" si="6">SUM(H18:AG18)</f>
        <v>0</v>
      </c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</row>
    <row r="19" spans="1:58" hidden="1">
      <c r="A19" s="210">
        <f>'[80]перечень меропр'!A14</f>
        <v>3</v>
      </c>
      <c r="B19" s="199"/>
      <c r="C19" s="202"/>
      <c r="D19" s="61"/>
      <c r="E19" s="203"/>
      <c r="F19" s="50" t="str">
        <f t="shared" si="4"/>
        <v>ТС</v>
      </c>
      <c r="G19" s="12"/>
      <c r="H19" s="11"/>
      <c r="I19" s="11"/>
      <c r="J19" s="11"/>
      <c r="K19" s="11"/>
      <c r="L19" s="11"/>
      <c r="M19" s="11"/>
      <c r="N19" s="1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>
        <f t="shared" si="6"/>
        <v>0</v>
      </c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50"/>
    </row>
    <row r="20" spans="1:58" hidden="1">
      <c r="A20" s="210">
        <f>'[80]перечень меропр'!A15</f>
        <v>4</v>
      </c>
      <c r="B20" s="199"/>
      <c r="C20" s="202"/>
      <c r="D20" s="61"/>
      <c r="E20" s="203"/>
      <c r="F20" s="50" t="str">
        <f t="shared" si="4"/>
        <v>ТС</v>
      </c>
      <c r="G20" s="12"/>
      <c r="H20" s="11"/>
      <c r="I20" s="11"/>
      <c r="J20" s="11"/>
      <c r="K20" s="11"/>
      <c r="L20" s="11"/>
      <c r="M20" s="11"/>
      <c r="N20" s="1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>
        <f t="shared" si="6"/>
        <v>0</v>
      </c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50"/>
    </row>
    <row r="21" spans="1:58" hidden="1">
      <c r="A21" s="211">
        <f>'[80]перечень меропр'!A16</f>
        <v>5</v>
      </c>
      <c r="B21" s="199"/>
      <c r="C21" s="202"/>
      <c r="D21" s="61"/>
      <c r="E21" s="203"/>
      <c r="F21" s="50" t="str">
        <f t="shared" si="4"/>
        <v>ТС</v>
      </c>
      <c r="G21" s="12"/>
      <c r="H21" s="11"/>
      <c r="I21" s="11"/>
      <c r="J21" s="11"/>
      <c r="K21" s="11"/>
      <c r="L21" s="11"/>
      <c r="M21" s="11"/>
      <c r="N21" s="1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>
        <f t="shared" si="6"/>
        <v>0</v>
      </c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50"/>
    </row>
    <row r="22" spans="1:58" hidden="1">
      <c r="A22" s="211">
        <f>'[80]перечень меропр'!A17</f>
        <v>6</v>
      </c>
      <c r="B22" s="199"/>
      <c r="C22" s="202"/>
      <c r="D22" s="61"/>
      <c r="E22" s="203"/>
      <c r="F22" s="50" t="str">
        <f t="shared" si="4"/>
        <v>ТС</v>
      </c>
      <c r="G22" s="12"/>
      <c r="H22" s="11"/>
      <c r="I22" s="11"/>
      <c r="J22" s="11"/>
      <c r="K22" s="11"/>
      <c r="L22" s="11"/>
      <c r="M22" s="11"/>
      <c r="N22" s="1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>
        <f t="shared" si="6"/>
        <v>0</v>
      </c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50"/>
    </row>
    <row r="23" spans="1:58" hidden="1">
      <c r="A23" s="211">
        <f>'[80]перечень меропр'!A18</f>
        <v>7</v>
      </c>
      <c r="B23" s="199"/>
      <c r="C23" s="202"/>
      <c r="D23" s="61"/>
      <c r="E23" s="203"/>
      <c r="F23" s="50" t="str">
        <f t="shared" si="4"/>
        <v>ТС</v>
      </c>
      <c r="G23" s="12"/>
      <c r="H23" s="11"/>
      <c r="I23" s="11"/>
      <c r="J23" s="11"/>
      <c r="K23" s="11"/>
      <c r="L23" s="11"/>
      <c r="M23" s="11"/>
      <c r="N23" s="1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>
        <f t="shared" si="6"/>
        <v>0</v>
      </c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50"/>
    </row>
    <row r="24" spans="1:58" hidden="1">
      <c r="A24" s="211">
        <f>'[80]перечень меропр'!A19</f>
        <v>8</v>
      </c>
      <c r="B24" s="199"/>
      <c r="C24" s="202"/>
      <c r="D24" s="61"/>
      <c r="E24" s="203"/>
      <c r="F24" s="50" t="str">
        <f t="shared" si="4"/>
        <v>ТС</v>
      </c>
      <c r="G24" s="12"/>
      <c r="H24" s="11"/>
      <c r="I24" s="11"/>
      <c r="J24" s="11"/>
      <c r="K24" s="11"/>
      <c r="L24" s="11"/>
      <c r="M24" s="11"/>
      <c r="N24" s="1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>
        <f t="shared" si="6"/>
        <v>0</v>
      </c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50"/>
    </row>
    <row r="25" spans="1:58" hidden="1">
      <c r="A25" s="211">
        <f>'[80]перечень меропр'!A20</f>
        <v>9</v>
      </c>
      <c r="B25" s="199"/>
      <c r="C25" s="202"/>
      <c r="D25" s="61"/>
      <c r="E25" s="203"/>
      <c r="F25" s="50" t="s">
        <v>199</v>
      </c>
      <c r="G25" s="12"/>
      <c r="H25" s="11"/>
      <c r="I25" s="11"/>
      <c r="J25" s="11"/>
      <c r="K25" s="11"/>
      <c r="L25" s="11"/>
      <c r="M25" s="11"/>
      <c r="N25" s="1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>
        <f t="shared" si="6"/>
        <v>0</v>
      </c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50"/>
    </row>
    <row r="26" spans="1:58" hidden="1">
      <c r="A26" s="211">
        <f>'[80]перечень меропр'!A21</f>
        <v>10</v>
      </c>
      <c r="B26" s="199"/>
      <c r="C26" s="202"/>
      <c r="D26" s="61"/>
      <c r="E26" s="203"/>
      <c r="F26" s="50" t="s">
        <v>199</v>
      </c>
      <c r="G26" s="113"/>
      <c r="H26" s="113"/>
      <c r="I26" s="113"/>
      <c r="J26" s="113">
        <f t="shared" ref="J26:Z26" si="7">SUM(J27:J31)</f>
        <v>0</v>
      </c>
      <c r="K26" s="113">
        <f t="shared" si="7"/>
        <v>0</v>
      </c>
      <c r="L26" s="113">
        <f t="shared" si="7"/>
        <v>0</v>
      </c>
      <c r="M26" s="113">
        <f t="shared" si="7"/>
        <v>0</v>
      </c>
      <c r="N26" s="113">
        <f t="shared" si="7"/>
        <v>0</v>
      </c>
      <c r="O26" s="50">
        <f t="shared" si="7"/>
        <v>0</v>
      </c>
      <c r="P26" s="50">
        <f t="shared" si="7"/>
        <v>0</v>
      </c>
      <c r="Q26" s="50">
        <f t="shared" si="7"/>
        <v>0</v>
      </c>
      <c r="R26" s="50">
        <f t="shared" si="7"/>
        <v>0</v>
      </c>
      <c r="S26" s="50">
        <f t="shared" si="7"/>
        <v>0</v>
      </c>
      <c r="T26" s="50">
        <f t="shared" si="7"/>
        <v>0</v>
      </c>
      <c r="U26" s="50">
        <f t="shared" si="7"/>
        <v>0</v>
      </c>
      <c r="V26" s="50">
        <f t="shared" si="7"/>
        <v>0</v>
      </c>
      <c r="W26" s="50">
        <f t="shared" si="7"/>
        <v>0</v>
      </c>
      <c r="X26" s="50">
        <f t="shared" si="7"/>
        <v>0</v>
      </c>
      <c r="Y26" s="50">
        <f t="shared" si="7"/>
        <v>0</v>
      </c>
      <c r="Z26" s="50">
        <f t="shared" si="7"/>
        <v>0</v>
      </c>
      <c r="AA26" s="50"/>
      <c r="AB26" s="50"/>
      <c r="AC26" s="50"/>
      <c r="AD26" s="50"/>
      <c r="AE26" s="50"/>
      <c r="AF26" s="50"/>
      <c r="AG26" s="50"/>
      <c r="AH26" s="50">
        <f t="shared" si="6"/>
        <v>0</v>
      </c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</row>
    <row r="27" spans="1:58" hidden="1">
      <c r="A27" s="211">
        <f>'[80]перечень меропр'!A22</f>
        <v>11</v>
      </c>
      <c r="B27" s="199"/>
      <c r="C27" s="202"/>
      <c r="D27" s="61"/>
      <c r="E27" s="203"/>
      <c r="F27" s="50" t="s">
        <v>199</v>
      </c>
      <c r="G27" s="12"/>
      <c r="H27" s="11"/>
      <c r="I27" s="11"/>
      <c r="J27" s="11">
        <f>G27</f>
        <v>0</v>
      </c>
      <c r="K27" s="11"/>
      <c r="L27" s="11"/>
      <c r="M27" s="11"/>
      <c r="N27" s="1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>
        <f t="shared" si="6"/>
        <v>0</v>
      </c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50"/>
    </row>
    <row r="28" spans="1:58" ht="45" hidden="1">
      <c r="A28" s="211" t="s">
        <v>107</v>
      </c>
      <c r="B28" s="199" t="str">
        <f>'[80]перечень меропр'!B23</f>
        <v>реконструкция общекотельного оборудования  газовой котельной "Литер А"</v>
      </c>
      <c r="C28" s="202" t="s">
        <v>63</v>
      </c>
      <c r="D28" s="61"/>
      <c r="E28" s="203"/>
      <c r="F28" s="50"/>
      <c r="G28" s="12">
        <f t="shared" ref="G28:G41" si="8">ROUND(E28*F28,0)</f>
        <v>0</v>
      </c>
      <c r="H28" s="11"/>
      <c r="I28" s="11"/>
      <c r="J28" s="11"/>
      <c r="K28" s="11">
        <f t="shared" ref="K28:K33" si="9">G28</f>
        <v>0</v>
      </c>
      <c r="L28" s="11"/>
      <c r="M28" s="11"/>
      <c r="N28" s="1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>
        <f t="shared" si="6"/>
        <v>0</v>
      </c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50"/>
    </row>
    <row r="29" spans="1:58" ht="45" hidden="1">
      <c r="A29" s="211" t="s">
        <v>184</v>
      </c>
      <c r="B29" s="199" t="str">
        <f>'[80]перечень меропр'!B24</f>
        <v>реконструкция общекотельного оборудования   газовой котельной "Литер Б"</v>
      </c>
      <c r="C29" s="202" t="s">
        <v>63</v>
      </c>
      <c r="E29" s="203"/>
      <c r="F29" s="50"/>
      <c r="G29" s="12">
        <f t="shared" si="8"/>
        <v>0</v>
      </c>
      <c r="H29" s="11"/>
      <c r="I29" s="11"/>
      <c r="J29" s="11"/>
      <c r="K29" s="11">
        <f t="shared" si="9"/>
        <v>0</v>
      </c>
      <c r="L29" s="11"/>
      <c r="M29" s="11"/>
      <c r="N29" s="1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>
        <f t="shared" si="6"/>
        <v>0</v>
      </c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50"/>
    </row>
    <row r="30" spans="1:58" hidden="1">
      <c r="A30" s="211" t="s">
        <v>185</v>
      </c>
      <c r="B30" s="199">
        <f>'[80]перечень меропр'!B25</f>
        <v>0</v>
      </c>
      <c r="C30" s="202" t="s">
        <v>63</v>
      </c>
      <c r="D30" s="61"/>
      <c r="E30" s="203">
        <v>0</v>
      </c>
      <c r="F30" s="50"/>
      <c r="G30" s="12">
        <f t="shared" si="8"/>
        <v>0</v>
      </c>
      <c r="H30" s="11"/>
      <c r="I30" s="11"/>
      <c r="J30" s="11"/>
      <c r="K30" s="11">
        <f t="shared" si="9"/>
        <v>0</v>
      </c>
      <c r="L30" s="11"/>
      <c r="M30" s="11"/>
      <c r="N30" s="1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>
        <f t="shared" si="6"/>
        <v>0</v>
      </c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50"/>
    </row>
    <row r="31" spans="1:58" hidden="1">
      <c r="A31" s="211" t="s">
        <v>186</v>
      </c>
      <c r="B31" s="199">
        <f>'[80]перечень меропр'!B26</f>
        <v>0</v>
      </c>
      <c r="C31" s="202" t="s">
        <v>63</v>
      </c>
      <c r="D31" s="61"/>
      <c r="E31" s="203"/>
      <c r="F31" s="50"/>
      <c r="G31" s="12">
        <f t="shared" si="8"/>
        <v>0</v>
      </c>
      <c r="H31" s="11"/>
      <c r="I31" s="11"/>
      <c r="J31" s="11"/>
      <c r="K31" s="11">
        <f t="shared" si="9"/>
        <v>0</v>
      </c>
      <c r="L31" s="11"/>
      <c r="M31" s="11"/>
      <c r="N31" s="1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>
        <f t="shared" si="6"/>
        <v>0</v>
      </c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50"/>
    </row>
    <row r="32" spans="1:58" hidden="1">
      <c r="A32" s="211" t="s">
        <v>187</v>
      </c>
      <c r="B32" s="199" t="str">
        <f>'[80]перечень меропр'!B27</f>
        <v>Всего:</v>
      </c>
      <c r="C32" s="202" t="s">
        <v>63</v>
      </c>
      <c r="D32" s="61"/>
      <c r="E32" s="203">
        <v>0</v>
      </c>
      <c r="F32" s="50"/>
      <c r="G32" s="12">
        <f t="shared" si="8"/>
        <v>0</v>
      </c>
      <c r="H32" s="11"/>
      <c r="I32" s="11"/>
      <c r="J32" s="11"/>
      <c r="K32" s="11">
        <f t="shared" si="9"/>
        <v>0</v>
      </c>
      <c r="L32" s="11"/>
      <c r="M32" s="11"/>
      <c r="N32" s="1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>
        <f t="shared" si="6"/>
        <v>0</v>
      </c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50"/>
    </row>
    <row r="33" spans="1:59" hidden="1">
      <c r="A33" s="211" t="s">
        <v>188</v>
      </c>
      <c r="B33" s="199" t="str">
        <f>'[80]перечень меропр'!B28</f>
        <v>в т.ч.</v>
      </c>
      <c r="C33" s="202" t="s">
        <v>63</v>
      </c>
      <c r="D33" s="61"/>
      <c r="E33" s="203"/>
      <c r="F33" s="50"/>
      <c r="G33" s="12">
        <f t="shared" si="8"/>
        <v>0</v>
      </c>
      <c r="H33" s="11"/>
      <c r="I33" s="11"/>
      <c r="J33" s="11"/>
      <c r="K33" s="11">
        <f t="shared" si="9"/>
        <v>0</v>
      </c>
      <c r="L33" s="11"/>
      <c r="M33" s="13"/>
      <c r="N33" s="13"/>
      <c r="AH33" s="3">
        <f t="shared" si="6"/>
        <v>0</v>
      </c>
      <c r="BF33" s="50"/>
    </row>
    <row r="34" spans="1:59" hidden="1">
      <c r="A34" s="211" t="s">
        <v>189</v>
      </c>
      <c r="B34" s="199" t="str">
        <f>'[80]перечень меропр'!B29</f>
        <v>в т.ч.</v>
      </c>
      <c r="C34" s="202"/>
      <c r="D34" s="61"/>
      <c r="E34" s="203">
        <f>SUM(E35:E40)</f>
        <v>0</v>
      </c>
      <c r="F34" s="50"/>
      <c r="G34" s="113">
        <f>SUM(G35:G39)</f>
        <v>0</v>
      </c>
      <c r="H34" s="113">
        <f t="shared" ref="H34:Z34" si="10">SUM(H35:H39)</f>
        <v>0</v>
      </c>
      <c r="I34" s="113">
        <f t="shared" si="10"/>
        <v>0</v>
      </c>
      <c r="J34" s="113">
        <f t="shared" si="10"/>
        <v>0</v>
      </c>
      <c r="K34" s="113">
        <f t="shared" si="10"/>
        <v>0</v>
      </c>
      <c r="L34" s="113">
        <f t="shared" si="10"/>
        <v>0</v>
      </c>
      <c r="M34" s="113">
        <f t="shared" si="10"/>
        <v>0</v>
      </c>
      <c r="N34" s="113">
        <f t="shared" si="10"/>
        <v>0</v>
      </c>
      <c r="O34" s="50">
        <f t="shared" si="10"/>
        <v>0</v>
      </c>
      <c r="P34" s="50">
        <f t="shared" si="10"/>
        <v>0</v>
      </c>
      <c r="Q34" s="50">
        <f t="shared" si="10"/>
        <v>0</v>
      </c>
      <c r="R34" s="50">
        <f t="shared" si="10"/>
        <v>0</v>
      </c>
      <c r="S34" s="50">
        <f t="shared" si="10"/>
        <v>0</v>
      </c>
      <c r="T34" s="50">
        <f t="shared" si="10"/>
        <v>0</v>
      </c>
      <c r="U34" s="50">
        <f t="shared" si="10"/>
        <v>0</v>
      </c>
      <c r="V34" s="50">
        <f t="shared" si="10"/>
        <v>0</v>
      </c>
      <c r="W34" s="50">
        <f t="shared" si="10"/>
        <v>0</v>
      </c>
      <c r="X34" s="50">
        <f t="shared" si="10"/>
        <v>0</v>
      </c>
      <c r="Y34" s="50">
        <f t="shared" si="10"/>
        <v>0</v>
      </c>
      <c r="Z34" s="50">
        <f t="shared" si="10"/>
        <v>0</v>
      </c>
      <c r="AA34" s="50"/>
      <c r="AB34" s="50"/>
      <c r="AC34" s="50"/>
      <c r="AD34" s="50"/>
      <c r="AE34" s="50"/>
      <c r="AF34" s="50"/>
      <c r="AG34" s="50"/>
      <c r="AH34" s="50">
        <f t="shared" si="6"/>
        <v>0</v>
      </c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</row>
    <row r="35" spans="1:59" hidden="1">
      <c r="A35" s="211" t="s">
        <v>127</v>
      </c>
      <c r="B35" s="199">
        <f>'[80]перечень меропр'!B30</f>
        <v>0</v>
      </c>
      <c r="C35" s="204"/>
      <c r="D35" s="61"/>
      <c r="E35" s="203"/>
      <c r="F35" s="50"/>
      <c r="G35" s="12">
        <f t="shared" si="8"/>
        <v>0</v>
      </c>
      <c r="H35" s="11"/>
      <c r="I35" s="11"/>
      <c r="J35" s="11"/>
      <c r="K35" s="11"/>
      <c r="L35" s="11"/>
      <c r="M35" s="11">
        <f t="shared" ref="M35:M41" si="11">G35</f>
        <v>0</v>
      </c>
      <c r="N35" s="1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>
        <f t="shared" si="6"/>
        <v>0</v>
      </c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50"/>
    </row>
    <row r="36" spans="1:59" hidden="1">
      <c r="A36" s="211" t="s">
        <v>129</v>
      </c>
      <c r="B36" s="199">
        <f>'[80]перечень меропр'!B31</f>
        <v>0</v>
      </c>
      <c r="C36" s="204"/>
      <c r="D36" s="61"/>
      <c r="E36" s="203"/>
      <c r="F36" s="50"/>
      <c r="G36" s="12">
        <f t="shared" si="8"/>
        <v>0</v>
      </c>
      <c r="H36" s="11"/>
      <c r="I36" s="11"/>
      <c r="J36" s="11"/>
      <c r="K36" s="11"/>
      <c r="L36" s="11"/>
      <c r="M36" s="11">
        <f t="shared" si="11"/>
        <v>0</v>
      </c>
      <c r="N36" s="1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>
        <f t="shared" si="6"/>
        <v>0</v>
      </c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50"/>
    </row>
    <row r="37" spans="1:59" hidden="1">
      <c r="A37" s="211" t="s">
        <v>131</v>
      </c>
      <c r="B37" s="199">
        <f>'[80]перечень меропр'!B32</f>
        <v>0</v>
      </c>
      <c r="C37" s="204"/>
      <c r="D37" s="61"/>
      <c r="E37" s="203"/>
      <c r="F37" s="50"/>
      <c r="G37" s="12">
        <f t="shared" si="8"/>
        <v>0</v>
      </c>
      <c r="H37" s="11"/>
      <c r="I37" s="11"/>
      <c r="J37" s="11"/>
      <c r="K37" s="11"/>
      <c r="L37" s="11"/>
      <c r="M37" s="11">
        <f t="shared" si="11"/>
        <v>0</v>
      </c>
      <c r="N37" s="1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>
        <f t="shared" si="6"/>
        <v>0</v>
      </c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50"/>
    </row>
    <row r="38" spans="1:59" hidden="1">
      <c r="A38" s="211" t="s">
        <v>190</v>
      </c>
      <c r="B38" s="199">
        <f>'[80]перечень меропр'!B33</f>
        <v>0</v>
      </c>
      <c r="C38" s="204"/>
      <c r="D38" s="61"/>
      <c r="E38" s="203">
        <v>0</v>
      </c>
      <c r="F38" s="50"/>
      <c r="G38" s="12">
        <f t="shared" si="8"/>
        <v>0</v>
      </c>
      <c r="H38" s="11"/>
      <c r="I38" s="11"/>
      <c r="J38" s="11"/>
      <c r="K38" s="11"/>
      <c r="L38" s="11"/>
      <c r="M38" s="11">
        <f t="shared" si="11"/>
        <v>0</v>
      </c>
      <c r="N38" s="1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>
        <f t="shared" si="6"/>
        <v>0</v>
      </c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50"/>
    </row>
    <row r="39" spans="1:59" hidden="1">
      <c r="A39" s="211" t="s">
        <v>191</v>
      </c>
      <c r="B39" s="199">
        <f>'[80]перечень меропр'!B34</f>
        <v>0</v>
      </c>
      <c r="C39" s="204"/>
      <c r="D39" s="61"/>
      <c r="E39" s="203"/>
      <c r="F39" s="50"/>
      <c r="G39" s="12">
        <f t="shared" si="8"/>
        <v>0</v>
      </c>
      <c r="H39" s="11"/>
      <c r="I39" s="11"/>
      <c r="J39" s="11"/>
      <c r="K39" s="11"/>
      <c r="L39" s="11"/>
      <c r="M39" s="11">
        <f t="shared" si="11"/>
        <v>0</v>
      </c>
      <c r="N39" s="1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>
        <f t="shared" si="6"/>
        <v>0</v>
      </c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50"/>
    </row>
    <row r="40" spans="1:59" hidden="1">
      <c r="A40" s="211" t="s">
        <v>192</v>
      </c>
      <c r="B40" s="199">
        <f>'[80]перечень меропр'!B35</f>
        <v>0</v>
      </c>
      <c r="C40" s="61"/>
      <c r="D40" s="61"/>
      <c r="E40" s="203">
        <v>0</v>
      </c>
      <c r="F40" s="50"/>
      <c r="G40" s="11">
        <f t="shared" si="8"/>
        <v>0</v>
      </c>
      <c r="H40" s="11"/>
      <c r="I40" s="11"/>
      <c r="J40" s="11"/>
      <c r="K40" s="11"/>
      <c r="L40" s="11"/>
      <c r="M40" s="11">
        <f t="shared" si="11"/>
        <v>0</v>
      </c>
      <c r="N40" s="1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>
        <f t="shared" si="6"/>
        <v>0</v>
      </c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50"/>
    </row>
    <row r="41" spans="1:59" hidden="1">
      <c r="A41" s="211" t="s">
        <v>193</v>
      </c>
      <c r="B41" s="199">
        <f>'[80]перечень меропр'!B36</f>
        <v>0</v>
      </c>
      <c r="C41" s="61"/>
      <c r="D41" s="61"/>
      <c r="E41" s="203">
        <v>0</v>
      </c>
      <c r="F41" s="50"/>
      <c r="G41" s="11">
        <f t="shared" si="8"/>
        <v>0</v>
      </c>
      <c r="H41" s="11"/>
      <c r="I41" s="11"/>
      <c r="J41" s="11"/>
      <c r="K41" s="11"/>
      <c r="L41" s="11"/>
      <c r="M41" s="11">
        <f t="shared" si="11"/>
        <v>0</v>
      </c>
      <c r="N41" s="1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>
        <f t="shared" si="6"/>
        <v>0</v>
      </c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50"/>
    </row>
    <row r="42" spans="1:59" ht="16.5" customHeight="1">
      <c r="A42" s="61"/>
      <c r="B42" s="199">
        <f>'[80]перечень меропр'!B37</f>
        <v>0</v>
      </c>
      <c r="C42" s="61" t="s">
        <v>63</v>
      </c>
      <c r="D42" s="50"/>
      <c r="E42" s="212" t="e">
        <f ca="1">E43</f>
        <v>#REF!</v>
      </c>
      <c r="F42" s="50"/>
      <c r="G42" s="205"/>
      <c r="H42" s="205">
        <f ca="1">SUM(H43)</f>
        <v>0</v>
      </c>
      <c r="I42" s="205" t="e">
        <f ca="1">SUM(I43)</f>
        <v>#REF!</v>
      </c>
      <c r="J42" s="205" t="e">
        <f ca="1">SUM(J43)</f>
        <v>#REF!</v>
      </c>
      <c r="K42" s="205" t="e">
        <f t="shared" ref="K42:R42" ca="1" si="12">SUM(K43)</f>
        <v>#REF!</v>
      </c>
      <c r="L42" s="205" t="e">
        <f t="shared" ca="1" si="12"/>
        <v>#REF!</v>
      </c>
      <c r="M42" s="205" t="e">
        <f t="shared" ca="1" si="12"/>
        <v>#REF!</v>
      </c>
      <c r="N42" s="205" t="e">
        <f t="shared" ca="1" si="12"/>
        <v>#REF!</v>
      </c>
      <c r="O42" s="205" t="e">
        <f t="shared" ca="1" si="12"/>
        <v>#REF!</v>
      </c>
      <c r="P42" s="205" t="e">
        <f t="shared" ca="1" si="12"/>
        <v>#REF!</v>
      </c>
      <c r="Q42" s="205" t="e">
        <f t="shared" ca="1" si="12"/>
        <v>#REF!</v>
      </c>
      <c r="R42" s="205" t="e">
        <f t="shared" ca="1" si="12"/>
        <v>#REF!</v>
      </c>
      <c r="S42" s="205" t="e">
        <f ca="1">SUM(S43)</f>
        <v>#REF!</v>
      </c>
      <c r="T42" s="205" t="e">
        <f ca="1">SUM(T43)</f>
        <v>#REF!</v>
      </c>
      <c r="U42" s="205">
        <f ca="1">SUM(U43)</f>
        <v>0</v>
      </c>
      <c r="V42" s="205">
        <f ca="1">SUM(V43)</f>
        <v>0</v>
      </c>
      <c r="W42" s="205">
        <f t="shared" ref="W42:AG42" ca="1" si="13">SUM(W43)</f>
        <v>0</v>
      </c>
      <c r="X42" s="205">
        <f t="shared" ca="1" si="13"/>
        <v>0</v>
      </c>
      <c r="Y42" s="205">
        <f t="shared" ca="1" si="13"/>
        <v>0</v>
      </c>
      <c r="Z42" s="205">
        <f t="shared" ca="1" si="13"/>
        <v>0</v>
      </c>
      <c r="AA42" s="205">
        <f t="shared" ca="1" si="13"/>
        <v>0</v>
      </c>
      <c r="AB42" s="205">
        <f t="shared" ca="1" si="13"/>
        <v>0</v>
      </c>
      <c r="AC42" s="205">
        <f t="shared" ca="1" si="13"/>
        <v>0</v>
      </c>
      <c r="AD42" s="205">
        <f t="shared" ca="1" si="13"/>
        <v>0</v>
      </c>
      <c r="AE42" s="205">
        <f t="shared" ca="1" si="13"/>
        <v>0</v>
      </c>
      <c r="AF42" s="205">
        <f t="shared" ca="1" si="13"/>
        <v>0</v>
      </c>
      <c r="AG42" s="205">
        <f t="shared" ca="1" si="13"/>
        <v>0</v>
      </c>
      <c r="AH42" s="205" t="e">
        <f t="shared" ca="1" si="6"/>
        <v>#REF!</v>
      </c>
      <c r="AI42" s="205" t="e">
        <f ca="1">AH42=E11</f>
        <v>#REF!</v>
      </c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50"/>
    </row>
    <row r="43" spans="1:59">
      <c r="A43" s="202">
        <v>1</v>
      </c>
      <c r="B43" s="199" t="s">
        <v>156</v>
      </c>
      <c r="C43" s="61" t="s">
        <v>63</v>
      </c>
      <c r="D43" s="50"/>
      <c r="E43" s="212" t="e">
        <f ca="1">E44+E45</f>
        <v>#REF!</v>
      </c>
      <c r="F43" s="50"/>
      <c r="G43" s="205"/>
      <c r="H43" s="205">
        <f ca="1">H44+H45</f>
        <v>0</v>
      </c>
      <c r="I43" s="50" t="e">
        <f ca="1">I44+I45</f>
        <v>#REF!</v>
      </c>
      <c r="J43" s="50" t="e">
        <f ca="1">J44+J45</f>
        <v>#REF!</v>
      </c>
      <c r="K43" s="50" t="e">
        <f t="shared" ref="K43:Q43" ca="1" si="14">K44+K45</f>
        <v>#REF!</v>
      </c>
      <c r="L43" s="50" t="e">
        <f t="shared" ca="1" si="14"/>
        <v>#REF!</v>
      </c>
      <c r="M43" s="50" t="e">
        <f t="shared" ca="1" si="14"/>
        <v>#REF!</v>
      </c>
      <c r="N43" s="50" t="e">
        <f t="shared" ca="1" si="14"/>
        <v>#REF!</v>
      </c>
      <c r="O43" s="50" t="e">
        <f t="shared" ca="1" si="14"/>
        <v>#REF!</v>
      </c>
      <c r="P43" s="50" t="e">
        <f t="shared" ca="1" si="14"/>
        <v>#REF!</v>
      </c>
      <c r="Q43" s="50" t="e">
        <f t="shared" ca="1" si="14"/>
        <v>#REF!</v>
      </c>
      <c r="R43" s="50" t="e">
        <f ca="1">R44+R45</f>
        <v>#REF!</v>
      </c>
      <c r="S43" s="50" t="e">
        <f ca="1">S44+S45</f>
        <v>#REF!</v>
      </c>
      <c r="T43" s="50" t="e">
        <f ca="1">T44+T45</f>
        <v>#REF!</v>
      </c>
      <c r="U43" s="50">
        <f ca="1">U44+U45</f>
        <v>0</v>
      </c>
      <c r="V43" s="50">
        <f ca="1">V44+V45</f>
        <v>0</v>
      </c>
      <c r="W43" s="50">
        <f t="shared" ref="W43:AG43" ca="1" si="15">W44+W45</f>
        <v>0</v>
      </c>
      <c r="X43" s="50">
        <f t="shared" ca="1" si="15"/>
        <v>0</v>
      </c>
      <c r="Y43" s="50">
        <f t="shared" ca="1" si="15"/>
        <v>0</v>
      </c>
      <c r="Z43" s="50">
        <f t="shared" ca="1" si="15"/>
        <v>0</v>
      </c>
      <c r="AA43" s="50">
        <f t="shared" ca="1" si="15"/>
        <v>0</v>
      </c>
      <c r="AB43" s="50">
        <f t="shared" ca="1" si="15"/>
        <v>0</v>
      </c>
      <c r="AC43" s="50">
        <f t="shared" ca="1" si="15"/>
        <v>0</v>
      </c>
      <c r="AD43" s="50">
        <f t="shared" ca="1" si="15"/>
        <v>0</v>
      </c>
      <c r="AE43" s="50">
        <f t="shared" ca="1" si="15"/>
        <v>0</v>
      </c>
      <c r="AF43" s="50">
        <f t="shared" ca="1" si="15"/>
        <v>0</v>
      </c>
      <c r="AG43" s="50">
        <f t="shared" ca="1" si="15"/>
        <v>0</v>
      </c>
      <c r="AH43" s="50" t="e">
        <f ca="1">SUM(H43:AF43)</f>
        <v>#REF!</v>
      </c>
      <c r="AI43" s="50">
        <f>E11</f>
        <v>0</v>
      </c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</row>
    <row r="44" spans="1:59" s="182" customFormat="1">
      <c r="A44" s="213" t="s">
        <v>194</v>
      </c>
      <c r="B44" s="214" t="s">
        <v>195</v>
      </c>
      <c r="C44" s="215"/>
      <c r="D44" s="216"/>
      <c r="E44" s="217">
        <f>SUM(H44:AF44)</f>
        <v>0</v>
      </c>
      <c r="F44" s="216"/>
      <c r="G44" s="216"/>
      <c r="H44" s="216">
        <f>SUMIF($F46:$F61,"К",H$46:H$61)</f>
        <v>0</v>
      </c>
      <c r="I44" s="216">
        <f>SUMIF($F46:$F61,"К",I$46:I$61)</f>
        <v>0</v>
      </c>
      <c r="J44" s="216">
        <f t="shared" ref="J44:BE44" si="16">SUMIF($F46:$F61,"К",J$46:J$61)</f>
        <v>0</v>
      </c>
      <c r="K44" s="216">
        <f t="shared" si="16"/>
        <v>0</v>
      </c>
      <c r="L44" s="216">
        <f t="shared" si="16"/>
        <v>0</v>
      </c>
      <c r="M44" s="216">
        <f t="shared" si="16"/>
        <v>0</v>
      </c>
      <c r="N44" s="216">
        <f t="shared" si="16"/>
        <v>0</v>
      </c>
      <c r="O44" s="216">
        <f t="shared" si="16"/>
        <v>0</v>
      </c>
      <c r="P44" s="216">
        <f t="shared" si="16"/>
        <v>0</v>
      </c>
      <c r="Q44" s="216">
        <f t="shared" si="16"/>
        <v>0</v>
      </c>
      <c r="R44" s="216">
        <f t="shared" si="16"/>
        <v>0</v>
      </c>
      <c r="S44" s="216">
        <f t="shared" si="16"/>
        <v>0</v>
      </c>
      <c r="T44" s="216">
        <f t="shared" si="16"/>
        <v>0</v>
      </c>
      <c r="U44" s="216">
        <f t="shared" si="16"/>
        <v>0</v>
      </c>
      <c r="V44" s="216">
        <f t="shared" si="16"/>
        <v>0</v>
      </c>
      <c r="W44" s="216">
        <f t="shared" si="16"/>
        <v>0</v>
      </c>
      <c r="X44" s="216">
        <f t="shared" si="16"/>
        <v>0</v>
      </c>
      <c r="Y44" s="216">
        <f t="shared" si="16"/>
        <v>0</v>
      </c>
      <c r="Z44" s="216">
        <f t="shared" si="16"/>
        <v>0</v>
      </c>
      <c r="AA44" s="216">
        <f t="shared" si="16"/>
        <v>0</v>
      </c>
      <c r="AB44" s="216">
        <f t="shared" si="16"/>
        <v>0</v>
      </c>
      <c r="AC44" s="216">
        <f t="shared" si="16"/>
        <v>0</v>
      </c>
      <c r="AD44" s="216">
        <f t="shared" si="16"/>
        <v>0</v>
      </c>
      <c r="AE44" s="216">
        <f t="shared" si="16"/>
        <v>0</v>
      </c>
      <c r="AF44" s="216">
        <f t="shared" si="16"/>
        <v>0</v>
      </c>
      <c r="AG44" s="216">
        <f t="shared" si="16"/>
        <v>0</v>
      </c>
      <c r="AH44" s="216">
        <f t="shared" si="16"/>
        <v>0</v>
      </c>
      <c r="AI44" s="216">
        <f t="shared" si="16"/>
        <v>0</v>
      </c>
      <c r="AJ44" s="216">
        <f t="shared" si="16"/>
        <v>0</v>
      </c>
      <c r="AK44" s="216">
        <f t="shared" si="16"/>
        <v>0</v>
      </c>
      <c r="AL44" s="216">
        <f t="shared" si="16"/>
        <v>0</v>
      </c>
      <c r="AM44" s="216">
        <f t="shared" si="16"/>
        <v>0</v>
      </c>
      <c r="AN44" s="216">
        <f t="shared" si="16"/>
        <v>0</v>
      </c>
      <c r="AO44" s="216">
        <f t="shared" si="16"/>
        <v>0</v>
      </c>
      <c r="AP44" s="216">
        <f t="shared" si="16"/>
        <v>0</v>
      </c>
      <c r="AQ44" s="216">
        <f t="shared" si="16"/>
        <v>0</v>
      </c>
      <c r="AR44" s="216">
        <f t="shared" si="16"/>
        <v>0</v>
      </c>
      <c r="AS44" s="216">
        <f t="shared" si="16"/>
        <v>0</v>
      </c>
      <c r="AT44" s="216">
        <f t="shared" si="16"/>
        <v>0</v>
      </c>
      <c r="AU44" s="216">
        <f t="shared" si="16"/>
        <v>0</v>
      </c>
      <c r="AV44" s="216">
        <f t="shared" si="16"/>
        <v>0</v>
      </c>
      <c r="AW44" s="216">
        <f t="shared" si="16"/>
        <v>0</v>
      </c>
      <c r="AX44" s="216">
        <f t="shared" si="16"/>
        <v>0</v>
      </c>
      <c r="AY44" s="216">
        <f t="shared" si="16"/>
        <v>0</v>
      </c>
      <c r="AZ44" s="216">
        <f t="shared" si="16"/>
        <v>0</v>
      </c>
      <c r="BA44" s="216">
        <f t="shared" si="16"/>
        <v>0</v>
      </c>
      <c r="BB44" s="216">
        <f t="shared" si="16"/>
        <v>0</v>
      </c>
      <c r="BC44" s="216">
        <f t="shared" si="16"/>
        <v>0</v>
      </c>
      <c r="BD44" s="216">
        <f t="shared" si="16"/>
        <v>0</v>
      </c>
      <c r="BE44" s="216">
        <f t="shared" si="16"/>
        <v>0</v>
      </c>
      <c r="BF44" s="216"/>
    </row>
    <row r="45" spans="1:59" s="433" customFormat="1">
      <c r="A45" s="428" t="s">
        <v>196</v>
      </c>
      <c r="B45" s="429" t="s">
        <v>197</v>
      </c>
      <c r="C45" s="430"/>
      <c r="D45" s="431"/>
      <c r="E45" s="432" t="e">
        <f ca="1">SUM(H45:AF45)</f>
        <v>#REF!</v>
      </c>
      <c r="F45" s="431"/>
      <c r="G45" s="431"/>
      <c r="H45" s="431">
        <f t="shared" ref="H45:AM45" ca="1" si="17">SUMIF($F$46:$F$62,"ТС",H$46:H$61)</f>
        <v>0</v>
      </c>
      <c r="I45" s="431" t="e">
        <f t="shared" ca="1" si="17"/>
        <v>#REF!</v>
      </c>
      <c r="J45" s="431" t="e">
        <f t="shared" ca="1" si="17"/>
        <v>#REF!</v>
      </c>
      <c r="K45" s="431" t="e">
        <f t="shared" ca="1" si="17"/>
        <v>#REF!</v>
      </c>
      <c r="L45" s="431" t="e">
        <f t="shared" ca="1" si="17"/>
        <v>#REF!</v>
      </c>
      <c r="M45" s="431" t="e">
        <f t="shared" ca="1" si="17"/>
        <v>#REF!</v>
      </c>
      <c r="N45" s="431" t="e">
        <f t="shared" ca="1" si="17"/>
        <v>#REF!</v>
      </c>
      <c r="O45" s="431" t="e">
        <f t="shared" ca="1" si="17"/>
        <v>#REF!</v>
      </c>
      <c r="P45" s="431" t="e">
        <f t="shared" ca="1" si="17"/>
        <v>#REF!</v>
      </c>
      <c r="Q45" s="431" t="e">
        <f t="shared" ca="1" si="17"/>
        <v>#REF!</v>
      </c>
      <c r="R45" s="431" t="e">
        <f t="shared" ca="1" si="17"/>
        <v>#REF!</v>
      </c>
      <c r="S45" s="431" t="e">
        <f t="shared" ca="1" si="17"/>
        <v>#REF!</v>
      </c>
      <c r="T45" s="431" t="e">
        <f t="shared" ca="1" si="17"/>
        <v>#REF!</v>
      </c>
      <c r="U45" s="431">
        <f t="shared" ca="1" si="17"/>
        <v>0</v>
      </c>
      <c r="V45" s="431">
        <f t="shared" ca="1" si="17"/>
        <v>0</v>
      </c>
      <c r="W45" s="431">
        <f t="shared" ca="1" si="17"/>
        <v>0</v>
      </c>
      <c r="X45" s="431">
        <f t="shared" ca="1" si="17"/>
        <v>0</v>
      </c>
      <c r="Y45" s="431">
        <f t="shared" ca="1" si="17"/>
        <v>0</v>
      </c>
      <c r="Z45" s="431">
        <f t="shared" ca="1" si="17"/>
        <v>0</v>
      </c>
      <c r="AA45" s="431">
        <f t="shared" ca="1" si="17"/>
        <v>0</v>
      </c>
      <c r="AB45" s="431">
        <f t="shared" ca="1" si="17"/>
        <v>0</v>
      </c>
      <c r="AC45" s="431">
        <f t="shared" ca="1" si="17"/>
        <v>0</v>
      </c>
      <c r="AD45" s="431">
        <f t="shared" ca="1" si="17"/>
        <v>0</v>
      </c>
      <c r="AE45" s="431">
        <f t="shared" ca="1" si="17"/>
        <v>0</v>
      </c>
      <c r="AF45" s="431">
        <f t="shared" ca="1" si="17"/>
        <v>0</v>
      </c>
      <c r="AG45" s="431">
        <f t="shared" ca="1" si="17"/>
        <v>0</v>
      </c>
      <c r="AH45" s="431" t="e">
        <f t="shared" ca="1" si="17"/>
        <v>#REF!</v>
      </c>
      <c r="AI45" s="431" t="e">
        <f t="shared" ca="1" si="17"/>
        <v>#REF!</v>
      </c>
      <c r="AJ45" s="431">
        <f t="shared" ca="1" si="17"/>
        <v>0</v>
      </c>
      <c r="AK45" s="431">
        <f t="shared" ca="1" si="17"/>
        <v>0</v>
      </c>
      <c r="AL45" s="431">
        <f t="shared" ca="1" si="17"/>
        <v>0</v>
      </c>
      <c r="AM45" s="431">
        <f t="shared" ca="1" si="17"/>
        <v>0</v>
      </c>
      <c r="AN45" s="431">
        <f t="shared" ref="AN45:BE45" ca="1" si="18">SUMIF($F$46:$F$62,"ТС",AN$46:AN$61)</f>
        <v>0</v>
      </c>
      <c r="AO45" s="431">
        <f t="shared" ca="1" si="18"/>
        <v>0</v>
      </c>
      <c r="AP45" s="431">
        <f t="shared" ca="1" si="18"/>
        <v>0</v>
      </c>
      <c r="AQ45" s="431">
        <f t="shared" ca="1" si="18"/>
        <v>0</v>
      </c>
      <c r="AR45" s="431">
        <f t="shared" ca="1" si="18"/>
        <v>0</v>
      </c>
      <c r="AS45" s="431">
        <f t="shared" ca="1" si="18"/>
        <v>0</v>
      </c>
      <c r="AT45" s="431">
        <f t="shared" ca="1" si="18"/>
        <v>0</v>
      </c>
      <c r="AU45" s="431">
        <f t="shared" ca="1" si="18"/>
        <v>0</v>
      </c>
      <c r="AV45" s="431">
        <f t="shared" ca="1" si="18"/>
        <v>0</v>
      </c>
      <c r="AW45" s="431">
        <f t="shared" ca="1" si="18"/>
        <v>0</v>
      </c>
      <c r="AX45" s="431">
        <f t="shared" ca="1" si="18"/>
        <v>0</v>
      </c>
      <c r="AY45" s="431">
        <f t="shared" ca="1" si="18"/>
        <v>0</v>
      </c>
      <c r="AZ45" s="431">
        <f t="shared" ca="1" si="18"/>
        <v>0</v>
      </c>
      <c r="BA45" s="431">
        <f t="shared" ca="1" si="18"/>
        <v>0</v>
      </c>
      <c r="BB45" s="431">
        <f t="shared" ca="1" si="18"/>
        <v>0</v>
      </c>
      <c r="BC45" s="431">
        <f t="shared" ca="1" si="18"/>
        <v>0</v>
      </c>
      <c r="BD45" s="431">
        <f t="shared" ca="1" si="18"/>
        <v>0</v>
      </c>
      <c r="BE45" s="431">
        <f t="shared" ca="1" si="18"/>
        <v>0</v>
      </c>
      <c r="BF45" s="431"/>
    </row>
    <row r="46" spans="1:59">
      <c r="A46" s="211" t="str">
        <f t="shared" ref="A46:B61" si="19">A12</f>
        <v>1.1</v>
      </c>
      <c r="B46" s="199" t="e">
        <f t="shared" si="19"/>
        <v>#REF!</v>
      </c>
      <c r="C46" s="61" t="s">
        <v>63</v>
      </c>
      <c r="D46" s="50"/>
      <c r="E46" s="212"/>
      <c r="F46" s="50" t="str">
        <f>F12</f>
        <v>ТС</v>
      </c>
      <c r="G46" s="218"/>
      <c r="H46" s="218"/>
      <c r="I46" s="218" t="e">
        <f>$I12/(12*10)*3</f>
        <v>#REF!</v>
      </c>
      <c r="J46" s="218" t="e">
        <f>$I12/(12*10)*12</f>
        <v>#REF!</v>
      </c>
      <c r="K46" s="218" t="e">
        <f t="shared" ref="K46:Q46" si="20">$I12/(12*10)*12</f>
        <v>#REF!</v>
      </c>
      <c r="L46" s="218" t="e">
        <f t="shared" si="20"/>
        <v>#REF!</v>
      </c>
      <c r="M46" s="218" t="e">
        <f t="shared" si="20"/>
        <v>#REF!</v>
      </c>
      <c r="N46" s="218" t="e">
        <f t="shared" si="20"/>
        <v>#REF!</v>
      </c>
      <c r="O46" s="218" t="e">
        <f t="shared" si="20"/>
        <v>#REF!</v>
      </c>
      <c r="P46" s="218" t="e">
        <f t="shared" si="20"/>
        <v>#REF!</v>
      </c>
      <c r="Q46" s="218" t="e">
        <f t="shared" si="20"/>
        <v>#REF!</v>
      </c>
      <c r="R46" s="218" t="e">
        <f>$I12/(12*10)*12</f>
        <v>#REF!</v>
      </c>
      <c r="S46" s="218" t="e">
        <f>$I12/(12*10)*9</f>
        <v>#REF!</v>
      </c>
      <c r="T46" s="113">
        <f t="shared" ref="T46:AA46" si="21">$H12/(12*20)*12</f>
        <v>0</v>
      </c>
      <c r="U46" s="113">
        <f t="shared" si="21"/>
        <v>0</v>
      </c>
      <c r="V46" s="113">
        <f t="shared" si="21"/>
        <v>0</v>
      </c>
      <c r="W46" s="113">
        <f t="shared" si="21"/>
        <v>0</v>
      </c>
      <c r="X46" s="50">
        <f t="shared" si="21"/>
        <v>0</v>
      </c>
      <c r="Y46" s="50">
        <f t="shared" si="21"/>
        <v>0</v>
      </c>
      <c r="Z46" s="50">
        <f t="shared" si="21"/>
        <v>0</v>
      </c>
      <c r="AA46" s="50">
        <f t="shared" si="21"/>
        <v>0</v>
      </c>
      <c r="AB46" s="50">
        <f>$H12/(12*20)*11</f>
        <v>0</v>
      </c>
      <c r="AC46" s="50"/>
      <c r="AD46" s="50"/>
      <c r="AE46" s="50"/>
      <c r="AF46" s="50"/>
      <c r="AG46" s="50"/>
      <c r="AH46" s="50" t="e">
        <f t="shared" ref="AH46:AH61" si="22">SUM(H46:AG46)</f>
        <v>#REF!</v>
      </c>
      <c r="AI46" s="50" t="e">
        <f>AH46=H12</f>
        <v>#REF!</v>
      </c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 t="e">
        <f>SUM(H46:U46)</f>
        <v>#REF!</v>
      </c>
      <c r="BG46" s="3" t="e">
        <f>BF46=I12</f>
        <v>#REF!</v>
      </c>
    </row>
    <row r="47" spans="1:59">
      <c r="A47" s="211" t="str">
        <f t="shared" si="19"/>
        <v>1.2</v>
      </c>
      <c r="B47" s="199" t="e">
        <f t="shared" si="19"/>
        <v>#REF!</v>
      </c>
      <c r="C47" s="61" t="s">
        <v>63</v>
      </c>
      <c r="D47" s="50"/>
      <c r="E47" s="212"/>
      <c r="F47" s="50" t="str">
        <f t="shared" ref="F47:F61" si="23">F13</f>
        <v>ТС</v>
      </c>
      <c r="G47" s="218"/>
      <c r="H47" s="218"/>
      <c r="I47" s="218"/>
      <c r="J47" s="218" t="e">
        <f>$J13/(12*10)*3</f>
        <v>#REF!</v>
      </c>
      <c r="K47" s="218" t="e">
        <f>$J13/(12*10)*12</f>
        <v>#REF!</v>
      </c>
      <c r="L47" s="218" t="e">
        <f t="shared" ref="L47:S47" si="24">$J13/(12*10)*12</f>
        <v>#REF!</v>
      </c>
      <c r="M47" s="218" t="e">
        <f t="shared" si="24"/>
        <v>#REF!</v>
      </c>
      <c r="N47" s="218" t="e">
        <f t="shared" si="24"/>
        <v>#REF!</v>
      </c>
      <c r="O47" s="218" t="e">
        <f t="shared" si="24"/>
        <v>#REF!</v>
      </c>
      <c r="P47" s="218" t="e">
        <f t="shared" si="24"/>
        <v>#REF!</v>
      </c>
      <c r="Q47" s="218" t="e">
        <f t="shared" si="24"/>
        <v>#REF!</v>
      </c>
      <c r="R47" s="218" t="e">
        <f t="shared" si="24"/>
        <v>#REF!</v>
      </c>
      <c r="S47" s="218" t="e">
        <f t="shared" si="24"/>
        <v>#REF!</v>
      </c>
      <c r="T47" s="218" t="e">
        <f>$J13/(12*10)*9</f>
        <v>#REF!</v>
      </c>
      <c r="U47" s="113"/>
      <c r="V47" s="113"/>
      <c r="W47" s="113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 t="e">
        <f t="shared" si="22"/>
        <v>#REF!</v>
      </c>
      <c r="AI47" s="50" t="e">
        <f>AH47=H13</f>
        <v>#REF!</v>
      </c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 t="e">
        <f>SUM(H47:U47)</f>
        <v>#REF!</v>
      </c>
      <c r="BG47" s="3" t="e">
        <f>BF47=J13</f>
        <v>#REF!</v>
      </c>
    </row>
    <row r="48" spans="1:59" ht="12.75" customHeight="1">
      <c r="A48" s="211" t="str">
        <f t="shared" si="19"/>
        <v>2</v>
      </c>
      <c r="B48" s="199">
        <f t="shared" si="19"/>
        <v>0</v>
      </c>
      <c r="C48" s="61" t="s">
        <v>63</v>
      </c>
      <c r="D48" s="50"/>
      <c r="E48" s="212"/>
      <c r="F48" s="50" t="str">
        <f t="shared" si="23"/>
        <v>ТС</v>
      </c>
      <c r="G48" s="218"/>
      <c r="H48" s="218"/>
      <c r="I48" s="218"/>
      <c r="J48" s="218"/>
      <c r="K48" s="218">
        <f>$I14/(12*10)*3</f>
        <v>0</v>
      </c>
      <c r="L48" s="218">
        <f>$I14/(12*10)*12</f>
        <v>0</v>
      </c>
      <c r="M48" s="218">
        <f t="shared" ref="M48:T48" si="25">$I14/(12*10)*12</f>
        <v>0</v>
      </c>
      <c r="N48" s="218">
        <f t="shared" si="25"/>
        <v>0</v>
      </c>
      <c r="O48" s="218">
        <f t="shared" si="25"/>
        <v>0</v>
      </c>
      <c r="P48" s="218">
        <f t="shared" si="25"/>
        <v>0</v>
      </c>
      <c r="Q48" s="218">
        <f t="shared" si="25"/>
        <v>0</v>
      </c>
      <c r="R48" s="218">
        <f t="shared" si="25"/>
        <v>0</v>
      </c>
      <c r="S48" s="218">
        <f t="shared" si="25"/>
        <v>0</v>
      </c>
      <c r="T48" s="218">
        <f t="shared" si="25"/>
        <v>0</v>
      </c>
      <c r="U48" s="218">
        <f>$I14/(12*10)*9</f>
        <v>0</v>
      </c>
      <c r="V48" s="218"/>
      <c r="W48" s="218"/>
      <c r="X48" s="50">
        <f>$I14/(12*20)*12</f>
        <v>0</v>
      </c>
      <c r="Y48" s="50">
        <f>$I14/(12*20)*12</f>
        <v>0</v>
      </c>
      <c r="Z48" s="50">
        <f>$I14/(12*20)*12</f>
        <v>0</v>
      </c>
      <c r="AA48" s="50">
        <f>$I14/(12*20)*12</f>
        <v>0</v>
      </c>
      <c r="AB48" s="50">
        <f>$I14/(12*20)*12</f>
        <v>0</v>
      </c>
      <c r="AC48" s="50">
        <f>$I14/(12*20)*2</f>
        <v>0</v>
      </c>
      <c r="AD48" s="50"/>
      <c r="AE48" s="50"/>
      <c r="AF48" s="50"/>
      <c r="AG48" s="50"/>
      <c r="AH48" s="50">
        <f t="shared" si="22"/>
        <v>0</v>
      </c>
      <c r="AI48" s="50" t="b">
        <f t="shared" ref="AI48:AI53" si="26">AH48=I14</f>
        <v>1</v>
      </c>
      <c r="AJ48" s="50">
        <f>AH48-I14</f>
        <v>0</v>
      </c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</row>
    <row r="49" spans="1:58">
      <c r="A49" s="211" t="str">
        <f t="shared" si="19"/>
        <v>2.1</v>
      </c>
      <c r="B49" s="199">
        <f t="shared" si="19"/>
        <v>0</v>
      </c>
      <c r="C49" s="61"/>
      <c r="D49" s="50"/>
      <c r="E49" s="212"/>
      <c r="F49" s="50" t="str">
        <f t="shared" si="23"/>
        <v>ТС</v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>
        <f t="shared" si="22"/>
        <v>0</v>
      </c>
      <c r="AI49" s="50" t="b">
        <f t="shared" si="26"/>
        <v>1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</row>
    <row r="50" spans="1:58" hidden="1">
      <c r="A50" s="211" t="str">
        <f t="shared" si="19"/>
        <v>2.2</v>
      </c>
      <c r="B50" s="199">
        <f t="shared" si="19"/>
        <v>0</v>
      </c>
      <c r="C50" s="61"/>
      <c r="D50" s="50"/>
      <c r="E50" s="212"/>
      <c r="F50" s="50" t="str">
        <f t="shared" si="23"/>
        <v>ТС</v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50"/>
      <c r="AF50" s="50"/>
      <c r="AG50" s="50"/>
      <c r="AH50" s="50">
        <f t="shared" si="22"/>
        <v>0</v>
      </c>
      <c r="AI50" s="50" t="b">
        <f t="shared" si="26"/>
        <v>1</v>
      </c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</row>
    <row r="51" spans="1:58" hidden="1">
      <c r="A51" s="211" t="e">
        <f t="shared" si="19"/>
        <v>#REF!</v>
      </c>
      <c r="B51" s="199">
        <f t="shared" si="19"/>
        <v>0</v>
      </c>
      <c r="C51" s="61"/>
      <c r="D51" s="50"/>
      <c r="E51" s="212"/>
      <c r="F51" s="50" t="str">
        <f t="shared" si="23"/>
        <v>ТС</v>
      </c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05">
        <f t="shared" si="22"/>
        <v>0</v>
      </c>
      <c r="AI51" s="205" t="b">
        <f t="shared" si="26"/>
        <v>1</v>
      </c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50"/>
    </row>
    <row r="52" spans="1:58" hidden="1">
      <c r="A52" s="211" t="e">
        <f t="shared" si="19"/>
        <v>#REF!</v>
      </c>
      <c r="B52" s="199">
        <f t="shared" si="19"/>
        <v>0</v>
      </c>
      <c r="C52" s="61"/>
      <c r="D52" s="50"/>
      <c r="E52" s="212"/>
      <c r="F52" s="50" t="str">
        <f t="shared" si="23"/>
        <v>ТС</v>
      </c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>
        <f t="shared" si="22"/>
        <v>0</v>
      </c>
      <c r="AI52" s="50" t="b">
        <f t="shared" si="26"/>
        <v>1</v>
      </c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</row>
    <row r="53" spans="1:58" hidden="1">
      <c r="A53" s="211">
        <f t="shared" si="19"/>
        <v>3</v>
      </c>
      <c r="B53" s="199">
        <f t="shared" si="19"/>
        <v>0</v>
      </c>
      <c r="C53" s="61"/>
      <c r="D53" s="50"/>
      <c r="E53" s="212"/>
      <c r="F53" s="50" t="str">
        <f t="shared" si="23"/>
        <v>ТС</v>
      </c>
      <c r="G53" s="113"/>
      <c r="H53" s="113"/>
      <c r="I53" s="113">
        <f>$I19/(12*20)*1</f>
        <v>0</v>
      </c>
      <c r="J53" s="113">
        <f>$I19/(12*20)*12</f>
        <v>0</v>
      </c>
      <c r="K53" s="113">
        <f t="shared" ref="K53:AB53" si="27">$I19/(12*20)*12</f>
        <v>0</v>
      </c>
      <c r="L53" s="113">
        <f t="shared" si="27"/>
        <v>0</v>
      </c>
      <c r="M53" s="113">
        <f t="shared" si="27"/>
        <v>0</v>
      </c>
      <c r="N53" s="113">
        <f t="shared" si="27"/>
        <v>0</v>
      </c>
      <c r="O53" s="113">
        <f t="shared" si="27"/>
        <v>0</v>
      </c>
      <c r="P53" s="113">
        <f t="shared" si="27"/>
        <v>0</v>
      </c>
      <c r="Q53" s="113">
        <f t="shared" si="27"/>
        <v>0</v>
      </c>
      <c r="R53" s="113">
        <f t="shared" si="27"/>
        <v>0</v>
      </c>
      <c r="S53" s="113">
        <f t="shared" si="27"/>
        <v>0</v>
      </c>
      <c r="T53" s="113">
        <f t="shared" si="27"/>
        <v>0</v>
      </c>
      <c r="U53" s="113">
        <f t="shared" si="27"/>
        <v>0</v>
      </c>
      <c r="V53" s="113">
        <f t="shared" si="27"/>
        <v>0</v>
      </c>
      <c r="W53" s="113">
        <f t="shared" si="27"/>
        <v>0</v>
      </c>
      <c r="X53" s="50">
        <f t="shared" si="27"/>
        <v>0</v>
      </c>
      <c r="Y53" s="50">
        <f t="shared" si="27"/>
        <v>0</v>
      </c>
      <c r="Z53" s="50">
        <f t="shared" si="27"/>
        <v>0</v>
      </c>
      <c r="AA53" s="50">
        <f t="shared" si="27"/>
        <v>0</v>
      </c>
      <c r="AB53" s="50">
        <f t="shared" si="27"/>
        <v>0</v>
      </c>
      <c r="AC53" s="50">
        <f>$I19/(12*20)*11</f>
        <v>0</v>
      </c>
      <c r="AD53" s="50"/>
      <c r="AE53" s="50"/>
      <c r="AF53" s="50"/>
      <c r="AG53" s="50"/>
      <c r="AH53" s="50">
        <f t="shared" si="22"/>
        <v>0</v>
      </c>
      <c r="AI53" s="50" t="b">
        <f t="shared" si="26"/>
        <v>1</v>
      </c>
      <c r="AJ53" s="50">
        <f>AH53-I19</f>
        <v>0</v>
      </c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</row>
    <row r="54" spans="1:58" hidden="1">
      <c r="A54" s="211">
        <f t="shared" si="19"/>
        <v>4</v>
      </c>
      <c r="B54" s="199">
        <f t="shared" si="19"/>
        <v>0</v>
      </c>
      <c r="C54" s="61"/>
      <c r="D54" s="50"/>
      <c r="E54" s="212"/>
      <c r="F54" s="50" t="str">
        <f t="shared" si="23"/>
        <v>ТС</v>
      </c>
      <c r="G54" s="113"/>
      <c r="H54" s="113">
        <f t="shared" ref="H54:H59" si="28">$H20/(12*10)*1</f>
        <v>0</v>
      </c>
      <c r="I54" s="113">
        <f t="shared" ref="I54:Q59" si="29">$H20/(12*10)*12</f>
        <v>0</v>
      </c>
      <c r="J54" s="113">
        <f t="shared" si="29"/>
        <v>0</v>
      </c>
      <c r="K54" s="113">
        <f t="shared" si="29"/>
        <v>0</v>
      </c>
      <c r="L54" s="113">
        <f t="shared" si="29"/>
        <v>0</v>
      </c>
      <c r="M54" s="113">
        <f t="shared" si="29"/>
        <v>0</v>
      </c>
      <c r="N54" s="113">
        <f t="shared" si="29"/>
        <v>0</v>
      </c>
      <c r="O54" s="113">
        <f t="shared" si="29"/>
        <v>0</v>
      </c>
      <c r="P54" s="113">
        <f t="shared" si="29"/>
        <v>0</v>
      </c>
      <c r="Q54" s="113">
        <f t="shared" si="29"/>
        <v>0</v>
      </c>
      <c r="R54" s="113">
        <f t="shared" ref="R54:R59" si="30">$H20/(12*10)*11</f>
        <v>0</v>
      </c>
      <c r="S54" s="113"/>
      <c r="T54" s="113"/>
      <c r="U54" s="113"/>
      <c r="V54" s="113"/>
      <c r="W54" s="113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>
        <f t="shared" si="22"/>
        <v>0</v>
      </c>
      <c r="AI54" s="50" t="b">
        <f t="shared" ref="AI54:AI59" si="31">AH54=H20</f>
        <v>1</v>
      </c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</row>
    <row r="55" spans="1:58" hidden="1">
      <c r="A55" s="211">
        <f t="shared" si="19"/>
        <v>5</v>
      </c>
      <c r="B55" s="199">
        <f t="shared" si="19"/>
        <v>0</v>
      </c>
      <c r="C55" s="61"/>
      <c r="D55" s="50"/>
      <c r="E55" s="212"/>
      <c r="F55" s="50" t="str">
        <f t="shared" si="23"/>
        <v>ТС</v>
      </c>
      <c r="G55" s="113"/>
      <c r="H55" s="113">
        <f t="shared" si="28"/>
        <v>0</v>
      </c>
      <c r="I55" s="113">
        <f t="shared" si="29"/>
        <v>0</v>
      </c>
      <c r="J55" s="113">
        <f t="shared" si="29"/>
        <v>0</v>
      </c>
      <c r="K55" s="113">
        <f t="shared" si="29"/>
        <v>0</v>
      </c>
      <c r="L55" s="113">
        <f t="shared" si="29"/>
        <v>0</v>
      </c>
      <c r="M55" s="113">
        <f t="shared" si="29"/>
        <v>0</v>
      </c>
      <c r="N55" s="113">
        <f t="shared" si="29"/>
        <v>0</v>
      </c>
      <c r="O55" s="113">
        <f t="shared" si="29"/>
        <v>0</v>
      </c>
      <c r="P55" s="113">
        <f t="shared" si="29"/>
        <v>0</v>
      </c>
      <c r="Q55" s="113">
        <f t="shared" si="29"/>
        <v>0</v>
      </c>
      <c r="R55" s="113">
        <f t="shared" si="30"/>
        <v>0</v>
      </c>
      <c r="S55" s="113"/>
      <c r="T55" s="113"/>
      <c r="U55" s="113"/>
      <c r="V55" s="113"/>
      <c r="W55" s="113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>
        <f t="shared" si="22"/>
        <v>0</v>
      </c>
      <c r="AI55" s="50" t="b">
        <f t="shared" si="31"/>
        <v>1</v>
      </c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</row>
    <row r="56" spans="1:58" hidden="1">
      <c r="A56" s="211">
        <f t="shared" si="19"/>
        <v>6</v>
      </c>
      <c r="B56" s="199">
        <f t="shared" si="19"/>
        <v>0</v>
      </c>
      <c r="C56" s="61"/>
      <c r="D56" s="50"/>
      <c r="E56" s="212"/>
      <c r="F56" s="50" t="str">
        <f t="shared" si="23"/>
        <v>ТС</v>
      </c>
      <c r="G56" s="113"/>
      <c r="H56" s="113">
        <f t="shared" si="28"/>
        <v>0</v>
      </c>
      <c r="I56" s="113">
        <f t="shared" si="29"/>
        <v>0</v>
      </c>
      <c r="J56" s="113">
        <f t="shared" si="29"/>
        <v>0</v>
      </c>
      <c r="K56" s="113">
        <f t="shared" si="29"/>
        <v>0</v>
      </c>
      <c r="L56" s="113">
        <f t="shared" si="29"/>
        <v>0</v>
      </c>
      <c r="M56" s="113">
        <f t="shared" si="29"/>
        <v>0</v>
      </c>
      <c r="N56" s="113">
        <f t="shared" si="29"/>
        <v>0</v>
      </c>
      <c r="O56" s="113">
        <f t="shared" si="29"/>
        <v>0</v>
      </c>
      <c r="P56" s="113">
        <f t="shared" si="29"/>
        <v>0</v>
      </c>
      <c r="Q56" s="113">
        <f t="shared" si="29"/>
        <v>0</v>
      </c>
      <c r="R56" s="113">
        <f t="shared" si="30"/>
        <v>0</v>
      </c>
      <c r="S56" s="113"/>
      <c r="T56" s="113"/>
      <c r="U56" s="113"/>
      <c r="V56" s="113"/>
      <c r="W56" s="113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>
        <f t="shared" si="22"/>
        <v>0</v>
      </c>
      <c r="AI56" s="50" t="b">
        <f t="shared" si="31"/>
        <v>1</v>
      </c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</row>
    <row r="57" spans="1:58" s="197" customFormat="1" hidden="1">
      <c r="A57" s="220">
        <f t="shared" si="19"/>
        <v>7</v>
      </c>
      <c r="B57" s="206">
        <f t="shared" si="19"/>
        <v>0</v>
      </c>
      <c r="C57" s="207"/>
      <c r="D57" s="208"/>
      <c r="E57" s="221"/>
      <c r="F57" s="208" t="str">
        <f t="shared" si="23"/>
        <v>ТС</v>
      </c>
      <c r="G57" s="208"/>
      <c r="H57" s="208">
        <f t="shared" si="28"/>
        <v>0</v>
      </c>
      <c r="I57" s="208">
        <f t="shared" si="29"/>
        <v>0</v>
      </c>
      <c r="J57" s="208">
        <f t="shared" si="29"/>
        <v>0</v>
      </c>
      <c r="K57" s="208">
        <f t="shared" si="29"/>
        <v>0</v>
      </c>
      <c r="L57" s="208">
        <f t="shared" si="29"/>
        <v>0</v>
      </c>
      <c r="M57" s="208">
        <f t="shared" si="29"/>
        <v>0</v>
      </c>
      <c r="N57" s="208">
        <f t="shared" si="29"/>
        <v>0</v>
      </c>
      <c r="O57" s="208">
        <f t="shared" si="29"/>
        <v>0</v>
      </c>
      <c r="P57" s="208">
        <f t="shared" si="29"/>
        <v>0</v>
      </c>
      <c r="Q57" s="208">
        <f t="shared" si="29"/>
        <v>0</v>
      </c>
      <c r="R57" s="208">
        <f t="shared" si="30"/>
        <v>0</v>
      </c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>
        <f t="shared" si="22"/>
        <v>0</v>
      </c>
      <c r="AI57" s="208" t="b">
        <f t="shared" si="31"/>
        <v>1</v>
      </c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</row>
    <row r="58" spans="1:58" s="197" customFormat="1" hidden="1">
      <c r="A58" s="220">
        <f t="shared" si="19"/>
        <v>8</v>
      </c>
      <c r="B58" s="206">
        <f t="shared" si="19"/>
        <v>0</v>
      </c>
      <c r="C58" s="207"/>
      <c r="D58" s="208"/>
      <c r="E58" s="221"/>
      <c r="F58" s="208" t="str">
        <f t="shared" si="23"/>
        <v>ТС</v>
      </c>
      <c r="G58" s="208"/>
      <c r="H58" s="208">
        <f t="shared" si="28"/>
        <v>0</v>
      </c>
      <c r="I58" s="208">
        <f t="shared" si="29"/>
        <v>0</v>
      </c>
      <c r="J58" s="208">
        <f t="shared" si="29"/>
        <v>0</v>
      </c>
      <c r="K58" s="208">
        <f t="shared" si="29"/>
        <v>0</v>
      </c>
      <c r="L58" s="208">
        <f t="shared" si="29"/>
        <v>0</v>
      </c>
      <c r="M58" s="208">
        <f t="shared" si="29"/>
        <v>0</v>
      </c>
      <c r="N58" s="208">
        <f t="shared" si="29"/>
        <v>0</v>
      </c>
      <c r="O58" s="208">
        <f t="shared" si="29"/>
        <v>0</v>
      </c>
      <c r="P58" s="208">
        <f t="shared" si="29"/>
        <v>0</v>
      </c>
      <c r="Q58" s="208">
        <f t="shared" si="29"/>
        <v>0</v>
      </c>
      <c r="R58" s="208">
        <f t="shared" si="30"/>
        <v>0</v>
      </c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>
        <f t="shared" si="22"/>
        <v>0</v>
      </c>
      <c r="AI58" s="208" t="b">
        <f t="shared" si="31"/>
        <v>1</v>
      </c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</row>
    <row r="59" spans="1:58" s="197" customFormat="1" hidden="1">
      <c r="A59" s="220">
        <f t="shared" si="19"/>
        <v>9</v>
      </c>
      <c r="B59" s="206">
        <f t="shared" si="19"/>
        <v>0</v>
      </c>
      <c r="C59" s="207"/>
      <c r="D59" s="208"/>
      <c r="E59" s="221"/>
      <c r="F59" s="208" t="str">
        <f t="shared" si="23"/>
        <v>ТС</v>
      </c>
      <c r="G59" s="208"/>
      <c r="H59" s="208">
        <f t="shared" si="28"/>
        <v>0</v>
      </c>
      <c r="I59" s="208">
        <f t="shared" si="29"/>
        <v>0</v>
      </c>
      <c r="J59" s="208">
        <f t="shared" si="29"/>
        <v>0</v>
      </c>
      <c r="K59" s="208">
        <f t="shared" si="29"/>
        <v>0</v>
      </c>
      <c r="L59" s="208">
        <f t="shared" si="29"/>
        <v>0</v>
      </c>
      <c r="M59" s="208">
        <f t="shared" si="29"/>
        <v>0</v>
      </c>
      <c r="N59" s="208">
        <f t="shared" si="29"/>
        <v>0</v>
      </c>
      <c r="O59" s="208">
        <f t="shared" si="29"/>
        <v>0</v>
      </c>
      <c r="P59" s="208">
        <f t="shared" si="29"/>
        <v>0</v>
      </c>
      <c r="Q59" s="208">
        <f t="shared" si="29"/>
        <v>0</v>
      </c>
      <c r="R59" s="208">
        <f t="shared" si="30"/>
        <v>0</v>
      </c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>
        <f t="shared" si="22"/>
        <v>0</v>
      </c>
      <c r="AI59" s="208" t="b">
        <f t="shared" si="31"/>
        <v>1</v>
      </c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</row>
    <row r="60" spans="1:58" hidden="1">
      <c r="A60" s="61">
        <f t="shared" si="19"/>
        <v>10</v>
      </c>
      <c r="B60" s="199">
        <f t="shared" si="19"/>
        <v>0</v>
      </c>
      <c r="C60" s="61"/>
      <c r="D60" s="50"/>
      <c r="E60" s="212"/>
      <c r="F60" s="50" t="str">
        <f t="shared" si="23"/>
        <v>ТС</v>
      </c>
      <c r="G60" s="50"/>
      <c r="H60" s="50"/>
      <c r="I60" s="50">
        <f>$I26/(12*10)*10</f>
        <v>0</v>
      </c>
      <c r="J60" s="50">
        <f t="shared" ref="J60:R61" si="32">$I26/(12*10)*12</f>
        <v>0</v>
      </c>
      <c r="K60" s="50">
        <f t="shared" si="32"/>
        <v>0</v>
      </c>
      <c r="L60" s="50">
        <f t="shared" si="32"/>
        <v>0</v>
      </c>
      <c r="M60" s="50">
        <f t="shared" si="32"/>
        <v>0</v>
      </c>
      <c r="N60" s="50">
        <f t="shared" si="32"/>
        <v>0</v>
      </c>
      <c r="O60" s="50">
        <f t="shared" si="32"/>
        <v>0</v>
      </c>
      <c r="P60" s="50">
        <f t="shared" si="32"/>
        <v>0</v>
      </c>
      <c r="Q60" s="50">
        <f t="shared" si="32"/>
        <v>0</v>
      </c>
      <c r="R60" s="50">
        <f t="shared" si="32"/>
        <v>0</v>
      </c>
      <c r="S60" s="50">
        <f>$I26/(12*10)*2</f>
        <v>0</v>
      </c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>
        <f t="shared" si="22"/>
        <v>0</v>
      </c>
      <c r="AI60" s="50" t="b">
        <f>AH60=I26</f>
        <v>1</v>
      </c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</row>
    <row r="61" spans="1:58" hidden="1">
      <c r="A61" s="211">
        <f t="shared" si="19"/>
        <v>11</v>
      </c>
      <c r="B61" s="199">
        <f t="shared" si="19"/>
        <v>0</v>
      </c>
      <c r="D61" s="222"/>
      <c r="E61" s="223"/>
      <c r="F61" s="222" t="str">
        <f t="shared" si="23"/>
        <v>ТС</v>
      </c>
      <c r="G61" s="224"/>
      <c r="H61" s="224"/>
      <c r="I61" s="224">
        <f>$I27/(12*10)*10</f>
        <v>0</v>
      </c>
      <c r="J61" s="224">
        <f t="shared" si="32"/>
        <v>0</v>
      </c>
      <c r="K61" s="224">
        <f t="shared" si="32"/>
        <v>0</v>
      </c>
      <c r="L61" s="224">
        <f t="shared" si="32"/>
        <v>0</v>
      </c>
      <c r="M61" s="224">
        <f t="shared" si="32"/>
        <v>0</v>
      </c>
      <c r="N61" s="224">
        <f t="shared" si="32"/>
        <v>0</v>
      </c>
      <c r="O61" s="224">
        <f t="shared" si="32"/>
        <v>0</v>
      </c>
      <c r="P61" s="224">
        <f t="shared" si="32"/>
        <v>0</v>
      </c>
      <c r="Q61" s="224">
        <f t="shared" si="32"/>
        <v>0</v>
      </c>
      <c r="R61" s="224">
        <f t="shared" si="32"/>
        <v>0</v>
      </c>
      <c r="S61" s="224">
        <f>$I27/(12*10)*2</f>
        <v>0</v>
      </c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>
        <f t="shared" si="22"/>
        <v>0</v>
      </c>
      <c r="AI61" s="224" t="b">
        <f>AH61=I27</f>
        <v>1</v>
      </c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50"/>
    </row>
    <row r="62" spans="1:58" s="457" customFormat="1">
      <c r="A62" s="456">
        <v>2</v>
      </c>
      <c r="B62" s="459" t="s">
        <v>200</v>
      </c>
      <c r="C62" s="460"/>
      <c r="D62" s="440"/>
      <c r="E62" s="441"/>
      <c r="F62" s="440"/>
      <c r="G62" s="440"/>
      <c r="H62" s="440">
        <f>(H63+H63-H64)/2*0.022</f>
        <v>0</v>
      </c>
      <c r="I62" s="440" t="e">
        <f>((SUM($H63:$I63)-H64)+(SUM($H63:$I63)-SUM($H64:I64)))/2*0.022</f>
        <v>#REF!</v>
      </c>
      <c r="J62" s="440" t="e">
        <f>((SUM($H63:J$63)-SUM($H64:I64)+(SUM($H63:J$63)-SUM($H64:J64)))/2*0.022)</f>
        <v>#REF!</v>
      </c>
      <c r="K62" s="440" t="e">
        <f>((SUM($H63:K$63)-SUM($H64:J64)+(SUM($H63:K$63)-SUM($H64:K64)))/2*0.022)</f>
        <v>#REF!</v>
      </c>
      <c r="L62" s="440" t="e">
        <f>((SUM($H63:L$63)-SUM($H64:K64)+(SUM($H63:L$63)-SUM($H64:L64)))/2*0.022)</f>
        <v>#REF!</v>
      </c>
      <c r="M62" s="440" t="e">
        <f>((SUM($H63:M$63)-SUM($H64:L64)+(SUM($H63:M$63)-SUM($H64:M64)))/2*0.022)</f>
        <v>#REF!</v>
      </c>
      <c r="N62" s="440" t="e">
        <f>((SUM($H63:N$63)-SUM($H64:M64)+(SUM($H63:N$63)-SUM($H64:N64)))/2*0.022)</f>
        <v>#REF!</v>
      </c>
      <c r="O62" s="440" t="e">
        <f>((SUM($H63:O$63)-SUM($H64:N64)+(SUM($H63:O$63)-SUM($H64:O64)))/2*0.022)</f>
        <v>#REF!</v>
      </c>
      <c r="P62" s="440" t="e">
        <f>((SUM($H63:P$63)-SUM($H64:O64)+(SUM($H63:P$63)-SUM($H64:P64)))/2*0.022)</f>
        <v>#REF!</v>
      </c>
      <c r="Q62" s="440" t="e">
        <f>((SUM($H63:Q$63)-SUM($H64:P64)+(SUM($H63:Q$63)-SUM($H64:Q64)))/2*0.022)</f>
        <v>#REF!</v>
      </c>
      <c r="R62" s="440" t="e">
        <f>((SUM($H63:R$63)-SUM($H64:Q64)+(SUM($H63:R$63)-SUM($H64:R64)))/2*0.022)</f>
        <v>#REF!</v>
      </c>
      <c r="S62" s="440" t="e">
        <f>((SUM($H63:S$63)-SUM($H64:R64)+(SUM($H63:S$63)-SUM($H64:S64)))/2*0.022)</f>
        <v>#REF!</v>
      </c>
      <c r="T62" s="440" t="e">
        <f>((SUM($H63:T$63)-SUM($H64:S64)+(SUM($H63:T$63)-SUM($H64:T64)))/2*0.022)</f>
        <v>#REF!</v>
      </c>
      <c r="U62" s="440" t="e">
        <f>((SUM($H63:U$63)-SUM($H64:T64)+(SUM($H63:U$63)-SUM($H64:U64)))/2*0.022)</f>
        <v>#REF!</v>
      </c>
      <c r="V62" s="440"/>
      <c r="W62" s="440"/>
      <c r="X62" s="440"/>
      <c r="Y62" s="440"/>
      <c r="Z62" s="440"/>
      <c r="AA62" s="440"/>
      <c r="AB62" s="440"/>
      <c r="AC62" s="440"/>
      <c r="AD62" s="440"/>
      <c r="AE62" s="440"/>
      <c r="AF62" s="440"/>
      <c r="AG62" s="440"/>
      <c r="AH62" s="440" t="e">
        <f>SUM(H62:AG62)</f>
        <v>#REF!</v>
      </c>
      <c r="AI62" s="440"/>
      <c r="AJ62" s="440"/>
      <c r="AK62" s="440"/>
      <c r="AL62" s="440"/>
      <c r="AM62" s="440"/>
      <c r="AN62" s="440"/>
      <c r="AO62" s="440"/>
      <c r="AP62" s="440"/>
      <c r="AQ62" s="440"/>
      <c r="AR62" s="440"/>
      <c r="AS62" s="440"/>
      <c r="AT62" s="440"/>
      <c r="AU62" s="440"/>
      <c r="AV62" s="440"/>
      <c r="AW62" s="440"/>
      <c r="AX62" s="440"/>
      <c r="AY62" s="440"/>
      <c r="AZ62" s="440"/>
      <c r="BA62" s="440"/>
      <c r="BB62" s="440"/>
      <c r="BC62" s="440"/>
      <c r="BD62" s="440"/>
      <c r="BE62" s="440"/>
      <c r="BF62" s="440" t="e">
        <f>SUM(G62:AG62)</f>
        <v>#REF!</v>
      </c>
    </row>
    <row r="63" spans="1:58">
      <c r="A63" s="211"/>
      <c r="B63" s="199" t="s">
        <v>259</v>
      </c>
      <c r="C63" s="61"/>
      <c r="D63" s="50"/>
      <c r="E63" s="212"/>
      <c r="F63" s="50"/>
      <c r="G63" s="225"/>
      <c r="H63" s="225">
        <f>SUM(H12:H14)</f>
        <v>0</v>
      </c>
      <c r="I63" s="225" t="e">
        <f>SUM(I12:I14)</f>
        <v>#REF!</v>
      </c>
      <c r="J63" s="225" t="e">
        <f>SUM(J12:J14)</f>
        <v>#REF!</v>
      </c>
      <c r="K63" s="225">
        <f>SUM(K12:K14)</f>
        <v>0</v>
      </c>
      <c r="L63" s="225">
        <f t="shared" ref="L63:AC63" si="33">SUM(L12:L14)</f>
        <v>0</v>
      </c>
      <c r="M63" s="225">
        <f t="shared" si="33"/>
        <v>0</v>
      </c>
      <c r="N63" s="225">
        <f t="shared" si="33"/>
        <v>0</v>
      </c>
      <c r="O63" s="225">
        <f t="shared" si="33"/>
        <v>0</v>
      </c>
      <c r="P63" s="225">
        <f t="shared" si="33"/>
        <v>0</v>
      </c>
      <c r="Q63" s="225">
        <f t="shared" si="33"/>
        <v>0</v>
      </c>
      <c r="R63" s="225">
        <f t="shared" si="33"/>
        <v>0</v>
      </c>
      <c r="S63" s="225">
        <f t="shared" si="33"/>
        <v>0</v>
      </c>
      <c r="T63" s="225">
        <f t="shared" si="33"/>
        <v>0</v>
      </c>
      <c r="U63" s="225">
        <f t="shared" si="33"/>
        <v>0</v>
      </c>
      <c r="V63" s="225">
        <f t="shared" si="33"/>
        <v>0</v>
      </c>
      <c r="W63" s="225">
        <f t="shared" si="33"/>
        <v>0</v>
      </c>
      <c r="X63" s="225">
        <f t="shared" si="33"/>
        <v>0</v>
      </c>
      <c r="Y63" s="225">
        <f t="shared" si="33"/>
        <v>0</v>
      </c>
      <c r="Z63" s="225">
        <f t="shared" si="33"/>
        <v>0</v>
      </c>
      <c r="AA63" s="225">
        <f t="shared" si="33"/>
        <v>0</v>
      </c>
      <c r="AB63" s="225">
        <f t="shared" si="33"/>
        <v>0</v>
      </c>
      <c r="AC63" s="225">
        <f t="shared" si="33"/>
        <v>0</v>
      </c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50"/>
    </row>
    <row r="64" spans="1:58">
      <c r="A64" s="211"/>
      <c r="B64" s="199" t="s">
        <v>156</v>
      </c>
      <c r="C64" s="61"/>
      <c r="D64" s="50"/>
      <c r="E64" s="212"/>
      <c r="F64" s="50"/>
      <c r="G64" s="224"/>
      <c r="H64" s="224">
        <f>SUM(H46,H48,H53:H54,H56:H61)</f>
        <v>0</v>
      </c>
      <c r="I64" s="224" t="e">
        <f>SUM(I46:I48)</f>
        <v>#REF!</v>
      </c>
      <c r="J64" s="224" t="e">
        <f t="shared" ref="J64:U64" si="34">SUM(J46:J48)</f>
        <v>#REF!</v>
      </c>
      <c r="K64" s="224" t="e">
        <f t="shared" si="34"/>
        <v>#REF!</v>
      </c>
      <c r="L64" s="224" t="e">
        <f t="shared" si="34"/>
        <v>#REF!</v>
      </c>
      <c r="M64" s="224" t="e">
        <f t="shared" si="34"/>
        <v>#REF!</v>
      </c>
      <c r="N64" s="224" t="e">
        <f t="shared" si="34"/>
        <v>#REF!</v>
      </c>
      <c r="O64" s="224" t="e">
        <f t="shared" si="34"/>
        <v>#REF!</v>
      </c>
      <c r="P64" s="224" t="e">
        <f t="shared" si="34"/>
        <v>#REF!</v>
      </c>
      <c r="Q64" s="224" t="e">
        <f t="shared" si="34"/>
        <v>#REF!</v>
      </c>
      <c r="R64" s="224" t="e">
        <f t="shared" si="34"/>
        <v>#REF!</v>
      </c>
      <c r="S64" s="224" t="e">
        <f t="shared" si="34"/>
        <v>#REF!</v>
      </c>
      <c r="T64" s="224" t="e">
        <f t="shared" si="34"/>
        <v>#REF!</v>
      </c>
      <c r="U64" s="224">
        <f t="shared" si="34"/>
        <v>0</v>
      </c>
      <c r="V64" s="224">
        <f t="shared" ref="V64:AC64" si="35">SUM(V46,V48,V53:V54,V56:V61)</f>
        <v>0</v>
      </c>
      <c r="W64" s="224">
        <f t="shared" si="35"/>
        <v>0</v>
      </c>
      <c r="X64" s="224">
        <f t="shared" si="35"/>
        <v>0</v>
      </c>
      <c r="Y64" s="224">
        <f t="shared" si="35"/>
        <v>0</v>
      </c>
      <c r="Z64" s="224">
        <f t="shared" si="35"/>
        <v>0</v>
      </c>
      <c r="AA64" s="224">
        <f t="shared" si="35"/>
        <v>0</v>
      </c>
      <c r="AB64" s="224">
        <f t="shared" si="35"/>
        <v>0</v>
      </c>
      <c r="AC64" s="224">
        <f t="shared" si="35"/>
        <v>0</v>
      </c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50"/>
    </row>
    <row r="65" spans="1:58">
      <c r="A65" s="211" t="s">
        <v>260</v>
      </c>
      <c r="B65" s="199" t="s">
        <v>261</v>
      </c>
      <c r="C65" s="61"/>
      <c r="D65" s="50"/>
      <c r="E65" s="212"/>
      <c r="F65" s="50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>
        <f>SUM(H65:Z65)</f>
        <v>0</v>
      </c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50"/>
    </row>
    <row r="66" spans="1:58">
      <c r="A66" s="435" t="s">
        <v>262</v>
      </c>
      <c r="B66" s="436" t="s">
        <v>263</v>
      </c>
      <c r="C66" s="61"/>
      <c r="D66" s="50"/>
      <c r="E66" s="212"/>
      <c r="F66" s="50"/>
      <c r="G66" s="225"/>
      <c r="H66" s="444"/>
      <c r="I66" s="225" t="e">
        <f t="shared" ref="I66:U66" si="36">I62</f>
        <v>#REF!</v>
      </c>
      <c r="J66" s="225" t="e">
        <f t="shared" si="36"/>
        <v>#REF!</v>
      </c>
      <c r="K66" s="225" t="e">
        <f t="shared" si="36"/>
        <v>#REF!</v>
      </c>
      <c r="L66" s="225" t="e">
        <f t="shared" si="36"/>
        <v>#REF!</v>
      </c>
      <c r="M66" s="225" t="e">
        <f t="shared" si="36"/>
        <v>#REF!</v>
      </c>
      <c r="N66" s="225" t="e">
        <f t="shared" si="36"/>
        <v>#REF!</v>
      </c>
      <c r="O66" s="225" t="e">
        <f t="shared" si="36"/>
        <v>#REF!</v>
      </c>
      <c r="P66" s="225" t="e">
        <f t="shared" si="36"/>
        <v>#REF!</v>
      </c>
      <c r="Q66" s="225" t="e">
        <f t="shared" si="36"/>
        <v>#REF!</v>
      </c>
      <c r="R66" s="225" t="e">
        <f t="shared" si="36"/>
        <v>#REF!</v>
      </c>
      <c r="S66" s="225" t="e">
        <f t="shared" si="36"/>
        <v>#REF!</v>
      </c>
      <c r="T66" s="225" t="e">
        <f t="shared" si="36"/>
        <v>#REF!</v>
      </c>
      <c r="U66" s="225" t="e">
        <f t="shared" si="36"/>
        <v>#REF!</v>
      </c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4" t="e">
        <f>SUM(H66:Z66)</f>
        <v>#REF!</v>
      </c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50" t="e">
        <f>SUM(G66:AG66)</f>
        <v>#REF!</v>
      </c>
    </row>
    <row r="67" spans="1:58" s="1024" customFormat="1">
      <c r="A67" s="1018">
        <v>3</v>
      </c>
      <c r="B67" s="1019" t="s">
        <v>264</v>
      </c>
      <c r="C67" s="1018" t="s">
        <v>265</v>
      </c>
      <c r="D67" s="1020"/>
      <c r="E67" s="1021"/>
      <c r="F67" s="1020"/>
      <c r="G67" s="1022"/>
      <c r="H67" s="1022"/>
      <c r="I67" s="1022"/>
      <c r="J67" s="1022"/>
      <c r="K67" s="1022"/>
      <c r="L67" s="1022" t="e">
        <f t="shared" ref="L67:Z67" si="37">SUM(L68:L69)</f>
        <v>#REF!</v>
      </c>
      <c r="M67" s="1022">
        <f t="shared" si="37"/>
        <v>0</v>
      </c>
      <c r="N67" s="1022">
        <f t="shared" si="37"/>
        <v>0</v>
      </c>
      <c r="O67" s="1022">
        <f t="shared" si="37"/>
        <v>0</v>
      </c>
      <c r="P67" s="1022">
        <f t="shared" si="37"/>
        <v>0</v>
      </c>
      <c r="Q67" s="1022">
        <f t="shared" si="37"/>
        <v>0</v>
      </c>
      <c r="R67" s="1022">
        <f t="shared" si="37"/>
        <v>0</v>
      </c>
      <c r="S67" s="1022">
        <f t="shared" si="37"/>
        <v>0</v>
      </c>
      <c r="T67" s="1022">
        <f t="shared" si="37"/>
        <v>0</v>
      </c>
      <c r="U67" s="1022">
        <f t="shared" si="37"/>
        <v>0</v>
      </c>
      <c r="V67" s="1022">
        <f t="shared" si="37"/>
        <v>0</v>
      </c>
      <c r="W67" s="1022">
        <f t="shared" si="37"/>
        <v>0</v>
      </c>
      <c r="X67" s="1022">
        <f t="shared" si="37"/>
        <v>0</v>
      </c>
      <c r="Y67" s="1022">
        <f t="shared" si="37"/>
        <v>0</v>
      </c>
      <c r="Z67" s="1022">
        <f t="shared" si="37"/>
        <v>0</v>
      </c>
      <c r="AA67" s="1022"/>
      <c r="AB67" s="1022"/>
      <c r="AC67" s="1022"/>
      <c r="AD67" s="1022"/>
      <c r="AE67" s="1022"/>
      <c r="AF67" s="1022"/>
      <c r="AG67" s="1022"/>
      <c r="AH67" s="1023">
        <f>SUM(AH68:AH69)</f>
        <v>0</v>
      </c>
      <c r="AI67" s="1023"/>
      <c r="AJ67" s="1023"/>
      <c r="AK67" s="1023"/>
      <c r="AL67" s="1023"/>
      <c r="AM67" s="1023"/>
      <c r="AN67" s="1023"/>
      <c r="AO67" s="1023"/>
      <c r="AP67" s="1023"/>
      <c r="AQ67" s="1023"/>
      <c r="AR67" s="1023"/>
      <c r="AS67" s="1023"/>
      <c r="AT67" s="1023"/>
      <c r="AU67" s="1023"/>
      <c r="AV67" s="1023"/>
      <c r="AW67" s="1023"/>
      <c r="AX67" s="1023"/>
      <c r="AY67" s="1023"/>
      <c r="AZ67" s="1023"/>
      <c r="BA67" s="1023"/>
      <c r="BB67" s="1023"/>
      <c r="BC67" s="1023"/>
      <c r="BD67" s="1023"/>
      <c r="BE67" s="1023"/>
      <c r="BF67" s="1020"/>
    </row>
    <row r="68" spans="1:58">
      <c r="A68" s="61"/>
      <c r="B68" s="199" t="s">
        <v>266</v>
      </c>
      <c r="C68" s="61"/>
      <c r="D68" s="163">
        <v>0.03</v>
      </c>
      <c r="E68" s="212"/>
      <c r="F68" s="50"/>
      <c r="G68" s="224"/>
      <c r="H68" s="224"/>
      <c r="I68" s="224" t="e">
        <f>($G11-H11)*$D68</f>
        <v>#REF!</v>
      </c>
      <c r="J68" s="224" t="e">
        <f>($G11-I11)*$D68</f>
        <v>#REF!</v>
      </c>
      <c r="K68" s="224" t="e">
        <f>($G11-SUM($I11:J11))*$D68</f>
        <v>#REF!</v>
      </c>
      <c r="L68" s="224" t="e">
        <f>($G11-SUM($I11:K11))*$D68</f>
        <v>#REF!</v>
      </c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50"/>
    </row>
    <row r="69" spans="1:58" ht="15.75" customHeight="1">
      <c r="A69" s="61"/>
      <c r="B69" s="199" t="s">
        <v>267</v>
      </c>
      <c r="C69" s="61" t="s">
        <v>63</v>
      </c>
      <c r="D69" s="163">
        <v>0.03</v>
      </c>
      <c r="E69" s="212"/>
      <c r="F69" s="50"/>
      <c r="G69" s="224"/>
      <c r="H69" s="224"/>
      <c r="I69" s="224" t="e">
        <f>I68*$D69</f>
        <v>#REF!</v>
      </c>
      <c r="J69" s="224" t="e">
        <f>J68*$D69</f>
        <v>#REF!</v>
      </c>
      <c r="K69" s="224" t="e">
        <f>K68*$D69</f>
        <v>#REF!</v>
      </c>
      <c r="L69" s="224" t="e">
        <f>L68*$D69</f>
        <v>#REF!</v>
      </c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50"/>
    </row>
  </sheetData>
  <mergeCells count="2">
    <mergeCell ref="A1:BF1"/>
    <mergeCell ref="A10:C10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133"/>
  <sheetViews>
    <sheetView view="pageBreakPreview" zoomScale="90" zoomScaleNormal="90" zoomScaleSheetLayoutView="90" workbookViewId="0">
      <pane ySplit="18" topLeftCell="A93" activePane="bottomLeft" state="frozen"/>
      <selection activeCell="L13" sqref="L13"/>
      <selection pane="bottomLeft" activeCell="A97" sqref="A97:XFD97"/>
    </sheetView>
  </sheetViews>
  <sheetFormatPr defaultColWidth="9.140625" defaultRowHeight="12.75" outlineLevelRow="1"/>
  <cols>
    <col min="1" max="1" width="3" style="1199" customWidth="1"/>
    <col min="2" max="2" width="9" style="1199" customWidth="1"/>
    <col min="3" max="3" width="18" style="1199" customWidth="1"/>
    <col min="4" max="4" width="14.42578125" style="1199" customWidth="1"/>
    <col min="5" max="5" width="19.85546875" style="1199" customWidth="1"/>
    <col min="6" max="6" width="20.140625" style="1199" customWidth="1"/>
    <col min="7" max="7" width="10.140625" style="1199" customWidth="1"/>
    <col min="8" max="8" width="9" style="1199" customWidth="1"/>
    <col min="9" max="9" width="10" style="1199" customWidth="1"/>
    <col min="10" max="10" width="10.140625" style="1199" customWidth="1"/>
    <col min="11" max="11" width="7.5703125" style="1199" customWidth="1"/>
    <col min="12" max="12" width="8.85546875" style="1199" customWidth="1"/>
    <col min="13" max="13" width="9.28515625" style="1199" customWidth="1"/>
    <col min="14" max="14" width="10" style="1199" customWidth="1"/>
    <col min="15" max="15" width="8.5703125" style="1199" customWidth="1"/>
    <col min="16" max="16" width="7.5703125" style="1199" customWidth="1"/>
    <col min="17" max="17" width="8.42578125" style="1199" customWidth="1"/>
    <col min="18" max="19" width="9.5703125" style="1199" customWidth="1"/>
    <col min="20" max="20" width="9.140625" style="1199" customWidth="1"/>
    <col min="21" max="21" width="10.140625" style="1199" customWidth="1"/>
    <col min="22" max="22" width="7.42578125" style="1199" customWidth="1"/>
    <col min="23" max="23" width="6.140625" style="1199" customWidth="1"/>
    <col min="24" max="24" width="9.42578125" style="1537" customWidth="1"/>
    <col min="25" max="25" width="9.7109375" style="1199" customWidth="1"/>
    <col min="26" max="26" width="7.85546875" style="1199" customWidth="1"/>
    <col min="27" max="27" width="6.85546875" style="1199" customWidth="1"/>
    <col min="28" max="28" width="7.7109375" style="1199" customWidth="1"/>
    <col min="29" max="32" width="8.28515625" style="1199" customWidth="1"/>
    <col min="33" max="33" width="15.140625" style="1199" customWidth="1"/>
    <col min="34" max="34" width="40.140625" style="1199" customWidth="1"/>
    <col min="35" max="36" width="8.28515625" style="1199" customWidth="1"/>
    <col min="37" max="37" width="13" style="1199" customWidth="1"/>
    <col min="38" max="38" width="25.85546875" style="1199" customWidth="1"/>
    <col min="39" max="39" width="8.28515625" style="1199" customWidth="1"/>
    <col min="40" max="16384" width="9.140625" style="1199"/>
  </cols>
  <sheetData>
    <row r="1" spans="1:39" ht="15" customHeight="1">
      <c r="J1" s="1619" t="s">
        <v>1034</v>
      </c>
      <c r="K1" s="1619"/>
      <c r="L1" s="1619"/>
      <c r="M1" s="1619"/>
      <c r="N1" s="1619"/>
      <c r="O1" s="1619"/>
      <c r="P1" s="1619"/>
      <c r="Q1" s="1848"/>
      <c r="T1" s="1619" t="s">
        <v>1035</v>
      </c>
      <c r="U1" s="1619"/>
      <c r="V1" s="1619"/>
      <c r="W1" s="1619"/>
      <c r="X1" s="1619"/>
      <c r="Y1" s="1619"/>
      <c r="Z1" s="1619"/>
      <c r="AA1" s="1619"/>
      <c r="AB1" s="1619"/>
      <c r="AC1" s="1848"/>
      <c r="AD1" s="1619" t="s">
        <v>1035</v>
      </c>
      <c r="AE1" s="1619"/>
      <c r="AF1" s="1619"/>
      <c r="AG1" s="1619"/>
      <c r="AH1" s="1619"/>
      <c r="AI1" s="1619" t="s">
        <v>1035</v>
      </c>
      <c r="AJ1" s="1619"/>
      <c r="AK1" s="1619"/>
      <c r="AL1" s="1619"/>
      <c r="AM1" s="1619"/>
    </row>
    <row r="2" spans="1:39" s="1551" customFormat="1">
      <c r="A2" s="1549"/>
      <c r="B2" s="1550"/>
      <c r="P2" s="1548" t="s">
        <v>1041</v>
      </c>
      <c r="Q2" s="1552"/>
      <c r="R2" s="1199"/>
      <c r="S2" s="1552"/>
      <c r="T2" s="1552"/>
      <c r="U2" s="1199"/>
      <c r="AB2" s="1548" t="s">
        <v>1041</v>
      </c>
      <c r="AF2" s="1199"/>
      <c r="AH2" s="1548" t="s">
        <v>1041</v>
      </c>
      <c r="AM2" s="1548" t="s">
        <v>1041</v>
      </c>
    </row>
    <row r="3" spans="1:39" s="1551" customFormat="1">
      <c r="A3" s="1549"/>
      <c r="B3" s="1550"/>
      <c r="P3" s="1553"/>
      <c r="Q3" s="1552"/>
      <c r="R3" s="1199"/>
      <c r="S3" s="1552"/>
      <c r="T3" s="1552"/>
      <c r="U3" s="1199"/>
      <c r="AB3" s="1553"/>
      <c r="AF3" s="1199"/>
      <c r="AH3" s="1553"/>
      <c r="AM3" s="1553"/>
    </row>
    <row r="4" spans="1:39" s="1551" customFormat="1">
      <c r="A4" s="1549"/>
      <c r="B4" s="1550"/>
      <c r="P4" s="1548" t="s">
        <v>1015</v>
      </c>
      <c r="R4" s="1199"/>
      <c r="U4" s="1199"/>
      <c r="AB4" s="1548" t="s">
        <v>1015</v>
      </c>
      <c r="AF4" s="1199"/>
      <c r="AH4" s="1548" t="s">
        <v>1015</v>
      </c>
      <c r="AM4" s="1548" t="s">
        <v>1015</v>
      </c>
    </row>
    <row r="5" spans="1:39" s="1551" customFormat="1">
      <c r="A5" s="1549"/>
      <c r="B5" s="1550"/>
      <c r="P5" s="1548" t="s">
        <v>1014</v>
      </c>
      <c r="R5" s="1199"/>
      <c r="U5" s="1199"/>
      <c r="AB5" s="1548" t="s">
        <v>1014</v>
      </c>
      <c r="AF5" s="1199"/>
      <c r="AH5" s="1548" t="s">
        <v>1014</v>
      </c>
      <c r="AM5" s="1548" t="s">
        <v>1014</v>
      </c>
    </row>
    <row r="6" spans="1:39" s="1551" customFormat="1">
      <c r="A6" s="1549"/>
      <c r="B6" s="1550"/>
      <c r="P6" s="1548"/>
      <c r="R6" s="1199"/>
      <c r="U6" s="1199"/>
      <c r="AB6" s="1548"/>
      <c r="AF6" s="1199"/>
      <c r="AH6" s="1548"/>
      <c r="AM6" s="1548"/>
    </row>
    <row r="7" spans="1:39" s="1551" customFormat="1">
      <c r="A7" s="1549"/>
      <c r="B7" s="1550"/>
      <c r="P7" s="1518" t="s">
        <v>1028</v>
      </c>
      <c r="R7" s="1199"/>
      <c r="U7" s="1199"/>
      <c r="AB7" s="1518" t="s">
        <v>1028</v>
      </c>
      <c r="AF7" s="1199"/>
      <c r="AH7" s="1518" t="s">
        <v>546</v>
      </c>
      <c r="AM7" s="1518" t="s">
        <v>546</v>
      </c>
    </row>
    <row r="8" spans="1:39" ht="9.75" customHeight="1" outlineLevel="1">
      <c r="B8" s="1201"/>
      <c r="C8" s="1201"/>
      <c r="D8" s="1201"/>
      <c r="E8" s="1201"/>
      <c r="F8" s="1201"/>
      <c r="G8" s="1624"/>
      <c r="H8" s="1624"/>
      <c r="I8" s="1624"/>
      <c r="J8" s="1624"/>
      <c r="K8" s="1624"/>
      <c r="L8" s="1624"/>
      <c r="M8" s="1624"/>
      <c r="N8" s="1624"/>
      <c r="O8" s="1624"/>
      <c r="P8" s="1624"/>
      <c r="Q8" s="1624"/>
      <c r="R8" s="1624"/>
      <c r="S8" s="1624"/>
      <c r="T8" s="1201"/>
      <c r="U8" s="1201"/>
      <c r="V8" s="1624"/>
      <c r="W8" s="1624"/>
      <c r="X8" s="1624"/>
      <c r="Y8" s="1624"/>
      <c r="Z8" s="1624"/>
      <c r="AA8" s="1624"/>
      <c r="AB8" s="1624"/>
      <c r="AC8" s="1624"/>
      <c r="AD8" s="1624"/>
      <c r="AE8" s="1624"/>
      <c r="AF8" s="1624"/>
      <c r="AG8" s="1624"/>
      <c r="AH8" s="1624"/>
      <c r="AI8" s="1624"/>
      <c r="AJ8" s="1624"/>
      <c r="AK8" s="1624"/>
      <c r="AL8" s="1624"/>
      <c r="AM8" s="1624"/>
    </row>
    <row r="9" spans="1:39" ht="19.5" customHeight="1" outlineLevel="1">
      <c r="B9" s="1199" t="s">
        <v>997</v>
      </c>
      <c r="X9" s="1199"/>
      <c r="AI9" s="1625"/>
      <c r="AJ9" s="1625"/>
      <c r="AK9" s="1625"/>
      <c r="AL9" s="1625"/>
      <c r="AM9" s="1625"/>
    </row>
    <row r="10" spans="1:39" ht="19.5" customHeight="1" outlineLevel="1">
      <c r="B10" s="1554" t="s">
        <v>934</v>
      </c>
      <c r="X10" s="1199"/>
      <c r="AI10" s="1625"/>
      <c r="AJ10" s="1625"/>
      <c r="AK10" s="1625"/>
      <c r="AL10" s="1625"/>
      <c r="AM10" s="1625"/>
    </row>
    <row r="11" spans="1:39" ht="12.75" customHeight="1" outlineLevel="1">
      <c r="B11" s="1199" t="s">
        <v>547</v>
      </c>
      <c r="X11" s="1199"/>
      <c r="AI11" s="1625"/>
      <c r="AJ11" s="1625"/>
      <c r="AK11" s="1625"/>
      <c r="AL11" s="1625"/>
      <c r="AM11" s="1625"/>
    </row>
    <row r="12" spans="1:39" ht="15.75" customHeight="1" outlineLevel="1">
      <c r="B12" s="1519" t="s">
        <v>998</v>
      </c>
      <c r="C12" s="1519"/>
      <c r="D12" s="1519"/>
      <c r="E12" s="1519"/>
      <c r="G12" s="1519"/>
      <c r="H12" s="1519"/>
      <c r="I12" s="1519"/>
      <c r="J12" s="1519"/>
      <c r="K12" s="1519"/>
      <c r="L12" s="1519"/>
      <c r="M12" s="1519"/>
      <c r="N12" s="1519"/>
      <c r="O12" s="1519"/>
      <c r="P12" s="1519"/>
      <c r="Q12" s="1519"/>
      <c r="R12" s="1519"/>
      <c r="S12" s="1519"/>
      <c r="T12" s="1519"/>
      <c r="U12" s="1519"/>
      <c r="V12" s="1519"/>
      <c r="W12" s="1519"/>
      <c r="X12" s="1519"/>
      <c r="Y12" s="1519"/>
      <c r="Z12" s="1519"/>
      <c r="AA12" s="1519"/>
      <c r="AB12" s="1519"/>
      <c r="AC12" s="1519"/>
      <c r="AD12" s="1519"/>
      <c r="AE12" s="1519"/>
      <c r="AF12" s="1519"/>
      <c r="AG12" s="1519"/>
      <c r="AH12" s="1519"/>
      <c r="AI12" s="1626"/>
      <c r="AJ12" s="1626"/>
      <c r="AK12" s="1626"/>
      <c r="AL12" s="1626"/>
      <c r="AM12" s="1626"/>
    </row>
    <row r="13" spans="1:39" ht="42.75" customHeight="1">
      <c r="B13" s="1627" t="s">
        <v>312</v>
      </c>
      <c r="C13" s="1627" t="s">
        <v>250</v>
      </c>
      <c r="D13" s="1627" t="s">
        <v>746</v>
      </c>
      <c r="E13" s="1627" t="s">
        <v>652</v>
      </c>
      <c r="F13" s="1627" t="s">
        <v>313</v>
      </c>
      <c r="G13" s="1627" t="s">
        <v>314</v>
      </c>
      <c r="H13" s="1627"/>
      <c r="I13" s="1627"/>
      <c r="J13" s="1627"/>
      <c r="K13" s="1627"/>
      <c r="L13" s="1627"/>
      <c r="M13" s="1627"/>
      <c r="N13" s="1627"/>
      <c r="O13" s="1627"/>
      <c r="P13" s="1627"/>
      <c r="Q13" s="1627" t="s">
        <v>658</v>
      </c>
      <c r="R13" s="1627" t="s">
        <v>659</v>
      </c>
      <c r="S13" s="1627" t="s">
        <v>1001</v>
      </c>
      <c r="T13" s="1627"/>
      <c r="U13" s="1627"/>
      <c r="V13" s="1627" t="s">
        <v>1001</v>
      </c>
      <c r="W13" s="1627"/>
      <c r="X13" s="1627"/>
      <c r="Y13" s="1627"/>
      <c r="Z13" s="1627"/>
      <c r="AA13" s="1627"/>
      <c r="AB13" s="1627"/>
      <c r="AC13" s="1627" t="s">
        <v>1002</v>
      </c>
      <c r="AD13" s="1627"/>
      <c r="AE13" s="1627"/>
      <c r="AF13" s="1627"/>
      <c r="AG13" s="1627"/>
      <c r="AH13" s="1627"/>
      <c r="AI13" s="1627" t="s">
        <v>1002</v>
      </c>
      <c r="AJ13" s="1627"/>
      <c r="AK13" s="1627"/>
      <c r="AL13" s="1627"/>
      <c r="AM13" s="1627"/>
    </row>
    <row r="14" spans="1:39" ht="15" customHeight="1">
      <c r="B14" s="1627"/>
      <c r="C14" s="1627"/>
      <c r="D14" s="1627"/>
      <c r="E14" s="1627"/>
      <c r="F14" s="1627"/>
      <c r="G14" s="1627" t="s">
        <v>653</v>
      </c>
      <c r="H14" s="1627"/>
      <c r="I14" s="1627"/>
      <c r="J14" s="1627"/>
      <c r="K14" s="1627"/>
      <c r="L14" s="1627"/>
      <c r="M14" s="1627"/>
      <c r="N14" s="1627"/>
      <c r="O14" s="1627"/>
      <c r="P14" s="1627"/>
      <c r="Q14" s="1627"/>
      <c r="R14" s="1627"/>
      <c r="S14" s="1627"/>
      <c r="T14" s="1627"/>
      <c r="U14" s="1627"/>
      <c r="V14" s="1627"/>
      <c r="W14" s="1627"/>
      <c r="X14" s="1627"/>
      <c r="Y14" s="1627"/>
      <c r="Z14" s="1627"/>
      <c r="AA14" s="1627"/>
      <c r="AB14" s="1627"/>
      <c r="AC14" s="1627"/>
      <c r="AD14" s="1627"/>
      <c r="AE14" s="1627"/>
      <c r="AF14" s="1627"/>
      <c r="AG14" s="1627"/>
      <c r="AH14" s="1627"/>
      <c r="AI14" s="1627"/>
      <c r="AJ14" s="1627"/>
      <c r="AK14" s="1627"/>
      <c r="AL14" s="1627"/>
      <c r="AM14" s="1627"/>
    </row>
    <row r="15" spans="1:39" ht="27.75" customHeight="1">
      <c r="B15" s="1627"/>
      <c r="C15" s="1627"/>
      <c r="D15" s="1627"/>
      <c r="E15" s="1627"/>
      <c r="F15" s="1627"/>
      <c r="G15" s="1627" t="s">
        <v>674</v>
      </c>
      <c r="H15" s="1627"/>
      <c r="I15" s="1627"/>
      <c r="J15" s="1627"/>
      <c r="K15" s="1627"/>
      <c r="L15" s="1627" t="s">
        <v>675</v>
      </c>
      <c r="M15" s="1627"/>
      <c r="N15" s="1627"/>
      <c r="O15" s="1627"/>
      <c r="P15" s="1627"/>
      <c r="Q15" s="1627"/>
      <c r="R15" s="1627"/>
      <c r="S15" s="1627" t="s">
        <v>683</v>
      </c>
      <c r="T15" s="1627"/>
      <c r="U15" s="1627"/>
      <c r="V15" s="1627" t="s">
        <v>684</v>
      </c>
      <c r="W15" s="1627" t="s">
        <v>550</v>
      </c>
      <c r="X15" s="1627"/>
      <c r="Y15" s="1627"/>
      <c r="Z15" s="1627"/>
      <c r="AA15" s="1627"/>
      <c r="AB15" s="1627" t="s">
        <v>747</v>
      </c>
      <c r="AC15" s="1627" t="s">
        <v>663</v>
      </c>
      <c r="AD15" s="1627" t="s">
        <v>664</v>
      </c>
      <c r="AE15" s="1627" t="s">
        <v>665</v>
      </c>
      <c r="AF15" s="1627" t="s">
        <v>666</v>
      </c>
      <c r="AG15" s="1627" t="s">
        <v>667</v>
      </c>
      <c r="AH15" s="1627"/>
      <c r="AI15" s="1627" t="s">
        <v>670</v>
      </c>
      <c r="AJ15" s="1627" t="s">
        <v>671</v>
      </c>
      <c r="AK15" s="1627" t="s">
        <v>1026</v>
      </c>
      <c r="AL15" s="1627" t="s">
        <v>672</v>
      </c>
      <c r="AM15" s="1627" t="s">
        <v>673</v>
      </c>
    </row>
    <row r="16" spans="1:39" ht="21" customHeight="1">
      <c r="B16" s="1627"/>
      <c r="C16" s="1627"/>
      <c r="D16" s="1627"/>
      <c r="E16" s="1627"/>
      <c r="F16" s="1627"/>
      <c r="G16" s="1627" t="s">
        <v>654</v>
      </c>
      <c r="H16" s="1627"/>
      <c r="I16" s="1627"/>
      <c r="J16" s="1627"/>
      <c r="K16" s="1627" t="s">
        <v>759</v>
      </c>
      <c r="L16" s="1627" t="s">
        <v>655</v>
      </c>
      <c r="M16" s="1627"/>
      <c r="N16" s="1627"/>
      <c r="O16" s="1627"/>
      <c r="P16" s="1627" t="str">
        <f>K16</f>
        <v>Тепловая нагрузка Гкал/ч</v>
      </c>
      <c r="Q16" s="1627"/>
      <c r="R16" s="1627"/>
      <c r="S16" s="1627" t="s">
        <v>235</v>
      </c>
      <c r="T16" s="1627" t="s">
        <v>660</v>
      </c>
      <c r="U16" s="1627"/>
      <c r="V16" s="1627"/>
      <c r="W16" s="1627">
        <v>2022</v>
      </c>
      <c r="X16" s="1627">
        <v>2023</v>
      </c>
      <c r="Y16" s="1627">
        <v>2024</v>
      </c>
      <c r="Z16" s="1627">
        <v>2025</v>
      </c>
      <c r="AA16" s="1627" t="s">
        <v>844</v>
      </c>
      <c r="AB16" s="1627"/>
      <c r="AC16" s="1627"/>
      <c r="AD16" s="1627"/>
      <c r="AE16" s="1627"/>
      <c r="AF16" s="1627"/>
      <c r="AG16" s="1627" t="s">
        <v>668</v>
      </c>
      <c r="AH16" s="1627" t="s">
        <v>669</v>
      </c>
      <c r="AI16" s="1627"/>
      <c r="AJ16" s="1627"/>
      <c r="AK16" s="1627"/>
      <c r="AL16" s="1627"/>
      <c r="AM16" s="1627"/>
    </row>
    <row r="17" spans="2:39" ht="80.25" customHeight="1">
      <c r="B17" s="1627"/>
      <c r="C17" s="1627"/>
      <c r="D17" s="1627"/>
      <c r="E17" s="1627"/>
      <c r="F17" s="1627"/>
      <c r="G17" s="1555" t="s">
        <v>936</v>
      </c>
      <c r="H17" s="1555" t="s">
        <v>656</v>
      </c>
      <c r="I17" s="1555" t="s">
        <v>1000</v>
      </c>
      <c r="J17" s="1555" t="s">
        <v>657</v>
      </c>
      <c r="K17" s="1627"/>
      <c r="L17" s="1555" t="str">
        <f>G17</f>
        <v>Условный диаметр, мм</v>
      </c>
      <c r="M17" s="1555" t="str">
        <f t="shared" ref="M17:O17" si="0">H17</f>
        <v>Пропускная способность, т/ч</v>
      </c>
      <c r="N17" s="1555" t="s">
        <v>1000</v>
      </c>
      <c r="O17" s="1555" t="str">
        <f t="shared" si="0"/>
        <v xml:space="preserve">Способ прокладки </v>
      </c>
      <c r="P17" s="1627"/>
      <c r="Q17" s="1627"/>
      <c r="R17" s="1627"/>
      <c r="S17" s="1627"/>
      <c r="T17" s="1555" t="s">
        <v>661</v>
      </c>
      <c r="U17" s="1555" t="s">
        <v>662</v>
      </c>
      <c r="V17" s="1627"/>
      <c r="W17" s="1627"/>
      <c r="X17" s="1627"/>
      <c r="Y17" s="1627"/>
      <c r="Z17" s="1627"/>
      <c r="AA17" s="1627"/>
      <c r="AB17" s="1627"/>
      <c r="AC17" s="1627"/>
      <c r="AD17" s="1627"/>
      <c r="AE17" s="1627"/>
      <c r="AF17" s="1627"/>
      <c r="AG17" s="1627"/>
      <c r="AH17" s="1627"/>
      <c r="AI17" s="1627"/>
      <c r="AJ17" s="1627"/>
      <c r="AK17" s="1627"/>
      <c r="AL17" s="1627"/>
      <c r="AM17" s="1627"/>
    </row>
    <row r="18" spans="2:39">
      <c r="B18" s="1556">
        <v>1</v>
      </c>
      <c r="C18" s="1557">
        <v>2</v>
      </c>
      <c r="D18" s="1557">
        <v>3</v>
      </c>
      <c r="E18" s="1557">
        <v>4</v>
      </c>
      <c r="F18" s="1557">
        <v>5</v>
      </c>
      <c r="G18" s="1557" t="s">
        <v>970</v>
      </c>
      <c r="H18" s="1558" t="s">
        <v>881</v>
      </c>
      <c r="I18" s="1558" t="s">
        <v>971</v>
      </c>
      <c r="J18" s="1558" t="s">
        <v>972</v>
      </c>
      <c r="K18" s="1558" t="s">
        <v>973</v>
      </c>
      <c r="L18" s="1557" t="s">
        <v>766</v>
      </c>
      <c r="M18" s="1557" t="s">
        <v>767</v>
      </c>
      <c r="N18" s="1557" t="s">
        <v>768</v>
      </c>
      <c r="O18" s="1557" t="s">
        <v>974</v>
      </c>
      <c r="P18" s="1557" t="s">
        <v>975</v>
      </c>
      <c r="Q18" s="1557">
        <v>8</v>
      </c>
      <c r="R18" s="1557">
        <v>9</v>
      </c>
      <c r="S18" s="1557" t="s">
        <v>976</v>
      </c>
      <c r="T18" s="1557" t="s">
        <v>977</v>
      </c>
      <c r="U18" s="1557" t="s">
        <v>978</v>
      </c>
      <c r="V18" s="1557" t="s">
        <v>979</v>
      </c>
      <c r="W18" s="1557" t="s">
        <v>980</v>
      </c>
      <c r="X18" s="1557" t="s">
        <v>981</v>
      </c>
      <c r="Y18" s="1557" t="s">
        <v>982</v>
      </c>
      <c r="Z18" s="1557" t="s">
        <v>983</v>
      </c>
      <c r="AA18" s="1557" t="s">
        <v>993</v>
      </c>
      <c r="AB18" s="1557" t="s">
        <v>994</v>
      </c>
      <c r="AC18" s="1557" t="s">
        <v>984</v>
      </c>
      <c r="AD18" s="1557" t="s">
        <v>985</v>
      </c>
      <c r="AE18" s="1557" t="s">
        <v>986</v>
      </c>
      <c r="AF18" s="1557" t="s">
        <v>987</v>
      </c>
      <c r="AG18" s="1557" t="s">
        <v>995</v>
      </c>
      <c r="AH18" s="1557" t="s">
        <v>996</v>
      </c>
      <c r="AI18" s="1557" t="s">
        <v>988</v>
      </c>
      <c r="AJ18" s="1557" t="s">
        <v>989</v>
      </c>
      <c r="AK18" s="1557" t="s">
        <v>990</v>
      </c>
      <c r="AL18" s="1557" t="s">
        <v>991</v>
      </c>
      <c r="AM18" s="1559" t="s">
        <v>992</v>
      </c>
    </row>
    <row r="19" spans="2:39">
      <c r="B19" s="1629" t="s">
        <v>315</v>
      </c>
      <c r="C19" s="1629"/>
      <c r="D19" s="1629"/>
      <c r="E19" s="1629"/>
      <c r="F19" s="1629"/>
      <c r="G19" s="1629"/>
      <c r="H19" s="1629"/>
      <c r="I19" s="1629"/>
      <c r="J19" s="1629"/>
      <c r="K19" s="1629"/>
      <c r="L19" s="1629"/>
      <c r="M19" s="1629"/>
      <c r="N19" s="1629"/>
      <c r="O19" s="1629"/>
      <c r="P19" s="1629"/>
      <c r="Q19" s="1629"/>
      <c r="R19" s="1629"/>
      <c r="S19" s="1629"/>
      <c r="T19" s="1629"/>
      <c r="U19" s="1629"/>
      <c r="V19" s="1629"/>
      <c r="W19" s="1629"/>
      <c r="X19" s="1629"/>
      <c r="Y19" s="1629"/>
      <c r="Z19" s="1629"/>
      <c r="AA19" s="1629"/>
      <c r="AB19" s="1629"/>
      <c r="AC19" s="1629"/>
      <c r="AD19" s="1629"/>
      <c r="AE19" s="1629"/>
      <c r="AF19" s="1629"/>
      <c r="AG19" s="1629"/>
      <c r="AH19" s="1629"/>
      <c r="AI19" s="1629"/>
      <c r="AJ19" s="1629"/>
      <c r="AK19" s="1629"/>
      <c r="AL19" s="1629"/>
      <c r="AM19" s="1629"/>
    </row>
    <row r="20" spans="2:39">
      <c r="B20" s="1629" t="s">
        <v>316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29"/>
      <c r="X20" s="1629"/>
      <c r="Y20" s="1629"/>
      <c r="Z20" s="1629"/>
      <c r="AA20" s="1629"/>
      <c r="AB20" s="1629"/>
      <c r="AC20" s="1629"/>
      <c r="AD20" s="1629"/>
      <c r="AE20" s="1629"/>
      <c r="AF20" s="1629"/>
      <c r="AG20" s="1629"/>
      <c r="AH20" s="1629"/>
      <c r="AI20" s="1629"/>
      <c r="AJ20" s="1629"/>
      <c r="AK20" s="1629"/>
      <c r="AL20" s="1629"/>
      <c r="AM20" s="1629"/>
    </row>
    <row r="21" spans="2:39" hidden="1" outlineLevel="1">
      <c r="B21" s="1556" t="s">
        <v>65</v>
      </c>
      <c r="C21" s="1557" t="s">
        <v>447</v>
      </c>
      <c r="D21" s="1557" t="s">
        <v>447</v>
      </c>
      <c r="E21" s="1557" t="s">
        <v>447</v>
      </c>
      <c r="F21" s="1557" t="s">
        <v>447</v>
      </c>
      <c r="G21" s="1557" t="s">
        <v>447</v>
      </c>
      <c r="H21" s="1557" t="s">
        <v>447</v>
      </c>
      <c r="I21" s="1557" t="s">
        <v>447</v>
      </c>
      <c r="J21" s="1557" t="s">
        <v>447</v>
      </c>
      <c r="K21" s="1557" t="s">
        <v>447</v>
      </c>
      <c r="L21" s="1557" t="s">
        <v>447</v>
      </c>
      <c r="M21" s="1557" t="s">
        <v>447</v>
      </c>
      <c r="N21" s="1557" t="s">
        <v>447</v>
      </c>
      <c r="O21" s="1557" t="s">
        <v>447</v>
      </c>
      <c r="P21" s="1557" t="s">
        <v>447</v>
      </c>
      <c r="Q21" s="1557" t="s">
        <v>447</v>
      </c>
      <c r="R21" s="1557" t="s">
        <v>447</v>
      </c>
      <c r="S21" s="1557" t="s">
        <v>447</v>
      </c>
      <c r="T21" s="1557" t="s">
        <v>447</v>
      </c>
      <c r="U21" s="1557" t="s">
        <v>447</v>
      </c>
      <c r="V21" s="1557" t="s">
        <v>447</v>
      </c>
      <c r="W21" s="1557" t="s">
        <v>447</v>
      </c>
      <c r="X21" s="1557" t="s">
        <v>447</v>
      </c>
      <c r="Y21" s="1557" t="s">
        <v>447</v>
      </c>
      <c r="Z21" s="1557" t="s">
        <v>447</v>
      </c>
      <c r="AA21" s="1557" t="s">
        <v>447</v>
      </c>
      <c r="AB21" s="1557" t="s">
        <v>447</v>
      </c>
      <c r="AC21" s="1557" t="s">
        <v>447</v>
      </c>
      <c r="AD21" s="1557" t="s">
        <v>447</v>
      </c>
      <c r="AE21" s="1557" t="s">
        <v>447</v>
      </c>
      <c r="AF21" s="1557" t="s">
        <v>447</v>
      </c>
      <c r="AG21" s="1557" t="s">
        <v>447</v>
      </c>
      <c r="AH21" s="1557" t="s">
        <v>447</v>
      </c>
      <c r="AI21" s="1557" t="s">
        <v>447</v>
      </c>
      <c r="AJ21" s="1557" t="s">
        <v>447</v>
      </c>
      <c r="AK21" s="1557" t="s">
        <v>447</v>
      </c>
      <c r="AL21" s="1557" t="s">
        <v>447</v>
      </c>
      <c r="AM21" s="1557" t="s">
        <v>447</v>
      </c>
    </row>
    <row r="22" spans="2:39" collapsed="1">
      <c r="B22" s="1556" t="s">
        <v>317</v>
      </c>
      <c r="C22" s="1556"/>
      <c r="D22" s="1556"/>
      <c r="E22" s="1556"/>
      <c r="F22" s="1556"/>
      <c r="G22" s="1556"/>
      <c r="H22" s="1556"/>
      <c r="I22" s="1556"/>
      <c r="J22" s="1556"/>
      <c r="K22" s="1556"/>
      <c r="L22" s="1556"/>
      <c r="M22" s="1556"/>
      <c r="N22" s="1556"/>
      <c r="O22" s="1556"/>
      <c r="P22" s="1556"/>
      <c r="Q22" s="1556"/>
      <c r="R22" s="1556"/>
      <c r="S22" s="1556"/>
      <c r="T22" s="1556"/>
      <c r="U22" s="1556"/>
      <c r="V22" s="1556"/>
      <c r="W22" s="1556"/>
      <c r="X22" s="1557"/>
      <c r="Y22" s="1556"/>
      <c r="Z22" s="1556"/>
      <c r="AA22" s="1556"/>
      <c r="AB22" s="1556"/>
      <c r="AC22" s="1556"/>
      <c r="AD22" s="1556"/>
      <c r="AE22" s="1556"/>
      <c r="AF22" s="1556"/>
      <c r="AG22" s="1556"/>
      <c r="AH22" s="1556"/>
      <c r="AI22" s="1556"/>
      <c r="AJ22" s="1556"/>
      <c r="AK22" s="1556"/>
      <c r="AL22" s="1556"/>
      <c r="AM22" s="1556"/>
    </row>
    <row r="23" spans="2:39" hidden="1" outlineLevel="1">
      <c r="B23" s="1556" t="s">
        <v>318</v>
      </c>
      <c r="C23" s="1557" t="s">
        <v>447</v>
      </c>
      <c r="D23" s="1557" t="s">
        <v>447</v>
      </c>
      <c r="E23" s="1557" t="s">
        <v>447</v>
      </c>
      <c r="F23" s="1557" t="s">
        <v>447</v>
      </c>
      <c r="G23" s="1557" t="s">
        <v>447</v>
      </c>
      <c r="H23" s="1557" t="s">
        <v>447</v>
      </c>
      <c r="I23" s="1557" t="s">
        <v>447</v>
      </c>
      <c r="J23" s="1557" t="s">
        <v>447</v>
      </c>
      <c r="K23" s="1557" t="s">
        <v>447</v>
      </c>
      <c r="L23" s="1557" t="s">
        <v>447</v>
      </c>
      <c r="M23" s="1557" t="s">
        <v>447</v>
      </c>
      <c r="N23" s="1557" t="s">
        <v>447</v>
      </c>
      <c r="O23" s="1557" t="s">
        <v>447</v>
      </c>
      <c r="P23" s="1557" t="s">
        <v>447</v>
      </c>
      <c r="Q23" s="1557" t="s">
        <v>447</v>
      </c>
      <c r="R23" s="1557" t="s">
        <v>447</v>
      </c>
      <c r="S23" s="1557" t="s">
        <v>447</v>
      </c>
      <c r="T23" s="1557" t="s">
        <v>447</v>
      </c>
      <c r="U23" s="1557" t="s">
        <v>447</v>
      </c>
      <c r="V23" s="1557" t="s">
        <v>447</v>
      </c>
      <c r="W23" s="1557" t="s">
        <v>447</v>
      </c>
      <c r="X23" s="1557" t="s">
        <v>447</v>
      </c>
      <c r="Y23" s="1557" t="s">
        <v>447</v>
      </c>
      <c r="Z23" s="1557" t="s">
        <v>447</v>
      </c>
      <c r="AA23" s="1557" t="s">
        <v>447</v>
      </c>
      <c r="AB23" s="1557" t="s">
        <v>447</v>
      </c>
      <c r="AC23" s="1557" t="s">
        <v>447</v>
      </c>
      <c r="AD23" s="1557" t="s">
        <v>447</v>
      </c>
      <c r="AE23" s="1557" t="s">
        <v>447</v>
      </c>
      <c r="AF23" s="1557" t="s">
        <v>447</v>
      </c>
      <c r="AG23" s="1557" t="s">
        <v>447</v>
      </c>
      <c r="AH23" s="1557" t="s">
        <v>447</v>
      </c>
      <c r="AI23" s="1557" t="s">
        <v>447</v>
      </c>
      <c r="AJ23" s="1557" t="s">
        <v>447</v>
      </c>
      <c r="AK23" s="1557" t="s">
        <v>447</v>
      </c>
      <c r="AL23" s="1557" t="s">
        <v>447</v>
      </c>
      <c r="AM23" s="1557" t="s">
        <v>447</v>
      </c>
    </row>
    <row r="24" spans="2:39" collapsed="1">
      <c r="B24" s="1630" t="s">
        <v>319</v>
      </c>
      <c r="C24" s="1631"/>
      <c r="D24" s="1631"/>
      <c r="E24" s="1631"/>
      <c r="F24" s="1631"/>
      <c r="G24" s="1631"/>
      <c r="H24" s="1631"/>
      <c r="I24" s="1631"/>
      <c r="J24" s="1631"/>
      <c r="K24" s="1631"/>
      <c r="L24" s="1631"/>
      <c r="M24" s="1631"/>
      <c r="N24" s="1631"/>
      <c r="O24" s="1631"/>
      <c r="P24" s="1631"/>
      <c r="Q24" s="1631"/>
      <c r="R24" s="1631"/>
      <c r="S24" s="1631"/>
      <c r="T24" s="1631"/>
      <c r="U24" s="1631"/>
      <c r="V24" s="1631"/>
      <c r="W24" s="1631"/>
      <c r="X24" s="1631"/>
      <c r="Y24" s="1631"/>
      <c r="Z24" s="1631"/>
      <c r="AA24" s="1631"/>
      <c r="AB24" s="1631"/>
      <c r="AC24" s="1631"/>
      <c r="AD24" s="1631"/>
      <c r="AE24" s="1631"/>
      <c r="AF24" s="1631"/>
      <c r="AG24" s="1631"/>
      <c r="AH24" s="1631"/>
      <c r="AI24" s="1631"/>
      <c r="AJ24" s="1631"/>
      <c r="AK24" s="1631"/>
      <c r="AL24" s="1631"/>
      <c r="AM24" s="1632"/>
    </row>
    <row r="25" spans="2:39" hidden="1" outlineLevel="1">
      <c r="B25" s="1556" t="s">
        <v>320</v>
      </c>
      <c r="C25" s="1557" t="s">
        <v>447</v>
      </c>
      <c r="D25" s="1557" t="s">
        <v>447</v>
      </c>
      <c r="E25" s="1557" t="s">
        <v>447</v>
      </c>
      <c r="F25" s="1557" t="s">
        <v>447</v>
      </c>
      <c r="G25" s="1557" t="s">
        <v>447</v>
      </c>
      <c r="H25" s="1557" t="s">
        <v>447</v>
      </c>
      <c r="I25" s="1557" t="s">
        <v>447</v>
      </c>
      <c r="J25" s="1557" t="s">
        <v>447</v>
      </c>
      <c r="K25" s="1557" t="s">
        <v>447</v>
      </c>
      <c r="L25" s="1557" t="s">
        <v>447</v>
      </c>
      <c r="M25" s="1557" t="s">
        <v>447</v>
      </c>
      <c r="N25" s="1557" t="s">
        <v>447</v>
      </c>
      <c r="O25" s="1557" t="s">
        <v>447</v>
      </c>
      <c r="P25" s="1557" t="s">
        <v>447</v>
      </c>
      <c r="Q25" s="1557" t="s">
        <v>447</v>
      </c>
      <c r="R25" s="1557" t="s">
        <v>447</v>
      </c>
      <c r="S25" s="1557" t="s">
        <v>447</v>
      </c>
      <c r="T25" s="1557" t="s">
        <v>447</v>
      </c>
      <c r="U25" s="1557" t="s">
        <v>447</v>
      </c>
      <c r="V25" s="1557" t="s">
        <v>447</v>
      </c>
      <c r="W25" s="1557" t="s">
        <v>447</v>
      </c>
      <c r="X25" s="1557" t="s">
        <v>447</v>
      </c>
      <c r="Y25" s="1557" t="s">
        <v>447</v>
      </c>
      <c r="Z25" s="1557" t="s">
        <v>447</v>
      </c>
      <c r="AA25" s="1557" t="s">
        <v>447</v>
      </c>
      <c r="AB25" s="1557" t="s">
        <v>447</v>
      </c>
      <c r="AC25" s="1557" t="s">
        <v>447</v>
      </c>
      <c r="AD25" s="1557" t="s">
        <v>447</v>
      </c>
      <c r="AE25" s="1557" t="s">
        <v>447</v>
      </c>
      <c r="AF25" s="1557" t="s">
        <v>447</v>
      </c>
      <c r="AG25" s="1557" t="s">
        <v>447</v>
      </c>
      <c r="AH25" s="1557" t="s">
        <v>447</v>
      </c>
      <c r="AI25" s="1557" t="s">
        <v>447</v>
      </c>
      <c r="AJ25" s="1557" t="s">
        <v>447</v>
      </c>
      <c r="AK25" s="1557" t="s">
        <v>447</v>
      </c>
      <c r="AL25" s="1557" t="s">
        <v>447</v>
      </c>
      <c r="AM25" s="1557" t="s">
        <v>447</v>
      </c>
    </row>
    <row r="26" spans="2:39" collapsed="1">
      <c r="B26" s="1630" t="s">
        <v>322</v>
      </c>
      <c r="C26" s="1631"/>
      <c r="D26" s="1631"/>
      <c r="E26" s="1631"/>
      <c r="F26" s="1631"/>
      <c r="G26" s="1631"/>
      <c r="H26" s="1631"/>
      <c r="I26" s="1631"/>
      <c r="J26" s="1631"/>
      <c r="K26" s="1631"/>
      <c r="L26" s="1631"/>
      <c r="M26" s="1631"/>
      <c r="N26" s="1631"/>
      <c r="O26" s="1631"/>
      <c r="P26" s="1631"/>
      <c r="Q26" s="1631"/>
      <c r="R26" s="1631"/>
      <c r="S26" s="1631"/>
      <c r="T26" s="1631"/>
      <c r="U26" s="1631"/>
      <c r="V26" s="1631"/>
      <c r="W26" s="1631"/>
      <c r="X26" s="1631"/>
      <c r="Y26" s="1631"/>
      <c r="Z26" s="1631"/>
      <c r="AA26" s="1631"/>
      <c r="AB26" s="1631"/>
      <c r="AC26" s="1631"/>
      <c r="AD26" s="1631"/>
      <c r="AE26" s="1631"/>
      <c r="AF26" s="1631"/>
      <c r="AG26" s="1631"/>
      <c r="AH26" s="1631"/>
      <c r="AI26" s="1631"/>
      <c r="AJ26" s="1631"/>
      <c r="AK26" s="1631"/>
      <c r="AL26" s="1631"/>
      <c r="AM26" s="1632"/>
    </row>
    <row r="27" spans="2:39" hidden="1" outlineLevel="1">
      <c r="B27" s="1556" t="s">
        <v>323</v>
      </c>
      <c r="C27" s="1557" t="s">
        <v>447</v>
      </c>
      <c r="D27" s="1557" t="s">
        <v>447</v>
      </c>
      <c r="E27" s="1557" t="s">
        <v>447</v>
      </c>
      <c r="F27" s="1557" t="s">
        <v>447</v>
      </c>
      <c r="G27" s="1557" t="s">
        <v>447</v>
      </c>
      <c r="H27" s="1557" t="s">
        <v>447</v>
      </c>
      <c r="I27" s="1557" t="s">
        <v>447</v>
      </c>
      <c r="J27" s="1557" t="s">
        <v>447</v>
      </c>
      <c r="K27" s="1557" t="s">
        <v>447</v>
      </c>
      <c r="L27" s="1557" t="s">
        <v>447</v>
      </c>
      <c r="M27" s="1557" t="s">
        <v>447</v>
      </c>
      <c r="N27" s="1557" t="s">
        <v>447</v>
      </c>
      <c r="O27" s="1557" t="s">
        <v>447</v>
      </c>
      <c r="P27" s="1557" t="s">
        <v>447</v>
      </c>
      <c r="Q27" s="1557" t="s">
        <v>447</v>
      </c>
      <c r="R27" s="1557" t="s">
        <v>447</v>
      </c>
      <c r="S27" s="1557" t="s">
        <v>447</v>
      </c>
      <c r="T27" s="1557" t="s">
        <v>447</v>
      </c>
      <c r="U27" s="1557" t="s">
        <v>447</v>
      </c>
      <c r="V27" s="1557" t="s">
        <v>447</v>
      </c>
      <c r="W27" s="1557" t="s">
        <v>447</v>
      </c>
      <c r="X27" s="1557" t="s">
        <v>447</v>
      </c>
      <c r="Y27" s="1557" t="s">
        <v>447</v>
      </c>
      <c r="Z27" s="1557" t="s">
        <v>447</v>
      </c>
      <c r="AA27" s="1557" t="s">
        <v>447</v>
      </c>
      <c r="AB27" s="1557" t="s">
        <v>447</v>
      </c>
      <c r="AC27" s="1557" t="s">
        <v>447</v>
      </c>
      <c r="AD27" s="1557" t="s">
        <v>447</v>
      </c>
      <c r="AE27" s="1557" t="s">
        <v>447</v>
      </c>
      <c r="AF27" s="1557" t="s">
        <v>447</v>
      </c>
      <c r="AG27" s="1557" t="s">
        <v>447</v>
      </c>
      <c r="AH27" s="1557" t="s">
        <v>447</v>
      </c>
      <c r="AI27" s="1557" t="s">
        <v>447</v>
      </c>
      <c r="AJ27" s="1557" t="s">
        <v>447</v>
      </c>
      <c r="AK27" s="1557" t="s">
        <v>447</v>
      </c>
      <c r="AL27" s="1557" t="s">
        <v>447</v>
      </c>
      <c r="AM27" s="1557" t="s">
        <v>447</v>
      </c>
    </row>
    <row r="28" spans="2:39" collapsed="1">
      <c r="B28" s="1629" t="s">
        <v>324</v>
      </c>
      <c r="C28" s="1629"/>
      <c r="D28" s="1557" t="s">
        <v>447</v>
      </c>
      <c r="E28" s="1557" t="s">
        <v>447</v>
      </c>
      <c r="F28" s="1557" t="s">
        <v>447</v>
      </c>
      <c r="G28" s="1557" t="s">
        <v>447</v>
      </c>
      <c r="H28" s="1557" t="s">
        <v>447</v>
      </c>
      <c r="I28" s="1557" t="s">
        <v>447</v>
      </c>
      <c r="J28" s="1557" t="s">
        <v>447</v>
      </c>
      <c r="K28" s="1557" t="s">
        <v>447</v>
      </c>
      <c r="L28" s="1557" t="s">
        <v>447</v>
      </c>
      <c r="M28" s="1557" t="s">
        <v>447</v>
      </c>
      <c r="N28" s="1557" t="s">
        <v>447</v>
      </c>
      <c r="O28" s="1557" t="s">
        <v>447</v>
      </c>
      <c r="P28" s="1557" t="s">
        <v>447</v>
      </c>
      <c r="Q28" s="1557" t="s">
        <v>447</v>
      </c>
      <c r="R28" s="1557" t="s">
        <v>447</v>
      </c>
      <c r="S28" s="1557" t="s">
        <v>447</v>
      </c>
      <c r="T28" s="1557" t="s">
        <v>447</v>
      </c>
      <c r="U28" s="1557" t="s">
        <v>447</v>
      </c>
      <c r="V28" s="1557" t="s">
        <v>447</v>
      </c>
      <c r="W28" s="1557" t="s">
        <v>447</v>
      </c>
      <c r="X28" s="1557" t="s">
        <v>447</v>
      </c>
      <c r="Y28" s="1557" t="s">
        <v>447</v>
      </c>
      <c r="Z28" s="1557" t="s">
        <v>447</v>
      </c>
      <c r="AA28" s="1557" t="s">
        <v>447</v>
      </c>
      <c r="AB28" s="1557" t="s">
        <v>447</v>
      </c>
      <c r="AC28" s="1557" t="s">
        <v>447</v>
      </c>
      <c r="AD28" s="1557" t="s">
        <v>447</v>
      </c>
      <c r="AE28" s="1557" t="s">
        <v>447</v>
      </c>
      <c r="AF28" s="1557" t="s">
        <v>447</v>
      </c>
      <c r="AG28" s="1557" t="s">
        <v>447</v>
      </c>
      <c r="AH28" s="1557" t="s">
        <v>447</v>
      </c>
      <c r="AI28" s="1557" t="s">
        <v>447</v>
      </c>
      <c r="AJ28" s="1557" t="s">
        <v>447</v>
      </c>
      <c r="AK28" s="1557" t="s">
        <v>447</v>
      </c>
      <c r="AL28" s="1557" t="s">
        <v>447</v>
      </c>
      <c r="AM28" s="1557" t="s">
        <v>447</v>
      </c>
    </row>
    <row r="29" spans="2:39">
      <c r="B29" s="1630" t="s">
        <v>325</v>
      </c>
      <c r="C29" s="1631"/>
      <c r="D29" s="1631"/>
      <c r="E29" s="1631"/>
      <c r="F29" s="1631"/>
      <c r="G29" s="1631"/>
      <c r="H29" s="1631"/>
      <c r="I29" s="1631"/>
      <c r="J29" s="1631"/>
      <c r="K29" s="1631"/>
      <c r="L29" s="1631"/>
      <c r="M29" s="1631"/>
      <c r="N29" s="1631"/>
      <c r="O29" s="1631"/>
      <c r="P29" s="1631"/>
      <c r="Q29" s="1631"/>
      <c r="R29" s="1631"/>
      <c r="S29" s="1631"/>
      <c r="T29" s="1631"/>
      <c r="U29" s="1631"/>
      <c r="V29" s="1631"/>
      <c r="W29" s="1631"/>
      <c r="X29" s="1631"/>
      <c r="Y29" s="1631"/>
      <c r="Z29" s="1631"/>
      <c r="AA29" s="1631"/>
      <c r="AB29" s="1631"/>
      <c r="AC29" s="1631"/>
      <c r="AD29" s="1631"/>
      <c r="AE29" s="1631"/>
      <c r="AF29" s="1631"/>
      <c r="AG29" s="1631"/>
      <c r="AH29" s="1631"/>
      <c r="AI29" s="1631"/>
      <c r="AJ29" s="1631"/>
      <c r="AK29" s="1631"/>
      <c r="AL29" s="1631"/>
      <c r="AM29" s="1632"/>
    </row>
    <row r="30" spans="2:39" s="1200" customFormat="1" ht="48" customHeight="1">
      <c r="B30" s="1560" t="s">
        <v>101</v>
      </c>
      <c r="C30" s="1555" t="s">
        <v>685</v>
      </c>
      <c r="D30" s="1555" t="s">
        <v>723</v>
      </c>
      <c r="E30" s="1555" t="s">
        <v>760</v>
      </c>
      <c r="F30" s="1555" t="s">
        <v>769</v>
      </c>
      <c r="G30" s="1555" t="s">
        <v>447</v>
      </c>
      <c r="H30" s="1555" t="s">
        <v>447</v>
      </c>
      <c r="I30" s="1555" t="s">
        <v>447</v>
      </c>
      <c r="J30" s="1555" t="s">
        <v>447</v>
      </c>
      <c r="K30" s="1555" t="s">
        <v>447</v>
      </c>
      <c r="L30" s="1555" t="s">
        <v>447</v>
      </c>
      <c r="M30" s="1555" t="s">
        <v>447</v>
      </c>
      <c r="N30" s="1555" t="s">
        <v>447</v>
      </c>
      <c r="O30" s="1555" t="s">
        <v>447</v>
      </c>
      <c r="P30" s="1557">
        <v>3.2949999999999999</v>
      </c>
      <c r="Q30" s="1557">
        <v>2023</v>
      </c>
      <c r="R30" s="1561">
        <v>45260</v>
      </c>
      <c r="S30" s="1562">
        <v>30346.112000000001</v>
      </c>
      <c r="T30" s="1563">
        <v>2609.7660000000001</v>
      </c>
      <c r="U30" s="1563">
        <v>27736.346000000001</v>
      </c>
      <c r="V30" s="1563">
        <v>0</v>
      </c>
      <c r="W30" s="1563">
        <v>0</v>
      </c>
      <c r="X30" s="1563">
        <v>30346.112000000001</v>
      </c>
      <c r="Y30" s="1563">
        <v>0</v>
      </c>
      <c r="Z30" s="1563">
        <v>0</v>
      </c>
      <c r="AA30" s="1563">
        <v>0</v>
      </c>
      <c r="AB30" s="1563">
        <v>0</v>
      </c>
      <c r="AC30" s="1563">
        <v>0</v>
      </c>
      <c r="AD30" s="1563">
        <v>0</v>
      </c>
      <c r="AE30" s="1563">
        <v>0</v>
      </c>
      <c r="AF30" s="1563">
        <v>0</v>
      </c>
      <c r="AG30" s="1563">
        <v>0</v>
      </c>
      <c r="AH30" s="1563">
        <v>0</v>
      </c>
      <c r="AI30" s="1563">
        <v>0</v>
      </c>
      <c r="AJ30" s="1563">
        <v>0</v>
      </c>
      <c r="AK30" s="1563">
        <v>30346.112000000001</v>
      </c>
      <c r="AL30" s="1562" t="s">
        <v>447</v>
      </c>
      <c r="AM30" s="1562" t="s">
        <v>447</v>
      </c>
    </row>
    <row r="31" spans="2:39" s="1200" customFormat="1" ht="37.5" customHeight="1">
      <c r="B31" s="1560" t="s">
        <v>107</v>
      </c>
      <c r="C31" s="1555" t="s">
        <v>686</v>
      </c>
      <c r="D31" s="1555" t="s">
        <v>723</v>
      </c>
      <c r="E31" s="889" t="s">
        <v>753</v>
      </c>
      <c r="F31" s="1555" t="s">
        <v>769</v>
      </c>
      <c r="G31" s="1555" t="s">
        <v>447</v>
      </c>
      <c r="H31" s="1555" t="s">
        <v>447</v>
      </c>
      <c r="I31" s="1555" t="s">
        <v>447</v>
      </c>
      <c r="J31" s="1555" t="s">
        <v>447</v>
      </c>
      <c r="K31" s="1555" t="s">
        <v>447</v>
      </c>
      <c r="L31" s="1555" t="s">
        <v>937</v>
      </c>
      <c r="M31" s="1557" t="s">
        <v>447</v>
      </c>
      <c r="N31" s="1555" t="s">
        <v>938</v>
      </c>
      <c r="O31" s="1557" t="s">
        <v>447</v>
      </c>
      <c r="P31" s="1557" t="s">
        <v>447</v>
      </c>
      <c r="Q31" s="1557">
        <v>2023</v>
      </c>
      <c r="R31" s="1561">
        <v>45260</v>
      </c>
      <c r="S31" s="1562">
        <v>279.9024</v>
      </c>
      <c r="T31" s="1563">
        <v>0</v>
      </c>
      <c r="U31" s="1563">
        <v>279.9024</v>
      </c>
      <c r="V31" s="1563">
        <v>0</v>
      </c>
      <c r="W31" s="1563">
        <v>0</v>
      </c>
      <c r="X31" s="1563">
        <v>279.9024</v>
      </c>
      <c r="Y31" s="1563">
        <v>0</v>
      </c>
      <c r="Z31" s="1563">
        <v>0</v>
      </c>
      <c r="AA31" s="1563">
        <v>0</v>
      </c>
      <c r="AB31" s="1563">
        <v>0</v>
      </c>
      <c r="AC31" s="1563">
        <v>0</v>
      </c>
      <c r="AD31" s="1563">
        <v>0</v>
      </c>
      <c r="AE31" s="1563">
        <v>0</v>
      </c>
      <c r="AF31" s="1563">
        <v>0</v>
      </c>
      <c r="AG31" s="1563">
        <v>0</v>
      </c>
      <c r="AH31" s="1563">
        <v>0</v>
      </c>
      <c r="AI31" s="1563">
        <v>0</v>
      </c>
      <c r="AJ31" s="1563">
        <v>0</v>
      </c>
      <c r="AK31" s="1563">
        <v>279.9024</v>
      </c>
      <c r="AL31" s="1562" t="s">
        <v>447</v>
      </c>
      <c r="AM31" s="1562" t="s">
        <v>447</v>
      </c>
    </row>
    <row r="32" spans="2:39" s="1200" customFormat="1" ht="39" customHeight="1">
      <c r="B32" s="1560" t="s">
        <v>184</v>
      </c>
      <c r="C32" s="1555" t="s">
        <v>687</v>
      </c>
      <c r="D32" s="1555" t="s">
        <v>723</v>
      </c>
      <c r="E32" s="889" t="s">
        <v>754</v>
      </c>
      <c r="F32" s="1555" t="s">
        <v>769</v>
      </c>
      <c r="G32" s="1555" t="s">
        <v>447</v>
      </c>
      <c r="H32" s="1555" t="s">
        <v>447</v>
      </c>
      <c r="I32" s="1555" t="s">
        <v>447</v>
      </c>
      <c r="J32" s="1555" t="s">
        <v>447</v>
      </c>
      <c r="K32" s="1555" t="s">
        <v>447</v>
      </c>
      <c r="L32" s="1557" t="s">
        <v>447</v>
      </c>
      <c r="M32" s="1557" t="s">
        <v>750</v>
      </c>
      <c r="N32" s="1557" t="s">
        <v>447</v>
      </c>
      <c r="O32" s="1557" t="s">
        <v>447</v>
      </c>
      <c r="P32" s="1557" t="s">
        <v>447</v>
      </c>
      <c r="Q32" s="1557">
        <v>2023</v>
      </c>
      <c r="R32" s="1561">
        <v>45260</v>
      </c>
      <c r="S32" s="1562">
        <v>250.17558</v>
      </c>
      <c r="T32" s="1563">
        <v>0</v>
      </c>
      <c r="U32" s="1563">
        <v>250.17558</v>
      </c>
      <c r="V32" s="1563">
        <v>0</v>
      </c>
      <c r="W32" s="1563">
        <v>0</v>
      </c>
      <c r="X32" s="1563">
        <v>250.17558</v>
      </c>
      <c r="Y32" s="1563">
        <v>0</v>
      </c>
      <c r="Z32" s="1563">
        <v>0</v>
      </c>
      <c r="AA32" s="1563">
        <v>0</v>
      </c>
      <c r="AB32" s="1563">
        <v>0</v>
      </c>
      <c r="AC32" s="1563">
        <v>0</v>
      </c>
      <c r="AD32" s="1563">
        <v>0</v>
      </c>
      <c r="AE32" s="1563">
        <v>0</v>
      </c>
      <c r="AF32" s="1563">
        <v>0</v>
      </c>
      <c r="AG32" s="1563">
        <v>0</v>
      </c>
      <c r="AH32" s="1563">
        <v>0</v>
      </c>
      <c r="AI32" s="1563">
        <v>0</v>
      </c>
      <c r="AJ32" s="1563">
        <v>0</v>
      </c>
      <c r="AK32" s="1563">
        <v>250.17558</v>
      </c>
      <c r="AL32" s="1562" t="s">
        <v>447</v>
      </c>
      <c r="AM32" s="1562" t="s">
        <v>447</v>
      </c>
    </row>
    <row r="33" spans="1:39" s="1200" customFormat="1" ht="93" customHeight="1">
      <c r="B33" s="1560" t="s">
        <v>185</v>
      </c>
      <c r="C33" s="1555" t="s">
        <v>688</v>
      </c>
      <c r="D33" s="1555" t="s">
        <v>723</v>
      </c>
      <c r="E33" s="889" t="s">
        <v>755</v>
      </c>
      <c r="F33" s="1555" t="s">
        <v>769</v>
      </c>
      <c r="G33" s="1555" t="s">
        <v>447</v>
      </c>
      <c r="H33" s="1555" t="s">
        <v>447</v>
      </c>
      <c r="I33" s="1555" t="s">
        <v>447</v>
      </c>
      <c r="J33" s="1555" t="s">
        <v>447</v>
      </c>
      <c r="K33" s="1555" t="s">
        <v>447</v>
      </c>
      <c r="L33" s="1557">
        <v>50</v>
      </c>
      <c r="M33" s="1557" t="s">
        <v>447</v>
      </c>
      <c r="N33" s="1557">
        <v>5.0000000000000001E-3</v>
      </c>
      <c r="O33" s="1557" t="s">
        <v>447</v>
      </c>
      <c r="P33" s="1557" t="s">
        <v>447</v>
      </c>
      <c r="Q33" s="1557">
        <v>2023</v>
      </c>
      <c r="R33" s="1561">
        <v>45260</v>
      </c>
      <c r="S33" s="1562">
        <v>13.36</v>
      </c>
      <c r="T33" s="1563">
        <v>0.54800000000000004</v>
      </c>
      <c r="U33" s="1563">
        <v>12.811999999999999</v>
      </c>
      <c r="V33" s="1563">
        <v>0</v>
      </c>
      <c r="W33" s="1563">
        <v>0</v>
      </c>
      <c r="X33" s="1563">
        <v>13.36</v>
      </c>
      <c r="Y33" s="1563">
        <v>0</v>
      </c>
      <c r="Z33" s="1563">
        <v>0</v>
      </c>
      <c r="AA33" s="1563">
        <v>0</v>
      </c>
      <c r="AB33" s="1563">
        <v>0</v>
      </c>
      <c r="AC33" s="1563">
        <v>0</v>
      </c>
      <c r="AD33" s="1563">
        <v>0</v>
      </c>
      <c r="AE33" s="1563">
        <v>0</v>
      </c>
      <c r="AF33" s="1563">
        <v>0</v>
      </c>
      <c r="AG33" s="1563">
        <v>0</v>
      </c>
      <c r="AH33" s="1563">
        <v>0</v>
      </c>
      <c r="AI33" s="1563">
        <v>0</v>
      </c>
      <c r="AJ33" s="1563">
        <v>0</v>
      </c>
      <c r="AK33" s="1563">
        <v>13.36</v>
      </c>
      <c r="AL33" s="1562" t="s">
        <v>447</v>
      </c>
      <c r="AM33" s="1562" t="s">
        <v>447</v>
      </c>
    </row>
    <row r="34" spans="1:39" ht="15" customHeight="1">
      <c r="H34" s="1619" t="s">
        <v>1035</v>
      </c>
      <c r="I34" s="1619"/>
      <c r="J34" s="1619"/>
      <c r="K34" s="1619"/>
      <c r="L34" s="1619"/>
      <c r="M34" s="1619"/>
      <c r="N34" s="1619"/>
      <c r="O34" s="1619"/>
      <c r="P34" s="1619"/>
      <c r="Q34" s="1848"/>
      <c r="T34" s="1619" t="s">
        <v>1035</v>
      </c>
      <c r="U34" s="1619"/>
      <c r="V34" s="1619"/>
      <c r="W34" s="1619"/>
      <c r="X34" s="1619"/>
      <c r="Y34" s="1619"/>
      <c r="Z34" s="1619"/>
      <c r="AA34" s="1619"/>
      <c r="AB34" s="1619"/>
      <c r="AC34" s="1848"/>
      <c r="AD34" s="1619" t="s">
        <v>1035</v>
      </c>
      <c r="AE34" s="1619"/>
      <c r="AF34" s="1619"/>
      <c r="AG34" s="1619"/>
      <c r="AH34" s="1619"/>
      <c r="AI34" s="1619" t="s">
        <v>1035</v>
      </c>
      <c r="AJ34" s="1619"/>
      <c r="AK34" s="1619"/>
      <c r="AL34" s="1619"/>
      <c r="AM34" s="1619"/>
    </row>
    <row r="35" spans="1:39" s="1551" customFormat="1">
      <c r="A35" s="1549"/>
      <c r="B35" s="1550"/>
      <c r="P35" s="1548" t="s">
        <v>1027</v>
      </c>
      <c r="Q35" s="1552"/>
      <c r="R35" s="1199"/>
      <c r="S35" s="1552"/>
      <c r="T35" s="1552"/>
      <c r="U35" s="1199"/>
      <c r="AB35" s="1548" t="s">
        <v>1027</v>
      </c>
      <c r="AF35" s="1199"/>
      <c r="AH35" s="1548" t="s">
        <v>1027</v>
      </c>
      <c r="AM35" s="1548" t="s">
        <v>1027</v>
      </c>
    </row>
    <row r="36" spans="1:39" s="1551" customFormat="1">
      <c r="A36" s="1549"/>
      <c r="B36" s="1550"/>
      <c r="P36" s="1553"/>
      <c r="Q36" s="1552"/>
      <c r="R36" s="1199"/>
      <c r="S36" s="1552"/>
      <c r="T36" s="1552"/>
      <c r="U36" s="1199"/>
      <c r="AB36" s="1553"/>
      <c r="AF36" s="1199"/>
      <c r="AH36" s="1553"/>
      <c r="AM36" s="1553"/>
    </row>
    <row r="37" spans="1:39" s="1551" customFormat="1">
      <c r="A37" s="1549"/>
      <c r="B37" s="1550"/>
      <c r="P37" s="1548" t="s">
        <v>1015</v>
      </c>
      <c r="R37" s="1199"/>
      <c r="U37" s="1199"/>
      <c r="AB37" s="1548" t="s">
        <v>1015</v>
      </c>
      <c r="AF37" s="1199"/>
      <c r="AH37" s="1548" t="s">
        <v>1015</v>
      </c>
      <c r="AM37" s="1548" t="s">
        <v>1015</v>
      </c>
    </row>
    <row r="38" spans="1:39" s="1551" customFormat="1">
      <c r="A38" s="1549"/>
      <c r="B38" s="1550"/>
      <c r="P38" s="1548" t="s">
        <v>1014</v>
      </c>
      <c r="R38" s="1199"/>
      <c r="U38" s="1199"/>
      <c r="AB38" s="1548" t="s">
        <v>1014</v>
      </c>
      <c r="AF38" s="1199"/>
      <c r="AH38" s="1548" t="s">
        <v>1014</v>
      </c>
      <c r="AM38" s="1548" t="s">
        <v>1014</v>
      </c>
    </row>
    <row r="39" spans="1:39" s="1551" customFormat="1">
      <c r="A39" s="1549"/>
      <c r="B39" s="1550"/>
      <c r="P39" s="1548"/>
      <c r="R39" s="1199"/>
      <c r="U39" s="1199"/>
      <c r="AB39" s="1548"/>
      <c r="AF39" s="1199"/>
      <c r="AH39" s="1548"/>
      <c r="AM39" s="1548"/>
    </row>
    <row r="40" spans="1:39" s="1551" customFormat="1">
      <c r="A40" s="1549"/>
      <c r="B40" s="1550"/>
      <c r="P40" s="1518" t="s">
        <v>1028</v>
      </c>
      <c r="R40" s="1199"/>
      <c r="U40" s="1199"/>
      <c r="AB40" s="1518" t="s">
        <v>1028</v>
      </c>
      <c r="AF40" s="1199"/>
      <c r="AH40" s="1518" t="s">
        <v>546</v>
      </c>
      <c r="AM40" s="1518" t="s">
        <v>546</v>
      </c>
    </row>
    <row r="41" spans="1:39" ht="42.75" customHeight="1">
      <c r="B41" s="1627" t="s">
        <v>312</v>
      </c>
      <c r="C41" s="1627" t="s">
        <v>250</v>
      </c>
      <c r="D41" s="1627" t="s">
        <v>746</v>
      </c>
      <c r="E41" s="1627" t="s">
        <v>652</v>
      </c>
      <c r="F41" s="1627" t="s">
        <v>313</v>
      </c>
      <c r="G41" s="1627" t="s">
        <v>314</v>
      </c>
      <c r="H41" s="1627"/>
      <c r="I41" s="1627"/>
      <c r="J41" s="1627"/>
      <c r="K41" s="1627"/>
      <c r="L41" s="1627"/>
      <c r="M41" s="1627"/>
      <c r="N41" s="1627"/>
      <c r="O41" s="1627"/>
      <c r="P41" s="1627"/>
      <c r="Q41" s="1627" t="s">
        <v>658</v>
      </c>
      <c r="R41" s="1627" t="s">
        <v>659</v>
      </c>
      <c r="S41" s="1627" t="s">
        <v>1001</v>
      </c>
      <c r="T41" s="1627"/>
      <c r="U41" s="1627"/>
      <c r="V41" s="1627" t="s">
        <v>1001</v>
      </c>
      <c r="W41" s="1627"/>
      <c r="X41" s="1627"/>
      <c r="Y41" s="1627"/>
      <c r="Z41" s="1627"/>
      <c r="AA41" s="1627"/>
      <c r="AB41" s="1627"/>
      <c r="AC41" s="1627" t="s">
        <v>1002</v>
      </c>
      <c r="AD41" s="1627"/>
      <c r="AE41" s="1627"/>
      <c r="AF41" s="1627"/>
      <c r="AG41" s="1627"/>
      <c r="AH41" s="1627"/>
      <c r="AI41" s="1627" t="s">
        <v>1002</v>
      </c>
      <c r="AJ41" s="1627"/>
      <c r="AK41" s="1627"/>
      <c r="AL41" s="1627"/>
      <c r="AM41" s="1627"/>
    </row>
    <row r="42" spans="1:39" ht="15" customHeight="1">
      <c r="B42" s="1627"/>
      <c r="C42" s="1627"/>
      <c r="D42" s="1627"/>
      <c r="E42" s="1627"/>
      <c r="F42" s="1627"/>
      <c r="G42" s="1627" t="s">
        <v>653</v>
      </c>
      <c r="H42" s="1627"/>
      <c r="I42" s="1627"/>
      <c r="J42" s="1627"/>
      <c r="K42" s="1627"/>
      <c r="L42" s="1627"/>
      <c r="M42" s="1627"/>
      <c r="N42" s="1627"/>
      <c r="O42" s="1627"/>
      <c r="P42" s="1627"/>
      <c r="Q42" s="1627"/>
      <c r="R42" s="1627"/>
      <c r="S42" s="1627"/>
      <c r="T42" s="1627"/>
      <c r="U42" s="1627"/>
      <c r="V42" s="1627"/>
      <c r="W42" s="1627"/>
      <c r="X42" s="1627"/>
      <c r="Y42" s="1627"/>
      <c r="Z42" s="1627"/>
      <c r="AA42" s="1627"/>
      <c r="AB42" s="1627"/>
      <c r="AC42" s="1627"/>
      <c r="AD42" s="1627"/>
      <c r="AE42" s="1627"/>
      <c r="AF42" s="1627"/>
      <c r="AG42" s="1627"/>
      <c r="AH42" s="1627"/>
      <c r="AI42" s="1627"/>
      <c r="AJ42" s="1627"/>
      <c r="AK42" s="1627"/>
      <c r="AL42" s="1627"/>
      <c r="AM42" s="1627"/>
    </row>
    <row r="43" spans="1:39" ht="27.75" customHeight="1">
      <c r="B43" s="1627"/>
      <c r="C43" s="1627"/>
      <c r="D43" s="1627"/>
      <c r="E43" s="1627"/>
      <c r="F43" s="1627"/>
      <c r="G43" s="1627" t="s">
        <v>674</v>
      </c>
      <c r="H43" s="1627"/>
      <c r="I43" s="1627"/>
      <c r="J43" s="1627"/>
      <c r="K43" s="1627"/>
      <c r="L43" s="1627" t="s">
        <v>675</v>
      </c>
      <c r="M43" s="1627"/>
      <c r="N43" s="1627"/>
      <c r="O43" s="1627"/>
      <c r="P43" s="1627"/>
      <c r="Q43" s="1627"/>
      <c r="R43" s="1627"/>
      <c r="S43" s="1627" t="s">
        <v>683</v>
      </c>
      <c r="T43" s="1627"/>
      <c r="U43" s="1627"/>
      <c r="V43" s="1627" t="s">
        <v>684</v>
      </c>
      <c r="W43" s="1627" t="s">
        <v>550</v>
      </c>
      <c r="X43" s="1627"/>
      <c r="Y43" s="1627"/>
      <c r="Z43" s="1627"/>
      <c r="AA43" s="1627"/>
      <c r="AB43" s="1627" t="s">
        <v>747</v>
      </c>
      <c r="AC43" s="1627" t="s">
        <v>663</v>
      </c>
      <c r="AD43" s="1627" t="s">
        <v>664</v>
      </c>
      <c r="AE43" s="1627" t="s">
        <v>665</v>
      </c>
      <c r="AF43" s="1627" t="s">
        <v>666</v>
      </c>
      <c r="AG43" s="1627" t="s">
        <v>667</v>
      </c>
      <c r="AH43" s="1627"/>
      <c r="AI43" s="1627" t="s">
        <v>670</v>
      </c>
      <c r="AJ43" s="1627" t="s">
        <v>671</v>
      </c>
      <c r="AK43" s="1627" t="s">
        <v>1026</v>
      </c>
      <c r="AL43" s="1627" t="s">
        <v>672</v>
      </c>
      <c r="AM43" s="1627" t="s">
        <v>673</v>
      </c>
    </row>
    <row r="44" spans="1:39" ht="21" customHeight="1">
      <c r="B44" s="1627"/>
      <c r="C44" s="1627"/>
      <c r="D44" s="1627"/>
      <c r="E44" s="1627"/>
      <c r="F44" s="1627"/>
      <c r="G44" s="1627" t="s">
        <v>654</v>
      </c>
      <c r="H44" s="1627"/>
      <c r="I44" s="1627"/>
      <c r="J44" s="1627"/>
      <c r="K44" s="1627" t="s">
        <v>759</v>
      </c>
      <c r="L44" s="1627" t="s">
        <v>655</v>
      </c>
      <c r="M44" s="1627"/>
      <c r="N44" s="1627"/>
      <c r="O44" s="1627"/>
      <c r="P44" s="1627" t="str">
        <f>K44</f>
        <v>Тепловая нагрузка Гкал/ч</v>
      </c>
      <c r="Q44" s="1627"/>
      <c r="R44" s="1627"/>
      <c r="S44" s="1627" t="s">
        <v>235</v>
      </c>
      <c r="T44" s="1627" t="s">
        <v>660</v>
      </c>
      <c r="U44" s="1627"/>
      <c r="V44" s="1627"/>
      <c r="W44" s="1627">
        <v>2022</v>
      </c>
      <c r="X44" s="1627">
        <v>2023</v>
      </c>
      <c r="Y44" s="1627">
        <v>2024</v>
      </c>
      <c r="Z44" s="1627">
        <v>2025</v>
      </c>
      <c r="AA44" s="1627" t="s">
        <v>844</v>
      </c>
      <c r="AB44" s="1627"/>
      <c r="AC44" s="1627"/>
      <c r="AD44" s="1627"/>
      <c r="AE44" s="1627"/>
      <c r="AF44" s="1627"/>
      <c r="AG44" s="1627" t="s">
        <v>668</v>
      </c>
      <c r="AH44" s="1627" t="s">
        <v>669</v>
      </c>
      <c r="AI44" s="1627"/>
      <c r="AJ44" s="1627"/>
      <c r="AK44" s="1627"/>
      <c r="AL44" s="1627"/>
      <c r="AM44" s="1627"/>
    </row>
    <row r="45" spans="1:39" ht="80.25" customHeight="1">
      <c r="B45" s="1627"/>
      <c r="C45" s="1627"/>
      <c r="D45" s="1627"/>
      <c r="E45" s="1627"/>
      <c r="F45" s="1627"/>
      <c r="G45" s="1555" t="s">
        <v>936</v>
      </c>
      <c r="H45" s="1555" t="s">
        <v>656</v>
      </c>
      <c r="I45" s="1555" t="s">
        <v>1000</v>
      </c>
      <c r="J45" s="1555" t="s">
        <v>657</v>
      </c>
      <c r="K45" s="1627"/>
      <c r="L45" s="1555" t="str">
        <f>G45</f>
        <v>Условный диаметр, мм</v>
      </c>
      <c r="M45" s="1555" t="str">
        <f t="shared" ref="M45" si="1">H45</f>
        <v>Пропускная способность, т/ч</v>
      </c>
      <c r="N45" s="1555" t="s">
        <v>1000</v>
      </c>
      <c r="O45" s="1555" t="str">
        <f t="shared" ref="O45" si="2">J45</f>
        <v xml:space="preserve">Способ прокладки </v>
      </c>
      <c r="P45" s="1627"/>
      <c r="Q45" s="1627"/>
      <c r="R45" s="1627"/>
      <c r="S45" s="1627"/>
      <c r="T45" s="1555" t="s">
        <v>661</v>
      </c>
      <c r="U45" s="1555" t="s">
        <v>662</v>
      </c>
      <c r="V45" s="1627"/>
      <c r="W45" s="1627"/>
      <c r="X45" s="1627"/>
      <c r="Y45" s="1627"/>
      <c r="Z45" s="1627"/>
      <c r="AA45" s="1627"/>
      <c r="AB45" s="1627"/>
      <c r="AC45" s="1627"/>
      <c r="AD45" s="1627"/>
      <c r="AE45" s="1627"/>
      <c r="AF45" s="1627"/>
      <c r="AG45" s="1627"/>
      <c r="AH45" s="1627"/>
      <c r="AI45" s="1627"/>
      <c r="AJ45" s="1627"/>
      <c r="AK45" s="1627"/>
      <c r="AL45" s="1627"/>
      <c r="AM45" s="1627"/>
    </row>
    <row r="46" spans="1:39">
      <c r="B46" s="1556">
        <v>1</v>
      </c>
      <c r="C46" s="1557">
        <v>2</v>
      </c>
      <c r="D46" s="1557">
        <v>3</v>
      </c>
      <c r="E46" s="1557">
        <v>4</v>
      </c>
      <c r="F46" s="1557">
        <v>5</v>
      </c>
      <c r="G46" s="1557" t="s">
        <v>970</v>
      </c>
      <c r="H46" s="1558" t="s">
        <v>881</v>
      </c>
      <c r="I46" s="1558" t="s">
        <v>971</v>
      </c>
      <c r="J46" s="1558" t="s">
        <v>972</v>
      </c>
      <c r="K46" s="1558" t="s">
        <v>973</v>
      </c>
      <c r="L46" s="1557" t="s">
        <v>766</v>
      </c>
      <c r="M46" s="1557" t="s">
        <v>767</v>
      </c>
      <c r="N46" s="1557" t="s">
        <v>768</v>
      </c>
      <c r="O46" s="1557" t="s">
        <v>974</v>
      </c>
      <c r="P46" s="1557" t="s">
        <v>975</v>
      </c>
      <c r="Q46" s="1557">
        <v>8</v>
      </c>
      <c r="R46" s="1557">
        <v>9</v>
      </c>
      <c r="S46" s="1557" t="s">
        <v>976</v>
      </c>
      <c r="T46" s="1557" t="s">
        <v>977</v>
      </c>
      <c r="U46" s="1557" t="s">
        <v>978</v>
      </c>
      <c r="V46" s="1557" t="s">
        <v>979</v>
      </c>
      <c r="W46" s="1557" t="s">
        <v>980</v>
      </c>
      <c r="X46" s="1557" t="s">
        <v>981</v>
      </c>
      <c r="Y46" s="1557" t="s">
        <v>982</v>
      </c>
      <c r="Z46" s="1557" t="s">
        <v>983</v>
      </c>
      <c r="AA46" s="1557" t="s">
        <v>993</v>
      </c>
      <c r="AB46" s="1557" t="s">
        <v>994</v>
      </c>
      <c r="AC46" s="1557" t="s">
        <v>984</v>
      </c>
      <c r="AD46" s="1557" t="s">
        <v>985</v>
      </c>
      <c r="AE46" s="1557" t="s">
        <v>986</v>
      </c>
      <c r="AF46" s="1557" t="s">
        <v>987</v>
      </c>
      <c r="AG46" s="1557" t="s">
        <v>995</v>
      </c>
      <c r="AH46" s="1557" t="s">
        <v>996</v>
      </c>
      <c r="AI46" s="1557" t="s">
        <v>988</v>
      </c>
      <c r="AJ46" s="1557" t="s">
        <v>989</v>
      </c>
      <c r="AK46" s="1557" t="s">
        <v>990</v>
      </c>
      <c r="AL46" s="1557" t="s">
        <v>991</v>
      </c>
      <c r="AM46" s="1559" t="s">
        <v>992</v>
      </c>
    </row>
    <row r="47" spans="1:39" s="1200" customFormat="1" ht="60.75" customHeight="1">
      <c r="B47" s="1560" t="s">
        <v>186</v>
      </c>
      <c r="C47" s="1555" t="s">
        <v>689</v>
      </c>
      <c r="D47" s="1555" t="s">
        <v>723</v>
      </c>
      <c r="E47" s="889" t="s">
        <v>756</v>
      </c>
      <c r="F47" s="1555" t="s">
        <v>769</v>
      </c>
      <c r="G47" s="1555" t="s">
        <v>447</v>
      </c>
      <c r="H47" s="1555" t="s">
        <v>447</v>
      </c>
      <c r="I47" s="1555" t="s">
        <v>447</v>
      </c>
      <c r="J47" s="1555" t="s">
        <v>447</v>
      </c>
      <c r="K47" s="1555" t="s">
        <v>447</v>
      </c>
      <c r="L47" s="1557" t="s">
        <v>748</v>
      </c>
      <c r="M47" s="1557" t="s">
        <v>447</v>
      </c>
      <c r="N47" s="1557">
        <v>0.02</v>
      </c>
      <c r="O47" s="1555" t="s">
        <v>677</v>
      </c>
      <c r="P47" s="1557" t="s">
        <v>447</v>
      </c>
      <c r="Q47" s="1557">
        <v>2023</v>
      </c>
      <c r="R47" s="1561">
        <v>45260</v>
      </c>
      <c r="S47" s="1562">
        <v>29.896999999999998</v>
      </c>
      <c r="T47" s="1563">
        <v>1.196</v>
      </c>
      <c r="U47" s="1563">
        <v>28.700999999999997</v>
      </c>
      <c r="V47" s="1563">
        <v>0</v>
      </c>
      <c r="W47" s="1563">
        <v>0</v>
      </c>
      <c r="X47" s="1563">
        <v>29.896999999999998</v>
      </c>
      <c r="Y47" s="1563">
        <v>0</v>
      </c>
      <c r="Z47" s="1563">
        <v>0</v>
      </c>
      <c r="AA47" s="1563">
        <v>0</v>
      </c>
      <c r="AB47" s="1563">
        <v>0</v>
      </c>
      <c r="AC47" s="1563">
        <v>0</v>
      </c>
      <c r="AD47" s="1563">
        <v>0</v>
      </c>
      <c r="AE47" s="1563">
        <v>0</v>
      </c>
      <c r="AF47" s="1563">
        <v>0</v>
      </c>
      <c r="AG47" s="1563">
        <v>0</v>
      </c>
      <c r="AH47" s="1563">
        <v>0</v>
      </c>
      <c r="AI47" s="1563">
        <v>0</v>
      </c>
      <c r="AJ47" s="1563">
        <v>0</v>
      </c>
      <c r="AK47" s="1563">
        <v>29.896999999999998</v>
      </c>
      <c r="AL47" s="1562" t="s">
        <v>447</v>
      </c>
      <c r="AM47" s="1562" t="s">
        <v>447</v>
      </c>
    </row>
    <row r="48" spans="1:39" s="1200" customFormat="1" ht="105.75" customHeight="1">
      <c r="B48" s="1560" t="s">
        <v>187</v>
      </c>
      <c r="C48" s="1555" t="s">
        <v>690</v>
      </c>
      <c r="D48" s="1555" t="s">
        <v>723</v>
      </c>
      <c r="E48" s="889" t="s">
        <v>757</v>
      </c>
      <c r="F48" s="1555" t="s">
        <v>769</v>
      </c>
      <c r="G48" s="1555" t="s">
        <v>447</v>
      </c>
      <c r="H48" s="1555" t="s">
        <v>447</v>
      </c>
      <c r="I48" s="1555" t="s">
        <v>447</v>
      </c>
      <c r="J48" s="1555" t="s">
        <v>447</v>
      </c>
      <c r="K48" s="1555" t="s">
        <v>447</v>
      </c>
      <c r="L48" s="1557" t="s">
        <v>447</v>
      </c>
      <c r="M48" s="1557" t="s">
        <v>749</v>
      </c>
      <c r="N48" s="1557" t="s">
        <v>447</v>
      </c>
      <c r="O48" s="1555" t="s">
        <v>721</v>
      </c>
      <c r="P48" s="1557" t="s">
        <v>447</v>
      </c>
      <c r="Q48" s="1557">
        <v>2023</v>
      </c>
      <c r="R48" s="1561">
        <v>45260</v>
      </c>
      <c r="S48" s="1562">
        <v>1196.1357399999999</v>
      </c>
      <c r="T48" s="1563">
        <v>0</v>
      </c>
      <c r="U48" s="1563">
        <v>1196.1357399999999</v>
      </c>
      <c r="V48" s="1563">
        <v>0</v>
      </c>
      <c r="W48" s="1563">
        <v>0</v>
      </c>
      <c r="X48" s="1563">
        <v>1196.1357399999999</v>
      </c>
      <c r="Y48" s="1563">
        <v>0</v>
      </c>
      <c r="Z48" s="1563">
        <v>0</v>
      </c>
      <c r="AA48" s="1563">
        <v>0</v>
      </c>
      <c r="AB48" s="1563">
        <v>0</v>
      </c>
      <c r="AC48" s="1563">
        <v>0</v>
      </c>
      <c r="AD48" s="1563">
        <v>0</v>
      </c>
      <c r="AE48" s="1563">
        <v>0</v>
      </c>
      <c r="AF48" s="1563">
        <v>0</v>
      </c>
      <c r="AG48" s="1563">
        <v>0</v>
      </c>
      <c r="AH48" s="1563">
        <v>0</v>
      </c>
      <c r="AI48" s="1563">
        <v>0</v>
      </c>
      <c r="AJ48" s="1563">
        <v>0</v>
      </c>
      <c r="AK48" s="1563">
        <v>1196.1357399999999</v>
      </c>
      <c r="AL48" s="1562" t="s">
        <v>447</v>
      </c>
      <c r="AM48" s="1562" t="s">
        <v>447</v>
      </c>
    </row>
    <row r="49" spans="1:39" s="1200" customFormat="1" ht="46.5" customHeight="1">
      <c r="B49" s="1560" t="s">
        <v>188</v>
      </c>
      <c r="C49" s="1555" t="s">
        <v>693</v>
      </c>
      <c r="D49" s="1555" t="s">
        <v>723</v>
      </c>
      <c r="E49" s="889" t="s">
        <v>758</v>
      </c>
      <c r="F49" s="1555" t="s">
        <v>769</v>
      </c>
      <c r="G49" s="1555" t="s">
        <v>447</v>
      </c>
      <c r="H49" s="1555" t="s">
        <v>447</v>
      </c>
      <c r="I49" s="1555" t="s">
        <v>447</v>
      </c>
      <c r="J49" s="1555" t="s">
        <v>447</v>
      </c>
      <c r="K49" s="1555" t="s">
        <v>447</v>
      </c>
      <c r="L49" s="1557">
        <v>219</v>
      </c>
      <c r="M49" s="1557" t="s">
        <v>447</v>
      </c>
      <c r="N49" s="1557">
        <v>1.6E-2</v>
      </c>
      <c r="O49" s="1557" t="s">
        <v>721</v>
      </c>
      <c r="P49" s="1557" t="s">
        <v>447</v>
      </c>
      <c r="Q49" s="1557">
        <v>2023</v>
      </c>
      <c r="R49" s="1561">
        <v>45260</v>
      </c>
      <c r="S49" s="1562">
        <v>283.89</v>
      </c>
      <c r="T49" s="1563">
        <v>11.356</v>
      </c>
      <c r="U49" s="1563">
        <v>272.53399999999999</v>
      </c>
      <c r="V49" s="1563">
        <v>0</v>
      </c>
      <c r="W49" s="1563">
        <v>0</v>
      </c>
      <c r="X49" s="1563">
        <v>283.89</v>
      </c>
      <c r="Y49" s="1563">
        <v>0</v>
      </c>
      <c r="Z49" s="1563">
        <v>0</v>
      </c>
      <c r="AA49" s="1563">
        <v>0</v>
      </c>
      <c r="AB49" s="1563">
        <v>0</v>
      </c>
      <c r="AC49" s="1563">
        <v>0</v>
      </c>
      <c r="AD49" s="1563">
        <v>0</v>
      </c>
      <c r="AE49" s="1563">
        <v>0</v>
      </c>
      <c r="AF49" s="1563">
        <v>0</v>
      </c>
      <c r="AG49" s="1563">
        <v>0</v>
      </c>
      <c r="AH49" s="1563">
        <v>0</v>
      </c>
      <c r="AI49" s="1563">
        <v>0</v>
      </c>
      <c r="AJ49" s="1563">
        <v>0</v>
      </c>
      <c r="AK49" s="1563">
        <v>283.89</v>
      </c>
      <c r="AL49" s="1562" t="s">
        <v>447</v>
      </c>
      <c r="AM49" s="1562" t="s">
        <v>447</v>
      </c>
    </row>
    <row r="50" spans="1:39" s="1200" customFormat="1" ht="74.25" customHeight="1">
      <c r="B50" s="1560" t="s">
        <v>710</v>
      </c>
      <c r="C50" s="1555" t="s">
        <v>694</v>
      </c>
      <c r="D50" s="1555" t="s">
        <v>723</v>
      </c>
      <c r="E50" s="889" t="s">
        <v>758</v>
      </c>
      <c r="F50" s="1555" t="s">
        <v>769</v>
      </c>
      <c r="G50" s="1555" t="s">
        <v>447</v>
      </c>
      <c r="H50" s="1555" t="s">
        <v>447</v>
      </c>
      <c r="I50" s="1555" t="s">
        <v>447</v>
      </c>
      <c r="J50" s="1555" t="s">
        <v>447</v>
      </c>
      <c r="K50" s="1555" t="s">
        <v>447</v>
      </c>
      <c r="L50" s="1557">
        <v>108</v>
      </c>
      <c r="M50" s="1557" t="s">
        <v>447</v>
      </c>
      <c r="N50" s="1557">
        <v>1.6E-2</v>
      </c>
      <c r="O50" s="1557" t="s">
        <v>721</v>
      </c>
      <c r="P50" s="1557" t="s">
        <v>447</v>
      </c>
      <c r="Q50" s="1557">
        <v>2023</v>
      </c>
      <c r="R50" s="1561">
        <v>45260</v>
      </c>
      <c r="S50" s="1562">
        <v>180.8</v>
      </c>
      <c r="T50" s="1563">
        <v>7.774</v>
      </c>
      <c r="U50" s="1563">
        <v>173.02600000000001</v>
      </c>
      <c r="V50" s="1563">
        <v>0</v>
      </c>
      <c r="W50" s="1563">
        <v>0</v>
      </c>
      <c r="X50" s="1563">
        <v>180.8</v>
      </c>
      <c r="Y50" s="1563">
        <v>0</v>
      </c>
      <c r="Z50" s="1563">
        <v>0</v>
      </c>
      <c r="AA50" s="1563">
        <v>0</v>
      </c>
      <c r="AB50" s="1563">
        <v>0</v>
      </c>
      <c r="AC50" s="1563">
        <v>0</v>
      </c>
      <c r="AD50" s="1563">
        <v>0</v>
      </c>
      <c r="AE50" s="1563">
        <v>0</v>
      </c>
      <c r="AF50" s="1563">
        <v>0</v>
      </c>
      <c r="AG50" s="1563">
        <v>0</v>
      </c>
      <c r="AH50" s="1563">
        <v>0</v>
      </c>
      <c r="AI50" s="1563">
        <v>0</v>
      </c>
      <c r="AJ50" s="1563">
        <v>0</v>
      </c>
      <c r="AK50" s="1563">
        <v>180.8</v>
      </c>
      <c r="AL50" s="1562" t="s">
        <v>447</v>
      </c>
      <c r="AM50" s="1562" t="s">
        <v>447</v>
      </c>
    </row>
    <row r="51" spans="1:39" s="1200" customFormat="1">
      <c r="B51" s="1629" t="s">
        <v>327</v>
      </c>
      <c r="C51" s="1629"/>
      <c r="D51" s="1564"/>
      <c r="E51" s="1565"/>
      <c r="F51" s="1565"/>
      <c r="G51" s="1565"/>
      <c r="H51" s="1565"/>
      <c r="I51" s="1565"/>
      <c r="J51" s="1565"/>
      <c r="K51" s="1565"/>
      <c r="L51" s="1565"/>
      <c r="M51" s="1565"/>
      <c r="N51" s="1565"/>
      <c r="O51" s="1565"/>
      <c r="P51" s="1565"/>
      <c r="Q51" s="1565"/>
      <c r="R51" s="1565"/>
      <c r="S51" s="1562">
        <v>32580.272720000001</v>
      </c>
      <c r="T51" s="1562">
        <v>2630.64</v>
      </c>
      <c r="U51" s="1562">
        <v>29949.632720000005</v>
      </c>
      <c r="V51" s="1562">
        <v>0</v>
      </c>
      <c r="W51" s="1562">
        <v>0</v>
      </c>
      <c r="X51" s="1562">
        <v>32580.272720000001</v>
      </c>
      <c r="Y51" s="1562">
        <v>0</v>
      </c>
      <c r="Z51" s="1562">
        <v>0</v>
      </c>
      <c r="AA51" s="1562">
        <v>0</v>
      </c>
      <c r="AB51" s="1562">
        <v>0</v>
      </c>
      <c r="AC51" s="1562">
        <v>0</v>
      </c>
      <c r="AD51" s="1562">
        <v>0</v>
      </c>
      <c r="AE51" s="1562">
        <v>0</v>
      </c>
      <c r="AF51" s="1562">
        <v>0</v>
      </c>
      <c r="AG51" s="1562">
        <v>0</v>
      </c>
      <c r="AH51" s="1562">
        <v>0</v>
      </c>
      <c r="AI51" s="1562">
        <v>0</v>
      </c>
      <c r="AJ51" s="1562">
        <v>0</v>
      </c>
      <c r="AK51" s="1562">
        <v>32580.272720000001</v>
      </c>
      <c r="AL51" s="1562">
        <v>0</v>
      </c>
      <c r="AM51" s="1562">
        <v>0</v>
      </c>
    </row>
    <row r="52" spans="1:39" ht="13.5" customHeight="1">
      <c r="B52" s="1630" t="s">
        <v>328</v>
      </c>
      <c r="C52" s="1631"/>
      <c r="D52" s="1631"/>
      <c r="E52" s="1631"/>
      <c r="F52" s="1631"/>
      <c r="G52" s="1631"/>
      <c r="H52" s="1631"/>
      <c r="I52" s="1631"/>
      <c r="J52" s="1631"/>
      <c r="K52" s="1631"/>
      <c r="L52" s="1631"/>
      <c r="M52" s="1631"/>
      <c r="N52" s="1631"/>
      <c r="O52" s="1631"/>
      <c r="P52" s="1631"/>
      <c r="Q52" s="1631"/>
      <c r="R52" s="1631"/>
      <c r="S52" s="1631"/>
      <c r="T52" s="1631"/>
      <c r="U52" s="1631"/>
      <c r="V52" s="1631"/>
      <c r="W52" s="1631"/>
      <c r="X52" s="1631"/>
      <c r="Y52" s="1631"/>
      <c r="Z52" s="1631"/>
      <c r="AA52" s="1631"/>
      <c r="AB52" s="1631"/>
      <c r="AC52" s="1631"/>
      <c r="AD52" s="1631"/>
      <c r="AE52" s="1631"/>
      <c r="AF52" s="1631"/>
      <c r="AG52" s="1631"/>
      <c r="AH52" s="1631"/>
      <c r="AI52" s="1631"/>
      <c r="AJ52" s="1631"/>
      <c r="AK52" s="1631"/>
      <c r="AL52" s="1631"/>
      <c r="AM52" s="1632"/>
    </row>
    <row r="53" spans="1:39" ht="13.5" customHeight="1">
      <c r="B53" s="1630" t="s">
        <v>329</v>
      </c>
      <c r="C53" s="1631"/>
      <c r="D53" s="1631"/>
      <c r="E53" s="1631"/>
      <c r="F53" s="1631"/>
      <c r="G53" s="1631"/>
      <c r="H53" s="1631"/>
      <c r="I53" s="1631"/>
      <c r="J53" s="1631"/>
      <c r="K53" s="1631"/>
      <c r="L53" s="1631"/>
      <c r="M53" s="1631"/>
      <c r="N53" s="1631"/>
      <c r="O53" s="1631"/>
      <c r="P53" s="1631"/>
      <c r="Q53" s="1631"/>
      <c r="R53" s="1631"/>
      <c r="S53" s="1631"/>
      <c r="T53" s="1631"/>
      <c r="U53" s="1631"/>
      <c r="V53" s="1631"/>
      <c r="W53" s="1631"/>
      <c r="X53" s="1631"/>
      <c r="Y53" s="1631"/>
      <c r="Z53" s="1631"/>
      <c r="AA53" s="1631"/>
      <c r="AB53" s="1631"/>
      <c r="AC53" s="1631"/>
      <c r="AD53" s="1631"/>
      <c r="AE53" s="1631"/>
      <c r="AF53" s="1631"/>
      <c r="AG53" s="1631"/>
      <c r="AH53" s="1631"/>
      <c r="AI53" s="1631"/>
      <c r="AJ53" s="1631"/>
      <c r="AK53" s="1631"/>
      <c r="AL53" s="1631"/>
      <c r="AM53" s="1632"/>
    </row>
    <row r="54" spans="1:39" ht="46.5" customHeight="1">
      <c r="B54" s="1560" t="s">
        <v>1010</v>
      </c>
      <c r="C54" s="1555" t="s">
        <v>692</v>
      </c>
      <c r="D54" s="1555" t="s">
        <v>751</v>
      </c>
      <c r="E54" s="889" t="s">
        <v>761</v>
      </c>
      <c r="F54" s="1555" t="s">
        <v>845</v>
      </c>
      <c r="G54" s="1555">
        <v>159</v>
      </c>
      <c r="H54" s="1555" t="s">
        <v>447</v>
      </c>
      <c r="I54" s="1566">
        <v>0.152</v>
      </c>
      <c r="J54" s="1567" t="s">
        <v>676</v>
      </c>
      <c r="K54" s="1567" t="s">
        <v>447</v>
      </c>
      <c r="L54" s="1568">
        <v>219</v>
      </c>
      <c r="M54" s="1567" t="s">
        <v>447</v>
      </c>
      <c r="N54" s="1566">
        <v>0.152</v>
      </c>
      <c r="O54" s="1567" t="s">
        <v>676</v>
      </c>
      <c r="P54" s="1567" t="s">
        <v>447</v>
      </c>
      <c r="Q54" s="1557">
        <v>2023</v>
      </c>
      <c r="R54" s="1569">
        <v>45260</v>
      </c>
      <c r="S54" s="1562">
        <v>2696.96</v>
      </c>
      <c r="T54" s="1563">
        <v>107.878</v>
      </c>
      <c r="U54" s="1563">
        <v>2589.0819999999999</v>
      </c>
      <c r="V54" s="1563">
        <v>0</v>
      </c>
      <c r="W54" s="1563">
        <v>0</v>
      </c>
      <c r="X54" s="1563">
        <v>2696.96</v>
      </c>
      <c r="Y54" s="1563">
        <v>0</v>
      </c>
      <c r="Z54" s="1563">
        <v>0</v>
      </c>
      <c r="AA54" s="1563">
        <v>0</v>
      </c>
      <c r="AB54" s="1563">
        <v>0</v>
      </c>
      <c r="AC54" s="1563">
        <v>0</v>
      </c>
      <c r="AD54" s="1563">
        <v>0</v>
      </c>
      <c r="AE54" s="1563">
        <v>0</v>
      </c>
      <c r="AF54" s="1563">
        <v>0</v>
      </c>
      <c r="AG54" s="1563">
        <v>0</v>
      </c>
      <c r="AH54" s="1563">
        <v>0</v>
      </c>
      <c r="AI54" s="1563">
        <v>0</v>
      </c>
      <c r="AJ54" s="1563">
        <v>0</v>
      </c>
      <c r="AK54" s="1563">
        <v>2696.96</v>
      </c>
      <c r="AL54" s="1563">
        <v>0</v>
      </c>
      <c r="AM54" s="1570">
        <v>0</v>
      </c>
    </row>
    <row r="55" spans="1:39" ht="15" customHeight="1">
      <c r="H55" s="1619" t="s">
        <v>1035</v>
      </c>
      <c r="I55" s="1619"/>
      <c r="J55" s="1619"/>
      <c r="K55" s="1619"/>
      <c r="L55" s="1619"/>
      <c r="M55" s="1619"/>
      <c r="N55" s="1619"/>
      <c r="O55" s="1619"/>
      <c r="P55" s="1619"/>
      <c r="Q55" s="1848"/>
      <c r="T55" s="1619" t="s">
        <v>1035</v>
      </c>
      <c r="U55" s="1619"/>
      <c r="V55" s="1619"/>
      <c r="W55" s="1619"/>
      <c r="X55" s="1619"/>
      <c r="Y55" s="1619"/>
      <c r="Z55" s="1619"/>
      <c r="AA55" s="1619"/>
      <c r="AB55" s="1619"/>
      <c r="AC55" s="1848"/>
      <c r="AD55" s="1619" t="s">
        <v>1035</v>
      </c>
      <c r="AE55" s="1619"/>
      <c r="AF55" s="1619"/>
      <c r="AG55" s="1619"/>
      <c r="AH55" s="1619"/>
      <c r="AI55" s="1619" t="s">
        <v>1035</v>
      </c>
      <c r="AJ55" s="1619"/>
      <c r="AK55" s="1619"/>
      <c r="AL55" s="1619"/>
      <c r="AM55" s="1619"/>
    </row>
    <row r="56" spans="1:39" s="1551" customFormat="1">
      <c r="A56" s="1549"/>
      <c r="B56" s="1550"/>
      <c r="P56" s="1548" t="s">
        <v>1041</v>
      </c>
      <c r="Q56" s="1552"/>
      <c r="R56" s="1199"/>
      <c r="S56" s="1552"/>
      <c r="T56" s="1552"/>
      <c r="U56" s="1199"/>
      <c r="AB56" s="1548" t="s">
        <v>1041</v>
      </c>
      <c r="AF56" s="1199"/>
      <c r="AH56" s="1548" t="s">
        <v>1041</v>
      </c>
      <c r="AM56" s="1548" t="s">
        <v>1041</v>
      </c>
    </row>
    <row r="57" spans="1:39" s="1551" customFormat="1">
      <c r="A57" s="1549"/>
      <c r="B57" s="1550"/>
      <c r="P57" s="1553"/>
      <c r="Q57" s="1552"/>
      <c r="R57" s="1199"/>
      <c r="S57" s="1552"/>
      <c r="T57" s="1552"/>
      <c r="U57" s="1199"/>
      <c r="AB57" s="1553"/>
      <c r="AF57" s="1199"/>
      <c r="AH57" s="1553"/>
      <c r="AM57" s="1553"/>
    </row>
    <row r="58" spans="1:39" s="1551" customFormat="1">
      <c r="A58" s="1549"/>
      <c r="B58" s="1550"/>
      <c r="P58" s="1548" t="s">
        <v>1015</v>
      </c>
      <c r="R58" s="1199"/>
      <c r="U58" s="1199"/>
      <c r="AB58" s="1548" t="s">
        <v>1015</v>
      </c>
      <c r="AF58" s="1199"/>
      <c r="AH58" s="1548" t="s">
        <v>1015</v>
      </c>
      <c r="AM58" s="1548" t="s">
        <v>1015</v>
      </c>
    </row>
    <row r="59" spans="1:39" s="1551" customFormat="1">
      <c r="A59" s="1549"/>
      <c r="B59" s="1550"/>
      <c r="P59" s="1548" t="s">
        <v>1014</v>
      </c>
      <c r="R59" s="1199"/>
      <c r="U59" s="1199"/>
      <c r="AB59" s="1548" t="s">
        <v>1014</v>
      </c>
      <c r="AF59" s="1199"/>
      <c r="AH59" s="1548" t="s">
        <v>1014</v>
      </c>
      <c r="AM59" s="1548" t="s">
        <v>1014</v>
      </c>
    </row>
    <row r="60" spans="1:39" s="1551" customFormat="1">
      <c r="A60" s="1549"/>
      <c r="B60" s="1550"/>
      <c r="P60" s="1548"/>
      <c r="R60" s="1199"/>
      <c r="U60" s="1199"/>
      <c r="AB60" s="1548"/>
      <c r="AF60" s="1199"/>
      <c r="AH60" s="1548"/>
      <c r="AM60" s="1548"/>
    </row>
    <row r="61" spans="1:39" s="1551" customFormat="1">
      <c r="A61" s="1549"/>
      <c r="B61" s="1550"/>
      <c r="P61" s="1518" t="s">
        <v>1028</v>
      </c>
      <c r="R61" s="1199"/>
      <c r="U61" s="1199"/>
      <c r="AB61" s="1518" t="s">
        <v>1028</v>
      </c>
      <c r="AF61" s="1199"/>
      <c r="AH61" s="1518" t="s">
        <v>546</v>
      </c>
      <c r="AM61" s="1518" t="s">
        <v>546</v>
      </c>
    </row>
    <row r="62" spans="1:39" ht="42.75" customHeight="1">
      <c r="B62" s="1627" t="s">
        <v>312</v>
      </c>
      <c r="C62" s="1627" t="s">
        <v>250</v>
      </c>
      <c r="D62" s="1627" t="s">
        <v>746</v>
      </c>
      <c r="E62" s="1627" t="s">
        <v>652</v>
      </c>
      <c r="F62" s="1627" t="s">
        <v>313</v>
      </c>
      <c r="G62" s="1627" t="s">
        <v>314</v>
      </c>
      <c r="H62" s="1627"/>
      <c r="I62" s="1627"/>
      <c r="J62" s="1627"/>
      <c r="K62" s="1627"/>
      <c r="L62" s="1627"/>
      <c r="M62" s="1627"/>
      <c r="N62" s="1627"/>
      <c r="O62" s="1627"/>
      <c r="P62" s="1627"/>
      <c r="Q62" s="1627" t="s">
        <v>658</v>
      </c>
      <c r="R62" s="1627" t="s">
        <v>659</v>
      </c>
      <c r="S62" s="1627" t="s">
        <v>1001</v>
      </c>
      <c r="T62" s="1627"/>
      <c r="U62" s="1627"/>
      <c r="V62" s="1627" t="s">
        <v>1001</v>
      </c>
      <c r="W62" s="1627"/>
      <c r="X62" s="1627"/>
      <c r="Y62" s="1627"/>
      <c r="Z62" s="1627"/>
      <c r="AA62" s="1627"/>
      <c r="AB62" s="1627"/>
      <c r="AC62" s="1627" t="s">
        <v>1002</v>
      </c>
      <c r="AD62" s="1627"/>
      <c r="AE62" s="1627"/>
      <c r="AF62" s="1627"/>
      <c r="AG62" s="1627"/>
      <c r="AH62" s="1627"/>
      <c r="AI62" s="1627" t="s">
        <v>1002</v>
      </c>
      <c r="AJ62" s="1627"/>
      <c r="AK62" s="1627"/>
      <c r="AL62" s="1627"/>
      <c r="AM62" s="1627"/>
    </row>
    <row r="63" spans="1:39" ht="15" customHeight="1">
      <c r="B63" s="1627"/>
      <c r="C63" s="1627"/>
      <c r="D63" s="1627"/>
      <c r="E63" s="1627"/>
      <c r="F63" s="1627"/>
      <c r="G63" s="1627" t="s">
        <v>653</v>
      </c>
      <c r="H63" s="1627"/>
      <c r="I63" s="1627"/>
      <c r="J63" s="1627"/>
      <c r="K63" s="1627"/>
      <c r="L63" s="1627"/>
      <c r="M63" s="1627"/>
      <c r="N63" s="1627"/>
      <c r="O63" s="1627"/>
      <c r="P63" s="1627"/>
      <c r="Q63" s="1627"/>
      <c r="R63" s="1627"/>
      <c r="S63" s="1627"/>
      <c r="T63" s="1627"/>
      <c r="U63" s="1627"/>
      <c r="V63" s="1627"/>
      <c r="W63" s="1627"/>
      <c r="X63" s="1627"/>
      <c r="Y63" s="1627"/>
      <c r="Z63" s="1627"/>
      <c r="AA63" s="1627"/>
      <c r="AB63" s="1627"/>
      <c r="AC63" s="1627"/>
      <c r="AD63" s="1627"/>
      <c r="AE63" s="1627"/>
      <c r="AF63" s="1627"/>
      <c r="AG63" s="1627"/>
      <c r="AH63" s="1627"/>
      <c r="AI63" s="1627"/>
      <c r="AJ63" s="1627"/>
      <c r="AK63" s="1627"/>
      <c r="AL63" s="1627"/>
      <c r="AM63" s="1627"/>
    </row>
    <row r="64" spans="1:39" ht="27.75" customHeight="1">
      <c r="B64" s="1627"/>
      <c r="C64" s="1627"/>
      <c r="D64" s="1627"/>
      <c r="E64" s="1627"/>
      <c r="F64" s="1627"/>
      <c r="G64" s="1627" t="s">
        <v>674</v>
      </c>
      <c r="H64" s="1627"/>
      <c r="I64" s="1627"/>
      <c r="J64" s="1627"/>
      <c r="K64" s="1627"/>
      <c r="L64" s="1627" t="s">
        <v>675</v>
      </c>
      <c r="M64" s="1627"/>
      <c r="N64" s="1627"/>
      <c r="O64" s="1627"/>
      <c r="P64" s="1627"/>
      <c r="Q64" s="1627"/>
      <c r="R64" s="1627"/>
      <c r="S64" s="1627" t="s">
        <v>683</v>
      </c>
      <c r="T64" s="1627"/>
      <c r="U64" s="1627"/>
      <c r="V64" s="1627" t="s">
        <v>684</v>
      </c>
      <c r="W64" s="1627" t="s">
        <v>550</v>
      </c>
      <c r="X64" s="1627"/>
      <c r="Y64" s="1627"/>
      <c r="Z64" s="1627"/>
      <c r="AA64" s="1627"/>
      <c r="AB64" s="1627" t="s">
        <v>747</v>
      </c>
      <c r="AC64" s="1627" t="s">
        <v>663</v>
      </c>
      <c r="AD64" s="1627" t="s">
        <v>664</v>
      </c>
      <c r="AE64" s="1627" t="s">
        <v>665</v>
      </c>
      <c r="AF64" s="1627" t="s">
        <v>666</v>
      </c>
      <c r="AG64" s="1627" t="s">
        <v>667</v>
      </c>
      <c r="AH64" s="1627"/>
      <c r="AI64" s="1627" t="s">
        <v>670</v>
      </c>
      <c r="AJ64" s="1627" t="s">
        <v>671</v>
      </c>
      <c r="AK64" s="1627" t="s">
        <v>1026</v>
      </c>
      <c r="AL64" s="1627" t="s">
        <v>672</v>
      </c>
      <c r="AM64" s="1627" t="s">
        <v>673</v>
      </c>
    </row>
    <row r="65" spans="1:39" ht="21" customHeight="1">
      <c r="B65" s="1627"/>
      <c r="C65" s="1627"/>
      <c r="D65" s="1627"/>
      <c r="E65" s="1627"/>
      <c r="F65" s="1627"/>
      <c r="G65" s="1627" t="s">
        <v>654</v>
      </c>
      <c r="H65" s="1627"/>
      <c r="I65" s="1627"/>
      <c r="J65" s="1627"/>
      <c r="K65" s="1627" t="s">
        <v>759</v>
      </c>
      <c r="L65" s="1627" t="s">
        <v>655</v>
      </c>
      <c r="M65" s="1627"/>
      <c r="N65" s="1627"/>
      <c r="O65" s="1627"/>
      <c r="P65" s="1627" t="str">
        <f>K65</f>
        <v>Тепловая нагрузка Гкал/ч</v>
      </c>
      <c r="Q65" s="1627"/>
      <c r="R65" s="1627"/>
      <c r="S65" s="1627" t="s">
        <v>235</v>
      </c>
      <c r="T65" s="1627" t="s">
        <v>660</v>
      </c>
      <c r="U65" s="1627"/>
      <c r="V65" s="1627"/>
      <c r="W65" s="1627">
        <v>2022</v>
      </c>
      <c r="X65" s="1627">
        <v>2023</v>
      </c>
      <c r="Y65" s="1627">
        <v>2024</v>
      </c>
      <c r="Z65" s="1627">
        <v>2025</v>
      </c>
      <c r="AA65" s="1627" t="s">
        <v>844</v>
      </c>
      <c r="AB65" s="1627"/>
      <c r="AC65" s="1627"/>
      <c r="AD65" s="1627"/>
      <c r="AE65" s="1627"/>
      <c r="AF65" s="1627"/>
      <c r="AG65" s="1627" t="s">
        <v>668</v>
      </c>
      <c r="AH65" s="1627" t="s">
        <v>669</v>
      </c>
      <c r="AI65" s="1627"/>
      <c r="AJ65" s="1627"/>
      <c r="AK65" s="1627"/>
      <c r="AL65" s="1627"/>
      <c r="AM65" s="1627"/>
    </row>
    <row r="66" spans="1:39" ht="80.25" customHeight="1">
      <c r="B66" s="1627"/>
      <c r="C66" s="1627"/>
      <c r="D66" s="1627"/>
      <c r="E66" s="1627"/>
      <c r="F66" s="1627"/>
      <c r="G66" s="1555" t="s">
        <v>936</v>
      </c>
      <c r="H66" s="1555" t="s">
        <v>656</v>
      </c>
      <c r="I66" s="1555" t="s">
        <v>1000</v>
      </c>
      <c r="J66" s="1555" t="s">
        <v>657</v>
      </c>
      <c r="K66" s="1627"/>
      <c r="L66" s="1555" t="str">
        <f>G66</f>
        <v>Условный диаметр, мм</v>
      </c>
      <c r="M66" s="1555" t="str">
        <f t="shared" ref="M66" si="3">H66</f>
        <v>Пропускная способность, т/ч</v>
      </c>
      <c r="N66" s="1555" t="s">
        <v>1000</v>
      </c>
      <c r="O66" s="1555" t="str">
        <f t="shared" ref="O66" si="4">J66</f>
        <v xml:space="preserve">Способ прокладки </v>
      </c>
      <c r="P66" s="1627"/>
      <c r="Q66" s="1627"/>
      <c r="R66" s="1627"/>
      <c r="S66" s="1627"/>
      <c r="T66" s="1555" t="s">
        <v>661</v>
      </c>
      <c r="U66" s="1555" t="s">
        <v>662</v>
      </c>
      <c r="V66" s="1627"/>
      <c r="W66" s="1627"/>
      <c r="X66" s="1627"/>
      <c r="Y66" s="1627"/>
      <c r="Z66" s="1627"/>
      <c r="AA66" s="1627"/>
      <c r="AB66" s="1627"/>
      <c r="AC66" s="1627"/>
      <c r="AD66" s="1627"/>
      <c r="AE66" s="1627"/>
      <c r="AF66" s="1627"/>
      <c r="AG66" s="1627"/>
      <c r="AH66" s="1627"/>
      <c r="AI66" s="1627"/>
      <c r="AJ66" s="1627"/>
      <c r="AK66" s="1627"/>
      <c r="AL66" s="1627"/>
      <c r="AM66" s="1627"/>
    </row>
    <row r="67" spans="1:39">
      <c r="B67" s="1556">
        <v>1</v>
      </c>
      <c r="C67" s="1557">
        <v>2</v>
      </c>
      <c r="D67" s="1557">
        <v>3</v>
      </c>
      <c r="E67" s="1557">
        <v>4</v>
      </c>
      <c r="F67" s="1557">
        <v>5</v>
      </c>
      <c r="G67" s="1557" t="s">
        <v>970</v>
      </c>
      <c r="H67" s="1558" t="s">
        <v>881</v>
      </c>
      <c r="I67" s="1558" t="s">
        <v>971</v>
      </c>
      <c r="J67" s="1558" t="s">
        <v>972</v>
      </c>
      <c r="K67" s="1558" t="s">
        <v>973</v>
      </c>
      <c r="L67" s="1557" t="s">
        <v>766</v>
      </c>
      <c r="M67" s="1557" t="s">
        <v>767</v>
      </c>
      <c r="N67" s="1557" t="s">
        <v>768</v>
      </c>
      <c r="O67" s="1557" t="s">
        <v>974</v>
      </c>
      <c r="P67" s="1557" t="s">
        <v>975</v>
      </c>
      <c r="Q67" s="1557">
        <v>8</v>
      </c>
      <c r="R67" s="1557">
        <v>9</v>
      </c>
      <c r="S67" s="1557" t="s">
        <v>976</v>
      </c>
      <c r="T67" s="1557" t="s">
        <v>977</v>
      </c>
      <c r="U67" s="1557" t="s">
        <v>978</v>
      </c>
      <c r="V67" s="1557" t="s">
        <v>979</v>
      </c>
      <c r="W67" s="1557" t="s">
        <v>980</v>
      </c>
      <c r="X67" s="1557" t="s">
        <v>981</v>
      </c>
      <c r="Y67" s="1557" t="s">
        <v>982</v>
      </c>
      <c r="Z67" s="1557" t="s">
        <v>983</v>
      </c>
      <c r="AA67" s="1557" t="s">
        <v>993</v>
      </c>
      <c r="AB67" s="1557" t="s">
        <v>994</v>
      </c>
      <c r="AC67" s="1557" t="s">
        <v>984</v>
      </c>
      <c r="AD67" s="1557" t="s">
        <v>985</v>
      </c>
      <c r="AE67" s="1557" t="s">
        <v>986</v>
      </c>
      <c r="AF67" s="1557" t="s">
        <v>987</v>
      </c>
      <c r="AG67" s="1557" t="s">
        <v>995</v>
      </c>
      <c r="AH67" s="1557" t="s">
        <v>996</v>
      </c>
      <c r="AI67" s="1557" t="s">
        <v>988</v>
      </c>
      <c r="AJ67" s="1557" t="s">
        <v>989</v>
      </c>
      <c r="AK67" s="1557" t="s">
        <v>990</v>
      </c>
      <c r="AL67" s="1557" t="s">
        <v>991</v>
      </c>
      <c r="AM67" s="1559" t="s">
        <v>992</v>
      </c>
    </row>
    <row r="68" spans="1:39" ht="62.25" customHeight="1">
      <c r="B68" s="1560" t="s">
        <v>1009</v>
      </c>
      <c r="C68" s="1555" t="s">
        <v>695</v>
      </c>
      <c r="D68" s="1555" t="s">
        <v>751</v>
      </c>
      <c r="E68" s="889" t="s">
        <v>761</v>
      </c>
      <c r="F68" s="1555" t="s">
        <v>845</v>
      </c>
      <c r="G68" s="1555">
        <v>108</v>
      </c>
      <c r="H68" s="1555" t="s">
        <v>447</v>
      </c>
      <c r="I68" s="1566">
        <v>3.2000000000000001E-2</v>
      </c>
      <c r="J68" s="1567" t="s">
        <v>677</v>
      </c>
      <c r="K68" s="1567" t="s">
        <v>447</v>
      </c>
      <c r="L68" s="1568">
        <v>108</v>
      </c>
      <c r="M68" s="1567" t="s">
        <v>447</v>
      </c>
      <c r="N68" s="1566">
        <v>3.2000000000000001E-2</v>
      </c>
      <c r="O68" s="1567" t="s">
        <v>721</v>
      </c>
      <c r="P68" s="1567" t="s">
        <v>447</v>
      </c>
      <c r="Q68" s="1557">
        <v>2023</v>
      </c>
      <c r="R68" s="1569">
        <v>45260</v>
      </c>
      <c r="S68" s="1562">
        <v>300.37</v>
      </c>
      <c r="T68" s="1563">
        <v>12.916</v>
      </c>
      <c r="U68" s="1563">
        <v>287.45400000000001</v>
      </c>
      <c r="V68" s="1563">
        <v>0</v>
      </c>
      <c r="W68" s="1563">
        <v>0</v>
      </c>
      <c r="X68" s="1563">
        <v>300.37</v>
      </c>
      <c r="Y68" s="1563">
        <v>0</v>
      </c>
      <c r="Z68" s="1563">
        <v>0</v>
      </c>
      <c r="AA68" s="1563">
        <v>0</v>
      </c>
      <c r="AB68" s="1563">
        <v>0</v>
      </c>
      <c r="AC68" s="1563">
        <v>0</v>
      </c>
      <c r="AD68" s="1563">
        <v>0</v>
      </c>
      <c r="AE68" s="1563">
        <v>0</v>
      </c>
      <c r="AF68" s="1563">
        <v>0</v>
      </c>
      <c r="AG68" s="1563">
        <v>0</v>
      </c>
      <c r="AH68" s="1563">
        <v>0</v>
      </c>
      <c r="AI68" s="1563">
        <v>0</v>
      </c>
      <c r="AJ68" s="1563">
        <v>0</v>
      </c>
      <c r="AK68" s="1563">
        <v>300.37</v>
      </c>
      <c r="AL68" s="1563">
        <v>0</v>
      </c>
      <c r="AM68" s="1570">
        <v>0</v>
      </c>
    </row>
    <row r="69" spans="1:39" ht="74.25" customHeight="1">
      <c r="B69" s="1560" t="s">
        <v>349</v>
      </c>
      <c r="C69" s="1555" t="s">
        <v>696</v>
      </c>
      <c r="D69" s="1555" t="s">
        <v>751</v>
      </c>
      <c r="E69" s="889" t="s">
        <v>761</v>
      </c>
      <c r="F69" s="1555" t="s">
        <v>845</v>
      </c>
      <c r="G69" s="1555">
        <v>133</v>
      </c>
      <c r="H69" s="1555" t="s">
        <v>447</v>
      </c>
      <c r="I69" s="1566">
        <v>4.3999999999999997E-2</v>
      </c>
      <c r="J69" s="1567" t="s">
        <v>677</v>
      </c>
      <c r="K69" s="1567" t="s">
        <v>447</v>
      </c>
      <c r="L69" s="1568">
        <v>159</v>
      </c>
      <c r="M69" s="1567" t="s">
        <v>447</v>
      </c>
      <c r="N69" s="1566">
        <v>4.3999999999999997E-2</v>
      </c>
      <c r="O69" s="1567" t="s">
        <v>677</v>
      </c>
      <c r="P69" s="1567" t="s">
        <v>447</v>
      </c>
      <c r="Q69" s="1557">
        <v>2023</v>
      </c>
      <c r="R69" s="1569">
        <v>45260</v>
      </c>
      <c r="S69" s="1562">
        <v>565.18200000000002</v>
      </c>
      <c r="T69" s="1563">
        <v>27.129000000000001</v>
      </c>
      <c r="U69" s="1563">
        <v>538.053</v>
      </c>
      <c r="V69" s="1563">
        <v>0</v>
      </c>
      <c r="W69" s="1563">
        <v>0</v>
      </c>
      <c r="X69" s="1563">
        <v>565.18200000000002</v>
      </c>
      <c r="Y69" s="1563">
        <v>0</v>
      </c>
      <c r="Z69" s="1563">
        <v>0</v>
      </c>
      <c r="AA69" s="1563">
        <v>0</v>
      </c>
      <c r="AB69" s="1563">
        <v>0</v>
      </c>
      <c r="AC69" s="1563">
        <v>0</v>
      </c>
      <c r="AD69" s="1563">
        <v>0</v>
      </c>
      <c r="AE69" s="1563">
        <v>0</v>
      </c>
      <c r="AF69" s="1563">
        <v>0</v>
      </c>
      <c r="AG69" s="1563">
        <v>0</v>
      </c>
      <c r="AH69" s="1563">
        <v>0</v>
      </c>
      <c r="AI69" s="1563">
        <v>0</v>
      </c>
      <c r="AJ69" s="1563">
        <v>0</v>
      </c>
      <c r="AK69" s="1563">
        <v>565.18200000000002</v>
      </c>
      <c r="AL69" s="1563">
        <v>0</v>
      </c>
      <c r="AM69" s="1570">
        <v>0</v>
      </c>
    </row>
    <row r="70" spans="1:39" ht="67.5" customHeight="1">
      <c r="B70" s="1560" t="s">
        <v>350</v>
      </c>
      <c r="C70" s="1555" t="s">
        <v>697</v>
      </c>
      <c r="D70" s="1555" t="s">
        <v>751</v>
      </c>
      <c r="E70" s="889" t="s">
        <v>761</v>
      </c>
      <c r="F70" s="1555" t="s">
        <v>845</v>
      </c>
      <c r="G70" s="1555">
        <v>108</v>
      </c>
      <c r="H70" s="1555" t="s">
        <v>447</v>
      </c>
      <c r="I70" s="1566">
        <v>0.216</v>
      </c>
      <c r="J70" s="1567" t="s">
        <v>676</v>
      </c>
      <c r="K70" s="1567" t="s">
        <v>447</v>
      </c>
      <c r="L70" s="1568">
        <v>108</v>
      </c>
      <c r="M70" s="1567" t="s">
        <v>447</v>
      </c>
      <c r="N70" s="1566">
        <v>0.216</v>
      </c>
      <c r="O70" s="1567" t="s">
        <v>676</v>
      </c>
      <c r="P70" s="1567" t="s">
        <v>447</v>
      </c>
      <c r="Q70" s="1557">
        <v>2024</v>
      </c>
      <c r="R70" s="1569">
        <v>45535</v>
      </c>
      <c r="S70" s="1562">
        <v>640.21699999999998</v>
      </c>
      <c r="T70" s="1563">
        <v>0</v>
      </c>
      <c r="U70" s="1563">
        <v>640.21699999999998</v>
      </c>
      <c r="V70" s="1563">
        <v>0</v>
      </c>
      <c r="W70" s="1563">
        <v>0</v>
      </c>
      <c r="X70" s="1563">
        <v>0</v>
      </c>
      <c r="Y70" s="1563">
        <v>640.21699999999998</v>
      </c>
      <c r="Z70" s="1563">
        <v>0</v>
      </c>
      <c r="AA70" s="1563">
        <v>0</v>
      </c>
      <c r="AB70" s="1563">
        <v>0</v>
      </c>
      <c r="AC70" s="1563">
        <v>0</v>
      </c>
      <c r="AD70" s="1563">
        <v>0</v>
      </c>
      <c r="AE70" s="1563">
        <v>0</v>
      </c>
      <c r="AF70" s="1563">
        <v>0</v>
      </c>
      <c r="AG70" s="1563">
        <v>0</v>
      </c>
      <c r="AH70" s="1563">
        <v>0</v>
      </c>
      <c r="AI70" s="1563">
        <v>0</v>
      </c>
      <c r="AJ70" s="1563">
        <v>0</v>
      </c>
      <c r="AK70" s="1563">
        <v>640.21699999999998</v>
      </c>
      <c r="AL70" s="1563">
        <v>0</v>
      </c>
      <c r="AM70" s="1570">
        <v>0</v>
      </c>
    </row>
    <row r="71" spans="1:39" ht="52.5" customHeight="1">
      <c r="B71" s="1560" t="s">
        <v>351</v>
      </c>
      <c r="C71" s="1555" t="s">
        <v>698</v>
      </c>
      <c r="D71" s="1555" t="s">
        <v>751</v>
      </c>
      <c r="E71" s="889" t="s">
        <v>761</v>
      </c>
      <c r="F71" s="1555" t="s">
        <v>845</v>
      </c>
      <c r="G71" s="1555">
        <v>76</v>
      </c>
      <c r="H71" s="1555" t="s">
        <v>447</v>
      </c>
      <c r="I71" s="1566">
        <v>0.1</v>
      </c>
      <c r="J71" s="1567" t="s">
        <v>676</v>
      </c>
      <c r="K71" s="1567" t="s">
        <v>447</v>
      </c>
      <c r="L71" s="1568">
        <v>76</v>
      </c>
      <c r="M71" s="1567" t="s">
        <v>447</v>
      </c>
      <c r="N71" s="1566">
        <v>0.1</v>
      </c>
      <c r="O71" s="1567" t="s">
        <v>676</v>
      </c>
      <c r="P71" s="1567" t="s">
        <v>447</v>
      </c>
      <c r="Q71" s="1557">
        <v>2024</v>
      </c>
      <c r="R71" s="1569">
        <v>45535</v>
      </c>
      <c r="S71" s="1562">
        <v>216.685</v>
      </c>
      <c r="T71" s="1563">
        <v>0</v>
      </c>
      <c r="U71" s="1563">
        <v>216.685</v>
      </c>
      <c r="V71" s="1563">
        <v>0</v>
      </c>
      <c r="W71" s="1563">
        <v>0</v>
      </c>
      <c r="X71" s="1563">
        <v>0</v>
      </c>
      <c r="Y71" s="1563">
        <v>216.685</v>
      </c>
      <c r="Z71" s="1563">
        <v>0</v>
      </c>
      <c r="AA71" s="1563">
        <v>0</v>
      </c>
      <c r="AB71" s="1563">
        <v>0</v>
      </c>
      <c r="AC71" s="1563">
        <v>0</v>
      </c>
      <c r="AD71" s="1563">
        <v>0</v>
      </c>
      <c r="AE71" s="1563">
        <v>0</v>
      </c>
      <c r="AF71" s="1563">
        <v>0</v>
      </c>
      <c r="AG71" s="1563">
        <v>0</v>
      </c>
      <c r="AH71" s="1563">
        <v>0</v>
      </c>
      <c r="AI71" s="1563">
        <v>0</v>
      </c>
      <c r="AJ71" s="1563">
        <v>0</v>
      </c>
      <c r="AK71" s="1563">
        <v>216.685</v>
      </c>
      <c r="AL71" s="1563">
        <v>0</v>
      </c>
      <c r="AM71" s="1570">
        <v>0</v>
      </c>
    </row>
    <row r="72" spans="1:39" ht="69.75" customHeight="1">
      <c r="B72" s="1560" t="s">
        <v>352</v>
      </c>
      <c r="C72" s="1555" t="s">
        <v>699</v>
      </c>
      <c r="D72" s="1555" t="s">
        <v>751</v>
      </c>
      <c r="E72" s="889" t="s">
        <v>761</v>
      </c>
      <c r="F72" s="1555" t="s">
        <v>845</v>
      </c>
      <c r="G72" s="1555">
        <v>89</v>
      </c>
      <c r="H72" s="1555" t="s">
        <v>447</v>
      </c>
      <c r="I72" s="1566">
        <v>0.128</v>
      </c>
      <c r="J72" s="1567" t="s">
        <v>677</v>
      </c>
      <c r="K72" s="1567" t="s">
        <v>447</v>
      </c>
      <c r="L72" s="1568">
        <v>57</v>
      </c>
      <c r="M72" s="1567" t="s">
        <v>447</v>
      </c>
      <c r="N72" s="1566">
        <v>0.128</v>
      </c>
      <c r="O72" s="1567" t="s">
        <v>677</v>
      </c>
      <c r="P72" s="1567" t="s">
        <v>447</v>
      </c>
      <c r="Q72" s="1557">
        <v>2024</v>
      </c>
      <c r="R72" s="1569">
        <v>45535</v>
      </c>
      <c r="S72" s="1562">
        <v>620.202</v>
      </c>
      <c r="T72" s="1563">
        <v>0</v>
      </c>
      <c r="U72" s="1563">
        <v>620.202</v>
      </c>
      <c r="V72" s="1563">
        <v>0</v>
      </c>
      <c r="W72" s="1563">
        <v>0</v>
      </c>
      <c r="X72" s="1563">
        <v>0</v>
      </c>
      <c r="Y72" s="1563">
        <v>620.202</v>
      </c>
      <c r="Z72" s="1563">
        <v>0</v>
      </c>
      <c r="AA72" s="1563">
        <v>0</v>
      </c>
      <c r="AB72" s="1563">
        <v>0</v>
      </c>
      <c r="AC72" s="1563">
        <v>0</v>
      </c>
      <c r="AD72" s="1563">
        <v>0</v>
      </c>
      <c r="AE72" s="1563">
        <v>0</v>
      </c>
      <c r="AF72" s="1563">
        <v>0</v>
      </c>
      <c r="AG72" s="1563">
        <v>0</v>
      </c>
      <c r="AH72" s="1563">
        <v>0</v>
      </c>
      <c r="AI72" s="1563">
        <v>0</v>
      </c>
      <c r="AJ72" s="1563">
        <v>0</v>
      </c>
      <c r="AK72" s="1563">
        <v>620.202</v>
      </c>
      <c r="AL72" s="1563">
        <v>0</v>
      </c>
      <c r="AM72" s="1570">
        <v>0</v>
      </c>
    </row>
    <row r="73" spans="1:39" ht="51.75" customHeight="1">
      <c r="B73" s="1560" t="s">
        <v>353</v>
      </c>
      <c r="C73" s="1555" t="s">
        <v>700</v>
      </c>
      <c r="D73" s="1555" t="s">
        <v>751</v>
      </c>
      <c r="E73" s="889" t="s">
        <v>761</v>
      </c>
      <c r="F73" s="1555" t="s">
        <v>845</v>
      </c>
      <c r="G73" s="1555" t="s">
        <v>719</v>
      </c>
      <c r="H73" s="1555" t="s">
        <v>447</v>
      </c>
      <c r="I73" s="1566">
        <v>0.128</v>
      </c>
      <c r="J73" s="1555" t="s">
        <v>677</v>
      </c>
      <c r="K73" s="1555" t="s">
        <v>447</v>
      </c>
      <c r="L73" s="1568">
        <v>76</v>
      </c>
      <c r="M73" s="1555" t="s">
        <v>447</v>
      </c>
      <c r="N73" s="1566">
        <v>0.128</v>
      </c>
      <c r="O73" s="1567" t="s">
        <v>677</v>
      </c>
      <c r="P73" s="1567" t="s">
        <v>447</v>
      </c>
      <c r="Q73" s="1557">
        <v>2024</v>
      </c>
      <c r="R73" s="1569">
        <v>45535</v>
      </c>
      <c r="S73" s="1562">
        <v>1123.5260000000001</v>
      </c>
      <c r="T73" s="1563">
        <v>55.052999999999997</v>
      </c>
      <c r="U73" s="1563">
        <v>1068.473</v>
      </c>
      <c r="V73" s="1563">
        <v>0</v>
      </c>
      <c r="W73" s="1563">
        <v>0</v>
      </c>
      <c r="X73" s="1563">
        <v>0</v>
      </c>
      <c r="Y73" s="1563">
        <v>1123.5260000000001</v>
      </c>
      <c r="Z73" s="1563">
        <v>0</v>
      </c>
      <c r="AA73" s="1563">
        <v>0</v>
      </c>
      <c r="AB73" s="1563">
        <v>0</v>
      </c>
      <c r="AC73" s="1563">
        <v>0</v>
      </c>
      <c r="AD73" s="1563">
        <v>0</v>
      </c>
      <c r="AE73" s="1563">
        <v>0</v>
      </c>
      <c r="AF73" s="1563">
        <v>0</v>
      </c>
      <c r="AG73" s="1563">
        <v>0</v>
      </c>
      <c r="AH73" s="1563">
        <v>0</v>
      </c>
      <c r="AI73" s="1563">
        <v>0</v>
      </c>
      <c r="AJ73" s="1563">
        <v>0</v>
      </c>
      <c r="AK73" s="1563">
        <v>1123.5260000000001</v>
      </c>
      <c r="AL73" s="1563">
        <v>0</v>
      </c>
      <c r="AM73" s="1570">
        <v>0</v>
      </c>
    </row>
    <row r="74" spans="1:39" ht="15" customHeight="1">
      <c r="H74" s="1619" t="s">
        <v>1035</v>
      </c>
      <c r="I74" s="1619"/>
      <c r="J74" s="1619"/>
      <c r="K74" s="1619"/>
      <c r="L74" s="1619"/>
      <c r="M74" s="1619"/>
      <c r="N74" s="1619"/>
      <c r="O74" s="1619"/>
      <c r="P74" s="1619"/>
      <c r="Q74" s="1848"/>
      <c r="T74" s="1619" t="s">
        <v>1035</v>
      </c>
      <c r="U74" s="1619"/>
      <c r="V74" s="1619"/>
      <c r="W74" s="1619"/>
      <c r="X74" s="1619"/>
      <c r="Y74" s="1619"/>
      <c r="Z74" s="1619"/>
      <c r="AA74" s="1619"/>
      <c r="AB74" s="1619"/>
      <c r="AC74" s="1848"/>
      <c r="AD74" s="1619" t="s">
        <v>1035</v>
      </c>
      <c r="AE74" s="1619"/>
      <c r="AF74" s="1619"/>
      <c r="AG74" s="1619"/>
      <c r="AH74" s="1619"/>
      <c r="AI74" s="1619" t="s">
        <v>1035</v>
      </c>
      <c r="AJ74" s="1619"/>
      <c r="AK74" s="1619"/>
      <c r="AL74" s="1619"/>
      <c r="AM74" s="1619"/>
    </row>
    <row r="75" spans="1:39" s="1551" customFormat="1">
      <c r="A75" s="1549"/>
      <c r="B75" s="1550"/>
      <c r="P75" s="1548" t="s">
        <v>1041</v>
      </c>
      <c r="Q75" s="1552"/>
      <c r="R75" s="1199"/>
      <c r="S75" s="1552"/>
      <c r="T75" s="1552"/>
      <c r="U75" s="1199"/>
      <c r="AB75" s="1548" t="s">
        <v>1041</v>
      </c>
      <c r="AF75" s="1199"/>
      <c r="AH75" s="1548" t="s">
        <v>1041</v>
      </c>
      <c r="AM75" s="1548" t="s">
        <v>1041</v>
      </c>
    </row>
    <row r="76" spans="1:39" s="1551" customFormat="1">
      <c r="A76" s="1549"/>
      <c r="B76" s="1550"/>
      <c r="P76" s="1553"/>
      <c r="Q76" s="1552"/>
      <c r="R76" s="1199"/>
      <c r="S76" s="1552"/>
      <c r="T76" s="1552"/>
      <c r="U76" s="1199"/>
      <c r="AB76" s="1553"/>
      <c r="AF76" s="1199"/>
      <c r="AH76" s="1553"/>
      <c r="AM76" s="1553"/>
    </row>
    <row r="77" spans="1:39" s="1551" customFormat="1">
      <c r="A77" s="1549"/>
      <c r="B77" s="1550"/>
      <c r="P77" s="1548" t="s">
        <v>1015</v>
      </c>
      <c r="R77" s="1199"/>
      <c r="U77" s="1199"/>
      <c r="AB77" s="1548" t="s">
        <v>1015</v>
      </c>
      <c r="AF77" s="1199"/>
      <c r="AH77" s="1548" t="s">
        <v>1015</v>
      </c>
      <c r="AM77" s="1548" t="s">
        <v>1015</v>
      </c>
    </row>
    <row r="78" spans="1:39" s="1551" customFormat="1">
      <c r="A78" s="1549"/>
      <c r="B78" s="1550"/>
      <c r="P78" s="1548" t="s">
        <v>1014</v>
      </c>
      <c r="R78" s="1199"/>
      <c r="U78" s="1199"/>
      <c r="AB78" s="1548" t="s">
        <v>1014</v>
      </c>
      <c r="AF78" s="1199"/>
      <c r="AH78" s="1548" t="s">
        <v>1014</v>
      </c>
      <c r="AM78" s="1548" t="s">
        <v>1014</v>
      </c>
    </row>
    <row r="79" spans="1:39" s="1551" customFormat="1">
      <c r="A79" s="1549"/>
      <c r="B79" s="1550"/>
      <c r="P79" s="1548"/>
      <c r="R79" s="1199"/>
      <c r="U79" s="1199"/>
      <c r="AB79" s="1548"/>
      <c r="AF79" s="1199"/>
      <c r="AH79" s="1548"/>
      <c r="AM79" s="1548"/>
    </row>
    <row r="80" spans="1:39" s="1551" customFormat="1">
      <c r="A80" s="1549"/>
      <c r="B80" s="1550"/>
      <c r="P80" s="1518" t="s">
        <v>1028</v>
      </c>
      <c r="R80" s="1199"/>
      <c r="U80" s="1199"/>
      <c r="AB80" s="1518" t="s">
        <v>1028</v>
      </c>
      <c r="AF80" s="1199"/>
      <c r="AH80" s="1518" t="s">
        <v>546</v>
      </c>
      <c r="AM80" s="1518" t="s">
        <v>546</v>
      </c>
    </row>
    <row r="81" spans="1:39" ht="42.75" customHeight="1">
      <c r="B81" s="1627" t="s">
        <v>312</v>
      </c>
      <c r="C81" s="1627" t="s">
        <v>250</v>
      </c>
      <c r="D81" s="1627" t="s">
        <v>746</v>
      </c>
      <c r="E81" s="1627" t="s">
        <v>652</v>
      </c>
      <c r="F81" s="1627" t="s">
        <v>313</v>
      </c>
      <c r="G81" s="1627" t="s">
        <v>314</v>
      </c>
      <c r="H81" s="1627"/>
      <c r="I81" s="1627"/>
      <c r="J81" s="1627"/>
      <c r="K81" s="1627"/>
      <c r="L81" s="1627"/>
      <c r="M81" s="1627"/>
      <c r="N81" s="1627"/>
      <c r="O81" s="1627"/>
      <c r="P81" s="1627"/>
      <c r="Q81" s="1627" t="s">
        <v>658</v>
      </c>
      <c r="R81" s="1627" t="s">
        <v>659</v>
      </c>
      <c r="S81" s="1627" t="s">
        <v>1001</v>
      </c>
      <c r="T81" s="1627"/>
      <c r="U81" s="1627"/>
      <c r="V81" s="1627" t="s">
        <v>1001</v>
      </c>
      <c r="W81" s="1627"/>
      <c r="X81" s="1627"/>
      <c r="Y81" s="1627"/>
      <c r="Z81" s="1627"/>
      <c r="AA81" s="1627"/>
      <c r="AB81" s="1627"/>
      <c r="AC81" s="1627" t="s">
        <v>1002</v>
      </c>
      <c r="AD81" s="1627"/>
      <c r="AE81" s="1627"/>
      <c r="AF81" s="1627"/>
      <c r="AG81" s="1627"/>
      <c r="AH81" s="1627"/>
      <c r="AI81" s="1627" t="s">
        <v>1002</v>
      </c>
      <c r="AJ81" s="1627"/>
      <c r="AK81" s="1627"/>
      <c r="AL81" s="1627"/>
      <c r="AM81" s="1627"/>
    </row>
    <row r="82" spans="1:39" ht="15" customHeight="1">
      <c r="B82" s="1627"/>
      <c r="C82" s="1627"/>
      <c r="D82" s="1627"/>
      <c r="E82" s="1627"/>
      <c r="F82" s="1627"/>
      <c r="G82" s="1627" t="s">
        <v>653</v>
      </c>
      <c r="H82" s="1627"/>
      <c r="I82" s="1627"/>
      <c r="J82" s="1627"/>
      <c r="K82" s="1627"/>
      <c r="L82" s="1627"/>
      <c r="M82" s="1627"/>
      <c r="N82" s="1627"/>
      <c r="O82" s="1627"/>
      <c r="P82" s="1627"/>
      <c r="Q82" s="1627"/>
      <c r="R82" s="1627"/>
      <c r="S82" s="1627"/>
      <c r="T82" s="1627"/>
      <c r="U82" s="1627"/>
      <c r="V82" s="1627"/>
      <c r="W82" s="1627"/>
      <c r="X82" s="1627"/>
      <c r="Y82" s="1627"/>
      <c r="Z82" s="1627"/>
      <c r="AA82" s="1627"/>
      <c r="AB82" s="1627"/>
      <c r="AC82" s="1627"/>
      <c r="AD82" s="1627"/>
      <c r="AE82" s="1627"/>
      <c r="AF82" s="1627"/>
      <c r="AG82" s="1627"/>
      <c r="AH82" s="1627"/>
      <c r="AI82" s="1627"/>
      <c r="AJ82" s="1627"/>
      <c r="AK82" s="1627"/>
      <c r="AL82" s="1627"/>
      <c r="AM82" s="1627"/>
    </row>
    <row r="83" spans="1:39" ht="27.75" customHeight="1">
      <c r="B83" s="1627"/>
      <c r="C83" s="1627"/>
      <c r="D83" s="1627"/>
      <c r="E83" s="1627"/>
      <c r="F83" s="1627"/>
      <c r="G83" s="1627" t="s">
        <v>674</v>
      </c>
      <c r="H83" s="1627"/>
      <c r="I83" s="1627"/>
      <c r="J83" s="1627"/>
      <c r="K83" s="1627"/>
      <c r="L83" s="1627" t="s">
        <v>675</v>
      </c>
      <c r="M83" s="1627"/>
      <c r="N83" s="1627"/>
      <c r="O83" s="1627"/>
      <c r="P83" s="1627"/>
      <c r="Q83" s="1627"/>
      <c r="R83" s="1627"/>
      <c r="S83" s="1627" t="s">
        <v>683</v>
      </c>
      <c r="T83" s="1627"/>
      <c r="U83" s="1627"/>
      <c r="V83" s="1627" t="s">
        <v>684</v>
      </c>
      <c r="W83" s="1627" t="s">
        <v>550</v>
      </c>
      <c r="X83" s="1627"/>
      <c r="Y83" s="1627"/>
      <c r="Z83" s="1627"/>
      <c r="AA83" s="1627"/>
      <c r="AB83" s="1627" t="s">
        <v>747</v>
      </c>
      <c r="AC83" s="1627" t="s">
        <v>663</v>
      </c>
      <c r="AD83" s="1627" t="s">
        <v>664</v>
      </c>
      <c r="AE83" s="1627" t="s">
        <v>665</v>
      </c>
      <c r="AF83" s="1627" t="s">
        <v>666</v>
      </c>
      <c r="AG83" s="1627" t="s">
        <v>667</v>
      </c>
      <c r="AH83" s="1627"/>
      <c r="AI83" s="1627" t="s">
        <v>670</v>
      </c>
      <c r="AJ83" s="1627" t="s">
        <v>671</v>
      </c>
      <c r="AK83" s="1627" t="s">
        <v>1026</v>
      </c>
      <c r="AL83" s="1627" t="s">
        <v>672</v>
      </c>
      <c r="AM83" s="1627" t="s">
        <v>673</v>
      </c>
    </row>
    <row r="84" spans="1:39" ht="21" customHeight="1">
      <c r="B84" s="1627"/>
      <c r="C84" s="1627"/>
      <c r="D84" s="1627"/>
      <c r="E84" s="1627"/>
      <c r="F84" s="1627"/>
      <c r="G84" s="1627" t="s">
        <v>654</v>
      </c>
      <c r="H84" s="1627"/>
      <c r="I84" s="1627"/>
      <c r="J84" s="1627"/>
      <c r="K84" s="1627" t="s">
        <v>759</v>
      </c>
      <c r="L84" s="1627" t="s">
        <v>655</v>
      </c>
      <c r="M84" s="1627"/>
      <c r="N84" s="1627"/>
      <c r="O84" s="1627"/>
      <c r="P84" s="1627" t="str">
        <f>K84</f>
        <v>Тепловая нагрузка Гкал/ч</v>
      </c>
      <c r="Q84" s="1627"/>
      <c r="R84" s="1627"/>
      <c r="S84" s="1627" t="s">
        <v>235</v>
      </c>
      <c r="T84" s="1627" t="s">
        <v>660</v>
      </c>
      <c r="U84" s="1627"/>
      <c r="V84" s="1627"/>
      <c r="W84" s="1627">
        <v>2022</v>
      </c>
      <c r="X84" s="1627">
        <v>2023</v>
      </c>
      <c r="Y84" s="1627">
        <v>2024</v>
      </c>
      <c r="Z84" s="1627">
        <v>2025</v>
      </c>
      <c r="AA84" s="1627" t="s">
        <v>844</v>
      </c>
      <c r="AB84" s="1627"/>
      <c r="AC84" s="1627"/>
      <c r="AD84" s="1627"/>
      <c r="AE84" s="1627"/>
      <c r="AF84" s="1627"/>
      <c r="AG84" s="1627" t="s">
        <v>668</v>
      </c>
      <c r="AH84" s="1627" t="s">
        <v>669</v>
      </c>
      <c r="AI84" s="1627"/>
      <c r="AJ84" s="1627"/>
      <c r="AK84" s="1627"/>
      <c r="AL84" s="1627"/>
      <c r="AM84" s="1627"/>
    </row>
    <row r="85" spans="1:39" ht="80.25" customHeight="1">
      <c r="B85" s="1627"/>
      <c r="C85" s="1627"/>
      <c r="D85" s="1627"/>
      <c r="E85" s="1627"/>
      <c r="F85" s="1627"/>
      <c r="G85" s="1555" t="s">
        <v>936</v>
      </c>
      <c r="H85" s="1555" t="s">
        <v>656</v>
      </c>
      <c r="I85" s="1555" t="s">
        <v>1000</v>
      </c>
      <c r="J85" s="1555" t="s">
        <v>657</v>
      </c>
      <c r="K85" s="1627"/>
      <c r="L85" s="1555" t="str">
        <f>G85</f>
        <v>Условный диаметр, мм</v>
      </c>
      <c r="M85" s="1555" t="str">
        <f t="shared" ref="M85" si="5">H85</f>
        <v>Пропускная способность, т/ч</v>
      </c>
      <c r="N85" s="1555" t="s">
        <v>1000</v>
      </c>
      <c r="O85" s="1555" t="str">
        <f t="shared" ref="O85" si="6">J85</f>
        <v xml:space="preserve">Способ прокладки </v>
      </c>
      <c r="P85" s="1627"/>
      <c r="Q85" s="1627"/>
      <c r="R85" s="1627"/>
      <c r="S85" s="1627"/>
      <c r="T85" s="1555" t="s">
        <v>661</v>
      </c>
      <c r="U85" s="1555" t="s">
        <v>662</v>
      </c>
      <c r="V85" s="1627"/>
      <c r="W85" s="1627"/>
      <c r="X85" s="1627"/>
      <c r="Y85" s="1627"/>
      <c r="Z85" s="1627"/>
      <c r="AA85" s="1627"/>
      <c r="AB85" s="1627"/>
      <c r="AC85" s="1627"/>
      <c r="AD85" s="1627"/>
      <c r="AE85" s="1627"/>
      <c r="AF85" s="1627"/>
      <c r="AG85" s="1627"/>
      <c r="AH85" s="1627"/>
      <c r="AI85" s="1627"/>
      <c r="AJ85" s="1627"/>
      <c r="AK85" s="1627"/>
      <c r="AL85" s="1627"/>
      <c r="AM85" s="1627"/>
    </row>
    <row r="86" spans="1:39">
      <c r="B86" s="1556">
        <v>1</v>
      </c>
      <c r="C86" s="1557">
        <v>2</v>
      </c>
      <c r="D86" s="1557">
        <v>3</v>
      </c>
      <c r="E86" s="1557">
        <v>4</v>
      </c>
      <c r="F86" s="1557">
        <v>5</v>
      </c>
      <c r="G86" s="1557" t="s">
        <v>970</v>
      </c>
      <c r="H86" s="1558" t="s">
        <v>881</v>
      </c>
      <c r="I86" s="1558" t="s">
        <v>971</v>
      </c>
      <c r="J86" s="1558" t="s">
        <v>972</v>
      </c>
      <c r="K86" s="1558" t="s">
        <v>973</v>
      </c>
      <c r="L86" s="1557" t="s">
        <v>766</v>
      </c>
      <c r="M86" s="1557" t="s">
        <v>767</v>
      </c>
      <c r="N86" s="1557" t="s">
        <v>768</v>
      </c>
      <c r="O86" s="1557" t="s">
        <v>974</v>
      </c>
      <c r="P86" s="1557" t="s">
        <v>975</v>
      </c>
      <c r="Q86" s="1557">
        <v>8</v>
      </c>
      <c r="R86" s="1557">
        <v>9</v>
      </c>
      <c r="S86" s="1557" t="s">
        <v>976</v>
      </c>
      <c r="T86" s="1557" t="s">
        <v>977</v>
      </c>
      <c r="U86" s="1557" t="s">
        <v>978</v>
      </c>
      <c r="V86" s="1557" t="s">
        <v>979</v>
      </c>
      <c r="W86" s="1557" t="s">
        <v>980</v>
      </c>
      <c r="X86" s="1557" t="s">
        <v>981</v>
      </c>
      <c r="Y86" s="1557" t="s">
        <v>982</v>
      </c>
      <c r="Z86" s="1557" t="s">
        <v>983</v>
      </c>
      <c r="AA86" s="1557" t="s">
        <v>993</v>
      </c>
      <c r="AB86" s="1557" t="s">
        <v>994</v>
      </c>
      <c r="AC86" s="1557" t="s">
        <v>984</v>
      </c>
      <c r="AD86" s="1557" t="s">
        <v>985</v>
      </c>
      <c r="AE86" s="1557" t="s">
        <v>986</v>
      </c>
      <c r="AF86" s="1557" t="s">
        <v>987</v>
      </c>
      <c r="AG86" s="1557" t="s">
        <v>995</v>
      </c>
      <c r="AH86" s="1557" t="s">
        <v>996</v>
      </c>
      <c r="AI86" s="1557" t="s">
        <v>988</v>
      </c>
      <c r="AJ86" s="1557" t="s">
        <v>989</v>
      </c>
      <c r="AK86" s="1557" t="s">
        <v>990</v>
      </c>
      <c r="AL86" s="1557" t="s">
        <v>991</v>
      </c>
      <c r="AM86" s="1559" t="s">
        <v>992</v>
      </c>
    </row>
    <row r="87" spans="1:39" ht="52.5" customHeight="1">
      <c r="B87" s="1560" t="s">
        <v>354</v>
      </c>
      <c r="C87" s="1555" t="s">
        <v>701</v>
      </c>
      <c r="D87" s="1555" t="s">
        <v>751</v>
      </c>
      <c r="E87" s="889" t="s">
        <v>761</v>
      </c>
      <c r="F87" s="1555" t="s">
        <v>845</v>
      </c>
      <c r="G87" s="1555">
        <v>76</v>
      </c>
      <c r="H87" s="1555" t="s">
        <v>447</v>
      </c>
      <c r="I87" s="1566">
        <v>4.8000000000000001E-2</v>
      </c>
      <c r="J87" s="1567" t="s">
        <v>676</v>
      </c>
      <c r="K87" s="1567" t="s">
        <v>447</v>
      </c>
      <c r="L87" s="1568">
        <v>76</v>
      </c>
      <c r="M87" s="1555" t="s">
        <v>447</v>
      </c>
      <c r="N87" s="1566">
        <v>4.8000000000000001E-2</v>
      </c>
      <c r="O87" s="1567" t="s">
        <v>676</v>
      </c>
      <c r="P87" s="1567" t="s">
        <v>447</v>
      </c>
      <c r="Q87" s="1557">
        <v>2024</v>
      </c>
      <c r="R87" s="1569">
        <v>45535</v>
      </c>
      <c r="S87" s="1562">
        <v>540.86</v>
      </c>
      <c r="T87" s="1563">
        <v>23.797999999999998</v>
      </c>
      <c r="U87" s="1563">
        <v>517.06200000000001</v>
      </c>
      <c r="V87" s="1563">
        <v>0</v>
      </c>
      <c r="W87" s="1563">
        <v>0</v>
      </c>
      <c r="X87" s="1563">
        <v>0</v>
      </c>
      <c r="Y87" s="1563">
        <v>540.86</v>
      </c>
      <c r="Z87" s="1563">
        <v>0</v>
      </c>
      <c r="AA87" s="1563">
        <v>0</v>
      </c>
      <c r="AB87" s="1563">
        <v>0</v>
      </c>
      <c r="AC87" s="1563">
        <v>0</v>
      </c>
      <c r="AD87" s="1563">
        <v>0</v>
      </c>
      <c r="AE87" s="1563">
        <v>0</v>
      </c>
      <c r="AF87" s="1563">
        <v>0</v>
      </c>
      <c r="AG87" s="1563">
        <v>0</v>
      </c>
      <c r="AH87" s="1563">
        <v>0</v>
      </c>
      <c r="AI87" s="1563">
        <v>0</v>
      </c>
      <c r="AJ87" s="1563">
        <v>0</v>
      </c>
      <c r="AK87" s="1563">
        <v>540.86</v>
      </c>
      <c r="AL87" s="1563">
        <v>0</v>
      </c>
      <c r="AM87" s="1570">
        <v>0</v>
      </c>
    </row>
    <row r="88" spans="1:39" ht="57" customHeight="1">
      <c r="B88" s="1560" t="s">
        <v>711</v>
      </c>
      <c r="C88" s="1555" t="s">
        <v>702</v>
      </c>
      <c r="D88" s="1555" t="s">
        <v>751</v>
      </c>
      <c r="E88" s="889" t="s">
        <v>761</v>
      </c>
      <c r="F88" s="1555" t="s">
        <v>845</v>
      </c>
      <c r="G88" s="1555">
        <v>159</v>
      </c>
      <c r="H88" s="1555" t="s">
        <v>447</v>
      </c>
      <c r="I88" s="1566">
        <v>5.6000000000000001E-2</v>
      </c>
      <c r="J88" s="1567" t="s">
        <v>676</v>
      </c>
      <c r="K88" s="1567" t="s">
        <v>447</v>
      </c>
      <c r="L88" s="1568">
        <v>89</v>
      </c>
      <c r="M88" s="1555" t="s">
        <v>447</v>
      </c>
      <c r="N88" s="1566">
        <v>5.6000000000000001E-2</v>
      </c>
      <c r="O88" s="1567" t="s">
        <v>676</v>
      </c>
      <c r="P88" s="1567" t="s">
        <v>447</v>
      </c>
      <c r="Q88" s="1557">
        <v>2024</v>
      </c>
      <c r="R88" s="1569">
        <v>45535</v>
      </c>
      <c r="S88" s="1562">
        <v>631.01</v>
      </c>
      <c r="T88" s="1563">
        <v>27.763999999999999</v>
      </c>
      <c r="U88" s="1563">
        <v>603.24599999999998</v>
      </c>
      <c r="V88" s="1563">
        <v>0</v>
      </c>
      <c r="W88" s="1563">
        <v>0</v>
      </c>
      <c r="X88" s="1563">
        <v>0</v>
      </c>
      <c r="Y88" s="1563">
        <v>631.01</v>
      </c>
      <c r="Z88" s="1563">
        <v>0</v>
      </c>
      <c r="AA88" s="1563">
        <v>0</v>
      </c>
      <c r="AB88" s="1563">
        <v>0</v>
      </c>
      <c r="AC88" s="1563">
        <v>0</v>
      </c>
      <c r="AD88" s="1563">
        <v>0</v>
      </c>
      <c r="AE88" s="1563">
        <v>0</v>
      </c>
      <c r="AF88" s="1563">
        <v>0</v>
      </c>
      <c r="AG88" s="1563">
        <v>0</v>
      </c>
      <c r="AH88" s="1563">
        <v>0</v>
      </c>
      <c r="AI88" s="1563">
        <v>0</v>
      </c>
      <c r="AJ88" s="1563">
        <v>0</v>
      </c>
      <c r="AK88" s="1563">
        <v>631.01</v>
      </c>
      <c r="AL88" s="1563">
        <v>0</v>
      </c>
      <c r="AM88" s="1570">
        <v>0</v>
      </c>
    </row>
    <row r="89" spans="1:39" ht="67.5" customHeight="1">
      <c r="B89" s="1560" t="s">
        <v>712</v>
      </c>
      <c r="C89" s="1555" t="s">
        <v>703</v>
      </c>
      <c r="D89" s="1555" t="s">
        <v>751</v>
      </c>
      <c r="E89" s="889" t="s">
        <v>761</v>
      </c>
      <c r="F89" s="1555" t="s">
        <v>845</v>
      </c>
      <c r="G89" s="1555">
        <v>133</v>
      </c>
      <c r="H89" s="1555" t="s">
        <v>447</v>
      </c>
      <c r="I89" s="1566">
        <v>0.16600000000000001</v>
      </c>
      <c r="J89" s="1567" t="s">
        <v>676</v>
      </c>
      <c r="K89" s="1567" t="s">
        <v>447</v>
      </c>
      <c r="L89" s="1568">
        <v>133</v>
      </c>
      <c r="M89" s="1555" t="s">
        <v>447</v>
      </c>
      <c r="N89" s="1566">
        <v>0.16600000000000001</v>
      </c>
      <c r="O89" s="1567" t="s">
        <v>676</v>
      </c>
      <c r="P89" s="1567" t="s">
        <v>447</v>
      </c>
      <c r="Q89" s="1557">
        <v>2024</v>
      </c>
      <c r="R89" s="1569">
        <v>45535</v>
      </c>
      <c r="S89" s="1562">
        <v>550.14800000000002</v>
      </c>
      <c r="T89" s="1563">
        <v>0</v>
      </c>
      <c r="U89" s="1563">
        <v>550.14800000000002</v>
      </c>
      <c r="V89" s="1563">
        <v>0</v>
      </c>
      <c r="W89" s="1563">
        <v>0</v>
      </c>
      <c r="X89" s="1563">
        <v>0</v>
      </c>
      <c r="Y89" s="1563">
        <v>550.14800000000002</v>
      </c>
      <c r="Z89" s="1563">
        <v>0</v>
      </c>
      <c r="AA89" s="1563">
        <v>0</v>
      </c>
      <c r="AB89" s="1563">
        <v>0</v>
      </c>
      <c r="AC89" s="1563">
        <v>0</v>
      </c>
      <c r="AD89" s="1563">
        <v>0</v>
      </c>
      <c r="AE89" s="1563">
        <v>0</v>
      </c>
      <c r="AF89" s="1563">
        <v>0</v>
      </c>
      <c r="AG89" s="1563">
        <v>0</v>
      </c>
      <c r="AH89" s="1563">
        <v>0</v>
      </c>
      <c r="AI89" s="1563">
        <v>0</v>
      </c>
      <c r="AJ89" s="1563">
        <v>0</v>
      </c>
      <c r="AK89" s="1563">
        <v>550.14800000000002</v>
      </c>
      <c r="AL89" s="1563">
        <v>0</v>
      </c>
      <c r="AM89" s="1570">
        <v>0</v>
      </c>
    </row>
    <row r="90" spans="1:39" ht="46.5" customHeight="1">
      <c r="B90" s="1560" t="s">
        <v>713</v>
      </c>
      <c r="C90" s="1555" t="s">
        <v>704</v>
      </c>
      <c r="D90" s="1555" t="s">
        <v>751</v>
      </c>
      <c r="E90" s="889" t="s">
        <v>761</v>
      </c>
      <c r="F90" s="1555" t="s">
        <v>845</v>
      </c>
      <c r="G90" s="1555" t="s">
        <v>720</v>
      </c>
      <c r="H90" s="1555" t="s">
        <v>447</v>
      </c>
      <c r="I90" s="1566">
        <v>0.186</v>
      </c>
      <c r="J90" s="1567" t="s">
        <v>676</v>
      </c>
      <c r="K90" s="1567" t="s">
        <v>447</v>
      </c>
      <c r="L90" s="1568">
        <v>57</v>
      </c>
      <c r="M90" s="1555" t="s">
        <v>447</v>
      </c>
      <c r="N90" s="1566">
        <v>0.186</v>
      </c>
      <c r="O90" s="1567" t="s">
        <v>676</v>
      </c>
      <c r="P90" s="1567" t="s">
        <v>447</v>
      </c>
      <c r="Q90" s="1557">
        <v>2024</v>
      </c>
      <c r="R90" s="1569">
        <v>45535</v>
      </c>
      <c r="S90" s="1562">
        <v>1042.2370000000001</v>
      </c>
      <c r="T90" s="1563">
        <v>0</v>
      </c>
      <c r="U90" s="1563">
        <v>1042.2370000000001</v>
      </c>
      <c r="V90" s="1563">
        <v>0</v>
      </c>
      <c r="W90" s="1563">
        <v>0</v>
      </c>
      <c r="X90" s="1563">
        <v>0</v>
      </c>
      <c r="Y90" s="1563">
        <v>1042.2370000000001</v>
      </c>
      <c r="Z90" s="1563">
        <v>0</v>
      </c>
      <c r="AA90" s="1563">
        <v>0</v>
      </c>
      <c r="AB90" s="1563">
        <v>0</v>
      </c>
      <c r="AC90" s="1563">
        <v>0</v>
      </c>
      <c r="AD90" s="1563">
        <v>0</v>
      </c>
      <c r="AE90" s="1563">
        <v>0</v>
      </c>
      <c r="AF90" s="1563">
        <v>0</v>
      </c>
      <c r="AG90" s="1563">
        <v>0</v>
      </c>
      <c r="AH90" s="1563">
        <v>0</v>
      </c>
      <c r="AI90" s="1563">
        <v>0</v>
      </c>
      <c r="AJ90" s="1563">
        <v>0</v>
      </c>
      <c r="AK90" s="1563">
        <v>1042.2370000000001</v>
      </c>
      <c r="AL90" s="1563">
        <v>0</v>
      </c>
      <c r="AM90" s="1570">
        <v>0</v>
      </c>
    </row>
    <row r="91" spans="1:39" ht="48.75" customHeight="1">
      <c r="B91" s="1560" t="s">
        <v>714</v>
      </c>
      <c r="C91" s="1555" t="s">
        <v>705</v>
      </c>
      <c r="D91" s="1555" t="s">
        <v>751</v>
      </c>
      <c r="E91" s="889" t="s">
        <v>761</v>
      </c>
      <c r="F91" s="1555" t="s">
        <v>845</v>
      </c>
      <c r="G91" s="1555">
        <v>108</v>
      </c>
      <c r="H91" s="1555" t="s">
        <v>447</v>
      </c>
      <c r="I91" s="1566">
        <v>3.9E-2</v>
      </c>
      <c r="J91" s="1567" t="s">
        <v>677</v>
      </c>
      <c r="K91" s="1567" t="s">
        <v>447</v>
      </c>
      <c r="L91" s="1568">
        <v>57</v>
      </c>
      <c r="M91" s="1555" t="s">
        <v>447</v>
      </c>
      <c r="N91" s="1566">
        <v>3.9E-2</v>
      </c>
      <c r="O91" s="1567" t="s">
        <v>677</v>
      </c>
      <c r="P91" s="1567" t="s">
        <v>447</v>
      </c>
      <c r="Q91" s="1557">
        <v>2024</v>
      </c>
      <c r="R91" s="1569">
        <v>45535</v>
      </c>
      <c r="S91" s="1562">
        <v>252.15600000000001</v>
      </c>
      <c r="T91" s="1563">
        <v>0</v>
      </c>
      <c r="U91" s="1563">
        <v>252.15600000000001</v>
      </c>
      <c r="V91" s="1563">
        <v>0</v>
      </c>
      <c r="W91" s="1563">
        <v>0</v>
      </c>
      <c r="X91" s="1563">
        <v>0</v>
      </c>
      <c r="Y91" s="1563">
        <v>252.15600000000001</v>
      </c>
      <c r="Z91" s="1563">
        <v>0</v>
      </c>
      <c r="AA91" s="1563">
        <v>0</v>
      </c>
      <c r="AB91" s="1563">
        <v>0</v>
      </c>
      <c r="AC91" s="1563">
        <v>0</v>
      </c>
      <c r="AD91" s="1563">
        <v>0</v>
      </c>
      <c r="AE91" s="1563">
        <v>0</v>
      </c>
      <c r="AF91" s="1563">
        <v>0</v>
      </c>
      <c r="AG91" s="1563">
        <v>0</v>
      </c>
      <c r="AH91" s="1563">
        <v>0</v>
      </c>
      <c r="AI91" s="1563">
        <v>0</v>
      </c>
      <c r="AJ91" s="1563">
        <v>0</v>
      </c>
      <c r="AK91" s="1563">
        <v>252.15600000000001</v>
      </c>
      <c r="AL91" s="1563">
        <v>0</v>
      </c>
      <c r="AM91" s="1570">
        <v>0</v>
      </c>
    </row>
    <row r="92" spans="1:39" ht="78" customHeight="1">
      <c r="B92" s="1560" t="s">
        <v>715</v>
      </c>
      <c r="C92" s="1555" t="s">
        <v>706</v>
      </c>
      <c r="D92" s="1555" t="s">
        <v>751</v>
      </c>
      <c r="E92" s="889" t="s">
        <v>761</v>
      </c>
      <c r="F92" s="1555" t="s">
        <v>845</v>
      </c>
      <c r="G92" s="1555">
        <v>159</v>
      </c>
      <c r="H92" s="1555" t="s">
        <v>447</v>
      </c>
      <c r="I92" s="1566">
        <v>0.32500000000000001</v>
      </c>
      <c r="J92" s="1567" t="s">
        <v>676</v>
      </c>
      <c r="K92" s="1567" t="s">
        <v>447</v>
      </c>
      <c r="L92" s="1568">
        <v>159</v>
      </c>
      <c r="M92" s="1555" t="s">
        <v>447</v>
      </c>
      <c r="N92" s="1566">
        <v>0.32500000000000001</v>
      </c>
      <c r="O92" s="1567" t="s">
        <v>676</v>
      </c>
      <c r="P92" s="1567" t="s">
        <v>447</v>
      </c>
      <c r="Q92" s="1557">
        <v>2024</v>
      </c>
      <c r="R92" s="1569">
        <v>45535</v>
      </c>
      <c r="S92" s="1562">
        <v>1229.4770000000001</v>
      </c>
      <c r="T92" s="1563">
        <v>0</v>
      </c>
      <c r="U92" s="1563">
        <v>1229.4770000000001</v>
      </c>
      <c r="V92" s="1563">
        <v>0</v>
      </c>
      <c r="W92" s="1563">
        <v>0</v>
      </c>
      <c r="X92" s="1563">
        <v>0</v>
      </c>
      <c r="Y92" s="1563">
        <v>1229.4770000000001</v>
      </c>
      <c r="Z92" s="1563">
        <v>0</v>
      </c>
      <c r="AA92" s="1563">
        <v>0</v>
      </c>
      <c r="AB92" s="1563">
        <v>0</v>
      </c>
      <c r="AC92" s="1563">
        <v>0</v>
      </c>
      <c r="AD92" s="1563">
        <v>0</v>
      </c>
      <c r="AE92" s="1563">
        <v>0</v>
      </c>
      <c r="AF92" s="1563">
        <v>0</v>
      </c>
      <c r="AG92" s="1563">
        <v>0</v>
      </c>
      <c r="AH92" s="1563">
        <v>0</v>
      </c>
      <c r="AI92" s="1563">
        <v>0</v>
      </c>
      <c r="AJ92" s="1563">
        <v>0</v>
      </c>
      <c r="AK92" s="1563">
        <v>1229.4770000000001</v>
      </c>
      <c r="AL92" s="1563">
        <v>0</v>
      </c>
      <c r="AM92" s="1570">
        <v>0</v>
      </c>
    </row>
    <row r="93" spans="1:39" ht="15" customHeight="1">
      <c r="H93" s="1619" t="s">
        <v>1035</v>
      </c>
      <c r="I93" s="1619"/>
      <c r="J93" s="1619"/>
      <c r="K93" s="1619"/>
      <c r="L93" s="1619"/>
      <c r="M93" s="1619"/>
      <c r="N93" s="1619"/>
      <c r="O93" s="1619"/>
      <c r="P93" s="1619"/>
      <c r="Q93" s="1848"/>
      <c r="T93" s="1619" t="s">
        <v>1035</v>
      </c>
      <c r="U93" s="1619"/>
      <c r="V93" s="1619"/>
      <c r="W93" s="1619"/>
      <c r="X93" s="1619"/>
      <c r="Y93" s="1619"/>
      <c r="Z93" s="1619"/>
      <c r="AA93" s="1619"/>
      <c r="AB93" s="1619"/>
      <c r="AC93" s="1848"/>
      <c r="AD93" s="1619" t="s">
        <v>1035</v>
      </c>
      <c r="AE93" s="1619"/>
      <c r="AF93" s="1619"/>
      <c r="AG93" s="1619"/>
      <c r="AH93" s="1619"/>
      <c r="AI93" s="1619" t="s">
        <v>1035</v>
      </c>
      <c r="AJ93" s="1619"/>
      <c r="AK93" s="1619"/>
      <c r="AL93" s="1619"/>
      <c r="AM93" s="1619"/>
    </row>
    <row r="94" spans="1:39" s="1551" customFormat="1">
      <c r="A94" s="1549"/>
      <c r="B94" s="1550"/>
      <c r="P94" s="1548" t="s">
        <v>1027</v>
      </c>
      <c r="Q94" s="1552"/>
      <c r="R94" s="1199"/>
      <c r="S94" s="1552"/>
      <c r="T94" s="1552"/>
      <c r="U94" s="1199"/>
      <c r="AB94" s="1548" t="s">
        <v>1027</v>
      </c>
      <c r="AF94" s="1199"/>
      <c r="AH94" s="1548" t="s">
        <v>1027</v>
      </c>
      <c r="AM94" s="1548" t="s">
        <v>1027</v>
      </c>
    </row>
    <row r="95" spans="1:39" s="1551" customFormat="1">
      <c r="A95" s="1549"/>
      <c r="B95" s="1550"/>
      <c r="P95" s="1553"/>
      <c r="Q95" s="1552"/>
      <c r="R95" s="1199"/>
      <c r="S95" s="1552"/>
      <c r="T95" s="1552"/>
      <c r="U95" s="1199"/>
      <c r="AB95" s="1553"/>
      <c r="AF95" s="1199"/>
      <c r="AH95" s="1553"/>
      <c r="AM95" s="1553"/>
    </row>
    <row r="96" spans="1:39" s="1551" customFormat="1">
      <c r="A96" s="1549"/>
      <c r="B96" s="1550"/>
      <c r="P96" s="1548" t="s">
        <v>1015</v>
      </c>
      <c r="R96" s="1199"/>
      <c r="U96" s="1199"/>
      <c r="AB96" s="1548" t="s">
        <v>1015</v>
      </c>
      <c r="AF96" s="1199"/>
      <c r="AH96" s="1548" t="s">
        <v>1015</v>
      </c>
      <c r="AM96" s="1548" t="s">
        <v>1015</v>
      </c>
    </row>
    <row r="97" spans="1:39" s="1551" customFormat="1">
      <c r="A97" s="1549"/>
      <c r="B97" s="1550"/>
      <c r="P97" s="1548" t="s">
        <v>1041</v>
      </c>
      <c r="Q97" s="1552"/>
      <c r="R97" s="1199"/>
      <c r="S97" s="1552"/>
      <c r="T97" s="1552"/>
      <c r="U97" s="1199"/>
      <c r="AB97" s="1548" t="s">
        <v>1041</v>
      </c>
      <c r="AF97" s="1199"/>
      <c r="AH97" s="1548" t="s">
        <v>1041</v>
      </c>
      <c r="AM97" s="1548" t="s">
        <v>1041</v>
      </c>
    </row>
    <row r="98" spans="1:39" s="1551" customFormat="1">
      <c r="A98" s="1549"/>
      <c r="B98" s="1550"/>
      <c r="P98" s="1548"/>
      <c r="R98" s="1199"/>
      <c r="U98" s="1199"/>
      <c r="AB98" s="1548"/>
      <c r="AF98" s="1199"/>
      <c r="AH98" s="1548"/>
      <c r="AM98" s="1548"/>
    </row>
    <row r="99" spans="1:39" s="1551" customFormat="1">
      <c r="A99" s="1549"/>
      <c r="B99" s="1550"/>
      <c r="P99" s="1518" t="s">
        <v>1028</v>
      </c>
      <c r="R99" s="1199"/>
      <c r="U99" s="1199"/>
      <c r="AB99" s="1518" t="s">
        <v>1028</v>
      </c>
      <c r="AF99" s="1199"/>
      <c r="AH99" s="1518" t="s">
        <v>546</v>
      </c>
      <c r="AM99" s="1518" t="s">
        <v>546</v>
      </c>
    </row>
    <row r="100" spans="1:39" ht="42.75" customHeight="1">
      <c r="B100" s="1627" t="s">
        <v>312</v>
      </c>
      <c r="C100" s="1627" t="s">
        <v>250</v>
      </c>
      <c r="D100" s="1627" t="s">
        <v>746</v>
      </c>
      <c r="E100" s="1627" t="s">
        <v>652</v>
      </c>
      <c r="F100" s="1627" t="s">
        <v>313</v>
      </c>
      <c r="G100" s="1627" t="s">
        <v>314</v>
      </c>
      <c r="H100" s="1627"/>
      <c r="I100" s="1627"/>
      <c r="J100" s="1627"/>
      <c r="K100" s="1627"/>
      <c r="L100" s="1627"/>
      <c r="M100" s="1627"/>
      <c r="N100" s="1627"/>
      <c r="O100" s="1627"/>
      <c r="P100" s="1627"/>
      <c r="Q100" s="1627" t="s">
        <v>658</v>
      </c>
      <c r="R100" s="1627" t="s">
        <v>659</v>
      </c>
      <c r="S100" s="1627" t="s">
        <v>1001</v>
      </c>
      <c r="T100" s="1627"/>
      <c r="U100" s="1627"/>
      <c r="V100" s="1627" t="s">
        <v>1001</v>
      </c>
      <c r="W100" s="1627"/>
      <c r="X100" s="1627"/>
      <c r="Y100" s="1627"/>
      <c r="Z100" s="1627"/>
      <c r="AA100" s="1627"/>
      <c r="AB100" s="1627"/>
      <c r="AC100" s="1627" t="s">
        <v>1002</v>
      </c>
      <c r="AD100" s="1627"/>
      <c r="AE100" s="1627"/>
      <c r="AF100" s="1627"/>
      <c r="AG100" s="1627"/>
      <c r="AH100" s="1627"/>
      <c r="AI100" s="1627" t="s">
        <v>1002</v>
      </c>
      <c r="AJ100" s="1627"/>
      <c r="AK100" s="1627"/>
      <c r="AL100" s="1627"/>
      <c r="AM100" s="1627"/>
    </row>
    <row r="101" spans="1:39" ht="15" customHeight="1">
      <c r="B101" s="1627"/>
      <c r="C101" s="1627"/>
      <c r="D101" s="1627"/>
      <c r="E101" s="1627"/>
      <c r="F101" s="1627"/>
      <c r="G101" s="1627" t="s">
        <v>653</v>
      </c>
      <c r="H101" s="1627"/>
      <c r="I101" s="1627"/>
      <c r="J101" s="1627"/>
      <c r="K101" s="1627"/>
      <c r="L101" s="1627"/>
      <c r="M101" s="1627"/>
      <c r="N101" s="1627"/>
      <c r="O101" s="1627"/>
      <c r="P101" s="1627"/>
      <c r="Q101" s="1627"/>
      <c r="R101" s="1627"/>
      <c r="S101" s="1627"/>
      <c r="T101" s="1627"/>
      <c r="U101" s="1627"/>
      <c r="V101" s="1627"/>
      <c r="W101" s="1627"/>
      <c r="X101" s="1627"/>
      <c r="Y101" s="1627"/>
      <c r="Z101" s="1627"/>
      <c r="AA101" s="1627"/>
      <c r="AB101" s="1627"/>
      <c r="AC101" s="1627"/>
      <c r="AD101" s="1627"/>
      <c r="AE101" s="1627"/>
      <c r="AF101" s="1627"/>
      <c r="AG101" s="1627"/>
      <c r="AH101" s="1627"/>
      <c r="AI101" s="1627"/>
      <c r="AJ101" s="1627"/>
      <c r="AK101" s="1627"/>
      <c r="AL101" s="1627"/>
      <c r="AM101" s="1627"/>
    </row>
    <row r="102" spans="1:39" ht="27.75" customHeight="1">
      <c r="B102" s="1627"/>
      <c r="C102" s="1627"/>
      <c r="D102" s="1627"/>
      <c r="E102" s="1627"/>
      <c r="F102" s="1627"/>
      <c r="G102" s="1627" t="s">
        <v>674</v>
      </c>
      <c r="H102" s="1627"/>
      <c r="I102" s="1627"/>
      <c r="J102" s="1627"/>
      <c r="K102" s="1627"/>
      <c r="L102" s="1627" t="s">
        <v>675</v>
      </c>
      <c r="M102" s="1627"/>
      <c r="N102" s="1627"/>
      <c r="O102" s="1627"/>
      <c r="P102" s="1627"/>
      <c r="Q102" s="1627"/>
      <c r="R102" s="1627"/>
      <c r="S102" s="1627" t="s">
        <v>683</v>
      </c>
      <c r="T102" s="1627"/>
      <c r="U102" s="1627"/>
      <c r="V102" s="1627" t="s">
        <v>684</v>
      </c>
      <c r="W102" s="1627" t="s">
        <v>550</v>
      </c>
      <c r="X102" s="1627"/>
      <c r="Y102" s="1627"/>
      <c r="Z102" s="1627"/>
      <c r="AA102" s="1627"/>
      <c r="AB102" s="1627" t="s">
        <v>747</v>
      </c>
      <c r="AC102" s="1627" t="s">
        <v>663</v>
      </c>
      <c r="AD102" s="1627" t="s">
        <v>664</v>
      </c>
      <c r="AE102" s="1627" t="s">
        <v>665</v>
      </c>
      <c r="AF102" s="1627" t="s">
        <v>666</v>
      </c>
      <c r="AG102" s="1627" t="s">
        <v>667</v>
      </c>
      <c r="AH102" s="1627"/>
      <c r="AI102" s="1627" t="s">
        <v>670</v>
      </c>
      <c r="AJ102" s="1627" t="s">
        <v>671</v>
      </c>
      <c r="AK102" s="1627" t="s">
        <v>1026</v>
      </c>
      <c r="AL102" s="1627" t="s">
        <v>672</v>
      </c>
      <c r="AM102" s="1627" t="s">
        <v>673</v>
      </c>
    </row>
    <row r="103" spans="1:39" ht="21" customHeight="1">
      <c r="B103" s="1627"/>
      <c r="C103" s="1627"/>
      <c r="D103" s="1627"/>
      <c r="E103" s="1627"/>
      <c r="F103" s="1627"/>
      <c r="G103" s="1627" t="s">
        <v>654</v>
      </c>
      <c r="H103" s="1627"/>
      <c r="I103" s="1627"/>
      <c r="J103" s="1627"/>
      <c r="K103" s="1627" t="s">
        <v>759</v>
      </c>
      <c r="L103" s="1627" t="s">
        <v>655</v>
      </c>
      <c r="M103" s="1627"/>
      <c r="N103" s="1627"/>
      <c r="O103" s="1627"/>
      <c r="P103" s="1627" t="str">
        <f>K103</f>
        <v>Тепловая нагрузка Гкал/ч</v>
      </c>
      <c r="Q103" s="1627"/>
      <c r="R103" s="1627"/>
      <c r="S103" s="1627" t="s">
        <v>235</v>
      </c>
      <c r="T103" s="1627" t="s">
        <v>660</v>
      </c>
      <c r="U103" s="1627"/>
      <c r="V103" s="1627"/>
      <c r="W103" s="1627">
        <v>2022</v>
      </c>
      <c r="X103" s="1627">
        <v>2023</v>
      </c>
      <c r="Y103" s="1627">
        <v>2024</v>
      </c>
      <c r="Z103" s="1627">
        <v>2025</v>
      </c>
      <c r="AA103" s="1627" t="s">
        <v>844</v>
      </c>
      <c r="AB103" s="1627"/>
      <c r="AC103" s="1627"/>
      <c r="AD103" s="1627"/>
      <c r="AE103" s="1627"/>
      <c r="AF103" s="1627"/>
      <c r="AG103" s="1627" t="s">
        <v>668</v>
      </c>
      <c r="AH103" s="1627" t="s">
        <v>669</v>
      </c>
      <c r="AI103" s="1627"/>
      <c r="AJ103" s="1627"/>
      <c r="AK103" s="1627"/>
      <c r="AL103" s="1627"/>
      <c r="AM103" s="1627"/>
    </row>
    <row r="104" spans="1:39" ht="80.25" customHeight="1">
      <c r="B104" s="1627"/>
      <c r="C104" s="1627"/>
      <c r="D104" s="1627"/>
      <c r="E104" s="1627"/>
      <c r="F104" s="1627"/>
      <c r="G104" s="1555" t="s">
        <v>936</v>
      </c>
      <c r="H104" s="1555" t="s">
        <v>656</v>
      </c>
      <c r="I104" s="1555" t="s">
        <v>1000</v>
      </c>
      <c r="J104" s="1555" t="s">
        <v>657</v>
      </c>
      <c r="K104" s="1627"/>
      <c r="L104" s="1555" t="str">
        <f>G104</f>
        <v>Условный диаметр, мм</v>
      </c>
      <c r="M104" s="1555" t="str">
        <f t="shared" ref="M104" si="7">H104</f>
        <v>Пропускная способность, т/ч</v>
      </c>
      <c r="N104" s="1555" t="s">
        <v>1000</v>
      </c>
      <c r="O104" s="1555" t="str">
        <f t="shared" ref="O104" si="8">J104</f>
        <v xml:space="preserve">Способ прокладки </v>
      </c>
      <c r="P104" s="1627"/>
      <c r="Q104" s="1627"/>
      <c r="R104" s="1627"/>
      <c r="S104" s="1627"/>
      <c r="T104" s="1555" t="s">
        <v>661</v>
      </c>
      <c r="U104" s="1555" t="s">
        <v>662</v>
      </c>
      <c r="V104" s="1627"/>
      <c r="W104" s="1627"/>
      <c r="X104" s="1627"/>
      <c r="Y104" s="1627"/>
      <c r="Z104" s="1627"/>
      <c r="AA104" s="1627"/>
      <c r="AB104" s="1627"/>
      <c r="AC104" s="1627"/>
      <c r="AD104" s="1627"/>
      <c r="AE104" s="1627"/>
      <c r="AF104" s="1627"/>
      <c r="AG104" s="1627"/>
      <c r="AH104" s="1627"/>
      <c r="AI104" s="1627"/>
      <c r="AJ104" s="1627"/>
      <c r="AK104" s="1627"/>
      <c r="AL104" s="1627"/>
      <c r="AM104" s="1627"/>
    </row>
    <row r="105" spans="1:39">
      <c r="B105" s="1556">
        <v>1</v>
      </c>
      <c r="C105" s="1557">
        <v>2</v>
      </c>
      <c r="D105" s="1557">
        <v>3</v>
      </c>
      <c r="E105" s="1557">
        <v>4</v>
      </c>
      <c r="F105" s="1557">
        <v>5</v>
      </c>
      <c r="G105" s="1557" t="s">
        <v>970</v>
      </c>
      <c r="H105" s="1558" t="s">
        <v>881</v>
      </c>
      <c r="I105" s="1558" t="s">
        <v>971</v>
      </c>
      <c r="J105" s="1558" t="s">
        <v>972</v>
      </c>
      <c r="K105" s="1558" t="s">
        <v>973</v>
      </c>
      <c r="L105" s="1557" t="s">
        <v>766</v>
      </c>
      <c r="M105" s="1557" t="s">
        <v>767</v>
      </c>
      <c r="N105" s="1557" t="s">
        <v>768</v>
      </c>
      <c r="O105" s="1557" t="s">
        <v>974</v>
      </c>
      <c r="P105" s="1557" t="s">
        <v>975</v>
      </c>
      <c r="Q105" s="1557">
        <v>8</v>
      </c>
      <c r="R105" s="1557">
        <v>9</v>
      </c>
      <c r="S105" s="1557" t="s">
        <v>976</v>
      </c>
      <c r="T105" s="1557" t="s">
        <v>977</v>
      </c>
      <c r="U105" s="1557" t="s">
        <v>978</v>
      </c>
      <c r="V105" s="1557" t="s">
        <v>979</v>
      </c>
      <c r="W105" s="1557" t="s">
        <v>980</v>
      </c>
      <c r="X105" s="1557" t="s">
        <v>981</v>
      </c>
      <c r="Y105" s="1557" t="s">
        <v>982</v>
      </c>
      <c r="Z105" s="1557" t="s">
        <v>983</v>
      </c>
      <c r="AA105" s="1557" t="s">
        <v>993</v>
      </c>
      <c r="AB105" s="1557" t="s">
        <v>994</v>
      </c>
      <c r="AC105" s="1557" t="s">
        <v>984</v>
      </c>
      <c r="AD105" s="1557" t="s">
        <v>985</v>
      </c>
      <c r="AE105" s="1557" t="s">
        <v>986</v>
      </c>
      <c r="AF105" s="1557" t="s">
        <v>987</v>
      </c>
      <c r="AG105" s="1557" t="s">
        <v>995</v>
      </c>
      <c r="AH105" s="1557" t="s">
        <v>996</v>
      </c>
      <c r="AI105" s="1557" t="s">
        <v>988</v>
      </c>
      <c r="AJ105" s="1557" t="s">
        <v>989</v>
      </c>
      <c r="AK105" s="1557" t="s">
        <v>990</v>
      </c>
      <c r="AL105" s="1557" t="s">
        <v>991</v>
      </c>
      <c r="AM105" s="1559" t="s">
        <v>992</v>
      </c>
    </row>
    <row r="106" spans="1:39" ht="51">
      <c r="B106" s="1560" t="s">
        <v>716</v>
      </c>
      <c r="C106" s="1603" t="s">
        <v>707</v>
      </c>
      <c r="D106" s="1603" t="s">
        <v>751</v>
      </c>
      <c r="E106" s="1603" t="s">
        <v>761</v>
      </c>
      <c r="F106" s="1603" t="s">
        <v>845</v>
      </c>
      <c r="G106" s="1603">
        <v>159</v>
      </c>
      <c r="H106" s="1607" t="s">
        <v>447</v>
      </c>
      <c r="I106" s="1607">
        <v>0.1</v>
      </c>
      <c r="J106" s="1607" t="s">
        <v>676</v>
      </c>
      <c r="K106" s="1607" t="s">
        <v>447</v>
      </c>
      <c r="L106" s="1603">
        <v>76</v>
      </c>
      <c r="M106" s="1603" t="s">
        <v>447</v>
      </c>
      <c r="N106" s="1603">
        <v>0.1</v>
      </c>
      <c r="O106" s="1603" t="s">
        <v>676</v>
      </c>
      <c r="P106" s="1603" t="s">
        <v>447</v>
      </c>
      <c r="Q106" s="1557">
        <v>2024</v>
      </c>
      <c r="R106" s="1569">
        <v>45535</v>
      </c>
      <c r="S106" s="1608">
        <v>1126.8</v>
      </c>
      <c r="T106" s="1609">
        <v>49.579000000000001</v>
      </c>
      <c r="U106" s="1609">
        <v>1077.221</v>
      </c>
      <c r="V106" s="1609">
        <v>0</v>
      </c>
      <c r="W106" s="1609">
        <v>0</v>
      </c>
      <c r="X106" s="1609">
        <v>0</v>
      </c>
      <c r="Y106" s="1609">
        <v>1126.8</v>
      </c>
      <c r="Z106" s="1609">
        <v>0</v>
      </c>
      <c r="AA106" s="1609">
        <v>0</v>
      </c>
      <c r="AB106" s="1610">
        <v>0</v>
      </c>
      <c r="AC106" s="1610">
        <v>0</v>
      </c>
      <c r="AD106" s="1610">
        <v>0</v>
      </c>
      <c r="AE106" s="1610">
        <v>0</v>
      </c>
      <c r="AF106" s="1610">
        <v>0</v>
      </c>
      <c r="AG106" s="1610">
        <v>0</v>
      </c>
      <c r="AH106" s="1610">
        <v>0</v>
      </c>
      <c r="AI106" s="1610">
        <v>0</v>
      </c>
      <c r="AJ106" s="1610">
        <v>0</v>
      </c>
      <c r="AK106" s="1610">
        <f t="shared" ref="AK106" si="9">S106</f>
        <v>1126.8</v>
      </c>
      <c r="AL106" s="1610">
        <v>0</v>
      </c>
      <c r="AM106" s="1610">
        <v>0</v>
      </c>
    </row>
    <row r="107" spans="1:39" ht="45.75" customHeight="1">
      <c r="B107" s="1560" t="s">
        <v>717</v>
      </c>
      <c r="C107" s="1555" t="s">
        <v>708</v>
      </c>
      <c r="D107" s="1555" t="s">
        <v>751</v>
      </c>
      <c r="E107" s="889" t="s">
        <v>761</v>
      </c>
      <c r="F107" s="1555" t="s">
        <v>845</v>
      </c>
      <c r="G107" s="1555">
        <v>159</v>
      </c>
      <c r="H107" s="1555" t="s">
        <v>447</v>
      </c>
      <c r="I107" s="1566">
        <v>2.1999999999999999E-2</v>
      </c>
      <c r="J107" s="1567" t="s">
        <v>677</v>
      </c>
      <c r="K107" s="1567" t="s">
        <v>447</v>
      </c>
      <c r="L107" s="1568">
        <v>76</v>
      </c>
      <c r="M107" s="1555" t="s">
        <v>447</v>
      </c>
      <c r="N107" s="1567">
        <v>2.1999999999999999E-2</v>
      </c>
      <c r="O107" s="1567" t="s">
        <v>677</v>
      </c>
      <c r="P107" s="1567" t="s">
        <v>447</v>
      </c>
      <c r="Q107" s="1557">
        <v>2024</v>
      </c>
      <c r="R107" s="1569">
        <v>45535</v>
      </c>
      <c r="S107" s="1562">
        <v>193.10599999999999</v>
      </c>
      <c r="T107" s="1563">
        <v>8.8829999999999991</v>
      </c>
      <c r="U107" s="1563">
        <v>184.22299999999998</v>
      </c>
      <c r="V107" s="1563">
        <v>0</v>
      </c>
      <c r="W107" s="1563">
        <v>0</v>
      </c>
      <c r="X107" s="1563">
        <v>0</v>
      </c>
      <c r="Y107" s="1563">
        <v>193.10599999999999</v>
      </c>
      <c r="Z107" s="1563">
        <v>0</v>
      </c>
      <c r="AA107" s="1563">
        <v>0</v>
      </c>
      <c r="AB107" s="1563">
        <v>0</v>
      </c>
      <c r="AC107" s="1563">
        <v>0</v>
      </c>
      <c r="AD107" s="1563">
        <v>0</v>
      </c>
      <c r="AE107" s="1563">
        <v>0</v>
      </c>
      <c r="AF107" s="1563">
        <v>0</v>
      </c>
      <c r="AG107" s="1563">
        <v>0</v>
      </c>
      <c r="AH107" s="1563">
        <v>0</v>
      </c>
      <c r="AI107" s="1563">
        <v>0</v>
      </c>
      <c r="AJ107" s="1563">
        <v>0</v>
      </c>
      <c r="AK107" s="1563">
        <v>193.10599999999999</v>
      </c>
      <c r="AL107" s="1563">
        <v>0</v>
      </c>
      <c r="AM107" s="1570">
        <v>0</v>
      </c>
    </row>
    <row r="108" spans="1:39" ht="51.75" customHeight="1">
      <c r="B108" s="1560" t="s">
        <v>718</v>
      </c>
      <c r="C108" s="1555" t="s">
        <v>709</v>
      </c>
      <c r="D108" s="1555" t="s">
        <v>751</v>
      </c>
      <c r="E108" s="889" t="s">
        <v>761</v>
      </c>
      <c r="F108" s="1555" t="s">
        <v>845</v>
      </c>
      <c r="G108" s="1555">
        <v>89</v>
      </c>
      <c r="H108" s="1555" t="s">
        <v>447</v>
      </c>
      <c r="I108" s="1566">
        <v>8.4000000000000005E-2</v>
      </c>
      <c r="J108" s="1567" t="s">
        <v>676</v>
      </c>
      <c r="K108" s="1567" t="s">
        <v>447</v>
      </c>
      <c r="L108" s="1568">
        <v>89</v>
      </c>
      <c r="M108" s="1555" t="s">
        <v>447</v>
      </c>
      <c r="N108" s="1566">
        <v>8.4000000000000005E-2</v>
      </c>
      <c r="O108" s="1567" t="s">
        <v>676</v>
      </c>
      <c r="P108" s="1567" t="s">
        <v>447</v>
      </c>
      <c r="Q108" s="1557">
        <v>2024</v>
      </c>
      <c r="R108" s="1569">
        <v>45535</v>
      </c>
      <c r="S108" s="1562">
        <v>199.10300000000001</v>
      </c>
      <c r="T108" s="1563">
        <v>0</v>
      </c>
      <c r="U108" s="1563">
        <v>199.10300000000001</v>
      </c>
      <c r="V108" s="1563">
        <v>0</v>
      </c>
      <c r="W108" s="1563">
        <v>0</v>
      </c>
      <c r="X108" s="1563">
        <v>0</v>
      </c>
      <c r="Y108" s="1563">
        <v>199.10300000000001</v>
      </c>
      <c r="Z108" s="1563">
        <v>0</v>
      </c>
      <c r="AA108" s="1563">
        <v>0</v>
      </c>
      <c r="AB108" s="1563">
        <v>0</v>
      </c>
      <c r="AC108" s="1563">
        <v>0</v>
      </c>
      <c r="AD108" s="1563">
        <v>0</v>
      </c>
      <c r="AE108" s="1563">
        <v>0</v>
      </c>
      <c r="AF108" s="1563">
        <v>0</v>
      </c>
      <c r="AG108" s="1563">
        <v>0</v>
      </c>
      <c r="AH108" s="1563">
        <v>0</v>
      </c>
      <c r="AI108" s="1563">
        <v>0</v>
      </c>
      <c r="AJ108" s="1563">
        <v>0</v>
      </c>
      <c r="AK108" s="1563">
        <v>199.10300000000001</v>
      </c>
      <c r="AL108" s="1563">
        <v>0</v>
      </c>
      <c r="AM108" s="1570">
        <v>0</v>
      </c>
    </row>
    <row r="109" spans="1:39">
      <c r="B109" s="1630" t="s">
        <v>330</v>
      </c>
      <c r="C109" s="1631"/>
      <c r="D109" s="1631"/>
      <c r="E109" s="1631"/>
      <c r="F109" s="1631"/>
      <c r="G109" s="1631"/>
      <c r="H109" s="1631"/>
      <c r="I109" s="1631"/>
      <c r="J109" s="1631"/>
      <c r="K109" s="1631"/>
      <c r="L109" s="1631"/>
      <c r="M109" s="1631"/>
      <c r="N109" s="1631"/>
      <c r="O109" s="1631"/>
      <c r="P109" s="1631"/>
      <c r="Q109" s="1631"/>
      <c r="R109" s="1631"/>
      <c r="S109" s="1631"/>
      <c r="T109" s="1631"/>
      <c r="U109" s="1631"/>
      <c r="V109" s="1631"/>
      <c r="W109" s="1631"/>
      <c r="X109" s="1631"/>
      <c r="Y109" s="1631"/>
      <c r="Z109" s="1631"/>
      <c r="AA109" s="1631"/>
      <c r="AB109" s="1631"/>
      <c r="AC109" s="1631"/>
      <c r="AD109" s="1631"/>
      <c r="AE109" s="1631"/>
      <c r="AF109" s="1631"/>
      <c r="AG109" s="1631"/>
      <c r="AH109" s="1631"/>
      <c r="AI109" s="1631"/>
      <c r="AJ109" s="1631"/>
      <c r="AK109" s="1631"/>
      <c r="AL109" s="1631"/>
      <c r="AM109" s="1632"/>
    </row>
    <row r="110" spans="1:39" ht="57" customHeight="1">
      <c r="B110" s="1560" t="s">
        <v>1011</v>
      </c>
      <c r="C110" s="1555" t="s">
        <v>691</v>
      </c>
      <c r="D110" s="1555" t="s">
        <v>752</v>
      </c>
      <c r="E110" s="1555" t="s">
        <v>762</v>
      </c>
      <c r="F110" s="1555" t="s">
        <v>1003</v>
      </c>
      <c r="G110" s="1555" t="s">
        <v>447</v>
      </c>
      <c r="H110" s="1555" t="s">
        <v>447</v>
      </c>
      <c r="I110" s="1555" t="s">
        <v>447</v>
      </c>
      <c r="J110" s="1555" t="s">
        <v>447</v>
      </c>
      <c r="K110" s="1555">
        <v>0.4128</v>
      </c>
      <c r="L110" s="1555" t="s">
        <v>447</v>
      </c>
      <c r="M110" s="1555" t="s">
        <v>447</v>
      </c>
      <c r="N110" s="1555" t="s">
        <v>447</v>
      </c>
      <c r="O110" s="1555" t="s">
        <v>447</v>
      </c>
      <c r="P110" s="1555">
        <v>0.34399999999999997</v>
      </c>
      <c r="Q110" s="1557">
        <v>2023</v>
      </c>
      <c r="R110" s="1561">
        <v>45260</v>
      </c>
      <c r="S110" s="1562">
        <v>1514.2019700000001</v>
      </c>
      <c r="T110" s="1563">
        <v>730.70899999999995</v>
      </c>
      <c r="U110" s="1563">
        <v>783.49297000000013</v>
      </c>
      <c r="V110" s="1563">
        <v>0</v>
      </c>
      <c r="W110" s="1563">
        <v>0</v>
      </c>
      <c r="X110" s="1563">
        <v>1514.2019700000001</v>
      </c>
      <c r="Y110" s="1563">
        <v>0</v>
      </c>
      <c r="Z110" s="1563">
        <v>0</v>
      </c>
      <c r="AA110" s="1563">
        <v>0</v>
      </c>
      <c r="AB110" s="1563">
        <v>0</v>
      </c>
      <c r="AC110" s="1563">
        <v>0</v>
      </c>
      <c r="AD110" s="1563">
        <v>0</v>
      </c>
      <c r="AE110" s="1563">
        <v>0</v>
      </c>
      <c r="AF110" s="1563">
        <v>0</v>
      </c>
      <c r="AG110" s="1563">
        <v>0</v>
      </c>
      <c r="AH110" s="1563">
        <v>0</v>
      </c>
      <c r="AI110" s="1563">
        <v>0</v>
      </c>
      <c r="AJ110" s="1563">
        <v>0</v>
      </c>
      <c r="AK110" s="1563">
        <v>1514.2019700000001</v>
      </c>
      <c r="AL110" s="1563">
        <v>0</v>
      </c>
      <c r="AM110" s="1563">
        <v>0</v>
      </c>
    </row>
    <row r="111" spans="1:39">
      <c r="B111" s="1629" t="s">
        <v>331</v>
      </c>
      <c r="C111" s="1629"/>
      <c r="D111" s="1571"/>
      <c r="E111" s="1556"/>
      <c r="F111" s="1556"/>
      <c r="G111" s="1556"/>
      <c r="H111" s="1556"/>
      <c r="I111" s="1556"/>
      <c r="J111" s="1556"/>
      <c r="K111" s="1556"/>
      <c r="L111" s="1556"/>
      <c r="M111" s="1556"/>
      <c r="N111" s="1556"/>
      <c r="O111" s="1556"/>
      <c r="P111" s="1556"/>
      <c r="Q111" s="1556"/>
      <c r="R111" s="1556"/>
      <c r="S111" s="1562">
        <v>13442.240970000001</v>
      </c>
      <c r="T111" s="1562">
        <v>1043.7089999999998</v>
      </c>
      <c r="U111" s="1562">
        <v>12398.53197</v>
      </c>
      <c r="V111" s="1562">
        <v>0</v>
      </c>
      <c r="W111" s="1562">
        <v>0</v>
      </c>
      <c r="X111" s="1562">
        <v>5076.7139699999998</v>
      </c>
      <c r="Y111" s="1562">
        <v>8365.527</v>
      </c>
      <c r="Z111" s="1562">
        <v>0</v>
      </c>
      <c r="AA111" s="1562">
        <v>0</v>
      </c>
      <c r="AB111" s="1562">
        <v>0</v>
      </c>
      <c r="AC111" s="1562">
        <v>0</v>
      </c>
      <c r="AD111" s="1562">
        <v>0</v>
      </c>
      <c r="AE111" s="1562">
        <v>0</v>
      </c>
      <c r="AF111" s="1562">
        <v>0</v>
      </c>
      <c r="AG111" s="1562">
        <v>0</v>
      </c>
      <c r="AH111" s="1562">
        <v>0</v>
      </c>
      <c r="AI111" s="1562">
        <v>0</v>
      </c>
      <c r="AJ111" s="1562">
        <v>0</v>
      </c>
      <c r="AK111" s="1562">
        <v>13442.240970000001</v>
      </c>
      <c r="AL111" s="1562">
        <v>0</v>
      </c>
      <c r="AM111" s="1562">
        <v>0</v>
      </c>
    </row>
    <row r="112" spans="1:39" ht="19.5" customHeight="1">
      <c r="B112" s="1634" t="s">
        <v>332</v>
      </c>
      <c r="C112" s="1635"/>
      <c r="D112" s="1635"/>
      <c r="E112" s="1635"/>
      <c r="F112" s="1635"/>
      <c r="G112" s="1635"/>
      <c r="H112" s="1635"/>
      <c r="I112" s="1635"/>
      <c r="J112" s="1635"/>
      <c r="K112" s="1635"/>
      <c r="L112" s="1635"/>
      <c r="M112" s="1635"/>
      <c r="N112" s="1635"/>
      <c r="O112" s="1635"/>
      <c r="P112" s="1635"/>
      <c r="Q112" s="1635"/>
      <c r="R112" s="1635"/>
      <c r="S112" s="1635"/>
      <c r="T112" s="1635"/>
      <c r="U112" s="1635"/>
      <c r="V112" s="1635"/>
      <c r="W112" s="1635"/>
      <c r="X112" s="1635"/>
      <c r="Y112" s="1635"/>
      <c r="Z112" s="1635"/>
      <c r="AA112" s="1635"/>
      <c r="AB112" s="1635"/>
      <c r="AC112" s="1635"/>
      <c r="AD112" s="1635"/>
      <c r="AE112" s="1635"/>
      <c r="AF112" s="1635"/>
      <c r="AG112" s="1635"/>
      <c r="AH112" s="1635"/>
      <c r="AI112" s="1635"/>
      <c r="AJ112" s="1635"/>
      <c r="AK112" s="1635"/>
      <c r="AL112" s="1635"/>
      <c r="AM112" s="1636"/>
    </row>
    <row r="113" spans="2:39" hidden="1" outlineLevel="1">
      <c r="B113" s="1556" t="s">
        <v>333</v>
      </c>
      <c r="C113" s="1557" t="s">
        <v>447</v>
      </c>
      <c r="D113" s="1557" t="s">
        <v>447</v>
      </c>
      <c r="E113" s="1557" t="s">
        <v>447</v>
      </c>
      <c r="F113" s="1557" t="s">
        <v>447</v>
      </c>
      <c r="G113" s="1557" t="s">
        <v>447</v>
      </c>
      <c r="H113" s="1557" t="s">
        <v>447</v>
      </c>
      <c r="I113" s="1557" t="s">
        <v>447</v>
      </c>
      <c r="J113" s="1557" t="s">
        <v>447</v>
      </c>
      <c r="K113" s="1557" t="s">
        <v>447</v>
      </c>
      <c r="L113" s="1557" t="s">
        <v>447</v>
      </c>
      <c r="M113" s="1557" t="s">
        <v>447</v>
      </c>
      <c r="N113" s="1557" t="s">
        <v>447</v>
      </c>
      <c r="O113" s="1557" t="s">
        <v>447</v>
      </c>
      <c r="P113" s="1557" t="s">
        <v>447</v>
      </c>
      <c r="Q113" s="1557" t="s">
        <v>447</v>
      </c>
      <c r="R113" s="1557" t="s">
        <v>447</v>
      </c>
      <c r="S113" s="1557" t="s">
        <v>447</v>
      </c>
      <c r="T113" s="1557" t="s">
        <v>447</v>
      </c>
      <c r="U113" s="1557" t="s">
        <v>447</v>
      </c>
      <c r="V113" s="1557" t="s">
        <v>447</v>
      </c>
      <c r="W113" s="1557"/>
      <c r="X113" s="1557" t="s">
        <v>447</v>
      </c>
      <c r="Y113" s="1557" t="s">
        <v>447</v>
      </c>
      <c r="Z113" s="1557" t="s">
        <v>447</v>
      </c>
      <c r="AA113" s="1557" t="s">
        <v>447</v>
      </c>
      <c r="AB113" s="1557" t="s">
        <v>447</v>
      </c>
      <c r="AC113" s="1557" t="s">
        <v>447</v>
      </c>
      <c r="AD113" s="1557" t="s">
        <v>447</v>
      </c>
      <c r="AE113" s="1557" t="s">
        <v>447</v>
      </c>
      <c r="AF113" s="1557" t="s">
        <v>447</v>
      </c>
      <c r="AG113" s="1557" t="s">
        <v>447</v>
      </c>
      <c r="AH113" s="1557" t="s">
        <v>447</v>
      </c>
      <c r="AI113" s="1557" t="s">
        <v>447</v>
      </c>
      <c r="AJ113" s="1557" t="s">
        <v>447</v>
      </c>
      <c r="AK113" s="1557" t="s">
        <v>447</v>
      </c>
      <c r="AL113" s="1557" t="s">
        <v>447</v>
      </c>
      <c r="AM113" s="1557" t="s">
        <v>447</v>
      </c>
    </row>
    <row r="114" spans="2:39" collapsed="1">
      <c r="B114" s="1629" t="s">
        <v>334</v>
      </c>
      <c r="C114" s="1629"/>
      <c r="D114" s="1557" t="s">
        <v>447</v>
      </c>
      <c r="E114" s="1557" t="s">
        <v>447</v>
      </c>
      <c r="F114" s="1557" t="s">
        <v>447</v>
      </c>
      <c r="G114" s="1557" t="s">
        <v>447</v>
      </c>
      <c r="H114" s="1557" t="s">
        <v>447</v>
      </c>
      <c r="I114" s="1557" t="s">
        <v>447</v>
      </c>
      <c r="J114" s="1557" t="s">
        <v>447</v>
      </c>
      <c r="K114" s="1557" t="s">
        <v>447</v>
      </c>
      <c r="L114" s="1557" t="s">
        <v>447</v>
      </c>
      <c r="M114" s="1557" t="s">
        <v>447</v>
      </c>
      <c r="N114" s="1557" t="s">
        <v>447</v>
      </c>
      <c r="O114" s="1557" t="s">
        <v>447</v>
      </c>
      <c r="P114" s="1557" t="s">
        <v>447</v>
      </c>
      <c r="Q114" s="1557" t="s">
        <v>447</v>
      </c>
      <c r="R114" s="1557" t="s">
        <v>447</v>
      </c>
      <c r="S114" s="1557" t="s">
        <v>447</v>
      </c>
      <c r="T114" s="1557" t="s">
        <v>447</v>
      </c>
      <c r="U114" s="1557" t="s">
        <v>447</v>
      </c>
      <c r="V114" s="1557" t="s">
        <v>447</v>
      </c>
      <c r="W114" s="1557"/>
      <c r="X114" s="1557" t="s">
        <v>447</v>
      </c>
      <c r="Y114" s="1557" t="s">
        <v>447</v>
      </c>
      <c r="Z114" s="1557" t="s">
        <v>447</v>
      </c>
      <c r="AA114" s="1557" t="s">
        <v>447</v>
      </c>
      <c r="AB114" s="1557" t="s">
        <v>447</v>
      </c>
      <c r="AC114" s="1557" t="s">
        <v>447</v>
      </c>
      <c r="AD114" s="1557" t="s">
        <v>447</v>
      </c>
      <c r="AE114" s="1557" t="s">
        <v>447</v>
      </c>
      <c r="AF114" s="1557" t="s">
        <v>447</v>
      </c>
      <c r="AG114" s="1557" t="s">
        <v>447</v>
      </c>
      <c r="AH114" s="1557" t="s">
        <v>447</v>
      </c>
      <c r="AI114" s="1557" t="s">
        <v>447</v>
      </c>
      <c r="AJ114" s="1557" t="s">
        <v>447</v>
      </c>
      <c r="AK114" s="1557" t="s">
        <v>447</v>
      </c>
      <c r="AL114" s="1557" t="s">
        <v>447</v>
      </c>
      <c r="AM114" s="1557" t="s">
        <v>447</v>
      </c>
    </row>
    <row r="115" spans="2:39">
      <c r="B115" s="1630" t="s">
        <v>335</v>
      </c>
      <c r="C115" s="1631"/>
      <c r="D115" s="1631"/>
      <c r="E115" s="1631"/>
      <c r="F115" s="1631"/>
      <c r="G115" s="1631"/>
      <c r="H115" s="1631"/>
      <c r="I115" s="1631"/>
      <c r="J115" s="1631"/>
      <c r="K115" s="1631"/>
      <c r="L115" s="1631"/>
      <c r="M115" s="1631"/>
      <c r="N115" s="1631"/>
      <c r="O115" s="1631"/>
      <c r="P115" s="1631"/>
      <c r="Q115" s="1631"/>
      <c r="R115" s="1631"/>
      <c r="S115" s="1631"/>
      <c r="T115" s="1631"/>
      <c r="U115" s="1631"/>
      <c r="V115" s="1631"/>
      <c r="W115" s="1631"/>
      <c r="X115" s="1631"/>
      <c r="Y115" s="1631"/>
      <c r="Z115" s="1631"/>
      <c r="AA115" s="1631"/>
      <c r="AB115" s="1631"/>
      <c r="AC115" s="1631"/>
      <c r="AD115" s="1631"/>
      <c r="AE115" s="1631"/>
      <c r="AF115" s="1631"/>
      <c r="AG115" s="1631"/>
      <c r="AH115" s="1631"/>
      <c r="AI115" s="1631"/>
      <c r="AJ115" s="1631"/>
      <c r="AK115" s="1631"/>
      <c r="AL115" s="1631"/>
      <c r="AM115" s="1632"/>
    </row>
    <row r="116" spans="2:39">
      <c r="B116" s="1630" t="s">
        <v>336</v>
      </c>
      <c r="C116" s="1631"/>
      <c r="D116" s="1631"/>
      <c r="E116" s="1631"/>
      <c r="F116" s="1631"/>
      <c r="G116" s="1631"/>
      <c r="H116" s="1631"/>
      <c r="I116" s="1631"/>
      <c r="J116" s="1631"/>
      <c r="K116" s="1631"/>
      <c r="L116" s="1631"/>
      <c r="M116" s="1631"/>
      <c r="N116" s="1631"/>
      <c r="O116" s="1631"/>
      <c r="P116" s="1631"/>
      <c r="Q116" s="1631"/>
      <c r="R116" s="1631"/>
      <c r="S116" s="1631"/>
      <c r="T116" s="1631"/>
      <c r="U116" s="1631"/>
      <c r="V116" s="1631"/>
      <c r="W116" s="1631"/>
      <c r="X116" s="1631"/>
      <c r="Y116" s="1631"/>
      <c r="Z116" s="1631"/>
      <c r="AA116" s="1631"/>
      <c r="AB116" s="1631"/>
      <c r="AC116" s="1631"/>
      <c r="AD116" s="1631"/>
      <c r="AE116" s="1631"/>
      <c r="AF116" s="1631"/>
      <c r="AG116" s="1631"/>
      <c r="AH116" s="1631"/>
      <c r="AI116" s="1631"/>
      <c r="AJ116" s="1631"/>
      <c r="AK116" s="1631"/>
      <c r="AL116" s="1631"/>
      <c r="AM116" s="1632"/>
    </row>
    <row r="117" spans="2:39" ht="12.75" hidden="1" customHeight="1" outlineLevel="1">
      <c r="B117" s="1556" t="s">
        <v>763</v>
      </c>
      <c r="C117" s="1557" t="s">
        <v>447</v>
      </c>
      <c r="D117" s="1557" t="s">
        <v>447</v>
      </c>
      <c r="E117" s="1557" t="s">
        <v>447</v>
      </c>
      <c r="F117" s="1557" t="s">
        <v>447</v>
      </c>
      <c r="G117" s="1557" t="s">
        <v>447</v>
      </c>
      <c r="H117" s="1557" t="s">
        <v>447</v>
      </c>
      <c r="I117" s="1557" t="s">
        <v>447</v>
      </c>
      <c r="J117" s="1557" t="s">
        <v>447</v>
      </c>
      <c r="K117" s="1557" t="s">
        <v>447</v>
      </c>
      <c r="L117" s="1557" t="s">
        <v>447</v>
      </c>
      <c r="M117" s="1557" t="s">
        <v>447</v>
      </c>
      <c r="N117" s="1557" t="s">
        <v>447</v>
      </c>
      <c r="O117" s="1557" t="s">
        <v>447</v>
      </c>
      <c r="P117" s="1557" t="s">
        <v>447</v>
      </c>
      <c r="Q117" s="1557" t="s">
        <v>447</v>
      </c>
      <c r="R117" s="1557" t="s">
        <v>447</v>
      </c>
      <c r="S117" s="1557" t="s">
        <v>447</v>
      </c>
      <c r="T117" s="1557" t="s">
        <v>447</v>
      </c>
      <c r="U117" s="1557" t="s">
        <v>447</v>
      </c>
      <c r="V117" s="1557" t="s">
        <v>447</v>
      </c>
      <c r="W117" s="1557"/>
      <c r="X117" s="1557" t="s">
        <v>447</v>
      </c>
      <c r="Y117" s="1557" t="s">
        <v>447</v>
      </c>
      <c r="Z117" s="1557" t="s">
        <v>447</v>
      </c>
      <c r="AA117" s="1557" t="s">
        <v>447</v>
      </c>
      <c r="AB117" s="1557" t="s">
        <v>447</v>
      </c>
      <c r="AC117" s="1557" t="s">
        <v>447</v>
      </c>
      <c r="AD117" s="1557" t="s">
        <v>447</v>
      </c>
      <c r="AE117" s="1557" t="s">
        <v>447</v>
      </c>
      <c r="AF117" s="1557" t="s">
        <v>447</v>
      </c>
      <c r="AG117" s="1557" t="s">
        <v>447</v>
      </c>
      <c r="AH117" s="1557" t="s">
        <v>447</v>
      </c>
      <c r="AI117" s="1557" t="s">
        <v>447</v>
      </c>
      <c r="AJ117" s="1557" t="s">
        <v>447</v>
      </c>
      <c r="AK117" s="1557" t="s">
        <v>447</v>
      </c>
      <c r="AL117" s="1557" t="s">
        <v>447</v>
      </c>
      <c r="AM117" s="1557" t="s">
        <v>447</v>
      </c>
    </row>
    <row r="118" spans="2:39" collapsed="1">
      <c r="B118" s="1630" t="s">
        <v>682</v>
      </c>
      <c r="C118" s="1631"/>
      <c r="D118" s="1631"/>
      <c r="E118" s="1631"/>
      <c r="F118" s="1631"/>
      <c r="G118" s="1631"/>
      <c r="H118" s="1631"/>
      <c r="I118" s="1631"/>
      <c r="J118" s="1631"/>
      <c r="K118" s="1631"/>
      <c r="L118" s="1631"/>
      <c r="M118" s="1631"/>
      <c r="N118" s="1631"/>
      <c r="O118" s="1631"/>
      <c r="P118" s="1631"/>
      <c r="Q118" s="1631"/>
      <c r="R118" s="1631"/>
      <c r="S118" s="1631"/>
      <c r="T118" s="1631"/>
      <c r="U118" s="1631"/>
      <c r="V118" s="1631"/>
      <c r="W118" s="1631"/>
      <c r="X118" s="1631"/>
      <c r="Y118" s="1631"/>
      <c r="Z118" s="1631"/>
      <c r="AA118" s="1631"/>
      <c r="AB118" s="1631"/>
      <c r="AC118" s="1631"/>
      <c r="AD118" s="1631"/>
      <c r="AE118" s="1631"/>
      <c r="AF118" s="1631"/>
      <c r="AG118" s="1631"/>
      <c r="AH118" s="1631"/>
      <c r="AI118" s="1631"/>
      <c r="AJ118" s="1631"/>
      <c r="AK118" s="1631"/>
      <c r="AL118" s="1631"/>
      <c r="AM118" s="1632"/>
    </row>
    <row r="119" spans="2:39">
      <c r="B119" s="1630" t="s">
        <v>337</v>
      </c>
      <c r="C119" s="1631"/>
      <c r="D119" s="1631"/>
      <c r="E119" s="1631"/>
      <c r="F119" s="1631"/>
      <c r="G119" s="1631"/>
      <c r="H119" s="1631"/>
      <c r="I119" s="1631"/>
      <c r="J119" s="1631"/>
      <c r="K119" s="1631"/>
      <c r="L119" s="1631"/>
      <c r="M119" s="1631"/>
      <c r="N119" s="1631"/>
      <c r="O119" s="1631"/>
      <c r="P119" s="1631"/>
      <c r="Q119" s="1631"/>
      <c r="R119" s="1631"/>
      <c r="S119" s="1631"/>
      <c r="T119" s="1631"/>
      <c r="U119" s="1631"/>
      <c r="V119" s="1631"/>
      <c r="W119" s="1631"/>
      <c r="X119" s="1631"/>
      <c r="Y119" s="1631"/>
      <c r="Z119" s="1631"/>
      <c r="AA119" s="1631"/>
      <c r="AB119" s="1631"/>
      <c r="AC119" s="1631"/>
      <c r="AD119" s="1631"/>
      <c r="AE119" s="1631"/>
      <c r="AF119" s="1631"/>
      <c r="AG119" s="1631"/>
      <c r="AH119" s="1631"/>
      <c r="AI119" s="1631"/>
      <c r="AJ119" s="1631"/>
      <c r="AK119" s="1631"/>
      <c r="AL119" s="1631"/>
      <c r="AM119" s="1632"/>
    </row>
    <row r="120" spans="2:39" ht="12.75" hidden="1" customHeight="1" outlineLevel="1">
      <c r="B120" s="1556" t="s">
        <v>338</v>
      </c>
      <c r="C120" s="1557" t="s">
        <v>447</v>
      </c>
      <c r="D120" s="1557" t="s">
        <v>447</v>
      </c>
      <c r="E120" s="1557" t="s">
        <v>447</v>
      </c>
      <c r="F120" s="1557" t="s">
        <v>447</v>
      </c>
      <c r="G120" s="1557" t="s">
        <v>447</v>
      </c>
      <c r="H120" s="1557" t="s">
        <v>447</v>
      </c>
      <c r="I120" s="1557" t="s">
        <v>447</v>
      </c>
      <c r="J120" s="1557" t="s">
        <v>447</v>
      </c>
      <c r="K120" s="1557" t="s">
        <v>447</v>
      </c>
      <c r="L120" s="1557" t="s">
        <v>447</v>
      </c>
      <c r="M120" s="1557" t="s">
        <v>447</v>
      </c>
      <c r="N120" s="1557" t="s">
        <v>447</v>
      </c>
      <c r="O120" s="1557" t="s">
        <v>447</v>
      </c>
      <c r="P120" s="1557" t="s">
        <v>447</v>
      </c>
      <c r="Q120" s="1557" t="s">
        <v>447</v>
      </c>
      <c r="R120" s="1557" t="s">
        <v>447</v>
      </c>
      <c r="S120" s="1557" t="s">
        <v>447</v>
      </c>
      <c r="T120" s="1557" t="s">
        <v>447</v>
      </c>
      <c r="U120" s="1557" t="s">
        <v>447</v>
      </c>
      <c r="V120" s="1557" t="s">
        <v>447</v>
      </c>
      <c r="W120" s="1557"/>
      <c r="X120" s="1557" t="s">
        <v>447</v>
      </c>
      <c r="Y120" s="1557" t="s">
        <v>447</v>
      </c>
      <c r="Z120" s="1557" t="s">
        <v>447</v>
      </c>
      <c r="AA120" s="1557" t="s">
        <v>447</v>
      </c>
      <c r="AB120" s="1557" t="s">
        <v>447</v>
      </c>
      <c r="AC120" s="1557" t="s">
        <v>447</v>
      </c>
      <c r="AD120" s="1557" t="s">
        <v>447</v>
      </c>
      <c r="AE120" s="1557" t="s">
        <v>447</v>
      </c>
      <c r="AF120" s="1557" t="s">
        <v>447</v>
      </c>
      <c r="AG120" s="1557" t="s">
        <v>447</v>
      </c>
      <c r="AH120" s="1557" t="s">
        <v>447</v>
      </c>
      <c r="AI120" s="1557" t="s">
        <v>447</v>
      </c>
      <c r="AJ120" s="1557" t="s">
        <v>447</v>
      </c>
      <c r="AK120" s="1557" t="s">
        <v>447</v>
      </c>
      <c r="AL120" s="1557" t="s">
        <v>447</v>
      </c>
      <c r="AM120" s="1557" t="s">
        <v>447</v>
      </c>
    </row>
    <row r="121" spans="2:39" collapsed="1">
      <c r="B121" s="1629" t="s">
        <v>339</v>
      </c>
      <c r="C121" s="1629"/>
      <c r="D121" s="1557" t="s">
        <v>447</v>
      </c>
      <c r="E121" s="1557" t="s">
        <v>447</v>
      </c>
      <c r="F121" s="1557" t="s">
        <v>447</v>
      </c>
      <c r="G121" s="1557" t="s">
        <v>447</v>
      </c>
      <c r="H121" s="1557" t="s">
        <v>447</v>
      </c>
      <c r="I121" s="1557" t="s">
        <v>447</v>
      </c>
      <c r="J121" s="1557" t="s">
        <v>447</v>
      </c>
      <c r="K121" s="1557" t="s">
        <v>447</v>
      </c>
      <c r="L121" s="1557" t="s">
        <v>447</v>
      </c>
      <c r="M121" s="1557" t="s">
        <v>447</v>
      </c>
      <c r="N121" s="1557" t="s">
        <v>447</v>
      </c>
      <c r="O121" s="1557" t="s">
        <v>447</v>
      </c>
      <c r="P121" s="1557" t="s">
        <v>447</v>
      </c>
      <c r="Q121" s="1557" t="s">
        <v>447</v>
      </c>
      <c r="R121" s="1557" t="s">
        <v>447</v>
      </c>
      <c r="S121" s="1557" t="s">
        <v>447</v>
      </c>
      <c r="T121" s="1557" t="s">
        <v>447</v>
      </c>
      <c r="U121" s="1557" t="s">
        <v>447</v>
      </c>
      <c r="V121" s="1557" t="s">
        <v>447</v>
      </c>
      <c r="W121" s="1557"/>
      <c r="X121" s="1557" t="s">
        <v>447</v>
      </c>
      <c r="Y121" s="1557" t="s">
        <v>447</v>
      </c>
      <c r="Z121" s="1557" t="s">
        <v>447</v>
      </c>
      <c r="AA121" s="1557" t="s">
        <v>447</v>
      </c>
      <c r="AB121" s="1557" t="s">
        <v>447</v>
      </c>
      <c r="AC121" s="1557" t="s">
        <v>447</v>
      </c>
      <c r="AD121" s="1557" t="s">
        <v>447</v>
      </c>
      <c r="AE121" s="1557" t="s">
        <v>447</v>
      </c>
      <c r="AF121" s="1557" t="s">
        <v>447</v>
      </c>
      <c r="AG121" s="1557" t="s">
        <v>447</v>
      </c>
      <c r="AH121" s="1557" t="s">
        <v>447</v>
      </c>
      <c r="AI121" s="1557" t="s">
        <v>447</v>
      </c>
      <c r="AJ121" s="1557" t="s">
        <v>447</v>
      </c>
      <c r="AK121" s="1557" t="s">
        <v>447</v>
      </c>
      <c r="AL121" s="1557" t="s">
        <v>447</v>
      </c>
      <c r="AM121" s="1557" t="s">
        <v>447</v>
      </c>
    </row>
    <row r="122" spans="2:39">
      <c r="B122" s="1633" t="s">
        <v>678</v>
      </c>
      <c r="C122" s="1633"/>
      <c r="D122" s="1633"/>
      <c r="E122" s="1633"/>
      <c r="F122" s="1633"/>
      <c r="G122" s="1633"/>
      <c r="H122" s="1633"/>
      <c r="I122" s="1633"/>
      <c r="J122" s="1633"/>
      <c r="K122" s="1633"/>
      <c r="L122" s="1633"/>
      <c r="M122" s="1633"/>
      <c r="N122" s="1633"/>
      <c r="O122" s="1633"/>
      <c r="P122" s="1633"/>
      <c r="Q122" s="1633"/>
      <c r="R122" s="1633"/>
      <c r="S122" s="1633"/>
      <c r="T122" s="1633"/>
      <c r="U122" s="1633"/>
      <c r="V122" s="1633"/>
      <c r="W122" s="1633"/>
      <c r="X122" s="1633"/>
      <c r="Y122" s="1633"/>
      <c r="Z122" s="1633"/>
      <c r="AA122" s="1633"/>
      <c r="AB122" s="1633"/>
      <c r="AC122" s="1633"/>
      <c r="AD122" s="1633"/>
      <c r="AE122" s="1633"/>
      <c r="AF122" s="1633"/>
      <c r="AG122" s="1633"/>
      <c r="AH122" s="1633"/>
      <c r="AI122" s="1633"/>
      <c r="AJ122" s="1633"/>
      <c r="AK122" s="1633"/>
      <c r="AL122" s="1633"/>
      <c r="AM122" s="1633"/>
    </row>
    <row r="123" spans="2:39" hidden="1" outlineLevel="1">
      <c r="B123" s="1572" t="s">
        <v>679</v>
      </c>
      <c r="C123" s="1557" t="s">
        <v>447</v>
      </c>
      <c r="D123" s="1557" t="s">
        <v>447</v>
      </c>
      <c r="E123" s="1557" t="s">
        <v>447</v>
      </c>
      <c r="F123" s="1557" t="s">
        <v>447</v>
      </c>
      <c r="G123" s="1557" t="s">
        <v>447</v>
      </c>
      <c r="H123" s="1557" t="s">
        <v>447</v>
      </c>
      <c r="I123" s="1557" t="s">
        <v>447</v>
      </c>
      <c r="J123" s="1557" t="s">
        <v>447</v>
      </c>
      <c r="K123" s="1557" t="s">
        <v>447</v>
      </c>
      <c r="L123" s="1557" t="s">
        <v>447</v>
      </c>
      <c r="M123" s="1557" t="s">
        <v>447</v>
      </c>
      <c r="N123" s="1557" t="s">
        <v>447</v>
      </c>
      <c r="O123" s="1557" t="s">
        <v>447</v>
      </c>
      <c r="P123" s="1557" t="s">
        <v>447</v>
      </c>
      <c r="Q123" s="1557" t="s">
        <v>447</v>
      </c>
      <c r="R123" s="1557" t="s">
        <v>447</v>
      </c>
      <c r="S123" s="1557" t="s">
        <v>447</v>
      </c>
      <c r="T123" s="1557" t="s">
        <v>447</v>
      </c>
      <c r="U123" s="1557" t="s">
        <v>447</v>
      </c>
      <c r="V123" s="1557" t="s">
        <v>447</v>
      </c>
      <c r="W123" s="1557"/>
      <c r="X123" s="1557" t="s">
        <v>447</v>
      </c>
      <c r="Y123" s="1557" t="s">
        <v>447</v>
      </c>
      <c r="Z123" s="1557" t="s">
        <v>447</v>
      </c>
      <c r="AA123" s="1557" t="s">
        <v>447</v>
      </c>
      <c r="AB123" s="1557" t="s">
        <v>447</v>
      </c>
      <c r="AC123" s="1557" t="s">
        <v>447</v>
      </c>
      <c r="AD123" s="1557" t="s">
        <v>447</v>
      </c>
      <c r="AE123" s="1557" t="s">
        <v>447</v>
      </c>
      <c r="AF123" s="1557" t="s">
        <v>447</v>
      </c>
      <c r="AG123" s="1557" t="s">
        <v>447</v>
      </c>
      <c r="AH123" s="1557" t="s">
        <v>447</v>
      </c>
      <c r="AI123" s="1557" t="s">
        <v>447</v>
      </c>
      <c r="AJ123" s="1557" t="s">
        <v>447</v>
      </c>
      <c r="AK123" s="1557" t="s">
        <v>447</v>
      </c>
      <c r="AL123" s="1557" t="s">
        <v>447</v>
      </c>
      <c r="AM123" s="1557" t="s">
        <v>447</v>
      </c>
    </row>
    <row r="124" spans="2:39" hidden="1" outlineLevel="1">
      <c r="B124" s="1572" t="s">
        <v>680</v>
      </c>
      <c r="C124" s="1557" t="s">
        <v>447</v>
      </c>
      <c r="D124" s="1557" t="s">
        <v>447</v>
      </c>
      <c r="E124" s="1557" t="s">
        <v>447</v>
      </c>
      <c r="F124" s="1557" t="s">
        <v>447</v>
      </c>
      <c r="G124" s="1557" t="s">
        <v>447</v>
      </c>
      <c r="H124" s="1557" t="s">
        <v>447</v>
      </c>
      <c r="I124" s="1557" t="s">
        <v>447</v>
      </c>
      <c r="J124" s="1557" t="s">
        <v>447</v>
      </c>
      <c r="K124" s="1557" t="s">
        <v>447</v>
      </c>
      <c r="L124" s="1557" t="s">
        <v>447</v>
      </c>
      <c r="M124" s="1557" t="s">
        <v>447</v>
      </c>
      <c r="N124" s="1557" t="s">
        <v>447</v>
      </c>
      <c r="O124" s="1557" t="s">
        <v>447</v>
      </c>
      <c r="P124" s="1557" t="s">
        <v>447</v>
      </c>
      <c r="Q124" s="1557" t="s">
        <v>447</v>
      </c>
      <c r="R124" s="1557" t="s">
        <v>447</v>
      </c>
      <c r="S124" s="1557" t="s">
        <v>447</v>
      </c>
      <c r="T124" s="1557" t="s">
        <v>447</v>
      </c>
      <c r="U124" s="1557" t="s">
        <v>447</v>
      </c>
      <c r="V124" s="1557" t="s">
        <v>447</v>
      </c>
      <c r="W124" s="1557"/>
      <c r="X124" s="1557" t="s">
        <v>447</v>
      </c>
      <c r="Y124" s="1557" t="s">
        <v>447</v>
      </c>
      <c r="Z124" s="1557" t="s">
        <v>447</v>
      </c>
      <c r="AA124" s="1557" t="s">
        <v>447</v>
      </c>
      <c r="AB124" s="1557" t="s">
        <v>447</v>
      </c>
      <c r="AC124" s="1557" t="s">
        <v>447</v>
      </c>
      <c r="AD124" s="1557" t="s">
        <v>447</v>
      </c>
      <c r="AE124" s="1557" t="s">
        <v>447</v>
      </c>
      <c r="AF124" s="1557" t="s">
        <v>447</v>
      </c>
      <c r="AG124" s="1557" t="s">
        <v>447</v>
      </c>
      <c r="AH124" s="1557" t="s">
        <v>447</v>
      </c>
      <c r="AI124" s="1557" t="s">
        <v>447</v>
      </c>
      <c r="AJ124" s="1557" t="s">
        <v>447</v>
      </c>
      <c r="AK124" s="1557" t="s">
        <v>447</v>
      </c>
      <c r="AL124" s="1557" t="s">
        <v>447</v>
      </c>
      <c r="AM124" s="1557" t="s">
        <v>447</v>
      </c>
    </row>
    <row r="125" spans="2:39" collapsed="1">
      <c r="B125" s="1629" t="s">
        <v>681</v>
      </c>
      <c r="C125" s="1629"/>
      <c r="D125" s="1557" t="s">
        <v>447</v>
      </c>
      <c r="E125" s="1557" t="s">
        <v>447</v>
      </c>
      <c r="F125" s="1557" t="s">
        <v>447</v>
      </c>
      <c r="G125" s="1557" t="s">
        <v>447</v>
      </c>
      <c r="H125" s="1557" t="s">
        <v>447</v>
      </c>
      <c r="I125" s="1557" t="s">
        <v>447</v>
      </c>
      <c r="J125" s="1557" t="s">
        <v>447</v>
      </c>
      <c r="K125" s="1557" t="s">
        <v>447</v>
      </c>
      <c r="L125" s="1557" t="s">
        <v>447</v>
      </c>
      <c r="M125" s="1557" t="s">
        <v>447</v>
      </c>
      <c r="N125" s="1557" t="s">
        <v>447</v>
      </c>
      <c r="O125" s="1557" t="s">
        <v>447</v>
      </c>
      <c r="P125" s="1557" t="s">
        <v>447</v>
      </c>
      <c r="Q125" s="1557" t="s">
        <v>447</v>
      </c>
      <c r="R125" s="1557" t="s">
        <v>447</v>
      </c>
      <c r="S125" s="1557" t="s">
        <v>447</v>
      </c>
      <c r="T125" s="1557" t="s">
        <v>447</v>
      </c>
      <c r="U125" s="1557" t="s">
        <v>447</v>
      </c>
      <c r="V125" s="1557" t="s">
        <v>447</v>
      </c>
      <c r="W125" s="1557"/>
      <c r="X125" s="1557" t="s">
        <v>447</v>
      </c>
      <c r="Y125" s="1557" t="s">
        <v>447</v>
      </c>
      <c r="Z125" s="1557" t="s">
        <v>447</v>
      </c>
      <c r="AA125" s="1557" t="s">
        <v>447</v>
      </c>
      <c r="AB125" s="1557" t="s">
        <v>447</v>
      </c>
      <c r="AC125" s="1557" t="s">
        <v>447</v>
      </c>
      <c r="AD125" s="1557" t="s">
        <v>447</v>
      </c>
      <c r="AE125" s="1557" t="s">
        <v>447</v>
      </c>
      <c r="AF125" s="1557" t="s">
        <v>447</v>
      </c>
      <c r="AG125" s="1557" t="s">
        <v>447</v>
      </c>
      <c r="AH125" s="1557" t="s">
        <v>447</v>
      </c>
      <c r="AI125" s="1557" t="s">
        <v>447</v>
      </c>
      <c r="AJ125" s="1557" t="s">
        <v>447</v>
      </c>
      <c r="AK125" s="1557" t="s">
        <v>447</v>
      </c>
      <c r="AL125" s="1557" t="s">
        <v>447</v>
      </c>
      <c r="AM125" s="1557" t="s">
        <v>447</v>
      </c>
    </row>
    <row r="126" spans="2:39" s="1200" customFormat="1">
      <c r="B126" s="1628" t="s">
        <v>340</v>
      </c>
      <c r="C126" s="1628"/>
      <c r="D126" s="1628"/>
      <c r="E126" s="1628"/>
      <c r="F126" s="1628"/>
      <c r="G126" s="1628"/>
      <c r="H126" s="1628"/>
      <c r="I126" s="1628"/>
      <c r="J126" s="1628"/>
      <c r="K126" s="1628"/>
      <c r="L126" s="1628"/>
      <c r="M126" s="1628"/>
      <c r="N126" s="1628"/>
      <c r="O126" s="1628"/>
      <c r="P126" s="1628"/>
      <c r="Q126" s="1628"/>
      <c r="R126" s="1628"/>
      <c r="S126" s="1562">
        <v>46022.51369</v>
      </c>
      <c r="T126" s="1562">
        <v>3674.3489999999997</v>
      </c>
      <c r="U126" s="1562">
        <v>42348.164690000005</v>
      </c>
      <c r="V126" s="1562">
        <v>0</v>
      </c>
      <c r="W126" s="1562">
        <v>0</v>
      </c>
      <c r="X126" s="1562">
        <v>37656.986689999998</v>
      </c>
      <c r="Y126" s="1562">
        <v>8365.527</v>
      </c>
      <c r="Z126" s="1562">
        <v>0</v>
      </c>
      <c r="AA126" s="1562">
        <v>0</v>
      </c>
      <c r="AB126" s="1562">
        <v>0</v>
      </c>
      <c r="AC126" s="1562">
        <v>0</v>
      </c>
      <c r="AD126" s="1562">
        <v>0</v>
      </c>
      <c r="AE126" s="1562">
        <v>0</v>
      </c>
      <c r="AF126" s="1562">
        <v>0</v>
      </c>
      <c r="AG126" s="1562">
        <v>0</v>
      </c>
      <c r="AH126" s="1562">
        <v>0</v>
      </c>
      <c r="AI126" s="1562">
        <v>0</v>
      </c>
      <c r="AJ126" s="1562">
        <v>0</v>
      </c>
      <c r="AK126" s="1562">
        <v>46022.51369</v>
      </c>
      <c r="AL126" s="1562">
        <v>0</v>
      </c>
      <c r="AM126" s="1562">
        <v>0</v>
      </c>
    </row>
    <row r="128" spans="2:39" ht="15.75" customHeight="1">
      <c r="E128" s="1454"/>
      <c r="F128" s="1454"/>
      <c r="I128" s="1200"/>
      <c r="J128" s="1200"/>
      <c r="K128" s="1200"/>
      <c r="L128" s="1200"/>
      <c r="M128" s="1200"/>
      <c r="N128" s="1200"/>
      <c r="O128" s="1200"/>
      <c r="P128" s="1200"/>
      <c r="Q128" s="1200"/>
      <c r="S128" s="1604"/>
      <c r="T128" s="1604"/>
      <c r="U128" s="1604"/>
      <c r="V128" s="1604"/>
      <c r="W128" s="1604"/>
      <c r="X128" s="1604"/>
      <c r="Y128" s="1604"/>
      <c r="Z128" s="1604"/>
      <c r="AA128" s="1604"/>
      <c r="AB128" s="1604"/>
      <c r="AC128" s="1604"/>
      <c r="AD128" s="1604"/>
      <c r="AE128" s="1604"/>
      <c r="AF128" s="1604"/>
      <c r="AG128" s="1604"/>
      <c r="AH128" s="1604"/>
      <c r="AI128" s="1604"/>
      <c r="AJ128" s="1604"/>
      <c r="AK128" s="1604"/>
      <c r="AL128" s="1604"/>
      <c r="AM128" s="1604"/>
    </row>
    <row r="129" spans="3:39" ht="20.25" customHeight="1">
      <c r="E129" s="1201"/>
      <c r="F129" s="1201"/>
      <c r="G129" s="1201"/>
      <c r="H129" s="1201"/>
      <c r="I129" s="1200"/>
      <c r="J129" s="1200"/>
      <c r="K129" s="1200"/>
      <c r="L129" s="1200"/>
      <c r="M129" s="1200"/>
      <c r="N129" s="1200"/>
      <c r="O129" s="1200"/>
      <c r="P129" s="1200"/>
      <c r="Q129" s="1200"/>
      <c r="S129" s="1604"/>
      <c r="T129" s="1604"/>
      <c r="U129" s="1604"/>
      <c r="V129" s="1604"/>
      <c r="W129" s="1604"/>
      <c r="X129" s="1604"/>
      <c r="Y129" s="1604"/>
      <c r="Z129" s="1604"/>
      <c r="AA129" s="1604"/>
      <c r="AB129" s="1604"/>
      <c r="AC129" s="1604"/>
      <c r="AD129" s="1604"/>
      <c r="AE129" s="1604"/>
      <c r="AF129" s="1604"/>
      <c r="AG129" s="1604"/>
      <c r="AH129" s="1604"/>
      <c r="AI129" s="1604"/>
      <c r="AJ129" s="1604"/>
      <c r="AK129" s="1604"/>
      <c r="AL129" s="1604"/>
      <c r="AM129" s="1604"/>
    </row>
    <row r="130" spans="3:39" ht="31.5" customHeight="1">
      <c r="C130" s="1201"/>
      <c r="D130" s="1201"/>
      <c r="E130" s="1201"/>
      <c r="F130" s="1201"/>
      <c r="I130" s="1200"/>
      <c r="J130" s="1200"/>
      <c r="K130" s="1200"/>
      <c r="L130" s="1200"/>
      <c r="M130" s="1200"/>
      <c r="N130" s="1200"/>
      <c r="O130" s="1200"/>
      <c r="P130" s="1200"/>
      <c r="Q130" s="1200"/>
      <c r="X130" s="1198"/>
      <c r="AD130" s="1200"/>
      <c r="AJ130" s="1200"/>
      <c r="AM130" s="1518"/>
    </row>
    <row r="131" spans="3:39">
      <c r="E131" s="1201"/>
      <c r="F131" s="1573"/>
      <c r="I131" s="1200"/>
      <c r="J131" s="1200"/>
      <c r="K131" s="1200"/>
      <c r="L131" s="1200"/>
      <c r="M131" s="1200"/>
      <c r="N131" s="1200"/>
      <c r="O131" s="1200"/>
      <c r="P131" s="1200"/>
      <c r="Q131" s="1200"/>
      <c r="V131" s="1200"/>
      <c r="W131" s="1200"/>
      <c r="X131" s="1198"/>
      <c r="Y131" s="1200"/>
      <c r="Z131" s="1200"/>
      <c r="AA131" s="1200"/>
    </row>
    <row r="132" spans="3:39">
      <c r="E132" s="1201"/>
      <c r="F132" s="1573"/>
      <c r="I132" s="1200"/>
      <c r="J132" s="1200"/>
      <c r="K132" s="1200"/>
      <c r="L132" s="1200"/>
      <c r="M132" s="1200"/>
      <c r="N132" s="1200"/>
      <c r="O132" s="1200"/>
      <c r="P132" s="1200"/>
      <c r="Q132" s="1200"/>
      <c r="V132" s="1200"/>
      <c r="W132" s="1200"/>
      <c r="X132" s="1198"/>
      <c r="Y132" s="1200"/>
      <c r="Z132" s="1200"/>
      <c r="AA132" s="1200"/>
    </row>
    <row r="133" spans="3:39">
      <c r="E133" s="1200"/>
      <c r="F133" s="1200"/>
      <c r="G133" s="1200"/>
      <c r="H133" s="1200"/>
      <c r="I133" s="1200"/>
      <c r="J133" s="1200"/>
      <c r="K133" s="1200"/>
      <c r="L133" s="1200"/>
      <c r="M133" s="1200"/>
      <c r="N133" s="1200"/>
      <c r="O133" s="1200"/>
      <c r="P133" s="1200"/>
      <c r="Q133" s="1200"/>
      <c r="V133" s="1200"/>
      <c r="W133" s="1200"/>
      <c r="X133" s="1198"/>
      <c r="Y133" s="1200"/>
      <c r="Z133" s="1200"/>
      <c r="AA133" s="1200"/>
    </row>
  </sheetData>
  <mergeCells count="258">
    <mergeCell ref="H74:P74"/>
    <mergeCell ref="T74:AB74"/>
    <mergeCell ref="AD74:AH74"/>
    <mergeCell ref="AI74:AM74"/>
    <mergeCell ref="H93:P93"/>
    <mergeCell ref="T93:AB93"/>
    <mergeCell ref="AD93:AH93"/>
    <mergeCell ref="AI93:AM93"/>
    <mergeCell ref="J1:P1"/>
    <mergeCell ref="T1:AB1"/>
    <mergeCell ref="AD1:AH1"/>
    <mergeCell ref="AI1:AM1"/>
    <mergeCell ref="T34:AB34"/>
    <mergeCell ref="AD34:AH34"/>
    <mergeCell ref="AI34:AM34"/>
    <mergeCell ref="H34:P34"/>
    <mergeCell ref="AL102:AL104"/>
    <mergeCell ref="AM102:AM104"/>
    <mergeCell ref="G103:J103"/>
    <mergeCell ref="K103:K104"/>
    <mergeCell ref="L103:O103"/>
    <mergeCell ref="P103:P104"/>
    <mergeCell ref="S103:S104"/>
    <mergeCell ref="T103:U103"/>
    <mergeCell ref="W103:W104"/>
    <mergeCell ref="X103:X104"/>
    <mergeCell ref="Y103:Y104"/>
    <mergeCell ref="Z103:Z104"/>
    <mergeCell ref="AA103:AA104"/>
    <mergeCell ref="AG103:AG104"/>
    <mergeCell ref="AH103:AH104"/>
    <mergeCell ref="AG102:AH102"/>
    <mergeCell ref="AI102:AI104"/>
    <mergeCell ref="AJ102:AJ104"/>
    <mergeCell ref="G100:P100"/>
    <mergeCell ref="Q100:Q104"/>
    <mergeCell ref="R100:R104"/>
    <mergeCell ref="S100:U101"/>
    <mergeCell ref="V100:AB101"/>
    <mergeCell ref="AK102:AK104"/>
    <mergeCell ref="L102:P102"/>
    <mergeCell ref="S102:U102"/>
    <mergeCell ref="V102:V104"/>
    <mergeCell ref="W102:AA102"/>
    <mergeCell ref="AB102:AB104"/>
    <mergeCell ref="AC102:AC104"/>
    <mergeCell ref="AD102:AD104"/>
    <mergeCell ref="AE102:AE104"/>
    <mergeCell ref="AF102:AF104"/>
    <mergeCell ref="B100:B104"/>
    <mergeCell ref="C100:C104"/>
    <mergeCell ref="D100:D104"/>
    <mergeCell ref="E100:E104"/>
    <mergeCell ref="F100:F104"/>
    <mergeCell ref="AL83:AL85"/>
    <mergeCell ref="AM83:AM85"/>
    <mergeCell ref="G84:J84"/>
    <mergeCell ref="K84:K85"/>
    <mergeCell ref="L84:O84"/>
    <mergeCell ref="P84:P85"/>
    <mergeCell ref="S84:S85"/>
    <mergeCell ref="T84:U84"/>
    <mergeCell ref="W84:W85"/>
    <mergeCell ref="X84:X85"/>
    <mergeCell ref="Y84:Y85"/>
    <mergeCell ref="Z84:Z85"/>
    <mergeCell ref="AA84:AA85"/>
    <mergeCell ref="AG84:AG85"/>
    <mergeCell ref="AH84:AH85"/>
    <mergeCell ref="AC100:AH101"/>
    <mergeCell ref="AI100:AM101"/>
    <mergeCell ref="G101:P101"/>
    <mergeCell ref="G102:K102"/>
    <mergeCell ref="AI81:AM82"/>
    <mergeCell ref="G82:P82"/>
    <mergeCell ref="G83:K83"/>
    <mergeCell ref="L83:P83"/>
    <mergeCell ref="S83:U83"/>
    <mergeCell ref="V83:V85"/>
    <mergeCell ref="W83:AA83"/>
    <mergeCell ref="AB83:AB85"/>
    <mergeCell ref="AC83:AC85"/>
    <mergeCell ref="AD83:AD85"/>
    <mergeCell ref="AE83:AE85"/>
    <mergeCell ref="AF83:AF85"/>
    <mergeCell ref="AG83:AH83"/>
    <mergeCell ref="AI83:AI85"/>
    <mergeCell ref="AJ83:AJ85"/>
    <mergeCell ref="AK83:AK85"/>
    <mergeCell ref="V81:AB82"/>
    <mergeCell ref="AC81:AH82"/>
    <mergeCell ref="F62:F66"/>
    <mergeCell ref="G65:J65"/>
    <mergeCell ref="K65:K66"/>
    <mergeCell ref="L65:O65"/>
    <mergeCell ref="P65:P66"/>
    <mergeCell ref="S65:S66"/>
    <mergeCell ref="T65:U65"/>
    <mergeCell ref="W65:W66"/>
    <mergeCell ref="X65:X66"/>
    <mergeCell ref="B81:B85"/>
    <mergeCell ref="C81:C85"/>
    <mergeCell ref="D81:D85"/>
    <mergeCell ref="E81:E85"/>
    <mergeCell ref="F81:F85"/>
    <mergeCell ref="G81:P81"/>
    <mergeCell ref="Q81:Q85"/>
    <mergeCell ref="R81:R85"/>
    <mergeCell ref="S81:U82"/>
    <mergeCell ref="AL64:AL66"/>
    <mergeCell ref="Z65:Z66"/>
    <mergeCell ref="AA65:AA66"/>
    <mergeCell ref="AG65:AG66"/>
    <mergeCell ref="AH65:AH66"/>
    <mergeCell ref="S64:U64"/>
    <mergeCell ref="V64:V66"/>
    <mergeCell ref="W64:AA64"/>
    <mergeCell ref="AB64:AB66"/>
    <mergeCell ref="AC64:AC66"/>
    <mergeCell ref="AD64:AD66"/>
    <mergeCell ref="AE64:AE66"/>
    <mergeCell ref="AF64:AF66"/>
    <mergeCell ref="AG64:AH64"/>
    <mergeCell ref="AI43:AI45"/>
    <mergeCell ref="AJ43:AJ45"/>
    <mergeCell ref="AI64:AI66"/>
    <mergeCell ref="G62:P62"/>
    <mergeCell ref="Q62:Q66"/>
    <mergeCell ref="R62:R66"/>
    <mergeCell ref="S62:U63"/>
    <mergeCell ref="AJ64:AJ66"/>
    <mergeCell ref="AK64:AK66"/>
    <mergeCell ref="H55:P55"/>
    <mergeCell ref="T55:AB55"/>
    <mergeCell ref="AD55:AH55"/>
    <mergeCell ref="AI55:AM55"/>
    <mergeCell ref="Y44:Y45"/>
    <mergeCell ref="Z44:Z45"/>
    <mergeCell ref="AA44:AA45"/>
    <mergeCell ref="AG44:AG45"/>
    <mergeCell ref="AH44:AH45"/>
    <mergeCell ref="AB43:AB45"/>
    <mergeCell ref="AC43:AC45"/>
    <mergeCell ref="AD43:AD45"/>
    <mergeCell ref="AE43:AE45"/>
    <mergeCell ref="AF43:AF45"/>
    <mergeCell ref="AG43:AH43"/>
    <mergeCell ref="B52:AM52"/>
    <mergeCell ref="W15:AA15"/>
    <mergeCell ref="W16:W17"/>
    <mergeCell ref="T16:U16"/>
    <mergeCell ref="S16:S17"/>
    <mergeCell ref="AG15:AH15"/>
    <mergeCell ref="AG16:AG17"/>
    <mergeCell ref="AH16:AH17"/>
    <mergeCell ref="V15:V17"/>
    <mergeCell ref="F13:F17"/>
    <mergeCell ref="D13:D17"/>
    <mergeCell ref="G13:P13"/>
    <mergeCell ref="G14:P14"/>
    <mergeCell ref="G16:J16"/>
    <mergeCell ref="L16:O16"/>
    <mergeCell ref="AC41:AH42"/>
    <mergeCell ref="AI41:AM42"/>
    <mergeCell ref="G42:P42"/>
    <mergeCell ref="AK43:AK45"/>
    <mergeCell ref="AL43:AL45"/>
    <mergeCell ref="AM43:AM45"/>
    <mergeCell ref="G44:J44"/>
    <mergeCell ref="K44:K45"/>
    <mergeCell ref="L44:O44"/>
    <mergeCell ref="G43:K43"/>
    <mergeCell ref="L43:P43"/>
    <mergeCell ref="S43:U43"/>
    <mergeCell ref="V43:V45"/>
    <mergeCell ref="W43:AA43"/>
    <mergeCell ref="B13:B17"/>
    <mergeCell ref="C13:C17"/>
    <mergeCell ref="E13:E17"/>
    <mergeCell ref="B41:B45"/>
    <mergeCell ref="C41:C45"/>
    <mergeCell ref="D41:D45"/>
    <mergeCell ref="E41:E45"/>
    <mergeCell ref="F41:F45"/>
    <mergeCell ref="G41:P41"/>
    <mergeCell ref="Q41:Q45"/>
    <mergeCell ref="R41:R45"/>
    <mergeCell ref="S41:U42"/>
    <mergeCell ref="V41:AB42"/>
    <mergeCell ref="B29:AM29"/>
    <mergeCell ref="P44:P45"/>
    <mergeCell ref="S44:S45"/>
    <mergeCell ref="T44:U44"/>
    <mergeCell ref="W44:W45"/>
    <mergeCell ref="X44:X45"/>
    <mergeCell ref="B122:AM122"/>
    <mergeCell ref="B114:C114"/>
    <mergeCell ref="B121:C121"/>
    <mergeCell ref="B51:C51"/>
    <mergeCell ref="B111:C111"/>
    <mergeCell ref="B115:AM115"/>
    <mergeCell ref="B116:AM116"/>
    <mergeCell ref="B118:AM118"/>
    <mergeCell ref="B119:AM119"/>
    <mergeCell ref="B53:AM53"/>
    <mergeCell ref="B112:AM112"/>
    <mergeCell ref="B109:AM109"/>
    <mergeCell ref="B62:B66"/>
    <mergeCell ref="C62:C66"/>
    <mergeCell ref="D62:D66"/>
    <mergeCell ref="E62:E66"/>
    <mergeCell ref="AM64:AM66"/>
    <mergeCell ref="Y65:Y66"/>
    <mergeCell ref="V62:AB63"/>
    <mergeCell ref="AC62:AH63"/>
    <mergeCell ref="AI62:AM63"/>
    <mergeCell ref="G63:P63"/>
    <mergeCell ref="G64:K64"/>
    <mergeCell ref="L64:P64"/>
    <mergeCell ref="B126:R126"/>
    <mergeCell ref="B19:AM19"/>
    <mergeCell ref="B20:AM20"/>
    <mergeCell ref="B24:AM24"/>
    <mergeCell ref="AK15:AK17"/>
    <mergeCell ref="AE15:AE17"/>
    <mergeCell ref="AF15:AF17"/>
    <mergeCell ref="AB15:AB17"/>
    <mergeCell ref="AC15:AC17"/>
    <mergeCell ref="AI15:AI17"/>
    <mergeCell ref="L15:P15"/>
    <mergeCell ref="B28:C28"/>
    <mergeCell ref="P16:P17"/>
    <mergeCell ref="AJ15:AJ17"/>
    <mergeCell ref="AD15:AD17"/>
    <mergeCell ref="S15:U15"/>
    <mergeCell ref="B125:C125"/>
    <mergeCell ref="B26:AM26"/>
    <mergeCell ref="AL15:AL17"/>
    <mergeCell ref="AM15:AM17"/>
    <mergeCell ref="Q13:Q17"/>
    <mergeCell ref="X16:X17"/>
    <mergeCell ref="Y16:Y17"/>
    <mergeCell ref="Z16:Z17"/>
    <mergeCell ref="AI8:AM8"/>
    <mergeCell ref="AI9:AM9"/>
    <mergeCell ref="AI10:AM10"/>
    <mergeCell ref="AI11:AM11"/>
    <mergeCell ref="AI12:AM12"/>
    <mergeCell ref="V8:AH8"/>
    <mergeCell ref="G15:K15"/>
    <mergeCell ref="R13:R17"/>
    <mergeCell ref="G8:S8"/>
    <mergeCell ref="K16:K17"/>
    <mergeCell ref="AA16:AA17"/>
    <mergeCell ref="S13:U14"/>
    <mergeCell ref="V13:AB14"/>
    <mergeCell ref="AC13:AH14"/>
    <mergeCell ref="AI13:AM14"/>
  </mergeCells>
  <printOptions horizontalCentered="1"/>
  <pageMargins left="0.15748031496062992" right="0.31496062992125984" top="0.82677165354330717" bottom="0.43307086614173229" header="0" footer="0.23622047244094491"/>
  <pageSetup paperSize="9" scale="73" fitToWidth="3" fitToHeight="5" orientation="landscape" r:id="rId1"/>
  <rowBreaks count="4" manualBreakCount="4">
    <brk id="33" min="1" max="38" man="1"/>
    <brk id="54" min="1" max="38" man="1"/>
    <brk id="73" min="1" max="38" man="1"/>
    <brk id="92" min="1" max="38" man="1"/>
  </rowBreaks>
  <colBreaks count="3" manualBreakCount="3">
    <brk id="16" max="75" man="1"/>
    <brk id="28" max="75" man="1"/>
    <brk id="34" max="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44"/>
  <sheetViews>
    <sheetView workbookViewId="0">
      <selection activeCell="D6" sqref="D6"/>
    </sheetView>
  </sheetViews>
  <sheetFormatPr defaultColWidth="9.140625" defaultRowHeight="12"/>
  <cols>
    <col min="1" max="1" width="6.42578125" style="230" customWidth="1"/>
    <col min="2" max="2" width="20.7109375" style="230" customWidth="1"/>
    <col min="3" max="3" width="18.5703125" style="230" customWidth="1"/>
    <col min="4" max="4" width="11.7109375" style="230" customWidth="1"/>
    <col min="5" max="5" width="14.42578125" style="230" customWidth="1"/>
    <col min="6" max="6" width="13.42578125" style="230" customWidth="1"/>
    <col min="7" max="7" width="10.7109375" style="230" customWidth="1"/>
    <col min="8" max="8" width="9.85546875" style="230" bestFit="1" customWidth="1"/>
    <col min="9" max="9" width="10.7109375" style="230" customWidth="1"/>
    <col min="10" max="10" width="11.5703125" style="230" customWidth="1"/>
    <col min="11" max="11" width="12.85546875" style="230" customWidth="1"/>
    <col min="12" max="12" width="14.42578125" style="230" customWidth="1"/>
    <col min="13" max="13" width="12.85546875" style="230" customWidth="1"/>
    <col min="14" max="14" width="11.5703125" style="230" bestFit="1" customWidth="1"/>
    <col min="15" max="15" width="9.28515625" style="230" customWidth="1"/>
    <col min="16" max="16" width="20.7109375" style="230" customWidth="1"/>
    <col min="17" max="17" width="12.28515625" style="230" customWidth="1"/>
    <col min="18" max="18" width="12.85546875" style="230" customWidth="1"/>
    <col min="19" max="19" width="14.42578125" style="230" customWidth="1"/>
    <col min="20" max="20" width="12.85546875" style="230" customWidth="1"/>
    <col min="21" max="21" width="11.140625" style="230" customWidth="1"/>
    <col min="22" max="22" width="9.28515625" style="230" hidden="1" customWidth="1"/>
    <col min="23" max="23" width="20.7109375" style="230" hidden="1" customWidth="1"/>
    <col min="24" max="24" width="11.5703125" style="230" hidden="1" customWidth="1"/>
    <col min="25" max="25" width="12.85546875" style="230" hidden="1" customWidth="1"/>
    <col min="26" max="26" width="14.42578125" style="230" hidden="1" customWidth="1"/>
    <col min="27" max="27" width="12.85546875" style="230" hidden="1" customWidth="1"/>
    <col min="28" max="28" width="11.140625" style="230" hidden="1" customWidth="1"/>
    <col min="29" max="29" width="9.28515625" style="230" hidden="1" customWidth="1"/>
    <col min="30" max="30" width="20.7109375" style="230" hidden="1" customWidth="1"/>
    <col min="31" max="31" width="11.5703125" style="230" hidden="1" customWidth="1"/>
    <col min="32" max="32" width="12.85546875" style="230" hidden="1" customWidth="1"/>
    <col min="33" max="33" width="14.42578125" style="230" hidden="1" customWidth="1"/>
    <col min="34" max="34" width="12.85546875" style="230" hidden="1" customWidth="1"/>
    <col min="35" max="35" width="11.140625" style="230" hidden="1" customWidth="1"/>
    <col min="36" max="36" width="9.140625" style="230"/>
    <col min="37" max="37" width="16.7109375" style="230" bestFit="1" customWidth="1"/>
    <col min="38" max="16384" width="9.140625" style="230"/>
  </cols>
  <sheetData>
    <row r="1" spans="1:38" ht="23.25" customHeight="1">
      <c r="B1" s="230" t="s">
        <v>287</v>
      </c>
    </row>
    <row r="2" spans="1:38" ht="21.75" customHeight="1">
      <c r="A2" s="229" t="s">
        <v>252</v>
      </c>
      <c r="B2" s="230" t="e">
        <f>#REF!</f>
        <v>#REF!</v>
      </c>
      <c r="E2" s="231"/>
      <c r="F2" s="229"/>
      <c r="H2" s="229" t="s">
        <v>253</v>
      </c>
      <c r="I2" s="230" t="e">
        <f>#REF!</f>
        <v>#REF!</v>
      </c>
      <c r="O2" s="229" t="s">
        <v>254</v>
      </c>
      <c r="P2" s="229"/>
      <c r="V2" s="229" t="str">
        <f>'[81]ИНВЕСТ '!B16</f>
        <v>5 этап (рекоснрукция оборудования БМК по истечении СПИ)</v>
      </c>
      <c r="X2" s="229"/>
      <c r="AC2" s="229" t="str">
        <f>'[81]ИНВЕСТ '!B17</f>
        <v>6 этап (рекоснрукция тепловых сетей и сетей гвс в связи с истечением СПИ)</v>
      </c>
      <c r="AE2" s="229"/>
      <c r="AK2" s="231" t="e">
        <f>C5+J5+Q5</f>
        <v>#REF!</v>
      </c>
      <c r="AL2" s="230" t="e">
        <f>AK2='[82]Мероприятия упрощенно'!M8</f>
        <v>#REF!</v>
      </c>
    </row>
    <row r="3" spans="1:38">
      <c r="A3" s="229"/>
      <c r="E3" s="231"/>
      <c r="F3" s="229"/>
      <c r="H3" s="229"/>
      <c r="P3" s="229"/>
      <c r="X3" s="229"/>
      <c r="AE3" s="229"/>
      <c r="AK3" s="231"/>
    </row>
    <row r="4" spans="1:38">
      <c r="A4" s="1774" t="s">
        <v>201</v>
      </c>
      <c r="B4" s="1775"/>
      <c r="C4" s="1775"/>
      <c r="D4" s="1775"/>
      <c r="E4" s="1775"/>
      <c r="F4" s="1776"/>
      <c r="G4" s="232" t="s">
        <v>202</v>
      </c>
      <c r="H4" s="1774" t="s">
        <v>201</v>
      </c>
      <c r="I4" s="1775"/>
      <c r="J4" s="1775"/>
      <c r="K4" s="1775"/>
      <c r="L4" s="1775"/>
      <c r="M4" s="1776"/>
      <c r="N4" s="232" t="str">
        <f>G4</f>
        <v xml:space="preserve">% </v>
      </c>
      <c r="O4" s="1774" t="s">
        <v>201</v>
      </c>
      <c r="P4" s="1775"/>
      <c r="Q4" s="1775"/>
      <c r="R4" s="1775"/>
      <c r="S4" s="1775"/>
      <c r="T4" s="1776"/>
      <c r="U4" s="232" t="str">
        <f>N4</f>
        <v xml:space="preserve">% </v>
      </c>
      <c r="V4" s="233"/>
      <c r="W4" s="233"/>
      <c r="X4" s="233"/>
      <c r="Y4" s="233"/>
      <c r="Z4" s="233"/>
      <c r="AA4" s="233"/>
      <c r="AB4" s="233" t="str">
        <f>U4</f>
        <v xml:space="preserve">% </v>
      </c>
      <c r="AC4" s="233"/>
      <c r="AD4" s="233"/>
      <c r="AE4" s="233"/>
      <c r="AF4" s="233"/>
      <c r="AG4" s="233"/>
      <c r="AH4" s="233"/>
      <c r="AI4" s="233" t="str">
        <f>AB4</f>
        <v xml:space="preserve">% </v>
      </c>
      <c r="AK4" s="234" t="s">
        <v>203</v>
      </c>
    </row>
    <row r="5" spans="1:38">
      <c r="A5" s="235"/>
      <c r="B5" s="233" t="s">
        <v>204</v>
      </c>
      <c r="C5" s="236" t="e">
        <f>#REF!</f>
        <v>#REF!</v>
      </c>
      <c r="D5" s="237">
        <f>8%+4%</f>
        <v>0.12</v>
      </c>
      <c r="E5" s="238" t="s">
        <v>205</v>
      </c>
      <c r="F5" s="238"/>
      <c r="G5" s="238"/>
      <c r="H5" s="235"/>
      <c r="I5" s="233" t="s">
        <v>204</v>
      </c>
      <c r="J5" s="239" t="e">
        <f>#REF!</f>
        <v>#REF!</v>
      </c>
      <c r="K5" s="237">
        <f>D5</f>
        <v>0.12</v>
      </c>
      <c r="L5" s="238" t="s">
        <v>205</v>
      </c>
      <c r="M5" s="238"/>
      <c r="N5" s="238"/>
      <c r="O5" s="235"/>
      <c r="P5" s="233" t="s">
        <v>204</v>
      </c>
      <c r="Q5" s="239"/>
      <c r="R5" s="237">
        <f>K5</f>
        <v>0.12</v>
      </c>
      <c r="S5" s="238" t="s">
        <v>205</v>
      </c>
      <c r="T5" s="238"/>
      <c r="U5" s="238"/>
      <c r="V5" s="240"/>
      <c r="W5" s="241" t="s">
        <v>204</v>
      </c>
      <c r="X5" s="239">
        <f>'[81]ИНВЕСТ '!T11*1.2</f>
        <v>0</v>
      </c>
      <c r="Y5" s="242">
        <f>R5</f>
        <v>0.12</v>
      </c>
      <c r="Z5" s="243" t="s">
        <v>205</v>
      </c>
      <c r="AA5" s="243"/>
      <c r="AB5" s="243"/>
      <c r="AC5" s="240"/>
      <c r="AD5" s="241" t="s">
        <v>204</v>
      </c>
      <c r="AE5" s="239">
        <f>'[81]ИНВЕСТ '!W11*1.2</f>
        <v>0</v>
      </c>
      <c r="AF5" s="242">
        <f>Y5</f>
        <v>0.12</v>
      </c>
      <c r="AG5" s="243" t="s">
        <v>205</v>
      </c>
      <c r="AH5" s="243"/>
      <c r="AI5" s="243"/>
    </row>
    <row r="6" spans="1:38">
      <c r="A6" s="244"/>
      <c r="B6" s="233" t="s">
        <v>206</v>
      </c>
      <c r="C6" s="245">
        <v>0</v>
      </c>
      <c r="D6" s="246">
        <f>12*10</f>
        <v>120</v>
      </c>
      <c r="E6" s="238" t="s">
        <v>207</v>
      </c>
      <c r="F6" s="238"/>
      <c r="G6" s="238"/>
      <c r="H6" s="244"/>
      <c r="I6" s="233" t="s">
        <v>206</v>
      </c>
      <c r="J6" s="245">
        <v>0</v>
      </c>
      <c r="K6" s="247">
        <f>D6</f>
        <v>120</v>
      </c>
      <c r="L6" s="238" t="s">
        <v>207</v>
      </c>
      <c r="M6" s="238"/>
      <c r="N6" s="238"/>
      <c r="O6" s="244"/>
      <c r="P6" s="233" t="s">
        <v>206</v>
      </c>
      <c r="Q6" s="245">
        <v>0</v>
      </c>
      <c r="R6" s="248">
        <v>120</v>
      </c>
      <c r="S6" s="238" t="s">
        <v>207</v>
      </c>
      <c r="T6" s="238"/>
      <c r="U6" s="238"/>
      <c r="V6" s="244"/>
      <c r="W6" s="233" t="s">
        <v>206</v>
      </c>
      <c r="X6" s="245">
        <v>0</v>
      </c>
      <c r="Y6" s="248">
        <v>120</v>
      </c>
      <c r="Z6" s="238" t="s">
        <v>207</v>
      </c>
      <c r="AA6" s="238"/>
      <c r="AB6" s="238"/>
      <c r="AC6" s="244"/>
      <c r="AD6" s="233" t="s">
        <v>206</v>
      </c>
      <c r="AE6" s="245">
        <v>0</v>
      </c>
      <c r="AF6" s="248">
        <v>120</v>
      </c>
      <c r="AG6" s="238" t="s">
        <v>207</v>
      </c>
      <c r="AH6" s="238"/>
      <c r="AI6" s="238"/>
    </row>
    <row r="7" spans="1:38">
      <c r="A7" s="249" t="s">
        <v>208</v>
      </c>
      <c r="B7" s="238" t="s">
        <v>209</v>
      </c>
      <c r="C7" s="238" t="s">
        <v>210</v>
      </c>
      <c r="D7" s="238" t="s">
        <v>58</v>
      </c>
      <c r="E7" s="238" t="s">
        <v>211</v>
      </c>
      <c r="F7" s="238" t="s">
        <v>212</v>
      </c>
      <c r="G7" s="238"/>
      <c r="H7" s="249" t="s">
        <v>208</v>
      </c>
      <c r="I7" s="238" t="s">
        <v>209</v>
      </c>
      <c r="J7" s="238" t="s">
        <v>210</v>
      </c>
      <c r="K7" s="238" t="s">
        <v>58</v>
      </c>
      <c r="L7" s="238" t="s">
        <v>213</v>
      </c>
      <c r="M7" s="238" t="s">
        <v>212</v>
      </c>
      <c r="N7" s="238"/>
      <c r="O7" s="249" t="s">
        <v>208</v>
      </c>
      <c r="P7" s="238" t="s">
        <v>209</v>
      </c>
      <c r="Q7" s="238" t="s">
        <v>210</v>
      </c>
      <c r="R7" s="238" t="s">
        <v>58</v>
      </c>
      <c r="S7" s="238" t="s">
        <v>213</v>
      </c>
      <c r="T7" s="238" t="s">
        <v>212</v>
      </c>
      <c r="U7" s="238"/>
      <c r="V7" s="249" t="s">
        <v>208</v>
      </c>
      <c r="W7" s="238" t="s">
        <v>209</v>
      </c>
      <c r="X7" s="238" t="s">
        <v>210</v>
      </c>
      <c r="Y7" s="238" t="s">
        <v>58</v>
      </c>
      <c r="Z7" s="238" t="s">
        <v>213</v>
      </c>
      <c r="AA7" s="238" t="s">
        <v>212</v>
      </c>
      <c r="AB7" s="238"/>
      <c r="AC7" s="249" t="s">
        <v>208</v>
      </c>
      <c r="AD7" s="238" t="s">
        <v>209</v>
      </c>
      <c r="AE7" s="238" t="s">
        <v>210</v>
      </c>
      <c r="AF7" s="238" t="s">
        <v>58</v>
      </c>
      <c r="AG7" s="238" t="s">
        <v>213</v>
      </c>
      <c r="AH7" s="238" t="s">
        <v>212</v>
      </c>
      <c r="AI7" s="238"/>
      <c r="AK7" s="230">
        <f>G7+N7+U7</f>
        <v>0</v>
      </c>
    </row>
    <row r="8" spans="1:38">
      <c r="A8" s="1777">
        <v>2022</v>
      </c>
      <c r="B8" s="249" t="s">
        <v>214</v>
      </c>
      <c r="C8" s="250"/>
      <c r="D8" s="250"/>
      <c r="E8" s="250"/>
      <c r="F8" s="251">
        <f>D8+E8</f>
        <v>0</v>
      </c>
      <c r="G8" s="252"/>
      <c r="H8" s="1778">
        <f>A8</f>
        <v>2022</v>
      </c>
      <c r="I8" s="249" t="s">
        <v>214</v>
      </c>
      <c r="J8" s="250"/>
      <c r="K8" s="250"/>
      <c r="L8" s="250"/>
      <c r="M8" s="251"/>
      <c r="N8" s="251"/>
      <c r="O8" s="1777">
        <f>H8</f>
        <v>2022</v>
      </c>
      <c r="P8" s="249" t="s">
        <v>214</v>
      </c>
      <c r="Q8" s="250"/>
      <c r="R8" s="250"/>
      <c r="S8" s="250"/>
      <c r="T8" s="251"/>
      <c r="U8" s="251"/>
      <c r="V8" s="1777">
        <v>2021</v>
      </c>
      <c r="W8" s="249" t="s">
        <v>214</v>
      </c>
      <c r="X8" s="250"/>
      <c r="Y8" s="250"/>
      <c r="Z8" s="250"/>
      <c r="AA8" s="251"/>
      <c r="AB8" s="251"/>
      <c r="AC8" s="1777">
        <v>2021</v>
      </c>
      <c r="AD8" s="249" t="s">
        <v>214</v>
      </c>
      <c r="AE8" s="250"/>
      <c r="AF8" s="250"/>
      <c r="AG8" s="250"/>
      <c r="AH8" s="251"/>
      <c r="AI8" s="251"/>
    </row>
    <row r="9" spans="1:38">
      <c r="A9" s="1777"/>
      <c r="B9" s="249" t="s">
        <v>215</v>
      </c>
      <c r="C9" s="250"/>
      <c r="D9" s="250"/>
      <c r="E9" s="250"/>
      <c r="F9" s="251">
        <f>D9+E9</f>
        <v>0</v>
      </c>
      <c r="G9" s="253"/>
      <c r="H9" s="1779"/>
      <c r="I9" s="249" t="s">
        <v>215</v>
      </c>
      <c r="J9" s="250"/>
      <c r="K9" s="250"/>
      <c r="L9" s="250"/>
      <c r="M9" s="251"/>
      <c r="N9" s="251"/>
      <c r="O9" s="1777"/>
      <c r="P9" s="249" t="s">
        <v>215</v>
      </c>
      <c r="Q9" s="250"/>
      <c r="R9" s="250"/>
      <c r="S9" s="250"/>
      <c r="T9" s="251"/>
      <c r="U9" s="251"/>
      <c r="V9" s="1777"/>
      <c r="W9" s="249" t="s">
        <v>215</v>
      </c>
      <c r="X9" s="250"/>
      <c r="Y9" s="250"/>
      <c r="Z9" s="250"/>
      <c r="AA9" s="251"/>
      <c r="AB9" s="251"/>
      <c r="AC9" s="1777"/>
      <c r="AD9" s="249" t="s">
        <v>215</v>
      </c>
      <c r="AE9" s="250"/>
      <c r="AF9" s="250"/>
      <c r="AG9" s="250"/>
      <c r="AH9" s="251"/>
      <c r="AI9" s="251"/>
    </row>
    <row r="10" spans="1:38">
      <c r="A10" s="1777"/>
      <c r="B10" s="249" t="s">
        <v>216</v>
      </c>
      <c r="C10" s="250"/>
      <c r="D10" s="250"/>
      <c r="E10" s="250"/>
      <c r="F10" s="251">
        <f t="shared" ref="F10:F73" si="0">D10+E10</f>
        <v>0</v>
      </c>
      <c r="G10" s="253"/>
      <c r="H10" s="1779"/>
      <c r="I10" s="249" t="s">
        <v>216</v>
      </c>
      <c r="J10" s="250"/>
      <c r="K10" s="250"/>
      <c r="L10" s="250"/>
      <c r="M10" s="251"/>
      <c r="N10" s="251"/>
      <c r="O10" s="1777"/>
      <c r="P10" s="249" t="s">
        <v>216</v>
      </c>
      <c r="Q10" s="250"/>
      <c r="R10" s="250"/>
      <c r="S10" s="250"/>
      <c r="T10" s="251"/>
      <c r="U10" s="251"/>
      <c r="V10" s="1777"/>
      <c r="W10" s="249" t="s">
        <v>216</v>
      </c>
      <c r="X10" s="250"/>
      <c r="Y10" s="250"/>
      <c r="Z10" s="250"/>
      <c r="AA10" s="251"/>
      <c r="AB10" s="251"/>
      <c r="AC10" s="1777"/>
      <c r="AD10" s="249" t="s">
        <v>216</v>
      </c>
      <c r="AE10" s="250"/>
      <c r="AF10" s="250"/>
      <c r="AG10" s="250"/>
      <c r="AH10" s="251"/>
      <c r="AI10" s="251"/>
    </row>
    <row r="11" spans="1:38">
      <c r="A11" s="1777"/>
      <c r="B11" s="249" t="s">
        <v>217</v>
      </c>
      <c r="C11" s="250"/>
      <c r="D11" s="250"/>
      <c r="E11" s="250"/>
      <c r="F11" s="251">
        <f t="shared" si="0"/>
        <v>0</v>
      </c>
      <c r="G11" s="253"/>
      <c r="H11" s="1779"/>
      <c r="I11" s="249" t="s">
        <v>217</v>
      </c>
      <c r="J11" s="250"/>
      <c r="K11" s="250"/>
      <c r="L11" s="250"/>
      <c r="M11" s="251"/>
      <c r="N11" s="251"/>
      <c r="O11" s="1777"/>
      <c r="P11" s="249" t="s">
        <v>217</v>
      </c>
      <c r="Q11" s="250"/>
      <c r="R11" s="250"/>
      <c r="S11" s="250"/>
      <c r="T11" s="251"/>
      <c r="U11" s="251"/>
      <c r="V11" s="1777"/>
      <c r="W11" s="249" t="s">
        <v>217</v>
      </c>
      <c r="X11" s="250"/>
      <c r="Y11" s="250"/>
      <c r="Z11" s="250"/>
      <c r="AA11" s="251"/>
      <c r="AB11" s="251"/>
      <c r="AC11" s="1777"/>
      <c r="AD11" s="249" t="s">
        <v>217</v>
      </c>
      <c r="AE11" s="250"/>
      <c r="AF11" s="250"/>
      <c r="AG11" s="250"/>
      <c r="AH11" s="251"/>
      <c r="AI11" s="251"/>
    </row>
    <row r="12" spans="1:38">
      <c r="A12" s="1777"/>
      <c r="B12" s="249" t="s">
        <v>218</v>
      </c>
      <c r="C12" s="250"/>
      <c r="D12" s="250"/>
      <c r="E12" s="250"/>
      <c r="F12" s="251">
        <f t="shared" si="0"/>
        <v>0</v>
      </c>
      <c r="G12" s="253"/>
      <c r="H12" s="1779"/>
      <c r="I12" s="249" t="s">
        <v>218</v>
      </c>
      <c r="J12" s="250"/>
      <c r="K12" s="250"/>
      <c r="L12" s="250"/>
      <c r="M12" s="251"/>
      <c r="N12" s="251"/>
      <c r="O12" s="1777"/>
      <c r="P12" s="249" t="s">
        <v>218</v>
      </c>
      <c r="Q12" s="250"/>
      <c r="R12" s="250"/>
      <c r="S12" s="250"/>
      <c r="T12" s="251"/>
      <c r="U12" s="251"/>
      <c r="V12" s="1777"/>
      <c r="W12" s="249" t="s">
        <v>218</v>
      </c>
      <c r="X12" s="250"/>
      <c r="Y12" s="250"/>
      <c r="Z12" s="250"/>
      <c r="AA12" s="251"/>
      <c r="AB12" s="251"/>
      <c r="AC12" s="1777"/>
      <c r="AD12" s="249" t="s">
        <v>218</v>
      </c>
      <c r="AE12" s="250"/>
      <c r="AF12" s="250"/>
      <c r="AG12" s="250"/>
      <c r="AH12" s="251"/>
      <c r="AI12" s="251"/>
    </row>
    <row r="13" spans="1:38">
      <c r="A13" s="1777"/>
      <c r="B13" s="249" t="s">
        <v>219</v>
      </c>
      <c r="C13" s="250"/>
      <c r="D13" s="250"/>
      <c r="E13" s="250"/>
      <c r="F13" s="251">
        <f t="shared" si="0"/>
        <v>0</v>
      </c>
      <c r="G13" s="253"/>
      <c r="H13" s="1779"/>
      <c r="I13" s="249" t="s">
        <v>219</v>
      </c>
      <c r="J13" s="250"/>
      <c r="K13" s="250"/>
      <c r="L13" s="250"/>
      <c r="M13" s="251"/>
      <c r="N13" s="251"/>
      <c r="O13" s="1777"/>
      <c r="P13" s="249" t="s">
        <v>219</v>
      </c>
      <c r="Q13" s="250"/>
      <c r="R13" s="250"/>
      <c r="S13" s="250"/>
      <c r="T13" s="251"/>
      <c r="U13" s="251"/>
      <c r="V13" s="1777"/>
      <c r="W13" s="249" t="s">
        <v>219</v>
      </c>
      <c r="X13" s="250"/>
      <c r="Y13" s="250"/>
      <c r="Z13" s="250"/>
      <c r="AA13" s="251"/>
      <c r="AB13" s="251"/>
      <c r="AC13" s="1777"/>
      <c r="AD13" s="249" t="s">
        <v>219</v>
      </c>
      <c r="AE13" s="250"/>
      <c r="AF13" s="250"/>
      <c r="AG13" s="250"/>
      <c r="AH13" s="251"/>
      <c r="AI13" s="251"/>
    </row>
    <row r="14" spans="1:38">
      <c r="A14" s="1777"/>
      <c r="B14" s="249" t="s">
        <v>220</v>
      </c>
      <c r="C14" s="250"/>
      <c r="D14" s="250"/>
      <c r="E14" s="250"/>
      <c r="F14" s="251">
        <f t="shared" si="0"/>
        <v>0</v>
      </c>
      <c r="G14" s="253"/>
      <c r="H14" s="1779"/>
      <c r="I14" s="249" t="s">
        <v>220</v>
      </c>
      <c r="J14" s="250"/>
      <c r="K14" s="250"/>
      <c r="L14" s="250"/>
      <c r="M14" s="251"/>
      <c r="N14" s="251"/>
      <c r="O14" s="1777"/>
      <c r="P14" s="249" t="s">
        <v>220</v>
      </c>
      <c r="Q14" s="250"/>
      <c r="R14" s="250"/>
      <c r="S14" s="250"/>
      <c r="T14" s="251"/>
      <c r="U14" s="251"/>
      <c r="V14" s="1777"/>
      <c r="W14" s="249" t="s">
        <v>220</v>
      </c>
      <c r="X14" s="250"/>
      <c r="Y14" s="250"/>
      <c r="Z14" s="250"/>
      <c r="AA14" s="251"/>
      <c r="AB14" s="251"/>
      <c r="AC14" s="1777"/>
      <c r="AD14" s="249" t="s">
        <v>220</v>
      </c>
      <c r="AE14" s="250"/>
      <c r="AF14" s="250"/>
      <c r="AG14" s="250"/>
      <c r="AH14" s="251"/>
      <c r="AI14" s="251"/>
    </row>
    <row r="15" spans="1:38">
      <c r="A15" s="1777"/>
      <c r="B15" s="249" t="s">
        <v>221</v>
      </c>
      <c r="C15" s="250"/>
      <c r="D15" s="250"/>
      <c r="E15" s="250"/>
      <c r="F15" s="251">
        <f t="shared" si="0"/>
        <v>0</v>
      </c>
      <c r="G15" s="253"/>
      <c r="H15" s="1779"/>
      <c r="I15" s="249" t="s">
        <v>221</v>
      </c>
      <c r="J15" s="250"/>
      <c r="K15" s="250"/>
      <c r="L15" s="250"/>
      <c r="M15" s="251"/>
      <c r="N15" s="251"/>
      <c r="O15" s="1777"/>
      <c r="P15" s="249" t="s">
        <v>221</v>
      </c>
      <c r="Q15" s="250"/>
      <c r="R15" s="250"/>
      <c r="S15" s="250"/>
      <c r="T15" s="251"/>
      <c r="U15" s="251"/>
      <c r="V15" s="1777"/>
      <c r="W15" s="249" t="s">
        <v>221</v>
      </c>
      <c r="X15" s="250"/>
      <c r="Y15" s="250"/>
      <c r="Z15" s="250"/>
      <c r="AA15" s="251"/>
      <c r="AB15" s="251"/>
      <c r="AC15" s="1777"/>
      <c r="AD15" s="249" t="s">
        <v>221</v>
      </c>
      <c r="AE15" s="250"/>
      <c r="AF15" s="250"/>
      <c r="AG15" s="250"/>
      <c r="AH15" s="251"/>
      <c r="AI15" s="251"/>
    </row>
    <row r="16" spans="1:38">
      <c r="A16" s="1777"/>
      <c r="B16" s="249" t="s">
        <v>222</v>
      </c>
      <c r="C16" s="250"/>
      <c r="D16" s="250"/>
      <c r="E16" s="250"/>
      <c r="F16" s="251">
        <f t="shared" si="0"/>
        <v>0</v>
      </c>
      <c r="G16" s="253"/>
      <c r="H16" s="1779"/>
      <c r="I16" s="249" t="s">
        <v>222</v>
      </c>
      <c r="J16" s="250"/>
      <c r="K16" s="250"/>
      <c r="L16" s="250"/>
      <c r="M16" s="251"/>
      <c r="N16" s="251"/>
      <c r="O16" s="1777"/>
      <c r="P16" s="249" t="s">
        <v>222</v>
      </c>
      <c r="Q16" s="250"/>
      <c r="R16" s="250"/>
      <c r="S16" s="250"/>
      <c r="T16" s="251"/>
      <c r="U16" s="251"/>
      <c r="V16" s="1777"/>
      <c r="W16" s="249" t="s">
        <v>222</v>
      </c>
      <c r="X16" s="250"/>
      <c r="Y16" s="250"/>
      <c r="Z16" s="250"/>
      <c r="AA16" s="251"/>
      <c r="AB16" s="251"/>
      <c r="AC16" s="1777"/>
      <c r="AD16" s="249" t="s">
        <v>222</v>
      </c>
      <c r="AE16" s="250"/>
      <c r="AF16" s="250"/>
      <c r="AG16" s="250"/>
      <c r="AH16" s="251"/>
      <c r="AI16" s="251"/>
    </row>
    <row r="17" spans="1:37">
      <c r="A17" s="1777"/>
      <c r="B17" s="249" t="s">
        <v>223</v>
      </c>
      <c r="C17" s="250"/>
      <c r="D17" s="250"/>
      <c r="E17" s="250"/>
      <c r="F17" s="251">
        <f t="shared" si="0"/>
        <v>0</v>
      </c>
      <c r="G17" s="253"/>
      <c r="H17" s="1779"/>
      <c r="I17" s="249" t="s">
        <v>223</v>
      </c>
      <c r="J17" s="250"/>
      <c r="K17" s="250"/>
      <c r="L17" s="250"/>
      <c r="M17" s="251"/>
      <c r="N17" s="251"/>
      <c r="O17" s="1777"/>
      <c r="P17" s="249" t="s">
        <v>223</v>
      </c>
      <c r="Q17" s="250"/>
      <c r="R17" s="250"/>
      <c r="S17" s="250"/>
      <c r="T17" s="251"/>
      <c r="U17" s="251"/>
      <c r="V17" s="1777"/>
      <c r="W17" s="249" t="s">
        <v>223</v>
      </c>
      <c r="X17" s="250"/>
      <c r="Y17" s="250"/>
      <c r="Z17" s="250"/>
      <c r="AA17" s="251"/>
      <c r="AB17" s="251"/>
      <c r="AC17" s="1777"/>
      <c r="AD17" s="249" t="s">
        <v>223</v>
      </c>
      <c r="AE17" s="250"/>
      <c r="AF17" s="250"/>
      <c r="AG17" s="250"/>
      <c r="AH17" s="251"/>
      <c r="AI17" s="251"/>
    </row>
    <row r="18" spans="1:37">
      <c r="A18" s="1777"/>
      <c r="B18" s="249" t="s">
        <v>224</v>
      </c>
      <c r="C18" s="250"/>
      <c r="D18" s="250"/>
      <c r="E18" s="250"/>
      <c r="F18" s="251">
        <f t="shared" si="0"/>
        <v>0</v>
      </c>
      <c r="G18" s="253"/>
      <c r="H18" s="1779"/>
      <c r="I18" s="249" t="s">
        <v>224</v>
      </c>
      <c r="J18" s="250"/>
      <c r="K18" s="250"/>
      <c r="L18" s="250"/>
      <c r="M18" s="251"/>
      <c r="N18" s="251"/>
      <c r="O18" s="1777"/>
      <c r="P18" s="249" t="s">
        <v>224</v>
      </c>
      <c r="Q18" s="250"/>
      <c r="R18" s="250"/>
      <c r="S18" s="250"/>
      <c r="T18" s="251"/>
      <c r="U18" s="251"/>
      <c r="V18" s="1777"/>
      <c r="W18" s="249" t="s">
        <v>224</v>
      </c>
      <c r="X18" s="250"/>
      <c r="Y18" s="250"/>
      <c r="Z18" s="250"/>
      <c r="AA18" s="251"/>
      <c r="AB18" s="251"/>
      <c r="AC18" s="1777"/>
      <c r="AD18" s="249" t="s">
        <v>224</v>
      </c>
      <c r="AE18" s="250"/>
      <c r="AF18" s="250"/>
      <c r="AG18" s="250"/>
      <c r="AH18" s="251"/>
      <c r="AI18" s="251"/>
    </row>
    <row r="19" spans="1:37">
      <c r="A19" s="1777"/>
      <c r="B19" s="249" t="s">
        <v>225</v>
      </c>
      <c r="C19" s="250"/>
      <c r="D19" s="250"/>
      <c r="E19" s="250"/>
      <c r="F19" s="251">
        <f t="shared" si="0"/>
        <v>0</v>
      </c>
      <c r="G19" s="254">
        <f>SUM(D8:D19)</f>
        <v>0</v>
      </c>
      <c r="H19" s="1780"/>
      <c r="I19" s="249" t="s">
        <v>225</v>
      </c>
      <c r="J19" s="250"/>
      <c r="K19" s="250"/>
      <c r="L19" s="250"/>
      <c r="M19" s="251"/>
      <c r="N19" s="251"/>
      <c r="O19" s="1777"/>
      <c r="P19" s="249" t="s">
        <v>225</v>
      </c>
      <c r="Q19" s="250"/>
      <c r="R19" s="250"/>
      <c r="S19" s="250"/>
      <c r="T19" s="251"/>
      <c r="U19" s="251"/>
      <c r="V19" s="1777"/>
      <c r="W19" s="249" t="s">
        <v>225</v>
      </c>
      <c r="X19" s="250"/>
      <c r="Y19" s="250"/>
      <c r="Z19" s="250"/>
      <c r="AA19" s="251"/>
      <c r="AB19" s="251"/>
      <c r="AC19" s="1777"/>
      <c r="AD19" s="249" t="s">
        <v>225</v>
      </c>
      <c r="AE19" s="250"/>
      <c r="AF19" s="250"/>
      <c r="AG19" s="250"/>
      <c r="AH19" s="251"/>
      <c r="AI19" s="251"/>
      <c r="AJ19" s="230">
        <f>A8</f>
        <v>2022</v>
      </c>
      <c r="AK19" s="255">
        <f>G19+N19+U19</f>
        <v>0</v>
      </c>
    </row>
    <row r="20" spans="1:37">
      <c r="A20" s="1777">
        <v>2023</v>
      </c>
      <c r="B20" s="249" t="s">
        <v>214</v>
      </c>
      <c r="C20" s="250" t="e">
        <f>C5-C6</f>
        <v>#REF!</v>
      </c>
      <c r="D20" s="250" t="e">
        <f>C20*$D$5/12</f>
        <v>#REF!</v>
      </c>
      <c r="E20" s="250" t="e">
        <f>$C$5/$D$6</f>
        <v>#REF!</v>
      </c>
      <c r="F20" s="251" t="e">
        <f t="shared" si="0"/>
        <v>#REF!</v>
      </c>
      <c r="G20" s="252"/>
      <c r="H20" s="1778">
        <f>H8+1</f>
        <v>2023</v>
      </c>
      <c r="I20" s="249" t="s">
        <v>214</v>
      </c>
      <c r="J20" s="250"/>
      <c r="K20" s="250"/>
      <c r="L20" s="250"/>
      <c r="M20" s="251">
        <f>K20+L20</f>
        <v>0</v>
      </c>
      <c r="N20" s="251"/>
      <c r="O20" s="1777">
        <f>O8+1</f>
        <v>2023</v>
      </c>
      <c r="P20" s="249" t="s">
        <v>214</v>
      </c>
      <c r="Q20" s="250"/>
      <c r="R20" s="250"/>
      <c r="S20" s="250"/>
      <c r="T20" s="251"/>
      <c r="U20" s="251"/>
      <c r="V20" s="1777">
        <f>V8+1</f>
        <v>2022</v>
      </c>
      <c r="W20" s="249" t="s">
        <v>214</v>
      </c>
      <c r="X20" s="250"/>
      <c r="Y20" s="250"/>
      <c r="Z20" s="250"/>
      <c r="AA20" s="251"/>
      <c r="AB20" s="251"/>
      <c r="AC20" s="1777">
        <f>AC8+1</f>
        <v>2022</v>
      </c>
      <c r="AD20" s="249" t="s">
        <v>214</v>
      </c>
      <c r="AE20" s="250"/>
      <c r="AF20" s="250"/>
      <c r="AG20" s="250"/>
      <c r="AH20" s="251"/>
      <c r="AI20" s="251"/>
      <c r="AK20" s="255"/>
    </row>
    <row r="21" spans="1:37">
      <c r="A21" s="1777"/>
      <c r="B21" s="249" t="s">
        <v>215</v>
      </c>
      <c r="C21" s="250" t="e">
        <f>C20-E20</f>
        <v>#REF!</v>
      </c>
      <c r="D21" s="250" t="e">
        <f t="shared" ref="D21:D84" si="1">C21*$D$5/12</f>
        <v>#REF!</v>
      </c>
      <c r="E21" s="250" t="e">
        <f t="shared" ref="E21:E84" si="2">$C$5/$D$6</f>
        <v>#REF!</v>
      </c>
      <c r="F21" s="251" t="e">
        <f t="shared" si="0"/>
        <v>#REF!</v>
      </c>
      <c r="G21" s="253"/>
      <c r="H21" s="1779"/>
      <c r="I21" s="249" t="s">
        <v>215</v>
      </c>
      <c r="J21" s="250"/>
      <c r="K21" s="250"/>
      <c r="L21" s="250"/>
      <c r="M21" s="251">
        <f t="shared" ref="M21:M84" si="3">K21+L21</f>
        <v>0</v>
      </c>
      <c r="N21" s="251"/>
      <c r="O21" s="1777"/>
      <c r="P21" s="249" t="s">
        <v>215</v>
      </c>
      <c r="Q21" s="250"/>
      <c r="R21" s="250"/>
      <c r="S21" s="250"/>
      <c r="T21" s="251"/>
      <c r="U21" s="251"/>
      <c r="V21" s="1777"/>
      <c r="W21" s="249" t="s">
        <v>215</v>
      </c>
      <c r="X21" s="250"/>
      <c r="Y21" s="250"/>
      <c r="Z21" s="250"/>
      <c r="AA21" s="251"/>
      <c r="AB21" s="251"/>
      <c r="AC21" s="1777"/>
      <c r="AD21" s="249" t="s">
        <v>215</v>
      </c>
      <c r="AE21" s="250"/>
      <c r="AF21" s="250"/>
      <c r="AG21" s="250"/>
      <c r="AH21" s="251"/>
      <c r="AI21" s="251"/>
      <c r="AK21" s="255"/>
    </row>
    <row r="22" spans="1:37">
      <c r="A22" s="1777"/>
      <c r="B22" s="249" t="s">
        <v>216</v>
      </c>
      <c r="C22" s="250" t="e">
        <f t="shared" ref="C22:C85" si="4">C21-E21</f>
        <v>#REF!</v>
      </c>
      <c r="D22" s="250" t="e">
        <f t="shared" si="1"/>
        <v>#REF!</v>
      </c>
      <c r="E22" s="250" t="e">
        <f t="shared" si="2"/>
        <v>#REF!</v>
      </c>
      <c r="F22" s="251" t="e">
        <f t="shared" si="0"/>
        <v>#REF!</v>
      </c>
      <c r="G22" s="253"/>
      <c r="H22" s="1779"/>
      <c r="I22" s="249" t="s">
        <v>216</v>
      </c>
      <c r="J22" s="250"/>
      <c r="K22" s="250"/>
      <c r="L22" s="250"/>
      <c r="M22" s="251">
        <f t="shared" si="3"/>
        <v>0</v>
      </c>
      <c r="N22" s="251"/>
      <c r="O22" s="1777"/>
      <c r="P22" s="249" t="s">
        <v>216</v>
      </c>
      <c r="Q22" s="250"/>
      <c r="R22" s="250"/>
      <c r="S22" s="250"/>
      <c r="T22" s="251"/>
      <c r="U22" s="251"/>
      <c r="V22" s="1777"/>
      <c r="W22" s="249" t="s">
        <v>216</v>
      </c>
      <c r="X22" s="250"/>
      <c r="Y22" s="250"/>
      <c r="Z22" s="250"/>
      <c r="AA22" s="251"/>
      <c r="AB22" s="251"/>
      <c r="AC22" s="1777"/>
      <c r="AD22" s="249" t="s">
        <v>216</v>
      </c>
      <c r="AE22" s="250"/>
      <c r="AF22" s="250"/>
      <c r="AG22" s="250"/>
      <c r="AH22" s="251"/>
      <c r="AI22" s="251"/>
      <c r="AK22" s="255"/>
    </row>
    <row r="23" spans="1:37">
      <c r="A23" s="1777"/>
      <c r="B23" s="249" t="s">
        <v>217</v>
      </c>
      <c r="C23" s="250" t="e">
        <f t="shared" si="4"/>
        <v>#REF!</v>
      </c>
      <c r="D23" s="250" t="e">
        <f t="shared" si="1"/>
        <v>#REF!</v>
      </c>
      <c r="E23" s="250" t="e">
        <f t="shared" si="2"/>
        <v>#REF!</v>
      </c>
      <c r="F23" s="251" t="e">
        <f t="shared" si="0"/>
        <v>#REF!</v>
      </c>
      <c r="G23" s="253"/>
      <c r="H23" s="1779"/>
      <c r="I23" s="249" t="s">
        <v>217</v>
      </c>
      <c r="J23" s="250"/>
      <c r="K23" s="250"/>
      <c r="L23" s="250"/>
      <c r="M23" s="251">
        <f t="shared" si="3"/>
        <v>0</v>
      </c>
      <c r="N23" s="251"/>
      <c r="O23" s="1777"/>
      <c r="P23" s="249" t="s">
        <v>217</v>
      </c>
      <c r="Q23" s="250"/>
      <c r="R23" s="250"/>
      <c r="S23" s="250"/>
      <c r="T23" s="251"/>
      <c r="U23" s="251"/>
      <c r="V23" s="1777"/>
      <c r="W23" s="249" t="s">
        <v>217</v>
      </c>
      <c r="X23" s="250"/>
      <c r="Y23" s="250"/>
      <c r="Z23" s="250"/>
      <c r="AA23" s="251"/>
      <c r="AB23" s="251"/>
      <c r="AC23" s="1777"/>
      <c r="AD23" s="249" t="s">
        <v>217</v>
      </c>
      <c r="AE23" s="250"/>
      <c r="AF23" s="250"/>
      <c r="AG23" s="250"/>
      <c r="AH23" s="251"/>
      <c r="AI23" s="251"/>
      <c r="AK23" s="255"/>
    </row>
    <row r="24" spans="1:37">
      <c r="A24" s="1777"/>
      <c r="B24" s="249" t="s">
        <v>218</v>
      </c>
      <c r="C24" s="250" t="e">
        <f t="shared" si="4"/>
        <v>#REF!</v>
      </c>
      <c r="D24" s="250" t="e">
        <f t="shared" si="1"/>
        <v>#REF!</v>
      </c>
      <c r="E24" s="250" t="e">
        <f t="shared" si="2"/>
        <v>#REF!</v>
      </c>
      <c r="F24" s="251" t="e">
        <f t="shared" si="0"/>
        <v>#REF!</v>
      </c>
      <c r="G24" s="253"/>
      <c r="H24" s="1779"/>
      <c r="I24" s="249" t="s">
        <v>218</v>
      </c>
      <c r="J24" s="250"/>
      <c r="K24" s="250"/>
      <c r="L24" s="250"/>
      <c r="M24" s="251">
        <f t="shared" si="3"/>
        <v>0</v>
      </c>
      <c r="N24" s="251"/>
      <c r="O24" s="1777"/>
      <c r="P24" s="249" t="s">
        <v>218</v>
      </c>
      <c r="Q24" s="250"/>
      <c r="R24" s="250"/>
      <c r="S24" s="250"/>
      <c r="T24" s="251"/>
      <c r="U24" s="251"/>
      <c r="V24" s="1777"/>
      <c r="W24" s="249" t="s">
        <v>218</v>
      </c>
      <c r="X24" s="250"/>
      <c r="Y24" s="250"/>
      <c r="Z24" s="250"/>
      <c r="AA24" s="251"/>
      <c r="AB24" s="251"/>
      <c r="AC24" s="1777"/>
      <c r="AD24" s="249" t="s">
        <v>218</v>
      </c>
      <c r="AE24" s="250"/>
      <c r="AF24" s="250"/>
      <c r="AG24" s="250"/>
      <c r="AH24" s="251"/>
      <c r="AI24" s="251"/>
      <c r="AK24" s="255"/>
    </row>
    <row r="25" spans="1:37">
      <c r="A25" s="1777"/>
      <c r="B25" s="249" t="s">
        <v>219</v>
      </c>
      <c r="C25" s="250" t="e">
        <f t="shared" si="4"/>
        <v>#REF!</v>
      </c>
      <c r="D25" s="250" t="e">
        <f t="shared" si="1"/>
        <v>#REF!</v>
      </c>
      <c r="E25" s="250" t="e">
        <f t="shared" si="2"/>
        <v>#REF!</v>
      </c>
      <c r="F25" s="251" t="e">
        <f t="shared" si="0"/>
        <v>#REF!</v>
      </c>
      <c r="G25" s="253"/>
      <c r="H25" s="1779"/>
      <c r="I25" s="249" t="s">
        <v>219</v>
      </c>
      <c r="J25" s="250"/>
      <c r="K25" s="250"/>
      <c r="L25" s="250"/>
      <c r="M25" s="251">
        <f t="shared" si="3"/>
        <v>0</v>
      </c>
      <c r="N25" s="251"/>
      <c r="O25" s="1777"/>
      <c r="P25" s="249" t="s">
        <v>219</v>
      </c>
      <c r="Q25" s="250"/>
      <c r="R25" s="250"/>
      <c r="S25" s="250"/>
      <c r="T25" s="251"/>
      <c r="U25" s="251"/>
      <c r="V25" s="1777"/>
      <c r="W25" s="249" t="s">
        <v>219</v>
      </c>
      <c r="X25" s="250"/>
      <c r="Y25" s="250"/>
      <c r="Z25" s="250"/>
      <c r="AA25" s="251"/>
      <c r="AB25" s="251"/>
      <c r="AC25" s="1777"/>
      <c r="AD25" s="249" t="s">
        <v>219</v>
      </c>
      <c r="AE25" s="250"/>
      <c r="AF25" s="250"/>
      <c r="AG25" s="250"/>
      <c r="AH25" s="251"/>
      <c r="AI25" s="251"/>
      <c r="AK25" s="255"/>
    </row>
    <row r="26" spans="1:37">
      <c r="A26" s="1777"/>
      <c r="B26" s="249" t="s">
        <v>220</v>
      </c>
      <c r="C26" s="250" t="e">
        <f t="shared" si="4"/>
        <v>#REF!</v>
      </c>
      <c r="D26" s="250" t="e">
        <f t="shared" si="1"/>
        <v>#REF!</v>
      </c>
      <c r="E26" s="250" t="e">
        <f t="shared" si="2"/>
        <v>#REF!</v>
      </c>
      <c r="F26" s="251" t="e">
        <f t="shared" si="0"/>
        <v>#REF!</v>
      </c>
      <c r="G26" s="253"/>
      <c r="H26" s="1779"/>
      <c r="I26" s="249" t="s">
        <v>220</v>
      </c>
      <c r="J26" s="250"/>
      <c r="K26" s="250"/>
      <c r="L26" s="250"/>
      <c r="M26" s="251">
        <f t="shared" si="3"/>
        <v>0</v>
      </c>
      <c r="N26" s="251"/>
      <c r="O26" s="1777"/>
      <c r="P26" s="249" t="s">
        <v>220</v>
      </c>
      <c r="Q26" s="250"/>
      <c r="R26" s="250"/>
      <c r="S26" s="250"/>
      <c r="T26" s="251"/>
      <c r="U26" s="251"/>
      <c r="V26" s="1777"/>
      <c r="W26" s="249" t="s">
        <v>220</v>
      </c>
      <c r="X26" s="250"/>
      <c r="Y26" s="250"/>
      <c r="Z26" s="250"/>
      <c r="AA26" s="251"/>
      <c r="AB26" s="251"/>
      <c r="AC26" s="1777"/>
      <c r="AD26" s="249" t="s">
        <v>220</v>
      </c>
      <c r="AE26" s="250"/>
      <c r="AF26" s="250"/>
      <c r="AG26" s="250"/>
      <c r="AH26" s="251"/>
      <c r="AI26" s="251"/>
      <c r="AK26" s="255"/>
    </row>
    <row r="27" spans="1:37">
      <c r="A27" s="1777"/>
      <c r="B27" s="249" t="s">
        <v>221</v>
      </c>
      <c r="C27" s="250" t="e">
        <f t="shared" si="4"/>
        <v>#REF!</v>
      </c>
      <c r="D27" s="250" t="e">
        <f t="shared" si="1"/>
        <v>#REF!</v>
      </c>
      <c r="E27" s="250" t="e">
        <f t="shared" si="2"/>
        <v>#REF!</v>
      </c>
      <c r="F27" s="251" t="e">
        <f t="shared" si="0"/>
        <v>#REF!</v>
      </c>
      <c r="G27" s="253"/>
      <c r="H27" s="1779"/>
      <c r="I27" s="249" t="s">
        <v>221</v>
      </c>
      <c r="J27" s="250"/>
      <c r="K27" s="250"/>
      <c r="L27" s="250"/>
      <c r="M27" s="251">
        <f t="shared" si="3"/>
        <v>0</v>
      </c>
      <c r="N27" s="251"/>
      <c r="O27" s="1777"/>
      <c r="P27" s="249" t="s">
        <v>221</v>
      </c>
      <c r="Q27" s="250"/>
      <c r="R27" s="250"/>
      <c r="S27" s="250"/>
      <c r="T27" s="251"/>
      <c r="U27" s="251"/>
      <c r="V27" s="1777"/>
      <c r="W27" s="249" t="s">
        <v>221</v>
      </c>
      <c r="X27" s="250"/>
      <c r="Y27" s="250"/>
      <c r="Z27" s="250"/>
      <c r="AA27" s="251"/>
      <c r="AB27" s="251"/>
      <c r="AC27" s="1777"/>
      <c r="AD27" s="249" t="s">
        <v>221</v>
      </c>
      <c r="AE27" s="250"/>
      <c r="AF27" s="250"/>
      <c r="AG27" s="250"/>
      <c r="AH27" s="251"/>
      <c r="AI27" s="251"/>
      <c r="AK27" s="255"/>
    </row>
    <row r="28" spans="1:37">
      <c r="A28" s="1777"/>
      <c r="B28" s="249" t="s">
        <v>222</v>
      </c>
      <c r="C28" s="250" t="e">
        <f t="shared" si="4"/>
        <v>#REF!</v>
      </c>
      <c r="D28" s="250" t="e">
        <f t="shared" si="1"/>
        <v>#REF!</v>
      </c>
      <c r="E28" s="250" t="e">
        <f t="shared" si="2"/>
        <v>#REF!</v>
      </c>
      <c r="F28" s="251" t="e">
        <f t="shared" si="0"/>
        <v>#REF!</v>
      </c>
      <c r="G28" s="253"/>
      <c r="H28" s="1779"/>
      <c r="I28" s="249" t="s">
        <v>222</v>
      </c>
      <c r="J28" s="250"/>
      <c r="K28" s="250"/>
      <c r="L28" s="250"/>
      <c r="M28" s="251">
        <f t="shared" si="3"/>
        <v>0</v>
      </c>
      <c r="N28" s="251"/>
      <c r="O28" s="1777"/>
      <c r="P28" s="249" t="s">
        <v>222</v>
      </c>
      <c r="Q28" s="250"/>
      <c r="R28" s="250"/>
      <c r="S28" s="250"/>
      <c r="T28" s="251"/>
      <c r="U28" s="251"/>
      <c r="V28" s="1777"/>
      <c r="W28" s="249" t="s">
        <v>222</v>
      </c>
      <c r="X28" s="250"/>
      <c r="Y28" s="250"/>
      <c r="Z28" s="250"/>
      <c r="AA28" s="251"/>
      <c r="AB28" s="251"/>
      <c r="AC28" s="1777"/>
      <c r="AD28" s="249" t="s">
        <v>222</v>
      </c>
      <c r="AE28" s="250"/>
      <c r="AF28" s="250"/>
      <c r="AG28" s="250"/>
      <c r="AH28" s="251"/>
      <c r="AI28" s="251"/>
      <c r="AK28" s="255"/>
    </row>
    <row r="29" spans="1:37">
      <c r="A29" s="1777"/>
      <c r="B29" s="249" t="s">
        <v>223</v>
      </c>
      <c r="C29" s="250" t="e">
        <f t="shared" si="4"/>
        <v>#REF!</v>
      </c>
      <c r="D29" s="250" t="e">
        <f t="shared" si="1"/>
        <v>#REF!</v>
      </c>
      <c r="E29" s="250" t="e">
        <f t="shared" si="2"/>
        <v>#REF!</v>
      </c>
      <c r="F29" s="251" t="e">
        <f t="shared" si="0"/>
        <v>#REF!</v>
      </c>
      <c r="G29" s="253"/>
      <c r="H29" s="1779"/>
      <c r="I29" s="249" t="s">
        <v>223</v>
      </c>
      <c r="J29" s="250"/>
      <c r="K29" s="250"/>
      <c r="L29" s="250"/>
      <c r="M29" s="251">
        <f t="shared" si="3"/>
        <v>0</v>
      </c>
      <c r="N29" s="251"/>
      <c r="O29" s="1777"/>
      <c r="P29" s="249" t="s">
        <v>223</v>
      </c>
      <c r="Q29" s="250"/>
      <c r="R29" s="250"/>
      <c r="S29" s="250"/>
      <c r="T29" s="251"/>
      <c r="U29" s="251"/>
      <c r="V29" s="1777"/>
      <c r="W29" s="249" t="s">
        <v>223</v>
      </c>
      <c r="X29" s="250"/>
      <c r="Y29" s="250"/>
      <c r="Z29" s="250"/>
      <c r="AA29" s="251"/>
      <c r="AB29" s="251"/>
      <c r="AC29" s="1777"/>
      <c r="AD29" s="249" t="s">
        <v>223</v>
      </c>
      <c r="AE29" s="250"/>
      <c r="AF29" s="250"/>
      <c r="AG29" s="250"/>
      <c r="AH29" s="251"/>
      <c r="AI29" s="251"/>
      <c r="AK29" s="255"/>
    </row>
    <row r="30" spans="1:37">
      <c r="A30" s="1777"/>
      <c r="B30" s="249" t="s">
        <v>224</v>
      </c>
      <c r="C30" s="250" t="e">
        <f t="shared" si="4"/>
        <v>#REF!</v>
      </c>
      <c r="D30" s="250" t="e">
        <f t="shared" si="1"/>
        <v>#REF!</v>
      </c>
      <c r="E30" s="250" t="e">
        <f t="shared" si="2"/>
        <v>#REF!</v>
      </c>
      <c r="F30" s="251" t="e">
        <f t="shared" si="0"/>
        <v>#REF!</v>
      </c>
      <c r="G30" s="253"/>
      <c r="H30" s="1779"/>
      <c r="I30" s="249" t="s">
        <v>224</v>
      </c>
      <c r="J30" s="250"/>
      <c r="K30" s="250"/>
      <c r="L30" s="250"/>
      <c r="M30" s="251">
        <f t="shared" si="3"/>
        <v>0</v>
      </c>
      <c r="N30" s="251"/>
      <c r="O30" s="1777"/>
      <c r="P30" s="249" t="s">
        <v>224</v>
      </c>
      <c r="Q30" s="250"/>
      <c r="R30" s="250"/>
      <c r="S30" s="250"/>
      <c r="T30" s="251"/>
      <c r="U30" s="251"/>
      <c r="V30" s="1777"/>
      <c r="W30" s="249" t="s">
        <v>224</v>
      </c>
      <c r="X30" s="250"/>
      <c r="Y30" s="250"/>
      <c r="Z30" s="250"/>
      <c r="AA30" s="251"/>
      <c r="AB30" s="251"/>
      <c r="AC30" s="1777"/>
      <c r="AD30" s="249" t="s">
        <v>224</v>
      </c>
      <c r="AE30" s="250"/>
      <c r="AF30" s="250"/>
      <c r="AG30" s="250"/>
      <c r="AH30" s="251"/>
      <c r="AI30" s="251"/>
      <c r="AK30" s="255"/>
    </row>
    <row r="31" spans="1:37">
      <c r="A31" s="1777"/>
      <c r="B31" s="249" t="s">
        <v>225</v>
      </c>
      <c r="C31" s="250" t="e">
        <f t="shared" si="4"/>
        <v>#REF!</v>
      </c>
      <c r="D31" s="250" t="e">
        <f t="shared" si="1"/>
        <v>#REF!</v>
      </c>
      <c r="E31" s="250" t="e">
        <f t="shared" si="2"/>
        <v>#REF!</v>
      </c>
      <c r="F31" s="251" t="e">
        <f t="shared" si="0"/>
        <v>#REF!</v>
      </c>
      <c r="G31" s="254" t="e">
        <f>SUM(D20:D31)</f>
        <v>#REF!</v>
      </c>
      <c r="H31" s="1780"/>
      <c r="I31" s="249" t="s">
        <v>225</v>
      </c>
      <c r="J31" s="250"/>
      <c r="K31" s="250"/>
      <c r="L31" s="250"/>
      <c r="M31" s="251">
        <f t="shared" si="3"/>
        <v>0</v>
      </c>
      <c r="N31" s="254">
        <f>SUM(K20:K31)</f>
        <v>0</v>
      </c>
      <c r="O31" s="1777"/>
      <c r="P31" s="249" t="s">
        <v>225</v>
      </c>
      <c r="Q31" s="250"/>
      <c r="R31" s="250"/>
      <c r="S31" s="250"/>
      <c r="T31" s="251"/>
      <c r="U31" s="251"/>
      <c r="V31" s="1777"/>
      <c r="W31" s="249" t="s">
        <v>225</v>
      </c>
      <c r="X31" s="250"/>
      <c r="Y31" s="250"/>
      <c r="Z31" s="250"/>
      <c r="AA31" s="251"/>
      <c r="AB31" s="251"/>
      <c r="AC31" s="1777"/>
      <c r="AD31" s="249" t="s">
        <v>225</v>
      </c>
      <c r="AE31" s="250"/>
      <c r="AF31" s="250"/>
      <c r="AG31" s="250"/>
      <c r="AH31" s="251"/>
      <c r="AI31" s="251"/>
      <c r="AJ31" s="230">
        <f>AJ19+1</f>
        <v>2023</v>
      </c>
      <c r="AK31" s="255" t="e">
        <f>G31+N31+U31+AB31+AI31</f>
        <v>#REF!</v>
      </c>
    </row>
    <row r="32" spans="1:37">
      <c r="A32" s="1777">
        <f>A20+1</f>
        <v>2024</v>
      </c>
      <c r="B32" s="249" t="s">
        <v>214</v>
      </c>
      <c r="C32" s="250" t="e">
        <f t="shared" si="4"/>
        <v>#REF!</v>
      </c>
      <c r="D32" s="250" t="e">
        <f t="shared" si="1"/>
        <v>#REF!</v>
      </c>
      <c r="E32" s="250" t="e">
        <f t="shared" si="2"/>
        <v>#REF!</v>
      </c>
      <c r="F32" s="251" t="e">
        <f t="shared" si="0"/>
        <v>#REF!</v>
      </c>
      <c r="G32" s="252"/>
      <c r="H32" s="1778">
        <f>H20+1</f>
        <v>2024</v>
      </c>
      <c r="I32" s="249" t="s">
        <v>214</v>
      </c>
      <c r="J32" s="250" t="e">
        <f>J5-J6</f>
        <v>#REF!</v>
      </c>
      <c r="K32" s="250" t="e">
        <f t="shared" ref="K32:K95" si="5">J32*$D$5/12</f>
        <v>#REF!</v>
      </c>
      <c r="L32" s="250" t="e">
        <f t="shared" ref="L32:L95" si="6">$J$5/$K$6</f>
        <v>#REF!</v>
      </c>
      <c r="M32" s="251" t="e">
        <f t="shared" si="3"/>
        <v>#REF!</v>
      </c>
      <c r="N32" s="251"/>
      <c r="O32" s="1777">
        <f>O20+1</f>
        <v>2024</v>
      </c>
      <c r="P32" s="249" t="s">
        <v>214</v>
      </c>
      <c r="Q32" s="250"/>
      <c r="R32" s="250">
        <f>Q32*$D$5/12</f>
        <v>0</v>
      </c>
      <c r="S32" s="250"/>
      <c r="T32" s="251">
        <f>R32+S32</f>
        <v>0</v>
      </c>
      <c r="U32" s="251"/>
      <c r="V32" s="1777">
        <f>V20+1</f>
        <v>2023</v>
      </c>
      <c r="W32" s="249" t="s">
        <v>214</v>
      </c>
      <c r="X32" s="250"/>
      <c r="Y32" s="250">
        <f>X32*$D$5/12</f>
        <v>0</v>
      </c>
      <c r="Z32" s="250"/>
      <c r="AA32" s="251">
        <f>Y32+Z32</f>
        <v>0</v>
      </c>
      <c r="AB32" s="251"/>
      <c r="AC32" s="1777">
        <f>AC20+1</f>
        <v>2023</v>
      </c>
      <c r="AD32" s="249" t="s">
        <v>214</v>
      </c>
      <c r="AE32" s="250"/>
      <c r="AF32" s="250">
        <f>AE32*$D$5/12</f>
        <v>0</v>
      </c>
      <c r="AG32" s="250"/>
      <c r="AH32" s="251">
        <f>AF32+AG32</f>
        <v>0</v>
      </c>
      <c r="AI32" s="251"/>
      <c r="AK32" s="255"/>
    </row>
    <row r="33" spans="1:37">
      <c r="A33" s="1777"/>
      <c r="B33" s="249" t="s">
        <v>215</v>
      </c>
      <c r="C33" s="250" t="e">
        <f t="shared" si="4"/>
        <v>#REF!</v>
      </c>
      <c r="D33" s="250" t="e">
        <f t="shared" si="1"/>
        <v>#REF!</v>
      </c>
      <c r="E33" s="250" t="e">
        <f t="shared" si="2"/>
        <v>#REF!</v>
      </c>
      <c r="F33" s="251" t="e">
        <f t="shared" si="0"/>
        <v>#REF!</v>
      </c>
      <c r="G33" s="253"/>
      <c r="H33" s="1779"/>
      <c r="I33" s="249" t="s">
        <v>215</v>
      </c>
      <c r="J33" s="250" t="e">
        <f t="shared" ref="J33:J96" si="7">J32-L32</f>
        <v>#REF!</v>
      </c>
      <c r="K33" s="250" t="e">
        <f t="shared" si="5"/>
        <v>#REF!</v>
      </c>
      <c r="L33" s="250" t="e">
        <f t="shared" si="6"/>
        <v>#REF!</v>
      </c>
      <c r="M33" s="251" t="e">
        <f t="shared" si="3"/>
        <v>#REF!</v>
      </c>
      <c r="N33" s="251"/>
      <c r="O33" s="1777"/>
      <c r="P33" s="249" t="s">
        <v>215</v>
      </c>
      <c r="Q33" s="250"/>
      <c r="R33" s="250">
        <f t="shared" ref="R33:R96" si="8">Q33*$D$5/12</f>
        <v>0</v>
      </c>
      <c r="S33" s="250"/>
      <c r="T33" s="251">
        <f>R33+S33</f>
        <v>0</v>
      </c>
      <c r="U33" s="251"/>
      <c r="V33" s="1777"/>
      <c r="W33" s="249" t="s">
        <v>215</v>
      </c>
      <c r="X33" s="250"/>
      <c r="Y33" s="250">
        <f t="shared" ref="Y33:Y67" si="9">X33*$D$5/12</f>
        <v>0</v>
      </c>
      <c r="Z33" s="250"/>
      <c r="AA33" s="251">
        <f>Y33+Z33</f>
        <v>0</v>
      </c>
      <c r="AB33" s="251"/>
      <c r="AC33" s="1777"/>
      <c r="AD33" s="249" t="s">
        <v>215</v>
      </c>
      <c r="AE33" s="250"/>
      <c r="AF33" s="250">
        <f t="shared" ref="AF33:AF67" si="10">AE33*$D$5/12</f>
        <v>0</v>
      </c>
      <c r="AG33" s="250"/>
      <c r="AH33" s="251">
        <f>AF33+AG33</f>
        <v>0</v>
      </c>
      <c r="AI33" s="251"/>
      <c r="AK33" s="255"/>
    </row>
    <row r="34" spans="1:37">
      <c r="A34" s="1777"/>
      <c r="B34" s="249" t="s">
        <v>216</v>
      </c>
      <c r="C34" s="250" t="e">
        <f t="shared" si="4"/>
        <v>#REF!</v>
      </c>
      <c r="D34" s="250" t="e">
        <f t="shared" si="1"/>
        <v>#REF!</v>
      </c>
      <c r="E34" s="250" t="e">
        <f t="shared" si="2"/>
        <v>#REF!</v>
      </c>
      <c r="F34" s="251" t="e">
        <f t="shared" si="0"/>
        <v>#REF!</v>
      </c>
      <c r="G34" s="253"/>
      <c r="H34" s="1779"/>
      <c r="I34" s="249" t="s">
        <v>216</v>
      </c>
      <c r="J34" s="250" t="e">
        <f t="shared" si="7"/>
        <v>#REF!</v>
      </c>
      <c r="K34" s="250" t="e">
        <f t="shared" si="5"/>
        <v>#REF!</v>
      </c>
      <c r="L34" s="250" t="e">
        <f t="shared" si="6"/>
        <v>#REF!</v>
      </c>
      <c r="M34" s="251" t="e">
        <f t="shared" si="3"/>
        <v>#REF!</v>
      </c>
      <c r="N34" s="251"/>
      <c r="O34" s="1777"/>
      <c r="P34" s="249" t="s">
        <v>216</v>
      </c>
      <c r="Q34" s="250"/>
      <c r="R34" s="250">
        <f t="shared" si="8"/>
        <v>0</v>
      </c>
      <c r="S34" s="250"/>
      <c r="T34" s="251">
        <f t="shared" ref="T34:T97" si="11">R34+S34</f>
        <v>0</v>
      </c>
      <c r="U34" s="251"/>
      <c r="V34" s="1777"/>
      <c r="W34" s="249" t="s">
        <v>216</v>
      </c>
      <c r="X34" s="250"/>
      <c r="Y34" s="250">
        <f t="shared" si="9"/>
        <v>0</v>
      </c>
      <c r="Z34" s="250"/>
      <c r="AA34" s="251">
        <f t="shared" ref="AA34:AA97" si="12">Y34+Z34</f>
        <v>0</v>
      </c>
      <c r="AB34" s="251"/>
      <c r="AC34" s="1777"/>
      <c r="AD34" s="249" t="s">
        <v>216</v>
      </c>
      <c r="AE34" s="250"/>
      <c r="AF34" s="250">
        <f t="shared" si="10"/>
        <v>0</v>
      </c>
      <c r="AG34" s="250"/>
      <c r="AH34" s="251">
        <f t="shared" ref="AH34:AH97" si="13">AF34+AG34</f>
        <v>0</v>
      </c>
      <c r="AI34" s="251"/>
      <c r="AK34" s="255"/>
    </row>
    <row r="35" spans="1:37">
      <c r="A35" s="1777"/>
      <c r="B35" s="249" t="s">
        <v>217</v>
      </c>
      <c r="C35" s="250" t="e">
        <f t="shared" si="4"/>
        <v>#REF!</v>
      </c>
      <c r="D35" s="250" t="e">
        <f t="shared" si="1"/>
        <v>#REF!</v>
      </c>
      <c r="E35" s="250" t="e">
        <f t="shared" si="2"/>
        <v>#REF!</v>
      </c>
      <c r="F35" s="251" t="e">
        <f t="shared" si="0"/>
        <v>#REF!</v>
      </c>
      <c r="G35" s="253"/>
      <c r="H35" s="1779"/>
      <c r="I35" s="249" t="s">
        <v>217</v>
      </c>
      <c r="J35" s="250" t="e">
        <f t="shared" si="7"/>
        <v>#REF!</v>
      </c>
      <c r="K35" s="250" t="e">
        <f t="shared" si="5"/>
        <v>#REF!</v>
      </c>
      <c r="L35" s="250" t="e">
        <f t="shared" si="6"/>
        <v>#REF!</v>
      </c>
      <c r="M35" s="251" t="e">
        <f t="shared" si="3"/>
        <v>#REF!</v>
      </c>
      <c r="N35" s="251"/>
      <c r="O35" s="1777"/>
      <c r="P35" s="249" t="s">
        <v>217</v>
      </c>
      <c r="Q35" s="250"/>
      <c r="R35" s="250">
        <f t="shared" si="8"/>
        <v>0</v>
      </c>
      <c r="S35" s="250"/>
      <c r="T35" s="251">
        <f t="shared" si="11"/>
        <v>0</v>
      </c>
      <c r="U35" s="251"/>
      <c r="V35" s="1777"/>
      <c r="W35" s="249" t="s">
        <v>217</v>
      </c>
      <c r="X35" s="250"/>
      <c r="Y35" s="250">
        <f t="shared" si="9"/>
        <v>0</v>
      </c>
      <c r="Z35" s="250"/>
      <c r="AA35" s="251">
        <f t="shared" si="12"/>
        <v>0</v>
      </c>
      <c r="AB35" s="251"/>
      <c r="AC35" s="1777"/>
      <c r="AD35" s="249" t="s">
        <v>217</v>
      </c>
      <c r="AE35" s="250"/>
      <c r="AF35" s="250">
        <f t="shared" si="10"/>
        <v>0</v>
      </c>
      <c r="AG35" s="250"/>
      <c r="AH35" s="251">
        <f t="shared" si="13"/>
        <v>0</v>
      </c>
      <c r="AI35" s="251"/>
      <c r="AK35" s="255"/>
    </row>
    <row r="36" spans="1:37">
      <c r="A36" s="1777"/>
      <c r="B36" s="249" t="s">
        <v>218</v>
      </c>
      <c r="C36" s="250" t="e">
        <f t="shared" si="4"/>
        <v>#REF!</v>
      </c>
      <c r="D36" s="250" t="e">
        <f t="shared" si="1"/>
        <v>#REF!</v>
      </c>
      <c r="E36" s="250" t="e">
        <f t="shared" si="2"/>
        <v>#REF!</v>
      </c>
      <c r="F36" s="251" t="e">
        <f t="shared" si="0"/>
        <v>#REF!</v>
      </c>
      <c r="G36" s="253"/>
      <c r="H36" s="1779"/>
      <c r="I36" s="249" t="s">
        <v>218</v>
      </c>
      <c r="J36" s="250" t="e">
        <f t="shared" si="7"/>
        <v>#REF!</v>
      </c>
      <c r="K36" s="250" t="e">
        <f t="shared" si="5"/>
        <v>#REF!</v>
      </c>
      <c r="L36" s="250" t="e">
        <f t="shared" si="6"/>
        <v>#REF!</v>
      </c>
      <c r="M36" s="251" t="e">
        <f t="shared" si="3"/>
        <v>#REF!</v>
      </c>
      <c r="N36" s="251"/>
      <c r="O36" s="1777"/>
      <c r="P36" s="249" t="s">
        <v>218</v>
      </c>
      <c r="Q36" s="250"/>
      <c r="R36" s="250">
        <f t="shared" si="8"/>
        <v>0</v>
      </c>
      <c r="S36" s="250"/>
      <c r="T36" s="251">
        <f t="shared" si="11"/>
        <v>0</v>
      </c>
      <c r="U36" s="251"/>
      <c r="V36" s="1777"/>
      <c r="W36" s="249" t="s">
        <v>218</v>
      </c>
      <c r="X36" s="250"/>
      <c r="Y36" s="250">
        <f t="shared" si="9"/>
        <v>0</v>
      </c>
      <c r="Z36" s="250"/>
      <c r="AA36" s="251">
        <f t="shared" si="12"/>
        <v>0</v>
      </c>
      <c r="AB36" s="251"/>
      <c r="AC36" s="1777"/>
      <c r="AD36" s="249" t="s">
        <v>218</v>
      </c>
      <c r="AE36" s="250"/>
      <c r="AF36" s="250">
        <f t="shared" si="10"/>
        <v>0</v>
      </c>
      <c r="AG36" s="250"/>
      <c r="AH36" s="251">
        <f t="shared" si="13"/>
        <v>0</v>
      </c>
      <c r="AI36" s="251"/>
      <c r="AK36" s="255"/>
    </row>
    <row r="37" spans="1:37">
      <c r="A37" s="1777"/>
      <c r="B37" s="249" t="s">
        <v>219</v>
      </c>
      <c r="C37" s="250" t="e">
        <f t="shared" si="4"/>
        <v>#REF!</v>
      </c>
      <c r="D37" s="250" t="e">
        <f t="shared" si="1"/>
        <v>#REF!</v>
      </c>
      <c r="E37" s="250" t="e">
        <f t="shared" si="2"/>
        <v>#REF!</v>
      </c>
      <c r="F37" s="251" t="e">
        <f t="shared" si="0"/>
        <v>#REF!</v>
      </c>
      <c r="G37" s="253"/>
      <c r="H37" s="1779"/>
      <c r="I37" s="249" t="s">
        <v>219</v>
      </c>
      <c r="J37" s="250" t="e">
        <f t="shared" si="7"/>
        <v>#REF!</v>
      </c>
      <c r="K37" s="250" t="e">
        <f t="shared" si="5"/>
        <v>#REF!</v>
      </c>
      <c r="L37" s="250" t="e">
        <f t="shared" si="6"/>
        <v>#REF!</v>
      </c>
      <c r="M37" s="251" t="e">
        <f t="shared" si="3"/>
        <v>#REF!</v>
      </c>
      <c r="N37" s="251"/>
      <c r="O37" s="1777"/>
      <c r="P37" s="249" t="s">
        <v>219</v>
      </c>
      <c r="Q37" s="250"/>
      <c r="R37" s="250">
        <f t="shared" si="8"/>
        <v>0</v>
      </c>
      <c r="S37" s="250"/>
      <c r="T37" s="251">
        <f t="shared" si="11"/>
        <v>0</v>
      </c>
      <c r="U37" s="251"/>
      <c r="V37" s="1777"/>
      <c r="W37" s="249" t="s">
        <v>219</v>
      </c>
      <c r="X37" s="250"/>
      <c r="Y37" s="250">
        <f t="shared" si="9"/>
        <v>0</v>
      </c>
      <c r="Z37" s="250"/>
      <c r="AA37" s="251">
        <f t="shared" si="12"/>
        <v>0</v>
      </c>
      <c r="AB37" s="251"/>
      <c r="AC37" s="1777"/>
      <c r="AD37" s="249" t="s">
        <v>219</v>
      </c>
      <c r="AE37" s="250"/>
      <c r="AF37" s="250">
        <f t="shared" si="10"/>
        <v>0</v>
      </c>
      <c r="AG37" s="250"/>
      <c r="AH37" s="251">
        <f t="shared" si="13"/>
        <v>0</v>
      </c>
      <c r="AI37" s="251"/>
      <c r="AK37" s="255"/>
    </row>
    <row r="38" spans="1:37">
      <c r="A38" s="1777"/>
      <c r="B38" s="249" t="s">
        <v>220</v>
      </c>
      <c r="C38" s="250" t="e">
        <f t="shared" si="4"/>
        <v>#REF!</v>
      </c>
      <c r="D38" s="250" t="e">
        <f t="shared" si="1"/>
        <v>#REF!</v>
      </c>
      <c r="E38" s="250" t="e">
        <f t="shared" si="2"/>
        <v>#REF!</v>
      </c>
      <c r="F38" s="251" t="e">
        <f t="shared" si="0"/>
        <v>#REF!</v>
      </c>
      <c r="G38" s="253"/>
      <c r="H38" s="1779"/>
      <c r="I38" s="249" t="s">
        <v>220</v>
      </c>
      <c r="J38" s="250" t="e">
        <f t="shared" si="7"/>
        <v>#REF!</v>
      </c>
      <c r="K38" s="250" t="e">
        <f t="shared" si="5"/>
        <v>#REF!</v>
      </c>
      <c r="L38" s="250" t="e">
        <f t="shared" si="6"/>
        <v>#REF!</v>
      </c>
      <c r="M38" s="251" t="e">
        <f t="shared" si="3"/>
        <v>#REF!</v>
      </c>
      <c r="N38" s="251"/>
      <c r="O38" s="1777"/>
      <c r="P38" s="249" t="s">
        <v>220</v>
      </c>
      <c r="Q38" s="250"/>
      <c r="R38" s="250">
        <f t="shared" si="8"/>
        <v>0</v>
      </c>
      <c r="S38" s="250"/>
      <c r="T38" s="251">
        <f t="shared" si="11"/>
        <v>0</v>
      </c>
      <c r="U38" s="251"/>
      <c r="V38" s="1777"/>
      <c r="W38" s="249" t="s">
        <v>220</v>
      </c>
      <c r="X38" s="250"/>
      <c r="Y38" s="250">
        <f t="shared" si="9"/>
        <v>0</v>
      </c>
      <c r="Z38" s="250"/>
      <c r="AA38" s="251">
        <f t="shared" si="12"/>
        <v>0</v>
      </c>
      <c r="AB38" s="251"/>
      <c r="AC38" s="1777"/>
      <c r="AD38" s="249" t="s">
        <v>220</v>
      </c>
      <c r="AE38" s="250"/>
      <c r="AF38" s="250">
        <f t="shared" si="10"/>
        <v>0</v>
      </c>
      <c r="AG38" s="250"/>
      <c r="AH38" s="251">
        <f t="shared" si="13"/>
        <v>0</v>
      </c>
      <c r="AI38" s="251"/>
      <c r="AK38" s="255"/>
    </row>
    <row r="39" spans="1:37">
      <c r="A39" s="1777"/>
      <c r="B39" s="249" t="s">
        <v>221</v>
      </c>
      <c r="C39" s="250" t="e">
        <f t="shared" si="4"/>
        <v>#REF!</v>
      </c>
      <c r="D39" s="250" t="e">
        <f t="shared" si="1"/>
        <v>#REF!</v>
      </c>
      <c r="E39" s="250" t="e">
        <f t="shared" si="2"/>
        <v>#REF!</v>
      </c>
      <c r="F39" s="251" t="e">
        <f t="shared" si="0"/>
        <v>#REF!</v>
      </c>
      <c r="G39" s="253"/>
      <c r="H39" s="1779"/>
      <c r="I39" s="249" t="s">
        <v>221</v>
      </c>
      <c r="J39" s="250" t="e">
        <f t="shared" si="7"/>
        <v>#REF!</v>
      </c>
      <c r="K39" s="250" t="e">
        <f t="shared" si="5"/>
        <v>#REF!</v>
      </c>
      <c r="L39" s="250" t="e">
        <f t="shared" si="6"/>
        <v>#REF!</v>
      </c>
      <c r="M39" s="251" t="e">
        <f t="shared" si="3"/>
        <v>#REF!</v>
      </c>
      <c r="N39" s="251"/>
      <c r="O39" s="1777"/>
      <c r="P39" s="249" t="s">
        <v>221</v>
      </c>
      <c r="Q39" s="250"/>
      <c r="R39" s="250">
        <f t="shared" si="8"/>
        <v>0</v>
      </c>
      <c r="S39" s="250"/>
      <c r="T39" s="251">
        <f t="shared" si="11"/>
        <v>0</v>
      </c>
      <c r="U39" s="251"/>
      <c r="V39" s="1777"/>
      <c r="W39" s="249" t="s">
        <v>221</v>
      </c>
      <c r="X39" s="250"/>
      <c r="Y39" s="250">
        <f t="shared" si="9"/>
        <v>0</v>
      </c>
      <c r="Z39" s="250"/>
      <c r="AA39" s="251">
        <f t="shared" si="12"/>
        <v>0</v>
      </c>
      <c r="AB39" s="251"/>
      <c r="AC39" s="1777"/>
      <c r="AD39" s="249" t="s">
        <v>221</v>
      </c>
      <c r="AE39" s="250"/>
      <c r="AF39" s="250">
        <f t="shared" si="10"/>
        <v>0</v>
      </c>
      <c r="AG39" s="250"/>
      <c r="AH39" s="251">
        <f t="shared" si="13"/>
        <v>0</v>
      </c>
      <c r="AI39" s="251"/>
      <c r="AK39" s="255"/>
    </row>
    <row r="40" spans="1:37">
      <c r="A40" s="1777"/>
      <c r="B40" s="249" t="s">
        <v>222</v>
      </c>
      <c r="C40" s="250" t="e">
        <f t="shared" si="4"/>
        <v>#REF!</v>
      </c>
      <c r="D40" s="250" t="e">
        <f t="shared" si="1"/>
        <v>#REF!</v>
      </c>
      <c r="E40" s="250" t="e">
        <f t="shared" si="2"/>
        <v>#REF!</v>
      </c>
      <c r="F40" s="251" t="e">
        <f t="shared" si="0"/>
        <v>#REF!</v>
      </c>
      <c r="G40" s="253"/>
      <c r="H40" s="1779"/>
      <c r="I40" s="249" t="s">
        <v>222</v>
      </c>
      <c r="J40" s="250" t="e">
        <f t="shared" si="7"/>
        <v>#REF!</v>
      </c>
      <c r="K40" s="250" t="e">
        <f t="shared" si="5"/>
        <v>#REF!</v>
      </c>
      <c r="L40" s="250" t="e">
        <f t="shared" si="6"/>
        <v>#REF!</v>
      </c>
      <c r="M40" s="251" t="e">
        <f t="shared" si="3"/>
        <v>#REF!</v>
      </c>
      <c r="N40" s="251"/>
      <c r="O40" s="1777"/>
      <c r="P40" s="249" t="s">
        <v>222</v>
      </c>
      <c r="Q40" s="250"/>
      <c r="R40" s="250">
        <f t="shared" si="8"/>
        <v>0</v>
      </c>
      <c r="S40" s="250"/>
      <c r="T40" s="251">
        <f t="shared" si="11"/>
        <v>0</v>
      </c>
      <c r="U40" s="251"/>
      <c r="V40" s="1777"/>
      <c r="W40" s="249" t="s">
        <v>222</v>
      </c>
      <c r="X40" s="250"/>
      <c r="Y40" s="250">
        <f t="shared" si="9"/>
        <v>0</v>
      </c>
      <c r="Z40" s="250"/>
      <c r="AA40" s="251">
        <f t="shared" si="12"/>
        <v>0</v>
      </c>
      <c r="AB40" s="251"/>
      <c r="AC40" s="1777"/>
      <c r="AD40" s="249" t="s">
        <v>222</v>
      </c>
      <c r="AE40" s="250"/>
      <c r="AF40" s="250">
        <f t="shared" si="10"/>
        <v>0</v>
      </c>
      <c r="AG40" s="250"/>
      <c r="AH40" s="251">
        <f t="shared" si="13"/>
        <v>0</v>
      </c>
      <c r="AI40" s="251"/>
      <c r="AK40" s="255"/>
    </row>
    <row r="41" spans="1:37">
      <c r="A41" s="1777"/>
      <c r="B41" s="249" t="s">
        <v>223</v>
      </c>
      <c r="C41" s="250" t="e">
        <f t="shared" si="4"/>
        <v>#REF!</v>
      </c>
      <c r="D41" s="250" t="e">
        <f t="shared" si="1"/>
        <v>#REF!</v>
      </c>
      <c r="E41" s="250" t="e">
        <f t="shared" si="2"/>
        <v>#REF!</v>
      </c>
      <c r="F41" s="251" t="e">
        <f t="shared" si="0"/>
        <v>#REF!</v>
      </c>
      <c r="G41" s="253"/>
      <c r="H41" s="1779"/>
      <c r="I41" s="249" t="s">
        <v>223</v>
      </c>
      <c r="J41" s="250" t="e">
        <f t="shared" si="7"/>
        <v>#REF!</v>
      </c>
      <c r="K41" s="250" t="e">
        <f t="shared" si="5"/>
        <v>#REF!</v>
      </c>
      <c r="L41" s="250" t="e">
        <f t="shared" si="6"/>
        <v>#REF!</v>
      </c>
      <c r="M41" s="251" t="e">
        <f t="shared" si="3"/>
        <v>#REF!</v>
      </c>
      <c r="N41" s="251"/>
      <c r="O41" s="1777"/>
      <c r="P41" s="249" t="s">
        <v>223</v>
      </c>
      <c r="Q41" s="250"/>
      <c r="R41" s="250">
        <f t="shared" si="8"/>
        <v>0</v>
      </c>
      <c r="S41" s="250"/>
      <c r="T41" s="251">
        <f t="shared" si="11"/>
        <v>0</v>
      </c>
      <c r="U41" s="251"/>
      <c r="V41" s="1777"/>
      <c r="W41" s="249" t="s">
        <v>223</v>
      </c>
      <c r="X41" s="250"/>
      <c r="Y41" s="250">
        <f t="shared" si="9"/>
        <v>0</v>
      </c>
      <c r="Z41" s="250"/>
      <c r="AA41" s="251">
        <f t="shared" si="12"/>
        <v>0</v>
      </c>
      <c r="AB41" s="251"/>
      <c r="AC41" s="1777"/>
      <c r="AD41" s="249" t="s">
        <v>223</v>
      </c>
      <c r="AE41" s="250"/>
      <c r="AF41" s="250">
        <f t="shared" si="10"/>
        <v>0</v>
      </c>
      <c r="AG41" s="250"/>
      <c r="AH41" s="251">
        <f t="shared" si="13"/>
        <v>0</v>
      </c>
      <c r="AI41" s="251"/>
      <c r="AK41" s="255"/>
    </row>
    <row r="42" spans="1:37">
      <c r="A42" s="1777"/>
      <c r="B42" s="249" t="s">
        <v>224</v>
      </c>
      <c r="C42" s="250" t="e">
        <f t="shared" si="4"/>
        <v>#REF!</v>
      </c>
      <c r="D42" s="250" t="e">
        <f t="shared" si="1"/>
        <v>#REF!</v>
      </c>
      <c r="E42" s="250" t="e">
        <f t="shared" si="2"/>
        <v>#REF!</v>
      </c>
      <c r="F42" s="251" t="e">
        <f t="shared" si="0"/>
        <v>#REF!</v>
      </c>
      <c r="G42" s="253"/>
      <c r="H42" s="1779"/>
      <c r="I42" s="249" t="s">
        <v>224</v>
      </c>
      <c r="J42" s="250" t="e">
        <f t="shared" si="7"/>
        <v>#REF!</v>
      </c>
      <c r="K42" s="250" t="e">
        <f t="shared" si="5"/>
        <v>#REF!</v>
      </c>
      <c r="L42" s="250" t="e">
        <f t="shared" si="6"/>
        <v>#REF!</v>
      </c>
      <c r="M42" s="251" t="e">
        <f t="shared" si="3"/>
        <v>#REF!</v>
      </c>
      <c r="N42" s="251"/>
      <c r="O42" s="1777"/>
      <c r="P42" s="249" t="s">
        <v>224</v>
      </c>
      <c r="Q42" s="250"/>
      <c r="R42" s="250">
        <f t="shared" si="8"/>
        <v>0</v>
      </c>
      <c r="S42" s="250"/>
      <c r="T42" s="251">
        <f t="shared" si="11"/>
        <v>0</v>
      </c>
      <c r="U42" s="251"/>
      <c r="V42" s="1777"/>
      <c r="W42" s="249" t="s">
        <v>224</v>
      </c>
      <c r="X42" s="250"/>
      <c r="Y42" s="250">
        <f t="shared" si="9"/>
        <v>0</v>
      </c>
      <c r="Z42" s="250"/>
      <c r="AA42" s="251">
        <f t="shared" si="12"/>
        <v>0</v>
      </c>
      <c r="AB42" s="251"/>
      <c r="AC42" s="1777"/>
      <c r="AD42" s="249" t="s">
        <v>224</v>
      </c>
      <c r="AE42" s="250"/>
      <c r="AF42" s="250">
        <f t="shared" si="10"/>
        <v>0</v>
      </c>
      <c r="AG42" s="250"/>
      <c r="AH42" s="251">
        <f t="shared" si="13"/>
        <v>0</v>
      </c>
      <c r="AI42" s="251"/>
      <c r="AK42" s="255"/>
    </row>
    <row r="43" spans="1:37">
      <c r="A43" s="1777"/>
      <c r="B43" s="249" t="s">
        <v>225</v>
      </c>
      <c r="C43" s="250" t="e">
        <f t="shared" si="4"/>
        <v>#REF!</v>
      </c>
      <c r="D43" s="250" t="e">
        <f t="shared" si="1"/>
        <v>#REF!</v>
      </c>
      <c r="E43" s="250" t="e">
        <f t="shared" si="2"/>
        <v>#REF!</v>
      </c>
      <c r="F43" s="251" t="e">
        <f t="shared" si="0"/>
        <v>#REF!</v>
      </c>
      <c r="G43" s="254" t="e">
        <f>SUM(D32:D43)</f>
        <v>#REF!</v>
      </c>
      <c r="H43" s="1780"/>
      <c r="I43" s="249" t="s">
        <v>225</v>
      </c>
      <c r="J43" s="250" t="e">
        <f t="shared" si="7"/>
        <v>#REF!</v>
      </c>
      <c r="K43" s="250" t="e">
        <f t="shared" si="5"/>
        <v>#REF!</v>
      </c>
      <c r="L43" s="250" t="e">
        <f t="shared" si="6"/>
        <v>#REF!</v>
      </c>
      <c r="M43" s="251" t="e">
        <f t="shared" si="3"/>
        <v>#REF!</v>
      </c>
      <c r="N43" s="254" t="e">
        <f>SUM(K32:K43)</f>
        <v>#REF!</v>
      </c>
      <c r="O43" s="1777"/>
      <c r="P43" s="249" t="s">
        <v>225</v>
      </c>
      <c r="Q43" s="250"/>
      <c r="R43" s="250">
        <f t="shared" si="8"/>
        <v>0</v>
      </c>
      <c r="S43" s="250"/>
      <c r="T43" s="251">
        <f t="shared" si="11"/>
        <v>0</v>
      </c>
      <c r="U43" s="254">
        <f>SUM(R32:R43)</f>
        <v>0</v>
      </c>
      <c r="V43" s="1777"/>
      <c r="W43" s="249" t="s">
        <v>225</v>
      </c>
      <c r="X43" s="250"/>
      <c r="Y43" s="250">
        <f t="shared" si="9"/>
        <v>0</v>
      </c>
      <c r="Z43" s="250"/>
      <c r="AA43" s="251">
        <f t="shared" si="12"/>
        <v>0</v>
      </c>
      <c r="AB43" s="254">
        <f>SUM(Y32:Y43)</f>
        <v>0</v>
      </c>
      <c r="AC43" s="1777"/>
      <c r="AD43" s="249" t="s">
        <v>225</v>
      </c>
      <c r="AE43" s="250"/>
      <c r="AF43" s="250">
        <f t="shared" si="10"/>
        <v>0</v>
      </c>
      <c r="AG43" s="250"/>
      <c r="AH43" s="251">
        <f t="shared" si="13"/>
        <v>0</v>
      </c>
      <c r="AI43" s="254">
        <f>SUM(AF32:AF43)</f>
        <v>0</v>
      </c>
      <c r="AJ43" s="230">
        <f>AJ31+1</f>
        <v>2024</v>
      </c>
      <c r="AK43" s="255" t="e">
        <f>G43+N43+U43+AB43+AI43</f>
        <v>#REF!</v>
      </c>
    </row>
    <row r="44" spans="1:37">
      <c r="A44" s="1777">
        <f>A32+1</f>
        <v>2025</v>
      </c>
      <c r="B44" s="249" t="s">
        <v>214</v>
      </c>
      <c r="C44" s="250" t="e">
        <f t="shared" si="4"/>
        <v>#REF!</v>
      </c>
      <c r="D44" s="250" t="e">
        <f t="shared" si="1"/>
        <v>#REF!</v>
      </c>
      <c r="E44" s="250" t="e">
        <f t="shared" si="2"/>
        <v>#REF!</v>
      </c>
      <c r="F44" s="251" t="e">
        <f t="shared" si="0"/>
        <v>#REF!</v>
      </c>
      <c r="G44" s="252"/>
      <c r="H44" s="1778">
        <f>H32+1</f>
        <v>2025</v>
      </c>
      <c r="I44" s="249" t="s">
        <v>214</v>
      </c>
      <c r="J44" s="250" t="e">
        <f t="shared" si="7"/>
        <v>#REF!</v>
      </c>
      <c r="K44" s="250" t="e">
        <f t="shared" si="5"/>
        <v>#REF!</v>
      </c>
      <c r="L44" s="250" t="e">
        <f t="shared" si="6"/>
        <v>#REF!</v>
      </c>
      <c r="M44" s="251" t="e">
        <f t="shared" si="3"/>
        <v>#REF!</v>
      </c>
      <c r="N44" s="251"/>
      <c r="O44" s="1777">
        <f>O32+1</f>
        <v>2025</v>
      </c>
      <c r="P44" s="249" t="s">
        <v>214</v>
      </c>
      <c r="Q44" s="250">
        <f>Q5-Q6</f>
        <v>0</v>
      </c>
      <c r="R44" s="250">
        <f>Q44*$R$5/12</f>
        <v>0</v>
      </c>
      <c r="S44" s="250">
        <f>$Q$5/R$6</f>
        <v>0</v>
      </c>
      <c r="T44" s="251">
        <f t="shared" si="11"/>
        <v>0</v>
      </c>
      <c r="U44" s="251"/>
      <c r="V44" s="1777">
        <f>V32+1</f>
        <v>2024</v>
      </c>
      <c r="W44" s="249" t="s">
        <v>214</v>
      </c>
      <c r="X44" s="250"/>
      <c r="Y44" s="250">
        <f t="shared" si="9"/>
        <v>0</v>
      </c>
      <c r="Z44" s="250"/>
      <c r="AA44" s="251">
        <f t="shared" si="12"/>
        <v>0</v>
      </c>
      <c r="AB44" s="251"/>
      <c r="AC44" s="1777">
        <f>AC32+1</f>
        <v>2024</v>
      </c>
      <c r="AD44" s="249" t="s">
        <v>214</v>
      </c>
      <c r="AE44" s="250"/>
      <c r="AF44" s="250">
        <f t="shared" si="10"/>
        <v>0</v>
      </c>
      <c r="AG44" s="250"/>
      <c r="AH44" s="251">
        <f t="shared" si="13"/>
        <v>0</v>
      </c>
      <c r="AI44" s="251"/>
      <c r="AK44" s="255"/>
    </row>
    <row r="45" spans="1:37">
      <c r="A45" s="1777"/>
      <c r="B45" s="249" t="s">
        <v>215</v>
      </c>
      <c r="C45" s="250" t="e">
        <f t="shared" si="4"/>
        <v>#REF!</v>
      </c>
      <c r="D45" s="250" t="e">
        <f t="shared" si="1"/>
        <v>#REF!</v>
      </c>
      <c r="E45" s="250" t="e">
        <f t="shared" si="2"/>
        <v>#REF!</v>
      </c>
      <c r="F45" s="251" t="e">
        <f t="shared" si="0"/>
        <v>#REF!</v>
      </c>
      <c r="G45" s="253"/>
      <c r="H45" s="1779"/>
      <c r="I45" s="249" t="s">
        <v>215</v>
      </c>
      <c r="J45" s="250" t="e">
        <f t="shared" si="7"/>
        <v>#REF!</v>
      </c>
      <c r="K45" s="250" t="e">
        <f t="shared" si="5"/>
        <v>#REF!</v>
      </c>
      <c r="L45" s="250" t="e">
        <f t="shared" si="6"/>
        <v>#REF!</v>
      </c>
      <c r="M45" s="251" t="e">
        <f t="shared" si="3"/>
        <v>#REF!</v>
      </c>
      <c r="N45" s="251"/>
      <c r="O45" s="1777"/>
      <c r="P45" s="249" t="s">
        <v>215</v>
      </c>
      <c r="Q45" s="250">
        <f>Q44-S44</f>
        <v>0</v>
      </c>
      <c r="R45" s="250">
        <f t="shared" si="8"/>
        <v>0</v>
      </c>
      <c r="S45" s="250">
        <f t="shared" ref="S45:S108" si="14">$Q$5/R$6</f>
        <v>0</v>
      </c>
      <c r="T45" s="251">
        <f t="shared" si="11"/>
        <v>0</v>
      </c>
      <c r="U45" s="251"/>
      <c r="V45" s="1777"/>
      <c r="W45" s="249" t="s">
        <v>215</v>
      </c>
      <c r="X45" s="250"/>
      <c r="Y45" s="250">
        <f t="shared" si="9"/>
        <v>0</v>
      </c>
      <c r="Z45" s="250"/>
      <c r="AA45" s="251">
        <f t="shared" si="12"/>
        <v>0</v>
      </c>
      <c r="AB45" s="251"/>
      <c r="AC45" s="1777"/>
      <c r="AD45" s="249" t="s">
        <v>215</v>
      </c>
      <c r="AE45" s="250"/>
      <c r="AF45" s="250">
        <f t="shared" si="10"/>
        <v>0</v>
      </c>
      <c r="AG45" s="250"/>
      <c r="AH45" s="251">
        <f t="shared" si="13"/>
        <v>0</v>
      </c>
      <c r="AI45" s="251"/>
      <c r="AK45" s="255"/>
    </row>
    <row r="46" spans="1:37">
      <c r="A46" s="1777"/>
      <c r="B46" s="249" t="s">
        <v>216</v>
      </c>
      <c r="C46" s="250" t="e">
        <f t="shared" si="4"/>
        <v>#REF!</v>
      </c>
      <c r="D46" s="250" t="e">
        <f t="shared" si="1"/>
        <v>#REF!</v>
      </c>
      <c r="E46" s="250" t="e">
        <f t="shared" si="2"/>
        <v>#REF!</v>
      </c>
      <c r="F46" s="251" t="e">
        <f t="shared" si="0"/>
        <v>#REF!</v>
      </c>
      <c r="G46" s="253"/>
      <c r="H46" s="1779"/>
      <c r="I46" s="249" t="s">
        <v>216</v>
      </c>
      <c r="J46" s="250" t="e">
        <f t="shared" si="7"/>
        <v>#REF!</v>
      </c>
      <c r="K46" s="250" t="e">
        <f t="shared" si="5"/>
        <v>#REF!</v>
      </c>
      <c r="L46" s="250" t="e">
        <f t="shared" si="6"/>
        <v>#REF!</v>
      </c>
      <c r="M46" s="251" t="e">
        <f t="shared" si="3"/>
        <v>#REF!</v>
      </c>
      <c r="N46" s="251"/>
      <c r="O46" s="1777"/>
      <c r="P46" s="249" t="s">
        <v>216</v>
      </c>
      <c r="Q46" s="250">
        <f t="shared" ref="Q46:Q109" si="15">Q45-S45</f>
        <v>0</v>
      </c>
      <c r="R46" s="250">
        <f t="shared" si="8"/>
        <v>0</v>
      </c>
      <c r="S46" s="250">
        <f t="shared" si="14"/>
        <v>0</v>
      </c>
      <c r="T46" s="251">
        <f t="shared" si="11"/>
        <v>0</v>
      </c>
      <c r="U46" s="251"/>
      <c r="V46" s="1777"/>
      <c r="W46" s="249" t="s">
        <v>216</v>
      </c>
      <c r="X46" s="250"/>
      <c r="Y46" s="250">
        <f t="shared" si="9"/>
        <v>0</v>
      </c>
      <c r="Z46" s="250"/>
      <c r="AA46" s="251">
        <f t="shared" si="12"/>
        <v>0</v>
      </c>
      <c r="AB46" s="251"/>
      <c r="AC46" s="1777"/>
      <c r="AD46" s="249" t="s">
        <v>216</v>
      </c>
      <c r="AE46" s="250"/>
      <c r="AF46" s="250">
        <f t="shared" si="10"/>
        <v>0</v>
      </c>
      <c r="AG46" s="250"/>
      <c r="AH46" s="251">
        <f t="shared" si="13"/>
        <v>0</v>
      </c>
      <c r="AI46" s="251"/>
      <c r="AK46" s="255"/>
    </row>
    <row r="47" spans="1:37">
      <c r="A47" s="1777"/>
      <c r="B47" s="249" t="s">
        <v>217</v>
      </c>
      <c r="C47" s="250" t="e">
        <f t="shared" si="4"/>
        <v>#REF!</v>
      </c>
      <c r="D47" s="250" t="e">
        <f t="shared" si="1"/>
        <v>#REF!</v>
      </c>
      <c r="E47" s="250" t="e">
        <f t="shared" si="2"/>
        <v>#REF!</v>
      </c>
      <c r="F47" s="251" t="e">
        <f t="shared" si="0"/>
        <v>#REF!</v>
      </c>
      <c r="G47" s="253"/>
      <c r="H47" s="1779"/>
      <c r="I47" s="249" t="s">
        <v>217</v>
      </c>
      <c r="J47" s="250" t="e">
        <f t="shared" si="7"/>
        <v>#REF!</v>
      </c>
      <c r="K47" s="250" t="e">
        <f t="shared" si="5"/>
        <v>#REF!</v>
      </c>
      <c r="L47" s="250" t="e">
        <f t="shared" si="6"/>
        <v>#REF!</v>
      </c>
      <c r="M47" s="251" t="e">
        <f t="shared" si="3"/>
        <v>#REF!</v>
      </c>
      <c r="N47" s="251"/>
      <c r="O47" s="1777"/>
      <c r="P47" s="249" t="s">
        <v>217</v>
      </c>
      <c r="Q47" s="250">
        <f t="shared" si="15"/>
        <v>0</v>
      </c>
      <c r="R47" s="250">
        <f t="shared" si="8"/>
        <v>0</v>
      </c>
      <c r="S47" s="250">
        <f t="shared" si="14"/>
        <v>0</v>
      </c>
      <c r="T47" s="251">
        <f t="shared" si="11"/>
        <v>0</v>
      </c>
      <c r="U47" s="251"/>
      <c r="V47" s="1777"/>
      <c r="W47" s="249" t="s">
        <v>217</v>
      </c>
      <c r="X47" s="250"/>
      <c r="Y47" s="250">
        <f t="shared" si="9"/>
        <v>0</v>
      </c>
      <c r="Z47" s="250"/>
      <c r="AA47" s="251">
        <f t="shared" si="12"/>
        <v>0</v>
      </c>
      <c r="AB47" s="251"/>
      <c r="AC47" s="1777"/>
      <c r="AD47" s="249" t="s">
        <v>217</v>
      </c>
      <c r="AE47" s="250"/>
      <c r="AF47" s="250">
        <f t="shared" si="10"/>
        <v>0</v>
      </c>
      <c r="AG47" s="250"/>
      <c r="AH47" s="251">
        <f t="shared" si="13"/>
        <v>0</v>
      </c>
      <c r="AI47" s="251"/>
      <c r="AK47" s="255"/>
    </row>
    <row r="48" spans="1:37">
      <c r="A48" s="1777"/>
      <c r="B48" s="249" t="s">
        <v>218</v>
      </c>
      <c r="C48" s="250" t="e">
        <f t="shared" si="4"/>
        <v>#REF!</v>
      </c>
      <c r="D48" s="250" t="e">
        <f t="shared" si="1"/>
        <v>#REF!</v>
      </c>
      <c r="E48" s="250" t="e">
        <f t="shared" si="2"/>
        <v>#REF!</v>
      </c>
      <c r="F48" s="251" t="e">
        <f t="shared" si="0"/>
        <v>#REF!</v>
      </c>
      <c r="G48" s="253"/>
      <c r="H48" s="1779"/>
      <c r="I48" s="249" t="s">
        <v>218</v>
      </c>
      <c r="J48" s="250" t="e">
        <f t="shared" si="7"/>
        <v>#REF!</v>
      </c>
      <c r="K48" s="250" t="e">
        <f t="shared" si="5"/>
        <v>#REF!</v>
      </c>
      <c r="L48" s="250" t="e">
        <f t="shared" si="6"/>
        <v>#REF!</v>
      </c>
      <c r="M48" s="251" t="e">
        <f t="shared" si="3"/>
        <v>#REF!</v>
      </c>
      <c r="N48" s="251"/>
      <c r="O48" s="1777"/>
      <c r="P48" s="249" t="s">
        <v>218</v>
      </c>
      <c r="Q48" s="250">
        <f t="shared" si="15"/>
        <v>0</v>
      </c>
      <c r="R48" s="250">
        <f t="shared" si="8"/>
        <v>0</v>
      </c>
      <c r="S48" s="250">
        <f t="shared" si="14"/>
        <v>0</v>
      </c>
      <c r="T48" s="251">
        <f t="shared" si="11"/>
        <v>0</v>
      </c>
      <c r="U48" s="251"/>
      <c r="V48" s="1777"/>
      <c r="W48" s="249" t="s">
        <v>218</v>
      </c>
      <c r="X48" s="250"/>
      <c r="Y48" s="250">
        <f t="shared" si="9"/>
        <v>0</v>
      </c>
      <c r="Z48" s="250"/>
      <c r="AA48" s="251">
        <f t="shared" si="12"/>
        <v>0</v>
      </c>
      <c r="AB48" s="251"/>
      <c r="AC48" s="1777"/>
      <c r="AD48" s="249" t="s">
        <v>218</v>
      </c>
      <c r="AE48" s="250"/>
      <c r="AF48" s="250">
        <f t="shared" si="10"/>
        <v>0</v>
      </c>
      <c r="AG48" s="250"/>
      <c r="AH48" s="251">
        <f t="shared" si="13"/>
        <v>0</v>
      </c>
      <c r="AI48" s="251"/>
      <c r="AK48" s="255"/>
    </row>
    <row r="49" spans="1:37">
      <c r="A49" s="1777"/>
      <c r="B49" s="249" t="s">
        <v>219</v>
      </c>
      <c r="C49" s="250" t="e">
        <f t="shared" si="4"/>
        <v>#REF!</v>
      </c>
      <c r="D49" s="250" t="e">
        <f t="shared" si="1"/>
        <v>#REF!</v>
      </c>
      <c r="E49" s="250" t="e">
        <f t="shared" si="2"/>
        <v>#REF!</v>
      </c>
      <c r="F49" s="251" t="e">
        <f t="shared" si="0"/>
        <v>#REF!</v>
      </c>
      <c r="G49" s="253"/>
      <c r="H49" s="1779"/>
      <c r="I49" s="249" t="s">
        <v>219</v>
      </c>
      <c r="J49" s="250" t="e">
        <f t="shared" si="7"/>
        <v>#REF!</v>
      </c>
      <c r="K49" s="250" t="e">
        <f t="shared" si="5"/>
        <v>#REF!</v>
      </c>
      <c r="L49" s="250" t="e">
        <f t="shared" si="6"/>
        <v>#REF!</v>
      </c>
      <c r="M49" s="251" t="e">
        <f t="shared" si="3"/>
        <v>#REF!</v>
      </c>
      <c r="N49" s="251"/>
      <c r="O49" s="1777"/>
      <c r="P49" s="249" t="s">
        <v>219</v>
      </c>
      <c r="Q49" s="250">
        <f t="shared" si="15"/>
        <v>0</v>
      </c>
      <c r="R49" s="250">
        <f t="shared" si="8"/>
        <v>0</v>
      </c>
      <c r="S49" s="250">
        <f t="shared" si="14"/>
        <v>0</v>
      </c>
      <c r="T49" s="251">
        <f t="shared" si="11"/>
        <v>0</v>
      </c>
      <c r="U49" s="251"/>
      <c r="V49" s="1777"/>
      <c r="W49" s="249" t="s">
        <v>219</v>
      </c>
      <c r="X49" s="250"/>
      <c r="Y49" s="250">
        <f t="shared" si="9"/>
        <v>0</v>
      </c>
      <c r="Z49" s="250"/>
      <c r="AA49" s="251">
        <f t="shared" si="12"/>
        <v>0</v>
      </c>
      <c r="AB49" s="251"/>
      <c r="AC49" s="1777"/>
      <c r="AD49" s="249" t="s">
        <v>219</v>
      </c>
      <c r="AE49" s="250"/>
      <c r="AF49" s="250">
        <f t="shared" si="10"/>
        <v>0</v>
      </c>
      <c r="AG49" s="250"/>
      <c r="AH49" s="251">
        <f t="shared" si="13"/>
        <v>0</v>
      </c>
      <c r="AI49" s="251"/>
      <c r="AK49" s="255"/>
    </row>
    <row r="50" spans="1:37">
      <c r="A50" s="1777"/>
      <c r="B50" s="249" t="s">
        <v>220</v>
      </c>
      <c r="C50" s="250" t="e">
        <f t="shared" si="4"/>
        <v>#REF!</v>
      </c>
      <c r="D50" s="250" t="e">
        <f t="shared" si="1"/>
        <v>#REF!</v>
      </c>
      <c r="E50" s="250" t="e">
        <f t="shared" si="2"/>
        <v>#REF!</v>
      </c>
      <c r="F50" s="251" t="e">
        <f t="shared" si="0"/>
        <v>#REF!</v>
      </c>
      <c r="G50" s="253"/>
      <c r="H50" s="1779"/>
      <c r="I50" s="249" t="s">
        <v>220</v>
      </c>
      <c r="J50" s="250" t="e">
        <f t="shared" si="7"/>
        <v>#REF!</v>
      </c>
      <c r="K50" s="250" t="e">
        <f t="shared" si="5"/>
        <v>#REF!</v>
      </c>
      <c r="L50" s="250" t="e">
        <f t="shared" si="6"/>
        <v>#REF!</v>
      </c>
      <c r="M50" s="251" t="e">
        <f t="shared" si="3"/>
        <v>#REF!</v>
      </c>
      <c r="N50" s="251"/>
      <c r="O50" s="1777"/>
      <c r="P50" s="249" t="s">
        <v>220</v>
      </c>
      <c r="Q50" s="250">
        <f t="shared" si="15"/>
        <v>0</v>
      </c>
      <c r="R50" s="250">
        <f t="shared" si="8"/>
        <v>0</v>
      </c>
      <c r="S50" s="250">
        <f t="shared" si="14"/>
        <v>0</v>
      </c>
      <c r="T50" s="251">
        <f t="shared" si="11"/>
        <v>0</v>
      </c>
      <c r="U50" s="251"/>
      <c r="V50" s="1777"/>
      <c r="W50" s="249" t="s">
        <v>220</v>
      </c>
      <c r="X50" s="250"/>
      <c r="Y50" s="250">
        <f t="shared" si="9"/>
        <v>0</v>
      </c>
      <c r="Z50" s="250"/>
      <c r="AA50" s="251">
        <f t="shared" si="12"/>
        <v>0</v>
      </c>
      <c r="AB50" s="251"/>
      <c r="AC50" s="1777"/>
      <c r="AD50" s="249" t="s">
        <v>220</v>
      </c>
      <c r="AE50" s="250"/>
      <c r="AF50" s="250">
        <f t="shared" si="10"/>
        <v>0</v>
      </c>
      <c r="AG50" s="250"/>
      <c r="AH50" s="251">
        <f t="shared" si="13"/>
        <v>0</v>
      </c>
      <c r="AI50" s="251"/>
      <c r="AK50" s="255"/>
    </row>
    <row r="51" spans="1:37">
      <c r="A51" s="1777"/>
      <c r="B51" s="249" t="s">
        <v>221</v>
      </c>
      <c r="C51" s="250" t="e">
        <f t="shared" si="4"/>
        <v>#REF!</v>
      </c>
      <c r="D51" s="250" t="e">
        <f t="shared" si="1"/>
        <v>#REF!</v>
      </c>
      <c r="E51" s="250" t="e">
        <f t="shared" si="2"/>
        <v>#REF!</v>
      </c>
      <c r="F51" s="251" t="e">
        <f t="shared" si="0"/>
        <v>#REF!</v>
      </c>
      <c r="G51" s="253"/>
      <c r="H51" s="1779"/>
      <c r="I51" s="249" t="s">
        <v>221</v>
      </c>
      <c r="J51" s="250" t="e">
        <f t="shared" si="7"/>
        <v>#REF!</v>
      </c>
      <c r="K51" s="250" t="e">
        <f t="shared" si="5"/>
        <v>#REF!</v>
      </c>
      <c r="L51" s="250" t="e">
        <f t="shared" si="6"/>
        <v>#REF!</v>
      </c>
      <c r="M51" s="251" t="e">
        <f t="shared" si="3"/>
        <v>#REF!</v>
      </c>
      <c r="N51" s="251"/>
      <c r="O51" s="1777"/>
      <c r="P51" s="249" t="s">
        <v>221</v>
      </c>
      <c r="Q51" s="250">
        <f t="shared" si="15"/>
        <v>0</v>
      </c>
      <c r="R51" s="250">
        <f t="shared" si="8"/>
        <v>0</v>
      </c>
      <c r="S51" s="250">
        <f t="shared" si="14"/>
        <v>0</v>
      </c>
      <c r="T51" s="251">
        <f t="shared" si="11"/>
        <v>0</v>
      </c>
      <c r="U51" s="251"/>
      <c r="V51" s="1777"/>
      <c r="W51" s="249" t="s">
        <v>221</v>
      </c>
      <c r="X51" s="250"/>
      <c r="Y51" s="250">
        <f t="shared" si="9"/>
        <v>0</v>
      </c>
      <c r="Z51" s="250"/>
      <c r="AA51" s="251">
        <f t="shared" si="12"/>
        <v>0</v>
      </c>
      <c r="AB51" s="251"/>
      <c r="AC51" s="1777"/>
      <c r="AD51" s="249" t="s">
        <v>221</v>
      </c>
      <c r="AE51" s="250"/>
      <c r="AF51" s="250">
        <f t="shared" si="10"/>
        <v>0</v>
      </c>
      <c r="AG51" s="250"/>
      <c r="AH51" s="251">
        <f t="shared" si="13"/>
        <v>0</v>
      </c>
      <c r="AI51" s="251"/>
      <c r="AK51" s="255"/>
    </row>
    <row r="52" spans="1:37">
      <c r="A52" s="1777"/>
      <c r="B52" s="249" t="s">
        <v>222</v>
      </c>
      <c r="C52" s="250" t="e">
        <f t="shared" si="4"/>
        <v>#REF!</v>
      </c>
      <c r="D52" s="250" t="e">
        <f t="shared" si="1"/>
        <v>#REF!</v>
      </c>
      <c r="E52" s="250" t="e">
        <f t="shared" si="2"/>
        <v>#REF!</v>
      </c>
      <c r="F52" s="251" t="e">
        <f t="shared" si="0"/>
        <v>#REF!</v>
      </c>
      <c r="G52" s="253"/>
      <c r="H52" s="1779"/>
      <c r="I52" s="249" t="s">
        <v>222</v>
      </c>
      <c r="J52" s="250" t="e">
        <f t="shared" si="7"/>
        <v>#REF!</v>
      </c>
      <c r="K52" s="250" t="e">
        <f t="shared" si="5"/>
        <v>#REF!</v>
      </c>
      <c r="L52" s="250" t="e">
        <f t="shared" si="6"/>
        <v>#REF!</v>
      </c>
      <c r="M52" s="251" t="e">
        <f t="shared" si="3"/>
        <v>#REF!</v>
      </c>
      <c r="N52" s="251"/>
      <c r="O52" s="1777"/>
      <c r="P52" s="249" t="s">
        <v>222</v>
      </c>
      <c r="Q52" s="250">
        <f t="shared" si="15"/>
        <v>0</v>
      </c>
      <c r="R52" s="250">
        <f t="shared" si="8"/>
        <v>0</v>
      </c>
      <c r="S52" s="250">
        <f t="shared" si="14"/>
        <v>0</v>
      </c>
      <c r="T52" s="251">
        <f t="shared" si="11"/>
        <v>0</v>
      </c>
      <c r="U52" s="251"/>
      <c r="V52" s="1777"/>
      <c r="W52" s="249" t="s">
        <v>222</v>
      </c>
      <c r="X52" s="250"/>
      <c r="Y52" s="250">
        <f t="shared" si="9"/>
        <v>0</v>
      </c>
      <c r="Z52" s="250"/>
      <c r="AA52" s="251">
        <f t="shared" si="12"/>
        <v>0</v>
      </c>
      <c r="AB52" s="251"/>
      <c r="AC52" s="1777"/>
      <c r="AD52" s="249" t="s">
        <v>222</v>
      </c>
      <c r="AE52" s="250"/>
      <c r="AF52" s="250">
        <f t="shared" si="10"/>
        <v>0</v>
      </c>
      <c r="AG52" s="250"/>
      <c r="AH52" s="251">
        <f t="shared" si="13"/>
        <v>0</v>
      </c>
      <c r="AI52" s="251"/>
      <c r="AK52" s="255"/>
    </row>
    <row r="53" spans="1:37">
      <c r="A53" s="1777"/>
      <c r="B53" s="249" t="s">
        <v>223</v>
      </c>
      <c r="C53" s="250" t="e">
        <f t="shared" si="4"/>
        <v>#REF!</v>
      </c>
      <c r="D53" s="250" t="e">
        <f t="shared" si="1"/>
        <v>#REF!</v>
      </c>
      <c r="E53" s="250" t="e">
        <f t="shared" si="2"/>
        <v>#REF!</v>
      </c>
      <c r="F53" s="251" t="e">
        <f t="shared" si="0"/>
        <v>#REF!</v>
      </c>
      <c r="G53" s="253"/>
      <c r="H53" s="1779"/>
      <c r="I53" s="249" t="s">
        <v>223</v>
      </c>
      <c r="J53" s="250" t="e">
        <f t="shared" si="7"/>
        <v>#REF!</v>
      </c>
      <c r="K53" s="250" t="e">
        <f t="shared" si="5"/>
        <v>#REF!</v>
      </c>
      <c r="L53" s="250" t="e">
        <f t="shared" si="6"/>
        <v>#REF!</v>
      </c>
      <c r="M53" s="251" t="e">
        <f t="shared" si="3"/>
        <v>#REF!</v>
      </c>
      <c r="N53" s="251"/>
      <c r="O53" s="1777"/>
      <c r="P53" s="249" t="s">
        <v>223</v>
      </c>
      <c r="Q53" s="250">
        <f t="shared" si="15"/>
        <v>0</v>
      </c>
      <c r="R53" s="250">
        <f t="shared" si="8"/>
        <v>0</v>
      </c>
      <c r="S53" s="250">
        <f t="shared" si="14"/>
        <v>0</v>
      </c>
      <c r="T53" s="251">
        <f t="shared" si="11"/>
        <v>0</v>
      </c>
      <c r="U53" s="251"/>
      <c r="V53" s="1777"/>
      <c r="W53" s="249" t="s">
        <v>223</v>
      </c>
      <c r="X53" s="250"/>
      <c r="Y53" s="250">
        <f t="shared" si="9"/>
        <v>0</v>
      </c>
      <c r="Z53" s="250"/>
      <c r="AA53" s="251">
        <f t="shared" si="12"/>
        <v>0</v>
      </c>
      <c r="AB53" s="251"/>
      <c r="AC53" s="1777"/>
      <c r="AD53" s="249" t="s">
        <v>223</v>
      </c>
      <c r="AE53" s="250"/>
      <c r="AF53" s="250">
        <f t="shared" si="10"/>
        <v>0</v>
      </c>
      <c r="AG53" s="250"/>
      <c r="AH53" s="251">
        <f t="shared" si="13"/>
        <v>0</v>
      </c>
      <c r="AI53" s="251"/>
      <c r="AK53" s="255"/>
    </row>
    <row r="54" spans="1:37">
      <c r="A54" s="1777"/>
      <c r="B54" s="249" t="s">
        <v>224</v>
      </c>
      <c r="C54" s="250" t="e">
        <f t="shared" si="4"/>
        <v>#REF!</v>
      </c>
      <c r="D54" s="250" t="e">
        <f t="shared" si="1"/>
        <v>#REF!</v>
      </c>
      <c r="E54" s="250" t="e">
        <f t="shared" si="2"/>
        <v>#REF!</v>
      </c>
      <c r="F54" s="251" t="e">
        <f t="shared" si="0"/>
        <v>#REF!</v>
      </c>
      <c r="G54" s="253"/>
      <c r="H54" s="1779"/>
      <c r="I54" s="249" t="s">
        <v>224</v>
      </c>
      <c r="J54" s="250" t="e">
        <f t="shared" si="7"/>
        <v>#REF!</v>
      </c>
      <c r="K54" s="250" t="e">
        <f t="shared" si="5"/>
        <v>#REF!</v>
      </c>
      <c r="L54" s="250" t="e">
        <f t="shared" si="6"/>
        <v>#REF!</v>
      </c>
      <c r="M54" s="251" t="e">
        <f t="shared" si="3"/>
        <v>#REF!</v>
      </c>
      <c r="N54" s="251"/>
      <c r="O54" s="1777"/>
      <c r="P54" s="249" t="s">
        <v>224</v>
      </c>
      <c r="Q54" s="250">
        <f t="shared" si="15"/>
        <v>0</v>
      </c>
      <c r="R54" s="250">
        <f t="shared" si="8"/>
        <v>0</v>
      </c>
      <c r="S54" s="250">
        <f t="shared" si="14"/>
        <v>0</v>
      </c>
      <c r="T54" s="251">
        <f t="shared" si="11"/>
        <v>0</v>
      </c>
      <c r="U54" s="251"/>
      <c r="V54" s="1777"/>
      <c r="W54" s="249" t="s">
        <v>224</v>
      </c>
      <c r="X54" s="250"/>
      <c r="Y54" s="250">
        <f t="shared" si="9"/>
        <v>0</v>
      </c>
      <c r="Z54" s="250"/>
      <c r="AA54" s="251">
        <f t="shared" si="12"/>
        <v>0</v>
      </c>
      <c r="AB54" s="251"/>
      <c r="AC54" s="1777"/>
      <c r="AD54" s="249" t="s">
        <v>224</v>
      </c>
      <c r="AE54" s="250"/>
      <c r="AF54" s="250">
        <f t="shared" si="10"/>
        <v>0</v>
      </c>
      <c r="AG54" s="250"/>
      <c r="AH54" s="251">
        <f t="shared" si="13"/>
        <v>0</v>
      </c>
      <c r="AI54" s="251"/>
      <c r="AK54" s="255"/>
    </row>
    <row r="55" spans="1:37">
      <c r="A55" s="1777"/>
      <c r="B55" s="249" t="s">
        <v>225</v>
      </c>
      <c r="C55" s="250" t="e">
        <f t="shared" si="4"/>
        <v>#REF!</v>
      </c>
      <c r="D55" s="250" t="e">
        <f t="shared" si="1"/>
        <v>#REF!</v>
      </c>
      <c r="E55" s="250" t="e">
        <f t="shared" si="2"/>
        <v>#REF!</v>
      </c>
      <c r="F55" s="251" t="e">
        <f t="shared" si="0"/>
        <v>#REF!</v>
      </c>
      <c r="G55" s="254" t="e">
        <f>SUM(D44:D55)</f>
        <v>#REF!</v>
      </c>
      <c r="H55" s="1780"/>
      <c r="I55" s="249" t="s">
        <v>225</v>
      </c>
      <c r="J55" s="250" t="e">
        <f t="shared" si="7"/>
        <v>#REF!</v>
      </c>
      <c r="K55" s="250" t="e">
        <f t="shared" si="5"/>
        <v>#REF!</v>
      </c>
      <c r="L55" s="250" t="e">
        <f t="shared" si="6"/>
        <v>#REF!</v>
      </c>
      <c r="M55" s="251" t="e">
        <f t="shared" si="3"/>
        <v>#REF!</v>
      </c>
      <c r="N55" s="254" t="e">
        <f>SUM(K44:K55)</f>
        <v>#REF!</v>
      </c>
      <c r="O55" s="1777"/>
      <c r="P55" s="249" t="s">
        <v>225</v>
      </c>
      <c r="Q55" s="250">
        <f t="shared" si="15"/>
        <v>0</v>
      </c>
      <c r="R55" s="250">
        <f t="shared" si="8"/>
        <v>0</v>
      </c>
      <c r="S55" s="250">
        <f t="shared" si="14"/>
        <v>0</v>
      </c>
      <c r="T55" s="251">
        <f t="shared" si="11"/>
        <v>0</v>
      </c>
      <c r="U55" s="254">
        <f>SUM(R44:R55)</f>
        <v>0</v>
      </c>
      <c r="V55" s="1777"/>
      <c r="W55" s="249" t="s">
        <v>225</v>
      </c>
      <c r="X55" s="250"/>
      <c r="Y55" s="250">
        <f t="shared" si="9"/>
        <v>0</v>
      </c>
      <c r="Z55" s="250"/>
      <c r="AA55" s="251">
        <f t="shared" si="12"/>
        <v>0</v>
      </c>
      <c r="AB55" s="254">
        <f>SUM(Y44:Y55)</f>
        <v>0</v>
      </c>
      <c r="AC55" s="1777"/>
      <c r="AD55" s="249" t="s">
        <v>225</v>
      </c>
      <c r="AE55" s="250"/>
      <c r="AF55" s="250">
        <f t="shared" si="10"/>
        <v>0</v>
      </c>
      <c r="AG55" s="250"/>
      <c r="AH55" s="251">
        <f t="shared" si="13"/>
        <v>0</v>
      </c>
      <c r="AI55" s="254">
        <f>SUM(AF44:AF55)</f>
        <v>0</v>
      </c>
      <c r="AJ55" s="230">
        <f>AJ43+1</f>
        <v>2025</v>
      </c>
      <c r="AK55" s="255" t="e">
        <f>G55+N55+U55+AB55+AI55</f>
        <v>#REF!</v>
      </c>
    </row>
    <row r="56" spans="1:37">
      <c r="A56" s="1777">
        <f>A44+1</f>
        <v>2026</v>
      </c>
      <c r="B56" s="249" t="s">
        <v>214</v>
      </c>
      <c r="C56" s="250" t="e">
        <f t="shared" si="4"/>
        <v>#REF!</v>
      </c>
      <c r="D56" s="250" t="e">
        <f t="shared" si="1"/>
        <v>#REF!</v>
      </c>
      <c r="E56" s="250" t="e">
        <f t="shared" si="2"/>
        <v>#REF!</v>
      </c>
      <c r="F56" s="251" t="e">
        <f t="shared" si="0"/>
        <v>#REF!</v>
      </c>
      <c r="G56" s="252"/>
      <c r="H56" s="1778">
        <f>H44+1</f>
        <v>2026</v>
      </c>
      <c r="I56" s="249" t="s">
        <v>214</v>
      </c>
      <c r="J56" s="250" t="e">
        <f t="shared" si="7"/>
        <v>#REF!</v>
      </c>
      <c r="K56" s="250" t="e">
        <f t="shared" si="5"/>
        <v>#REF!</v>
      </c>
      <c r="L56" s="250" t="e">
        <f t="shared" si="6"/>
        <v>#REF!</v>
      </c>
      <c r="M56" s="251" t="e">
        <f t="shared" si="3"/>
        <v>#REF!</v>
      </c>
      <c r="N56" s="251"/>
      <c r="O56" s="1777">
        <f>O44+1</f>
        <v>2026</v>
      </c>
      <c r="P56" s="249" t="s">
        <v>214</v>
      </c>
      <c r="Q56" s="250">
        <f t="shared" si="15"/>
        <v>0</v>
      </c>
      <c r="R56" s="250">
        <f t="shared" si="8"/>
        <v>0</v>
      </c>
      <c r="S56" s="250">
        <f t="shared" si="14"/>
        <v>0</v>
      </c>
      <c r="T56" s="251">
        <f t="shared" si="11"/>
        <v>0</v>
      </c>
      <c r="U56" s="251"/>
      <c r="V56" s="1777">
        <f>V44+1</f>
        <v>2025</v>
      </c>
      <c r="W56" s="249" t="s">
        <v>214</v>
      </c>
      <c r="X56" s="250"/>
      <c r="Y56" s="250">
        <f t="shared" si="9"/>
        <v>0</v>
      </c>
      <c r="Z56" s="250"/>
      <c r="AA56" s="251">
        <f t="shared" si="12"/>
        <v>0</v>
      </c>
      <c r="AB56" s="251"/>
      <c r="AC56" s="1777">
        <f>AC44+1</f>
        <v>2025</v>
      </c>
      <c r="AD56" s="249" t="s">
        <v>214</v>
      </c>
      <c r="AE56" s="250"/>
      <c r="AF56" s="250">
        <f t="shared" si="10"/>
        <v>0</v>
      </c>
      <c r="AG56" s="250"/>
      <c r="AH56" s="251">
        <f t="shared" si="13"/>
        <v>0</v>
      </c>
      <c r="AI56" s="251"/>
      <c r="AK56" s="255"/>
    </row>
    <row r="57" spans="1:37">
      <c r="A57" s="1777"/>
      <c r="B57" s="249" t="s">
        <v>215</v>
      </c>
      <c r="C57" s="250" t="e">
        <f t="shared" si="4"/>
        <v>#REF!</v>
      </c>
      <c r="D57" s="250" t="e">
        <f t="shared" si="1"/>
        <v>#REF!</v>
      </c>
      <c r="E57" s="250" t="e">
        <f t="shared" si="2"/>
        <v>#REF!</v>
      </c>
      <c r="F57" s="251" t="e">
        <f t="shared" si="0"/>
        <v>#REF!</v>
      </c>
      <c r="G57" s="253"/>
      <c r="H57" s="1779"/>
      <c r="I57" s="249" t="s">
        <v>215</v>
      </c>
      <c r="J57" s="250" t="e">
        <f t="shared" si="7"/>
        <v>#REF!</v>
      </c>
      <c r="K57" s="250" t="e">
        <f t="shared" si="5"/>
        <v>#REF!</v>
      </c>
      <c r="L57" s="250" t="e">
        <f t="shared" si="6"/>
        <v>#REF!</v>
      </c>
      <c r="M57" s="251" t="e">
        <f t="shared" si="3"/>
        <v>#REF!</v>
      </c>
      <c r="N57" s="251"/>
      <c r="O57" s="1777"/>
      <c r="P57" s="249" t="s">
        <v>215</v>
      </c>
      <c r="Q57" s="250">
        <f t="shared" si="15"/>
        <v>0</v>
      </c>
      <c r="R57" s="250">
        <f t="shared" si="8"/>
        <v>0</v>
      </c>
      <c r="S57" s="250">
        <f t="shared" si="14"/>
        <v>0</v>
      </c>
      <c r="T57" s="251">
        <f t="shared" si="11"/>
        <v>0</v>
      </c>
      <c r="U57" s="251"/>
      <c r="V57" s="1777"/>
      <c r="W57" s="249" t="s">
        <v>215</v>
      </c>
      <c r="X57" s="250"/>
      <c r="Y57" s="250">
        <f t="shared" si="9"/>
        <v>0</v>
      </c>
      <c r="Z57" s="250"/>
      <c r="AA57" s="251">
        <f t="shared" si="12"/>
        <v>0</v>
      </c>
      <c r="AB57" s="251"/>
      <c r="AC57" s="1777"/>
      <c r="AD57" s="249" t="s">
        <v>215</v>
      </c>
      <c r="AE57" s="250"/>
      <c r="AF57" s="250">
        <f t="shared" si="10"/>
        <v>0</v>
      </c>
      <c r="AG57" s="250"/>
      <c r="AH57" s="251">
        <f t="shared" si="13"/>
        <v>0</v>
      </c>
      <c r="AI57" s="251"/>
      <c r="AK57" s="255"/>
    </row>
    <row r="58" spans="1:37">
      <c r="A58" s="1777"/>
      <c r="B58" s="249" t="s">
        <v>216</v>
      </c>
      <c r="C58" s="250" t="e">
        <f t="shared" si="4"/>
        <v>#REF!</v>
      </c>
      <c r="D58" s="250" t="e">
        <f t="shared" si="1"/>
        <v>#REF!</v>
      </c>
      <c r="E58" s="250" t="e">
        <f t="shared" si="2"/>
        <v>#REF!</v>
      </c>
      <c r="F58" s="251" t="e">
        <f t="shared" si="0"/>
        <v>#REF!</v>
      </c>
      <c r="G58" s="253"/>
      <c r="H58" s="1779"/>
      <c r="I58" s="249" t="s">
        <v>216</v>
      </c>
      <c r="J58" s="250" t="e">
        <f t="shared" si="7"/>
        <v>#REF!</v>
      </c>
      <c r="K58" s="250" t="e">
        <f t="shared" si="5"/>
        <v>#REF!</v>
      </c>
      <c r="L58" s="250" t="e">
        <f t="shared" si="6"/>
        <v>#REF!</v>
      </c>
      <c r="M58" s="251" t="e">
        <f t="shared" si="3"/>
        <v>#REF!</v>
      </c>
      <c r="N58" s="251"/>
      <c r="O58" s="1777"/>
      <c r="P58" s="249" t="s">
        <v>216</v>
      </c>
      <c r="Q58" s="250">
        <f t="shared" si="15"/>
        <v>0</v>
      </c>
      <c r="R58" s="250">
        <f t="shared" si="8"/>
        <v>0</v>
      </c>
      <c r="S58" s="250">
        <f t="shared" si="14"/>
        <v>0</v>
      </c>
      <c r="T58" s="251">
        <f t="shared" si="11"/>
        <v>0</v>
      </c>
      <c r="U58" s="251"/>
      <c r="V58" s="1777"/>
      <c r="W58" s="249" t="s">
        <v>216</v>
      </c>
      <c r="X58" s="250"/>
      <c r="Y58" s="250">
        <f t="shared" si="9"/>
        <v>0</v>
      </c>
      <c r="Z58" s="250"/>
      <c r="AA58" s="251">
        <f t="shared" si="12"/>
        <v>0</v>
      </c>
      <c r="AB58" s="251"/>
      <c r="AC58" s="1777"/>
      <c r="AD58" s="249" t="s">
        <v>216</v>
      </c>
      <c r="AE58" s="250"/>
      <c r="AF58" s="250">
        <f t="shared" si="10"/>
        <v>0</v>
      </c>
      <c r="AG58" s="250"/>
      <c r="AH58" s="251">
        <f t="shared" si="13"/>
        <v>0</v>
      </c>
      <c r="AI58" s="251"/>
      <c r="AK58" s="255"/>
    </row>
    <row r="59" spans="1:37">
      <c r="A59" s="1777"/>
      <c r="B59" s="249" t="s">
        <v>217</v>
      </c>
      <c r="C59" s="250" t="e">
        <f t="shared" si="4"/>
        <v>#REF!</v>
      </c>
      <c r="D59" s="250" t="e">
        <f t="shared" si="1"/>
        <v>#REF!</v>
      </c>
      <c r="E59" s="250" t="e">
        <f t="shared" si="2"/>
        <v>#REF!</v>
      </c>
      <c r="F59" s="251" t="e">
        <f t="shared" si="0"/>
        <v>#REF!</v>
      </c>
      <c r="G59" s="253"/>
      <c r="H59" s="1779"/>
      <c r="I59" s="249" t="s">
        <v>217</v>
      </c>
      <c r="J59" s="250" t="e">
        <f t="shared" si="7"/>
        <v>#REF!</v>
      </c>
      <c r="K59" s="250" t="e">
        <f t="shared" si="5"/>
        <v>#REF!</v>
      </c>
      <c r="L59" s="250" t="e">
        <f t="shared" si="6"/>
        <v>#REF!</v>
      </c>
      <c r="M59" s="251" t="e">
        <f t="shared" si="3"/>
        <v>#REF!</v>
      </c>
      <c r="N59" s="251"/>
      <c r="O59" s="1777"/>
      <c r="P59" s="249" t="s">
        <v>217</v>
      </c>
      <c r="Q59" s="250">
        <f t="shared" si="15"/>
        <v>0</v>
      </c>
      <c r="R59" s="250">
        <f t="shared" si="8"/>
        <v>0</v>
      </c>
      <c r="S59" s="250">
        <f t="shared" si="14"/>
        <v>0</v>
      </c>
      <c r="T59" s="251">
        <f t="shared" si="11"/>
        <v>0</v>
      </c>
      <c r="U59" s="251"/>
      <c r="V59" s="1777"/>
      <c r="W59" s="249" t="s">
        <v>217</v>
      </c>
      <c r="X59" s="250"/>
      <c r="Y59" s="250">
        <f t="shared" si="9"/>
        <v>0</v>
      </c>
      <c r="Z59" s="250"/>
      <c r="AA59" s="251">
        <f t="shared" si="12"/>
        <v>0</v>
      </c>
      <c r="AB59" s="251"/>
      <c r="AC59" s="1777"/>
      <c r="AD59" s="249" t="s">
        <v>217</v>
      </c>
      <c r="AE59" s="250"/>
      <c r="AF59" s="250">
        <f t="shared" si="10"/>
        <v>0</v>
      </c>
      <c r="AG59" s="250"/>
      <c r="AH59" s="251">
        <f t="shared" si="13"/>
        <v>0</v>
      </c>
      <c r="AI59" s="251"/>
      <c r="AK59" s="255"/>
    </row>
    <row r="60" spans="1:37">
      <c r="A60" s="1777"/>
      <c r="B60" s="249" t="s">
        <v>218</v>
      </c>
      <c r="C60" s="250" t="e">
        <f t="shared" si="4"/>
        <v>#REF!</v>
      </c>
      <c r="D60" s="250" t="e">
        <f t="shared" si="1"/>
        <v>#REF!</v>
      </c>
      <c r="E60" s="250" t="e">
        <f t="shared" si="2"/>
        <v>#REF!</v>
      </c>
      <c r="F60" s="251" t="e">
        <f t="shared" si="0"/>
        <v>#REF!</v>
      </c>
      <c r="G60" s="253"/>
      <c r="H60" s="1779"/>
      <c r="I60" s="249" t="s">
        <v>218</v>
      </c>
      <c r="J60" s="250" t="e">
        <f t="shared" si="7"/>
        <v>#REF!</v>
      </c>
      <c r="K60" s="250" t="e">
        <f t="shared" si="5"/>
        <v>#REF!</v>
      </c>
      <c r="L60" s="250" t="e">
        <f t="shared" si="6"/>
        <v>#REF!</v>
      </c>
      <c r="M60" s="251" t="e">
        <f t="shared" si="3"/>
        <v>#REF!</v>
      </c>
      <c r="N60" s="251"/>
      <c r="O60" s="1777"/>
      <c r="P60" s="249" t="s">
        <v>218</v>
      </c>
      <c r="Q60" s="250">
        <f t="shared" si="15"/>
        <v>0</v>
      </c>
      <c r="R60" s="250">
        <f t="shared" si="8"/>
        <v>0</v>
      </c>
      <c r="S60" s="250">
        <f t="shared" si="14"/>
        <v>0</v>
      </c>
      <c r="T60" s="251">
        <f t="shared" si="11"/>
        <v>0</v>
      </c>
      <c r="U60" s="251"/>
      <c r="V60" s="1777"/>
      <c r="W60" s="249" t="s">
        <v>218</v>
      </c>
      <c r="X60" s="250"/>
      <c r="Y60" s="250">
        <f t="shared" si="9"/>
        <v>0</v>
      </c>
      <c r="Z60" s="250"/>
      <c r="AA60" s="251">
        <f t="shared" si="12"/>
        <v>0</v>
      </c>
      <c r="AB60" s="251"/>
      <c r="AC60" s="1777"/>
      <c r="AD60" s="249" t="s">
        <v>218</v>
      </c>
      <c r="AE60" s="250"/>
      <c r="AF60" s="250">
        <f t="shared" si="10"/>
        <v>0</v>
      </c>
      <c r="AG60" s="250"/>
      <c r="AH60" s="251">
        <f t="shared" si="13"/>
        <v>0</v>
      </c>
      <c r="AI60" s="251"/>
      <c r="AK60" s="255"/>
    </row>
    <row r="61" spans="1:37">
      <c r="A61" s="1777"/>
      <c r="B61" s="249" t="s">
        <v>219</v>
      </c>
      <c r="C61" s="250" t="e">
        <f t="shared" si="4"/>
        <v>#REF!</v>
      </c>
      <c r="D61" s="250" t="e">
        <f t="shared" si="1"/>
        <v>#REF!</v>
      </c>
      <c r="E61" s="250" t="e">
        <f t="shared" si="2"/>
        <v>#REF!</v>
      </c>
      <c r="F61" s="251" t="e">
        <f t="shared" si="0"/>
        <v>#REF!</v>
      </c>
      <c r="G61" s="253"/>
      <c r="H61" s="1779"/>
      <c r="I61" s="249" t="s">
        <v>219</v>
      </c>
      <c r="J61" s="250" t="e">
        <f t="shared" si="7"/>
        <v>#REF!</v>
      </c>
      <c r="K61" s="250" t="e">
        <f t="shared" si="5"/>
        <v>#REF!</v>
      </c>
      <c r="L61" s="250" t="e">
        <f t="shared" si="6"/>
        <v>#REF!</v>
      </c>
      <c r="M61" s="251" t="e">
        <f t="shared" si="3"/>
        <v>#REF!</v>
      </c>
      <c r="N61" s="251"/>
      <c r="O61" s="1777"/>
      <c r="P61" s="249" t="s">
        <v>219</v>
      </c>
      <c r="Q61" s="250">
        <f t="shared" si="15"/>
        <v>0</v>
      </c>
      <c r="R61" s="250">
        <f t="shared" si="8"/>
        <v>0</v>
      </c>
      <c r="S61" s="250">
        <f t="shared" si="14"/>
        <v>0</v>
      </c>
      <c r="T61" s="251">
        <f t="shared" si="11"/>
        <v>0</v>
      </c>
      <c r="U61" s="251"/>
      <c r="V61" s="1777"/>
      <c r="W61" s="249" t="s">
        <v>219</v>
      </c>
      <c r="X61" s="250"/>
      <c r="Y61" s="250">
        <f t="shared" si="9"/>
        <v>0</v>
      </c>
      <c r="Z61" s="250"/>
      <c r="AA61" s="251">
        <f t="shared" si="12"/>
        <v>0</v>
      </c>
      <c r="AB61" s="251"/>
      <c r="AC61" s="1777"/>
      <c r="AD61" s="249" t="s">
        <v>219</v>
      </c>
      <c r="AE61" s="250"/>
      <c r="AF61" s="250">
        <f t="shared" si="10"/>
        <v>0</v>
      </c>
      <c r="AG61" s="250"/>
      <c r="AH61" s="251">
        <f t="shared" si="13"/>
        <v>0</v>
      </c>
      <c r="AI61" s="251"/>
      <c r="AK61" s="255"/>
    </row>
    <row r="62" spans="1:37">
      <c r="A62" s="1777"/>
      <c r="B62" s="249" t="s">
        <v>220</v>
      </c>
      <c r="C62" s="250" t="e">
        <f t="shared" si="4"/>
        <v>#REF!</v>
      </c>
      <c r="D62" s="250" t="e">
        <f t="shared" si="1"/>
        <v>#REF!</v>
      </c>
      <c r="E62" s="250" t="e">
        <f t="shared" si="2"/>
        <v>#REF!</v>
      </c>
      <c r="F62" s="251" t="e">
        <f t="shared" si="0"/>
        <v>#REF!</v>
      </c>
      <c r="G62" s="253"/>
      <c r="H62" s="1779"/>
      <c r="I62" s="249" t="s">
        <v>220</v>
      </c>
      <c r="J62" s="250" t="e">
        <f t="shared" si="7"/>
        <v>#REF!</v>
      </c>
      <c r="K62" s="250" t="e">
        <f t="shared" si="5"/>
        <v>#REF!</v>
      </c>
      <c r="L62" s="250" t="e">
        <f t="shared" si="6"/>
        <v>#REF!</v>
      </c>
      <c r="M62" s="251" t="e">
        <f t="shared" si="3"/>
        <v>#REF!</v>
      </c>
      <c r="N62" s="251"/>
      <c r="O62" s="1777"/>
      <c r="P62" s="249" t="s">
        <v>220</v>
      </c>
      <c r="Q62" s="250">
        <f t="shared" si="15"/>
        <v>0</v>
      </c>
      <c r="R62" s="250">
        <f t="shared" si="8"/>
        <v>0</v>
      </c>
      <c r="S62" s="250">
        <f t="shared" si="14"/>
        <v>0</v>
      </c>
      <c r="T62" s="251">
        <f t="shared" si="11"/>
        <v>0</v>
      </c>
      <c r="U62" s="251"/>
      <c r="V62" s="1777"/>
      <c r="W62" s="249" t="s">
        <v>220</v>
      </c>
      <c r="X62" s="250"/>
      <c r="Y62" s="250">
        <f t="shared" si="9"/>
        <v>0</v>
      </c>
      <c r="Z62" s="250"/>
      <c r="AA62" s="251">
        <f t="shared" si="12"/>
        <v>0</v>
      </c>
      <c r="AB62" s="251"/>
      <c r="AC62" s="1777"/>
      <c r="AD62" s="249" t="s">
        <v>220</v>
      </c>
      <c r="AE62" s="250"/>
      <c r="AF62" s="250">
        <f t="shared" si="10"/>
        <v>0</v>
      </c>
      <c r="AG62" s="250"/>
      <c r="AH62" s="251">
        <f t="shared" si="13"/>
        <v>0</v>
      </c>
      <c r="AI62" s="251"/>
      <c r="AK62" s="255"/>
    </row>
    <row r="63" spans="1:37">
      <c r="A63" s="1777"/>
      <c r="B63" s="249" t="s">
        <v>221</v>
      </c>
      <c r="C63" s="250" t="e">
        <f t="shared" si="4"/>
        <v>#REF!</v>
      </c>
      <c r="D63" s="250" t="e">
        <f t="shared" si="1"/>
        <v>#REF!</v>
      </c>
      <c r="E63" s="250" t="e">
        <f t="shared" si="2"/>
        <v>#REF!</v>
      </c>
      <c r="F63" s="251" t="e">
        <f t="shared" si="0"/>
        <v>#REF!</v>
      </c>
      <c r="G63" s="253"/>
      <c r="H63" s="1779"/>
      <c r="I63" s="249" t="s">
        <v>221</v>
      </c>
      <c r="J63" s="250" t="e">
        <f t="shared" si="7"/>
        <v>#REF!</v>
      </c>
      <c r="K63" s="250" t="e">
        <f t="shared" si="5"/>
        <v>#REF!</v>
      </c>
      <c r="L63" s="250" t="e">
        <f t="shared" si="6"/>
        <v>#REF!</v>
      </c>
      <c r="M63" s="251" t="e">
        <f t="shared" si="3"/>
        <v>#REF!</v>
      </c>
      <c r="N63" s="251"/>
      <c r="O63" s="1777"/>
      <c r="P63" s="249" t="s">
        <v>221</v>
      </c>
      <c r="Q63" s="250">
        <f t="shared" si="15"/>
        <v>0</v>
      </c>
      <c r="R63" s="250">
        <f t="shared" si="8"/>
        <v>0</v>
      </c>
      <c r="S63" s="250">
        <f t="shared" si="14"/>
        <v>0</v>
      </c>
      <c r="T63" s="251">
        <f t="shared" si="11"/>
        <v>0</v>
      </c>
      <c r="U63" s="251"/>
      <c r="V63" s="1777"/>
      <c r="W63" s="249" t="s">
        <v>221</v>
      </c>
      <c r="X63" s="250"/>
      <c r="Y63" s="250">
        <f t="shared" si="9"/>
        <v>0</v>
      </c>
      <c r="Z63" s="250"/>
      <c r="AA63" s="251">
        <f t="shared" si="12"/>
        <v>0</v>
      </c>
      <c r="AB63" s="251"/>
      <c r="AC63" s="1777"/>
      <c r="AD63" s="249" t="s">
        <v>221</v>
      </c>
      <c r="AE63" s="250"/>
      <c r="AF63" s="250">
        <f t="shared" si="10"/>
        <v>0</v>
      </c>
      <c r="AG63" s="250"/>
      <c r="AH63" s="251">
        <f t="shared" si="13"/>
        <v>0</v>
      </c>
      <c r="AI63" s="251"/>
      <c r="AK63" s="255"/>
    </row>
    <row r="64" spans="1:37">
      <c r="A64" s="1777"/>
      <c r="B64" s="249" t="s">
        <v>222</v>
      </c>
      <c r="C64" s="250" t="e">
        <f t="shared" si="4"/>
        <v>#REF!</v>
      </c>
      <c r="D64" s="250" t="e">
        <f t="shared" si="1"/>
        <v>#REF!</v>
      </c>
      <c r="E64" s="250" t="e">
        <f t="shared" si="2"/>
        <v>#REF!</v>
      </c>
      <c r="F64" s="251" t="e">
        <f t="shared" si="0"/>
        <v>#REF!</v>
      </c>
      <c r="G64" s="253"/>
      <c r="H64" s="1779"/>
      <c r="I64" s="249" t="s">
        <v>222</v>
      </c>
      <c r="J64" s="250" t="e">
        <f t="shared" si="7"/>
        <v>#REF!</v>
      </c>
      <c r="K64" s="250" t="e">
        <f t="shared" si="5"/>
        <v>#REF!</v>
      </c>
      <c r="L64" s="250" t="e">
        <f t="shared" si="6"/>
        <v>#REF!</v>
      </c>
      <c r="M64" s="251" t="e">
        <f t="shared" si="3"/>
        <v>#REF!</v>
      </c>
      <c r="N64" s="251"/>
      <c r="O64" s="1777"/>
      <c r="P64" s="249" t="s">
        <v>222</v>
      </c>
      <c r="Q64" s="250">
        <f t="shared" si="15"/>
        <v>0</v>
      </c>
      <c r="R64" s="250">
        <f t="shared" si="8"/>
        <v>0</v>
      </c>
      <c r="S64" s="250">
        <f t="shared" si="14"/>
        <v>0</v>
      </c>
      <c r="T64" s="251">
        <f t="shared" si="11"/>
        <v>0</v>
      </c>
      <c r="U64" s="251"/>
      <c r="V64" s="1777"/>
      <c r="W64" s="249" t="s">
        <v>222</v>
      </c>
      <c r="X64" s="250"/>
      <c r="Y64" s="250">
        <f t="shared" si="9"/>
        <v>0</v>
      </c>
      <c r="Z64" s="250"/>
      <c r="AA64" s="251">
        <f t="shared" si="12"/>
        <v>0</v>
      </c>
      <c r="AB64" s="251"/>
      <c r="AC64" s="1777"/>
      <c r="AD64" s="249" t="s">
        <v>222</v>
      </c>
      <c r="AE64" s="250"/>
      <c r="AF64" s="250">
        <f t="shared" si="10"/>
        <v>0</v>
      </c>
      <c r="AG64" s="250"/>
      <c r="AH64" s="251">
        <f t="shared" si="13"/>
        <v>0</v>
      </c>
      <c r="AI64" s="251"/>
      <c r="AK64" s="255"/>
    </row>
    <row r="65" spans="1:37">
      <c r="A65" s="1777"/>
      <c r="B65" s="249" t="s">
        <v>223</v>
      </c>
      <c r="C65" s="250" t="e">
        <f t="shared" si="4"/>
        <v>#REF!</v>
      </c>
      <c r="D65" s="250" t="e">
        <f t="shared" si="1"/>
        <v>#REF!</v>
      </c>
      <c r="E65" s="250" t="e">
        <f t="shared" si="2"/>
        <v>#REF!</v>
      </c>
      <c r="F65" s="251" t="e">
        <f t="shared" si="0"/>
        <v>#REF!</v>
      </c>
      <c r="G65" s="253"/>
      <c r="H65" s="1779"/>
      <c r="I65" s="249" t="s">
        <v>223</v>
      </c>
      <c r="J65" s="250" t="e">
        <f t="shared" si="7"/>
        <v>#REF!</v>
      </c>
      <c r="K65" s="250" t="e">
        <f t="shared" si="5"/>
        <v>#REF!</v>
      </c>
      <c r="L65" s="250" t="e">
        <f t="shared" si="6"/>
        <v>#REF!</v>
      </c>
      <c r="M65" s="251" t="e">
        <f t="shared" si="3"/>
        <v>#REF!</v>
      </c>
      <c r="N65" s="251"/>
      <c r="O65" s="1777"/>
      <c r="P65" s="249" t="s">
        <v>223</v>
      </c>
      <c r="Q65" s="250">
        <f t="shared" si="15"/>
        <v>0</v>
      </c>
      <c r="R65" s="250">
        <f t="shared" si="8"/>
        <v>0</v>
      </c>
      <c r="S65" s="250">
        <f t="shared" si="14"/>
        <v>0</v>
      </c>
      <c r="T65" s="251">
        <f t="shared" si="11"/>
        <v>0</v>
      </c>
      <c r="U65" s="251"/>
      <c r="V65" s="1777"/>
      <c r="W65" s="249" t="s">
        <v>223</v>
      </c>
      <c r="X65" s="250"/>
      <c r="Y65" s="250">
        <f t="shared" si="9"/>
        <v>0</v>
      </c>
      <c r="Z65" s="250"/>
      <c r="AA65" s="251">
        <f t="shared" si="12"/>
        <v>0</v>
      </c>
      <c r="AB65" s="251"/>
      <c r="AC65" s="1777"/>
      <c r="AD65" s="249" t="s">
        <v>223</v>
      </c>
      <c r="AE65" s="250"/>
      <c r="AF65" s="250">
        <f t="shared" si="10"/>
        <v>0</v>
      </c>
      <c r="AG65" s="250"/>
      <c r="AH65" s="251">
        <f t="shared" si="13"/>
        <v>0</v>
      </c>
      <c r="AI65" s="251"/>
      <c r="AK65" s="255"/>
    </row>
    <row r="66" spans="1:37">
      <c r="A66" s="1777"/>
      <c r="B66" s="249" t="s">
        <v>224</v>
      </c>
      <c r="C66" s="250" t="e">
        <f t="shared" si="4"/>
        <v>#REF!</v>
      </c>
      <c r="D66" s="250" t="e">
        <f t="shared" si="1"/>
        <v>#REF!</v>
      </c>
      <c r="E66" s="250" t="e">
        <f t="shared" si="2"/>
        <v>#REF!</v>
      </c>
      <c r="F66" s="251" t="e">
        <f t="shared" si="0"/>
        <v>#REF!</v>
      </c>
      <c r="G66" s="253"/>
      <c r="H66" s="1779"/>
      <c r="I66" s="249" t="s">
        <v>224</v>
      </c>
      <c r="J66" s="250" t="e">
        <f t="shared" si="7"/>
        <v>#REF!</v>
      </c>
      <c r="K66" s="250" t="e">
        <f t="shared" si="5"/>
        <v>#REF!</v>
      </c>
      <c r="L66" s="250" t="e">
        <f t="shared" si="6"/>
        <v>#REF!</v>
      </c>
      <c r="M66" s="251" t="e">
        <f t="shared" si="3"/>
        <v>#REF!</v>
      </c>
      <c r="N66" s="251"/>
      <c r="O66" s="1777"/>
      <c r="P66" s="249" t="s">
        <v>224</v>
      </c>
      <c r="Q66" s="250">
        <f t="shared" si="15"/>
        <v>0</v>
      </c>
      <c r="R66" s="250">
        <f t="shared" si="8"/>
        <v>0</v>
      </c>
      <c r="S66" s="250">
        <f t="shared" si="14"/>
        <v>0</v>
      </c>
      <c r="T66" s="251">
        <f t="shared" si="11"/>
        <v>0</v>
      </c>
      <c r="U66" s="251"/>
      <c r="V66" s="1777"/>
      <c r="W66" s="249" t="s">
        <v>224</v>
      </c>
      <c r="X66" s="250"/>
      <c r="Y66" s="250">
        <f t="shared" si="9"/>
        <v>0</v>
      </c>
      <c r="Z66" s="250"/>
      <c r="AA66" s="251">
        <f t="shared" si="12"/>
        <v>0</v>
      </c>
      <c r="AB66" s="251"/>
      <c r="AC66" s="1777"/>
      <c r="AD66" s="249" t="s">
        <v>224</v>
      </c>
      <c r="AE66" s="250"/>
      <c r="AF66" s="250">
        <f t="shared" si="10"/>
        <v>0</v>
      </c>
      <c r="AG66" s="250"/>
      <c r="AH66" s="251">
        <f t="shared" si="13"/>
        <v>0</v>
      </c>
      <c r="AI66" s="251"/>
      <c r="AK66" s="255"/>
    </row>
    <row r="67" spans="1:37">
      <c r="A67" s="1777"/>
      <c r="B67" s="249" t="s">
        <v>225</v>
      </c>
      <c r="C67" s="250" t="e">
        <f t="shared" si="4"/>
        <v>#REF!</v>
      </c>
      <c r="D67" s="250" t="e">
        <f t="shared" si="1"/>
        <v>#REF!</v>
      </c>
      <c r="E67" s="250" t="e">
        <f t="shared" si="2"/>
        <v>#REF!</v>
      </c>
      <c r="F67" s="251" t="e">
        <f t="shared" si="0"/>
        <v>#REF!</v>
      </c>
      <c r="G67" s="254" t="e">
        <f>SUM(D56:D67)</f>
        <v>#REF!</v>
      </c>
      <c r="H67" s="1780"/>
      <c r="I67" s="249" t="s">
        <v>225</v>
      </c>
      <c r="J67" s="250" t="e">
        <f t="shared" si="7"/>
        <v>#REF!</v>
      </c>
      <c r="K67" s="250" t="e">
        <f t="shared" si="5"/>
        <v>#REF!</v>
      </c>
      <c r="L67" s="250" t="e">
        <f t="shared" si="6"/>
        <v>#REF!</v>
      </c>
      <c r="M67" s="251" t="e">
        <f t="shared" si="3"/>
        <v>#REF!</v>
      </c>
      <c r="N67" s="254" t="e">
        <f>SUM(K56:K67)</f>
        <v>#REF!</v>
      </c>
      <c r="O67" s="1777"/>
      <c r="P67" s="249" t="s">
        <v>225</v>
      </c>
      <c r="Q67" s="250">
        <f t="shared" si="15"/>
        <v>0</v>
      </c>
      <c r="R67" s="250">
        <f t="shared" si="8"/>
        <v>0</v>
      </c>
      <c r="S67" s="250">
        <f t="shared" si="14"/>
        <v>0</v>
      </c>
      <c r="T67" s="251">
        <f t="shared" si="11"/>
        <v>0</v>
      </c>
      <c r="U67" s="254">
        <f>SUM(R56:R67)</f>
        <v>0</v>
      </c>
      <c r="V67" s="1777"/>
      <c r="W67" s="249" t="s">
        <v>225</v>
      </c>
      <c r="X67" s="250"/>
      <c r="Y67" s="250">
        <f t="shared" si="9"/>
        <v>0</v>
      </c>
      <c r="Z67" s="250"/>
      <c r="AA67" s="251">
        <f t="shared" si="12"/>
        <v>0</v>
      </c>
      <c r="AB67" s="254">
        <f>SUM(Y56:Y67)</f>
        <v>0</v>
      </c>
      <c r="AC67" s="1777"/>
      <c r="AD67" s="249" t="s">
        <v>225</v>
      </c>
      <c r="AE67" s="250"/>
      <c r="AF67" s="250">
        <f t="shared" si="10"/>
        <v>0</v>
      </c>
      <c r="AG67" s="250"/>
      <c r="AH67" s="251">
        <f t="shared" si="13"/>
        <v>0</v>
      </c>
      <c r="AI67" s="254">
        <f>SUM(AF56:AF67)</f>
        <v>0</v>
      </c>
      <c r="AJ67" s="230">
        <f>AJ55+1</f>
        <v>2026</v>
      </c>
      <c r="AK67" s="255" t="e">
        <f>G67+N67+U67+AB67+AI67</f>
        <v>#REF!</v>
      </c>
    </row>
    <row r="68" spans="1:37">
      <c r="A68" s="1777">
        <f>A56+1</f>
        <v>2027</v>
      </c>
      <c r="B68" s="249" t="s">
        <v>214</v>
      </c>
      <c r="C68" s="250" t="e">
        <f t="shared" si="4"/>
        <v>#REF!</v>
      </c>
      <c r="D68" s="250" t="e">
        <f t="shared" si="1"/>
        <v>#REF!</v>
      </c>
      <c r="E68" s="250" t="e">
        <f t="shared" si="2"/>
        <v>#REF!</v>
      </c>
      <c r="F68" s="251" t="e">
        <f t="shared" si="0"/>
        <v>#REF!</v>
      </c>
      <c r="G68" s="252"/>
      <c r="H68" s="1778">
        <f>H56+1</f>
        <v>2027</v>
      </c>
      <c r="I68" s="249" t="s">
        <v>214</v>
      </c>
      <c r="J68" s="250" t="e">
        <f t="shared" si="7"/>
        <v>#REF!</v>
      </c>
      <c r="K68" s="250" t="e">
        <f t="shared" si="5"/>
        <v>#REF!</v>
      </c>
      <c r="L68" s="250" t="e">
        <f t="shared" si="6"/>
        <v>#REF!</v>
      </c>
      <c r="M68" s="251" t="e">
        <f t="shared" si="3"/>
        <v>#REF!</v>
      </c>
      <c r="N68" s="251"/>
      <c r="O68" s="1777">
        <f>O56+1</f>
        <v>2027</v>
      </c>
      <c r="P68" s="249" t="s">
        <v>214</v>
      </c>
      <c r="Q68" s="250">
        <f t="shared" si="15"/>
        <v>0</v>
      </c>
      <c r="R68" s="250">
        <f t="shared" si="8"/>
        <v>0</v>
      </c>
      <c r="S68" s="250">
        <f t="shared" si="14"/>
        <v>0</v>
      </c>
      <c r="T68" s="251">
        <f t="shared" si="11"/>
        <v>0</v>
      </c>
      <c r="U68" s="251"/>
      <c r="V68" s="1777">
        <f>V56+1</f>
        <v>2026</v>
      </c>
      <c r="W68" s="249" t="s">
        <v>214</v>
      </c>
      <c r="X68" s="250"/>
      <c r="Y68" s="250"/>
      <c r="Z68" s="250"/>
      <c r="AA68" s="251">
        <f t="shared" si="12"/>
        <v>0</v>
      </c>
      <c r="AB68" s="251"/>
      <c r="AC68" s="1777">
        <f>AC56+1</f>
        <v>2026</v>
      </c>
      <c r="AD68" s="249" t="s">
        <v>214</v>
      </c>
      <c r="AE68" s="250"/>
      <c r="AF68" s="250"/>
      <c r="AG68" s="250"/>
      <c r="AH68" s="251">
        <f t="shared" si="13"/>
        <v>0</v>
      </c>
      <c r="AI68" s="251"/>
      <c r="AK68" s="255"/>
    </row>
    <row r="69" spans="1:37">
      <c r="A69" s="1777"/>
      <c r="B69" s="249" t="s">
        <v>215</v>
      </c>
      <c r="C69" s="250" t="e">
        <f t="shared" si="4"/>
        <v>#REF!</v>
      </c>
      <c r="D69" s="250" t="e">
        <f t="shared" si="1"/>
        <v>#REF!</v>
      </c>
      <c r="E69" s="250" t="e">
        <f t="shared" si="2"/>
        <v>#REF!</v>
      </c>
      <c r="F69" s="251" t="e">
        <f t="shared" si="0"/>
        <v>#REF!</v>
      </c>
      <c r="G69" s="253"/>
      <c r="H69" s="1779"/>
      <c r="I69" s="249" t="s">
        <v>215</v>
      </c>
      <c r="J69" s="250" t="e">
        <f t="shared" si="7"/>
        <v>#REF!</v>
      </c>
      <c r="K69" s="250" t="e">
        <f t="shared" si="5"/>
        <v>#REF!</v>
      </c>
      <c r="L69" s="250" t="e">
        <f t="shared" si="6"/>
        <v>#REF!</v>
      </c>
      <c r="M69" s="251" t="e">
        <f t="shared" si="3"/>
        <v>#REF!</v>
      </c>
      <c r="N69" s="251"/>
      <c r="O69" s="1777"/>
      <c r="P69" s="249" t="s">
        <v>215</v>
      </c>
      <c r="Q69" s="250">
        <f t="shared" si="15"/>
        <v>0</v>
      </c>
      <c r="R69" s="250">
        <f t="shared" si="8"/>
        <v>0</v>
      </c>
      <c r="S69" s="250">
        <f t="shared" si="14"/>
        <v>0</v>
      </c>
      <c r="T69" s="251">
        <f t="shared" si="11"/>
        <v>0</v>
      </c>
      <c r="U69" s="251"/>
      <c r="V69" s="1777"/>
      <c r="W69" s="249" t="s">
        <v>215</v>
      </c>
      <c r="X69" s="250"/>
      <c r="Y69" s="250"/>
      <c r="Z69" s="250"/>
      <c r="AA69" s="251">
        <f t="shared" si="12"/>
        <v>0</v>
      </c>
      <c r="AB69" s="251"/>
      <c r="AC69" s="1777"/>
      <c r="AD69" s="249" t="s">
        <v>215</v>
      </c>
      <c r="AE69" s="250"/>
      <c r="AF69" s="250"/>
      <c r="AG69" s="250"/>
      <c r="AH69" s="251">
        <f t="shared" si="13"/>
        <v>0</v>
      </c>
      <c r="AI69" s="251"/>
      <c r="AK69" s="255"/>
    </row>
    <row r="70" spans="1:37">
      <c r="A70" s="1777"/>
      <c r="B70" s="249" t="s">
        <v>216</v>
      </c>
      <c r="C70" s="250" t="e">
        <f t="shared" si="4"/>
        <v>#REF!</v>
      </c>
      <c r="D70" s="250" t="e">
        <f t="shared" si="1"/>
        <v>#REF!</v>
      </c>
      <c r="E70" s="250" t="e">
        <f t="shared" si="2"/>
        <v>#REF!</v>
      </c>
      <c r="F70" s="251" t="e">
        <f t="shared" si="0"/>
        <v>#REF!</v>
      </c>
      <c r="G70" s="253"/>
      <c r="H70" s="1779"/>
      <c r="I70" s="249" t="s">
        <v>216</v>
      </c>
      <c r="J70" s="250" t="e">
        <f t="shared" si="7"/>
        <v>#REF!</v>
      </c>
      <c r="K70" s="250" t="e">
        <f t="shared" si="5"/>
        <v>#REF!</v>
      </c>
      <c r="L70" s="250" t="e">
        <f t="shared" si="6"/>
        <v>#REF!</v>
      </c>
      <c r="M70" s="251" t="e">
        <f t="shared" si="3"/>
        <v>#REF!</v>
      </c>
      <c r="N70" s="251"/>
      <c r="O70" s="1777"/>
      <c r="P70" s="249" t="s">
        <v>216</v>
      </c>
      <c r="Q70" s="250">
        <f t="shared" si="15"/>
        <v>0</v>
      </c>
      <c r="R70" s="250">
        <f t="shared" si="8"/>
        <v>0</v>
      </c>
      <c r="S70" s="250">
        <f t="shared" si="14"/>
        <v>0</v>
      </c>
      <c r="T70" s="251">
        <f t="shared" si="11"/>
        <v>0</v>
      </c>
      <c r="U70" s="251"/>
      <c r="V70" s="1777"/>
      <c r="W70" s="249" t="s">
        <v>216</v>
      </c>
      <c r="X70" s="250"/>
      <c r="Y70" s="250"/>
      <c r="Z70" s="250"/>
      <c r="AA70" s="251">
        <f t="shared" si="12"/>
        <v>0</v>
      </c>
      <c r="AB70" s="251"/>
      <c r="AC70" s="1777"/>
      <c r="AD70" s="249" t="s">
        <v>216</v>
      </c>
      <c r="AE70" s="250"/>
      <c r="AF70" s="250"/>
      <c r="AG70" s="250"/>
      <c r="AH70" s="251">
        <f t="shared" si="13"/>
        <v>0</v>
      </c>
      <c r="AI70" s="251"/>
      <c r="AK70" s="255"/>
    </row>
    <row r="71" spans="1:37">
      <c r="A71" s="1777"/>
      <c r="B71" s="249" t="s">
        <v>217</v>
      </c>
      <c r="C71" s="250" t="e">
        <f t="shared" si="4"/>
        <v>#REF!</v>
      </c>
      <c r="D71" s="250" t="e">
        <f t="shared" si="1"/>
        <v>#REF!</v>
      </c>
      <c r="E71" s="250" t="e">
        <f t="shared" si="2"/>
        <v>#REF!</v>
      </c>
      <c r="F71" s="251" t="e">
        <f t="shared" si="0"/>
        <v>#REF!</v>
      </c>
      <c r="G71" s="253"/>
      <c r="H71" s="1779"/>
      <c r="I71" s="249" t="s">
        <v>217</v>
      </c>
      <c r="J71" s="250" t="e">
        <f t="shared" si="7"/>
        <v>#REF!</v>
      </c>
      <c r="K71" s="250" t="e">
        <f t="shared" si="5"/>
        <v>#REF!</v>
      </c>
      <c r="L71" s="250" t="e">
        <f t="shared" si="6"/>
        <v>#REF!</v>
      </c>
      <c r="M71" s="251" t="e">
        <f t="shared" si="3"/>
        <v>#REF!</v>
      </c>
      <c r="N71" s="251"/>
      <c r="O71" s="1777"/>
      <c r="P71" s="249" t="s">
        <v>217</v>
      </c>
      <c r="Q71" s="250">
        <f t="shared" si="15"/>
        <v>0</v>
      </c>
      <c r="R71" s="250">
        <f t="shared" si="8"/>
        <v>0</v>
      </c>
      <c r="S71" s="250">
        <f t="shared" si="14"/>
        <v>0</v>
      </c>
      <c r="T71" s="251">
        <f t="shared" si="11"/>
        <v>0</v>
      </c>
      <c r="U71" s="251"/>
      <c r="V71" s="1777"/>
      <c r="W71" s="249" t="s">
        <v>217</v>
      </c>
      <c r="X71" s="250"/>
      <c r="Y71" s="250"/>
      <c r="Z71" s="250"/>
      <c r="AA71" s="251">
        <f t="shared" si="12"/>
        <v>0</v>
      </c>
      <c r="AB71" s="251"/>
      <c r="AC71" s="1777"/>
      <c r="AD71" s="249" t="s">
        <v>217</v>
      </c>
      <c r="AE71" s="250"/>
      <c r="AF71" s="250"/>
      <c r="AG71" s="250"/>
      <c r="AH71" s="251">
        <f t="shared" si="13"/>
        <v>0</v>
      </c>
      <c r="AI71" s="251"/>
      <c r="AK71" s="255"/>
    </row>
    <row r="72" spans="1:37">
      <c r="A72" s="1777"/>
      <c r="B72" s="249" t="s">
        <v>218</v>
      </c>
      <c r="C72" s="250" t="e">
        <f t="shared" si="4"/>
        <v>#REF!</v>
      </c>
      <c r="D72" s="250" t="e">
        <f t="shared" si="1"/>
        <v>#REF!</v>
      </c>
      <c r="E72" s="250" t="e">
        <f t="shared" si="2"/>
        <v>#REF!</v>
      </c>
      <c r="F72" s="251" t="e">
        <f t="shared" si="0"/>
        <v>#REF!</v>
      </c>
      <c r="G72" s="253"/>
      <c r="H72" s="1779"/>
      <c r="I72" s="249" t="s">
        <v>218</v>
      </c>
      <c r="J72" s="250" t="e">
        <f t="shared" si="7"/>
        <v>#REF!</v>
      </c>
      <c r="K72" s="250" t="e">
        <f t="shared" si="5"/>
        <v>#REF!</v>
      </c>
      <c r="L72" s="250" t="e">
        <f t="shared" si="6"/>
        <v>#REF!</v>
      </c>
      <c r="M72" s="251" t="e">
        <f t="shared" si="3"/>
        <v>#REF!</v>
      </c>
      <c r="N72" s="251"/>
      <c r="O72" s="1777"/>
      <c r="P72" s="249" t="s">
        <v>218</v>
      </c>
      <c r="Q72" s="250">
        <f t="shared" si="15"/>
        <v>0</v>
      </c>
      <c r="R72" s="250">
        <f t="shared" si="8"/>
        <v>0</v>
      </c>
      <c r="S72" s="250">
        <f t="shared" si="14"/>
        <v>0</v>
      </c>
      <c r="T72" s="251">
        <f t="shared" si="11"/>
        <v>0</v>
      </c>
      <c r="U72" s="251"/>
      <c r="V72" s="1777"/>
      <c r="W72" s="249" t="s">
        <v>218</v>
      </c>
      <c r="X72" s="250"/>
      <c r="Y72" s="250"/>
      <c r="Z72" s="250"/>
      <c r="AA72" s="251">
        <f t="shared" si="12"/>
        <v>0</v>
      </c>
      <c r="AB72" s="251"/>
      <c r="AC72" s="1777"/>
      <c r="AD72" s="249" t="s">
        <v>218</v>
      </c>
      <c r="AE72" s="250"/>
      <c r="AF72" s="250"/>
      <c r="AG72" s="250"/>
      <c r="AH72" s="251">
        <f t="shared" si="13"/>
        <v>0</v>
      </c>
      <c r="AI72" s="251"/>
      <c r="AK72" s="255"/>
    </row>
    <row r="73" spans="1:37">
      <c r="A73" s="1777"/>
      <c r="B73" s="249" t="s">
        <v>219</v>
      </c>
      <c r="C73" s="250" t="e">
        <f t="shared" si="4"/>
        <v>#REF!</v>
      </c>
      <c r="D73" s="250" t="e">
        <f t="shared" si="1"/>
        <v>#REF!</v>
      </c>
      <c r="E73" s="250" t="e">
        <f t="shared" si="2"/>
        <v>#REF!</v>
      </c>
      <c r="F73" s="251" t="e">
        <f t="shared" si="0"/>
        <v>#REF!</v>
      </c>
      <c r="G73" s="253"/>
      <c r="H73" s="1779"/>
      <c r="I73" s="249" t="s">
        <v>219</v>
      </c>
      <c r="J73" s="250" t="e">
        <f t="shared" si="7"/>
        <v>#REF!</v>
      </c>
      <c r="K73" s="250" t="e">
        <f t="shared" si="5"/>
        <v>#REF!</v>
      </c>
      <c r="L73" s="250" t="e">
        <f t="shared" si="6"/>
        <v>#REF!</v>
      </c>
      <c r="M73" s="251" t="e">
        <f t="shared" si="3"/>
        <v>#REF!</v>
      </c>
      <c r="N73" s="251"/>
      <c r="O73" s="1777"/>
      <c r="P73" s="249" t="s">
        <v>219</v>
      </c>
      <c r="Q73" s="250">
        <f t="shared" si="15"/>
        <v>0</v>
      </c>
      <c r="R73" s="250">
        <f t="shared" si="8"/>
        <v>0</v>
      </c>
      <c r="S73" s="250">
        <f t="shared" si="14"/>
        <v>0</v>
      </c>
      <c r="T73" s="251">
        <f t="shared" si="11"/>
        <v>0</v>
      </c>
      <c r="U73" s="251"/>
      <c r="V73" s="1777"/>
      <c r="W73" s="249" t="s">
        <v>219</v>
      </c>
      <c r="X73" s="250"/>
      <c r="Y73" s="250"/>
      <c r="Z73" s="250"/>
      <c r="AA73" s="251">
        <f t="shared" si="12"/>
        <v>0</v>
      </c>
      <c r="AB73" s="251"/>
      <c r="AC73" s="1777"/>
      <c r="AD73" s="249" t="s">
        <v>219</v>
      </c>
      <c r="AE73" s="250"/>
      <c r="AF73" s="250"/>
      <c r="AG73" s="250"/>
      <c r="AH73" s="251">
        <f t="shared" si="13"/>
        <v>0</v>
      </c>
      <c r="AI73" s="251"/>
      <c r="AK73" s="255"/>
    </row>
    <row r="74" spans="1:37">
      <c r="A74" s="1777"/>
      <c r="B74" s="249" t="s">
        <v>220</v>
      </c>
      <c r="C74" s="250" t="e">
        <f t="shared" si="4"/>
        <v>#REF!</v>
      </c>
      <c r="D74" s="250" t="e">
        <f t="shared" si="1"/>
        <v>#REF!</v>
      </c>
      <c r="E74" s="250" t="e">
        <f t="shared" si="2"/>
        <v>#REF!</v>
      </c>
      <c r="F74" s="251" t="e">
        <f t="shared" ref="F74:F127" si="16">D74+E74</f>
        <v>#REF!</v>
      </c>
      <c r="G74" s="253"/>
      <c r="H74" s="1779"/>
      <c r="I74" s="249" t="s">
        <v>220</v>
      </c>
      <c r="J74" s="250" t="e">
        <f t="shared" si="7"/>
        <v>#REF!</v>
      </c>
      <c r="K74" s="250" t="e">
        <f t="shared" si="5"/>
        <v>#REF!</v>
      </c>
      <c r="L74" s="250" t="e">
        <f t="shared" si="6"/>
        <v>#REF!</v>
      </c>
      <c r="M74" s="251" t="e">
        <f t="shared" si="3"/>
        <v>#REF!</v>
      </c>
      <c r="N74" s="251"/>
      <c r="O74" s="1777"/>
      <c r="P74" s="249" t="s">
        <v>220</v>
      </c>
      <c r="Q74" s="250">
        <f t="shared" si="15"/>
        <v>0</v>
      </c>
      <c r="R74" s="250">
        <f t="shared" si="8"/>
        <v>0</v>
      </c>
      <c r="S74" s="250">
        <f t="shared" si="14"/>
        <v>0</v>
      </c>
      <c r="T74" s="251">
        <f t="shared" si="11"/>
        <v>0</v>
      </c>
      <c r="U74" s="251"/>
      <c r="V74" s="1777"/>
      <c r="W74" s="249" t="s">
        <v>220</v>
      </c>
      <c r="X74" s="250"/>
      <c r="Y74" s="250"/>
      <c r="Z74" s="250"/>
      <c r="AA74" s="251">
        <f t="shared" si="12"/>
        <v>0</v>
      </c>
      <c r="AB74" s="251"/>
      <c r="AC74" s="1777"/>
      <c r="AD74" s="249" t="s">
        <v>220</v>
      </c>
      <c r="AE74" s="250"/>
      <c r="AF74" s="250"/>
      <c r="AG74" s="250"/>
      <c r="AH74" s="251">
        <f t="shared" si="13"/>
        <v>0</v>
      </c>
      <c r="AI74" s="251"/>
      <c r="AK74" s="255"/>
    </row>
    <row r="75" spans="1:37">
      <c r="A75" s="1777"/>
      <c r="B75" s="249" t="s">
        <v>221</v>
      </c>
      <c r="C75" s="250" t="e">
        <f t="shared" si="4"/>
        <v>#REF!</v>
      </c>
      <c r="D75" s="250" t="e">
        <f t="shared" si="1"/>
        <v>#REF!</v>
      </c>
      <c r="E75" s="250" t="e">
        <f t="shared" si="2"/>
        <v>#REF!</v>
      </c>
      <c r="F75" s="251" t="e">
        <f t="shared" si="16"/>
        <v>#REF!</v>
      </c>
      <c r="G75" s="253"/>
      <c r="H75" s="1779"/>
      <c r="I75" s="249" t="s">
        <v>221</v>
      </c>
      <c r="J75" s="250" t="e">
        <f t="shared" si="7"/>
        <v>#REF!</v>
      </c>
      <c r="K75" s="250" t="e">
        <f t="shared" si="5"/>
        <v>#REF!</v>
      </c>
      <c r="L75" s="250" t="e">
        <f t="shared" si="6"/>
        <v>#REF!</v>
      </c>
      <c r="M75" s="251" t="e">
        <f t="shared" si="3"/>
        <v>#REF!</v>
      </c>
      <c r="N75" s="251"/>
      <c r="O75" s="1777"/>
      <c r="P75" s="249" t="s">
        <v>221</v>
      </c>
      <c r="Q75" s="250">
        <f t="shared" si="15"/>
        <v>0</v>
      </c>
      <c r="R75" s="250">
        <f t="shared" si="8"/>
        <v>0</v>
      </c>
      <c r="S75" s="250">
        <f t="shared" si="14"/>
        <v>0</v>
      </c>
      <c r="T75" s="251">
        <f t="shared" si="11"/>
        <v>0</v>
      </c>
      <c r="U75" s="251"/>
      <c r="V75" s="1777"/>
      <c r="W75" s="249" t="s">
        <v>221</v>
      </c>
      <c r="X75" s="250"/>
      <c r="Y75" s="250"/>
      <c r="Z75" s="250"/>
      <c r="AA75" s="251">
        <f t="shared" si="12"/>
        <v>0</v>
      </c>
      <c r="AB75" s="251"/>
      <c r="AC75" s="1777"/>
      <c r="AD75" s="249" t="s">
        <v>221</v>
      </c>
      <c r="AE75" s="250"/>
      <c r="AF75" s="250"/>
      <c r="AG75" s="250"/>
      <c r="AH75" s="251">
        <f t="shared" si="13"/>
        <v>0</v>
      </c>
      <c r="AI75" s="251"/>
      <c r="AK75" s="255"/>
    </row>
    <row r="76" spans="1:37">
      <c r="A76" s="1777"/>
      <c r="B76" s="249" t="s">
        <v>222</v>
      </c>
      <c r="C76" s="250" t="e">
        <f t="shared" si="4"/>
        <v>#REF!</v>
      </c>
      <c r="D76" s="250" t="e">
        <f t="shared" si="1"/>
        <v>#REF!</v>
      </c>
      <c r="E76" s="250" t="e">
        <f t="shared" si="2"/>
        <v>#REF!</v>
      </c>
      <c r="F76" s="251" t="e">
        <f t="shared" si="16"/>
        <v>#REF!</v>
      </c>
      <c r="G76" s="253"/>
      <c r="H76" s="1779"/>
      <c r="I76" s="249" t="s">
        <v>222</v>
      </c>
      <c r="J76" s="250" t="e">
        <f t="shared" si="7"/>
        <v>#REF!</v>
      </c>
      <c r="K76" s="250" t="e">
        <f t="shared" si="5"/>
        <v>#REF!</v>
      </c>
      <c r="L76" s="250" t="e">
        <f t="shared" si="6"/>
        <v>#REF!</v>
      </c>
      <c r="M76" s="251" t="e">
        <f t="shared" si="3"/>
        <v>#REF!</v>
      </c>
      <c r="N76" s="251"/>
      <c r="O76" s="1777"/>
      <c r="P76" s="249" t="s">
        <v>222</v>
      </c>
      <c r="Q76" s="250">
        <f t="shared" si="15"/>
        <v>0</v>
      </c>
      <c r="R76" s="250">
        <f t="shared" si="8"/>
        <v>0</v>
      </c>
      <c r="S76" s="250">
        <f t="shared" si="14"/>
        <v>0</v>
      </c>
      <c r="T76" s="251">
        <f t="shared" si="11"/>
        <v>0</v>
      </c>
      <c r="U76" s="251"/>
      <c r="V76" s="1777"/>
      <c r="W76" s="249" t="s">
        <v>222</v>
      </c>
      <c r="X76" s="250"/>
      <c r="Y76" s="250"/>
      <c r="Z76" s="250"/>
      <c r="AA76" s="251">
        <f t="shared" si="12"/>
        <v>0</v>
      </c>
      <c r="AB76" s="251"/>
      <c r="AC76" s="1777"/>
      <c r="AD76" s="249" t="s">
        <v>222</v>
      </c>
      <c r="AE76" s="250"/>
      <c r="AF76" s="250"/>
      <c r="AG76" s="250"/>
      <c r="AH76" s="251">
        <f t="shared" si="13"/>
        <v>0</v>
      </c>
      <c r="AI76" s="251"/>
      <c r="AK76" s="255"/>
    </row>
    <row r="77" spans="1:37">
      <c r="A77" s="1777"/>
      <c r="B77" s="249" t="s">
        <v>223</v>
      </c>
      <c r="C77" s="250" t="e">
        <f t="shared" si="4"/>
        <v>#REF!</v>
      </c>
      <c r="D77" s="250" t="e">
        <f t="shared" si="1"/>
        <v>#REF!</v>
      </c>
      <c r="E77" s="250" t="e">
        <f t="shared" si="2"/>
        <v>#REF!</v>
      </c>
      <c r="F77" s="251" t="e">
        <f t="shared" si="16"/>
        <v>#REF!</v>
      </c>
      <c r="G77" s="253"/>
      <c r="H77" s="1779"/>
      <c r="I77" s="249" t="s">
        <v>223</v>
      </c>
      <c r="J77" s="250" t="e">
        <f t="shared" si="7"/>
        <v>#REF!</v>
      </c>
      <c r="K77" s="250" t="e">
        <f t="shared" si="5"/>
        <v>#REF!</v>
      </c>
      <c r="L77" s="250" t="e">
        <f t="shared" si="6"/>
        <v>#REF!</v>
      </c>
      <c r="M77" s="251" t="e">
        <f t="shared" si="3"/>
        <v>#REF!</v>
      </c>
      <c r="N77" s="251"/>
      <c r="O77" s="1777"/>
      <c r="P77" s="249" t="s">
        <v>223</v>
      </c>
      <c r="Q77" s="250">
        <f t="shared" si="15"/>
        <v>0</v>
      </c>
      <c r="R77" s="250">
        <f t="shared" si="8"/>
        <v>0</v>
      </c>
      <c r="S77" s="250">
        <f t="shared" si="14"/>
        <v>0</v>
      </c>
      <c r="T77" s="251">
        <f t="shared" si="11"/>
        <v>0</v>
      </c>
      <c r="U77" s="251"/>
      <c r="V77" s="1777"/>
      <c r="W77" s="249" t="s">
        <v>223</v>
      </c>
      <c r="X77" s="250"/>
      <c r="Y77" s="250"/>
      <c r="Z77" s="250"/>
      <c r="AA77" s="251">
        <f t="shared" si="12"/>
        <v>0</v>
      </c>
      <c r="AB77" s="251"/>
      <c r="AC77" s="1777"/>
      <c r="AD77" s="249" t="s">
        <v>223</v>
      </c>
      <c r="AE77" s="250"/>
      <c r="AF77" s="250"/>
      <c r="AG77" s="250"/>
      <c r="AH77" s="251">
        <f t="shared" si="13"/>
        <v>0</v>
      </c>
      <c r="AI77" s="251"/>
      <c r="AK77" s="255"/>
    </row>
    <row r="78" spans="1:37">
      <c r="A78" s="1777"/>
      <c r="B78" s="249" t="s">
        <v>224</v>
      </c>
      <c r="C78" s="250" t="e">
        <f t="shared" si="4"/>
        <v>#REF!</v>
      </c>
      <c r="D78" s="250" t="e">
        <f t="shared" si="1"/>
        <v>#REF!</v>
      </c>
      <c r="E78" s="250" t="e">
        <f t="shared" si="2"/>
        <v>#REF!</v>
      </c>
      <c r="F78" s="251" t="e">
        <f t="shared" si="16"/>
        <v>#REF!</v>
      </c>
      <c r="G78" s="253"/>
      <c r="H78" s="1779"/>
      <c r="I78" s="249" t="s">
        <v>224</v>
      </c>
      <c r="J78" s="250" t="e">
        <f t="shared" si="7"/>
        <v>#REF!</v>
      </c>
      <c r="K78" s="250" t="e">
        <f t="shared" si="5"/>
        <v>#REF!</v>
      </c>
      <c r="L78" s="250" t="e">
        <f t="shared" si="6"/>
        <v>#REF!</v>
      </c>
      <c r="M78" s="251" t="e">
        <f t="shared" si="3"/>
        <v>#REF!</v>
      </c>
      <c r="N78" s="251"/>
      <c r="O78" s="1777"/>
      <c r="P78" s="249" t="s">
        <v>224</v>
      </c>
      <c r="Q78" s="250">
        <f t="shared" si="15"/>
        <v>0</v>
      </c>
      <c r="R78" s="250">
        <f t="shared" si="8"/>
        <v>0</v>
      </c>
      <c r="S78" s="250">
        <f t="shared" si="14"/>
        <v>0</v>
      </c>
      <c r="T78" s="251">
        <f t="shared" si="11"/>
        <v>0</v>
      </c>
      <c r="U78" s="251"/>
      <c r="V78" s="1777"/>
      <c r="W78" s="249" t="s">
        <v>224</v>
      </c>
      <c r="X78" s="250"/>
      <c r="Y78" s="250"/>
      <c r="Z78" s="250"/>
      <c r="AA78" s="251">
        <f t="shared" si="12"/>
        <v>0</v>
      </c>
      <c r="AB78" s="251"/>
      <c r="AC78" s="1777"/>
      <c r="AD78" s="249" t="s">
        <v>224</v>
      </c>
      <c r="AE78" s="250"/>
      <c r="AF78" s="250"/>
      <c r="AG78" s="250"/>
      <c r="AH78" s="251">
        <f t="shared" si="13"/>
        <v>0</v>
      </c>
      <c r="AI78" s="251"/>
      <c r="AK78" s="255"/>
    </row>
    <row r="79" spans="1:37">
      <c r="A79" s="1777"/>
      <c r="B79" s="249" t="s">
        <v>225</v>
      </c>
      <c r="C79" s="250" t="e">
        <f t="shared" si="4"/>
        <v>#REF!</v>
      </c>
      <c r="D79" s="250" t="e">
        <f t="shared" si="1"/>
        <v>#REF!</v>
      </c>
      <c r="E79" s="250" t="e">
        <f t="shared" si="2"/>
        <v>#REF!</v>
      </c>
      <c r="F79" s="251" t="e">
        <f t="shared" si="16"/>
        <v>#REF!</v>
      </c>
      <c r="G79" s="254" t="e">
        <f>SUM(D68:D79)</f>
        <v>#REF!</v>
      </c>
      <c r="H79" s="1780"/>
      <c r="I79" s="249" t="s">
        <v>225</v>
      </c>
      <c r="J79" s="250" t="e">
        <f t="shared" si="7"/>
        <v>#REF!</v>
      </c>
      <c r="K79" s="250" t="e">
        <f t="shared" si="5"/>
        <v>#REF!</v>
      </c>
      <c r="L79" s="250" t="e">
        <f t="shared" si="6"/>
        <v>#REF!</v>
      </c>
      <c r="M79" s="251" t="e">
        <f t="shared" si="3"/>
        <v>#REF!</v>
      </c>
      <c r="N79" s="254" t="e">
        <f>SUM(K68:K79)</f>
        <v>#REF!</v>
      </c>
      <c r="O79" s="1777"/>
      <c r="P79" s="249" t="s">
        <v>225</v>
      </c>
      <c r="Q79" s="250">
        <f t="shared" si="15"/>
        <v>0</v>
      </c>
      <c r="R79" s="250">
        <f t="shared" si="8"/>
        <v>0</v>
      </c>
      <c r="S79" s="250">
        <f t="shared" si="14"/>
        <v>0</v>
      </c>
      <c r="T79" s="251">
        <f t="shared" si="11"/>
        <v>0</v>
      </c>
      <c r="U79" s="254">
        <f>SUM(R68:R79)</f>
        <v>0</v>
      </c>
      <c r="V79" s="1777"/>
      <c r="W79" s="249" t="s">
        <v>225</v>
      </c>
      <c r="X79" s="250"/>
      <c r="Y79" s="250"/>
      <c r="Z79" s="250"/>
      <c r="AA79" s="251">
        <f t="shared" si="12"/>
        <v>0</v>
      </c>
      <c r="AB79" s="254">
        <f>SUM(Y68:Y79)</f>
        <v>0</v>
      </c>
      <c r="AC79" s="1777"/>
      <c r="AD79" s="249" t="s">
        <v>225</v>
      </c>
      <c r="AE79" s="250"/>
      <c r="AF79" s="250"/>
      <c r="AG79" s="250"/>
      <c r="AH79" s="251">
        <f t="shared" si="13"/>
        <v>0</v>
      </c>
      <c r="AI79" s="254">
        <f>SUM(AF68:AF79)</f>
        <v>0</v>
      </c>
      <c r="AJ79" s="230">
        <f>AJ67+1</f>
        <v>2027</v>
      </c>
      <c r="AK79" s="255" t="e">
        <f>G79+N79+U79+AB79+AI79</f>
        <v>#REF!</v>
      </c>
    </row>
    <row r="80" spans="1:37">
      <c r="A80" s="1777">
        <f>A68+1</f>
        <v>2028</v>
      </c>
      <c r="B80" s="249" t="s">
        <v>214</v>
      </c>
      <c r="C80" s="250" t="e">
        <f t="shared" si="4"/>
        <v>#REF!</v>
      </c>
      <c r="D80" s="250" t="e">
        <f t="shared" si="1"/>
        <v>#REF!</v>
      </c>
      <c r="E80" s="250" t="e">
        <f t="shared" si="2"/>
        <v>#REF!</v>
      </c>
      <c r="F80" s="251" t="e">
        <f t="shared" si="16"/>
        <v>#REF!</v>
      </c>
      <c r="G80" s="252"/>
      <c r="H80" s="1778">
        <f>H68+1</f>
        <v>2028</v>
      </c>
      <c r="I80" s="249" t="s">
        <v>214</v>
      </c>
      <c r="J80" s="250" t="e">
        <f t="shared" si="7"/>
        <v>#REF!</v>
      </c>
      <c r="K80" s="250" t="e">
        <f t="shared" si="5"/>
        <v>#REF!</v>
      </c>
      <c r="L80" s="250" t="e">
        <f t="shared" si="6"/>
        <v>#REF!</v>
      </c>
      <c r="M80" s="251" t="e">
        <f t="shared" si="3"/>
        <v>#REF!</v>
      </c>
      <c r="N80" s="251"/>
      <c r="O80" s="1777">
        <f>O68+1</f>
        <v>2028</v>
      </c>
      <c r="P80" s="249" t="s">
        <v>214</v>
      </c>
      <c r="Q80" s="250">
        <f t="shared" si="15"/>
        <v>0</v>
      </c>
      <c r="R80" s="250">
        <f t="shared" si="8"/>
        <v>0</v>
      </c>
      <c r="S80" s="250">
        <f t="shared" si="14"/>
        <v>0</v>
      </c>
      <c r="T80" s="251">
        <f t="shared" si="11"/>
        <v>0</v>
      </c>
      <c r="U80" s="251"/>
      <c r="V80" s="1777">
        <f>V68+1</f>
        <v>2027</v>
      </c>
      <c r="W80" s="249" t="s">
        <v>214</v>
      </c>
      <c r="X80" s="250"/>
      <c r="Y80" s="250"/>
      <c r="Z80" s="250"/>
      <c r="AA80" s="251">
        <f t="shared" si="12"/>
        <v>0</v>
      </c>
      <c r="AB80" s="251"/>
      <c r="AC80" s="1777">
        <f>AC68+1</f>
        <v>2027</v>
      </c>
      <c r="AD80" s="249" t="s">
        <v>214</v>
      </c>
      <c r="AE80" s="250"/>
      <c r="AF80" s="250"/>
      <c r="AG80" s="250"/>
      <c r="AH80" s="251">
        <f t="shared" si="13"/>
        <v>0</v>
      </c>
      <c r="AI80" s="251"/>
      <c r="AK80" s="255"/>
    </row>
    <row r="81" spans="1:37">
      <c r="A81" s="1777"/>
      <c r="B81" s="249" t="s">
        <v>215</v>
      </c>
      <c r="C81" s="250" t="e">
        <f t="shared" si="4"/>
        <v>#REF!</v>
      </c>
      <c r="D81" s="250" t="e">
        <f t="shared" si="1"/>
        <v>#REF!</v>
      </c>
      <c r="E81" s="250" t="e">
        <f t="shared" si="2"/>
        <v>#REF!</v>
      </c>
      <c r="F81" s="251" t="e">
        <f t="shared" si="16"/>
        <v>#REF!</v>
      </c>
      <c r="G81" s="253"/>
      <c r="H81" s="1779"/>
      <c r="I81" s="249" t="s">
        <v>215</v>
      </c>
      <c r="J81" s="250" t="e">
        <f t="shared" si="7"/>
        <v>#REF!</v>
      </c>
      <c r="K81" s="250" t="e">
        <f t="shared" si="5"/>
        <v>#REF!</v>
      </c>
      <c r="L81" s="250" t="e">
        <f t="shared" si="6"/>
        <v>#REF!</v>
      </c>
      <c r="M81" s="251" t="e">
        <f t="shared" si="3"/>
        <v>#REF!</v>
      </c>
      <c r="N81" s="251"/>
      <c r="O81" s="1777"/>
      <c r="P81" s="249" t="s">
        <v>215</v>
      </c>
      <c r="Q81" s="250">
        <f t="shared" si="15"/>
        <v>0</v>
      </c>
      <c r="R81" s="250">
        <f t="shared" si="8"/>
        <v>0</v>
      </c>
      <c r="S81" s="250">
        <f t="shared" si="14"/>
        <v>0</v>
      </c>
      <c r="T81" s="251">
        <f t="shared" si="11"/>
        <v>0</v>
      </c>
      <c r="U81" s="251"/>
      <c r="V81" s="1777"/>
      <c r="W81" s="249" t="s">
        <v>215</v>
      </c>
      <c r="X81" s="250"/>
      <c r="Y81" s="250"/>
      <c r="Z81" s="250"/>
      <c r="AA81" s="251">
        <f t="shared" si="12"/>
        <v>0</v>
      </c>
      <c r="AB81" s="251"/>
      <c r="AC81" s="1777"/>
      <c r="AD81" s="249" t="s">
        <v>215</v>
      </c>
      <c r="AE81" s="250"/>
      <c r="AF81" s="250"/>
      <c r="AG81" s="250"/>
      <c r="AH81" s="251">
        <f t="shared" si="13"/>
        <v>0</v>
      </c>
      <c r="AI81" s="251"/>
      <c r="AK81" s="255"/>
    </row>
    <row r="82" spans="1:37">
      <c r="A82" s="1777"/>
      <c r="B82" s="249" t="s">
        <v>216</v>
      </c>
      <c r="C82" s="250" t="e">
        <f t="shared" si="4"/>
        <v>#REF!</v>
      </c>
      <c r="D82" s="250" t="e">
        <f t="shared" si="1"/>
        <v>#REF!</v>
      </c>
      <c r="E82" s="250" t="e">
        <f t="shared" si="2"/>
        <v>#REF!</v>
      </c>
      <c r="F82" s="251" t="e">
        <f t="shared" si="16"/>
        <v>#REF!</v>
      </c>
      <c r="G82" s="253"/>
      <c r="H82" s="1779"/>
      <c r="I82" s="249" t="s">
        <v>216</v>
      </c>
      <c r="J82" s="250" t="e">
        <f t="shared" si="7"/>
        <v>#REF!</v>
      </c>
      <c r="K82" s="250" t="e">
        <f t="shared" si="5"/>
        <v>#REF!</v>
      </c>
      <c r="L82" s="250" t="e">
        <f t="shared" si="6"/>
        <v>#REF!</v>
      </c>
      <c r="M82" s="251" t="e">
        <f t="shared" si="3"/>
        <v>#REF!</v>
      </c>
      <c r="N82" s="251"/>
      <c r="O82" s="1777"/>
      <c r="P82" s="249" t="s">
        <v>216</v>
      </c>
      <c r="Q82" s="250">
        <f t="shared" si="15"/>
        <v>0</v>
      </c>
      <c r="R82" s="250">
        <f t="shared" si="8"/>
        <v>0</v>
      </c>
      <c r="S82" s="250">
        <f t="shared" si="14"/>
        <v>0</v>
      </c>
      <c r="T82" s="251">
        <f t="shared" si="11"/>
        <v>0</v>
      </c>
      <c r="U82" s="251"/>
      <c r="V82" s="1777"/>
      <c r="W82" s="249" t="s">
        <v>216</v>
      </c>
      <c r="X82" s="250"/>
      <c r="Y82" s="250"/>
      <c r="Z82" s="250"/>
      <c r="AA82" s="251">
        <f t="shared" si="12"/>
        <v>0</v>
      </c>
      <c r="AB82" s="251"/>
      <c r="AC82" s="1777"/>
      <c r="AD82" s="249" t="s">
        <v>216</v>
      </c>
      <c r="AE82" s="250"/>
      <c r="AF82" s="250"/>
      <c r="AG82" s="250"/>
      <c r="AH82" s="251">
        <f t="shared" si="13"/>
        <v>0</v>
      </c>
      <c r="AI82" s="251"/>
      <c r="AK82" s="255"/>
    </row>
    <row r="83" spans="1:37">
      <c r="A83" s="1777"/>
      <c r="B83" s="249" t="s">
        <v>217</v>
      </c>
      <c r="C83" s="250" t="e">
        <f t="shared" si="4"/>
        <v>#REF!</v>
      </c>
      <c r="D83" s="250" t="e">
        <f t="shared" si="1"/>
        <v>#REF!</v>
      </c>
      <c r="E83" s="250" t="e">
        <f t="shared" si="2"/>
        <v>#REF!</v>
      </c>
      <c r="F83" s="251" t="e">
        <f t="shared" si="16"/>
        <v>#REF!</v>
      </c>
      <c r="G83" s="253"/>
      <c r="H83" s="1779"/>
      <c r="I83" s="249" t="s">
        <v>217</v>
      </c>
      <c r="J83" s="250" t="e">
        <f t="shared" si="7"/>
        <v>#REF!</v>
      </c>
      <c r="K83" s="250" t="e">
        <f t="shared" si="5"/>
        <v>#REF!</v>
      </c>
      <c r="L83" s="250" t="e">
        <f t="shared" si="6"/>
        <v>#REF!</v>
      </c>
      <c r="M83" s="251" t="e">
        <f t="shared" si="3"/>
        <v>#REF!</v>
      </c>
      <c r="N83" s="251"/>
      <c r="O83" s="1777"/>
      <c r="P83" s="249" t="s">
        <v>217</v>
      </c>
      <c r="Q83" s="250">
        <f t="shared" si="15"/>
        <v>0</v>
      </c>
      <c r="R83" s="250">
        <f t="shared" si="8"/>
        <v>0</v>
      </c>
      <c r="S83" s="250">
        <f t="shared" si="14"/>
        <v>0</v>
      </c>
      <c r="T83" s="251">
        <f t="shared" si="11"/>
        <v>0</v>
      </c>
      <c r="U83" s="251"/>
      <c r="V83" s="1777"/>
      <c r="W83" s="249" t="s">
        <v>217</v>
      </c>
      <c r="X83" s="250"/>
      <c r="Y83" s="250"/>
      <c r="Z83" s="250"/>
      <c r="AA83" s="251">
        <f t="shared" si="12"/>
        <v>0</v>
      </c>
      <c r="AB83" s="251"/>
      <c r="AC83" s="1777"/>
      <c r="AD83" s="249" t="s">
        <v>217</v>
      </c>
      <c r="AE83" s="250"/>
      <c r="AF83" s="250"/>
      <c r="AG83" s="250"/>
      <c r="AH83" s="251">
        <f t="shared" si="13"/>
        <v>0</v>
      </c>
      <c r="AI83" s="251"/>
      <c r="AK83" s="255"/>
    </row>
    <row r="84" spans="1:37">
      <c r="A84" s="1777"/>
      <c r="B84" s="249" t="s">
        <v>218</v>
      </c>
      <c r="C84" s="250" t="e">
        <f t="shared" si="4"/>
        <v>#REF!</v>
      </c>
      <c r="D84" s="250" t="e">
        <f t="shared" si="1"/>
        <v>#REF!</v>
      </c>
      <c r="E84" s="250" t="e">
        <f t="shared" si="2"/>
        <v>#REF!</v>
      </c>
      <c r="F84" s="251" t="e">
        <f t="shared" si="16"/>
        <v>#REF!</v>
      </c>
      <c r="G84" s="253"/>
      <c r="H84" s="1779"/>
      <c r="I84" s="249" t="s">
        <v>218</v>
      </c>
      <c r="J84" s="250" t="e">
        <f t="shared" si="7"/>
        <v>#REF!</v>
      </c>
      <c r="K84" s="250" t="e">
        <f t="shared" si="5"/>
        <v>#REF!</v>
      </c>
      <c r="L84" s="250" t="e">
        <f t="shared" si="6"/>
        <v>#REF!</v>
      </c>
      <c r="M84" s="251" t="e">
        <f t="shared" si="3"/>
        <v>#REF!</v>
      </c>
      <c r="N84" s="251"/>
      <c r="O84" s="1777"/>
      <c r="P84" s="249" t="s">
        <v>218</v>
      </c>
      <c r="Q84" s="250">
        <f t="shared" si="15"/>
        <v>0</v>
      </c>
      <c r="R84" s="250">
        <f t="shared" si="8"/>
        <v>0</v>
      </c>
      <c r="S84" s="250">
        <f t="shared" si="14"/>
        <v>0</v>
      </c>
      <c r="T84" s="251">
        <f t="shared" si="11"/>
        <v>0</v>
      </c>
      <c r="U84" s="251"/>
      <c r="V84" s="1777"/>
      <c r="W84" s="249" t="s">
        <v>218</v>
      </c>
      <c r="X84" s="250"/>
      <c r="Y84" s="250"/>
      <c r="Z84" s="250"/>
      <c r="AA84" s="251">
        <f t="shared" si="12"/>
        <v>0</v>
      </c>
      <c r="AB84" s="251"/>
      <c r="AC84" s="1777"/>
      <c r="AD84" s="249" t="s">
        <v>218</v>
      </c>
      <c r="AE84" s="250"/>
      <c r="AF84" s="250"/>
      <c r="AG84" s="250"/>
      <c r="AH84" s="251">
        <f t="shared" si="13"/>
        <v>0</v>
      </c>
      <c r="AI84" s="251"/>
      <c r="AK84" s="255"/>
    </row>
    <row r="85" spans="1:37">
      <c r="A85" s="1777"/>
      <c r="B85" s="249" t="s">
        <v>219</v>
      </c>
      <c r="C85" s="250" t="e">
        <f t="shared" si="4"/>
        <v>#REF!</v>
      </c>
      <c r="D85" s="250" t="e">
        <f t="shared" ref="D85:D135" si="17">C85*$D$5/12</f>
        <v>#REF!</v>
      </c>
      <c r="E85" s="250" t="e">
        <f t="shared" ref="E85:E139" si="18">$C$5/$D$6</f>
        <v>#REF!</v>
      </c>
      <c r="F85" s="251" t="e">
        <f t="shared" si="16"/>
        <v>#REF!</v>
      </c>
      <c r="G85" s="253"/>
      <c r="H85" s="1779"/>
      <c r="I85" s="249" t="s">
        <v>219</v>
      </c>
      <c r="J85" s="250" t="e">
        <f t="shared" si="7"/>
        <v>#REF!</v>
      </c>
      <c r="K85" s="250" t="e">
        <f t="shared" si="5"/>
        <v>#REF!</v>
      </c>
      <c r="L85" s="250" t="e">
        <f t="shared" si="6"/>
        <v>#REF!</v>
      </c>
      <c r="M85" s="251" t="e">
        <f t="shared" ref="M85:M148" si="19">K85+L85</f>
        <v>#REF!</v>
      </c>
      <c r="N85" s="251"/>
      <c r="O85" s="1777"/>
      <c r="P85" s="249" t="s">
        <v>219</v>
      </c>
      <c r="Q85" s="250">
        <f t="shared" si="15"/>
        <v>0</v>
      </c>
      <c r="R85" s="250">
        <f t="shared" si="8"/>
        <v>0</v>
      </c>
      <c r="S85" s="250">
        <f t="shared" si="14"/>
        <v>0</v>
      </c>
      <c r="T85" s="251">
        <f t="shared" si="11"/>
        <v>0</v>
      </c>
      <c r="U85" s="251"/>
      <c r="V85" s="1777"/>
      <c r="W85" s="249" t="s">
        <v>219</v>
      </c>
      <c r="X85" s="250"/>
      <c r="Y85" s="250"/>
      <c r="Z85" s="250"/>
      <c r="AA85" s="251">
        <f t="shared" si="12"/>
        <v>0</v>
      </c>
      <c r="AB85" s="251"/>
      <c r="AC85" s="1777"/>
      <c r="AD85" s="249" t="s">
        <v>219</v>
      </c>
      <c r="AE85" s="250"/>
      <c r="AF85" s="250"/>
      <c r="AG85" s="250"/>
      <c r="AH85" s="251">
        <f t="shared" si="13"/>
        <v>0</v>
      </c>
      <c r="AI85" s="251"/>
      <c r="AK85" s="255"/>
    </row>
    <row r="86" spans="1:37">
      <c r="A86" s="1777"/>
      <c r="B86" s="249" t="s">
        <v>220</v>
      </c>
      <c r="C86" s="250" t="e">
        <f t="shared" ref="C86:C135" si="20">C85-E85</f>
        <v>#REF!</v>
      </c>
      <c r="D86" s="250" t="e">
        <f t="shared" si="17"/>
        <v>#REF!</v>
      </c>
      <c r="E86" s="250" t="e">
        <f t="shared" si="18"/>
        <v>#REF!</v>
      </c>
      <c r="F86" s="251" t="e">
        <f t="shared" si="16"/>
        <v>#REF!</v>
      </c>
      <c r="G86" s="253"/>
      <c r="H86" s="1779"/>
      <c r="I86" s="249" t="s">
        <v>220</v>
      </c>
      <c r="J86" s="250" t="e">
        <f t="shared" si="7"/>
        <v>#REF!</v>
      </c>
      <c r="K86" s="250" t="e">
        <f t="shared" si="5"/>
        <v>#REF!</v>
      </c>
      <c r="L86" s="250" t="e">
        <f t="shared" si="6"/>
        <v>#REF!</v>
      </c>
      <c r="M86" s="251" t="e">
        <f t="shared" si="19"/>
        <v>#REF!</v>
      </c>
      <c r="N86" s="251"/>
      <c r="O86" s="1777"/>
      <c r="P86" s="249" t="s">
        <v>220</v>
      </c>
      <c r="Q86" s="250">
        <f t="shared" si="15"/>
        <v>0</v>
      </c>
      <c r="R86" s="250">
        <f t="shared" si="8"/>
        <v>0</v>
      </c>
      <c r="S86" s="250">
        <f t="shared" si="14"/>
        <v>0</v>
      </c>
      <c r="T86" s="251">
        <f t="shared" si="11"/>
        <v>0</v>
      </c>
      <c r="U86" s="251"/>
      <c r="V86" s="1777"/>
      <c r="W86" s="249" t="s">
        <v>220</v>
      </c>
      <c r="X86" s="250"/>
      <c r="Y86" s="250"/>
      <c r="Z86" s="250"/>
      <c r="AA86" s="251">
        <f t="shared" si="12"/>
        <v>0</v>
      </c>
      <c r="AB86" s="251"/>
      <c r="AC86" s="1777"/>
      <c r="AD86" s="249" t="s">
        <v>220</v>
      </c>
      <c r="AE86" s="250"/>
      <c r="AF86" s="250"/>
      <c r="AG86" s="250"/>
      <c r="AH86" s="251">
        <f t="shared" si="13"/>
        <v>0</v>
      </c>
      <c r="AI86" s="251"/>
      <c r="AK86" s="255"/>
    </row>
    <row r="87" spans="1:37">
      <c r="A87" s="1777"/>
      <c r="B87" s="249" t="s">
        <v>221</v>
      </c>
      <c r="C87" s="250" t="e">
        <f t="shared" si="20"/>
        <v>#REF!</v>
      </c>
      <c r="D87" s="250" t="e">
        <f t="shared" si="17"/>
        <v>#REF!</v>
      </c>
      <c r="E87" s="250" t="e">
        <f t="shared" si="18"/>
        <v>#REF!</v>
      </c>
      <c r="F87" s="251" t="e">
        <f t="shared" si="16"/>
        <v>#REF!</v>
      </c>
      <c r="G87" s="253"/>
      <c r="H87" s="1779"/>
      <c r="I87" s="249" t="s">
        <v>221</v>
      </c>
      <c r="J87" s="250" t="e">
        <f t="shared" si="7"/>
        <v>#REF!</v>
      </c>
      <c r="K87" s="250" t="e">
        <f t="shared" si="5"/>
        <v>#REF!</v>
      </c>
      <c r="L87" s="250" t="e">
        <f t="shared" si="6"/>
        <v>#REF!</v>
      </c>
      <c r="M87" s="251" t="e">
        <f t="shared" si="19"/>
        <v>#REF!</v>
      </c>
      <c r="N87" s="251"/>
      <c r="O87" s="1777"/>
      <c r="P87" s="249" t="s">
        <v>221</v>
      </c>
      <c r="Q87" s="250">
        <f t="shared" si="15"/>
        <v>0</v>
      </c>
      <c r="R87" s="250">
        <f t="shared" si="8"/>
        <v>0</v>
      </c>
      <c r="S87" s="250">
        <f t="shared" si="14"/>
        <v>0</v>
      </c>
      <c r="T87" s="251">
        <f t="shared" si="11"/>
        <v>0</v>
      </c>
      <c r="U87" s="251"/>
      <c r="V87" s="1777"/>
      <c r="W87" s="249" t="s">
        <v>221</v>
      </c>
      <c r="X87" s="250"/>
      <c r="Y87" s="250"/>
      <c r="Z87" s="250"/>
      <c r="AA87" s="251">
        <f t="shared" si="12"/>
        <v>0</v>
      </c>
      <c r="AB87" s="251"/>
      <c r="AC87" s="1777"/>
      <c r="AD87" s="249" t="s">
        <v>221</v>
      </c>
      <c r="AE87" s="250"/>
      <c r="AF87" s="250"/>
      <c r="AG87" s="250"/>
      <c r="AH87" s="251">
        <f t="shared" si="13"/>
        <v>0</v>
      </c>
      <c r="AI87" s="251"/>
      <c r="AK87" s="255"/>
    </row>
    <row r="88" spans="1:37">
      <c r="A88" s="1777"/>
      <c r="B88" s="249" t="s">
        <v>222</v>
      </c>
      <c r="C88" s="250" t="e">
        <f t="shared" si="20"/>
        <v>#REF!</v>
      </c>
      <c r="D88" s="250" t="e">
        <f t="shared" si="17"/>
        <v>#REF!</v>
      </c>
      <c r="E88" s="250" t="e">
        <f t="shared" si="18"/>
        <v>#REF!</v>
      </c>
      <c r="F88" s="251" t="e">
        <f t="shared" si="16"/>
        <v>#REF!</v>
      </c>
      <c r="G88" s="253"/>
      <c r="H88" s="1779"/>
      <c r="I88" s="249" t="s">
        <v>222</v>
      </c>
      <c r="J88" s="250" t="e">
        <f t="shared" si="7"/>
        <v>#REF!</v>
      </c>
      <c r="K88" s="250" t="e">
        <f t="shared" si="5"/>
        <v>#REF!</v>
      </c>
      <c r="L88" s="250" t="e">
        <f t="shared" si="6"/>
        <v>#REF!</v>
      </c>
      <c r="M88" s="251" t="e">
        <f t="shared" si="19"/>
        <v>#REF!</v>
      </c>
      <c r="N88" s="251"/>
      <c r="O88" s="1777"/>
      <c r="P88" s="249" t="s">
        <v>222</v>
      </c>
      <c r="Q88" s="250">
        <f t="shared" si="15"/>
        <v>0</v>
      </c>
      <c r="R88" s="250">
        <f t="shared" si="8"/>
        <v>0</v>
      </c>
      <c r="S88" s="250">
        <f t="shared" si="14"/>
        <v>0</v>
      </c>
      <c r="T88" s="251">
        <f t="shared" si="11"/>
        <v>0</v>
      </c>
      <c r="U88" s="251"/>
      <c r="V88" s="1777"/>
      <c r="W88" s="249" t="s">
        <v>222</v>
      </c>
      <c r="X88" s="250"/>
      <c r="Y88" s="250"/>
      <c r="Z88" s="250"/>
      <c r="AA88" s="251">
        <f t="shared" si="12"/>
        <v>0</v>
      </c>
      <c r="AB88" s="251"/>
      <c r="AC88" s="1777"/>
      <c r="AD88" s="249" t="s">
        <v>222</v>
      </c>
      <c r="AE88" s="250"/>
      <c r="AF88" s="250"/>
      <c r="AG88" s="250"/>
      <c r="AH88" s="251">
        <f t="shared" si="13"/>
        <v>0</v>
      </c>
      <c r="AI88" s="251"/>
      <c r="AK88" s="255"/>
    </row>
    <row r="89" spans="1:37">
      <c r="A89" s="1777"/>
      <c r="B89" s="249" t="s">
        <v>223</v>
      </c>
      <c r="C89" s="250" t="e">
        <f t="shared" si="20"/>
        <v>#REF!</v>
      </c>
      <c r="D89" s="250" t="e">
        <f t="shared" si="17"/>
        <v>#REF!</v>
      </c>
      <c r="E89" s="250" t="e">
        <f t="shared" si="18"/>
        <v>#REF!</v>
      </c>
      <c r="F89" s="251" t="e">
        <f t="shared" si="16"/>
        <v>#REF!</v>
      </c>
      <c r="G89" s="253"/>
      <c r="H89" s="1779"/>
      <c r="I89" s="249" t="s">
        <v>223</v>
      </c>
      <c r="J89" s="250" t="e">
        <f t="shared" si="7"/>
        <v>#REF!</v>
      </c>
      <c r="K89" s="250" t="e">
        <f t="shared" si="5"/>
        <v>#REF!</v>
      </c>
      <c r="L89" s="250" t="e">
        <f t="shared" si="6"/>
        <v>#REF!</v>
      </c>
      <c r="M89" s="251" t="e">
        <f t="shared" si="19"/>
        <v>#REF!</v>
      </c>
      <c r="N89" s="251"/>
      <c r="O89" s="1777"/>
      <c r="P89" s="249" t="s">
        <v>223</v>
      </c>
      <c r="Q89" s="250">
        <f t="shared" si="15"/>
        <v>0</v>
      </c>
      <c r="R89" s="250">
        <f t="shared" si="8"/>
        <v>0</v>
      </c>
      <c r="S89" s="250">
        <f t="shared" si="14"/>
        <v>0</v>
      </c>
      <c r="T89" s="251">
        <f t="shared" si="11"/>
        <v>0</v>
      </c>
      <c r="U89" s="251"/>
      <c r="V89" s="1777"/>
      <c r="W89" s="249" t="s">
        <v>223</v>
      </c>
      <c r="X89" s="250"/>
      <c r="Y89" s="250"/>
      <c r="Z89" s="250"/>
      <c r="AA89" s="251">
        <f t="shared" si="12"/>
        <v>0</v>
      </c>
      <c r="AB89" s="251"/>
      <c r="AC89" s="1777"/>
      <c r="AD89" s="249" t="s">
        <v>223</v>
      </c>
      <c r="AE89" s="250"/>
      <c r="AF89" s="250"/>
      <c r="AG89" s="250"/>
      <c r="AH89" s="251">
        <f t="shared" si="13"/>
        <v>0</v>
      </c>
      <c r="AI89" s="251"/>
      <c r="AK89" s="255"/>
    </row>
    <row r="90" spans="1:37">
      <c r="A90" s="1777"/>
      <c r="B90" s="249" t="s">
        <v>224</v>
      </c>
      <c r="C90" s="250" t="e">
        <f t="shared" si="20"/>
        <v>#REF!</v>
      </c>
      <c r="D90" s="250" t="e">
        <f t="shared" si="17"/>
        <v>#REF!</v>
      </c>
      <c r="E90" s="250" t="e">
        <f t="shared" si="18"/>
        <v>#REF!</v>
      </c>
      <c r="F90" s="251" t="e">
        <f t="shared" si="16"/>
        <v>#REF!</v>
      </c>
      <c r="G90" s="253"/>
      <c r="H90" s="1779"/>
      <c r="I90" s="249" t="s">
        <v>224</v>
      </c>
      <c r="J90" s="250" t="e">
        <f t="shared" si="7"/>
        <v>#REF!</v>
      </c>
      <c r="K90" s="250" t="e">
        <f t="shared" si="5"/>
        <v>#REF!</v>
      </c>
      <c r="L90" s="250" t="e">
        <f t="shared" si="6"/>
        <v>#REF!</v>
      </c>
      <c r="M90" s="251" t="e">
        <f t="shared" si="19"/>
        <v>#REF!</v>
      </c>
      <c r="N90" s="251"/>
      <c r="O90" s="1777"/>
      <c r="P90" s="249" t="s">
        <v>224</v>
      </c>
      <c r="Q90" s="250">
        <f t="shared" si="15"/>
        <v>0</v>
      </c>
      <c r="R90" s="250">
        <f t="shared" si="8"/>
        <v>0</v>
      </c>
      <c r="S90" s="250">
        <f t="shared" si="14"/>
        <v>0</v>
      </c>
      <c r="T90" s="251">
        <f t="shared" si="11"/>
        <v>0</v>
      </c>
      <c r="U90" s="251"/>
      <c r="V90" s="1777"/>
      <c r="W90" s="249" t="s">
        <v>224</v>
      </c>
      <c r="X90" s="250"/>
      <c r="Y90" s="250"/>
      <c r="Z90" s="250"/>
      <c r="AA90" s="251">
        <f t="shared" si="12"/>
        <v>0</v>
      </c>
      <c r="AB90" s="251"/>
      <c r="AC90" s="1777"/>
      <c r="AD90" s="249" t="s">
        <v>224</v>
      </c>
      <c r="AE90" s="250"/>
      <c r="AF90" s="250"/>
      <c r="AG90" s="250"/>
      <c r="AH90" s="251">
        <f t="shared" si="13"/>
        <v>0</v>
      </c>
      <c r="AI90" s="251"/>
      <c r="AK90" s="255"/>
    </row>
    <row r="91" spans="1:37">
      <c r="A91" s="1777"/>
      <c r="B91" s="249" t="s">
        <v>225</v>
      </c>
      <c r="C91" s="250" t="e">
        <f t="shared" si="20"/>
        <v>#REF!</v>
      </c>
      <c r="D91" s="250" t="e">
        <f t="shared" si="17"/>
        <v>#REF!</v>
      </c>
      <c r="E91" s="250" t="e">
        <f t="shared" si="18"/>
        <v>#REF!</v>
      </c>
      <c r="F91" s="251" t="e">
        <f t="shared" si="16"/>
        <v>#REF!</v>
      </c>
      <c r="G91" s="254" t="e">
        <f>SUM(D80:D91)</f>
        <v>#REF!</v>
      </c>
      <c r="H91" s="1780"/>
      <c r="I91" s="249" t="s">
        <v>225</v>
      </c>
      <c r="J91" s="250" t="e">
        <f t="shared" si="7"/>
        <v>#REF!</v>
      </c>
      <c r="K91" s="250" t="e">
        <f t="shared" si="5"/>
        <v>#REF!</v>
      </c>
      <c r="L91" s="250" t="e">
        <f t="shared" si="6"/>
        <v>#REF!</v>
      </c>
      <c r="M91" s="251" t="e">
        <f t="shared" si="19"/>
        <v>#REF!</v>
      </c>
      <c r="N91" s="254" t="e">
        <f>SUM(K80:K91)</f>
        <v>#REF!</v>
      </c>
      <c r="O91" s="1777"/>
      <c r="P91" s="249" t="s">
        <v>225</v>
      </c>
      <c r="Q91" s="250">
        <f t="shared" si="15"/>
        <v>0</v>
      </c>
      <c r="R91" s="250">
        <f t="shared" si="8"/>
        <v>0</v>
      </c>
      <c r="S91" s="250">
        <f t="shared" si="14"/>
        <v>0</v>
      </c>
      <c r="T91" s="251">
        <f t="shared" si="11"/>
        <v>0</v>
      </c>
      <c r="U91" s="254">
        <f>SUM(R80:R91)</f>
        <v>0</v>
      </c>
      <c r="V91" s="1777"/>
      <c r="W91" s="249" t="s">
        <v>225</v>
      </c>
      <c r="X91" s="250"/>
      <c r="Y91" s="250"/>
      <c r="Z91" s="250"/>
      <c r="AA91" s="251">
        <f t="shared" si="12"/>
        <v>0</v>
      </c>
      <c r="AB91" s="254">
        <f>SUM(Y80:Y91)</f>
        <v>0</v>
      </c>
      <c r="AC91" s="1777"/>
      <c r="AD91" s="249" t="s">
        <v>225</v>
      </c>
      <c r="AE91" s="250"/>
      <c r="AF91" s="250"/>
      <c r="AG91" s="250"/>
      <c r="AH91" s="251">
        <f t="shared" si="13"/>
        <v>0</v>
      </c>
      <c r="AI91" s="254">
        <f>SUM(AF80:AF91)</f>
        <v>0</v>
      </c>
      <c r="AJ91" s="230">
        <f>AJ79+1</f>
        <v>2028</v>
      </c>
      <c r="AK91" s="255" t="e">
        <f>G91+N91+U91+AB91+AI91</f>
        <v>#REF!</v>
      </c>
    </row>
    <row r="92" spans="1:37">
      <c r="A92" s="1777">
        <f>A80+1</f>
        <v>2029</v>
      </c>
      <c r="B92" s="249" t="s">
        <v>214</v>
      </c>
      <c r="C92" s="250" t="e">
        <f t="shared" si="20"/>
        <v>#REF!</v>
      </c>
      <c r="D92" s="250" t="e">
        <f t="shared" si="17"/>
        <v>#REF!</v>
      </c>
      <c r="E92" s="250" t="e">
        <f t="shared" si="18"/>
        <v>#REF!</v>
      </c>
      <c r="F92" s="251" t="e">
        <f t="shared" si="16"/>
        <v>#REF!</v>
      </c>
      <c r="G92" s="252"/>
      <c r="H92" s="1778">
        <f>H80+1</f>
        <v>2029</v>
      </c>
      <c r="I92" s="249" t="s">
        <v>214</v>
      </c>
      <c r="J92" s="250" t="e">
        <f t="shared" si="7"/>
        <v>#REF!</v>
      </c>
      <c r="K92" s="250" t="e">
        <f t="shared" si="5"/>
        <v>#REF!</v>
      </c>
      <c r="L92" s="250" t="e">
        <f t="shared" si="6"/>
        <v>#REF!</v>
      </c>
      <c r="M92" s="251" t="e">
        <f t="shared" si="19"/>
        <v>#REF!</v>
      </c>
      <c r="N92" s="251"/>
      <c r="O92" s="1777">
        <f>O80+1</f>
        <v>2029</v>
      </c>
      <c r="P92" s="249" t="s">
        <v>214</v>
      </c>
      <c r="Q92" s="250">
        <f t="shared" si="15"/>
        <v>0</v>
      </c>
      <c r="R92" s="250">
        <f t="shared" si="8"/>
        <v>0</v>
      </c>
      <c r="S92" s="250">
        <f t="shared" si="14"/>
        <v>0</v>
      </c>
      <c r="T92" s="251">
        <f t="shared" si="11"/>
        <v>0</v>
      </c>
      <c r="U92" s="251"/>
      <c r="V92" s="1777">
        <f>V80+1</f>
        <v>2028</v>
      </c>
      <c r="W92" s="249" t="s">
        <v>214</v>
      </c>
      <c r="X92" s="250"/>
      <c r="Y92" s="250"/>
      <c r="Z92" s="250"/>
      <c r="AA92" s="251">
        <f t="shared" si="12"/>
        <v>0</v>
      </c>
      <c r="AB92" s="251"/>
      <c r="AC92" s="1777">
        <f>AC80+1</f>
        <v>2028</v>
      </c>
      <c r="AD92" s="249" t="s">
        <v>214</v>
      </c>
      <c r="AE92" s="250"/>
      <c r="AF92" s="250"/>
      <c r="AG92" s="250"/>
      <c r="AH92" s="251">
        <f t="shared" si="13"/>
        <v>0</v>
      </c>
      <c r="AI92" s="251"/>
      <c r="AK92" s="255"/>
    </row>
    <row r="93" spans="1:37">
      <c r="A93" s="1777"/>
      <c r="B93" s="249" t="s">
        <v>215</v>
      </c>
      <c r="C93" s="250" t="e">
        <f t="shared" si="20"/>
        <v>#REF!</v>
      </c>
      <c r="D93" s="250" t="e">
        <f t="shared" si="17"/>
        <v>#REF!</v>
      </c>
      <c r="E93" s="250" t="e">
        <f t="shared" si="18"/>
        <v>#REF!</v>
      </c>
      <c r="F93" s="251" t="e">
        <f t="shared" si="16"/>
        <v>#REF!</v>
      </c>
      <c r="G93" s="253"/>
      <c r="H93" s="1779"/>
      <c r="I93" s="249" t="s">
        <v>215</v>
      </c>
      <c r="J93" s="250" t="e">
        <f t="shared" si="7"/>
        <v>#REF!</v>
      </c>
      <c r="K93" s="250" t="e">
        <f t="shared" si="5"/>
        <v>#REF!</v>
      </c>
      <c r="L93" s="250" t="e">
        <f t="shared" si="6"/>
        <v>#REF!</v>
      </c>
      <c r="M93" s="251" t="e">
        <f t="shared" si="19"/>
        <v>#REF!</v>
      </c>
      <c r="N93" s="251"/>
      <c r="O93" s="1777"/>
      <c r="P93" s="249" t="s">
        <v>215</v>
      </c>
      <c r="Q93" s="250">
        <f t="shared" si="15"/>
        <v>0</v>
      </c>
      <c r="R93" s="250">
        <f t="shared" si="8"/>
        <v>0</v>
      </c>
      <c r="S93" s="250">
        <f t="shared" si="14"/>
        <v>0</v>
      </c>
      <c r="T93" s="251">
        <f t="shared" si="11"/>
        <v>0</v>
      </c>
      <c r="U93" s="251"/>
      <c r="V93" s="1777"/>
      <c r="W93" s="249" t="s">
        <v>215</v>
      </c>
      <c r="X93" s="250"/>
      <c r="Y93" s="250"/>
      <c r="Z93" s="250"/>
      <c r="AA93" s="251">
        <f t="shared" si="12"/>
        <v>0</v>
      </c>
      <c r="AB93" s="251"/>
      <c r="AC93" s="1777"/>
      <c r="AD93" s="249" t="s">
        <v>215</v>
      </c>
      <c r="AE93" s="250"/>
      <c r="AF93" s="250"/>
      <c r="AG93" s="250"/>
      <c r="AH93" s="251">
        <f t="shared" si="13"/>
        <v>0</v>
      </c>
      <c r="AI93" s="251"/>
      <c r="AK93" s="255"/>
    </row>
    <row r="94" spans="1:37">
      <c r="A94" s="1777"/>
      <c r="B94" s="249" t="s">
        <v>216</v>
      </c>
      <c r="C94" s="250" t="e">
        <f t="shared" si="20"/>
        <v>#REF!</v>
      </c>
      <c r="D94" s="250" t="e">
        <f t="shared" si="17"/>
        <v>#REF!</v>
      </c>
      <c r="E94" s="250" t="e">
        <f t="shared" si="18"/>
        <v>#REF!</v>
      </c>
      <c r="F94" s="251" t="e">
        <f t="shared" si="16"/>
        <v>#REF!</v>
      </c>
      <c r="G94" s="253"/>
      <c r="H94" s="1779"/>
      <c r="I94" s="249" t="s">
        <v>216</v>
      </c>
      <c r="J94" s="250" t="e">
        <f t="shared" si="7"/>
        <v>#REF!</v>
      </c>
      <c r="K94" s="250" t="e">
        <f t="shared" si="5"/>
        <v>#REF!</v>
      </c>
      <c r="L94" s="250" t="e">
        <f t="shared" si="6"/>
        <v>#REF!</v>
      </c>
      <c r="M94" s="251" t="e">
        <f t="shared" si="19"/>
        <v>#REF!</v>
      </c>
      <c r="N94" s="251"/>
      <c r="O94" s="1777"/>
      <c r="P94" s="249" t="s">
        <v>216</v>
      </c>
      <c r="Q94" s="250">
        <f t="shared" si="15"/>
        <v>0</v>
      </c>
      <c r="R94" s="250">
        <f t="shared" si="8"/>
        <v>0</v>
      </c>
      <c r="S94" s="250">
        <f t="shared" si="14"/>
        <v>0</v>
      </c>
      <c r="T94" s="251">
        <f t="shared" si="11"/>
        <v>0</v>
      </c>
      <c r="U94" s="251"/>
      <c r="V94" s="1777"/>
      <c r="W94" s="249" t="s">
        <v>216</v>
      </c>
      <c r="X94" s="250"/>
      <c r="Y94" s="250"/>
      <c r="Z94" s="250"/>
      <c r="AA94" s="251">
        <f t="shared" si="12"/>
        <v>0</v>
      </c>
      <c r="AB94" s="251"/>
      <c r="AC94" s="1777"/>
      <c r="AD94" s="249" t="s">
        <v>216</v>
      </c>
      <c r="AE94" s="250"/>
      <c r="AF94" s="250"/>
      <c r="AG94" s="250"/>
      <c r="AH94" s="251">
        <f t="shared" si="13"/>
        <v>0</v>
      </c>
      <c r="AI94" s="251"/>
      <c r="AK94" s="255"/>
    </row>
    <row r="95" spans="1:37">
      <c r="A95" s="1777"/>
      <c r="B95" s="249" t="s">
        <v>217</v>
      </c>
      <c r="C95" s="250" t="e">
        <f t="shared" si="20"/>
        <v>#REF!</v>
      </c>
      <c r="D95" s="250" t="e">
        <f t="shared" si="17"/>
        <v>#REF!</v>
      </c>
      <c r="E95" s="250" t="e">
        <f t="shared" si="18"/>
        <v>#REF!</v>
      </c>
      <c r="F95" s="251" t="e">
        <f t="shared" si="16"/>
        <v>#REF!</v>
      </c>
      <c r="G95" s="253"/>
      <c r="H95" s="1779"/>
      <c r="I95" s="249" t="s">
        <v>217</v>
      </c>
      <c r="J95" s="250" t="e">
        <f t="shared" si="7"/>
        <v>#REF!</v>
      </c>
      <c r="K95" s="250" t="e">
        <f t="shared" si="5"/>
        <v>#REF!</v>
      </c>
      <c r="L95" s="250" t="e">
        <f t="shared" si="6"/>
        <v>#REF!</v>
      </c>
      <c r="M95" s="251" t="e">
        <f t="shared" si="19"/>
        <v>#REF!</v>
      </c>
      <c r="N95" s="251"/>
      <c r="O95" s="1777"/>
      <c r="P95" s="249" t="s">
        <v>217</v>
      </c>
      <c r="Q95" s="250">
        <f t="shared" si="15"/>
        <v>0</v>
      </c>
      <c r="R95" s="250">
        <f t="shared" si="8"/>
        <v>0</v>
      </c>
      <c r="S95" s="250">
        <f t="shared" si="14"/>
        <v>0</v>
      </c>
      <c r="T95" s="251">
        <f t="shared" si="11"/>
        <v>0</v>
      </c>
      <c r="U95" s="251"/>
      <c r="V95" s="1777"/>
      <c r="W95" s="249" t="s">
        <v>217</v>
      </c>
      <c r="X95" s="250"/>
      <c r="Y95" s="250"/>
      <c r="Z95" s="250"/>
      <c r="AA95" s="251">
        <f t="shared" si="12"/>
        <v>0</v>
      </c>
      <c r="AB95" s="251"/>
      <c r="AC95" s="1777"/>
      <c r="AD95" s="249" t="s">
        <v>217</v>
      </c>
      <c r="AE95" s="250"/>
      <c r="AF95" s="250"/>
      <c r="AG95" s="250"/>
      <c r="AH95" s="251">
        <f t="shared" si="13"/>
        <v>0</v>
      </c>
      <c r="AI95" s="251"/>
      <c r="AK95" s="255"/>
    </row>
    <row r="96" spans="1:37">
      <c r="A96" s="1777"/>
      <c r="B96" s="249" t="s">
        <v>218</v>
      </c>
      <c r="C96" s="250" t="e">
        <f t="shared" si="20"/>
        <v>#REF!</v>
      </c>
      <c r="D96" s="250" t="e">
        <f t="shared" si="17"/>
        <v>#REF!</v>
      </c>
      <c r="E96" s="250" t="e">
        <f t="shared" si="18"/>
        <v>#REF!</v>
      </c>
      <c r="F96" s="251" t="e">
        <f t="shared" si="16"/>
        <v>#REF!</v>
      </c>
      <c r="G96" s="253"/>
      <c r="H96" s="1779"/>
      <c r="I96" s="249" t="s">
        <v>218</v>
      </c>
      <c r="J96" s="250" t="e">
        <f t="shared" si="7"/>
        <v>#REF!</v>
      </c>
      <c r="K96" s="250" t="e">
        <f t="shared" ref="K96:K151" si="21">J96*$D$5/12</f>
        <v>#REF!</v>
      </c>
      <c r="L96" s="250" t="e">
        <f t="shared" ref="L96:L159" si="22">$J$5/$K$6</f>
        <v>#REF!</v>
      </c>
      <c r="M96" s="251" t="e">
        <f t="shared" si="19"/>
        <v>#REF!</v>
      </c>
      <c r="N96" s="251"/>
      <c r="O96" s="1777"/>
      <c r="P96" s="249" t="s">
        <v>218</v>
      </c>
      <c r="Q96" s="250">
        <f t="shared" si="15"/>
        <v>0</v>
      </c>
      <c r="R96" s="250">
        <f t="shared" si="8"/>
        <v>0</v>
      </c>
      <c r="S96" s="250">
        <f t="shared" si="14"/>
        <v>0</v>
      </c>
      <c r="T96" s="251">
        <f t="shared" si="11"/>
        <v>0</v>
      </c>
      <c r="U96" s="251"/>
      <c r="V96" s="1777"/>
      <c r="W96" s="249" t="s">
        <v>218</v>
      </c>
      <c r="X96" s="250"/>
      <c r="Y96" s="250"/>
      <c r="Z96" s="250"/>
      <c r="AA96" s="251">
        <f t="shared" si="12"/>
        <v>0</v>
      </c>
      <c r="AB96" s="251"/>
      <c r="AC96" s="1777"/>
      <c r="AD96" s="249" t="s">
        <v>218</v>
      </c>
      <c r="AE96" s="250"/>
      <c r="AF96" s="250"/>
      <c r="AG96" s="250"/>
      <c r="AH96" s="251">
        <f t="shared" si="13"/>
        <v>0</v>
      </c>
      <c r="AI96" s="251"/>
      <c r="AK96" s="255"/>
    </row>
    <row r="97" spans="1:37">
      <c r="A97" s="1777"/>
      <c r="B97" s="249" t="s">
        <v>219</v>
      </c>
      <c r="C97" s="250" t="e">
        <f t="shared" si="20"/>
        <v>#REF!</v>
      </c>
      <c r="D97" s="250" t="e">
        <f t="shared" si="17"/>
        <v>#REF!</v>
      </c>
      <c r="E97" s="250" t="e">
        <f t="shared" si="18"/>
        <v>#REF!</v>
      </c>
      <c r="F97" s="251" t="e">
        <f t="shared" si="16"/>
        <v>#REF!</v>
      </c>
      <c r="G97" s="253"/>
      <c r="H97" s="1779"/>
      <c r="I97" s="249" t="s">
        <v>219</v>
      </c>
      <c r="J97" s="250" t="e">
        <f t="shared" ref="J97:J151" si="23">J96-L96</f>
        <v>#REF!</v>
      </c>
      <c r="K97" s="250" t="e">
        <f t="shared" si="21"/>
        <v>#REF!</v>
      </c>
      <c r="L97" s="250" t="e">
        <f t="shared" si="22"/>
        <v>#REF!</v>
      </c>
      <c r="M97" s="251" t="e">
        <f t="shared" si="19"/>
        <v>#REF!</v>
      </c>
      <c r="N97" s="251"/>
      <c r="O97" s="1777"/>
      <c r="P97" s="249" t="s">
        <v>219</v>
      </c>
      <c r="Q97" s="250">
        <f t="shared" si="15"/>
        <v>0</v>
      </c>
      <c r="R97" s="250">
        <f t="shared" ref="R97:R160" si="24">Q97*$D$5/12</f>
        <v>0</v>
      </c>
      <c r="S97" s="250">
        <f t="shared" si="14"/>
        <v>0</v>
      </c>
      <c r="T97" s="251">
        <f t="shared" si="11"/>
        <v>0</v>
      </c>
      <c r="U97" s="251"/>
      <c r="V97" s="1777"/>
      <c r="W97" s="249" t="s">
        <v>219</v>
      </c>
      <c r="X97" s="250"/>
      <c r="Y97" s="250"/>
      <c r="Z97" s="250"/>
      <c r="AA97" s="251">
        <f t="shared" si="12"/>
        <v>0</v>
      </c>
      <c r="AB97" s="251"/>
      <c r="AC97" s="1777"/>
      <c r="AD97" s="249" t="s">
        <v>219</v>
      </c>
      <c r="AE97" s="250"/>
      <c r="AF97" s="250"/>
      <c r="AG97" s="250"/>
      <c r="AH97" s="251">
        <f t="shared" si="13"/>
        <v>0</v>
      </c>
      <c r="AI97" s="251"/>
      <c r="AK97" s="255"/>
    </row>
    <row r="98" spans="1:37">
      <c r="A98" s="1777"/>
      <c r="B98" s="249" t="s">
        <v>220</v>
      </c>
      <c r="C98" s="250" t="e">
        <f t="shared" si="20"/>
        <v>#REF!</v>
      </c>
      <c r="D98" s="250" t="e">
        <f t="shared" si="17"/>
        <v>#REF!</v>
      </c>
      <c r="E98" s="250" t="e">
        <f t="shared" si="18"/>
        <v>#REF!</v>
      </c>
      <c r="F98" s="251" t="e">
        <f t="shared" si="16"/>
        <v>#REF!</v>
      </c>
      <c r="G98" s="253"/>
      <c r="H98" s="1779"/>
      <c r="I98" s="249" t="s">
        <v>220</v>
      </c>
      <c r="J98" s="250" t="e">
        <f t="shared" si="23"/>
        <v>#REF!</v>
      </c>
      <c r="K98" s="250" t="e">
        <f t="shared" si="21"/>
        <v>#REF!</v>
      </c>
      <c r="L98" s="250" t="e">
        <f t="shared" si="22"/>
        <v>#REF!</v>
      </c>
      <c r="M98" s="251" t="e">
        <f t="shared" si="19"/>
        <v>#REF!</v>
      </c>
      <c r="N98" s="251"/>
      <c r="O98" s="1777"/>
      <c r="P98" s="249" t="s">
        <v>220</v>
      </c>
      <c r="Q98" s="250">
        <f t="shared" si="15"/>
        <v>0</v>
      </c>
      <c r="R98" s="250">
        <f t="shared" si="24"/>
        <v>0</v>
      </c>
      <c r="S98" s="250">
        <f t="shared" si="14"/>
        <v>0</v>
      </c>
      <c r="T98" s="251">
        <f t="shared" ref="T98:T161" si="25">R98+S98</f>
        <v>0</v>
      </c>
      <c r="U98" s="251"/>
      <c r="V98" s="1777"/>
      <c r="W98" s="249" t="s">
        <v>220</v>
      </c>
      <c r="X98" s="250"/>
      <c r="Y98" s="250"/>
      <c r="Z98" s="250"/>
      <c r="AA98" s="251">
        <f t="shared" ref="AA98:AA161" si="26">Y98+Z98</f>
        <v>0</v>
      </c>
      <c r="AB98" s="251"/>
      <c r="AC98" s="1777"/>
      <c r="AD98" s="249" t="s">
        <v>220</v>
      </c>
      <c r="AE98" s="250"/>
      <c r="AF98" s="250"/>
      <c r="AG98" s="250"/>
      <c r="AH98" s="251">
        <f t="shared" ref="AH98:AH161" si="27">AF98+AG98</f>
        <v>0</v>
      </c>
      <c r="AI98" s="251"/>
      <c r="AK98" s="255"/>
    </row>
    <row r="99" spans="1:37">
      <c r="A99" s="1777"/>
      <c r="B99" s="249" t="s">
        <v>221</v>
      </c>
      <c r="C99" s="250" t="e">
        <f t="shared" si="20"/>
        <v>#REF!</v>
      </c>
      <c r="D99" s="250" t="e">
        <f t="shared" si="17"/>
        <v>#REF!</v>
      </c>
      <c r="E99" s="250" t="e">
        <f t="shared" si="18"/>
        <v>#REF!</v>
      </c>
      <c r="F99" s="251" t="e">
        <f t="shared" si="16"/>
        <v>#REF!</v>
      </c>
      <c r="G99" s="253"/>
      <c r="H99" s="1779"/>
      <c r="I99" s="249" t="s">
        <v>221</v>
      </c>
      <c r="J99" s="250" t="e">
        <f t="shared" si="23"/>
        <v>#REF!</v>
      </c>
      <c r="K99" s="250" t="e">
        <f t="shared" si="21"/>
        <v>#REF!</v>
      </c>
      <c r="L99" s="250" t="e">
        <f t="shared" si="22"/>
        <v>#REF!</v>
      </c>
      <c r="M99" s="251" t="e">
        <f t="shared" si="19"/>
        <v>#REF!</v>
      </c>
      <c r="N99" s="251"/>
      <c r="O99" s="1777"/>
      <c r="P99" s="249" t="s">
        <v>221</v>
      </c>
      <c r="Q99" s="250">
        <f t="shared" si="15"/>
        <v>0</v>
      </c>
      <c r="R99" s="250">
        <f t="shared" si="24"/>
        <v>0</v>
      </c>
      <c r="S99" s="250">
        <f t="shared" si="14"/>
        <v>0</v>
      </c>
      <c r="T99" s="251">
        <f t="shared" si="25"/>
        <v>0</v>
      </c>
      <c r="U99" s="251"/>
      <c r="V99" s="1777"/>
      <c r="W99" s="249" t="s">
        <v>221</v>
      </c>
      <c r="X99" s="250"/>
      <c r="Y99" s="250"/>
      <c r="Z99" s="250"/>
      <c r="AA99" s="251">
        <f t="shared" si="26"/>
        <v>0</v>
      </c>
      <c r="AB99" s="251"/>
      <c r="AC99" s="1777"/>
      <c r="AD99" s="249" t="s">
        <v>221</v>
      </c>
      <c r="AE99" s="250"/>
      <c r="AF99" s="250"/>
      <c r="AG99" s="250"/>
      <c r="AH99" s="251">
        <f t="shared" si="27"/>
        <v>0</v>
      </c>
      <c r="AI99" s="251"/>
      <c r="AK99" s="255"/>
    </row>
    <row r="100" spans="1:37">
      <c r="A100" s="1777"/>
      <c r="B100" s="249" t="s">
        <v>222</v>
      </c>
      <c r="C100" s="250" t="e">
        <f t="shared" si="20"/>
        <v>#REF!</v>
      </c>
      <c r="D100" s="250" t="e">
        <f t="shared" si="17"/>
        <v>#REF!</v>
      </c>
      <c r="E100" s="250" t="e">
        <f t="shared" si="18"/>
        <v>#REF!</v>
      </c>
      <c r="F100" s="251" t="e">
        <f t="shared" si="16"/>
        <v>#REF!</v>
      </c>
      <c r="G100" s="253"/>
      <c r="H100" s="1779"/>
      <c r="I100" s="249" t="s">
        <v>222</v>
      </c>
      <c r="J100" s="250" t="e">
        <f t="shared" si="23"/>
        <v>#REF!</v>
      </c>
      <c r="K100" s="250" t="e">
        <f t="shared" si="21"/>
        <v>#REF!</v>
      </c>
      <c r="L100" s="250" t="e">
        <f t="shared" si="22"/>
        <v>#REF!</v>
      </c>
      <c r="M100" s="251" t="e">
        <f t="shared" si="19"/>
        <v>#REF!</v>
      </c>
      <c r="N100" s="251"/>
      <c r="O100" s="1777"/>
      <c r="P100" s="249" t="s">
        <v>222</v>
      </c>
      <c r="Q100" s="250">
        <f t="shared" si="15"/>
        <v>0</v>
      </c>
      <c r="R100" s="250">
        <f t="shared" si="24"/>
        <v>0</v>
      </c>
      <c r="S100" s="250">
        <f t="shared" si="14"/>
        <v>0</v>
      </c>
      <c r="T100" s="251">
        <f t="shared" si="25"/>
        <v>0</v>
      </c>
      <c r="U100" s="251"/>
      <c r="V100" s="1777"/>
      <c r="W100" s="249" t="s">
        <v>222</v>
      </c>
      <c r="X100" s="250"/>
      <c r="Y100" s="250"/>
      <c r="Z100" s="250"/>
      <c r="AA100" s="251">
        <f t="shared" si="26"/>
        <v>0</v>
      </c>
      <c r="AB100" s="251"/>
      <c r="AC100" s="1777"/>
      <c r="AD100" s="249" t="s">
        <v>222</v>
      </c>
      <c r="AE100" s="250"/>
      <c r="AF100" s="250"/>
      <c r="AG100" s="250"/>
      <c r="AH100" s="251">
        <f t="shared" si="27"/>
        <v>0</v>
      </c>
      <c r="AI100" s="251"/>
      <c r="AK100" s="255"/>
    </row>
    <row r="101" spans="1:37">
      <c r="A101" s="1777"/>
      <c r="B101" s="249" t="s">
        <v>223</v>
      </c>
      <c r="C101" s="250" t="e">
        <f t="shared" si="20"/>
        <v>#REF!</v>
      </c>
      <c r="D101" s="250" t="e">
        <f t="shared" si="17"/>
        <v>#REF!</v>
      </c>
      <c r="E101" s="250" t="e">
        <f t="shared" si="18"/>
        <v>#REF!</v>
      </c>
      <c r="F101" s="251" t="e">
        <f t="shared" si="16"/>
        <v>#REF!</v>
      </c>
      <c r="G101" s="253"/>
      <c r="H101" s="1779"/>
      <c r="I101" s="249" t="s">
        <v>223</v>
      </c>
      <c r="J101" s="250" t="e">
        <f t="shared" si="23"/>
        <v>#REF!</v>
      </c>
      <c r="K101" s="250" t="e">
        <f t="shared" si="21"/>
        <v>#REF!</v>
      </c>
      <c r="L101" s="250" t="e">
        <f t="shared" si="22"/>
        <v>#REF!</v>
      </c>
      <c r="M101" s="251" t="e">
        <f t="shared" si="19"/>
        <v>#REF!</v>
      </c>
      <c r="N101" s="251"/>
      <c r="O101" s="1777"/>
      <c r="P101" s="249" t="s">
        <v>223</v>
      </c>
      <c r="Q101" s="250">
        <f t="shared" si="15"/>
        <v>0</v>
      </c>
      <c r="R101" s="250">
        <f t="shared" si="24"/>
        <v>0</v>
      </c>
      <c r="S101" s="250">
        <f t="shared" si="14"/>
        <v>0</v>
      </c>
      <c r="T101" s="251">
        <f t="shared" si="25"/>
        <v>0</v>
      </c>
      <c r="U101" s="251"/>
      <c r="V101" s="1777"/>
      <c r="W101" s="249" t="s">
        <v>223</v>
      </c>
      <c r="X101" s="250"/>
      <c r="Y101" s="250"/>
      <c r="Z101" s="250"/>
      <c r="AA101" s="251">
        <f t="shared" si="26"/>
        <v>0</v>
      </c>
      <c r="AB101" s="251"/>
      <c r="AC101" s="1777"/>
      <c r="AD101" s="249" t="s">
        <v>223</v>
      </c>
      <c r="AE101" s="250"/>
      <c r="AF101" s="250"/>
      <c r="AG101" s="250"/>
      <c r="AH101" s="251">
        <f t="shared" si="27"/>
        <v>0</v>
      </c>
      <c r="AI101" s="251"/>
      <c r="AK101" s="255"/>
    </row>
    <row r="102" spans="1:37">
      <c r="A102" s="1777"/>
      <c r="B102" s="249" t="s">
        <v>224</v>
      </c>
      <c r="C102" s="250" t="e">
        <f t="shared" si="20"/>
        <v>#REF!</v>
      </c>
      <c r="D102" s="250" t="e">
        <f t="shared" si="17"/>
        <v>#REF!</v>
      </c>
      <c r="E102" s="250" t="e">
        <f t="shared" si="18"/>
        <v>#REF!</v>
      </c>
      <c r="F102" s="251" t="e">
        <f t="shared" si="16"/>
        <v>#REF!</v>
      </c>
      <c r="G102" s="253"/>
      <c r="H102" s="1779"/>
      <c r="I102" s="249" t="s">
        <v>224</v>
      </c>
      <c r="J102" s="250" t="e">
        <f t="shared" si="23"/>
        <v>#REF!</v>
      </c>
      <c r="K102" s="250" t="e">
        <f t="shared" si="21"/>
        <v>#REF!</v>
      </c>
      <c r="L102" s="250" t="e">
        <f t="shared" si="22"/>
        <v>#REF!</v>
      </c>
      <c r="M102" s="251" t="e">
        <f t="shared" si="19"/>
        <v>#REF!</v>
      </c>
      <c r="N102" s="251"/>
      <c r="O102" s="1777"/>
      <c r="P102" s="249" t="s">
        <v>224</v>
      </c>
      <c r="Q102" s="250">
        <f t="shared" si="15"/>
        <v>0</v>
      </c>
      <c r="R102" s="250">
        <f t="shared" si="24"/>
        <v>0</v>
      </c>
      <c r="S102" s="250">
        <f t="shared" si="14"/>
        <v>0</v>
      </c>
      <c r="T102" s="251">
        <f t="shared" si="25"/>
        <v>0</v>
      </c>
      <c r="U102" s="251"/>
      <c r="V102" s="1777"/>
      <c r="W102" s="249" t="s">
        <v>224</v>
      </c>
      <c r="X102" s="250"/>
      <c r="Y102" s="250"/>
      <c r="Z102" s="250"/>
      <c r="AA102" s="251">
        <f t="shared" si="26"/>
        <v>0</v>
      </c>
      <c r="AB102" s="251"/>
      <c r="AC102" s="1777"/>
      <c r="AD102" s="249" t="s">
        <v>224</v>
      </c>
      <c r="AE102" s="250"/>
      <c r="AF102" s="250"/>
      <c r="AG102" s="250"/>
      <c r="AH102" s="251">
        <f t="shared" si="27"/>
        <v>0</v>
      </c>
      <c r="AI102" s="251"/>
      <c r="AK102" s="255"/>
    </row>
    <row r="103" spans="1:37">
      <c r="A103" s="1777"/>
      <c r="B103" s="249" t="s">
        <v>225</v>
      </c>
      <c r="C103" s="250" t="e">
        <f t="shared" si="20"/>
        <v>#REF!</v>
      </c>
      <c r="D103" s="250" t="e">
        <f t="shared" si="17"/>
        <v>#REF!</v>
      </c>
      <c r="E103" s="250" t="e">
        <f t="shared" si="18"/>
        <v>#REF!</v>
      </c>
      <c r="F103" s="251" t="e">
        <f t="shared" si="16"/>
        <v>#REF!</v>
      </c>
      <c r="G103" s="254" t="e">
        <f>SUM(D92:D103)</f>
        <v>#REF!</v>
      </c>
      <c r="H103" s="1780"/>
      <c r="I103" s="249" t="s">
        <v>225</v>
      </c>
      <c r="J103" s="250" t="e">
        <f t="shared" si="23"/>
        <v>#REF!</v>
      </c>
      <c r="K103" s="250" t="e">
        <f t="shared" si="21"/>
        <v>#REF!</v>
      </c>
      <c r="L103" s="250" t="e">
        <f t="shared" si="22"/>
        <v>#REF!</v>
      </c>
      <c r="M103" s="251" t="e">
        <f t="shared" si="19"/>
        <v>#REF!</v>
      </c>
      <c r="N103" s="254" t="e">
        <f>SUM(K92:K103)</f>
        <v>#REF!</v>
      </c>
      <c r="O103" s="1777"/>
      <c r="P103" s="249" t="s">
        <v>225</v>
      </c>
      <c r="Q103" s="250">
        <f t="shared" si="15"/>
        <v>0</v>
      </c>
      <c r="R103" s="250">
        <f t="shared" si="24"/>
        <v>0</v>
      </c>
      <c r="S103" s="250">
        <f t="shared" si="14"/>
        <v>0</v>
      </c>
      <c r="T103" s="251">
        <f t="shared" si="25"/>
        <v>0</v>
      </c>
      <c r="U103" s="254">
        <f>SUM(R92:R103)</f>
        <v>0</v>
      </c>
      <c r="V103" s="1777"/>
      <c r="W103" s="249" t="s">
        <v>225</v>
      </c>
      <c r="X103" s="250"/>
      <c r="Y103" s="250"/>
      <c r="Z103" s="250"/>
      <c r="AA103" s="251">
        <f t="shared" si="26"/>
        <v>0</v>
      </c>
      <c r="AB103" s="254">
        <f>SUM(Y92:Y103)</f>
        <v>0</v>
      </c>
      <c r="AC103" s="1777"/>
      <c r="AD103" s="249" t="s">
        <v>225</v>
      </c>
      <c r="AE103" s="250"/>
      <c r="AF103" s="250"/>
      <c r="AG103" s="250"/>
      <c r="AH103" s="251">
        <f t="shared" si="27"/>
        <v>0</v>
      </c>
      <c r="AI103" s="254">
        <f>SUM(AF92:AF103)</f>
        <v>0</v>
      </c>
      <c r="AJ103" s="230">
        <f>AJ91+1</f>
        <v>2029</v>
      </c>
      <c r="AK103" s="255" t="e">
        <f>G103+N103+U103+AB103+AI103</f>
        <v>#REF!</v>
      </c>
    </row>
    <row r="104" spans="1:37">
      <c r="A104" s="1778">
        <f>A92+1</f>
        <v>2030</v>
      </c>
      <c r="B104" s="249" t="s">
        <v>214</v>
      </c>
      <c r="C104" s="250" t="e">
        <f t="shared" si="20"/>
        <v>#REF!</v>
      </c>
      <c r="D104" s="250" t="e">
        <f t="shared" si="17"/>
        <v>#REF!</v>
      </c>
      <c r="E104" s="250" t="e">
        <f t="shared" si="18"/>
        <v>#REF!</v>
      </c>
      <c r="F104" s="251" t="e">
        <f t="shared" si="16"/>
        <v>#REF!</v>
      </c>
      <c r="G104" s="252"/>
      <c r="H104" s="1778">
        <f>H92+1</f>
        <v>2030</v>
      </c>
      <c r="I104" s="249" t="s">
        <v>214</v>
      </c>
      <c r="J104" s="250" t="e">
        <f t="shared" si="23"/>
        <v>#REF!</v>
      </c>
      <c r="K104" s="250" t="e">
        <f t="shared" si="21"/>
        <v>#REF!</v>
      </c>
      <c r="L104" s="250" t="e">
        <f t="shared" si="22"/>
        <v>#REF!</v>
      </c>
      <c r="M104" s="251" t="e">
        <f t="shared" si="19"/>
        <v>#REF!</v>
      </c>
      <c r="N104" s="252"/>
      <c r="O104" s="1778">
        <f>O92+1</f>
        <v>2030</v>
      </c>
      <c r="P104" s="249" t="s">
        <v>214</v>
      </c>
      <c r="Q104" s="250">
        <f t="shared" si="15"/>
        <v>0</v>
      </c>
      <c r="R104" s="250">
        <f t="shared" si="24"/>
        <v>0</v>
      </c>
      <c r="S104" s="250">
        <f t="shared" si="14"/>
        <v>0</v>
      </c>
      <c r="T104" s="251">
        <f t="shared" si="25"/>
        <v>0</v>
      </c>
      <c r="U104" s="252"/>
      <c r="V104" s="1778">
        <f>V92+1</f>
        <v>2029</v>
      </c>
      <c r="W104" s="249" t="s">
        <v>214</v>
      </c>
      <c r="X104" s="250"/>
      <c r="Y104" s="250"/>
      <c r="Z104" s="250"/>
      <c r="AA104" s="251">
        <f t="shared" si="26"/>
        <v>0</v>
      </c>
      <c r="AB104" s="252"/>
      <c r="AC104" s="1778">
        <f>AC92+1</f>
        <v>2029</v>
      </c>
      <c r="AD104" s="249" t="s">
        <v>214</v>
      </c>
      <c r="AE104" s="250"/>
      <c r="AF104" s="250"/>
      <c r="AG104" s="250"/>
      <c r="AH104" s="251">
        <f t="shared" si="27"/>
        <v>0</v>
      </c>
      <c r="AI104" s="252"/>
      <c r="AK104" s="255"/>
    </row>
    <row r="105" spans="1:37">
      <c r="A105" s="1779"/>
      <c r="B105" s="249" t="s">
        <v>215</v>
      </c>
      <c r="C105" s="250" t="e">
        <f t="shared" si="20"/>
        <v>#REF!</v>
      </c>
      <c r="D105" s="250" t="e">
        <f t="shared" si="17"/>
        <v>#REF!</v>
      </c>
      <c r="E105" s="250" t="e">
        <f t="shared" si="18"/>
        <v>#REF!</v>
      </c>
      <c r="F105" s="251" t="e">
        <f t="shared" si="16"/>
        <v>#REF!</v>
      </c>
      <c r="G105" s="253"/>
      <c r="H105" s="1779"/>
      <c r="I105" s="249" t="s">
        <v>215</v>
      </c>
      <c r="J105" s="250" t="e">
        <f t="shared" si="23"/>
        <v>#REF!</v>
      </c>
      <c r="K105" s="250" t="e">
        <f t="shared" si="21"/>
        <v>#REF!</v>
      </c>
      <c r="L105" s="250" t="e">
        <f t="shared" si="22"/>
        <v>#REF!</v>
      </c>
      <c r="M105" s="251" t="e">
        <f t="shared" si="19"/>
        <v>#REF!</v>
      </c>
      <c r="N105" s="253"/>
      <c r="O105" s="1779"/>
      <c r="P105" s="249" t="s">
        <v>215</v>
      </c>
      <c r="Q105" s="250">
        <f t="shared" si="15"/>
        <v>0</v>
      </c>
      <c r="R105" s="250">
        <f t="shared" si="24"/>
        <v>0</v>
      </c>
      <c r="S105" s="250">
        <f t="shared" si="14"/>
        <v>0</v>
      </c>
      <c r="T105" s="251">
        <f t="shared" si="25"/>
        <v>0</v>
      </c>
      <c r="U105" s="253"/>
      <c r="V105" s="1779"/>
      <c r="W105" s="249" t="s">
        <v>215</v>
      </c>
      <c r="X105" s="250"/>
      <c r="Y105" s="250"/>
      <c r="Z105" s="250"/>
      <c r="AA105" s="251">
        <f t="shared" si="26"/>
        <v>0</v>
      </c>
      <c r="AB105" s="253"/>
      <c r="AC105" s="1779"/>
      <c r="AD105" s="249" t="s">
        <v>215</v>
      </c>
      <c r="AE105" s="250"/>
      <c r="AF105" s="250"/>
      <c r="AG105" s="250"/>
      <c r="AH105" s="251">
        <f t="shared" si="27"/>
        <v>0</v>
      </c>
      <c r="AI105" s="253"/>
      <c r="AK105" s="255"/>
    </row>
    <row r="106" spans="1:37">
      <c r="A106" s="1779"/>
      <c r="B106" s="249" t="s">
        <v>216</v>
      </c>
      <c r="C106" s="250" t="e">
        <f t="shared" si="20"/>
        <v>#REF!</v>
      </c>
      <c r="D106" s="250" t="e">
        <f t="shared" si="17"/>
        <v>#REF!</v>
      </c>
      <c r="E106" s="250" t="e">
        <f t="shared" si="18"/>
        <v>#REF!</v>
      </c>
      <c r="F106" s="251" t="e">
        <f t="shared" si="16"/>
        <v>#REF!</v>
      </c>
      <c r="G106" s="253"/>
      <c r="H106" s="1779"/>
      <c r="I106" s="249" t="s">
        <v>216</v>
      </c>
      <c r="J106" s="250" t="e">
        <f t="shared" si="23"/>
        <v>#REF!</v>
      </c>
      <c r="K106" s="250" t="e">
        <f t="shared" si="21"/>
        <v>#REF!</v>
      </c>
      <c r="L106" s="250" t="e">
        <f t="shared" si="22"/>
        <v>#REF!</v>
      </c>
      <c r="M106" s="251" t="e">
        <f t="shared" si="19"/>
        <v>#REF!</v>
      </c>
      <c r="N106" s="253"/>
      <c r="O106" s="1779"/>
      <c r="P106" s="249" t="s">
        <v>216</v>
      </c>
      <c r="Q106" s="250">
        <f t="shared" si="15"/>
        <v>0</v>
      </c>
      <c r="R106" s="250">
        <f t="shared" si="24"/>
        <v>0</v>
      </c>
      <c r="S106" s="250">
        <f t="shared" si="14"/>
        <v>0</v>
      </c>
      <c r="T106" s="251">
        <f t="shared" si="25"/>
        <v>0</v>
      </c>
      <c r="U106" s="253"/>
      <c r="V106" s="1779"/>
      <c r="W106" s="249" t="s">
        <v>216</v>
      </c>
      <c r="X106" s="250"/>
      <c r="Y106" s="250"/>
      <c r="Z106" s="250"/>
      <c r="AA106" s="251">
        <f t="shared" si="26"/>
        <v>0</v>
      </c>
      <c r="AB106" s="253"/>
      <c r="AC106" s="1779"/>
      <c r="AD106" s="249" t="s">
        <v>216</v>
      </c>
      <c r="AE106" s="250"/>
      <c r="AF106" s="250"/>
      <c r="AG106" s="250"/>
      <c r="AH106" s="251">
        <f t="shared" si="27"/>
        <v>0</v>
      </c>
      <c r="AI106" s="253"/>
      <c r="AK106" s="255"/>
    </row>
    <row r="107" spans="1:37">
      <c r="A107" s="1779"/>
      <c r="B107" s="249" t="s">
        <v>217</v>
      </c>
      <c r="C107" s="250" t="e">
        <f t="shared" si="20"/>
        <v>#REF!</v>
      </c>
      <c r="D107" s="250" t="e">
        <f t="shared" si="17"/>
        <v>#REF!</v>
      </c>
      <c r="E107" s="250" t="e">
        <f t="shared" si="18"/>
        <v>#REF!</v>
      </c>
      <c r="F107" s="251" t="e">
        <f t="shared" si="16"/>
        <v>#REF!</v>
      </c>
      <c r="G107" s="253"/>
      <c r="H107" s="1779"/>
      <c r="I107" s="249" t="s">
        <v>217</v>
      </c>
      <c r="J107" s="250" t="e">
        <f t="shared" si="23"/>
        <v>#REF!</v>
      </c>
      <c r="K107" s="250" t="e">
        <f t="shared" si="21"/>
        <v>#REF!</v>
      </c>
      <c r="L107" s="250" t="e">
        <f t="shared" si="22"/>
        <v>#REF!</v>
      </c>
      <c r="M107" s="251" t="e">
        <f t="shared" si="19"/>
        <v>#REF!</v>
      </c>
      <c r="N107" s="253"/>
      <c r="O107" s="1779"/>
      <c r="P107" s="249" t="s">
        <v>217</v>
      </c>
      <c r="Q107" s="250">
        <f t="shared" si="15"/>
        <v>0</v>
      </c>
      <c r="R107" s="250">
        <f t="shared" si="24"/>
        <v>0</v>
      </c>
      <c r="S107" s="250">
        <f t="shared" si="14"/>
        <v>0</v>
      </c>
      <c r="T107" s="251">
        <f t="shared" si="25"/>
        <v>0</v>
      </c>
      <c r="U107" s="253"/>
      <c r="V107" s="1779"/>
      <c r="W107" s="249" t="s">
        <v>217</v>
      </c>
      <c r="X107" s="250"/>
      <c r="Y107" s="250"/>
      <c r="Z107" s="250"/>
      <c r="AA107" s="251">
        <f t="shared" si="26"/>
        <v>0</v>
      </c>
      <c r="AB107" s="253"/>
      <c r="AC107" s="1779"/>
      <c r="AD107" s="249" t="s">
        <v>217</v>
      </c>
      <c r="AE107" s="250"/>
      <c r="AF107" s="250"/>
      <c r="AG107" s="250"/>
      <c r="AH107" s="251">
        <f t="shared" si="27"/>
        <v>0</v>
      </c>
      <c r="AI107" s="253"/>
      <c r="AK107" s="255"/>
    </row>
    <row r="108" spans="1:37">
      <c r="A108" s="1779"/>
      <c r="B108" s="249" t="s">
        <v>218</v>
      </c>
      <c r="C108" s="250" t="e">
        <f t="shared" si="20"/>
        <v>#REF!</v>
      </c>
      <c r="D108" s="250" t="e">
        <f t="shared" si="17"/>
        <v>#REF!</v>
      </c>
      <c r="E108" s="250" t="e">
        <f t="shared" si="18"/>
        <v>#REF!</v>
      </c>
      <c r="F108" s="251" t="e">
        <f t="shared" si="16"/>
        <v>#REF!</v>
      </c>
      <c r="G108" s="253"/>
      <c r="H108" s="1779"/>
      <c r="I108" s="249" t="s">
        <v>218</v>
      </c>
      <c r="J108" s="250" t="e">
        <f t="shared" si="23"/>
        <v>#REF!</v>
      </c>
      <c r="K108" s="250" t="e">
        <f t="shared" si="21"/>
        <v>#REF!</v>
      </c>
      <c r="L108" s="250" t="e">
        <f t="shared" si="22"/>
        <v>#REF!</v>
      </c>
      <c r="M108" s="251" t="e">
        <f t="shared" si="19"/>
        <v>#REF!</v>
      </c>
      <c r="N108" s="253"/>
      <c r="O108" s="1779"/>
      <c r="P108" s="249" t="s">
        <v>218</v>
      </c>
      <c r="Q108" s="250">
        <f t="shared" si="15"/>
        <v>0</v>
      </c>
      <c r="R108" s="250">
        <f t="shared" si="24"/>
        <v>0</v>
      </c>
      <c r="S108" s="250">
        <f t="shared" si="14"/>
        <v>0</v>
      </c>
      <c r="T108" s="251">
        <f t="shared" si="25"/>
        <v>0</v>
      </c>
      <c r="U108" s="253"/>
      <c r="V108" s="1779"/>
      <c r="W108" s="249" t="s">
        <v>218</v>
      </c>
      <c r="X108" s="250"/>
      <c r="Y108" s="250"/>
      <c r="Z108" s="250"/>
      <c r="AA108" s="251">
        <f t="shared" si="26"/>
        <v>0</v>
      </c>
      <c r="AB108" s="253"/>
      <c r="AC108" s="1779"/>
      <c r="AD108" s="249" t="s">
        <v>218</v>
      </c>
      <c r="AE108" s="250"/>
      <c r="AF108" s="250"/>
      <c r="AG108" s="250"/>
      <c r="AH108" s="251">
        <f t="shared" si="27"/>
        <v>0</v>
      </c>
      <c r="AI108" s="253"/>
      <c r="AK108" s="255"/>
    </row>
    <row r="109" spans="1:37">
      <c r="A109" s="1779"/>
      <c r="B109" s="249" t="s">
        <v>219</v>
      </c>
      <c r="C109" s="250" t="e">
        <f t="shared" si="20"/>
        <v>#REF!</v>
      </c>
      <c r="D109" s="250" t="e">
        <f t="shared" si="17"/>
        <v>#REF!</v>
      </c>
      <c r="E109" s="250" t="e">
        <f t="shared" si="18"/>
        <v>#REF!</v>
      </c>
      <c r="F109" s="251" t="e">
        <f t="shared" si="16"/>
        <v>#REF!</v>
      </c>
      <c r="G109" s="253"/>
      <c r="H109" s="1779"/>
      <c r="I109" s="249" t="s">
        <v>219</v>
      </c>
      <c r="J109" s="250" t="e">
        <f t="shared" si="23"/>
        <v>#REF!</v>
      </c>
      <c r="K109" s="250" t="e">
        <f t="shared" si="21"/>
        <v>#REF!</v>
      </c>
      <c r="L109" s="250" t="e">
        <f t="shared" si="22"/>
        <v>#REF!</v>
      </c>
      <c r="M109" s="251" t="e">
        <f t="shared" si="19"/>
        <v>#REF!</v>
      </c>
      <c r="N109" s="253"/>
      <c r="O109" s="1779"/>
      <c r="P109" s="249" t="s">
        <v>219</v>
      </c>
      <c r="Q109" s="250">
        <f t="shared" si="15"/>
        <v>0</v>
      </c>
      <c r="R109" s="250">
        <f t="shared" si="24"/>
        <v>0</v>
      </c>
      <c r="S109" s="250">
        <f t="shared" ref="S109:S172" si="28">$Q$5/R$6</f>
        <v>0</v>
      </c>
      <c r="T109" s="251">
        <f t="shared" si="25"/>
        <v>0</v>
      </c>
      <c r="U109" s="253"/>
      <c r="V109" s="1779"/>
      <c r="W109" s="249" t="s">
        <v>219</v>
      </c>
      <c r="X109" s="250"/>
      <c r="Y109" s="250"/>
      <c r="Z109" s="250"/>
      <c r="AA109" s="251">
        <f t="shared" si="26"/>
        <v>0</v>
      </c>
      <c r="AB109" s="253"/>
      <c r="AC109" s="1779"/>
      <c r="AD109" s="249" t="s">
        <v>219</v>
      </c>
      <c r="AE109" s="250"/>
      <c r="AF109" s="250"/>
      <c r="AG109" s="250"/>
      <c r="AH109" s="251">
        <f t="shared" si="27"/>
        <v>0</v>
      </c>
      <c r="AI109" s="253"/>
      <c r="AK109" s="255"/>
    </row>
    <row r="110" spans="1:37">
      <c r="A110" s="1779"/>
      <c r="B110" s="249" t="s">
        <v>220</v>
      </c>
      <c r="C110" s="250" t="e">
        <f t="shared" si="20"/>
        <v>#REF!</v>
      </c>
      <c r="D110" s="250" t="e">
        <f t="shared" si="17"/>
        <v>#REF!</v>
      </c>
      <c r="E110" s="250" t="e">
        <f t="shared" si="18"/>
        <v>#REF!</v>
      </c>
      <c r="F110" s="251" t="e">
        <f t="shared" si="16"/>
        <v>#REF!</v>
      </c>
      <c r="G110" s="253"/>
      <c r="H110" s="1779"/>
      <c r="I110" s="249" t="s">
        <v>220</v>
      </c>
      <c r="J110" s="250" t="e">
        <f t="shared" si="23"/>
        <v>#REF!</v>
      </c>
      <c r="K110" s="250" t="e">
        <f t="shared" si="21"/>
        <v>#REF!</v>
      </c>
      <c r="L110" s="250" t="e">
        <f t="shared" si="22"/>
        <v>#REF!</v>
      </c>
      <c r="M110" s="251" t="e">
        <f t="shared" si="19"/>
        <v>#REF!</v>
      </c>
      <c r="N110" s="253"/>
      <c r="O110" s="1779"/>
      <c r="P110" s="249" t="s">
        <v>220</v>
      </c>
      <c r="Q110" s="250">
        <f t="shared" ref="Q110:Q173" si="29">Q109-S109</f>
        <v>0</v>
      </c>
      <c r="R110" s="250">
        <f t="shared" si="24"/>
        <v>0</v>
      </c>
      <c r="S110" s="250">
        <f t="shared" si="28"/>
        <v>0</v>
      </c>
      <c r="T110" s="251">
        <f t="shared" si="25"/>
        <v>0</v>
      </c>
      <c r="U110" s="253"/>
      <c r="V110" s="1779"/>
      <c r="W110" s="249" t="s">
        <v>220</v>
      </c>
      <c r="X110" s="250"/>
      <c r="Y110" s="250"/>
      <c r="Z110" s="250"/>
      <c r="AA110" s="251">
        <f t="shared" si="26"/>
        <v>0</v>
      </c>
      <c r="AB110" s="253"/>
      <c r="AC110" s="1779"/>
      <c r="AD110" s="249" t="s">
        <v>220</v>
      </c>
      <c r="AE110" s="250"/>
      <c r="AF110" s="250"/>
      <c r="AG110" s="250"/>
      <c r="AH110" s="251">
        <f t="shared" si="27"/>
        <v>0</v>
      </c>
      <c r="AI110" s="253"/>
      <c r="AK110" s="255"/>
    </row>
    <row r="111" spans="1:37">
      <c r="A111" s="1779"/>
      <c r="B111" s="249" t="s">
        <v>221</v>
      </c>
      <c r="C111" s="250" t="e">
        <f t="shared" si="20"/>
        <v>#REF!</v>
      </c>
      <c r="D111" s="250" t="e">
        <f t="shared" si="17"/>
        <v>#REF!</v>
      </c>
      <c r="E111" s="250" t="e">
        <f t="shared" si="18"/>
        <v>#REF!</v>
      </c>
      <c r="F111" s="251" t="e">
        <f t="shared" si="16"/>
        <v>#REF!</v>
      </c>
      <c r="G111" s="253"/>
      <c r="H111" s="1779"/>
      <c r="I111" s="249" t="s">
        <v>221</v>
      </c>
      <c r="J111" s="250" t="e">
        <f t="shared" si="23"/>
        <v>#REF!</v>
      </c>
      <c r="K111" s="250" t="e">
        <f t="shared" si="21"/>
        <v>#REF!</v>
      </c>
      <c r="L111" s="250" t="e">
        <f t="shared" si="22"/>
        <v>#REF!</v>
      </c>
      <c r="M111" s="251" t="e">
        <f t="shared" si="19"/>
        <v>#REF!</v>
      </c>
      <c r="N111" s="253"/>
      <c r="O111" s="1779"/>
      <c r="P111" s="249" t="s">
        <v>221</v>
      </c>
      <c r="Q111" s="250">
        <f t="shared" si="29"/>
        <v>0</v>
      </c>
      <c r="R111" s="250">
        <f t="shared" si="24"/>
        <v>0</v>
      </c>
      <c r="S111" s="250">
        <f t="shared" si="28"/>
        <v>0</v>
      </c>
      <c r="T111" s="251">
        <f t="shared" si="25"/>
        <v>0</v>
      </c>
      <c r="U111" s="253"/>
      <c r="V111" s="1779"/>
      <c r="W111" s="249" t="s">
        <v>221</v>
      </c>
      <c r="X111" s="250"/>
      <c r="Y111" s="250"/>
      <c r="Z111" s="250"/>
      <c r="AA111" s="251">
        <f t="shared" si="26"/>
        <v>0</v>
      </c>
      <c r="AB111" s="253"/>
      <c r="AC111" s="1779"/>
      <c r="AD111" s="249" t="s">
        <v>221</v>
      </c>
      <c r="AE111" s="250"/>
      <c r="AF111" s="250"/>
      <c r="AG111" s="250"/>
      <c r="AH111" s="251">
        <f t="shared" si="27"/>
        <v>0</v>
      </c>
      <c r="AI111" s="253"/>
      <c r="AK111" s="255"/>
    </row>
    <row r="112" spans="1:37">
      <c r="A112" s="1779"/>
      <c r="B112" s="249" t="s">
        <v>222</v>
      </c>
      <c r="C112" s="250" t="e">
        <f t="shared" si="20"/>
        <v>#REF!</v>
      </c>
      <c r="D112" s="250" t="e">
        <f t="shared" si="17"/>
        <v>#REF!</v>
      </c>
      <c r="E112" s="250" t="e">
        <f t="shared" si="18"/>
        <v>#REF!</v>
      </c>
      <c r="F112" s="251" t="e">
        <f t="shared" si="16"/>
        <v>#REF!</v>
      </c>
      <c r="G112" s="253"/>
      <c r="H112" s="1779"/>
      <c r="I112" s="249" t="s">
        <v>222</v>
      </c>
      <c r="J112" s="250" t="e">
        <f t="shared" si="23"/>
        <v>#REF!</v>
      </c>
      <c r="K112" s="250" t="e">
        <f t="shared" si="21"/>
        <v>#REF!</v>
      </c>
      <c r="L112" s="250" t="e">
        <f t="shared" si="22"/>
        <v>#REF!</v>
      </c>
      <c r="M112" s="251" t="e">
        <f t="shared" si="19"/>
        <v>#REF!</v>
      </c>
      <c r="N112" s="253"/>
      <c r="O112" s="1779"/>
      <c r="P112" s="249" t="s">
        <v>222</v>
      </c>
      <c r="Q112" s="250">
        <f t="shared" si="29"/>
        <v>0</v>
      </c>
      <c r="R112" s="250">
        <f t="shared" si="24"/>
        <v>0</v>
      </c>
      <c r="S112" s="250">
        <f t="shared" si="28"/>
        <v>0</v>
      </c>
      <c r="T112" s="251">
        <f t="shared" si="25"/>
        <v>0</v>
      </c>
      <c r="U112" s="253"/>
      <c r="V112" s="1779"/>
      <c r="W112" s="249" t="s">
        <v>222</v>
      </c>
      <c r="X112" s="250"/>
      <c r="Y112" s="250"/>
      <c r="Z112" s="250"/>
      <c r="AA112" s="251">
        <f t="shared" si="26"/>
        <v>0</v>
      </c>
      <c r="AB112" s="253"/>
      <c r="AC112" s="1779"/>
      <c r="AD112" s="249" t="s">
        <v>222</v>
      </c>
      <c r="AE112" s="250"/>
      <c r="AF112" s="250"/>
      <c r="AG112" s="250"/>
      <c r="AH112" s="251">
        <f t="shared" si="27"/>
        <v>0</v>
      </c>
      <c r="AI112" s="253"/>
      <c r="AK112" s="255"/>
    </row>
    <row r="113" spans="1:37">
      <c r="A113" s="1779"/>
      <c r="B113" s="249" t="s">
        <v>223</v>
      </c>
      <c r="C113" s="250" t="e">
        <f t="shared" si="20"/>
        <v>#REF!</v>
      </c>
      <c r="D113" s="250" t="e">
        <f t="shared" si="17"/>
        <v>#REF!</v>
      </c>
      <c r="E113" s="250" t="e">
        <f t="shared" si="18"/>
        <v>#REF!</v>
      </c>
      <c r="F113" s="251" t="e">
        <f t="shared" si="16"/>
        <v>#REF!</v>
      </c>
      <c r="G113" s="253"/>
      <c r="H113" s="1779"/>
      <c r="I113" s="249" t="s">
        <v>223</v>
      </c>
      <c r="J113" s="250" t="e">
        <f t="shared" si="23"/>
        <v>#REF!</v>
      </c>
      <c r="K113" s="250" t="e">
        <f t="shared" si="21"/>
        <v>#REF!</v>
      </c>
      <c r="L113" s="250" t="e">
        <f t="shared" si="22"/>
        <v>#REF!</v>
      </c>
      <c r="M113" s="251" t="e">
        <f t="shared" si="19"/>
        <v>#REF!</v>
      </c>
      <c r="N113" s="253"/>
      <c r="O113" s="1779"/>
      <c r="P113" s="249" t="s">
        <v>223</v>
      </c>
      <c r="Q113" s="250">
        <f t="shared" si="29"/>
        <v>0</v>
      </c>
      <c r="R113" s="250">
        <f t="shared" si="24"/>
        <v>0</v>
      </c>
      <c r="S113" s="250">
        <f t="shared" si="28"/>
        <v>0</v>
      </c>
      <c r="T113" s="251">
        <f t="shared" si="25"/>
        <v>0</v>
      </c>
      <c r="U113" s="253"/>
      <c r="V113" s="1779"/>
      <c r="W113" s="249" t="s">
        <v>223</v>
      </c>
      <c r="X113" s="250"/>
      <c r="Y113" s="250"/>
      <c r="Z113" s="250"/>
      <c r="AA113" s="251">
        <f t="shared" si="26"/>
        <v>0</v>
      </c>
      <c r="AB113" s="253"/>
      <c r="AC113" s="1779"/>
      <c r="AD113" s="249" t="s">
        <v>223</v>
      </c>
      <c r="AE113" s="250"/>
      <c r="AF113" s="250"/>
      <c r="AG113" s="250"/>
      <c r="AH113" s="251">
        <f t="shared" si="27"/>
        <v>0</v>
      </c>
      <c r="AI113" s="253"/>
      <c r="AK113" s="255"/>
    </row>
    <row r="114" spans="1:37">
      <c r="A114" s="1779"/>
      <c r="B114" s="249" t="s">
        <v>224</v>
      </c>
      <c r="C114" s="250" t="e">
        <f t="shared" si="20"/>
        <v>#REF!</v>
      </c>
      <c r="D114" s="250" t="e">
        <f t="shared" si="17"/>
        <v>#REF!</v>
      </c>
      <c r="E114" s="250" t="e">
        <f t="shared" si="18"/>
        <v>#REF!</v>
      </c>
      <c r="F114" s="251" t="e">
        <f t="shared" si="16"/>
        <v>#REF!</v>
      </c>
      <c r="G114" s="253"/>
      <c r="H114" s="1779"/>
      <c r="I114" s="249" t="s">
        <v>224</v>
      </c>
      <c r="J114" s="250" t="e">
        <f t="shared" si="23"/>
        <v>#REF!</v>
      </c>
      <c r="K114" s="250" t="e">
        <f t="shared" si="21"/>
        <v>#REF!</v>
      </c>
      <c r="L114" s="250" t="e">
        <f t="shared" si="22"/>
        <v>#REF!</v>
      </c>
      <c r="M114" s="251" t="e">
        <f t="shared" si="19"/>
        <v>#REF!</v>
      </c>
      <c r="N114" s="253"/>
      <c r="O114" s="1779"/>
      <c r="P114" s="249" t="s">
        <v>224</v>
      </c>
      <c r="Q114" s="250">
        <f t="shared" si="29"/>
        <v>0</v>
      </c>
      <c r="R114" s="250">
        <f t="shared" si="24"/>
        <v>0</v>
      </c>
      <c r="S114" s="250">
        <f t="shared" si="28"/>
        <v>0</v>
      </c>
      <c r="T114" s="251">
        <f t="shared" si="25"/>
        <v>0</v>
      </c>
      <c r="U114" s="253"/>
      <c r="V114" s="1779"/>
      <c r="W114" s="249" t="s">
        <v>224</v>
      </c>
      <c r="X114" s="250"/>
      <c r="Y114" s="250"/>
      <c r="Z114" s="250"/>
      <c r="AA114" s="251">
        <f t="shared" si="26"/>
        <v>0</v>
      </c>
      <c r="AB114" s="253"/>
      <c r="AC114" s="1779"/>
      <c r="AD114" s="249" t="s">
        <v>224</v>
      </c>
      <c r="AE114" s="250"/>
      <c r="AF114" s="250"/>
      <c r="AG114" s="250"/>
      <c r="AH114" s="251">
        <f t="shared" si="27"/>
        <v>0</v>
      </c>
      <c r="AI114" s="253"/>
      <c r="AK114" s="255"/>
    </row>
    <row r="115" spans="1:37">
      <c r="A115" s="1780"/>
      <c r="B115" s="249" t="s">
        <v>225</v>
      </c>
      <c r="C115" s="250" t="e">
        <f t="shared" si="20"/>
        <v>#REF!</v>
      </c>
      <c r="D115" s="250" t="e">
        <f t="shared" si="17"/>
        <v>#REF!</v>
      </c>
      <c r="E115" s="250" t="e">
        <f t="shared" si="18"/>
        <v>#REF!</v>
      </c>
      <c r="F115" s="251" t="e">
        <f t="shared" si="16"/>
        <v>#REF!</v>
      </c>
      <c r="G115" s="254" t="e">
        <f>SUM(D104:D115)</f>
        <v>#REF!</v>
      </c>
      <c r="H115" s="1780"/>
      <c r="I115" s="249" t="s">
        <v>225</v>
      </c>
      <c r="J115" s="250" t="e">
        <f t="shared" si="23"/>
        <v>#REF!</v>
      </c>
      <c r="K115" s="250" t="e">
        <f t="shared" si="21"/>
        <v>#REF!</v>
      </c>
      <c r="L115" s="250" t="e">
        <f t="shared" si="22"/>
        <v>#REF!</v>
      </c>
      <c r="M115" s="251" t="e">
        <f t="shared" si="19"/>
        <v>#REF!</v>
      </c>
      <c r="N115" s="254" t="e">
        <f>SUM(K104:K115)</f>
        <v>#REF!</v>
      </c>
      <c r="O115" s="1780"/>
      <c r="P115" s="249" t="s">
        <v>225</v>
      </c>
      <c r="Q115" s="250">
        <f t="shared" si="29"/>
        <v>0</v>
      </c>
      <c r="R115" s="250">
        <f t="shared" si="24"/>
        <v>0</v>
      </c>
      <c r="S115" s="250">
        <f t="shared" si="28"/>
        <v>0</v>
      </c>
      <c r="T115" s="251">
        <f t="shared" si="25"/>
        <v>0</v>
      </c>
      <c r="U115" s="254">
        <f>SUM(R104:R115)</f>
        <v>0</v>
      </c>
      <c r="V115" s="1780"/>
      <c r="W115" s="249" t="s">
        <v>225</v>
      </c>
      <c r="X115" s="250"/>
      <c r="Y115" s="250"/>
      <c r="Z115" s="250"/>
      <c r="AA115" s="251">
        <f t="shared" si="26"/>
        <v>0</v>
      </c>
      <c r="AB115" s="254">
        <f>SUM(Y104:Y115)</f>
        <v>0</v>
      </c>
      <c r="AC115" s="1780"/>
      <c r="AD115" s="249" t="s">
        <v>225</v>
      </c>
      <c r="AE115" s="250"/>
      <c r="AF115" s="250"/>
      <c r="AG115" s="250"/>
      <c r="AH115" s="251">
        <f t="shared" si="27"/>
        <v>0</v>
      </c>
      <c r="AI115" s="254">
        <f>SUM(AF104:AF115)</f>
        <v>0</v>
      </c>
      <c r="AJ115" s="230">
        <f>AJ103+1</f>
        <v>2030</v>
      </c>
      <c r="AK115" s="255" t="e">
        <f>G115+N115+U115+AB115+AI115</f>
        <v>#REF!</v>
      </c>
    </row>
    <row r="116" spans="1:37">
      <c r="A116" s="1778">
        <f>A104+1</f>
        <v>2031</v>
      </c>
      <c r="B116" s="249" t="s">
        <v>214</v>
      </c>
      <c r="C116" s="250" t="e">
        <f t="shared" si="20"/>
        <v>#REF!</v>
      </c>
      <c r="D116" s="250" t="e">
        <f t="shared" si="17"/>
        <v>#REF!</v>
      </c>
      <c r="E116" s="250" t="e">
        <f t="shared" si="18"/>
        <v>#REF!</v>
      </c>
      <c r="F116" s="251" t="e">
        <f t="shared" si="16"/>
        <v>#REF!</v>
      </c>
      <c r="G116" s="252"/>
      <c r="H116" s="1778">
        <f>H104+1</f>
        <v>2031</v>
      </c>
      <c r="I116" s="249" t="s">
        <v>214</v>
      </c>
      <c r="J116" s="250" t="e">
        <f t="shared" si="23"/>
        <v>#REF!</v>
      </c>
      <c r="K116" s="250" t="e">
        <f t="shared" si="21"/>
        <v>#REF!</v>
      </c>
      <c r="L116" s="250" t="e">
        <f t="shared" si="22"/>
        <v>#REF!</v>
      </c>
      <c r="M116" s="251" t="e">
        <f t="shared" si="19"/>
        <v>#REF!</v>
      </c>
      <c r="N116" s="252"/>
      <c r="O116" s="1778">
        <f>O104+1</f>
        <v>2031</v>
      </c>
      <c r="P116" s="249" t="s">
        <v>214</v>
      </c>
      <c r="Q116" s="250">
        <f t="shared" si="29"/>
        <v>0</v>
      </c>
      <c r="R116" s="250">
        <f t="shared" si="24"/>
        <v>0</v>
      </c>
      <c r="S116" s="250">
        <f t="shared" si="28"/>
        <v>0</v>
      </c>
      <c r="T116" s="251">
        <f t="shared" si="25"/>
        <v>0</v>
      </c>
      <c r="U116" s="252"/>
      <c r="V116" s="1778">
        <f>V104+1</f>
        <v>2030</v>
      </c>
      <c r="W116" s="249" t="s">
        <v>214</v>
      </c>
      <c r="X116" s="250"/>
      <c r="Y116" s="250"/>
      <c r="Z116" s="250"/>
      <c r="AA116" s="251">
        <f t="shared" si="26"/>
        <v>0</v>
      </c>
      <c r="AB116" s="252"/>
      <c r="AC116" s="1778">
        <f>AC104+1</f>
        <v>2030</v>
      </c>
      <c r="AD116" s="249" t="s">
        <v>214</v>
      </c>
      <c r="AE116" s="250"/>
      <c r="AF116" s="250"/>
      <c r="AG116" s="250"/>
      <c r="AH116" s="251">
        <f t="shared" si="27"/>
        <v>0</v>
      </c>
      <c r="AI116" s="252"/>
      <c r="AK116" s="255"/>
    </row>
    <row r="117" spans="1:37">
      <c r="A117" s="1779"/>
      <c r="B117" s="249" t="s">
        <v>215</v>
      </c>
      <c r="C117" s="250" t="e">
        <f t="shared" si="20"/>
        <v>#REF!</v>
      </c>
      <c r="D117" s="250" t="e">
        <f t="shared" si="17"/>
        <v>#REF!</v>
      </c>
      <c r="E117" s="250" t="e">
        <f t="shared" si="18"/>
        <v>#REF!</v>
      </c>
      <c r="F117" s="251" t="e">
        <f t="shared" si="16"/>
        <v>#REF!</v>
      </c>
      <c r="G117" s="253"/>
      <c r="H117" s="1779"/>
      <c r="I117" s="249" t="s">
        <v>215</v>
      </c>
      <c r="J117" s="250" t="e">
        <f t="shared" si="23"/>
        <v>#REF!</v>
      </c>
      <c r="K117" s="250" t="e">
        <f t="shared" si="21"/>
        <v>#REF!</v>
      </c>
      <c r="L117" s="250" t="e">
        <f t="shared" si="22"/>
        <v>#REF!</v>
      </c>
      <c r="M117" s="251" t="e">
        <f t="shared" si="19"/>
        <v>#REF!</v>
      </c>
      <c r="N117" s="253"/>
      <c r="O117" s="1779"/>
      <c r="P117" s="249" t="s">
        <v>215</v>
      </c>
      <c r="Q117" s="250">
        <f t="shared" si="29"/>
        <v>0</v>
      </c>
      <c r="R117" s="250">
        <f t="shared" si="24"/>
        <v>0</v>
      </c>
      <c r="S117" s="250">
        <f t="shared" si="28"/>
        <v>0</v>
      </c>
      <c r="T117" s="251">
        <f t="shared" si="25"/>
        <v>0</v>
      </c>
      <c r="U117" s="253"/>
      <c r="V117" s="1779"/>
      <c r="W117" s="249" t="s">
        <v>215</v>
      </c>
      <c r="X117" s="250"/>
      <c r="Y117" s="250"/>
      <c r="Z117" s="250"/>
      <c r="AA117" s="251">
        <f t="shared" si="26"/>
        <v>0</v>
      </c>
      <c r="AB117" s="253"/>
      <c r="AC117" s="1779"/>
      <c r="AD117" s="249" t="s">
        <v>215</v>
      </c>
      <c r="AE117" s="250"/>
      <c r="AF117" s="250"/>
      <c r="AG117" s="250"/>
      <c r="AH117" s="251">
        <f t="shared" si="27"/>
        <v>0</v>
      </c>
      <c r="AI117" s="253"/>
      <c r="AK117" s="255"/>
    </row>
    <row r="118" spans="1:37">
      <c r="A118" s="1779"/>
      <c r="B118" s="249" t="s">
        <v>216</v>
      </c>
      <c r="C118" s="250" t="e">
        <f t="shared" si="20"/>
        <v>#REF!</v>
      </c>
      <c r="D118" s="250" t="e">
        <f t="shared" si="17"/>
        <v>#REF!</v>
      </c>
      <c r="E118" s="250" t="e">
        <f t="shared" si="18"/>
        <v>#REF!</v>
      </c>
      <c r="F118" s="251" t="e">
        <f t="shared" si="16"/>
        <v>#REF!</v>
      </c>
      <c r="G118" s="253"/>
      <c r="H118" s="1779"/>
      <c r="I118" s="249" t="s">
        <v>216</v>
      </c>
      <c r="J118" s="250" t="e">
        <f t="shared" si="23"/>
        <v>#REF!</v>
      </c>
      <c r="K118" s="250" t="e">
        <f t="shared" si="21"/>
        <v>#REF!</v>
      </c>
      <c r="L118" s="250" t="e">
        <f t="shared" si="22"/>
        <v>#REF!</v>
      </c>
      <c r="M118" s="251" t="e">
        <f t="shared" si="19"/>
        <v>#REF!</v>
      </c>
      <c r="N118" s="253"/>
      <c r="O118" s="1779"/>
      <c r="P118" s="249" t="s">
        <v>216</v>
      </c>
      <c r="Q118" s="250">
        <f t="shared" si="29"/>
        <v>0</v>
      </c>
      <c r="R118" s="250">
        <f t="shared" si="24"/>
        <v>0</v>
      </c>
      <c r="S118" s="250">
        <f t="shared" si="28"/>
        <v>0</v>
      </c>
      <c r="T118" s="251">
        <f t="shared" si="25"/>
        <v>0</v>
      </c>
      <c r="U118" s="253"/>
      <c r="V118" s="1779"/>
      <c r="W118" s="249" t="s">
        <v>216</v>
      </c>
      <c r="X118" s="250"/>
      <c r="Y118" s="250"/>
      <c r="Z118" s="250"/>
      <c r="AA118" s="251">
        <f t="shared" si="26"/>
        <v>0</v>
      </c>
      <c r="AB118" s="253"/>
      <c r="AC118" s="1779"/>
      <c r="AD118" s="249" t="s">
        <v>216</v>
      </c>
      <c r="AE118" s="250"/>
      <c r="AF118" s="250"/>
      <c r="AG118" s="250"/>
      <c r="AH118" s="251">
        <f t="shared" si="27"/>
        <v>0</v>
      </c>
      <c r="AI118" s="253"/>
      <c r="AK118" s="255"/>
    </row>
    <row r="119" spans="1:37">
      <c r="A119" s="1779"/>
      <c r="B119" s="249" t="s">
        <v>217</v>
      </c>
      <c r="C119" s="250" t="e">
        <f t="shared" si="20"/>
        <v>#REF!</v>
      </c>
      <c r="D119" s="250" t="e">
        <f t="shared" si="17"/>
        <v>#REF!</v>
      </c>
      <c r="E119" s="250" t="e">
        <f t="shared" si="18"/>
        <v>#REF!</v>
      </c>
      <c r="F119" s="251" t="e">
        <f t="shared" si="16"/>
        <v>#REF!</v>
      </c>
      <c r="G119" s="253"/>
      <c r="H119" s="1779"/>
      <c r="I119" s="249" t="s">
        <v>217</v>
      </c>
      <c r="J119" s="250" t="e">
        <f t="shared" si="23"/>
        <v>#REF!</v>
      </c>
      <c r="K119" s="250" t="e">
        <f t="shared" si="21"/>
        <v>#REF!</v>
      </c>
      <c r="L119" s="250" t="e">
        <f t="shared" si="22"/>
        <v>#REF!</v>
      </c>
      <c r="M119" s="251" t="e">
        <f t="shared" si="19"/>
        <v>#REF!</v>
      </c>
      <c r="N119" s="253"/>
      <c r="O119" s="1779"/>
      <c r="P119" s="249" t="s">
        <v>217</v>
      </c>
      <c r="Q119" s="250">
        <f t="shared" si="29"/>
        <v>0</v>
      </c>
      <c r="R119" s="250">
        <f t="shared" si="24"/>
        <v>0</v>
      </c>
      <c r="S119" s="250">
        <f t="shared" si="28"/>
        <v>0</v>
      </c>
      <c r="T119" s="251">
        <f t="shared" si="25"/>
        <v>0</v>
      </c>
      <c r="U119" s="253"/>
      <c r="V119" s="1779"/>
      <c r="W119" s="249" t="s">
        <v>217</v>
      </c>
      <c r="X119" s="250"/>
      <c r="Y119" s="250"/>
      <c r="Z119" s="250"/>
      <c r="AA119" s="251">
        <f t="shared" si="26"/>
        <v>0</v>
      </c>
      <c r="AB119" s="253"/>
      <c r="AC119" s="1779"/>
      <c r="AD119" s="249" t="s">
        <v>217</v>
      </c>
      <c r="AE119" s="250"/>
      <c r="AF119" s="250"/>
      <c r="AG119" s="250"/>
      <c r="AH119" s="251">
        <f t="shared" si="27"/>
        <v>0</v>
      </c>
      <c r="AI119" s="253"/>
      <c r="AK119" s="255"/>
    </row>
    <row r="120" spans="1:37">
      <c r="A120" s="1779"/>
      <c r="B120" s="249" t="s">
        <v>218</v>
      </c>
      <c r="C120" s="250" t="e">
        <f t="shared" si="20"/>
        <v>#REF!</v>
      </c>
      <c r="D120" s="250" t="e">
        <f t="shared" si="17"/>
        <v>#REF!</v>
      </c>
      <c r="E120" s="250" t="e">
        <f t="shared" si="18"/>
        <v>#REF!</v>
      </c>
      <c r="F120" s="251" t="e">
        <f t="shared" si="16"/>
        <v>#REF!</v>
      </c>
      <c r="G120" s="253"/>
      <c r="H120" s="1779"/>
      <c r="I120" s="249" t="s">
        <v>218</v>
      </c>
      <c r="J120" s="250" t="e">
        <f t="shared" si="23"/>
        <v>#REF!</v>
      </c>
      <c r="K120" s="250" t="e">
        <f t="shared" si="21"/>
        <v>#REF!</v>
      </c>
      <c r="L120" s="250" t="e">
        <f t="shared" si="22"/>
        <v>#REF!</v>
      </c>
      <c r="M120" s="251" t="e">
        <f t="shared" si="19"/>
        <v>#REF!</v>
      </c>
      <c r="N120" s="253"/>
      <c r="O120" s="1779"/>
      <c r="P120" s="249" t="s">
        <v>218</v>
      </c>
      <c r="Q120" s="250">
        <f t="shared" si="29"/>
        <v>0</v>
      </c>
      <c r="R120" s="250">
        <f t="shared" si="24"/>
        <v>0</v>
      </c>
      <c r="S120" s="250">
        <f t="shared" si="28"/>
        <v>0</v>
      </c>
      <c r="T120" s="251">
        <f t="shared" si="25"/>
        <v>0</v>
      </c>
      <c r="U120" s="253"/>
      <c r="V120" s="1779"/>
      <c r="W120" s="249" t="s">
        <v>218</v>
      </c>
      <c r="X120" s="250"/>
      <c r="Y120" s="250"/>
      <c r="Z120" s="250"/>
      <c r="AA120" s="251">
        <f t="shared" si="26"/>
        <v>0</v>
      </c>
      <c r="AB120" s="253"/>
      <c r="AC120" s="1779"/>
      <c r="AD120" s="249" t="s">
        <v>218</v>
      </c>
      <c r="AE120" s="250"/>
      <c r="AF120" s="250"/>
      <c r="AG120" s="250"/>
      <c r="AH120" s="251">
        <f t="shared" si="27"/>
        <v>0</v>
      </c>
      <c r="AI120" s="253"/>
      <c r="AK120" s="255"/>
    </row>
    <row r="121" spans="1:37">
      <c r="A121" s="1779"/>
      <c r="B121" s="249" t="s">
        <v>219</v>
      </c>
      <c r="C121" s="250" t="e">
        <f t="shared" si="20"/>
        <v>#REF!</v>
      </c>
      <c r="D121" s="250" t="e">
        <f t="shared" si="17"/>
        <v>#REF!</v>
      </c>
      <c r="E121" s="250" t="e">
        <f t="shared" si="18"/>
        <v>#REF!</v>
      </c>
      <c r="F121" s="251" t="e">
        <f t="shared" si="16"/>
        <v>#REF!</v>
      </c>
      <c r="G121" s="253"/>
      <c r="H121" s="1779"/>
      <c r="I121" s="249" t="s">
        <v>219</v>
      </c>
      <c r="J121" s="250" t="e">
        <f t="shared" si="23"/>
        <v>#REF!</v>
      </c>
      <c r="K121" s="250" t="e">
        <f t="shared" si="21"/>
        <v>#REF!</v>
      </c>
      <c r="L121" s="250" t="e">
        <f t="shared" si="22"/>
        <v>#REF!</v>
      </c>
      <c r="M121" s="251" t="e">
        <f t="shared" si="19"/>
        <v>#REF!</v>
      </c>
      <c r="N121" s="253"/>
      <c r="O121" s="1779"/>
      <c r="P121" s="249" t="s">
        <v>219</v>
      </c>
      <c r="Q121" s="250">
        <f t="shared" si="29"/>
        <v>0</v>
      </c>
      <c r="R121" s="250">
        <f t="shared" si="24"/>
        <v>0</v>
      </c>
      <c r="S121" s="250">
        <f t="shared" si="28"/>
        <v>0</v>
      </c>
      <c r="T121" s="251">
        <f t="shared" si="25"/>
        <v>0</v>
      </c>
      <c r="U121" s="253"/>
      <c r="V121" s="1779"/>
      <c r="W121" s="249" t="s">
        <v>219</v>
      </c>
      <c r="X121" s="250"/>
      <c r="Y121" s="250"/>
      <c r="Z121" s="250"/>
      <c r="AA121" s="251">
        <f t="shared" si="26"/>
        <v>0</v>
      </c>
      <c r="AB121" s="253"/>
      <c r="AC121" s="1779"/>
      <c r="AD121" s="249" t="s">
        <v>219</v>
      </c>
      <c r="AE121" s="250"/>
      <c r="AF121" s="250"/>
      <c r="AG121" s="250"/>
      <c r="AH121" s="251">
        <f t="shared" si="27"/>
        <v>0</v>
      </c>
      <c r="AI121" s="253"/>
      <c r="AK121" s="255"/>
    </row>
    <row r="122" spans="1:37">
      <c r="A122" s="1779"/>
      <c r="B122" s="249" t="s">
        <v>220</v>
      </c>
      <c r="C122" s="250" t="e">
        <f t="shared" si="20"/>
        <v>#REF!</v>
      </c>
      <c r="D122" s="250" t="e">
        <f t="shared" si="17"/>
        <v>#REF!</v>
      </c>
      <c r="E122" s="250" t="e">
        <f t="shared" si="18"/>
        <v>#REF!</v>
      </c>
      <c r="F122" s="251" t="e">
        <f t="shared" si="16"/>
        <v>#REF!</v>
      </c>
      <c r="G122" s="253"/>
      <c r="H122" s="1779"/>
      <c r="I122" s="249" t="s">
        <v>220</v>
      </c>
      <c r="J122" s="250" t="e">
        <f t="shared" si="23"/>
        <v>#REF!</v>
      </c>
      <c r="K122" s="250" t="e">
        <f t="shared" si="21"/>
        <v>#REF!</v>
      </c>
      <c r="L122" s="250" t="e">
        <f t="shared" si="22"/>
        <v>#REF!</v>
      </c>
      <c r="M122" s="251" t="e">
        <f t="shared" si="19"/>
        <v>#REF!</v>
      </c>
      <c r="N122" s="253"/>
      <c r="O122" s="1779"/>
      <c r="P122" s="249" t="s">
        <v>220</v>
      </c>
      <c r="Q122" s="250">
        <f t="shared" si="29"/>
        <v>0</v>
      </c>
      <c r="R122" s="250">
        <f t="shared" si="24"/>
        <v>0</v>
      </c>
      <c r="S122" s="250">
        <f t="shared" si="28"/>
        <v>0</v>
      </c>
      <c r="T122" s="251">
        <f t="shared" si="25"/>
        <v>0</v>
      </c>
      <c r="U122" s="253"/>
      <c r="V122" s="1779"/>
      <c r="W122" s="249" t="s">
        <v>220</v>
      </c>
      <c r="X122" s="250"/>
      <c r="Y122" s="250"/>
      <c r="Z122" s="250"/>
      <c r="AA122" s="251">
        <f t="shared" si="26"/>
        <v>0</v>
      </c>
      <c r="AB122" s="253"/>
      <c r="AC122" s="1779"/>
      <c r="AD122" s="249" t="s">
        <v>220</v>
      </c>
      <c r="AE122" s="250"/>
      <c r="AF122" s="250"/>
      <c r="AG122" s="250"/>
      <c r="AH122" s="251">
        <f t="shared" si="27"/>
        <v>0</v>
      </c>
      <c r="AI122" s="253"/>
      <c r="AK122" s="255"/>
    </row>
    <row r="123" spans="1:37">
      <c r="A123" s="1779"/>
      <c r="B123" s="249" t="s">
        <v>221</v>
      </c>
      <c r="C123" s="250" t="e">
        <f t="shared" si="20"/>
        <v>#REF!</v>
      </c>
      <c r="D123" s="250" t="e">
        <f t="shared" si="17"/>
        <v>#REF!</v>
      </c>
      <c r="E123" s="250" t="e">
        <f t="shared" si="18"/>
        <v>#REF!</v>
      </c>
      <c r="F123" s="251" t="e">
        <f t="shared" si="16"/>
        <v>#REF!</v>
      </c>
      <c r="G123" s="253"/>
      <c r="H123" s="1779"/>
      <c r="I123" s="249" t="s">
        <v>221</v>
      </c>
      <c r="J123" s="250" t="e">
        <f t="shared" si="23"/>
        <v>#REF!</v>
      </c>
      <c r="K123" s="250" t="e">
        <f t="shared" si="21"/>
        <v>#REF!</v>
      </c>
      <c r="L123" s="250" t="e">
        <f t="shared" si="22"/>
        <v>#REF!</v>
      </c>
      <c r="M123" s="251" t="e">
        <f t="shared" si="19"/>
        <v>#REF!</v>
      </c>
      <c r="N123" s="253"/>
      <c r="O123" s="1779"/>
      <c r="P123" s="249" t="s">
        <v>221</v>
      </c>
      <c r="Q123" s="250">
        <f t="shared" si="29"/>
        <v>0</v>
      </c>
      <c r="R123" s="250">
        <f t="shared" si="24"/>
        <v>0</v>
      </c>
      <c r="S123" s="250">
        <f t="shared" si="28"/>
        <v>0</v>
      </c>
      <c r="T123" s="251">
        <f t="shared" si="25"/>
        <v>0</v>
      </c>
      <c r="U123" s="253"/>
      <c r="V123" s="1779"/>
      <c r="W123" s="249" t="s">
        <v>221</v>
      </c>
      <c r="X123" s="250"/>
      <c r="Y123" s="250"/>
      <c r="Z123" s="250"/>
      <c r="AA123" s="251">
        <f t="shared" si="26"/>
        <v>0</v>
      </c>
      <c r="AB123" s="253"/>
      <c r="AC123" s="1779"/>
      <c r="AD123" s="249" t="s">
        <v>221</v>
      </c>
      <c r="AE123" s="250"/>
      <c r="AF123" s="250"/>
      <c r="AG123" s="250"/>
      <c r="AH123" s="251">
        <f t="shared" si="27"/>
        <v>0</v>
      </c>
      <c r="AI123" s="253"/>
      <c r="AK123" s="255"/>
    </row>
    <row r="124" spans="1:37">
      <c r="A124" s="1779"/>
      <c r="B124" s="249" t="s">
        <v>222</v>
      </c>
      <c r="C124" s="250" t="e">
        <f t="shared" si="20"/>
        <v>#REF!</v>
      </c>
      <c r="D124" s="250" t="e">
        <f t="shared" si="17"/>
        <v>#REF!</v>
      </c>
      <c r="E124" s="250" t="e">
        <f t="shared" si="18"/>
        <v>#REF!</v>
      </c>
      <c r="F124" s="251" t="e">
        <f t="shared" si="16"/>
        <v>#REF!</v>
      </c>
      <c r="G124" s="253"/>
      <c r="H124" s="1779"/>
      <c r="I124" s="249" t="s">
        <v>222</v>
      </c>
      <c r="J124" s="250" t="e">
        <f t="shared" si="23"/>
        <v>#REF!</v>
      </c>
      <c r="K124" s="250" t="e">
        <f t="shared" si="21"/>
        <v>#REF!</v>
      </c>
      <c r="L124" s="250" t="e">
        <f t="shared" si="22"/>
        <v>#REF!</v>
      </c>
      <c r="M124" s="251" t="e">
        <f t="shared" si="19"/>
        <v>#REF!</v>
      </c>
      <c r="N124" s="253"/>
      <c r="O124" s="1779"/>
      <c r="P124" s="249" t="s">
        <v>222</v>
      </c>
      <c r="Q124" s="250">
        <f t="shared" si="29"/>
        <v>0</v>
      </c>
      <c r="R124" s="250">
        <f t="shared" si="24"/>
        <v>0</v>
      </c>
      <c r="S124" s="250">
        <f t="shared" si="28"/>
        <v>0</v>
      </c>
      <c r="T124" s="251">
        <f t="shared" si="25"/>
        <v>0</v>
      </c>
      <c r="U124" s="253"/>
      <c r="V124" s="1779"/>
      <c r="W124" s="249" t="s">
        <v>222</v>
      </c>
      <c r="X124" s="250"/>
      <c r="Y124" s="250"/>
      <c r="Z124" s="250"/>
      <c r="AA124" s="251">
        <f t="shared" si="26"/>
        <v>0</v>
      </c>
      <c r="AB124" s="253"/>
      <c r="AC124" s="1779"/>
      <c r="AD124" s="249" t="s">
        <v>222</v>
      </c>
      <c r="AE124" s="250"/>
      <c r="AF124" s="250"/>
      <c r="AG124" s="250"/>
      <c r="AH124" s="251">
        <f t="shared" si="27"/>
        <v>0</v>
      </c>
      <c r="AI124" s="253"/>
      <c r="AK124" s="255"/>
    </row>
    <row r="125" spans="1:37">
      <c r="A125" s="1779"/>
      <c r="B125" s="249" t="s">
        <v>223</v>
      </c>
      <c r="C125" s="250" t="e">
        <f t="shared" si="20"/>
        <v>#REF!</v>
      </c>
      <c r="D125" s="250" t="e">
        <f t="shared" si="17"/>
        <v>#REF!</v>
      </c>
      <c r="E125" s="250" t="e">
        <f t="shared" si="18"/>
        <v>#REF!</v>
      </c>
      <c r="F125" s="251" t="e">
        <f t="shared" si="16"/>
        <v>#REF!</v>
      </c>
      <c r="G125" s="253"/>
      <c r="H125" s="1779"/>
      <c r="I125" s="249" t="s">
        <v>223</v>
      </c>
      <c r="J125" s="250" t="e">
        <f t="shared" si="23"/>
        <v>#REF!</v>
      </c>
      <c r="K125" s="250" t="e">
        <f t="shared" si="21"/>
        <v>#REF!</v>
      </c>
      <c r="L125" s="250" t="e">
        <f t="shared" si="22"/>
        <v>#REF!</v>
      </c>
      <c r="M125" s="251" t="e">
        <f t="shared" si="19"/>
        <v>#REF!</v>
      </c>
      <c r="N125" s="253"/>
      <c r="O125" s="1779"/>
      <c r="P125" s="249" t="s">
        <v>223</v>
      </c>
      <c r="Q125" s="250">
        <f t="shared" si="29"/>
        <v>0</v>
      </c>
      <c r="R125" s="250">
        <f t="shared" si="24"/>
        <v>0</v>
      </c>
      <c r="S125" s="250">
        <f t="shared" si="28"/>
        <v>0</v>
      </c>
      <c r="T125" s="251">
        <f t="shared" si="25"/>
        <v>0</v>
      </c>
      <c r="U125" s="253"/>
      <c r="V125" s="1779"/>
      <c r="W125" s="249" t="s">
        <v>223</v>
      </c>
      <c r="X125" s="250"/>
      <c r="Y125" s="250"/>
      <c r="Z125" s="250"/>
      <c r="AA125" s="251">
        <f t="shared" si="26"/>
        <v>0</v>
      </c>
      <c r="AB125" s="253"/>
      <c r="AC125" s="1779"/>
      <c r="AD125" s="249" t="s">
        <v>223</v>
      </c>
      <c r="AE125" s="250"/>
      <c r="AF125" s="250"/>
      <c r="AG125" s="250"/>
      <c r="AH125" s="251">
        <f t="shared" si="27"/>
        <v>0</v>
      </c>
      <c r="AI125" s="253"/>
      <c r="AK125" s="255"/>
    </row>
    <row r="126" spans="1:37">
      <c r="A126" s="1779"/>
      <c r="B126" s="249" t="s">
        <v>224</v>
      </c>
      <c r="C126" s="250" t="e">
        <f t="shared" si="20"/>
        <v>#REF!</v>
      </c>
      <c r="D126" s="250" t="e">
        <f t="shared" si="17"/>
        <v>#REF!</v>
      </c>
      <c r="E126" s="250" t="e">
        <f t="shared" si="18"/>
        <v>#REF!</v>
      </c>
      <c r="F126" s="251" t="e">
        <f t="shared" si="16"/>
        <v>#REF!</v>
      </c>
      <c r="G126" s="253"/>
      <c r="H126" s="1779"/>
      <c r="I126" s="249" t="s">
        <v>224</v>
      </c>
      <c r="J126" s="250" t="e">
        <f t="shared" si="23"/>
        <v>#REF!</v>
      </c>
      <c r="K126" s="250" t="e">
        <f t="shared" si="21"/>
        <v>#REF!</v>
      </c>
      <c r="L126" s="250" t="e">
        <f t="shared" si="22"/>
        <v>#REF!</v>
      </c>
      <c r="M126" s="251" t="e">
        <f t="shared" si="19"/>
        <v>#REF!</v>
      </c>
      <c r="N126" s="253"/>
      <c r="O126" s="1779"/>
      <c r="P126" s="249" t="s">
        <v>224</v>
      </c>
      <c r="Q126" s="250">
        <f t="shared" si="29"/>
        <v>0</v>
      </c>
      <c r="R126" s="250">
        <f t="shared" si="24"/>
        <v>0</v>
      </c>
      <c r="S126" s="250">
        <f t="shared" si="28"/>
        <v>0</v>
      </c>
      <c r="T126" s="251">
        <f t="shared" si="25"/>
        <v>0</v>
      </c>
      <c r="U126" s="253"/>
      <c r="V126" s="1779"/>
      <c r="W126" s="249" t="s">
        <v>224</v>
      </c>
      <c r="X126" s="250"/>
      <c r="Y126" s="250"/>
      <c r="Z126" s="250"/>
      <c r="AA126" s="251">
        <f t="shared" si="26"/>
        <v>0</v>
      </c>
      <c r="AB126" s="253"/>
      <c r="AC126" s="1779"/>
      <c r="AD126" s="249" t="s">
        <v>224</v>
      </c>
      <c r="AE126" s="250"/>
      <c r="AF126" s="250"/>
      <c r="AG126" s="250"/>
      <c r="AH126" s="251">
        <f t="shared" si="27"/>
        <v>0</v>
      </c>
      <c r="AI126" s="253"/>
      <c r="AK126" s="255"/>
    </row>
    <row r="127" spans="1:37">
      <c r="A127" s="1780"/>
      <c r="B127" s="249" t="s">
        <v>225</v>
      </c>
      <c r="C127" s="250" t="e">
        <f t="shared" si="20"/>
        <v>#REF!</v>
      </c>
      <c r="D127" s="250" t="e">
        <f t="shared" si="17"/>
        <v>#REF!</v>
      </c>
      <c r="E127" s="250" t="e">
        <f t="shared" si="18"/>
        <v>#REF!</v>
      </c>
      <c r="F127" s="251" t="e">
        <f t="shared" si="16"/>
        <v>#REF!</v>
      </c>
      <c r="G127" s="254" t="e">
        <f>SUM(D116:D127)</f>
        <v>#REF!</v>
      </c>
      <c r="H127" s="1780"/>
      <c r="I127" s="249" t="s">
        <v>225</v>
      </c>
      <c r="J127" s="250" t="e">
        <f t="shared" si="23"/>
        <v>#REF!</v>
      </c>
      <c r="K127" s="250" t="e">
        <f t="shared" si="21"/>
        <v>#REF!</v>
      </c>
      <c r="L127" s="250" t="e">
        <f t="shared" si="22"/>
        <v>#REF!</v>
      </c>
      <c r="M127" s="251" t="e">
        <f t="shared" si="19"/>
        <v>#REF!</v>
      </c>
      <c r="N127" s="253" t="e">
        <f>SUM(K116:K127)</f>
        <v>#REF!</v>
      </c>
      <c r="O127" s="1780"/>
      <c r="P127" s="249" t="s">
        <v>225</v>
      </c>
      <c r="Q127" s="250">
        <f t="shared" si="29"/>
        <v>0</v>
      </c>
      <c r="R127" s="250">
        <f t="shared" si="24"/>
        <v>0</v>
      </c>
      <c r="S127" s="250">
        <f t="shared" si="28"/>
        <v>0</v>
      </c>
      <c r="T127" s="251">
        <f t="shared" si="25"/>
        <v>0</v>
      </c>
      <c r="U127" s="253">
        <f>SUM(R116:R127)</f>
        <v>0</v>
      </c>
      <c r="V127" s="1780"/>
      <c r="W127" s="249" t="s">
        <v>225</v>
      </c>
      <c r="X127" s="250"/>
      <c r="Y127" s="250"/>
      <c r="Z127" s="250"/>
      <c r="AA127" s="251">
        <f t="shared" si="26"/>
        <v>0</v>
      </c>
      <c r="AB127" s="253">
        <f>SUM(Y116:Y127)</f>
        <v>0</v>
      </c>
      <c r="AC127" s="1780"/>
      <c r="AD127" s="249" t="s">
        <v>225</v>
      </c>
      <c r="AE127" s="250"/>
      <c r="AF127" s="250"/>
      <c r="AG127" s="250"/>
      <c r="AH127" s="251">
        <f t="shared" si="27"/>
        <v>0</v>
      </c>
      <c r="AI127" s="253">
        <f>SUM(AF116:AF127)</f>
        <v>0</v>
      </c>
      <c r="AJ127" s="230">
        <f>AJ115+1</f>
        <v>2031</v>
      </c>
      <c r="AK127" s="255" t="e">
        <f>G127+N127+U127+AB127+AI127</f>
        <v>#REF!</v>
      </c>
    </row>
    <row r="128" spans="1:37">
      <c r="A128" s="1778">
        <f>A116+1</f>
        <v>2032</v>
      </c>
      <c r="B128" s="249" t="s">
        <v>214</v>
      </c>
      <c r="C128" s="250" t="e">
        <f t="shared" si="20"/>
        <v>#REF!</v>
      </c>
      <c r="D128" s="250" t="e">
        <f t="shared" si="17"/>
        <v>#REF!</v>
      </c>
      <c r="E128" s="250" t="e">
        <f t="shared" si="18"/>
        <v>#REF!</v>
      </c>
      <c r="F128" s="251" t="e">
        <f>D128+E128</f>
        <v>#REF!</v>
      </c>
      <c r="G128" s="254"/>
      <c r="H128" s="1777">
        <f>H116+1</f>
        <v>2032</v>
      </c>
      <c r="I128" s="249" t="s">
        <v>214</v>
      </c>
      <c r="J128" s="250" t="e">
        <f t="shared" si="23"/>
        <v>#REF!</v>
      </c>
      <c r="K128" s="250" t="e">
        <f t="shared" si="21"/>
        <v>#REF!</v>
      </c>
      <c r="L128" s="250" t="e">
        <f t="shared" si="22"/>
        <v>#REF!</v>
      </c>
      <c r="M128" s="251" t="e">
        <f t="shared" si="19"/>
        <v>#REF!</v>
      </c>
      <c r="N128" s="252"/>
      <c r="O128" s="1781">
        <f>O116+1</f>
        <v>2032</v>
      </c>
      <c r="P128" s="249" t="s">
        <v>214</v>
      </c>
      <c r="Q128" s="250">
        <f t="shared" si="29"/>
        <v>0</v>
      </c>
      <c r="R128" s="250">
        <f t="shared" si="24"/>
        <v>0</v>
      </c>
      <c r="S128" s="250">
        <f t="shared" si="28"/>
        <v>0</v>
      </c>
      <c r="T128" s="256">
        <f t="shared" si="25"/>
        <v>0</v>
      </c>
      <c r="U128" s="252"/>
      <c r="V128" s="1781">
        <f>V116+1</f>
        <v>2031</v>
      </c>
      <c r="W128" s="249" t="s">
        <v>214</v>
      </c>
      <c r="X128" s="250"/>
      <c r="Y128" s="250"/>
      <c r="Z128" s="250"/>
      <c r="AA128" s="256">
        <f t="shared" si="26"/>
        <v>0</v>
      </c>
      <c r="AB128" s="252"/>
      <c r="AC128" s="1781">
        <f>AC116+1</f>
        <v>2031</v>
      </c>
      <c r="AD128" s="249" t="s">
        <v>214</v>
      </c>
      <c r="AE128" s="250"/>
      <c r="AF128" s="250"/>
      <c r="AG128" s="250"/>
      <c r="AH128" s="256">
        <f t="shared" si="27"/>
        <v>0</v>
      </c>
      <c r="AI128" s="252"/>
      <c r="AK128" s="255"/>
    </row>
    <row r="129" spans="1:37">
      <c r="A129" s="1779"/>
      <c r="B129" s="249" t="s">
        <v>215</v>
      </c>
      <c r="C129" s="250" t="e">
        <f t="shared" si="20"/>
        <v>#REF!</v>
      </c>
      <c r="D129" s="250" t="e">
        <f t="shared" si="17"/>
        <v>#REF!</v>
      </c>
      <c r="E129" s="250" t="e">
        <f t="shared" si="18"/>
        <v>#REF!</v>
      </c>
      <c r="F129" s="251" t="e">
        <f>D129+E129</f>
        <v>#REF!</v>
      </c>
      <c r="G129" s="254"/>
      <c r="H129" s="1777"/>
      <c r="I129" s="249" t="s">
        <v>215</v>
      </c>
      <c r="J129" s="250" t="e">
        <f t="shared" si="23"/>
        <v>#REF!</v>
      </c>
      <c r="K129" s="250" t="e">
        <f t="shared" si="21"/>
        <v>#REF!</v>
      </c>
      <c r="L129" s="250" t="e">
        <f t="shared" si="22"/>
        <v>#REF!</v>
      </c>
      <c r="M129" s="256" t="e">
        <f t="shared" si="19"/>
        <v>#REF!</v>
      </c>
      <c r="N129" s="253"/>
      <c r="O129" s="1782"/>
      <c r="P129" s="249" t="s">
        <v>215</v>
      </c>
      <c r="Q129" s="250">
        <f t="shared" si="29"/>
        <v>0</v>
      </c>
      <c r="R129" s="250">
        <f t="shared" si="24"/>
        <v>0</v>
      </c>
      <c r="S129" s="250">
        <f t="shared" si="28"/>
        <v>0</v>
      </c>
      <c r="T129" s="256">
        <f t="shared" si="25"/>
        <v>0</v>
      </c>
      <c r="U129" s="253"/>
      <c r="V129" s="1782"/>
      <c r="W129" s="249" t="s">
        <v>215</v>
      </c>
      <c r="X129" s="250"/>
      <c r="Y129" s="250"/>
      <c r="Z129" s="250"/>
      <c r="AA129" s="256">
        <f t="shared" si="26"/>
        <v>0</v>
      </c>
      <c r="AB129" s="253"/>
      <c r="AC129" s="1782"/>
      <c r="AD129" s="249" t="s">
        <v>215</v>
      </c>
      <c r="AE129" s="250"/>
      <c r="AF129" s="250"/>
      <c r="AG129" s="250"/>
      <c r="AH129" s="256">
        <f t="shared" si="27"/>
        <v>0</v>
      </c>
      <c r="AI129" s="253"/>
      <c r="AK129" s="255"/>
    </row>
    <row r="130" spans="1:37">
      <c r="A130" s="1779"/>
      <c r="B130" s="249" t="s">
        <v>216</v>
      </c>
      <c r="C130" s="250" t="e">
        <f t="shared" si="20"/>
        <v>#REF!</v>
      </c>
      <c r="D130" s="250" t="e">
        <f t="shared" si="17"/>
        <v>#REF!</v>
      </c>
      <c r="E130" s="250" t="e">
        <f t="shared" si="18"/>
        <v>#REF!</v>
      </c>
      <c r="F130" s="251" t="e">
        <f>D130+E130</f>
        <v>#REF!</v>
      </c>
      <c r="G130" s="254"/>
      <c r="H130" s="1777"/>
      <c r="I130" s="249" t="s">
        <v>216</v>
      </c>
      <c r="J130" s="250" t="e">
        <f t="shared" si="23"/>
        <v>#REF!</v>
      </c>
      <c r="K130" s="250" t="e">
        <f t="shared" si="21"/>
        <v>#REF!</v>
      </c>
      <c r="L130" s="250" t="e">
        <f t="shared" si="22"/>
        <v>#REF!</v>
      </c>
      <c r="M130" s="256" t="e">
        <f t="shared" si="19"/>
        <v>#REF!</v>
      </c>
      <c r="N130" s="253"/>
      <c r="O130" s="1782"/>
      <c r="P130" s="249" t="s">
        <v>216</v>
      </c>
      <c r="Q130" s="250">
        <f t="shared" si="29"/>
        <v>0</v>
      </c>
      <c r="R130" s="250">
        <f t="shared" si="24"/>
        <v>0</v>
      </c>
      <c r="S130" s="250">
        <f t="shared" si="28"/>
        <v>0</v>
      </c>
      <c r="T130" s="256">
        <f t="shared" si="25"/>
        <v>0</v>
      </c>
      <c r="U130" s="253"/>
      <c r="V130" s="1782"/>
      <c r="W130" s="249" t="s">
        <v>216</v>
      </c>
      <c r="X130" s="250"/>
      <c r="Y130" s="250"/>
      <c r="Z130" s="250"/>
      <c r="AA130" s="256">
        <f t="shared" si="26"/>
        <v>0</v>
      </c>
      <c r="AB130" s="253"/>
      <c r="AC130" s="1782"/>
      <c r="AD130" s="249" t="s">
        <v>216</v>
      </c>
      <c r="AE130" s="250"/>
      <c r="AF130" s="250"/>
      <c r="AG130" s="250"/>
      <c r="AH130" s="256">
        <f t="shared" si="27"/>
        <v>0</v>
      </c>
      <c r="AI130" s="253"/>
      <c r="AK130" s="255"/>
    </row>
    <row r="131" spans="1:37">
      <c r="A131" s="1779"/>
      <c r="B131" s="249" t="s">
        <v>217</v>
      </c>
      <c r="C131" s="250" t="e">
        <f t="shared" si="20"/>
        <v>#REF!</v>
      </c>
      <c r="D131" s="250" t="e">
        <f t="shared" si="17"/>
        <v>#REF!</v>
      </c>
      <c r="E131" s="250" t="e">
        <f t="shared" si="18"/>
        <v>#REF!</v>
      </c>
      <c r="F131" s="251" t="e">
        <f>D131+E131</f>
        <v>#REF!</v>
      </c>
      <c r="G131" s="254"/>
      <c r="H131" s="1777"/>
      <c r="I131" s="249" t="s">
        <v>217</v>
      </c>
      <c r="J131" s="250" t="e">
        <f t="shared" si="23"/>
        <v>#REF!</v>
      </c>
      <c r="K131" s="250" t="e">
        <f t="shared" si="21"/>
        <v>#REF!</v>
      </c>
      <c r="L131" s="250" t="e">
        <f t="shared" si="22"/>
        <v>#REF!</v>
      </c>
      <c r="M131" s="256" t="e">
        <f t="shared" si="19"/>
        <v>#REF!</v>
      </c>
      <c r="N131" s="253"/>
      <c r="O131" s="1782"/>
      <c r="P131" s="249" t="s">
        <v>217</v>
      </c>
      <c r="Q131" s="250">
        <f t="shared" si="29"/>
        <v>0</v>
      </c>
      <c r="R131" s="250">
        <f t="shared" si="24"/>
        <v>0</v>
      </c>
      <c r="S131" s="250">
        <f t="shared" si="28"/>
        <v>0</v>
      </c>
      <c r="T131" s="256">
        <f t="shared" si="25"/>
        <v>0</v>
      </c>
      <c r="U131" s="253"/>
      <c r="V131" s="1782"/>
      <c r="W131" s="249" t="s">
        <v>217</v>
      </c>
      <c r="X131" s="250"/>
      <c r="Y131" s="250"/>
      <c r="Z131" s="250"/>
      <c r="AA131" s="256">
        <f t="shared" si="26"/>
        <v>0</v>
      </c>
      <c r="AB131" s="253"/>
      <c r="AC131" s="1782"/>
      <c r="AD131" s="249" t="s">
        <v>217</v>
      </c>
      <c r="AE131" s="250"/>
      <c r="AF131" s="250"/>
      <c r="AG131" s="250"/>
      <c r="AH131" s="256">
        <f t="shared" si="27"/>
        <v>0</v>
      </c>
      <c r="AI131" s="253"/>
      <c r="AK131" s="255"/>
    </row>
    <row r="132" spans="1:37">
      <c r="A132" s="1779"/>
      <c r="B132" s="249" t="s">
        <v>218</v>
      </c>
      <c r="C132" s="250" t="e">
        <f t="shared" si="20"/>
        <v>#REF!</v>
      </c>
      <c r="D132" s="250" t="e">
        <f t="shared" si="17"/>
        <v>#REF!</v>
      </c>
      <c r="E132" s="250" t="e">
        <f t="shared" si="18"/>
        <v>#REF!</v>
      </c>
      <c r="F132" s="251" t="e">
        <f>D132+E132</f>
        <v>#REF!</v>
      </c>
      <c r="G132" s="254"/>
      <c r="H132" s="1777"/>
      <c r="I132" s="249" t="s">
        <v>218</v>
      </c>
      <c r="J132" s="250" t="e">
        <f t="shared" si="23"/>
        <v>#REF!</v>
      </c>
      <c r="K132" s="250" t="e">
        <f t="shared" si="21"/>
        <v>#REF!</v>
      </c>
      <c r="L132" s="250" t="e">
        <f t="shared" si="22"/>
        <v>#REF!</v>
      </c>
      <c r="M132" s="256" t="e">
        <f t="shared" si="19"/>
        <v>#REF!</v>
      </c>
      <c r="N132" s="253"/>
      <c r="O132" s="1782"/>
      <c r="P132" s="249" t="s">
        <v>218</v>
      </c>
      <c r="Q132" s="250">
        <f t="shared" si="29"/>
        <v>0</v>
      </c>
      <c r="R132" s="250">
        <f t="shared" si="24"/>
        <v>0</v>
      </c>
      <c r="S132" s="250">
        <f t="shared" si="28"/>
        <v>0</v>
      </c>
      <c r="T132" s="256">
        <f t="shared" si="25"/>
        <v>0</v>
      </c>
      <c r="U132" s="253"/>
      <c r="V132" s="1782"/>
      <c r="W132" s="249" t="s">
        <v>218</v>
      </c>
      <c r="X132" s="250"/>
      <c r="Y132" s="250"/>
      <c r="Z132" s="250"/>
      <c r="AA132" s="256">
        <f t="shared" si="26"/>
        <v>0</v>
      </c>
      <c r="AB132" s="253"/>
      <c r="AC132" s="1782"/>
      <c r="AD132" s="249" t="s">
        <v>218</v>
      </c>
      <c r="AE132" s="250"/>
      <c r="AF132" s="250"/>
      <c r="AG132" s="250"/>
      <c r="AH132" s="256">
        <f t="shared" si="27"/>
        <v>0</v>
      </c>
      <c r="AI132" s="253"/>
      <c r="AK132" s="255"/>
    </row>
    <row r="133" spans="1:37">
      <c r="A133" s="1779"/>
      <c r="B133" s="249" t="s">
        <v>219</v>
      </c>
      <c r="C133" s="250" t="e">
        <f t="shared" si="20"/>
        <v>#REF!</v>
      </c>
      <c r="D133" s="250" t="e">
        <f t="shared" si="17"/>
        <v>#REF!</v>
      </c>
      <c r="E133" s="250" t="e">
        <f t="shared" si="18"/>
        <v>#REF!</v>
      </c>
      <c r="F133" s="251" t="e">
        <f t="shared" ref="F133:F138" si="30">D133+E133</f>
        <v>#REF!</v>
      </c>
      <c r="G133" s="254"/>
      <c r="H133" s="1777"/>
      <c r="I133" s="249" t="s">
        <v>219</v>
      </c>
      <c r="J133" s="250" t="e">
        <f t="shared" si="23"/>
        <v>#REF!</v>
      </c>
      <c r="K133" s="250" t="e">
        <f t="shared" si="21"/>
        <v>#REF!</v>
      </c>
      <c r="L133" s="250" t="e">
        <f t="shared" si="22"/>
        <v>#REF!</v>
      </c>
      <c r="M133" s="256" t="e">
        <f t="shared" si="19"/>
        <v>#REF!</v>
      </c>
      <c r="N133" s="253"/>
      <c r="O133" s="1782"/>
      <c r="P133" s="249" t="s">
        <v>219</v>
      </c>
      <c r="Q133" s="250">
        <f t="shared" si="29"/>
        <v>0</v>
      </c>
      <c r="R133" s="250">
        <f t="shared" si="24"/>
        <v>0</v>
      </c>
      <c r="S133" s="250">
        <f t="shared" si="28"/>
        <v>0</v>
      </c>
      <c r="T133" s="256">
        <f t="shared" si="25"/>
        <v>0</v>
      </c>
      <c r="U133" s="253"/>
      <c r="V133" s="1782"/>
      <c r="W133" s="249" t="s">
        <v>219</v>
      </c>
      <c r="X133" s="250"/>
      <c r="Y133" s="250"/>
      <c r="Z133" s="250"/>
      <c r="AA133" s="256">
        <f t="shared" si="26"/>
        <v>0</v>
      </c>
      <c r="AB133" s="253"/>
      <c r="AC133" s="1782"/>
      <c r="AD133" s="249" t="s">
        <v>219</v>
      </c>
      <c r="AE133" s="250"/>
      <c r="AF133" s="250"/>
      <c r="AG133" s="250"/>
      <c r="AH133" s="256">
        <f t="shared" si="27"/>
        <v>0</v>
      </c>
      <c r="AI133" s="253"/>
      <c r="AK133" s="255"/>
    </row>
    <row r="134" spans="1:37">
      <c r="A134" s="1779"/>
      <c r="B134" s="249" t="s">
        <v>220</v>
      </c>
      <c r="C134" s="250" t="e">
        <f t="shared" si="20"/>
        <v>#REF!</v>
      </c>
      <c r="D134" s="250" t="e">
        <f t="shared" si="17"/>
        <v>#REF!</v>
      </c>
      <c r="E134" s="250" t="e">
        <f t="shared" si="18"/>
        <v>#REF!</v>
      </c>
      <c r="F134" s="251" t="e">
        <f t="shared" si="30"/>
        <v>#REF!</v>
      </c>
      <c r="G134" s="254"/>
      <c r="H134" s="1777"/>
      <c r="I134" s="249" t="s">
        <v>220</v>
      </c>
      <c r="J134" s="250" t="e">
        <f t="shared" si="23"/>
        <v>#REF!</v>
      </c>
      <c r="K134" s="250" t="e">
        <f t="shared" si="21"/>
        <v>#REF!</v>
      </c>
      <c r="L134" s="250" t="e">
        <f t="shared" si="22"/>
        <v>#REF!</v>
      </c>
      <c r="M134" s="256" t="e">
        <f t="shared" si="19"/>
        <v>#REF!</v>
      </c>
      <c r="N134" s="253"/>
      <c r="O134" s="1782"/>
      <c r="P134" s="249" t="s">
        <v>220</v>
      </c>
      <c r="Q134" s="250">
        <f t="shared" si="29"/>
        <v>0</v>
      </c>
      <c r="R134" s="250">
        <f t="shared" si="24"/>
        <v>0</v>
      </c>
      <c r="S134" s="250">
        <f t="shared" si="28"/>
        <v>0</v>
      </c>
      <c r="T134" s="256">
        <f t="shared" si="25"/>
        <v>0</v>
      </c>
      <c r="U134" s="253"/>
      <c r="V134" s="1782"/>
      <c r="W134" s="249" t="s">
        <v>220</v>
      </c>
      <c r="X134" s="250"/>
      <c r="Y134" s="250"/>
      <c r="Z134" s="250"/>
      <c r="AA134" s="256">
        <f t="shared" si="26"/>
        <v>0</v>
      </c>
      <c r="AB134" s="253"/>
      <c r="AC134" s="1782"/>
      <c r="AD134" s="249" t="s">
        <v>220</v>
      </c>
      <c r="AE134" s="250"/>
      <c r="AF134" s="250"/>
      <c r="AG134" s="250"/>
      <c r="AH134" s="256">
        <f t="shared" si="27"/>
        <v>0</v>
      </c>
      <c r="AI134" s="253"/>
      <c r="AK134" s="255"/>
    </row>
    <row r="135" spans="1:37">
      <c r="A135" s="1779"/>
      <c r="B135" s="249" t="s">
        <v>221</v>
      </c>
      <c r="C135" s="250" t="e">
        <f t="shared" si="20"/>
        <v>#REF!</v>
      </c>
      <c r="D135" s="250" t="e">
        <f t="shared" si="17"/>
        <v>#REF!</v>
      </c>
      <c r="E135" s="250" t="e">
        <f t="shared" si="18"/>
        <v>#REF!</v>
      </c>
      <c r="F135" s="251" t="e">
        <f t="shared" si="30"/>
        <v>#REF!</v>
      </c>
      <c r="G135" s="254"/>
      <c r="H135" s="1777"/>
      <c r="I135" s="249" t="s">
        <v>221</v>
      </c>
      <c r="J135" s="250" t="e">
        <f t="shared" si="23"/>
        <v>#REF!</v>
      </c>
      <c r="K135" s="250" t="e">
        <f t="shared" si="21"/>
        <v>#REF!</v>
      </c>
      <c r="L135" s="250" t="e">
        <f t="shared" si="22"/>
        <v>#REF!</v>
      </c>
      <c r="M135" s="256" t="e">
        <f t="shared" si="19"/>
        <v>#REF!</v>
      </c>
      <c r="N135" s="253"/>
      <c r="O135" s="1782"/>
      <c r="P135" s="249" t="s">
        <v>221</v>
      </c>
      <c r="Q135" s="250">
        <f t="shared" si="29"/>
        <v>0</v>
      </c>
      <c r="R135" s="250">
        <f t="shared" si="24"/>
        <v>0</v>
      </c>
      <c r="S135" s="250">
        <f t="shared" si="28"/>
        <v>0</v>
      </c>
      <c r="T135" s="256">
        <f t="shared" si="25"/>
        <v>0</v>
      </c>
      <c r="U135" s="253"/>
      <c r="V135" s="1782"/>
      <c r="W135" s="249" t="s">
        <v>221</v>
      </c>
      <c r="X135" s="250"/>
      <c r="Y135" s="250"/>
      <c r="Z135" s="250"/>
      <c r="AA135" s="256">
        <f t="shared" si="26"/>
        <v>0</v>
      </c>
      <c r="AB135" s="253"/>
      <c r="AC135" s="1782"/>
      <c r="AD135" s="249" t="s">
        <v>221</v>
      </c>
      <c r="AE135" s="250"/>
      <c r="AF135" s="250"/>
      <c r="AG135" s="250"/>
      <c r="AH135" s="256">
        <f t="shared" si="27"/>
        <v>0</v>
      </c>
      <c r="AI135" s="253"/>
      <c r="AK135" s="255"/>
    </row>
    <row r="136" spans="1:37">
      <c r="A136" s="1779"/>
      <c r="B136" s="249" t="s">
        <v>222</v>
      </c>
      <c r="C136" s="250" t="e">
        <f>C135-E135</f>
        <v>#REF!</v>
      </c>
      <c r="D136" s="250" t="e">
        <f>C136*$D$5/12</f>
        <v>#REF!</v>
      </c>
      <c r="E136" s="250" t="e">
        <f t="shared" si="18"/>
        <v>#REF!</v>
      </c>
      <c r="F136" s="251" t="e">
        <f t="shared" si="30"/>
        <v>#REF!</v>
      </c>
      <c r="G136" s="254"/>
      <c r="H136" s="1777"/>
      <c r="I136" s="249" t="s">
        <v>222</v>
      </c>
      <c r="J136" s="250" t="e">
        <f t="shared" si="23"/>
        <v>#REF!</v>
      </c>
      <c r="K136" s="250" t="e">
        <f t="shared" si="21"/>
        <v>#REF!</v>
      </c>
      <c r="L136" s="250" t="e">
        <f t="shared" si="22"/>
        <v>#REF!</v>
      </c>
      <c r="M136" s="256" t="e">
        <f t="shared" si="19"/>
        <v>#REF!</v>
      </c>
      <c r="N136" s="253"/>
      <c r="O136" s="1782"/>
      <c r="P136" s="249" t="s">
        <v>222</v>
      </c>
      <c r="Q136" s="250">
        <f t="shared" si="29"/>
        <v>0</v>
      </c>
      <c r="R136" s="250">
        <f t="shared" si="24"/>
        <v>0</v>
      </c>
      <c r="S136" s="250">
        <f t="shared" si="28"/>
        <v>0</v>
      </c>
      <c r="T136" s="256">
        <f t="shared" si="25"/>
        <v>0</v>
      </c>
      <c r="U136" s="253"/>
      <c r="V136" s="1782"/>
      <c r="W136" s="249" t="s">
        <v>222</v>
      </c>
      <c r="X136" s="250"/>
      <c r="Y136" s="250"/>
      <c r="Z136" s="250"/>
      <c r="AA136" s="256">
        <f t="shared" si="26"/>
        <v>0</v>
      </c>
      <c r="AB136" s="253"/>
      <c r="AC136" s="1782"/>
      <c r="AD136" s="249" t="s">
        <v>222</v>
      </c>
      <c r="AE136" s="250"/>
      <c r="AF136" s="250"/>
      <c r="AG136" s="250"/>
      <c r="AH136" s="256">
        <f t="shared" si="27"/>
        <v>0</v>
      </c>
      <c r="AI136" s="253"/>
      <c r="AK136" s="255"/>
    </row>
    <row r="137" spans="1:37">
      <c r="A137" s="1779"/>
      <c r="B137" s="249" t="s">
        <v>223</v>
      </c>
      <c r="C137" s="250" t="e">
        <f>C136-E136</f>
        <v>#REF!</v>
      </c>
      <c r="D137" s="250" t="e">
        <f>C137*$D$5/12</f>
        <v>#REF!</v>
      </c>
      <c r="E137" s="250" t="e">
        <f t="shared" si="18"/>
        <v>#REF!</v>
      </c>
      <c r="F137" s="251" t="e">
        <f t="shared" si="30"/>
        <v>#REF!</v>
      </c>
      <c r="G137" s="254"/>
      <c r="H137" s="1777"/>
      <c r="I137" s="249" t="s">
        <v>223</v>
      </c>
      <c r="J137" s="250" t="e">
        <f t="shared" si="23"/>
        <v>#REF!</v>
      </c>
      <c r="K137" s="250" t="e">
        <f t="shared" si="21"/>
        <v>#REF!</v>
      </c>
      <c r="L137" s="250" t="e">
        <f t="shared" si="22"/>
        <v>#REF!</v>
      </c>
      <c r="M137" s="256" t="e">
        <f t="shared" si="19"/>
        <v>#REF!</v>
      </c>
      <c r="N137" s="253"/>
      <c r="O137" s="1782"/>
      <c r="P137" s="249" t="s">
        <v>223</v>
      </c>
      <c r="Q137" s="250">
        <f t="shared" si="29"/>
        <v>0</v>
      </c>
      <c r="R137" s="250">
        <f t="shared" si="24"/>
        <v>0</v>
      </c>
      <c r="S137" s="250">
        <f t="shared" si="28"/>
        <v>0</v>
      </c>
      <c r="T137" s="256">
        <f t="shared" si="25"/>
        <v>0</v>
      </c>
      <c r="U137" s="253"/>
      <c r="V137" s="1782"/>
      <c r="W137" s="249" t="s">
        <v>223</v>
      </c>
      <c r="X137" s="250"/>
      <c r="Y137" s="250"/>
      <c r="Z137" s="250"/>
      <c r="AA137" s="256">
        <f t="shared" si="26"/>
        <v>0</v>
      </c>
      <c r="AB137" s="253"/>
      <c r="AC137" s="1782"/>
      <c r="AD137" s="249" t="s">
        <v>223</v>
      </c>
      <c r="AE137" s="250"/>
      <c r="AF137" s="250"/>
      <c r="AG137" s="250"/>
      <c r="AH137" s="256">
        <f t="shared" si="27"/>
        <v>0</v>
      </c>
      <c r="AI137" s="253"/>
      <c r="AK137" s="255"/>
    </row>
    <row r="138" spans="1:37">
      <c r="A138" s="1779"/>
      <c r="B138" s="249" t="s">
        <v>224</v>
      </c>
      <c r="C138" s="250" t="e">
        <f>C137-E137</f>
        <v>#REF!</v>
      </c>
      <c r="D138" s="250" t="e">
        <f>C138*$D$5/12</f>
        <v>#REF!</v>
      </c>
      <c r="E138" s="250" t="e">
        <f t="shared" si="18"/>
        <v>#REF!</v>
      </c>
      <c r="F138" s="251" t="e">
        <f t="shared" si="30"/>
        <v>#REF!</v>
      </c>
      <c r="G138" s="254"/>
      <c r="H138" s="1777"/>
      <c r="I138" s="249" t="s">
        <v>224</v>
      </c>
      <c r="J138" s="250" t="e">
        <f t="shared" si="23"/>
        <v>#REF!</v>
      </c>
      <c r="K138" s="250" t="e">
        <f t="shared" si="21"/>
        <v>#REF!</v>
      </c>
      <c r="L138" s="250" t="e">
        <f t="shared" si="22"/>
        <v>#REF!</v>
      </c>
      <c r="M138" s="256" t="e">
        <f t="shared" si="19"/>
        <v>#REF!</v>
      </c>
      <c r="N138" s="253"/>
      <c r="O138" s="1782"/>
      <c r="P138" s="249" t="s">
        <v>224</v>
      </c>
      <c r="Q138" s="250">
        <f t="shared" si="29"/>
        <v>0</v>
      </c>
      <c r="R138" s="250">
        <f t="shared" si="24"/>
        <v>0</v>
      </c>
      <c r="S138" s="250">
        <f t="shared" si="28"/>
        <v>0</v>
      </c>
      <c r="T138" s="256">
        <f t="shared" si="25"/>
        <v>0</v>
      </c>
      <c r="U138" s="253"/>
      <c r="V138" s="1782"/>
      <c r="W138" s="249" t="s">
        <v>224</v>
      </c>
      <c r="X138" s="250"/>
      <c r="Y138" s="250"/>
      <c r="Z138" s="250"/>
      <c r="AA138" s="256">
        <f t="shared" si="26"/>
        <v>0</v>
      </c>
      <c r="AB138" s="253"/>
      <c r="AC138" s="1782"/>
      <c r="AD138" s="249" t="s">
        <v>224</v>
      </c>
      <c r="AE138" s="250"/>
      <c r="AF138" s="250"/>
      <c r="AG138" s="250"/>
      <c r="AH138" s="256">
        <f t="shared" si="27"/>
        <v>0</v>
      </c>
      <c r="AI138" s="253"/>
      <c r="AK138" s="255"/>
    </row>
    <row r="139" spans="1:37">
      <c r="A139" s="1780"/>
      <c r="B139" s="249" t="s">
        <v>225</v>
      </c>
      <c r="C139" s="250" t="e">
        <f>C138-E138</f>
        <v>#REF!</v>
      </c>
      <c r="D139" s="250" t="e">
        <f>C139*$D$5/12</f>
        <v>#REF!</v>
      </c>
      <c r="E139" s="250" t="e">
        <f t="shared" si="18"/>
        <v>#REF!</v>
      </c>
      <c r="F139" s="251" t="e">
        <f>D139+E139</f>
        <v>#REF!</v>
      </c>
      <c r="G139" s="254" t="e">
        <f>SUM(D128:D139)</f>
        <v>#REF!</v>
      </c>
      <c r="H139" s="1777"/>
      <c r="I139" s="249" t="s">
        <v>225</v>
      </c>
      <c r="J139" s="250" t="e">
        <f t="shared" si="23"/>
        <v>#REF!</v>
      </c>
      <c r="K139" s="250" t="e">
        <f t="shared" si="21"/>
        <v>#REF!</v>
      </c>
      <c r="L139" s="250" t="e">
        <f t="shared" si="22"/>
        <v>#REF!</v>
      </c>
      <c r="M139" s="256" t="e">
        <f t="shared" si="19"/>
        <v>#REF!</v>
      </c>
      <c r="N139" s="253" t="e">
        <f>SUM(K128:K139)</f>
        <v>#REF!</v>
      </c>
      <c r="O139" s="1783"/>
      <c r="P139" s="249" t="s">
        <v>225</v>
      </c>
      <c r="Q139" s="250">
        <f t="shared" si="29"/>
        <v>0</v>
      </c>
      <c r="R139" s="250">
        <f t="shared" si="24"/>
        <v>0</v>
      </c>
      <c r="S139" s="250">
        <f t="shared" si="28"/>
        <v>0</v>
      </c>
      <c r="T139" s="256">
        <f t="shared" si="25"/>
        <v>0</v>
      </c>
      <c r="U139" s="253">
        <f>SUM(R128:R139)</f>
        <v>0</v>
      </c>
      <c r="V139" s="1783"/>
      <c r="W139" s="249" t="s">
        <v>225</v>
      </c>
      <c r="X139" s="250"/>
      <c r="Y139" s="250"/>
      <c r="Z139" s="250"/>
      <c r="AA139" s="256">
        <f t="shared" si="26"/>
        <v>0</v>
      </c>
      <c r="AB139" s="253">
        <f>SUM(Y128:Y139)</f>
        <v>0</v>
      </c>
      <c r="AC139" s="1783"/>
      <c r="AD139" s="249" t="s">
        <v>225</v>
      </c>
      <c r="AE139" s="250"/>
      <c r="AF139" s="250"/>
      <c r="AG139" s="250"/>
      <c r="AH139" s="256">
        <f t="shared" si="27"/>
        <v>0</v>
      </c>
      <c r="AI139" s="253">
        <f>SUM(AF128:AF139)</f>
        <v>0</v>
      </c>
      <c r="AJ139" s="230">
        <f>AJ127+1</f>
        <v>2032</v>
      </c>
      <c r="AK139" s="255" t="e">
        <f>G139+N139+U139+AB139+AI139</f>
        <v>#REF!</v>
      </c>
    </row>
    <row r="140" spans="1:37">
      <c r="A140" s="1778">
        <f>A128+1</f>
        <v>2033</v>
      </c>
      <c r="B140" s="249" t="s">
        <v>214</v>
      </c>
      <c r="C140" s="250"/>
      <c r="D140" s="250"/>
      <c r="E140" s="250"/>
      <c r="F140" s="251">
        <f t="shared" ref="F140:F150" si="31">D140+E140</f>
        <v>0</v>
      </c>
      <c r="G140" s="254"/>
      <c r="H140" s="1777">
        <f>H128+1</f>
        <v>2033</v>
      </c>
      <c r="I140" s="249" t="s">
        <v>214</v>
      </c>
      <c r="J140" s="250" t="e">
        <f t="shared" si="23"/>
        <v>#REF!</v>
      </c>
      <c r="K140" s="250" t="e">
        <f t="shared" si="21"/>
        <v>#REF!</v>
      </c>
      <c r="L140" s="250" t="e">
        <f t="shared" si="22"/>
        <v>#REF!</v>
      </c>
      <c r="M140" s="256" t="e">
        <f t="shared" si="19"/>
        <v>#REF!</v>
      </c>
      <c r="N140" s="252"/>
      <c r="O140" s="1781">
        <f>O128+1</f>
        <v>2033</v>
      </c>
      <c r="P140" s="249" t="s">
        <v>214</v>
      </c>
      <c r="Q140" s="250">
        <f t="shared" si="29"/>
        <v>0</v>
      </c>
      <c r="R140" s="250">
        <f t="shared" si="24"/>
        <v>0</v>
      </c>
      <c r="S140" s="250">
        <f t="shared" si="28"/>
        <v>0</v>
      </c>
      <c r="T140" s="256">
        <f t="shared" si="25"/>
        <v>0</v>
      </c>
      <c r="U140" s="252"/>
      <c r="V140" s="1781">
        <v>2032</v>
      </c>
      <c r="W140" s="249" t="s">
        <v>214</v>
      </c>
      <c r="X140" s="250"/>
      <c r="Y140" s="250"/>
      <c r="Z140" s="250"/>
      <c r="AA140" s="256">
        <f t="shared" si="26"/>
        <v>0</v>
      </c>
      <c r="AB140" s="252"/>
      <c r="AC140" s="1781">
        <v>2032</v>
      </c>
      <c r="AD140" s="249" t="s">
        <v>214</v>
      </c>
      <c r="AE140" s="250"/>
      <c r="AF140" s="250"/>
      <c r="AG140" s="250"/>
      <c r="AH140" s="256">
        <f t="shared" si="27"/>
        <v>0</v>
      </c>
      <c r="AI140" s="252"/>
      <c r="AK140" s="255"/>
    </row>
    <row r="141" spans="1:37">
      <c r="A141" s="1779"/>
      <c r="B141" s="249" t="s">
        <v>215</v>
      </c>
      <c r="C141" s="250"/>
      <c r="D141" s="250">
        <f t="shared" ref="D141:D150" si="32">C141*$D$5/12</f>
        <v>0</v>
      </c>
      <c r="E141" s="250"/>
      <c r="F141" s="251">
        <f t="shared" si="31"/>
        <v>0</v>
      </c>
      <c r="G141" s="254"/>
      <c r="H141" s="1777"/>
      <c r="I141" s="249" t="s">
        <v>215</v>
      </c>
      <c r="J141" s="250" t="e">
        <f t="shared" si="23"/>
        <v>#REF!</v>
      </c>
      <c r="K141" s="250" t="e">
        <f t="shared" si="21"/>
        <v>#REF!</v>
      </c>
      <c r="L141" s="250" t="e">
        <f t="shared" si="22"/>
        <v>#REF!</v>
      </c>
      <c r="M141" s="256" t="e">
        <f t="shared" si="19"/>
        <v>#REF!</v>
      </c>
      <c r="N141" s="253"/>
      <c r="O141" s="1782"/>
      <c r="P141" s="249" t="s">
        <v>215</v>
      </c>
      <c r="Q141" s="250">
        <f t="shared" si="29"/>
        <v>0</v>
      </c>
      <c r="R141" s="250">
        <f t="shared" si="24"/>
        <v>0</v>
      </c>
      <c r="S141" s="250">
        <f t="shared" si="28"/>
        <v>0</v>
      </c>
      <c r="T141" s="256">
        <f t="shared" si="25"/>
        <v>0</v>
      </c>
      <c r="U141" s="253"/>
      <c r="V141" s="1782"/>
      <c r="W141" s="249" t="s">
        <v>215</v>
      </c>
      <c r="X141" s="250"/>
      <c r="Y141" s="250"/>
      <c r="Z141" s="250"/>
      <c r="AA141" s="256">
        <f t="shared" si="26"/>
        <v>0</v>
      </c>
      <c r="AB141" s="253"/>
      <c r="AC141" s="1782"/>
      <c r="AD141" s="249" t="s">
        <v>215</v>
      </c>
      <c r="AE141" s="250"/>
      <c r="AF141" s="250"/>
      <c r="AG141" s="250"/>
      <c r="AH141" s="256">
        <f t="shared" si="27"/>
        <v>0</v>
      </c>
      <c r="AI141" s="253"/>
      <c r="AK141" s="255"/>
    </row>
    <row r="142" spans="1:37">
      <c r="A142" s="1779"/>
      <c r="B142" s="249" t="s">
        <v>216</v>
      </c>
      <c r="C142" s="250"/>
      <c r="D142" s="250">
        <f t="shared" si="32"/>
        <v>0</v>
      </c>
      <c r="E142" s="250"/>
      <c r="F142" s="251">
        <f t="shared" si="31"/>
        <v>0</v>
      </c>
      <c r="G142" s="254"/>
      <c r="H142" s="1777"/>
      <c r="I142" s="249" t="s">
        <v>216</v>
      </c>
      <c r="J142" s="250" t="e">
        <f t="shared" si="23"/>
        <v>#REF!</v>
      </c>
      <c r="K142" s="250" t="e">
        <f t="shared" si="21"/>
        <v>#REF!</v>
      </c>
      <c r="L142" s="250" t="e">
        <f t="shared" si="22"/>
        <v>#REF!</v>
      </c>
      <c r="M142" s="256" t="e">
        <f t="shared" si="19"/>
        <v>#REF!</v>
      </c>
      <c r="N142" s="253"/>
      <c r="O142" s="1782"/>
      <c r="P142" s="249" t="s">
        <v>216</v>
      </c>
      <c r="Q142" s="250">
        <f t="shared" si="29"/>
        <v>0</v>
      </c>
      <c r="R142" s="250">
        <f t="shared" si="24"/>
        <v>0</v>
      </c>
      <c r="S142" s="250">
        <f t="shared" si="28"/>
        <v>0</v>
      </c>
      <c r="T142" s="256">
        <f t="shared" si="25"/>
        <v>0</v>
      </c>
      <c r="U142" s="253"/>
      <c r="V142" s="1782"/>
      <c r="W142" s="249" t="s">
        <v>216</v>
      </c>
      <c r="X142" s="250"/>
      <c r="Y142" s="250"/>
      <c r="Z142" s="250"/>
      <c r="AA142" s="256">
        <f t="shared" si="26"/>
        <v>0</v>
      </c>
      <c r="AB142" s="253"/>
      <c r="AC142" s="1782"/>
      <c r="AD142" s="249" t="s">
        <v>216</v>
      </c>
      <c r="AE142" s="250"/>
      <c r="AF142" s="250"/>
      <c r="AG142" s="250"/>
      <c r="AH142" s="256">
        <f t="shared" si="27"/>
        <v>0</v>
      </c>
      <c r="AI142" s="253"/>
      <c r="AK142" s="255"/>
    </row>
    <row r="143" spans="1:37">
      <c r="A143" s="1779"/>
      <c r="B143" s="249" t="s">
        <v>217</v>
      </c>
      <c r="C143" s="250"/>
      <c r="D143" s="250">
        <f t="shared" si="32"/>
        <v>0</v>
      </c>
      <c r="E143" s="250"/>
      <c r="F143" s="251">
        <f t="shared" si="31"/>
        <v>0</v>
      </c>
      <c r="G143" s="254"/>
      <c r="H143" s="1777"/>
      <c r="I143" s="249" t="s">
        <v>217</v>
      </c>
      <c r="J143" s="250" t="e">
        <f t="shared" si="23"/>
        <v>#REF!</v>
      </c>
      <c r="K143" s="250" t="e">
        <f t="shared" si="21"/>
        <v>#REF!</v>
      </c>
      <c r="L143" s="250" t="e">
        <f t="shared" si="22"/>
        <v>#REF!</v>
      </c>
      <c r="M143" s="256" t="e">
        <f t="shared" si="19"/>
        <v>#REF!</v>
      </c>
      <c r="N143" s="253"/>
      <c r="O143" s="1782"/>
      <c r="P143" s="249" t="s">
        <v>217</v>
      </c>
      <c r="Q143" s="250">
        <f t="shared" si="29"/>
        <v>0</v>
      </c>
      <c r="R143" s="250">
        <f t="shared" si="24"/>
        <v>0</v>
      </c>
      <c r="S143" s="250">
        <f t="shared" si="28"/>
        <v>0</v>
      </c>
      <c r="T143" s="256">
        <f t="shared" si="25"/>
        <v>0</v>
      </c>
      <c r="U143" s="253"/>
      <c r="V143" s="1782"/>
      <c r="W143" s="249" t="s">
        <v>217</v>
      </c>
      <c r="X143" s="250"/>
      <c r="Y143" s="250"/>
      <c r="Z143" s="250"/>
      <c r="AA143" s="256">
        <f t="shared" si="26"/>
        <v>0</v>
      </c>
      <c r="AB143" s="253"/>
      <c r="AC143" s="1782"/>
      <c r="AD143" s="249" t="s">
        <v>217</v>
      </c>
      <c r="AE143" s="250"/>
      <c r="AF143" s="250"/>
      <c r="AG143" s="250"/>
      <c r="AH143" s="256">
        <f t="shared" si="27"/>
        <v>0</v>
      </c>
      <c r="AI143" s="253"/>
      <c r="AK143" s="255"/>
    </row>
    <row r="144" spans="1:37">
      <c r="A144" s="1779"/>
      <c r="B144" s="249" t="s">
        <v>218</v>
      </c>
      <c r="C144" s="250"/>
      <c r="D144" s="250">
        <f t="shared" si="32"/>
        <v>0</v>
      </c>
      <c r="E144" s="250"/>
      <c r="F144" s="251">
        <f t="shared" si="31"/>
        <v>0</v>
      </c>
      <c r="G144" s="254"/>
      <c r="H144" s="1777"/>
      <c r="I144" s="249" t="s">
        <v>218</v>
      </c>
      <c r="J144" s="250" t="e">
        <f t="shared" si="23"/>
        <v>#REF!</v>
      </c>
      <c r="K144" s="250" t="e">
        <f t="shared" si="21"/>
        <v>#REF!</v>
      </c>
      <c r="L144" s="250" t="e">
        <f t="shared" si="22"/>
        <v>#REF!</v>
      </c>
      <c r="M144" s="256" t="e">
        <f t="shared" si="19"/>
        <v>#REF!</v>
      </c>
      <c r="N144" s="253"/>
      <c r="O144" s="1782"/>
      <c r="P144" s="249" t="s">
        <v>218</v>
      </c>
      <c r="Q144" s="250">
        <f t="shared" si="29"/>
        <v>0</v>
      </c>
      <c r="R144" s="250">
        <f t="shared" si="24"/>
        <v>0</v>
      </c>
      <c r="S144" s="250">
        <f t="shared" si="28"/>
        <v>0</v>
      </c>
      <c r="T144" s="256">
        <f t="shared" si="25"/>
        <v>0</v>
      </c>
      <c r="U144" s="253"/>
      <c r="V144" s="1782"/>
      <c r="W144" s="249" t="s">
        <v>218</v>
      </c>
      <c r="X144" s="250"/>
      <c r="Y144" s="250"/>
      <c r="Z144" s="250"/>
      <c r="AA144" s="256">
        <f t="shared" si="26"/>
        <v>0</v>
      </c>
      <c r="AB144" s="253"/>
      <c r="AC144" s="1782"/>
      <c r="AD144" s="249" t="s">
        <v>218</v>
      </c>
      <c r="AE144" s="250"/>
      <c r="AF144" s="250"/>
      <c r="AG144" s="250"/>
      <c r="AH144" s="256">
        <f t="shared" si="27"/>
        <v>0</v>
      </c>
      <c r="AI144" s="253"/>
      <c r="AK144" s="255"/>
    </row>
    <row r="145" spans="1:37">
      <c r="A145" s="1779"/>
      <c r="B145" s="249" t="s">
        <v>219</v>
      </c>
      <c r="C145" s="250"/>
      <c r="D145" s="250">
        <f t="shared" si="32"/>
        <v>0</v>
      </c>
      <c r="E145" s="250"/>
      <c r="F145" s="251">
        <f t="shared" si="31"/>
        <v>0</v>
      </c>
      <c r="G145" s="254"/>
      <c r="H145" s="1777"/>
      <c r="I145" s="249" t="s">
        <v>219</v>
      </c>
      <c r="J145" s="250" t="e">
        <f t="shared" si="23"/>
        <v>#REF!</v>
      </c>
      <c r="K145" s="250" t="e">
        <f t="shared" si="21"/>
        <v>#REF!</v>
      </c>
      <c r="L145" s="250" t="e">
        <f t="shared" si="22"/>
        <v>#REF!</v>
      </c>
      <c r="M145" s="256" t="e">
        <f t="shared" si="19"/>
        <v>#REF!</v>
      </c>
      <c r="N145" s="253"/>
      <c r="O145" s="1782"/>
      <c r="P145" s="249" t="s">
        <v>219</v>
      </c>
      <c r="Q145" s="250">
        <f t="shared" si="29"/>
        <v>0</v>
      </c>
      <c r="R145" s="250">
        <f t="shared" si="24"/>
        <v>0</v>
      </c>
      <c r="S145" s="250">
        <f t="shared" si="28"/>
        <v>0</v>
      </c>
      <c r="T145" s="256">
        <f t="shared" si="25"/>
        <v>0</v>
      </c>
      <c r="U145" s="253"/>
      <c r="V145" s="1782"/>
      <c r="W145" s="249" t="s">
        <v>219</v>
      </c>
      <c r="X145" s="250"/>
      <c r="Y145" s="250"/>
      <c r="Z145" s="250"/>
      <c r="AA145" s="256">
        <f t="shared" si="26"/>
        <v>0</v>
      </c>
      <c r="AB145" s="253"/>
      <c r="AC145" s="1782"/>
      <c r="AD145" s="249" t="s">
        <v>219</v>
      </c>
      <c r="AE145" s="250"/>
      <c r="AF145" s="250"/>
      <c r="AG145" s="250"/>
      <c r="AH145" s="256">
        <f t="shared" si="27"/>
        <v>0</v>
      </c>
      <c r="AI145" s="253"/>
      <c r="AK145" s="255"/>
    </row>
    <row r="146" spans="1:37">
      <c r="A146" s="1779"/>
      <c r="B146" s="249" t="s">
        <v>220</v>
      </c>
      <c r="C146" s="250"/>
      <c r="D146" s="250">
        <f t="shared" si="32"/>
        <v>0</v>
      </c>
      <c r="E146" s="250"/>
      <c r="F146" s="251">
        <f t="shared" si="31"/>
        <v>0</v>
      </c>
      <c r="G146" s="254"/>
      <c r="H146" s="1777"/>
      <c r="I146" s="249" t="s">
        <v>220</v>
      </c>
      <c r="J146" s="250" t="e">
        <f t="shared" si="23"/>
        <v>#REF!</v>
      </c>
      <c r="K146" s="250" t="e">
        <f t="shared" si="21"/>
        <v>#REF!</v>
      </c>
      <c r="L146" s="250" t="e">
        <f t="shared" si="22"/>
        <v>#REF!</v>
      </c>
      <c r="M146" s="256" t="e">
        <f t="shared" si="19"/>
        <v>#REF!</v>
      </c>
      <c r="N146" s="253"/>
      <c r="O146" s="1782"/>
      <c r="P146" s="249" t="s">
        <v>220</v>
      </c>
      <c r="Q146" s="250">
        <f t="shared" si="29"/>
        <v>0</v>
      </c>
      <c r="R146" s="250">
        <f t="shared" si="24"/>
        <v>0</v>
      </c>
      <c r="S146" s="250">
        <f t="shared" si="28"/>
        <v>0</v>
      </c>
      <c r="T146" s="256">
        <f t="shared" si="25"/>
        <v>0</v>
      </c>
      <c r="U146" s="253"/>
      <c r="V146" s="1782"/>
      <c r="W146" s="249" t="s">
        <v>220</v>
      </c>
      <c r="X146" s="250"/>
      <c r="Y146" s="250"/>
      <c r="Z146" s="250"/>
      <c r="AA146" s="256">
        <f t="shared" si="26"/>
        <v>0</v>
      </c>
      <c r="AB146" s="253"/>
      <c r="AC146" s="1782"/>
      <c r="AD146" s="249" t="s">
        <v>220</v>
      </c>
      <c r="AE146" s="250"/>
      <c r="AF146" s="250"/>
      <c r="AG146" s="250"/>
      <c r="AH146" s="256">
        <f t="shared" si="27"/>
        <v>0</v>
      </c>
      <c r="AI146" s="253"/>
      <c r="AK146" s="255"/>
    </row>
    <row r="147" spans="1:37">
      <c r="A147" s="1779"/>
      <c r="B147" s="249" t="s">
        <v>221</v>
      </c>
      <c r="C147" s="250"/>
      <c r="D147" s="250">
        <f t="shared" si="32"/>
        <v>0</v>
      </c>
      <c r="E147" s="250"/>
      <c r="F147" s="251">
        <f t="shared" si="31"/>
        <v>0</v>
      </c>
      <c r="G147" s="254"/>
      <c r="H147" s="1777"/>
      <c r="I147" s="249" t="s">
        <v>221</v>
      </c>
      <c r="J147" s="250" t="e">
        <f t="shared" si="23"/>
        <v>#REF!</v>
      </c>
      <c r="K147" s="250" t="e">
        <f t="shared" si="21"/>
        <v>#REF!</v>
      </c>
      <c r="L147" s="250" t="e">
        <f t="shared" si="22"/>
        <v>#REF!</v>
      </c>
      <c r="M147" s="256" t="e">
        <f t="shared" si="19"/>
        <v>#REF!</v>
      </c>
      <c r="N147" s="253"/>
      <c r="O147" s="1782"/>
      <c r="P147" s="249" t="s">
        <v>221</v>
      </c>
      <c r="Q147" s="250">
        <f t="shared" si="29"/>
        <v>0</v>
      </c>
      <c r="R147" s="250">
        <f t="shared" si="24"/>
        <v>0</v>
      </c>
      <c r="S147" s="250">
        <f t="shared" si="28"/>
        <v>0</v>
      </c>
      <c r="T147" s="256">
        <f t="shared" si="25"/>
        <v>0</v>
      </c>
      <c r="U147" s="253"/>
      <c r="V147" s="1782"/>
      <c r="W147" s="249" t="s">
        <v>221</v>
      </c>
      <c r="X147" s="250"/>
      <c r="Y147" s="250"/>
      <c r="Z147" s="250"/>
      <c r="AA147" s="256">
        <f t="shared" si="26"/>
        <v>0</v>
      </c>
      <c r="AB147" s="253"/>
      <c r="AC147" s="1782"/>
      <c r="AD147" s="249" t="s">
        <v>221</v>
      </c>
      <c r="AE147" s="250"/>
      <c r="AF147" s="250"/>
      <c r="AG147" s="250"/>
      <c r="AH147" s="256">
        <f t="shared" si="27"/>
        <v>0</v>
      </c>
      <c r="AI147" s="253"/>
      <c r="AK147" s="255"/>
    </row>
    <row r="148" spans="1:37">
      <c r="A148" s="1779"/>
      <c r="B148" s="249" t="s">
        <v>222</v>
      </c>
      <c r="C148" s="250"/>
      <c r="D148" s="250">
        <f t="shared" si="32"/>
        <v>0</v>
      </c>
      <c r="E148" s="250"/>
      <c r="F148" s="251">
        <f t="shared" si="31"/>
        <v>0</v>
      </c>
      <c r="G148" s="254"/>
      <c r="H148" s="1777"/>
      <c r="I148" s="249" t="s">
        <v>222</v>
      </c>
      <c r="J148" s="250" t="e">
        <f t="shared" si="23"/>
        <v>#REF!</v>
      </c>
      <c r="K148" s="250" t="e">
        <f t="shared" si="21"/>
        <v>#REF!</v>
      </c>
      <c r="L148" s="250" t="e">
        <f t="shared" si="22"/>
        <v>#REF!</v>
      </c>
      <c r="M148" s="256" t="e">
        <f t="shared" si="19"/>
        <v>#REF!</v>
      </c>
      <c r="N148" s="253"/>
      <c r="O148" s="1782"/>
      <c r="P148" s="249" t="s">
        <v>222</v>
      </c>
      <c r="Q148" s="250">
        <f t="shared" si="29"/>
        <v>0</v>
      </c>
      <c r="R148" s="250">
        <f t="shared" si="24"/>
        <v>0</v>
      </c>
      <c r="S148" s="250">
        <f t="shared" si="28"/>
        <v>0</v>
      </c>
      <c r="T148" s="256">
        <f t="shared" si="25"/>
        <v>0</v>
      </c>
      <c r="U148" s="253"/>
      <c r="V148" s="1782"/>
      <c r="W148" s="249" t="s">
        <v>222</v>
      </c>
      <c r="X148" s="250"/>
      <c r="Y148" s="250"/>
      <c r="Z148" s="250"/>
      <c r="AA148" s="256">
        <f t="shared" si="26"/>
        <v>0</v>
      </c>
      <c r="AB148" s="253"/>
      <c r="AC148" s="1782"/>
      <c r="AD148" s="249" t="s">
        <v>222</v>
      </c>
      <c r="AE148" s="250"/>
      <c r="AF148" s="250"/>
      <c r="AG148" s="250"/>
      <c r="AH148" s="256">
        <f t="shared" si="27"/>
        <v>0</v>
      </c>
      <c r="AI148" s="253"/>
      <c r="AK148" s="255"/>
    </row>
    <row r="149" spans="1:37">
      <c r="A149" s="1779"/>
      <c r="B149" s="249" t="s">
        <v>223</v>
      </c>
      <c r="C149" s="250"/>
      <c r="D149" s="250">
        <f t="shared" si="32"/>
        <v>0</v>
      </c>
      <c r="E149" s="250"/>
      <c r="F149" s="251">
        <f t="shared" si="31"/>
        <v>0</v>
      </c>
      <c r="G149" s="254"/>
      <c r="H149" s="1777"/>
      <c r="I149" s="249" t="s">
        <v>223</v>
      </c>
      <c r="J149" s="250" t="e">
        <f t="shared" si="23"/>
        <v>#REF!</v>
      </c>
      <c r="K149" s="250" t="e">
        <f t="shared" si="21"/>
        <v>#REF!</v>
      </c>
      <c r="L149" s="250" t="e">
        <f t="shared" si="22"/>
        <v>#REF!</v>
      </c>
      <c r="M149" s="256" t="e">
        <f>K149+L149</f>
        <v>#REF!</v>
      </c>
      <c r="N149" s="253"/>
      <c r="O149" s="1782"/>
      <c r="P149" s="249" t="s">
        <v>223</v>
      </c>
      <c r="Q149" s="250">
        <f t="shared" si="29"/>
        <v>0</v>
      </c>
      <c r="R149" s="250">
        <f t="shared" si="24"/>
        <v>0</v>
      </c>
      <c r="S149" s="250">
        <f t="shared" si="28"/>
        <v>0</v>
      </c>
      <c r="T149" s="256">
        <f t="shared" si="25"/>
        <v>0</v>
      </c>
      <c r="U149" s="253"/>
      <c r="V149" s="1782"/>
      <c r="W149" s="249" t="s">
        <v>223</v>
      </c>
      <c r="X149" s="250"/>
      <c r="Y149" s="250"/>
      <c r="Z149" s="250"/>
      <c r="AA149" s="256">
        <f t="shared" si="26"/>
        <v>0</v>
      </c>
      <c r="AB149" s="253"/>
      <c r="AC149" s="1782"/>
      <c r="AD149" s="249" t="s">
        <v>223</v>
      </c>
      <c r="AE149" s="250"/>
      <c r="AF149" s="250"/>
      <c r="AG149" s="250"/>
      <c r="AH149" s="256">
        <f t="shared" si="27"/>
        <v>0</v>
      </c>
      <c r="AI149" s="253"/>
      <c r="AK149" s="255"/>
    </row>
    <row r="150" spans="1:37">
      <c r="A150" s="1779"/>
      <c r="B150" s="249" t="s">
        <v>224</v>
      </c>
      <c r="C150" s="250"/>
      <c r="D150" s="250">
        <f t="shared" si="32"/>
        <v>0</v>
      </c>
      <c r="E150" s="250"/>
      <c r="F150" s="251">
        <f t="shared" si="31"/>
        <v>0</v>
      </c>
      <c r="G150" s="254"/>
      <c r="H150" s="1777"/>
      <c r="I150" s="249" t="s">
        <v>224</v>
      </c>
      <c r="J150" s="250" t="e">
        <f t="shared" si="23"/>
        <v>#REF!</v>
      </c>
      <c r="K150" s="250" t="e">
        <f t="shared" si="21"/>
        <v>#REF!</v>
      </c>
      <c r="L150" s="250" t="e">
        <f t="shared" si="22"/>
        <v>#REF!</v>
      </c>
      <c r="M150" s="256" t="e">
        <f>K150+L150</f>
        <v>#REF!</v>
      </c>
      <c r="N150" s="253"/>
      <c r="O150" s="1782"/>
      <c r="P150" s="249" t="s">
        <v>224</v>
      </c>
      <c r="Q150" s="250">
        <f t="shared" si="29"/>
        <v>0</v>
      </c>
      <c r="R150" s="250">
        <f t="shared" si="24"/>
        <v>0</v>
      </c>
      <c r="S150" s="250">
        <f t="shared" si="28"/>
        <v>0</v>
      </c>
      <c r="T150" s="256">
        <f t="shared" si="25"/>
        <v>0</v>
      </c>
      <c r="U150" s="253"/>
      <c r="V150" s="1782"/>
      <c r="W150" s="249" t="s">
        <v>224</v>
      </c>
      <c r="X150" s="250"/>
      <c r="Y150" s="250"/>
      <c r="Z150" s="250"/>
      <c r="AA150" s="256">
        <f t="shared" si="26"/>
        <v>0</v>
      </c>
      <c r="AB150" s="253"/>
      <c r="AC150" s="1782"/>
      <c r="AD150" s="249" t="s">
        <v>224</v>
      </c>
      <c r="AE150" s="250"/>
      <c r="AF150" s="250"/>
      <c r="AG150" s="250"/>
      <c r="AH150" s="256">
        <f t="shared" si="27"/>
        <v>0</v>
      </c>
      <c r="AI150" s="253"/>
      <c r="AK150" s="255"/>
    </row>
    <row r="151" spans="1:37">
      <c r="A151" s="1780"/>
      <c r="B151" s="249" t="s">
        <v>225</v>
      </c>
      <c r="C151" s="250"/>
      <c r="D151" s="250">
        <f>C151*$D$5/12</f>
        <v>0</v>
      </c>
      <c r="E151" s="250"/>
      <c r="F151" s="251">
        <f>D151+E151</f>
        <v>0</v>
      </c>
      <c r="G151" s="254">
        <f>SUM(D140:D151)</f>
        <v>0</v>
      </c>
      <c r="H151" s="1777"/>
      <c r="I151" s="249" t="s">
        <v>225</v>
      </c>
      <c r="J151" s="250" t="e">
        <f t="shared" si="23"/>
        <v>#REF!</v>
      </c>
      <c r="K151" s="250" t="e">
        <f t="shared" si="21"/>
        <v>#REF!</v>
      </c>
      <c r="L151" s="250" t="e">
        <f t="shared" si="22"/>
        <v>#REF!</v>
      </c>
      <c r="M151" s="256" t="e">
        <f>K151+L151</f>
        <v>#REF!</v>
      </c>
      <c r="N151" s="254" t="e">
        <f>SUM(K140:K151)</f>
        <v>#REF!</v>
      </c>
      <c r="O151" s="1783"/>
      <c r="P151" s="249" t="s">
        <v>225</v>
      </c>
      <c r="Q151" s="250">
        <f t="shared" si="29"/>
        <v>0</v>
      </c>
      <c r="R151" s="250">
        <f t="shared" si="24"/>
        <v>0</v>
      </c>
      <c r="S151" s="250">
        <f t="shared" si="28"/>
        <v>0</v>
      </c>
      <c r="T151" s="256">
        <f t="shared" si="25"/>
        <v>0</v>
      </c>
      <c r="U151" s="253">
        <f>SUM(R140:R151)</f>
        <v>0</v>
      </c>
      <c r="V151" s="1783"/>
      <c r="W151" s="249" t="s">
        <v>225</v>
      </c>
      <c r="X151" s="250"/>
      <c r="Y151" s="250"/>
      <c r="Z151" s="250"/>
      <c r="AA151" s="256">
        <f t="shared" si="26"/>
        <v>0</v>
      </c>
      <c r="AB151" s="253">
        <f>SUM(Y140:Y151)</f>
        <v>0</v>
      </c>
      <c r="AC151" s="1783"/>
      <c r="AD151" s="249" t="s">
        <v>225</v>
      </c>
      <c r="AE151" s="250"/>
      <c r="AF151" s="250"/>
      <c r="AG151" s="250"/>
      <c r="AH151" s="256">
        <f t="shared" si="27"/>
        <v>0</v>
      </c>
      <c r="AI151" s="253">
        <f>SUM(AF140:AF151)</f>
        <v>0</v>
      </c>
      <c r="AJ151" s="230">
        <f>O140</f>
        <v>2033</v>
      </c>
      <c r="AK151" s="255" t="e">
        <f>G151+N151+U151+AB151+AI151</f>
        <v>#REF!</v>
      </c>
    </row>
    <row r="152" spans="1:37">
      <c r="A152" s="1778">
        <f>A140+1</f>
        <v>2034</v>
      </c>
      <c r="B152" s="249" t="s">
        <v>214</v>
      </c>
      <c r="C152" s="250"/>
      <c r="D152" s="250"/>
      <c r="E152" s="250"/>
      <c r="F152" s="251">
        <f>D152+E152</f>
        <v>0</v>
      </c>
      <c r="G152" s="254"/>
      <c r="H152" s="1777">
        <f>H140+1</f>
        <v>2034</v>
      </c>
      <c r="I152" s="249" t="s">
        <v>214</v>
      </c>
      <c r="J152" s="250"/>
      <c r="K152" s="250"/>
      <c r="L152" s="250"/>
      <c r="M152" s="256">
        <f t="shared" ref="M152:M163" si="33">K152+L152</f>
        <v>0</v>
      </c>
      <c r="N152" s="254"/>
      <c r="O152" s="1781">
        <f>O140+1</f>
        <v>2034</v>
      </c>
      <c r="P152" s="249" t="s">
        <v>214</v>
      </c>
      <c r="Q152" s="250">
        <f t="shared" si="29"/>
        <v>0</v>
      </c>
      <c r="R152" s="250">
        <f t="shared" si="24"/>
        <v>0</v>
      </c>
      <c r="S152" s="250">
        <f t="shared" si="28"/>
        <v>0</v>
      </c>
      <c r="T152" s="256">
        <f t="shared" si="25"/>
        <v>0</v>
      </c>
      <c r="U152" s="252"/>
      <c r="V152" s="1781">
        <v>2033</v>
      </c>
      <c r="W152" s="249" t="s">
        <v>214</v>
      </c>
      <c r="X152" s="250">
        <f>X5-X6</f>
        <v>0</v>
      </c>
      <c r="Y152" s="250">
        <f>X152*$Y$5/12</f>
        <v>0</v>
      </c>
      <c r="Z152" s="250">
        <f t="shared" ref="Z152:Z163" si="34">$X$5/Y$6</f>
        <v>0</v>
      </c>
      <c r="AA152" s="256">
        <f t="shared" si="26"/>
        <v>0</v>
      </c>
      <c r="AB152" s="252"/>
      <c r="AC152" s="1781">
        <v>2033</v>
      </c>
      <c r="AD152" s="249" t="s">
        <v>214</v>
      </c>
      <c r="AE152" s="250"/>
      <c r="AF152" s="250">
        <f>AE152*$Y$5/12</f>
        <v>0</v>
      </c>
      <c r="AG152" s="250"/>
      <c r="AH152" s="256">
        <f t="shared" si="27"/>
        <v>0</v>
      </c>
      <c r="AI152" s="252"/>
      <c r="AK152" s="255"/>
    </row>
    <row r="153" spans="1:37">
      <c r="A153" s="1779"/>
      <c r="B153" s="249" t="s">
        <v>215</v>
      </c>
      <c r="C153" s="250"/>
      <c r="D153" s="250"/>
      <c r="E153" s="250"/>
      <c r="F153" s="251">
        <f>D153+E153</f>
        <v>0</v>
      </c>
      <c r="G153" s="254"/>
      <c r="H153" s="1777"/>
      <c r="I153" s="249" t="s">
        <v>215</v>
      </c>
      <c r="J153" s="250"/>
      <c r="K153" s="250"/>
      <c r="L153" s="250" t="e">
        <f t="shared" si="22"/>
        <v>#REF!</v>
      </c>
      <c r="M153" s="256" t="e">
        <f t="shared" si="33"/>
        <v>#REF!</v>
      </c>
      <c r="N153" s="254"/>
      <c r="O153" s="1782"/>
      <c r="P153" s="249" t="s">
        <v>215</v>
      </c>
      <c r="Q153" s="250">
        <f t="shared" si="29"/>
        <v>0</v>
      </c>
      <c r="R153" s="250">
        <f t="shared" si="24"/>
        <v>0</v>
      </c>
      <c r="S153" s="250">
        <f t="shared" si="28"/>
        <v>0</v>
      </c>
      <c r="T153" s="256">
        <f t="shared" si="25"/>
        <v>0</v>
      </c>
      <c r="U153" s="253"/>
      <c r="V153" s="1782"/>
      <c r="W153" s="249" t="s">
        <v>215</v>
      </c>
      <c r="X153" s="250">
        <f>X152-Z152</f>
        <v>0</v>
      </c>
      <c r="Y153" s="250">
        <f t="shared" ref="Y153:Y216" si="35">X153*$Y$5/12</f>
        <v>0</v>
      </c>
      <c r="Z153" s="250">
        <f t="shared" si="34"/>
        <v>0</v>
      </c>
      <c r="AA153" s="256">
        <f t="shared" si="26"/>
        <v>0</v>
      </c>
      <c r="AB153" s="253"/>
      <c r="AC153" s="1782"/>
      <c r="AD153" s="249" t="s">
        <v>215</v>
      </c>
      <c r="AE153" s="250"/>
      <c r="AF153" s="250">
        <f t="shared" ref="AF153:AF216" si="36">AE153*$Y$5/12</f>
        <v>0</v>
      </c>
      <c r="AG153" s="250"/>
      <c r="AH153" s="256">
        <f t="shared" si="27"/>
        <v>0</v>
      </c>
      <c r="AI153" s="253"/>
      <c r="AK153" s="255"/>
    </row>
    <row r="154" spans="1:37">
      <c r="A154" s="1779"/>
      <c r="B154" s="249" t="s">
        <v>216</v>
      </c>
      <c r="C154" s="250"/>
      <c r="D154" s="250"/>
      <c r="E154" s="250"/>
      <c r="F154" s="251">
        <f>D154+E154</f>
        <v>0</v>
      </c>
      <c r="G154" s="254"/>
      <c r="H154" s="1777"/>
      <c r="I154" s="249" t="s">
        <v>216</v>
      </c>
      <c r="J154" s="250"/>
      <c r="K154" s="250"/>
      <c r="L154" s="250" t="e">
        <f t="shared" si="22"/>
        <v>#REF!</v>
      </c>
      <c r="M154" s="256" t="e">
        <f t="shared" si="33"/>
        <v>#REF!</v>
      </c>
      <c r="N154" s="254"/>
      <c r="O154" s="1782"/>
      <c r="P154" s="249" t="s">
        <v>216</v>
      </c>
      <c r="Q154" s="250">
        <f t="shared" si="29"/>
        <v>0</v>
      </c>
      <c r="R154" s="250">
        <f t="shared" si="24"/>
        <v>0</v>
      </c>
      <c r="S154" s="250">
        <f t="shared" si="28"/>
        <v>0</v>
      </c>
      <c r="T154" s="256">
        <f t="shared" si="25"/>
        <v>0</v>
      </c>
      <c r="U154" s="253"/>
      <c r="V154" s="1782"/>
      <c r="W154" s="249" t="s">
        <v>216</v>
      </c>
      <c r="X154" s="250">
        <f t="shared" ref="X154:X217" si="37">X153-Z153</f>
        <v>0</v>
      </c>
      <c r="Y154" s="250">
        <f t="shared" si="35"/>
        <v>0</v>
      </c>
      <c r="Z154" s="250">
        <f t="shared" si="34"/>
        <v>0</v>
      </c>
      <c r="AA154" s="256">
        <f t="shared" si="26"/>
        <v>0</v>
      </c>
      <c r="AB154" s="253"/>
      <c r="AC154" s="1782"/>
      <c r="AD154" s="249" t="s">
        <v>216</v>
      </c>
      <c r="AE154" s="250"/>
      <c r="AF154" s="250">
        <f t="shared" si="36"/>
        <v>0</v>
      </c>
      <c r="AG154" s="250"/>
      <c r="AH154" s="256">
        <f t="shared" si="27"/>
        <v>0</v>
      </c>
      <c r="AI154" s="253"/>
      <c r="AK154" s="255"/>
    </row>
    <row r="155" spans="1:37">
      <c r="A155" s="1779"/>
      <c r="B155" s="249" t="s">
        <v>217</v>
      </c>
      <c r="C155" s="250"/>
      <c r="D155" s="250"/>
      <c r="E155" s="250"/>
      <c r="F155" s="251">
        <f t="shared" ref="F155:F161" si="38">D155+E155</f>
        <v>0</v>
      </c>
      <c r="G155" s="254"/>
      <c r="H155" s="1777"/>
      <c r="I155" s="249" t="s">
        <v>217</v>
      </c>
      <c r="J155" s="250"/>
      <c r="K155" s="250"/>
      <c r="L155" s="250" t="e">
        <f t="shared" si="22"/>
        <v>#REF!</v>
      </c>
      <c r="M155" s="256" t="e">
        <f t="shared" si="33"/>
        <v>#REF!</v>
      </c>
      <c r="N155" s="254"/>
      <c r="O155" s="1782"/>
      <c r="P155" s="249" t="s">
        <v>217</v>
      </c>
      <c r="Q155" s="250">
        <f t="shared" si="29"/>
        <v>0</v>
      </c>
      <c r="R155" s="250">
        <f t="shared" si="24"/>
        <v>0</v>
      </c>
      <c r="S155" s="250">
        <f t="shared" si="28"/>
        <v>0</v>
      </c>
      <c r="T155" s="256">
        <f t="shared" si="25"/>
        <v>0</v>
      </c>
      <c r="U155" s="253"/>
      <c r="V155" s="1782"/>
      <c r="W155" s="249" t="s">
        <v>217</v>
      </c>
      <c r="X155" s="250">
        <f t="shared" si="37"/>
        <v>0</v>
      </c>
      <c r="Y155" s="250">
        <f t="shared" si="35"/>
        <v>0</v>
      </c>
      <c r="Z155" s="250">
        <f t="shared" si="34"/>
        <v>0</v>
      </c>
      <c r="AA155" s="256">
        <f t="shared" si="26"/>
        <v>0</v>
      </c>
      <c r="AB155" s="253"/>
      <c r="AC155" s="1782"/>
      <c r="AD155" s="249" t="s">
        <v>217</v>
      </c>
      <c r="AE155" s="250"/>
      <c r="AF155" s="250">
        <f t="shared" si="36"/>
        <v>0</v>
      </c>
      <c r="AG155" s="250"/>
      <c r="AH155" s="256">
        <f t="shared" si="27"/>
        <v>0</v>
      </c>
      <c r="AI155" s="253"/>
      <c r="AK155" s="255"/>
    </row>
    <row r="156" spans="1:37">
      <c r="A156" s="1779"/>
      <c r="B156" s="249" t="s">
        <v>218</v>
      </c>
      <c r="C156" s="250"/>
      <c r="D156" s="250"/>
      <c r="E156" s="250"/>
      <c r="F156" s="251">
        <f t="shared" si="38"/>
        <v>0</v>
      </c>
      <c r="G156" s="254"/>
      <c r="H156" s="1777"/>
      <c r="I156" s="249" t="s">
        <v>218</v>
      </c>
      <c r="J156" s="250"/>
      <c r="K156" s="250"/>
      <c r="L156" s="250" t="e">
        <f t="shared" si="22"/>
        <v>#REF!</v>
      </c>
      <c r="M156" s="256" t="e">
        <f t="shared" si="33"/>
        <v>#REF!</v>
      </c>
      <c r="N156" s="254"/>
      <c r="O156" s="1782"/>
      <c r="P156" s="249" t="s">
        <v>218</v>
      </c>
      <c r="Q156" s="250">
        <f t="shared" si="29"/>
        <v>0</v>
      </c>
      <c r="R156" s="250">
        <f t="shared" si="24"/>
        <v>0</v>
      </c>
      <c r="S156" s="250">
        <f t="shared" si="28"/>
        <v>0</v>
      </c>
      <c r="T156" s="256">
        <f t="shared" si="25"/>
        <v>0</v>
      </c>
      <c r="U156" s="253"/>
      <c r="V156" s="1782"/>
      <c r="W156" s="249" t="s">
        <v>218</v>
      </c>
      <c r="X156" s="250">
        <f t="shared" si="37"/>
        <v>0</v>
      </c>
      <c r="Y156" s="250">
        <f t="shared" si="35"/>
        <v>0</v>
      </c>
      <c r="Z156" s="250">
        <f t="shared" si="34"/>
        <v>0</v>
      </c>
      <c r="AA156" s="256">
        <f t="shared" si="26"/>
        <v>0</v>
      </c>
      <c r="AB156" s="253"/>
      <c r="AC156" s="1782"/>
      <c r="AD156" s="249" t="s">
        <v>218</v>
      </c>
      <c r="AE156" s="250"/>
      <c r="AF156" s="250">
        <f t="shared" si="36"/>
        <v>0</v>
      </c>
      <c r="AG156" s="250"/>
      <c r="AH156" s="256">
        <f t="shared" si="27"/>
        <v>0</v>
      </c>
      <c r="AI156" s="253"/>
      <c r="AK156" s="255"/>
    </row>
    <row r="157" spans="1:37">
      <c r="A157" s="1779"/>
      <c r="B157" s="249" t="s">
        <v>219</v>
      </c>
      <c r="C157" s="250"/>
      <c r="D157" s="250"/>
      <c r="E157" s="250"/>
      <c r="F157" s="251">
        <f t="shared" si="38"/>
        <v>0</v>
      </c>
      <c r="G157" s="254"/>
      <c r="H157" s="1777"/>
      <c r="I157" s="249" t="s">
        <v>219</v>
      </c>
      <c r="J157" s="250"/>
      <c r="K157" s="250"/>
      <c r="L157" s="250" t="e">
        <f t="shared" si="22"/>
        <v>#REF!</v>
      </c>
      <c r="M157" s="256" t="e">
        <f t="shared" si="33"/>
        <v>#REF!</v>
      </c>
      <c r="N157" s="254"/>
      <c r="O157" s="1782"/>
      <c r="P157" s="249" t="s">
        <v>219</v>
      </c>
      <c r="Q157" s="250">
        <f t="shared" si="29"/>
        <v>0</v>
      </c>
      <c r="R157" s="250">
        <f t="shared" si="24"/>
        <v>0</v>
      </c>
      <c r="S157" s="250">
        <f t="shared" si="28"/>
        <v>0</v>
      </c>
      <c r="T157" s="256">
        <f t="shared" si="25"/>
        <v>0</v>
      </c>
      <c r="U157" s="253"/>
      <c r="V157" s="1782"/>
      <c r="W157" s="249" t="s">
        <v>219</v>
      </c>
      <c r="X157" s="250">
        <f t="shared" si="37"/>
        <v>0</v>
      </c>
      <c r="Y157" s="250">
        <f t="shared" si="35"/>
        <v>0</v>
      </c>
      <c r="Z157" s="250">
        <f t="shared" si="34"/>
        <v>0</v>
      </c>
      <c r="AA157" s="256">
        <f t="shared" si="26"/>
        <v>0</v>
      </c>
      <c r="AB157" s="253"/>
      <c r="AC157" s="1782"/>
      <c r="AD157" s="249" t="s">
        <v>219</v>
      </c>
      <c r="AE157" s="250"/>
      <c r="AF157" s="250">
        <f t="shared" si="36"/>
        <v>0</v>
      </c>
      <c r="AG157" s="250"/>
      <c r="AH157" s="256">
        <f t="shared" si="27"/>
        <v>0</v>
      </c>
      <c r="AI157" s="253"/>
      <c r="AK157" s="255"/>
    </row>
    <row r="158" spans="1:37">
      <c r="A158" s="1779"/>
      <c r="B158" s="249" t="s">
        <v>220</v>
      </c>
      <c r="C158" s="250"/>
      <c r="D158" s="250"/>
      <c r="E158" s="250"/>
      <c r="F158" s="251">
        <f t="shared" si="38"/>
        <v>0</v>
      </c>
      <c r="G158" s="254"/>
      <c r="H158" s="1777"/>
      <c r="I158" s="249" t="s">
        <v>220</v>
      </c>
      <c r="J158" s="250"/>
      <c r="K158" s="250"/>
      <c r="L158" s="250" t="e">
        <f t="shared" si="22"/>
        <v>#REF!</v>
      </c>
      <c r="M158" s="256" t="e">
        <f t="shared" si="33"/>
        <v>#REF!</v>
      </c>
      <c r="N158" s="254"/>
      <c r="O158" s="1782"/>
      <c r="P158" s="249" t="s">
        <v>220</v>
      </c>
      <c r="Q158" s="250">
        <f t="shared" si="29"/>
        <v>0</v>
      </c>
      <c r="R158" s="250">
        <f t="shared" si="24"/>
        <v>0</v>
      </c>
      <c r="S158" s="250">
        <f t="shared" si="28"/>
        <v>0</v>
      </c>
      <c r="T158" s="256">
        <f t="shared" si="25"/>
        <v>0</v>
      </c>
      <c r="U158" s="253"/>
      <c r="V158" s="1782"/>
      <c r="W158" s="249" t="s">
        <v>220</v>
      </c>
      <c r="X158" s="250">
        <f t="shared" si="37"/>
        <v>0</v>
      </c>
      <c r="Y158" s="250">
        <f t="shared" si="35"/>
        <v>0</v>
      </c>
      <c r="Z158" s="250">
        <f t="shared" si="34"/>
        <v>0</v>
      </c>
      <c r="AA158" s="256">
        <f t="shared" si="26"/>
        <v>0</v>
      </c>
      <c r="AB158" s="253"/>
      <c r="AC158" s="1782"/>
      <c r="AD158" s="249" t="s">
        <v>220</v>
      </c>
      <c r="AE158" s="250"/>
      <c r="AF158" s="250">
        <f t="shared" si="36"/>
        <v>0</v>
      </c>
      <c r="AG158" s="250"/>
      <c r="AH158" s="256">
        <f t="shared" si="27"/>
        <v>0</v>
      </c>
      <c r="AI158" s="253"/>
      <c r="AK158" s="255"/>
    </row>
    <row r="159" spans="1:37">
      <c r="A159" s="1779"/>
      <c r="B159" s="249" t="s">
        <v>221</v>
      </c>
      <c r="C159" s="250"/>
      <c r="D159" s="250"/>
      <c r="E159" s="250"/>
      <c r="F159" s="251">
        <f t="shared" si="38"/>
        <v>0</v>
      </c>
      <c r="G159" s="254"/>
      <c r="H159" s="1777"/>
      <c r="I159" s="249" t="s">
        <v>221</v>
      </c>
      <c r="J159" s="250"/>
      <c r="K159" s="250"/>
      <c r="L159" s="250" t="e">
        <f t="shared" si="22"/>
        <v>#REF!</v>
      </c>
      <c r="M159" s="256" t="e">
        <f t="shared" si="33"/>
        <v>#REF!</v>
      </c>
      <c r="N159" s="254"/>
      <c r="O159" s="1782"/>
      <c r="P159" s="249" t="s">
        <v>221</v>
      </c>
      <c r="Q159" s="250">
        <f t="shared" si="29"/>
        <v>0</v>
      </c>
      <c r="R159" s="250">
        <f t="shared" si="24"/>
        <v>0</v>
      </c>
      <c r="S159" s="250">
        <f t="shared" si="28"/>
        <v>0</v>
      </c>
      <c r="T159" s="256">
        <f t="shared" si="25"/>
        <v>0</v>
      </c>
      <c r="U159" s="253"/>
      <c r="V159" s="1782"/>
      <c r="W159" s="249" t="s">
        <v>221</v>
      </c>
      <c r="X159" s="250">
        <f t="shared" si="37"/>
        <v>0</v>
      </c>
      <c r="Y159" s="250">
        <f t="shared" si="35"/>
        <v>0</v>
      </c>
      <c r="Z159" s="250">
        <f t="shared" si="34"/>
        <v>0</v>
      </c>
      <c r="AA159" s="256">
        <f t="shared" si="26"/>
        <v>0</v>
      </c>
      <c r="AB159" s="253"/>
      <c r="AC159" s="1782"/>
      <c r="AD159" s="249" t="s">
        <v>221</v>
      </c>
      <c r="AE159" s="250"/>
      <c r="AF159" s="250">
        <f t="shared" si="36"/>
        <v>0</v>
      </c>
      <c r="AG159" s="250"/>
      <c r="AH159" s="256">
        <f t="shared" si="27"/>
        <v>0</v>
      </c>
      <c r="AI159" s="253"/>
      <c r="AK159" s="255"/>
    </row>
    <row r="160" spans="1:37">
      <c r="A160" s="1779"/>
      <c r="B160" s="249" t="s">
        <v>222</v>
      </c>
      <c r="C160" s="250"/>
      <c r="D160" s="250"/>
      <c r="E160" s="250"/>
      <c r="F160" s="251">
        <f t="shared" si="38"/>
        <v>0</v>
      </c>
      <c r="G160" s="254"/>
      <c r="H160" s="1777"/>
      <c r="I160" s="249" t="s">
        <v>222</v>
      </c>
      <c r="J160" s="250"/>
      <c r="K160" s="250"/>
      <c r="L160" s="250" t="e">
        <f>$J$5/$K$6</f>
        <v>#REF!</v>
      </c>
      <c r="M160" s="256" t="e">
        <f t="shared" si="33"/>
        <v>#REF!</v>
      </c>
      <c r="N160" s="254"/>
      <c r="O160" s="1782"/>
      <c r="P160" s="249" t="s">
        <v>222</v>
      </c>
      <c r="Q160" s="250">
        <f t="shared" si="29"/>
        <v>0</v>
      </c>
      <c r="R160" s="250">
        <f t="shared" si="24"/>
        <v>0</v>
      </c>
      <c r="S160" s="250">
        <f t="shared" si="28"/>
        <v>0</v>
      </c>
      <c r="T160" s="256">
        <f t="shared" si="25"/>
        <v>0</v>
      </c>
      <c r="U160" s="253"/>
      <c r="V160" s="1782"/>
      <c r="W160" s="249" t="s">
        <v>222</v>
      </c>
      <c r="X160" s="250">
        <f t="shared" si="37"/>
        <v>0</v>
      </c>
      <c r="Y160" s="250">
        <f t="shared" si="35"/>
        <v>0</v>
      </c>
      <c r="Z160" s="250">
        <f t="shared" si="34"/>
        <v>0</v>
      </c>
      <c r="AA160" s="256">
        <f t="shared" si="26"/>
        <v>0</v>
      </c>
      <c r="AB160" s="253"/>
      <c r="AC160" s="1782"/>
      <c r="AD160" s="249" t="s">
        <v>222</v>
      </c>
      <c r="AE160" s="250"/>
      <c r="AF160" s="250">
        <f t="shared" si="36"/>
        <v>0</v>
      </c>
      <c r="AG160" s="250"/>
      <c r="AH160" s="256">
        <f t="shared" si="27"/>
        <v>0</v>
      </c>
      <c r="AI160" s="253"/>
      <c r="AK160" s="255"/>
    </row>
    <row r="161" spans="1:37">
      <c r="A161" s="1779"/>
      <c r="B161" s="249" t="s">
        <v>223</v>
      </c>
      <c r="C161" s="250"/>
      <c r="D161" s="250"/>
      <c r="E161" s="250"/>
      <c r="F161" s="251">
        <f t="shared" si="38"/>
        <v>0</v>
      </c>
      <c r="G161" s="254"/>
      <c r="H161" s="1777"/>
      <c r="I161" s="249" t="s">
        <v>223</v>
      </c>
      <c r="J161" s="250"/>
      <c r="K161" s="250"/>
      <c r="L161" s="250" t="e">
        <f>$J$5/$K$6</f>
        <v>#REF!</v>
      </c>
      <c r="M161" s="256" t="e">
        <f t="shared" si="33"/>
        <v>#REF!</v>
      </c>
      <c r="N161" s="254"/>
      <c r="O161" s="1782"/>
      <c r="P161" s="249" t="s">
        <v>223</v>
      </c>
      <c r="Q161" s="250">
        <f t="shared" si="29"/>
        <v>0</v>
      </c>
      <c r="R161" s="250">
        <f t="shared" ref="R161:R187" si="39">Q161*$D$5/12</f>
        <v>0</v>
      </c>
      <c r="S161" s="250">
        <f t="shared" si="28"/>
        <v>0</v>
      </c>
      <c r="T161" s="256">
        <f t="shared" si="25"/>
        <v>0</v>
      </c>
      <c r="U161" s="253"/>
      <c r="V161" s="1782"/>
      <c r="W161" s="249" t="s">
        <v>223</v>
      </c>
      <c r="X161" s="250">
        <f t="shared" si="37"/>
        <v>0</v>
      </c>
      <c r="Y161" s="250">
        <f t="shared" si="35"/>
        <v>0</v>
      </c>
      <c r="Z161" s="250">
        <f t="shared" si="34"/>
        <v>0</v>
      </c>
      <c r="AA161" s="256">
        <f t="shared" si="26"/>
        <v>0</v>
      </c>
      <c r="AB161" s="253"/>
      <c r="AC161" s="1782"/>
      <c r="AD161" s="249" t="s">
        <v>223</v>
      </c>
      <c r="AE161" s="250"/>
      <c r="AF161" s="250">
        <f t="shared" si="36"/>
        <v>0</v>
      </c>
      <c r="AG161" s="250"/>
      <c r="AH161" s="256">
        <f t="shared" si="27"/>
        <v>0</v>
      </c>
      <c r="AI161" s="253"/>
      <c r="AK161" s="255"/>
    </row>
    <row r="162" spans="1:37">
      <c r="A162" s="1779"/>
      <c r="B162" s="249" t="s">
        <v>224</v>
      </c>
      <c r="C162" s="250"/>
      <c r="D162" s="250"/>
      <c r="E162" s="250"/>
      <c r="F162" s="251">
        <f>D162+E162</f>
        <v>0</v>
      </c>
      <c r="G162" s="254"/>
      <c r="H162" s="1777"/>
      <c r="I162" s="249" t="s">
        <v>224</v>
      </c>
      <c r="J162" s="250"/>
      <c r="K162" s="250"/>
      <c r="L162" s="250" t="e">
        <f>$J$5/$K$6</f>
        <v>#REF!</v>
      </c>
      <c r="M162" s="256" t="e">
        <f t="shared" si="33"/>
        <v>#REF!</v>
      </c>
      <c r="N162" s="254"/>
      <c r="O162" s="1782"/>
      <c r="P162" s="249" t="s">
        <v>224</v>
      </c>
      <c r="Q162" s="250">
        <f t="shared" si="29"/>
        <v>0</v>
      </c>
      <c r="R162" s="250">
        <f t="shared" si="39"/>
        <v>0</v>
      </c>
      <c r="S162" s="250">
        <f t="shared" si="28"/>
        <v>0</v>
      </c>
      <c r="T162" s="256">
        <f t="shared" ref="T162:T199" si="40">R162+S162</f>
        <v>0</v>
      </c>
      <c r="U162" s="253"/>
      <c r="V162" s="1782"/>
      <c r="W162" s="249" t="s">
        <v>224</v>
      </c>
      <c r="X162" s="250">
        <f t="shared" si="37"/>
        <v>0</v>
      </c>
      <c r="Y162" s="250">
        <f t="shared" si="35"/>
        <v>0</v>
      </c>
      <c r="Z162" s="250">
        <f t="shared" si="34"/>
        <v>0</v>
      </c>
      <c r="AA162" s="256">
        <f t="shared" ref="AA162:AA225" si="41">Y162+Z162</f>
        <v>0</v>
      </c>
      <c r="AB162" s="253"/>
      <c r="AC162" s="1782"/>
      <c r="AD162" s="249" t="s">
        <v>224</v>
      </c>
      <c r="AE162" s="250"/>
      <c r="AF162" s="250">
        <f t="shared" si="36"/>
        <v>0</v>
      </c>
      <c r="AG162" s="250"/>
      <c r="AH162" s="256">
        <f t="shared" ref="AH162:AH225" si="42">AF162+AG162</f>
        <v>0</v>
      </c>
      <c r="AI162" s="253"/>
      <c r="AK162" s="255"/>
    </row>
    <row r="163" spans="1:37">
      <c r="A163" s="1780"/>
      <c r="B163" s="249" t="s">
        <v>225</v>
      </c>
      <c r="C163" s="250"/>
      <c r="D163" s="250"/>
      <c r="E163" s="250"/>
      <c r="F163" s="251">
        <f>D163+E163</f>
        <v>0</v>
      </c>
      <c r="G163" s="254">
        <f>SUM(D152:D163)</f>
        <v>0</v>
      </c>
      <c r="H163" s="1777"/>
      <c r="I163" s="249" t="s">
        <v>225</v>
      </c>
      <c r="J163" s="250"/>
      <c r="K163" s="250"/>
      <c r="L163" s="250" t="e">
        <f>$J$5/$K$6</f>
        <v>#REF!</v>
      </c>
      <c r="M163" s="256" t="e">
        <f t="shared" si="33"/>
        <v>#REF!</v>
      </c>
      <c r="N163" s="254">
        <f>SUM(K152:K163)</f>
        <v>0</v>
      </c>
      <c r="O163" s="1783"/>
      <c r="P163" s="249" t="s">
        <v>225</v>
      </c>
      <c r="Q163" s="250">
        <f t="shared" si="29"/>
        <v>0</v>
      </c>
      <c r="R163" s="250">
        <f t="shared" si="39"/>
        <v>0</v>
      </c>
      <c r="S163" s="250">
        <f t="shared" si="28"/>
        <v>0</v>
      </c>
      <c r="T163" s="256">
        <f t="shared" si="40"/>
        <v>0</v>
      </c>
      <c r="U163" s="253">
        <f>SUM(R152:R163)</f>
        <v>0</v>
      </c>
      <c r="V163" s="1783"/>
      <c r="W163" s="249" t="s">
        <v>225</v>
      </c>
      <c r="X163" s="250">
        <f t="shared" si="37"/>
        <v>0</v>
      </c>
      <c r="Y163" s="250">
        <f t="shared" si="35"/>
        <v>0</v>
      </c>
      <c r="Z163" s="250">
        <f t="shared" si="34"/>
        <v>0</v>
      </c>
      <c r="AA163" s="256">
        <f t="shared" si="41"/>
        <v>0</v>
      </c>
      <c r="AB163" s="253">
        <f>SUM(Y152:Y163)</f>
        <v>0</v>
      </c>
      <c r="AC163" s="1783"/>
      <c r="AD163" s="249" t="s">
        <v>225</v>
      </c>
      <c r="AE163" s="250"/>
      <c r="AF163" s="250">
        <f t="shared" si="36"/>
        <v>0</v>
      </c>
      <c r="AG163" s="250"/>
      <c r="AH163" s="256">
        <f t="shared" si="42"/>
        <v>0</v>
      </c>
      <c r="AI163" s="253">
        <f>SUM(AF152:AF163)</f>
        <v>0</v>
      </c>
      <c r="AJ163" s="230">
        <f>O152</f>
        <v>2034</v>
      </c>
      <c r="AK163" s="255">
        <f>G163+N163+U163+AB163+AI163</f>
        <v>0</v>
      </c>
    </row>
    <row r="164" spans="1:37">
      <c r="A164" s="257"/>
      <c r="B164" s="249"/>
      <c r="C164" s="250"/>
      <c r="D164" s="250"/>
      <c r="E164" s="250"/>
      <c r="F164" s="251"/>
      <c r="G164" s="254"/>
      <c r="H164" s="257"/>
      <c r="I164" s="249"/>
      <c r="J164" s="250"/>
      <c r="K164" s="250"/>
      <c r="L164" s="250"/>
      <c r="M164" s="256"/>
      <c r="N164" s="254"/>
      <c r="O164" s="1781">
        <f>O152+1</f>
        <v>2035</v>
      </c>
      <c r="P164" s="249" t="s">
        <v>214</v>
      </c>
      <c r="Q164" s="250">
        <f t="shared" si="29"/>
        <v>0</v>
      </c>
      <c r="R164" s="250">
        <f t="shared" si="39"/>
        <v>0</v>
      </c>
      <c r="S164" s="250">
        <f t="shared" si="28"/>
        <v>0</v>
      </c>
      <c r="T164" s="256">
        <f t="shared" si="40"/>
        <v>0</v>
      </c>
      <c r="U164" s="252"/>
      <c r="V164" s="1781">
        <v>2034</v>
      </c>
      <c r="W164" s="249" t="s">
        <v>214</v>
      </c>
      <c r="X164" s="250">
        <f t="shared" si="37"/>
        <v>0</v>
      </c>
      <c r="Y164" s="250">
        <f t="shared" si="35"/>
        <v>0</v>
      </c>
      <c r="Z164" s="250">
        <f>$X$5/Y$6</f>
        <v>0</v>
      </c>
      <c r="AA164" s="256">
        <f t="shared" si="41"/>
        <v>0</v>
      </c>
      <c r="AB164" s="252"/>
      <c r="AC164" s="1781">
        <v>2034</v>
      </c>
      <c r="AD164" s="249" t="s">
        <v>214</v>
      </c>
      <c r="AE164" s="250"/>
      <c r="AF164" s="250">
        <f t="shared" si="36"/>
        <v>0</v>
      </c>
      <c r="AG164" s="250"/>
      <c r="AH164" s="256">
        <f t="shared" si="42"/>
        <v>0</v>
      </c>
      <c r="AI164" s="252"/>
      <c r="AK164" s="255"/>
    </row>
    <row r="165" spans="1:37">
      <c r="A165" s="257"/>
      <c r="B165" s="249"/>
      <c r="C165" s="250"/>
      <c r="D165" s="250"/>
      <c r="E165" s="250"/>
      <c r="F165" s="251"/>
      <c r="G165" s="254"/>
      <c r="H165" s="257"/>
      <c r="I165" s="249"/>
      <c r="J165" s="250"/>
      <c r="K165" s="250"/>
      <c r="L165" s="250"/>
      <c r="M165" s="251"/>
      <c r="N165" s="254"/>
      <c r="O165" s="1782"/>
      <c r="P165" s="249" t="s">
        <v>215</v>
      </c>
      <c r="Q165" s="250">
        <f t="shared" si="29"/>
        <v>0</v>
      </c>
      <c r="R165" s="250">
        <f t="shared" si="39"/>
        <v>0</v>
      </c>
      <c r="S165" s="250">
        <f t="shared" si="28"/>
        <v>0</v>
      </c>
      <c r="T165" s="256">
        <f t="shared" si="40"/>
        <v>0</v>
      </c>
      <c r="U165" s="253"/>
      <c r="V165" s="1782"/>
      <c r="W165" s="249" t="s">
        <v>215</v>
      </c>
      <c r="X165" s="250">
        <f t="shared" si="37"/>
        <v>0</v>
      </c>
      <c r="Y165" s="250">
        <f t="shared" si="35"/>
        <v>0</v>
      </c>
      <c r="Z165" s="250">
        <f t="shared" ref="Z165:Z228" si="43">$X$5/120</f>
        <v>0</v>
      </c>
      <c r="AA165" s="256">
        <f t="shared" si="41"/>
        <v>0</v>
      </c>
      <c r="AB165" s="253"/>
      <c r="AC165" s="1782"/>
      <c r="AD165" s="249" t="s">
        <v>215</v>
      </c>
      <c r="AE165" s="250"/>
      <c r="AF165" s="250">
        <f t="shared" si="36"/>
        <v>0</v>
      </c>
      <c r="AG165" s="250"/>
      <c r="AH165" s="256">
        <f t="shared" si="42"/>
        <v>0</v>
      </c>
      <c r="AI165" s="253"/>
      <c r="AK165" s="255"/>
    </row>
    <row r="166" spans="1:37">
      <c r="A166" s="257"/>
      <c r="B166" s="249"/>
      <c r="C166" s="250"/>
      <c r="D166" s="250"/>
      <c r="E166" s="250"/>
      <c r="F166" s="251"/>
      <c r="G166" s="254"/>
      <c r="H166" s="257"/>
      <c r="I166" s="249"/>
      <c r="J166" s="250"/>
      <c r="K166" s="250"/>
      <c r="L166" s="250"/>
      <c r="M166" s="251"/>
      <c r="N166" s="254"/>
      <c r="O166" s="1782"/>
      <c r="P166" s="249" t="s">
        <v>216</v>
      </c>
      <c r="Q166" s="250">
        <f t="shared" si="29"/>
        <v>0</v>
      </c>
      <c r="R166" s="250">
        <f t="shared" si="39"/>
        <v>0</v>
      </c>
      <c r="S166" s="250">
        <f t="shared" si="28"/>
        <v>0</v>
      </c>
      <c r="T166" s="256">
        <f t="shared" si="40"/>
        <v>0</v>
      </c>
      <c r="U166" s="253"/>
      <c r="V166" s="1782"/>
      <c r="W166" s="249" t="s">
        <v>216</v>
      </c>
      <c r="X166" s="250">
        <f t="shared" si="37"/>
        <v>0</v>
      </c>
      <c r="Y166" s="250">
        <f t="shared" si="35"/>
        <v>0</v>
      </c>
      <c r="Z166" s="250">
        <f t="shared" si="43"/>
        <v>0</v>
      </c>
      <c r="AA166" s="256">
        <f t="shared" si="41"/>
        <v>0</v>
      </c>
      <c r="AB166" s="253"/>
      <c r="AC166" s="1782"/>
      <c r="AD166" s="249" t="s">
        <v>216</v>
      </c>
      <c r="AE166" s="250"/>
      <c r="AF166" s="250">
        <f t="shared" si="36"/>
        <v>0</v>
      </c>
      <c r="AG166" s="250"/>
      <c r="AH166" s="256">
        <f t="shared" si="42"/>
        <v>0</v>
      </c>
      <c r="AI166" s="253"/>
      <c r="AK166" s="255"/>
    </row>
    <row r="167" spans="1:37">
      <c r="A167" s="257"/>
      <c r="B167" s="249"/>
      <c r="C167" s="250"/>
      <c r="D167" s="250"/>
      <c r="E167" s="250"/>
      <c r="F167" s="251"/>
      <c r="G167" s="254"/>
      <c r="H167" s="257"/>
      <c r="I167" s="249"/>
      <c r="J167" s="250"/>
      <c r="K167" s="250"/>
      <c r="L167" s="250"/>
      <c r="M167" s="251"/>
      <c r="N167" s="254"/>
      <c r="O167" s="1782"/>
      <c r="P167" s="249" t="s">
        <v>217</v>
      </c>
      <c r="Q167" s="250">
        <f t="shared" si="29"/>
        <v>0</v>
      </c>
      <c r="R167" s="250">
        <f t="shared" si="39"/>
        <v>0</v>
      </c>
      <c r="S167" s="250">
        <f t="shared" si="28"/>
        <v>0</v>
      </c>
      <c r="T167" s="256">
        <f t="shared" si="40"/>
        <v>0</v>
      </c>
      <c r="U167" s="253"/>
      <c r="V167" s="1782"/>
      <c r="W167" s="249" t="s">
        <v>217</v>
      </c>
      <c r="X167" s="250">
        <f t="shared" si="37"/>
        <v>0</v>
      </c>
      <c r="Y167" s="250">
        <f t="shared" si="35"/>
        <v>0</v>
      </c>
      <c r="Z167" s="250">
        <f t="shared" si="43"/>
        <v>0</v>
      </c>
      <c r="AA167" s="256">
        <f t="shared" si="41"/>
        <v>0</v>
      </c>
      <c r="AB167" s="253"/>
      <c r="AC167" s="1782"/>
      <c r="AD167" s="249" t="s">
        <v>217</v>
      </c>
      <c r="AE167" s="250"/>
      <c r="AF167" s="250">
        <f t="shared" si="36"/>
        <v>0</v>
      </c>
      <c r="AG167" s="250"/>
      <c r="AH167" s="256">
        <f t="shared" si="42"/>
        <v>0</v>
      </c>
      <c r="AI167" s="253"/>
      <c r="AK167" s="255"/>
    </row>
    <row r="168" spans="1:37">
      <c r="A168" s="257"/>
      <c r="B168" s="249"/>
      <c r="C168" s="250"/>
      <c r="D168" s="250"/>
      <c r="E168" s="250"/>
      <c r="F168" s="251"/>
      <c r="G168" s="254"/>
      <c r="H168" s="257"/>
      <c r="I168" s="249"/>
      <c r="J168" s="250"/>
      <c r="K168" s="250"/>
      <c r="L168" s="250"/>
      <c r="M168" s="251"/>
      <c r="N168" s="254"/>
      <c r="O168" s="1782"/>
      <c r="P168" s="249" t="s">
        <v>218</v>
      </c>
      <c r="Q168" s="250">
        <f t="shared" si="29"/>
        <v>0</v>
      </c>
      <c r="R168" s="250">
        <f t="shared" si="39"/>
        <v>0</v>
      </c>
      <c r="S168" s="250">
        <f t="shared" si="28"/>
        <v>0</v>
      </c>
      <c r="T168" s="256">
        <f t="shared" si="40"/>
        <v>0</v>
      </c>
      <c r="U168" s="253"/>
      <c r="V168" s="1782"/>
      <c r="W168" s="249" t="s">
        <v>218</v>
      </c>
      <c r="X168" s="250">
        <f t="shared" si="37"/>
        <v>0</v>
      </c>
      <c r="Y168" s="250">
        <f t="shared" si="35"/>
        <v>0</v>
      </c>
      <c r="Z168" s="250">
        <f t="shared" si="43"/>
        <v>0</v>
      </c>
      <c r="AA168" s="256">
        <f t="shared" si="41"/>
        <v>0</v>
      </c>
      <c r="AB168" s="253"/>
      <c r="AC168" s="1782"/>
      <c r="AD168" s="249" t="s">
        <v>218</v>
      </c>
      <c r="AE168" s="250"/>
      <c r="AF168" s="250">
        <f t="shared" si="36"/>
        <v>0</v>
      </c>
      <c r="AG168" s="250"/>
      <c r="AH168" s="256">
        <f t="shared" si="42"/>
        <v>0</v>
      </c>
      <c r="AI168" s="253"/>
      <c r="AK168" s="255"/>
    </row>
    <row r="169" spans="1:37">
      <c r="A169" s="257"/>
      <c r="B169" s="249"/>
      <c r="C169" s="250"/>
      <c r="D169" s="250"/>
      <c r="E169" s="250"/>
      <c r="F169" s="251"/>
      <c r="G169" s="254"/>
      <c r="H169" s="257"/>
      <c r="I169" s="249"/>
      <c r="J169" s="250"/>
      <c r="K169" s="250"/>
      <c r="L169" s="250"/>
      <c r="M169" s="251"/>
      <c r="N169" s="254"/>
      <c r="O169" s="1782"/>
      <c r="P169" s="249" t="s">
        <v>219</v>
      </c>
      <c r="Q169" s="250">
        <f t="shared" si="29"/>
        <v>0</v>
      </c>
      <c r="R169" s="250">
        <f t="shared" si="39"/>
        <v>0</v>
      </c>
      <c r="S169" s="250">
        <f t="shared" si="28"/>
        <v>0</v>
      </c>
      <c r="T169" s="256">
        <f t="shared" si="40"/>
        <v>0</v>
      </c>
      <c r="U169" s="253"/>
      <c r="V169" s="1782"/>
      <c r="W169" s="249" t="s">
        <v>219</v>
      </c>
      <c r="X169" s="250">
        <f t="shared" si="37"/>
        <v>0</v>
      </c>
      <c r="Y169" s="250">
        <f t="shared" si="35"/>
        <v>0</v>
      </c>
      <c r="Z169" s="250">
        <f t="shared" si="43"/>
        <v>0</v>
      </c>
      <c r="AA169" s="256">
        <f t="shared" si="41"/>
        <v>0</v>
      </c>
      <c r="AB169" s="253"/>
      <c r="AC169" s="1782"/>
      <c r="AD169" s="249" t="s">
        <v>219</v>
      </c>
      <c r="AE169" s="250"/>
      <c r="AF169" s="250">
        <f t="shared" si="36"/>
        <v>0</v>
      </c>
      <c r="AG169" s="250"/>
      <c r="AH169" s="256">
        <f t="shared" si="42"/>
        <v>0</v>
      </c>
      <c r="AI169" s="253"/>
      <c r="AK169" s="255"/>
    </row>
    <row r="170" spans="1:37">
      <c r="A170" s="257"/>
      <c r="B170" s="249"/>
      <c r="C170" s="250"/>
      <c r="D170" s="250"/>
      <c r="E170" s="250"/>
      <c r="F170" s="251"/>
      <c r="G170" s="254"/>
      <c r="H170" s="257"/>
      <c r="I170" s="249"/>
      <c r="J170" s="250"/>
      <c r="K170" s="250"/>
      <c r="L170" s="250"/>
      <c r="M170" s="251"/>
      <c r="N170" s="254"/>
      <c r="O170" s="1782"/>
      <c r="P170" s="249" t="s">
        <v>220</v>
      </c>
      <c r="Q170" s="250">
        <f t="shared" si="29"/>
        <v>0</v>
      </c>
      <c r="R170" s="250">
        <f t="shared" si="39"/>
        <v>0</v>
      </c>
      <c r="S170" s="250">
        <f t="shared" si="28"/>
        <v>0</v>
      </c>
      <c r="T170" s="256">
        <f t="shared" si="40"/>
        <v>0</v>
      </c>
      <c r="U170" s="253"/>
      <c r="V170" s="1782"/>
      <c r="W170" s="249" t="s">
        <v>220</v>
      </c>
      <c r="X170" s="250">
        <f t="shared" si="37"/>
        <v>0</v>
      </c>
      <c r="Y170" s="250">
        <f t="shared" si="35"/>
        <v>0</v>
      </c>
      <c r="Z170" s="250">
        <f t="shared" si="43"/>
        <v>0</v>
      </c>
      <c r="AA170" s="256">
        <f t="shared" si="41"/>
        <v>0</v>
      </c>
      <c r="AB170" s="253"/>
      <c r="AC170" s="1782"/>
      <c r="AD170" s="249" t="s">
        <v>220</v>
      </c>
      <c r="AE170" s="250"/>
      <c r="AF170" s="250">
        <f t="shared" si="36"/>
        <v>0</v>
      </c>
      <c r="AG170" s="250"/>
      <c r="AH170" s="256">
        <f t="shared" si="42"/>
        <v>0</v>
      </c>
      <c r="AI170" s="253"/>
      <c r="AK170" s="255"/>
    </row>
    <row r="171" spans="1:37">
      <c r="A171" s="257"/>
      <c r="B171" s="249"/>
      <c r="C171" s="250"/>
      <c r="D171" s="250"/>
      <c r="E171" s="250"/>
      <c r="F171" s="251"/>
      <c r="G171" s="254"/>
      <c r="H171" s="257"/>
      <c r="I171" s="249"/>
      <c r="J171" s="250"/>
      <c r="K171" s="250"/>
      <c r="L171" s="250"/>
      <c r="M171" s="251"/>
      <c r="N171" s="254"/>
      <c r="O171" s="1782"/>
      <c r="P171" s="249" t="s">
        <v>221</v>
      </c>
      <c r="Q171" s="250">
        <f t="shared" si="29"/>
        <v>0</v>
      </c>
      <c r="R171" s="250">
        <f t="shared" si="39"/>
        <v>0</v>
      </c>
      <c r="S171" s="250">
        <f t="shared" si="28"/>
        <v>0</v>
      </c>
      <c r="T171" s="256">
        <f t="shared" si="40"/>
        <v>0</v>
      </c>
      <c r="U171" s="253"/>
      <c r="V171" s="1782"/>
      <c r="W171" s="249" t="s">
        <v>221</v>
      </c>
      <c r="X171" s="250">
        <f t="shared" si="37"/>
        <v>0</v>
      </c>
      <c r="Y171" s="250">
        <f t="shared" si="35"/>
        <v>0</v>
      </c>
      <c r="Z171" s="250">
        <f t="shared" si="43"/>
        <v>0</v>
      </c>
      <c r="AA171" s="256">
        <f t="shared" si="41"/>
        <v>0</v>
      </c>
      <c r="AB171" s="253"/>
      <c r="AC171" s="1782"/>
      <c r="AD171" s="249" t="s">
        <v>221</v>
      </c>
      <c r="AE171" s="250"/>
      <c r="AF171" s="250">
        <f t="shared" si="36"/>
        <v>0</v>
      </c>
      <c r="AG171" s="250"/>
      <c r="AH171" s="256">
        <f t="shared" si="42"/>
        <v>0</v>
      </c>
      <c r="AI171" s="253"/>
      <c r="AK171" s="255"/>
    </row>
    <row r="172" spans="1:37">
      <c r="A172" s="257"/>
      <c r="B172" s="249"/>
      <c r="C172" s="250"/>
      <c r="D172" s="250"/>
      <c r="E172" s="250"/>
      <c r="F172" s="251"/>
      <c r="G172" s="254"/>
      <c r="H172" s="257"/>
      <c r="I172" s="249"/>
      <c r="J172" s="250"/>
      <c r="K172" s="250"/>
      <c r="L172" s="250"/>
      <c r="M172" s="251"/>
      <c r="N172" s="254"/>
      <c r="O172" s="1782"/>
      <c r="P172" s="249" t="s">
        <v>222</v>
      </c>
      <c r="Q172" s="250">
        <f t="shared" si="29"/>
        <v>0</v>
      </c>
      <c r="R172" s="250">
        <f t="shared" si="39"/>
        <v>0</v>
      </c>
      <c r="S172" s="250">
        <f t="shared" si="28"/>
        <v>0</v>
      </c>
      <c r="T172" s="256">
        <f t="shared" si="40"/>
        <v>0</v>
      </c>
      <c r="U172" s="253"/>
      <c r="V172" s="1782"/>
      <c r="W172" s="249" t="s">
        <v>222</v>
      </c>
      <c r="X172" s="250">
        <f t="shared" si="37"/>
        <v>0</v>
      </c>
      <c r="Y172" s="250">
        <f t="shared" si="35"/>
        <v>0</v>
      </c>
      <c r="Z172" s="250">
        <f t="shared" si="43"/>
        <v>0</v>
      </c>
      <c r="AA172" s="256">
        <f t="shared" si="41"/>
        <v>0</v>
      </c>
      <c r="AB172" s="253"/>
      <c r="AC172" s="1782"/>
      <c r="AD172" s="249" t="s">
        <v>222</v>
      </c>
      <c r="AE172" s="250"/>
      <c r="AF172" s="250">
        <f t="shared" si="36"/>
        <v>0</v>
      </c>
      <c r="AG172" s="250"/>
      <c r="AH172" s="256">
        <f t="shared" si="42"/>
        <v>0</v>
      </c>
      <c r="AI172" s="253"/>
      <c r="AK172" s="255"/>
    </row>
    <row r="173" spans="1:37">
      <c r="A173" s="257"/>
      <c r="B173" s="249"/>
      <c r="C173" s="250"/>
      <c r="D173" s="250"/>
      <c r="E173" s="250"/>
      <c r="F173" s="251"/>
      <c r="G173" s="254"/>
      <c r="H173" s="257"/>
      <c r="I173" s="249"/>
      <c r="J173" s="250"/>
      <c r="K173" s="250"/>
      <c r="L173" s="250"/>
      <c r="M173" s="251"/>
      <c r="N173" s="254"/>
      <c r="O173" s="1782"/>
      <c r="P173" s="249" t="s">
        <v>223</v>
      </c>
      <c r="Q173" s="250">
        <f t="shared" si="29"/>
        <v>0</v>
      </c>
      <c r="R173" s="250">
        <f t="shared" si="39"/>
        <v>0</v>
      </c>
      <c r="S173" s="250">
        <f t="shared" ref="S173:S187" si="44">$Q$5/R$6</f>
        <v>0</v>
      </c>
      <c r="T173" s="256">
        <f t="shared" si="40"/>
        <v>0</v>
      </c>
      <c r="U173" s="253"/>
      <c r="V173" s="1782"/>
      <c r="W173" s="249" t="s">
        <v>223</v>
      </c>
      <c r="X173" s="250">
        <f t="shared" si="37"/>
        <v>0</v>
      </c>
      <c r="Y173" s="250">
        <f t="shared" si="35"/>
        <v>0</v>
      </c>
      <c r="Z173" s="250">
        <f t="shared" si="43"/>
        <v>0</v>
      </c>
      <c r="AA173" s="256">
        <f t="shared" si="41"/>
        <v>0</v>
      </c>
      <c r="AB173" s="253"/>
      <c r="AC173" s="1782"/>
      <c r="AD173" s="249" t="s">
        <v>223</v>
      </c>
      <c r="AE173" s="250"/>
      <c r="AF173" s="250">
        <f t="shared" si="36"/>
        <v>0</v>
      </c>
      <c r="AG173" s="250"/>
      <c r="AH173" s="256">
        <f t="shared" si="42"/>
        <v>0</v>
      </c>
      <c r="AI173" s="253"/>
      <c r="AK173" s="255"/>
    </row>
    <row r="174" spans="1:37">
      <c r="A174" s="257"/>
      <c r="B174" s="249"/>
      <c r="C174" s="250"/>
      <c r="D174" s="250"/>
      <c r="E174" s="250"/>
      <c r="F174" s="251"/>
      <c r="G174" s="254"/>
      <c r="H174" s="257"/>
      <c r="I174" s="249"/>
      <c r="J174" s="250"/>
      <c r="K174" s="250"/>
      <c r="L174" s="250"/>
      <c r="M174" s="251"/>
      <c r="N174" s="254"/>
      <c r="O174" s="1782"/>
      <c r="P174" s="249" t="s">
        <v>224</v>
      </c>
      <c r="Q174" s="250">
        <f t="shared" ref="Q174:Q187" si="45">Q173-S173</f>
        <v>0</v>
      </c>
      <c r="R174" s="250">
        <f t="shared" si="39"/>
        <v>0</v>
      </c>
      <c r="S174" s="250">
        <f t="shared" si="44"/>
        <v>0</v>
      </c>
      <c r="T174" s="256">
        <f t="shared" si="40"/>
        <v>0</v>
      </c>
      <c r="U174" s="253"/>
      <c r="V174" s="1782"/>
      <c r="W174" s="249" t="s">
        <v>224</v>
      </c>
      <c r="X174" s="250">
        <f t="shared" si="37"/>
        <v>0</v>
      </c>
      <c r="Y174" s="250">
        <f t="shared" si="35"/>
        <v>0</v>
      </c>
      <c r="Z174" s="250">
        <f t="shared" si="43"/>
        <v>0</v>
      </c>
      <c r="AA174" s="256">
        <f t="shared" si="41"/>
        <v>0</v>
      </c>
      <c r="AB174" s="253"/>
      <c r="AC174" s="1782"/>
      <c r="AD174" s="249" t="s">
        <v>224</v>
      </c>
      <c r="AE174" s="250"/>
      <c r="AF174" s="250">
        <f t="shared" si="36"/>
        <v>0</v>
      </c>
      <c r="AG174" s="250"/>
      <c r="AH174" s="256">
        <f t="shared" si="42"/>
        <v>0</v>
      </c>
      <c r="AI174" s="253"/>
      <c r="AK174" s="255"/>
    </row>
    <row r="175" spans="1:37">
      <c r="A175" s="257"/>
      <c r="B175" s="249"/>
      <c r="C175" s="250"/>
      <c r="D175" s="250"/>
      <c r="E175" s="250"/>
      <c r="F175" s="251"/>
      <c r="G175" s="254"/>
      <c r="H175" s="257"/>
      <c r="I175" s="249"/>
      <c r="J175" s="250"/>
      <c r="K175" s="250"/>
      <c r="L175" s="250"/>
      <c r="M175" s="251"/>
      <c r="N175" s="254"/>
      <c r="O175" s="1783"/>
      <c r="P175" s="249" t="s">
        <v>225</v>
      </c>
      <c r="Q175" s="250">
        <f t="shared" si="45"/>
        <v>0</v>
      </c>
      <c r="R175" s="250">
        <f t="shared" si="39"/>
        <v>0</v>
      </c>
      <c r="S175" s="250">
        <f t="shared" si="44"/>
        <v>0</v>
      </c>
      <c r="T175" s="256">
        <f t="shared" si="40"/>
        <v>0</v>
      </c>
      <c r="U175" s="253">
        <f>SUM(R164:R175)</f>
        <v>0</v>
      </c>
      <c r="V175" s="1783"/>
      <c r="W175" s="249" t="s">
        <v>225</v>
      </c>
      <c r="X175" s="250">
        <f t="shared" si="37"/>
        <v>0</v>
      </c>
      <c r="Y175" s="250">
        <f t="shared" si="35"/>
        <v>0</v>
      </c>
      <c r="Z175" s="250">
        <f t="shared" si="43"/>
        <v>0</v>
      </c>
      <c r="AA175" s="256">
        <f t="shared" si="41"/>
        <v>0</v>
      </c>
      <c r="AB175" s="253">
        <f>SUM(Y164:Y175)</f>
        <v>0</v>
      </c>
      <c r="AC175" s="1783"/>
      <c r="AD175" s="249" t="s">
        <v>225</v>
      </c>
      <c r="AE175" s="250"/>
      <c r="AF175" s="250">
        <f t="shared" si="36"/>
        <v>0</v>
      </c>
      <c r="AG175" s="250"/>
      <c r="AH175" s="256">
        <f t="shared" si="42"/>
        <v>0</v>
      </c>
      <c r="AI175" s="253">
        <f>SUM(AF164:AF175)</f>
        <v>0</v>
      </c>
      <c r="AJ175" s="230">
        <f>O164</f>
        <v>2035</v>
      </c>
      <c r="AK175" s="255">
        <f>G175+N175+U175+AB175+AI175</f>
        <v>0</v>
      </c>
    </row>
    <row r="176" spans="1:37">
      <c r="A176" s="257"/>
      <c r="B176" s="249"/>
      <c r="C176" s="250"/>
      <c r="D176" s="250"/>
      <c r="E176" s="250"/>
      <c r="F176" s="251"/>
      <c r="G176" s="254"/>
      <c r="H176" s="257"/>
      <c r="I176" s="249"/>
      <c r="J176" s="250"/>
      <c r="K176" s="250"/>
      <c r="L176" s="250"/>
      <c r="M176" s="251"/>
      <c r="N176" s="254"/>
      <c r="O176" s="1781">
        <f>O164+1</f>
        <v>2036</v>
      </c>
      <c r="P176" s="249" t="s">
        <v>214</v>
      </c>
      <c r="Q176" s="250">
        <f t="shared" si="45"/>
        <v>0</v>
      </c>
      <c r="R176" s="250">
        <f t="shared" si="39"/>
        <v>0</v>
      </c>
      <c r="S176" s="250">
        <f t="shared" si="44"/>
        <v>0</v>
      </c>
      <c r="T176" s="256">
        <f t="shared" si="40"/>
        <v>0</v>
      </c>
      <c r="U176" s="252"/>
      <c r="V176" s="1781">
        <v>2035</v>
      </c>
      <c r="W176" s="249" t="s">
        <v>214</v>
      </c>
      <c r="X176" s="250">
        <f t="shared" si="37"/>
        <v>0</v>
      </c>
      <c r="Y176" s="250">
        <f t="shared" si="35"/>
        <v>0</v>
      </c>
      <c r="Z176" s="250">
        <f t="shared" si="43"/>
        <v>0</v>
      </c>
      <c r="AA176" s="256">
        <f t="shared" si="41"/>
        <v>0</v>
      </c>
      <c r="AB176" s="252"/>
      <c r="AC176" s="1781">
        <v>2035</v>
      </c>
      <c r="AD176" s="249" t="s">
        <v>214</v>
      </c>
      <c r="AE176" s="250"/>
      <c r="AF176" s="250">
        <f t="shared" si="36"/>
        <v>0</v>
      </c>
      <c r="AG176" s="250"/>
      <c r="AH176" s="256">
        <f t="shared" si="42"/>
        <v>0</v>
      </c>
      <c r="AI176" s="252"/>
      <c r="AK176" s="255"/>
    </row>
    <row r="177" spans="1:37">
      <c r="A177" s="257"/>
      <c r="B177" s="249"/>
      <c r="C177" s="250"/>
      <c r="D177" s="250"/>
      <c r="E177" s="250"/>
      <c r="F177" s="251"/>
      <c r="G177" s="254"/>
      <c r="H177" s="257"/>
      <c r="I177" s="249"/>
      <c r="J177" s="250"/>
      <c r="K177" s="250"/>
      <c r="L177" s="250"/>
      <c r="M177" s="251"/>
      <c r="N177" s="254"/>
      <c r="O177" s="1782"/>
      <c r="P177" s="249" t="s">
        <v>215</v>
      </c>
      <c r="Q177" s="250">
        <f t="shared" si="45"/>
        <v>0</v>
      </c>
      <c r="R177" s="250">
        <f t="shared" si="39"/>
        <v>0</v>
      </c>
      <c r="S177" s="250">
        <f t="shared" si="44"/>
        <v>0</v>
      </c>
      <c r="T177" s="256">
        <f t="shared" si="40"/>
        <v>0</v>
      </c>
      <c r="U177" s="253"/>
      <c r="V177" s="1782"/>
      <c r="W177" s="249" t="s">
        <v>215</v>
      </c>
      <c r="X177" s="250">
        <f t="shared" si="37"/>
        <v>0</v>
      </c>
      <c r="Y177" s="250">
        <f t="shared" si="35"/>
        <v>0</v>
      </c>
      <c r="Z177" s="250">
        <f t="shared" si="43"/>
        <v>0</v>
      </c>
      <c r="AA177" s="256">
        <f t="shared" si="41"/>
        <v>0</v>
      </c>
      <c r="AB177" s="253"/>
      <c r="AC177" s="1782"/>
      <c r="AD177" s="249" t="s">
        <v>215</v>
      </c>
      <c r="AE177" s="250"/>
      <c r="AF177" s="250">
        <f t="shared" si="36"/>
        <v>0</v>
      </c>
      <c r="AG177" s="250"/>
      <c r="AH177" s="256">
        <f t="shared" si="42"/>
        <v>0</v>
      </c>
      <c r="AI177" s="253"/>
      <c r="AK177" s="255"/>
    </row>
    <row r="178" spans="1:37">
      <c r="A178" s="257"/>
      <c r="B178" s="249"/>
      <c r="C178" s="250"/>
      <c r="D178" s="250"/>
      <c r="E178" s="250"/>
      <c r="F178" s="251"/>
      <c r="G178" s="254"/>
      <c r="H178" s="257"/>
      <c r="I178" s="249"/>
      <c r="J178" s="250"/>
      <c r="K178" s="250"/>
      <c r="L178" s="250"/>
      <c r="M178" s="251"/>
      <c r="N178" s="254"/>
      <c r="O178" s="1782"/>
      <c r="P178" s="249" t="s">
        <v>216</v>
      </c>
      <c r="Q178" s="250">
        <f t="shared" si="45"/>
        <v>0</v>
      </c>
      <c r="R178" s="250">
        <f t="shared" si="39"/>
        <v>0</v>
      </c>
      <c r="S178" s="250">
        <f t="shared" si="44"/>
        <v>0</v>
      </c>
      <c r="T178" s="256">
        <f t="shared" si="40"/>
        <v>0</v>
      </c>
      <c r="U178" s="253"/>
      <c r="V178" s="1782"/>
      <c r="W178" s="249" t="s">
        <v>216</v>
      </c>
      <c r="X178" s="250">
        <f t="shared" si="37"/>
        <v>0</v>
      </c>
      <c r="Y178" s="250">
        <f t="shared" si="35"/>
        <v>0</v>
      </c>
      <c r="Z178" s="250">
        <f t="shared" si="43"/>
        <v>0</v>
      </c>
      <c r="AA178" s="256">
        <f t="shared" si="41"/>
        <v>0</v>
      </c>
      <c r="AB178" s="253"/>
      <c r="AC178" s="1782"/>
      <c r="AD178" s="249" t="s">
        <v>216</v>
      </c>
      <c r="AE178" s="250"/>
      <c r="AF178" s="250">
        <f t="shared" si="36"/>
        <v>0</v>
      </c>
      <c r="AG178" s="250"/>
      <c r="AH178" s="256">
        <f t="shared" si="42"/>
        <v>0</v>
      </c>
      <c r="AI178" s="253"/>
      <c r="AK178" s="255"/>
    </row>
    <row r="179" spans="1:37">
      <c r="A179" s="257"/>
      <c r="B179" s="249"/>
      <c r="C179" s="250"/>
      <c r="D179" s="250"/>
      <c r="E179" s="250"/>
      <c r="F179" s="251"/>
      <c r="G179" s="254"/>
      <c r="H179" s="257"/>
      <c r="I179" s="249"/>
      <c r="J179" s="250"/>
      <c r="K179" s="250"/>
      <c r="L179" s="250"/>
      <c r="M179" s="251"/>
      <c r="N179" s="254"/>
      <c r="O179" s="1782"/>
      <c r="P179" s="249" t="s">
        <v>217</v>
      </c>
      <c r="Q179" s="250">
        <f t="shared" si="45"/>
        <v>0</v>
      </c>
      <c r="R179" s="250">
        <f t="shared" si="39"/>
        <v>0</v>
      </c>
      <c r="S179" s="250">
        <f t="shared" si="44"/>
        <v>0</v>
      </c>
      <c r="T179" s="256">
        <f t="shared" si="40"/>
        <v>0</v>
      </c>
      <c r="U179" s="253"/>
      <c r="V179" s="1782"/>
      <c r="W179" s="249" t="s">
        <v>217</v>
      </c>
      <c r="X179" s="250">
        <f t="shared" si="37"/>
        <v>0</v>
      </c>
      <c r="Y179" s="250">
        <f t="shared" si="35"/>
        <v>0</v>
      </c>
      <c r="Z179" s="250">
        <f t="shared" si="43"/>
        <v>0</v>
      </c>
      <c r="AA179" s="256">
        <f t="shared" si="41"/>
        <v>0</v>
      </c>
      <c r="AB179" s="253"/>
      <c r="AC179" s="1782"/>
      <c r="AD179" s="249" t="s">
        <v>217</v>
      </c>
      <c r="AE179" s="250"/>
      <c r="AF179" s="250">
        <f t="shared" si="36"/>
        <v>0</v>
      </c>
      <c r="AG179" s="250"/>
      <c r="AH179" s="256">
        <f t="shared" si="42"/>
        <v>0</v>
      </c>
      <c r="AI179" s="253"/>
      <c r="AK179" s="255"/>
    </row>
    <row r="180" spans="1:37">
      <c r="A180" s="257"/>
      <c r="B180" s="249"/>
      <c r="C180" s="250"/>
      <c r="D180" s="250"/>
      <c r="E180" s="250"/>
      <c r="F180" s="251"/>
      <c r="G180" s="254"/>
      <c r="H180" s="257"/>
      <c r="I180" s="249"/>
      <c r="J180" s="250"/>
      <c r="K180" s="250"/>
      <c r="L180" s="250"/>
      <c r="M180" s="251"/>
      <c r="N180" s="254"/>
      <c r="O180" s="1782"/>
      <c r="P180" s="249" t="s">
        <v>218</v>
      </c>
      <c r="Q180" s="250">
        <f t="shared" si="45"/>
        <v>0</v>
      </c>
      <c r="R180" s="250">
        <f t="shared" si="39"/>
        <v>0</v>
      </c>
      <c r="S180" s="250">
        <f t="shared" si="44"/>
        <v>0</v>
      </c>
      <c r="T180" s="256">
        <f t="shared" si="40"/>
        <v>0</v>
      </c>
      <c r="U180" s="253"/>
      <c r="V180" s="1782"/>
      <c r="W180" s="249" t="s">
        <v>218</v>
      </c>
      <c r="X180" s="250">
        <f t="shared" si="37"/>
        <v>0</v>
      </c>
      <c r="Y180" s="250">
        <f t="shared" si="35"/>
        <v>0</v>
      </c>
      <c r="Z180" s="250">
        <f t="shared" si="43"/>
        <v>0</v>
      </c>
      <c r="AA180" s="256">
        <f t="shared" si="41"/>
        <v>0</v>
      </c>
      <c r="AB180" s="253"/>
      <c r="AC180" s="1782"/>
      <c r="AD180" s="249" t="s">
        <v>218</v>
      </c>
      <c r="AE180" s="250"/>
      <c r="AF180" s="250">
        <f t="shared" si="36"/>
        <v>0</v>
      </c>
      <c r="AG180" s="250"/>
      <c r="AH180" s="256">
        <f t="shared" si="42"/>
        <v>0</v>
      </c>
      <c r="AI180" s="253"/>
      <c r="AK180" s="255"/>
    </row>
    <row r="181" spans="1:37">
      <c r="A181" s="257"/>
      <c r="B181" s="249"/>
      <c r="C181" s="250"/>
      <c r="D181" s="250"/>
      <c r="E181" s="250"/>
      <c r="F181" s="251"/>
      <c r="G181" s="254"/>
      <c r="H181" s="257"/>
      <c r="I181" s="249"/>
      <c r="J181" s="250"/>
      <c r="K181" s="250"/>
      <c r="L181" s="250"/>
      <c r="M181" s="251"/>
      <c r="N181" s="254"/>
      <c r="O181" s="1782"/>
      <c r="P181" s="249" t="s">
        <v>219</v>
      </c>
      <c r="Q181" s="250">
        <f t="shared" si="45"/>
        <v>0</v>
      </c>
      <c r="R181" s="250">
        <f t="shared" si="39"/>
        <v>0</v>
      </c>
      <c r="S181" s="250">
        <f t="shared" si="44"/>
        <v>0</v>
      </c>
      <c r="T181" s="256">
        <f t="shared" si="40"/>
        <v>0</v>
      </c>
      <c r="U181" s="253"/>
      <c r="V181" s="1782"/>
      <c r="W181" s="249" t="s">
        <v>219</v>
      </c>
      <c r="X181" s="250">
        <f t="shared" si="37"/>
        <v>0</v>
      </c>
      <c r="Y181" s="250">
        <f t="shared" si="35"/>
        <v>0</v>
      </c>
      <c r="Z181" s="250">
        <f t="shared" si="43"/>
        <v>0</v>
      </c>
      <c r="AA181" s="256">
        <f t="shared" si="41"/>
        <v>0</v>
      </c>
      <c r="AB181" s="253"/>
      <c r="AC181" s="1782"/>
      <c r="AD181" s="249" t="s">
        <v>219</v>
      </c>
      <c r="AE181" s="250"/>
      <c r="AF181" s="250">
        <f t="shared" si="36"/>
        <v>0</v>
      </c>
      <c r="AG181" s="250"/>
      <c r="AH181" s="256">
        <f t="shared" si="42"/>
        <v>0</v>
      </c>
      <c r="AI181" s="253"/>
      <c r="AK181" s="255"/>
    </row>
    <row r="182" spans="1:37">
      <c r="A182" s="257"/>
      <c r="B182" s="249"/>
      <c r="C182" s="250"/>
      <c r="D182" s="250"/>
      <c r="E182" s="250"/>
      <c r="F182" s="251"/>
      <c r="G182" s="254"/>
      <c r="H182" s="257"/>
      <c r="I182" s="249"/>
      <c r="J182" s="250"/>
      <c r="K182" s="250"/>
      <c r="L182" s="250"/>
      <c r="M182" s="251"/>
      <c r="N182" s="254"/>
      <c r="O182" s="1782"/>
      <c r="P182" s="249" t="s">
        <v>220</v>
      </c>
      <c r="Q182" s="250">
        <f t="shared" si="45"/>
        <v>0</v>
      </c>
      <c r="R182" s="250">
        <f t="shared" si="39"/>
        <v>0</v>
      </c>
      <c r="S182" s="250">
        <f t="shared" si="44"/>
        <v>0</v>
      </c>
      <c r="T182" s="256">
        <f t="shared" si="40"/>
        <v>0</v>
      </c>
      <c r="U182" s="253"/>
      <c r="V182" s="1782"/>
      <c r="W182" s="249" t="s">
        <v>220</v>
      </c>
      <c r="X182" s="250">
        <f t="shared" si="37"/>
        <v>0</v>
      </c>
      <c r="Y182" s="250">
        <f t="shared" si="35"/>
        <v>0</v>
      </c>
      <c r="Z182" s="250">
        <f t="shared" si="43"/>
        <v>0</v>
      </c>
      <c r="AA182" s="256">
        <f t="shared" si="41"/>
        <v>0</v>
      </c>
      <c r="AB182" s="253"/>
      <c r="AC182" s="1782"/>
      <c r="AD182" s="249" t="s">
        <v>220</v>
      </c>
      <c r="AE182" s="250"/>
      <c r="AF182" s="250">
        <f t="shared" si="36"/>
        <v>0</v>
      </c>
      <c r="AG182" s="250"/>
      <c r="AH182" s="256">
        <f t="shared" si="42"/>
        <v>0</v>
      </c>
      <c r="AI182" s="253"/>
      <c r="AK182" s="255"/>
    </row>
    <row r="183" spans="1:37">
      <c r="A183" s="257"/>
      <c r="B183" s="249"/>
      <c r="C183" s="250"/>
      <c r="D183" s="250"/>
      <c r="E183" s="250"/>
      <c r="F183" s="251"/>
      <c r="G183" s="254"/>
      <c r="H183" s="257"/>
      <c r="I183" s="249"/>
      <c r="J183" s="250"/>
      <c r="K183" s="250"/>
      <c r="L183" s="250"/>
      <c r="M183" s="251"/>
      <c r="N183" s="254"/>
      <c r="O183" s="1782"/>
      <c r="P183" s="249" t="s">
        <v>221</v>
      </c>
      <c r="Q183" s="250">
        <f t="shared" si="45"/>
        <v>0</v>
      </c>
      <c r="R183" s="250">
        <f t="shared" si="39"/>
        <v>0</v>
      </c>
      <c r="S183" s="250">
        <f t="shared" si="44"/>
        <v>0</v>
      </c>
      <c r="T183" s="256">
        <f t="shared" si="40"/>
        <v>0</v>
      </c>
      <c r="U183" s="253"/>
      <c r="V183" s="1782"/>
      <c r="W183" s="249" t="s">
        <v>221</v>
      </c>
      <c r="X183" s="250">
        <f t="shared" si="37"/>
        <v>0</v>
      </c>
      <c r="Y183" s="250">
        <f t="shared" si="35"/>
        <v>0</v>
      </c>
      <c r="Z183" s="250">
        <f t="shared" si="43"/>
        <v>0</v>
      </c>
      <c r="AA183" s="256">
        <f t="shared" si="41"/>
        <v>0</v>
      </c>
      <c r="AB183" s="253"/>
      <c r="AC183" s="1782"/>
      <c r="AD183" s="249" t="s">
        <v>221</v>
      </c>
      <c r="AE183" s="250"/>
      <c r="AF183" s="250">
        <f t="shared" si="36"/>
        <v>0</v>
      </c>
      <c r="AG183" s="250"/>
      <c r="AH183" s="256">
        <f t="shared" si="42"/>
        <v>0</v>
      </c>
      <c r="AI183" s="253"/>
      <c r="AK183" s="255"/>
    </row>
    <row r="184" spans="1:37">
      <c r="A184" s="257"/>
      <c r="B184" s="249"/>
      <c r="C184" s="250"/>
      <c r="D184" s="250"/>
      <c r="E184" s="250"/>
      <c r="F184" s="251"/>
      <c r="G184" s="254"/>
      <c r="H184" s="257"/>
      <c r="I184" s="249"/>
      <c r="J184" s="250"/>
      <c r="K184" s="250"/>
      <c r="L184" s="250"/>
      <c r="M184" s="251"/>
      <c r="N184" s="254"/>
      <c r="O184" s="1782"/>
      <c r="P184" s="249" t="s">
        <v>222</v>
      </c>
      <c r="Q184" s="250">
        <f t="shared" si="45"/>
        <v>0</v>
      </c>
      <c r="R184" s="250">
        <f t="shared" si="39"/>
        <v>0</v>
      </c>
      <c r="S184" s="250">
        <f t="shared" si="44"/>
        <v>0</v>
      </c>
      <c r="T184" s="256">
        <f t="shared" si="40"/>
        <v>0</v>
      </c>
      <c r="U184" s="253"/>
      <c r="V184" s="1782"/>
      <c r="W184" s="249" t="s">
        <v>222</v>
      </c>
      <c r="X184" s="250">
        <f t="shared" si="37"/>
        <v>0</v>
      </c>
      <c r="Y184" s="250">
        <f t="shared" si="35"/>
        <v>0</v>
      </c>
      <c r="Z184" s="250">
        <f t="shared" si="43"/>
        <v>0</v>
      </c>
      <c r="AA184" s="256">
        <f t="shared" si="41"/>
        <v>0</v>
      </c>
      <c r="AB184" s="253"/>
      <c r="AC184" s="1782"/>
      <c r="AD184" s="249" t="s">
        <v>222</v>
      </c>
      <c r="AE184" s="250"/>
      <c r="AF184" s="250">
        <f t="shared" si="36"/>
        <v>0</v>
      </c>
      <c r="AG184" s="250"/>
      <c r="AH184" s="256">
        <f t="shared" si="42"/>
        <v>0</v>
      </c>
      <c r="AI184" s="253"/>
      <c r="AK184" s="255"/>
    </row>
    <row r="185" spans="1:37">
      <c r="A185" s="257"/>
      <c r="B185" s="249"/>
      <c r="C185" s="250"/>
      <c r="D185" s="250"/>
      <c r="E185" s="250"/>
      <c r="F185" s="251"/>
      <c r="G185" s="254"/>
      <c r="H185" s="257"/>
      <c r="I185" s="249"/>
      <c r="J185" s="250"/>
      <c r="K185" s="250"/>
      <c r="L185" s="250"/>
      <c r="M185" s="251"/>
      <c r="N185" s="254"/>
      <c r="O185" s="1782"/>
      <c r="P185" s="249" t="s">
        <v>223</v>
      </c>
      <c r="Q185" s="250">
        <f t="shared" si="45"/>
        <v>0</v>
      </c>
      <c r="R185" s="250">
        <f t="shared" si="39"/>
        <v>0</v>
      </c>
      <c r="S185" s="250">
        <f t="shared" si="44"/>
        <v>0</v>
      </c>
      <c r="T185" s="256">
        <f t="shared" si="40"/>
        <v>0</v>
      </c>
      <c r="U185" s="253"/>
      <c r="V185" s="1782"/>
      <c r="W185" s="249" t="s">
        <v>223</v>
      </c>
      <c r="X185" s="250">
        <f t="shared" si="37"/>
        <v>0</v>
      </c>
      <c r="Y185" s="250">
        <f t="shared" si="35"/>
        <v>0</v>
      </c>
      <c r="Z185" s="250">
        <f t="shared" si="43"/>
        <v>0</v>
      </c>
      <c r="AA185" s="256">
        <f t="shared" si="41"/>
        <v>0</v>
      </c>
      <c r="AB185" s="253"/>
      <c r="AC185" s="1782"/>
      <c r="AD185" s="249" t="s">
        <v>223</v>
      </c>
      <c r="AE185" s="250"/>
      <c r="AF185" s="250">
        <f t="shared" si="36"/>
        <v>0</v>
      </c>
      <c r="AG185" s="250"/>
      <c r="AH185" s="256">
        <f t="shared" si="42"/>
        <v>0</v>
      </c>
      <c r="AI185" s="253"/>
      <c r="AK185" s="255"/>
    </row>
    <row r="186" spans="1:37">
      <c r="A186" s="257"/>
      <c r="B186" s="249"/>
      <c r="C186" s="250"/>
      <c r="D186" s="250"/>
      <c r="E186" s="250"/>
      <c r="F186" s="251"/>
      <c r="G186" s="254"/>
      <c r="H186" s="257"/>
      <c r="I186" s="249"/>
      <c r="J186" s="250"/>
      <c r="K186" s="250"/>
      <c r="L186" s="250"/>
      <c r="M186" s="251"/>
      <c r="N186" s="254"/>
      <c r="O186" s="1782"/>
      <c r="P186" s="249" t="s">
        <v>224</v>
      </c>
      <c r="Q186" s="250">
        <f t="shared" si="45"/>
        <v>0</v>
      </c>
      <c r="R186" s="250">
        <f t="shared" si="39"/>
        <v>0</v>
      </c>
      <c r="S186" s="250">
        <f t="shared" si="44"/>
        <v>0</v>
      </c>
      <c r="T186" s="256">
        <f t="shared" si="40"/>
        <v>0</v>
      </c>
      <c r="U186" s="253"/>
      <c r="V186" s="1782"/>
      <c r="W186" s="249" t="s">
        <v>224</v>
      </c>
      <c r="X186" s="250">
        <f t="shared" si="37"/>
        <v>0</v>
      </c>
      <c r="Y186" s="250">
        <f t="shared" si="35"/>
        <v>0</v>
      </c>
      <c r="Z186" s="250">
        <f t="shared" si="43"/>
        <v>0</v>
      </c>
      <c r="AA186" s="256">
        <f t="shared" si="41"/>
        <v>0</v>
      </c>
      <c r="AB186" s="253"/>
      <c r="AC186" s="1782"/>
      <c r="AD186" s="249" t="s">
        <v>224</v>
      </c>
      <c r="AE186" s="250"/>
      <c r="AF186" s="250">
        <f t="shared" si="36"/>
        <v>0</v>
      </c>
      <c r="AG186" s="250"/>
      <c r="AH186" s="256">
        <f t="shared" si="42"/>
        <v>0</v>
      </c>
      <c r="AI186" s="253"/>
      <c r="AK186" s="255"/>
    </row>
    <row r="187" spans="1:37">
      <c r="A187" s="257"/>
      <c r="B187" s="249"/>
      <c r="C187" s="250"/>
      <c r="D187" s="250"/>
      <c r="E187" s="250"/>
      <c r="F187" s="251"/>
      <c r="G187" s="254"/>
      <c r="H187" s="257"/>
      <c r="I187" s="249"/>
      <c r="J187" s="250"/>
      <c r="K187" s="250"/>
      <c r="L187" s="250"/>
      <c r="M187" s="251"/>
      <c r="N187" s="254"/>
      <c r="O187" s="1783"/>
      <c r="P187" s="249" t="s">
        <v>225</v>
      </c>
      <c r="Q187" s="250">
        <f t="shared" si="45"/>
        <v>0</v>
      </c>
      <c r="R187" s="250">
        <f t="shared" si="39"/>
        <v>0</v>
      </c>
      <c r="S187" s="250">
        <f t="shared" si="44"/>
        <v>0</v>
      </c>
      <c r="T187" s="256">
        <f t="shared" si="40"/>
        <v>0</v>
      </c>
      <c r="U187" s="254">
        <f>SUM(R176:R187)</f>
        <v>0</v>
      </c>
      <c r="V187" s="1783"/>
      <c r="W187" s="249" t="s">
        <v>225</v>
      </c>
      <c r="X187" s="250">
        <f t="shared" si="37"/>
        <v>0</v>
      </c>
      <c r="Y187" s="250">
        <f t="shared" si="35"/>
        <v>0</v>
      </c>
      <c r="Z187" s="250">
        <f t="shared" si="43"/>
        <v>0</v>
      </c>
      <c r="AA187" s="256">
        <f t="shared" si="41"/>
        <v>0</v>
      </c>
      <c r="AB187" s="254">
        <f>SUM(Y176:Y187)</f>
        <v>0</v>
      </c>
      <c r="AC187" s="1783"/>
      <c r="AD187" s="249" t="s">
        <v>225</v>
      </c>
      <c r="AE187" s="250"/>
      <c r="AF187" s="250">
        <f t="shared" si="36"/>
        <v>0</v>
      </c>
      <c r="AG187" s="250"/>
      <c r="AH187" s="256">
        <f t="shared" si="42"/>
        <v>0</v>
      </c>
      <c r="AI187" s="254">
        <f>SUM(AF176:AF187)</f>
        <v>0</v>
      </c>
      <c r="AJ187" s="230">
        <f>O176</f>
        <v>2036</v>
      </c>
      <c r="AK187" s="255">
        <f>G187+N187+U187+AB187+AI187</f>
        <v>0</v>
      </c>
    </row>
    <row r="188" spans="1:37">
      <c r="A188" s="257"/>
      <c r="B188" s="249"/>
      <c r="C188" s="250"/>
      <c r="D188" s="250"/>
      <c r="E188" s="250"/>
      <c r="F188" s="251"/>
      <c r="G188" s="254"/>
      <c r="H188" s="257"/>
      <c r="I188" s="249"/>
      <c r="J188" s="250"/>
      <c r="K188" s="250"/>
      <c r="L188" s="250"/>
      <c r="M188" s="251"/>
      <c r="N188" s="254"/>
      <c r="O188" s="1781">
        <f>O176+1</f>
        <v>2037</v>
      </c>
      <c r="P188" s="249" t="s">
        <v>214</v>
      </c>
      <c r="Q188" s="250"/>
      <c r="R188" s="250"/>
      <c r="S188" s="250"/>
      <c r="T188" s="251">
        <f t="shared" si="40"/>
        <v>0</v>
      </c>
      <c r="U188" s="254"/>
      <c r="V188" s="1781">
        <v>2036</v>
      </c>
      <c r="W188" s="249" t="s">
        <v>214</v>
      </c>
      <c r="X188" s="250">
        <f t="shared" si="37"/>
        <v>0</v>
      </c>
      <c r="Y188" s="250">
        <f>X188*$Y$5/12</f>
        <v>0</v>
      </c>
      <c r="Z188" s="250">
        <f t="shared" si="43"/>
        <v>0</v>
      </c>
      <c r="AA188" s="256">
        <f t="shared" si="41"/>
        <v>0</v>
      </c>
      <c r="AB188" s="258"/>
      <c r="AC188" s="1781">
        <v>2036</v>
      </c>
      <c r="AD188" s="249" t="s">
        <v>214</v>
      </c>
      <c r="AE188" s="250">
        <f>AE5-AE6</f>
        <v>0</v>
      </c>
      <c r="AF188" s="250">
        <f>AE188*$Y$5/12</f>
        <v>0</v>
      </c>
      <c r="AG188" s="250">
        <f>AE$5/AF$6</f>
        <v>0</v>
      </c>
      <c r="AH188" s="256">
        <f t="shared" si="42"/>
        <v>0</v>
      </c>
      <c r="AI188" s="258"/>
      <c r="AK188" s="255"/>
    </row>
    <row r="189" spans="1:37">
      <c r="A189" s="257"/>
      <c r="B189" s="249"/>
      <c r="C189" s="250"/>
      <c r="D189" s="250"/>
      <c r="E189" s="250"/>
      <c r="F189" s="251"/>
      <c r="G189" s="254"/>
      <c r="H189" s="257"/>
      <c r="I189" s="249"/>
      <c r="J189" s="250"/>
      <c r="K189" s="250"/>
      <c r="L189" s="250"/>
      <c r="M189" s="251"/>
      <c r="N189" s="254"/>
      <c r="O189" s="1782"/>
      <c r="P189" s="249" t="s">
        <v>215</v>
      </c>
      <c r="Q189" s="250"/>
      <c r="R189" s="250"/>
      <c r="S189" s="250"/>
      <c r="T189" s="251">
        <f t="shared" si="40"/>
        <v>0</v>
      </c>
      <c r="U189" s="254"/>
      <c r="V189" s="1782"/>
      <c r="W189" s="249" t="s">
        <v>215</v>
      </c>
      <c r="X189" s="250">
        <f t="shared" si="37"/>
        <v>0</v>
      </c>
      <c r="Y189" s="250">
        <f t="shared" si="35"/>
        <v>0</v>
      </c>
      <c r="Z189" s="250">
        <f t="shared" si="43"/>
        <v>0</v>
      </c>
      <c r="AA189" s="256">
        <f t="shared" si="41"/>
        <v>0</v>
      </c>
      <c r="AB189" s="259"/>
      <c r="AC189" s="1782"/>
      <c r="AD189" s="249" t="s">
        <v>215</v>
      </c>
      <c r="AE189" s="250">
        <f>AE188-AG188</f>
        <v>0</v>
      </c>
      <c r="AF189" s="250">
        <f t="shared" si="36"/>
        <v>0</v>
      </c>
      <c r="AG189" s="250">
        <f>AE$5/AF$6</f>
        <v>0</v>
      </c>
      <c r="AH189" s="256">
        <f t="shared" si="42"/>
        <v>0</v>
      </c>
      <c r="AI189" s="259"/>
      <c r="AK189" s="255"/>
    </row>
    <row r="190" spans="1:37">
      <c r="A190" s="257"/>
      <c r="B190" s="249"/>
      <c r="C190" s="250"/>
      <c r="D190" s="250"/>
      <c r="E190" s="250"/>
      <c r="F190" s="251"/>
      <c r="G190" s="254"/>
      <c r="H190" s="257"/>
      <c r="I190" s="249"/>
      <c r="J190" s="250"/>
      <c r="K190" s="250"/>
      <c r="L190" s="250"/>
      <c r="M190" s="251"/>
      <c r="N190" s="254"/>
      <c r="O190" s="1782"/>
      <c r="P190" s="249" t="s">
        <v>216</v>
      </c>
      <c r="Q190" s="250"/>
      <c r="R190" s="250"/>
      <c r="S190" s="250"/>
      <c r="T190" s="251">
        <f t="shared" si="40"/>
        <v>0</v>
      </c>
      <c r="U190" s="254"/>
      <c r="V190" s="1782"/>
      <c r="W190" s="249" t="s">
        <v>216</v>
      </c>
      <c r="X190" s="250">
        <f t="shared" si="37"/>
        <v>0</v>
      </c>
      <c r="Y190" s="250">
        <f t="shared" si="35"/>
        <v>0</v>
      </c>
      <c r="Z190" s="250">
        <f t="shared" si="43"/>
        <v>0</v>
      </c>
      <c r="AA190" s="256">
        <f t="shared" si="41"/>
        <v>0</v>
      </c>
      <c r="AB190" s="259"/>
      <c r="AC190" s="1782"/>
      <c r="AD190" s="249" t="s">
        <v>216</v>
      </c>
      <c r="AE190" s="250">
        <f t="shared" ref="AE190:AE201" si="46">AE189-AG189</f>
        <v>0</v>
      </c>
      <c r="AF190" s="250">
        <f t="shared" si="36"/>
        <v>0</v>
      </c>
      <c r="AG190" s="250">
        <f t="shared" ref="AG190:AG253" si="47">AE$5/AF$6</f>
        <v>0</v>
      </c>
      <c r="AH190" s="256">
        <f t="shared" si="42"/>
        <v>0</v>
      </c>
      <c r="AI190" s="259"/>
      <c r="AK190" s="255"/>
    </row>
    <row r="191" spans="1:37">
      <c r="A191" s="257"/>
      <c r="B191" s="249"/>
      <c r="C191" s="250"/>
      <c r="D191" s="250"/>
      <c r="E191" s="250"/>
      <c r="F191" s="251"/>
      <c r="G191" s="254"/>
      <c r="H191" s="257"/>
      <c r="I191" s="249"/>
      <c r="J191" s="250"/>
      <c r="K191" s="250"/>
      <c r="L191" s="250"/>
      <c r="M191" s="251"/>
      <c r="N191" s="254"/>
      <c r="O191" s="1782"/>
      <c r="P191" s="249" t="s">
        <v>217</v>
      </c>
      <c r="Q191" s="250"/>
      <c r="R191" s="250"/>
      <c r="S191" s="250"/>
      <c r="T191" s="251">
        <f t="shared" si="40"/>
        <v>0</v>
      </c>
      <c r="U191" s="254"/>
      <c r="V191" s="1782"/>
      <c r="W191" s="249" t="s">
        <v>217</v>
      </c>
      <c r="X191" s="250">
        <f t="shared" si="37"/>
        <v>0</v>
      </c>
      <c r="Y191" s="250">
        <f t="shared" si="35"/>
        <v>0</v>
      </c>
      <c r="Z191" s="250">
        <f t="shared" si="43"/>
        <v>0</v>
      </c>
      <c r="AA191" s="256">
        <f t="shared" si="41"/>
        <v>0</v>
      </c>
      <c r="AB191" s="259"/>
      <c r="AC191" s="1782"/>
      <c r="AD191" s="249" t="s">
        <v>217</v>
      </c>
      <c r="AE191" s="250">
        <f t="shared" si="46"/>
        <v>0</v>
      </c>
      <c r="AF191" s="250">
        <f t="shared" si="36"/>
        <v>0</v>
      </c>
      <c r="AG191" s="250">
        <f t="shared" si="47"/>
        <v>0</v>
      </c>
      <c r="AH191" s="256">
        <f t="shared" si="42"/>
        <v>0</v>
      </c>
      <c r="AI191" s="259"/>
      <c r="AK191" s="255"/>
    </row>
    <row r="192" spans="1:37">
      <c r="A192" s="257"/>
      <c r="B192" s="249"/>
      <c r="C192" s="250"/>
      <c r="D192" s="250"/>
      <c r="E192" s="250"/>
      <c r="F192" s="251"/>
      <c r="G192" s="254"/>
      <c r="H192" s="257"/>
      <c r="I192" s="249"/>
      <c r="J192" s="250"/>
      <c r="K192" s="250"/>
      <c r="L192" s="250"/>
      <c r="M192" s="251"/>
      <c r="N192" s="254"/>
      <c r="O192" s="1782"/>
      <c r="P192" s="249" t="s">
        <v>218</v>
      </c>
      <c r="Q192" s="250"/>
      <c r="R192" s="250"/>
      <c r="S192" s="250"/>
      <c r="T192" s="251">
        <f t="shared" si="40"/>
        <v>0</v>
      </c>
      <c r="U192" s="254"/>
      <c r="V192" s="1782"/>
      <c r="W192" s="249" t="s">
        <v>218</v>
      </c>
      <c r="X192" s="250">
        <f t="shared" si="37"/>
        <v>0</v>
      </c>
      <c r="Y192" s="250">
        <f t="shared" si="35"/>
        <v>0</v>
      </c>
      <c r="Z192" s="250">
        <f t="shared" si="43"/>
        <v>0</v>
      </c>
      <c r="AA192" s="256">
        <f t="shared" si="41"/>
        <v>0</v>
      </c>
      <c r="AB192" s="259"/>
      <c r="AC192" s="1782"/>
      <c r="AD192" s="249" t="s">
        <v>218</v>
      </c>
      <c r="AE192" s="250">
        <f t="shared" si="46"/>
        <v>0</v>
      </c>
      <c r="AF192" s="250">
        <f t="shared" si="36"/>
        <v>0</v>
      </c>
      <c r="AG192" s="250">
        <f t="shared" si="47"/>
        <v>0</v>
      </c>
      <c r="AH192" s="256">
        <f t="shared" si="42"/>
        <v>0</v>
      </c>
      <c r="AI192" s="259"/>
      <c r="AK192" s="255"/>
    </row>
    <row r="193" spans="1:37">
      <c r="A193" s="257"/>
      <c r="B193" s="249"/>
      <c r="C193" s="250"/>
      <c r="D193" s="250"/>
      <c r="E193" s="250"/>
      <c r="F193" s="251"/>
      <c r="G193" s="254"/>
      <c r="H193" s="257"/>
      <c r="I193" s="249"/>
      <c r="J193" s="250"/>
      <c r="K193" s="250"/>
      <c r="L193" s="250"/>
      <c r="M193" s="251"/>
      <c r="N193" s="254"/>
      <c r="O193" s="1782"/>
      <c r="P193" s="249" t="s">
        <v>219</v>
      </c>
      <c r="Q193" s="250"/>
      <c r="R193" s="250"/>
      <c r="S193" s="250"/>
      <c r="T193" s="251">
        <f t="shared" si="40"/>
        <v>0</v>
      </c>
      <c r="U193" s="254"/>
      <c r="V193" s="1782"/>
      <c r="W193" s="249" t="s">
        <v>219</v>
      </c>
      <c r="X193" s="250">
        <f t="shared" si="37"/>
        <v>0</v>
      </c>
      <c r="Y193" s="250">
        <f t="shared" si="35"/>
        <v>0</v>
      </c>
      <c r="Z193" s="250">
        <f t="shared" si="43"/>
        <v>0</v>
      </c>
      <c r="AA193" s="256">
        <f t="shared" si="41"/>
        <v>0</v>
      </c>
      <c r="AB193" s="259"/>
      <c r="AC193" s="1782"/>
      <c r="AD193" s="249" t="s">
        <v>219</v>
      </c>
      <c r="AE193" s="250">
        <f t="shared" si="46"/>
        <v>0</v>
      </c>
      <c r="AF193" s="250">
        <f t="shared" si="36"/>
        <v>0</v>
      </c>
      <c r="AG193" s="250">
        <f t="shared" si="47"/>
        <v>0</v>
      </c>
      <c r="AH193" s="256">
        <f t="shared" si="42"/>
        <v>0</v>
      </c>
      <c r="AI193" s="259"/>
      <c r="AK193" s="255"/>
    </row>
    <row r="194" spans="1:37">
      <c r="A194" s="257"/>
      <c r="B194" s="249"/>
      <c r="C194" s="250"/>
      <c r="D194" s="250"/>
      <c r="E194" s="250"/>
      <c r="F194" s="251"/>
      <c r="G194" s="254"/>
      <c r="H194" s="257"/>
      <c r="I194" s="249"/>
      <c r="J194" s="250"/>
      <c r="K194" s="250"/>
      <c r="L194" s="250"/>
      <c r="M194" s="251"/>
      <c r="N194" s="254"/>
      <c r="O194" s="1782"/>
      <c r="P194" s="249" t="s">
        <v>220</v>
      </c>
      <c r="Q194" s="250"/>
      <c r="R194" s="250"/>
      <c r="S194" s="250"/>
      <c r="T194" s="251">
        <f t="shared" si="40"/>
        <v>0</v>
      </c>
      <c r="U194" s="254"/>
      <c r="V194" s="1782"/>
      <c r="W194" s="249" t="s">
        <v>220</v>
      </c>
      <c r="X194" s="250">
        <f t="shared" si="37"/>
        <v>0</v>
      </c>
      <c r="Y194" s="250">
        <f t="shared" si="35"/>
        <v>0</v>
      </c>
      <c r="Z194" s="250">
        <f t="shared" si="43"/>
        <v>0</v>
      </c>
      <c r="AA194" s="256">
        <f t="shared" si="41"/>
        <v>0</v>
      </c>
      <c r="AB194" s="259"/>
      <c r="AC194" s="1782"/>
      <c r="AD194" s="249" t="s">
        <v>220</v>
      </c>
      <c r="AE194" s="250">
        <f t="shared" si="46"/>
        <v>0</v>
      </c>
      <c r="AF194" s="250">
        <f t="shared" si="36"/>
        <v>0</v>
      </c>
      <c r="AG194" s="250">
        <f t="shared" si="47"/>
        <v>0</v>
      </c>
      <c r="AH194" s="256">
        <f t="shared" si="42"/>
        <v>0</v>
      </c>
      <c r="AI194" s="259"/>
      <c r="AK194" s="255"/>
    </row>
    <row r="195" spans="1:37">
      <c r="A195" s="257"/>
      <c r="B195" s="249"/>
      <c r="C195" s="250"/>
      <c r="D195" s="250"/>
      <c r="E195" s="250"/>
      <c r="F195" s="251"/>
      <c r="G195" s="254"/>
      <c r="H195" s="257"/>
      <c r="I195" s="249"/>
      <c r="J195" s="250"/>
      <c r="K195" s="250"/>
      <c r="L195" s="250"/>
      <c r="M195" s="251"/>
      <c r="N195" s="254"/>
      <c r="O195" s="1782"/>
      <c r="P195" s="249" t="s">
        <v>221</v>
      </c>
      <c r="Q195" s="250"/>
      <c r="R195" s="250"/>
      <c r="S195" s="250"/>
      <c r="T195" s="251">
        <f t="shared" si="40"/>
        <v>0</v>
      </c>
      <c r="U195" s="254"/>
      <c r="V195" s="1782"/>
      <c r="W195" s="249" t="s">
        <v>221</v>
      </c>
      <c r="X195" s="250">
        <f t="shared" si="37"/>
        <v>0</v>
      </c>
      <c r="Y195" s="250">
        <f t="shared" si="35"/>
        <v>0</v>
      </c>
      <c r="Z195" s="250">
        <f t="shared" si="43"/>
        <v>0</v>
      </c>
      <c r="AA195" s="256">
        <f t="shared" si="41"/>
        <v>0</v>
      </c>
      <c r="AB195" s="259"/>
      <c r="AC195" s="1782"/>
      <c r="AD195" s="249" t="s">
        <v>221</v>
      </c>
      <c r="AE195" s="250">
        <f t="shared" si="46"/>
        <v>0</v>
      </c>
      <c r="AF195" s="250">
        <f t="shared" si="36"/>
        <v>0</v>
      </c>
      <c r="AG195" s="250">
        <f t="shared" si="47"/>
        <v>0</v>
      </c>
      <c r="AH195" s="256">
        <f t="shared" si="42"/>
        <v>0</v>
      </c>
      <c r="AI195" s="259"/>
      <c r="AK195" s="255"/>
    </row>
    <row r="196" spans="1:37">
      <c r="A196" s="257"/>
      <c r="B196" s="249"/>
      <c r="C196" s="250"/>
      <c r="D196" s="250"/>
      <c r="E196" s="250"/>
      <c r="F196" s="251"/>
      <c r="G196" s="254"/>
      <c r="H196" s="257"/>
      <c r="I196" s="249"/>
      <c r="J196" s="250"/>
      <c r="K196" s="250"/>
      <c r="L196" s="250"/>
      <c r="M196" s="251"/>
      <c r="N196" s="254"/>
      <c r="O196" s="1782"/>
      <c r="P196" s="249" t="s">
        <v>222</v>
      </c>
      <c r="Q196" s="250"/>
      <c r="R196" s="250"/>
      <c r="S196" s="250"/>
      <c r="T196" s="251">
        <f t="shared" si="40"/>
        <v>0</v>
      </c>
      <c r="U196" s="254"/>
      <c r="V196" s="1782"/>
      <c r="W196" s="249" t="s">
        <v>222</v>
      </c>
      <c r="X196" s="250">
        <f t="shared" si="37"/>
        <v>0</v>
      </c>
      <c r="Y196" s="250">
        <f t="shared" si="35"/>
        <v>0</v>
      </c>
      <c r="Z196" s="250">
        <f t="shared" si="43"/>
        <v>0</v>
      </c>
      <c r="AA196" s="256">
        <f t="shared" si="41"/>
        <v>0</v>
      </c>
      <c r="AB196" s="259"/>
      <c r="AC196" s="1782"/>
      <c r="AD196" s="249" t="s">
        <v>222</v>
      </c>
      <c r="AE196" s="250">
        <f t="shared" si="46"/>
        <v>0</v>
      </c>
      <c r="AF196" s="250">
        <f t="shared" si="36"/>
        <v>0</v>
      </c>
      <c r="AG196" s="250">
        <f t="shared" si="47"/>
        <v>0</v>
      </c>
      <c r="AH196" s="256">
        <f t="shared" si="42"/>
        <v>0</v>
      </c>
      <c r="AI196" s="259"/>
      <c r="AK196" s="255"/>
    </row>
    <row r="197" spans="1:37">
      <c r="A197" s="257"/>
      <c r="B197" s="249"/>
      <c r="C197" s="250"/>
      <c r="D197" s="250"/>
      <c r="E197" s="250"/>
      <c r="F197" s="251"/>
      <c r="G197" s="254"/>
      <c r="H197" s="257"/>
      <c r="I197" s="249"/>
      <c r="J197" s="250"/>
      <c r="K197" s="250"/>
      <c r="L197" s="250"/>
      <c r="M197" s="251"/>
      <c r="N197" s="254"/>
      <c r="O197" s="1782"/>
      <c r="P197" s="249" t="s">
        <v>223</v>
      </c>
      <c r="Q197" s="250"/>
      <c r="R197" s="250"/>
      <c r="S197" s="250"/>
      <c r="T197" s="251">
        <f t="shared" si="40"/>
        <v>0</v>
      </c>
      <c r="U197" s="254"/>
      <c r="V197" s="1782"/>
      <c r="W197" s="249" t="s">
        <v>223</v>
      </c>
      <c r="X197" s="250">
        <f t="shared" si="37"/>
        <v>0</v>
      </c>
      <c r="Y197" s="250">
        <f t="shared" si="35"/>
        <v>0</v>
      </c>
      <c r="Z197" s="250">
        <f t="shared" si="43"/>
        <v>0</v>
      </c>
      <c r="AA197" s="256">
        <f t="shared" si="41"/>
        <v>0</v>
      </c>
      <c r="AB197" s="259"/>
      <c r="AC197" s="1782"/>
      <c r="AD197" s="249" t="s">
        <v>223</v>
      </c>
      <c r="AE197" s="250">
        <f t="shared" si="46"/>
        <v>0</v>
      </c>
      <c r="AF197" s="250">
        <f t="shared" si="36"/>
        <v>0</v>
      </c>
      <c r="AG197" s="250">
        <f t="shared" si="47"/>
        <v>0</v>
      </c>
      <c r="AH197" s="256">
        <f t="shared" si="42"/>
        <v>0</v>
      </c>
      <c r="AI197" s="259"/>
      <c r="AK197" s="255"/>
    </row>
    <row r="198" spans="1:37">
      <c r="A198" s="257"/>
      <c r="B198" s="249"/>
      <c r="C198" s="250"/>
      <c r="D198" s="250"/>
      <c r="E198" s="250"/>
      <c r="F198" s="251"/>
      <c r="G198" s="254"/>
      <c r="H198" s="257"/>
      <c r="I198" s="249"/>
      <c r="J198" s="250"/>
      <c r="K198" s="250"/>
      <c r="L198" s="250"/>
      <c r="M198" s="251"/>
      <c r="N198" s="254"/>
      <c r="O198" s="1782"/>
      <c r="P198" s="249" t="s">
        <v>224</v>
      </c>
      <c r="Q198" s="250"/>
      <c r="R198" s="250"/>
      <c r="S198" s="250"/>
      <c r="T198" s="251">
        <f t="shared" si="40"/>
        <v>0</v>
      </c>
      <c r="U198" s="254"/>
      <c r="V198" s="1782"/>
      <c r="W198" s="249" t="s">
        <v>224</v>
      </c>
      <c r="X198" s="250">
        <f t="shared" si="37"/>
        <v>0</v>
      </c>
      <c r="Y198" s="250">
        <f t="shared" si="35"/>
        <v>0</v>
      </c>
      <c r="Z198" s="250">
        <f t="shared" si="43"/>
        <v>0</v>
      </c>
      <c r="AA198" s="256">
        <f t="shared" si="41"/>
        <v>0</v>
      </c>
      <c r="AB198" s="259"/>
      <c r="AC198" s="1782"/>
      <c r="AD198" s="249" t="s">
        <v>224</v>
      </c>
      <c r="AE198" s="250">
        <f t="shared" si="46"/>
        <v>0</v>
      </c>
      <c r="AF198" s="250">
        <f t="shared" si="36"/>
        <v>0</v>
      </c>
      <c r="AG198" s="250">
        <f t="shared" si="47"/>
        <v>0</v>
      </c>
      <c r="AH198" s="256">
        <f t="shared" si="42"/>
        <v>0</v>
      </c>
      <c r="AI198" s="259"/>
      <c r="AK198" s="255"/>
    </row>
    <row r="199" spans="1:37">
      <c r="A199" s="257"/>
      <c r="B199" s="249"/>
      <c r="C199" s="250"/>
      <c r="D199" s="250"/>
      <c r="E199" s="250"/>
      <c r="F199" s="251"/>
      <c r="G199" s="254"/>
      <c r="H199" s="257"/>
      <c r="I199" s="249"/>
      <c r="J199" s="250"/>
      <c r="K199" s="250"/>
      <c r="L199" s="250"/>
      <c r="M199" s="251"/>
      <c r="N199" s="254"/>
      <c r="O199" s="1783"/>
      <c r="P199" s="249" t="s">
        <v>225</v>
      </c>
      <c r="Q199" s="250"/>
      <c r="R199" s="250"/>
      <c r="S199" s="250"/>
      <c r="T199" s="251">
        <f t="shared" si="40"/>
        <v>0</v>
      </c>
      <c r="U199" s="254"/>
      <c r="V199" s="1783"/>
      <c r="W199" s="249" t="s">
        <v>225</v>
      </c>
      <c r="X199" s="250">
        <f t="shared" si="37"/>
        <v>0</v>
      </c>
      <c r="Y199" s="250">
        <f t="shared" si="35"/>
        <v>0</v>
      </c>
      <c r="Z199" s="250">
        <f t="shared" si="43"/>
        <v>0</v>
      </c>
      <c r="AA199" s="256">
        <f t="shared" si="41"/>
        <v>0</v>
      </c>
      <c r="AB199" s="260">
        <f>SUM(Y188:Y199)</f>
        <v>0</v>
      </c>
      <c r="AC199" s="1783"/>
      <c r="AD199" s="249" t="s">
        <v>225</v>
      </c>
      <c r="AE199" s="250">
        <f t="shared" si="46"/>
        <v>0</v>
      </c>
      <c r="AF199" s="250">
        <f t="shared" si="36"/>
        <v>0</v>
      </c>
      <c r="AG199" s="250">
        <f t="shared" si="47"/>
        <v>0</v>
      </c>
      <c r="AH199" s="256">
        <f t="shared" si="42"/>
        <v>0</v>
      </c>
      <c r="AI199" s="260">
        <f>SUM(AF188:AF199)</f>
        <v>0</v>
      </c>
      <c r="AJ199" s="230">
        <f>O188</f>
        <v>2037</v>
      </c>
      <c r="AK199" s="255">
        <f>G199+N199+U199+AB199+AI199</f>
        <v>0</v>
      </c>
    </row>
    <row r="200" spans="1:37" hidden="1">
      <c r="A200" s="257"/>
      <c r="B200" s="249"/>
      <c r="C200" s="250"/>
      <c r="D200" s="250"/>
      <c r="E200" s="250"/>
      <c r="F200" s="251"/>
      <c r="G200" s="254"/>
      <c r="H200" s="257"/>
      <c r="I200" s="249"/>
      <c r="J200" s="250"/>
      <c r="K200" s="250"/>
      <c r="L200" s="250"/>
      <c r="M200" s="251"/>
      <c r="N200" s="254"/>
      <c r="O200" s="261"/>
      <c r="P200" s="249"/>
      <c r="Q200" s="250"/>
      <c r="R200" s="250"/>
      <c r="S200" s="250"/>
      <c r="T200" s="251"/>
      <c r="U200" s="254"/>
      <c r="V200" s="1781">
        <v>2037</v>
      </c>
      <c r="W200" s="249" t="s">
        <v>214</v>
      </c>
      <c r="X200" s="250">
        <f t="shared" si="37"/>
        <v>0</v>
      </c>
      <c r="Y200" s="250">
        <f t="shared" si="35"/>
        <v>0</v>
      </c>
      <c r="Z200" s="250">
        <f t="shared" si="43"/>
        <v>0</v>
      </c>
      <c r="AA200" s="256">
        <f t="shared" si="41"/>
        <v>0</v>
      </c>
      <c r="AB200" s="252"/>
      <c r="AC200" s="1781">
        <v>2037</v>
      </c>
      <c r="AD200" s="249" t="s">
        <v>214</v>
      </c>
      <c r="AE200" s="250">
        <f t="shared" si="46"/>
        <v>0</v>
      </c>
      <c r="AF200" s="250">
        <f t="shared" si="36"/>
        <v>0</v>
      </c>
      <c r="AG200" s="250">
        <f t="shared" si="47"/>
        <v>0</v>
      </c>
      <c r="AH200" s="256">
        <f t="shared" si="42"/>
        <v>0</v>
      </c>
      <c r="AI200" s="252"/>
      <c r="AK200" s="255"/>
    </row>
    <row r="201" spans="1:37" hidden="1">
      <c r="A201" s="257"/>
      <c r="B201" s="249"/>
      <c r="C201" s="250"/>
      <c r="D201" s="250"/>
      <c r="E201" s="250"/>
      <c r="F201" s="251"/>
      <c r="G201" s="254"/>
      <c r="H201" s="257"/>
      <c r="I201" s="249"/>
      <c r="J201" s="250"/>
      <c r="K201" s="250"/>
      <c r="L201" s="250"/>
      <c r="M201" s="251"/>
      <c r="N201" s="254"/>
      <c r="O201" s="261"/>
      <c r="P201" s="249"/>
      <c r="Q201" s="250"/>
      <c r="R201" s="250"/>
      <c r="S201" s="250"/>
      <c r="T201" s="251"/>
      <c r="U201" s="254"/>
      <c r="V201" s="1782"/>
      <c r="W201" s="249" t="s">
        <v>215</v>
      </c>
      <c r="X201" s="250">
        <f t="shared" si="37"/>
        <v>0</v>
      </c>
      <c r="Y201" s="250">
        <f t="shared" si="35"/>
        <v>0</v>
      </c>
      <c r="Z201" s="250">
        <f t="shared" si="43"/>
        <v>0</v>
      </c>
      <c r="AA201" s="256">
        <f t="shared" si="41"/>
        <v>0</v>
      </c>
      <c r="AB201" s="253"/>
      <c r="AC201" s="1782"/>
      <c r="AD201" s="249" t="s">
        <v>215</v>
      </c>
      <c r="AE201" s="250">
        <f t="shared" si="46"/>
        <v>0</v>
      </c>
      <c r="AF201" s="250">
        <f t="shared" si="36"/>
        <v>0</v>
      </c>
      <c r="AG201" s="250">
        <f t="shared" si="47"/>
        <v>0</v>
      </c>
      <c r="AH201" s="256">
        <f t="shared" si="42"/>
        <v>0</v>
      </c>
      <c r="AI201" s="253"/>
      <c r="AK201" s="255"/>
    </row>
    <row r="202" spans="1:37" hidden="1">
      <c r="A202" s="257"/>
      <c r="B202" s="249"/>
      <c r="C202" s="250"/>
      <c r="D202" s="250"/>
      <c r="E202" s="250"/>
      <c r="F202" s="251"/>
      <c r="G202" s="254"/>
      <c r="H202" s="257"/>
      <c r="I202" s="249"/>
      <c r="J202" s="250"/>
      <c r="K202" s="250"/>
      <c r="L202" s="250"/>
      <c r="M202" s="251"/>
      <c r="N202" s="254"/>
      <c r="O202" s="261"/>
      <c r="P202" s="249"/>
      <c r="Q202" s="250"/>
      <c r="R202" s="250"/>
      <c r="S202" s="250"/>
      <c r="T202" s="251"/>
      <c r="U202" s="254"/>
      <c r="V202" s="1782"/>
      <c r="W202" s="249" t="s">
        <v>216</v>
      </c>
      <c r="X202" s="250">
        <f t="shared" si="37"/>
        <v>0</v>
      </c>
      <c r="Y202" s="250">
        <f t="shared" si="35"/>
        <v>0</v>
      </c>
      <c r="Z202" s="250">
        <f t="shared" si="43"/>
        <v>0</v>
      </c>
      <c r="AA202" s="256">
        <f t="shared" si="41"/>
        <v>0</v>
      </c>
      <c r="AB202" s="253"/>
      <c r="AC202" s="1782"/>
      <c r="AD202" s="249" t="s">
        <v>216</v>
      </c>
      <c r="AE202" s="250">
        <f>AE201-AG201</f>
        <v>0</v>
      </c>
      <c r="AF202" s="250">
        <f t="shared" si="36"/>
        <v>0</v>
      </c>
      <c r="AG202" s="250">
        <f t="shared" si="47"/>
        <v>0</v>
      </c>
      <c r="AH202" s="256">
        <f t="shared" si="42"/>
        <v>0</v>
      </c>
      <c r="AI202" s="253"/>
      <c r="AK202" s="255"/>
    </row>
    <row r="203" spans="1:37" hidden="1">
      <c r="A203" s="257"/>
      <c r="B203" s="249"/>
      <c r="C203" s="250"/>
      <c r="D203" s="250"/>
      <c r="E203" s="250"/>
      <c r="F203" s="251"/>
      <c r="G203" s="254"/>
      <c r="H203" s="257"/>
      <c r="I203" s="249"/>
      <c r="J203" s="250"/>
      <c r="K203" s="250"/>
      <c r="L203" s="250"/>
      <c r="M203" s="251"/>
      <c r="N203" s="254"/>
      <c r="O203" s="261"/>
      <c r="P203" s="249"/>
      <c r="Q203" s="250"/>
      <c r="R203" s="250"/>
      <c r="S203" s="250"/>
      <c r="T203" s="251"/>
      <c r="U203" s="254"/>
      <c r="V203" s="1782"/>
      <c r="W203" s="249" t="s">
        <v>217</v>
      </c>
      <c r="X203" s="250">
        <f t="shared" si="37"/>
        <v>0</v>
      </c>
      <c r="Y203" s="250">
        <f t="shared" si="35"/>
        <v>0</v>
      </c>
      <c r="Z203" s="250">
        <f t="shared" si="43"/>
        <v>0</v>
      </c>
      <c r="AA203" s="256">
        <f t="shared" si="41"/>
        <v>0</v>
      </c>
      <c r="AB203" s="253"/>
      <c r="AC203" s="1782"/>
      <c r="AD203" s="249" t="s">
        <v>217</v>
      </c>
      <c r="AE203" s="250">
        <f>AE202-AG202</f>
        <v>0</v>
      </c>
      <c r="AF203" s="250">
        <f t="shared" si="36"/>
        <v>0</v>
      </c>
      <c r="AG203" s="250">
        <f t="shared" si="47"/>
        <v>0</v>
      </c>
      <c r="AH203" s="256">
        <f t="shared" si="42"/>
        <v>0</v>
      </c>
      <c r="AI203" s="253"/>
      <c r="AK203" s="255"/>
    </row>
    <row r="204" spans="1:37" hidden="1">
      <c r="A204" s="257"/>
      <c r="B204" s="249"/>
      <c r="C204" s="250"/>
      <c r="D204" s="250"/>
      <c r="E204" s="250"/>
      <c r="F204" s="251"/>
      <c r="G204" s="254"/>
      <c r="H204" s="257"/>
      <c r="I204" s="249"/>
      <c r="J204" s="250"/>
      <c r="K204" s="250"/>
      <c r="L204" s="250"/>
      <c r="M204" s="251"/>
      <c r="N204" s="254"/>
      <c r="O204" s="261"/>
      <c r="P204" s="249"/>
      <c r="Q204" s="250"/>
      <c r="R204" s="250"/>
      <c r="S204" s="250"/>
      <c r="T204" s="251"/>
      <c r="U204" s="254"/>
      <c r="V204" s="1782"/>
      <c r="W204" s="249" t="s">
        <v>218</v>
      </c>
      <c r="X204" s="250">
        <f t="shared" si="37"/>
        <v>0</v>
      </c>
      <c r="Y204" s="250">
        <f t="shared" si="35"/>
        <v>0</v>
      </c>
      <c r="Z204" s="250">
        <f t="shared" si="43"/>
        <v>0</v>
      </c>
      <c r="AA204" s="256">
        <f t="shared" si="41"/>
        <v>0</v>
      </c>
      <c r="AB204" s="253"/>
      <c r="AC204" s="1782"/>
      <c r="AD204" s="249" t="s">
        <v>218</v>
      </c>
      <c r="AE204" s="250">
        <f>AE203-AG203</f>
        <v>0</v>
      </c>
      <c r="AF204" s="250">
        <f t="shared" si="36"/>
        <v>0</v>
      </c>
      <c r="AG204" s="250">
        <f t="shared" si="47"/>
        <v>0</v>
      </c>
      <c r="AH204" s="256">
        <f t="shared" si="42"/>
        <v>0</v>
      </c>
      <c r="AI204" s="253"/>
      <c r="AK204" s="255"/>
    </row>
    <row r="205" spans="1:37" hidden="1">
      <c r="A205" s="257"/>
      <c r="B205" s="249"/>
      <c r="C205" s="250"/>
      <c r="D205" s="250"/>
      <c r="E205" s="250"/>
      <c r="F205" s="251"/>
      <c r="G205" s="254"/>
      <c r="H205" s="257"/>
      <c r="I205" s="249"/>
      <c r="J205" s="250"/>
      <c r="K205" s="250"/>
      <c r="L205" s="250"/>
      <c r="M205" s="251"/>
      <c r="N205" s="254"/>
      <c r="O205" s="261"/>
      <c r="P205" s="249"/>
      <c r="Q205" s="250"/>
      <c r="R205" s="250"/>
      <c r="S205" s="250"/>
      <c r="T205" s="251"/>
      <c r="U205" s="254"/>
      <c r="V205" s="1782"/>
      <c r="W205" s="249" t="s">
        <v>219</v>
      </c>
      <c r="X205" s="250">
        <f t="shared" si="37"/>
        <v>0</v>
      </c>
      <c r="Y205" s="250">
        <f t="shared" si="35"/>
        <v>0</v>
      </c>
      <c r="Z205" s="250">
        <f t="shared" si="43"/>
        <v>0</v>
      </c>
      <c r="AA205" s="256">
        <f t="shared" si="41"/>
        <v>0</v>
      </c>
      <c r="AB205" s="253"/>
      <c r="AC205" s="1782"/>
      <c r="AD205" s="249" t="s">
        <v>219</v>
      </c>
      <c r="AE205" s="250">
        <f t="shared" ref="AE205:AE268" si="48">AE204-AG204</f>
        <v>0</v>
      </c>
      <c r="AF205" s="250">
        <f t="shared" si="36"/>
        <v>0</v>
      </c>
      <c r="AG205" s="250">
        <f t="shared" si="47"/>
        <v>0</v>
      </c>
      <c r="AH205" s="256">
        <f t="shared" si="42"/>
        <v>0</v>
      </c>
      <c r="AI205" s="253"/>
      <c r="AK205" s="255"/>
    </row>
    <row r="206" spans="1:37" hidden="1">
      <c r="A206" s="257"/>
      <c r="B206" s="249"/>
      <c r="C206" s="250"/>
      <c r="D206" s="250"/>
      <c r="E206" s="250"/>
      <c r="F206" s="251"/>
      <c r="G206" s="254"/>
      <c r="H206" s="257"/>
      <c r="I206" s="249"/>
      <c r="J206" s="250"/>
      <c r="K206" s="250"/>
      <c r="L206" s="250"/>
      <c r="M206" s="251"/>
      <c r="N206" s="254"/>
      <c r="O206" s="261"/>
      <c r="P206" s="249"/>
      <c r="Q206" s="250"/>
      <c r="R206" s="250"/>
      <c r="S206" s="250"/>
      <c r="T206" s="251"/>
      <c r="U206" s="254"/>
      <c r="V206" s="1782"/>
      <c r="W206" s="249" t="s">
        <v>220</v>
      </c>
      <c r="X206" s="250">
        <f t="shared" si="37"/>
        <v>0</v>
      </c>
      <c r="Y206" s="250">
        <f t="shared" si="35"/>
        <v>0</v>
      </c>
      <c r="Z206" s="250">
        <f t="shared" si="43"/>
        <v>0</v>
      </c>
      <c r="AA206" s="256">
        <f t="shared" si="41"/>
        <v>0</v>
      </c>
      <c r="AB206" s="253"/>
      <c r="AC206" s="1782"/>
      <c r="AD206" s="249" t="s">
        <v>220</v>
      </c>
      <c r="AE206" s="250">
        <f t="shared" si="48"/>
        <v>0</v>
      </c>
      <c r="AF206" s="250">
        <f t="shared" si="36"/>
        <v>0</v>
      </c>
      <c r="AG206" s="250">
        <f t="shared" si="47"/>
        <v>0</v>
      </c>
      <c r="AH206" s="256">
        <f t="shared" si="42"/>
        <v>0</v>
      </c>
      <c r="AI206" s="253"/>
      <c r="AK206" s="255"/>
    </row>
    <row r="207" spans="1:37" hidden="1">
      <c r="A207" s="257"/>
      <c r="B207" s="249"/>
      <c r="C207" s="250"/>
      <c r="D207" s="250"/>
      <c r="E207" s="250"/>
      <c r="F207" s="251"/>
      <c r="G207" s="254"/>
      <c r="H207" s="257"/>
      <c r="I207" s="249"/>
      <c r="J207" s="250"/>
      <c r="K207" s="250"/>
      <c r="L207" s="250"/>
      <c r="M207" s="251"/>
      <c r="N207" s="254"/>
      <c r="O207" s="261"/>
      <c r="P207" s="249"/>
      <c r="Q207" s="250"/>
      <c r="R207" s="250"/>
      <c r="S207" s="250"/>
      <c r="T207" s="251"/>
      <c r="U207" s="254"/>
      <c r="V207" s="1782"/>
      <c r="W207" s="249" t="s">
        <v>221</v>
      </c>
      <c r="X207" s="250">
        <f t="shared" si="37"/>
        <v>0</v>
      </c>
      <c r="Y207" s="250">
        <f t="shared" si="35"/>
        <v>0</v>
      </c>
      <c r="Z207" s="250">
        <f t="shared" si="43"/>
        <v>0</v>
      </c>
      <c r="AA207" s="256">
        <f t="shared" si="41"/>
        <v>0</v>
      </c>
      <c r="AB207" s="253"/>
      <c r="AC207" s="1782"/>
      <c r="AD207" s="249" t="s">
        <v>221</v>
      </c>
      <c r="AE207" s="250">
        <f t="shared" si="48"/>
        <v>0</v>
      </c>
      <c r="AF207" s="250">
        <f t="shared" si="36"/>
        <v>0</v>
      </c>
      <c r="AG207" s="250">
        <f t="shared" si="47"/>
        <v>0</v>
      </c>
      <c r="AH207" s="256">
        <f t="shared" si="42"/>
        <v>0</v>
      </c>
      <c r="AI207" s="253"/>
      <c r="AK207" s="255"/>
    </row>
    <row r="208" spans="1:37" hidden="1">
      <c r="A208" s="257"/>
      <c r="B208" s="249"/>
      <c r="C208" s="250"/>
      <c r="D208" s="250"/>
      <c r="E208" s="250"/>
      <c r="F208" s="251"/>
      <c r="G208" s="254"/>
      <c r="H208" s="257"/>
      <c r="I208" s="249"/>
      <c r="J208" s="250"/>
      <c r="K208" s="250"/>
      <c r="L208" s="250"/>
      <c r="M208" s="251"/>
      <c r="N208" s="254"/>
      <c r="O208" s="261"/>
      <c r="P208" s="249"/>
      <c r="Q208" s="250"/>
      <c r="R208" s="250"/>
      <c r="S208" s="250"/>
      <c r="T208" s="251"/>
      <c r="U208" s="254"/>
      <c r="V208" s="1782"/>
      <c r="W208" s="249" t="s">
        <v>222</v>
      </c>
      <c r="X208" s="250">
        <f t="shared" si="37"/>
        <v>0</v>
      </c>
      <c r="Y208" s="250">
        <f t="shared" si="35"/>
        <v>0</v>
      </c>
      <c r="Z208" s="250">
        <f t="shared" si="43"/>
        <v>0</v>
      </c>
      <c r="AA208" s="256">
        <f t="shared" si="41"/>
        <v>0</v>
      </c>
      <c r="AB208" s="253"/>
      <c r="AC208" s="1782"/>
      <c r="AD208" s="249" t="s">
        <v>222</v>
      </c>
      <c r="AE208" s="250">
        <f t="shared" si="48"/>
        <v>0</v>
      </c>
      <c r="AF208" s="250">
        <f t="shared" si="36"/>
        <v>0</v>
      </c>
      <c r="AG208" s="250">
        <f t="shared" si="47"/>
        <v>0</v>
      </c>
      <c r="AH208" s="256">
        <f t="shared" si="42"/>
        <v>0</v>
      </c>
      <c r="AI208" s="253"/>
      <c r="AK208" s="255"/>
    </row>
    <row r="209" spans="1:37" hidden="1">
      <c r="A209" s="257"/>
      <c r="B209" s="249"/>
      <c r="C209" s="250"/>
      <c r="D209" s="250"/>
      <c r="E209" s="250"/>
      <c r="F209" s="251"/>
      <c r="G209" s="254"/>
      <c r="H209" s="257"/>
      <c r="I209" s="249"/>
      <c r="J209" s="250"/>
      <c r="K209" s="250"/>
      <c r="L209" s="250"/>
      <c r="M209" s="251"/>
      <c r="N209" s="254"/>
      <c r="O209" s="261"/>
      <c r="P209" s="249"/>
      <c r="Q209" s="250"/>
      <c r="R209" s="250"/>
      <c r="S209" s="250"/>
      <c r="T209" s="251"/>
      <c r="U209" s="254"/>
      <c r="V209" s="1782"/>
      <c r="W209" s="249" t="s">
        <v>223</v>
      </c>
      <c r="X209" s="250">
        <f t="shared" si="37"/>
        <v>0</v>
      </c>
      <c r="Y209" s="250">
        <f t="shared" si="35"/>
        <v>0</v>
      </c>
      <c r="Z209" s="250">
        <f t="shared" si="43"/>
        <v>0</v>
      </c>
      <c r="AA209" s="256">
        <f t="shared" si="41"/>
        <v>0</v>
      </c>
      <c r="AB209" s="253"/>
      <c r="AC209" s="1782"/>
      <c r="AD209" s="249" t="s">
        <v>223</v>
      </c>
      <c r="AE209" s="250">
        <f t="shared" si="48"/>
        <v>0</v>
      </c>
      <c r="AF209" s="250">
        <f t="shared" si="36"/>
        <v>0</v>
      </c>
      <c r="AG209" s="250">
        <f t="shared" si="47"/>
        <v>0</v>
      </c>
      <c r="AH209" s="256">
        <f t="shared" si="42"/>
        <v>0</v>
      </c>
      <c r="AI209" s="253"/>
      <c r="AK209" s="255"/>
    </row>
    <row r="210" spans="1:37" hidden="1">
      <c r="A210" s="257"/>
      <c r="B210" s="249"/>
      <c r="C210" s="250"/>
      <c r="D210" s="250"/>
      <c r="E210" s="250"/>
      <c r="F210" s="251"/>
      <c r="G210" s="254"/>
      <c r="H210" s="257"/>
      <c r="I210" s="249"/>
      <c r="J210" s="250"/>
      <c r="K210" s="250"/>
      <c r="L210" s="250"/>
      <c r="M210" s="251"/>
      <c r="N210" s="254"/>
      <c r="O210" s="261"/>
      <c r="P210" s="249"/>
      <c r="Q210" s="250"/>
      <c r="R210" s="250"/>
      <c r="S210" s="250"/>
      <c r="T210" s="251"/>
      <c r="U210" s="254"/>
      <c r="V210" s="1782"/>
      <c r="W210" s="249" t="s">
        <v>224</v>
      </c>
      <c r="X210" s="250">
        <f t="shared" si="37"/>
        <v>0</v>
      </c>
      <c r="Y210" s="250">
        <f t="shared" si="35"/>
        <v>0</v>
      </c>
      <c r="Z210" s="250">
        <f t="shared" si="43"/>
        <v>0</v>
      </c>
      <c r="AA210" s="256">
        <f t="shared" si="41"/>
        <v>0</v>
      </c>
      <c r="AB210" s="253"/>
      <c r="AC210" s="1782"/>
      <c r="AD210" s="249" t="s">
        <v>224</v>
      </c>
      <c r="AE210" s="250">
        <f t="shared" si="48"/>
        <v>0</v>
      </c>
      <c r="AF210" s="250">
        <f t="shared" si="36"/>
        <v>0</v>
      </c>
      <c r="AG210" s="250">
        <f t="shared" si="47"/>
        <v>0</v>
      </c>
      <c r="AH210" s="256">
        <f t="shared" si="42"/>
        <v>0</v>
      </c>
      <c r="AI210" s="253"/>
      <c r="AK210" s="255"/>
    </row>
    <row r="211" spans="1:37" hidden="1">
      <c r="A211" s="257"/>
      <c r="B211" s="249"/>
      <c r="C211" s="250"/>
      <c r="D211" s="250"/>
      <c r="E211" s="250"/>
      <c r="F211" s="251"/>
      <c r="G211" s="254"/>
      <c r="H211" s="257"/>
      <c r="I211" s="249"/>
      <c r="J211" s="250"/>
      <c r="K211" s="250"/>
      <c r="L211" s="250"/>
      <c r="M211" s="251"/>
      <c r="N211" s="254"/>
      <c r="O211" s="261"/>
      <c r="P211" s="249"/>
      <c r="Q211" s="250"/>
      <c r="R211" s="250"/>
      <c r="S211" s="250"/>
      <c r="T211" s="251"/>
      <c r="U211" s="254"/>
      <c r="V211" s="1783"/>
      <c r="W211" s="249" t="s">
        <v>225</v>
      </c>
      <c r="X211" s="250">
        <f t="shared" si="37"/>
        <v>0</v>
      </c>
      <c r="Y211" s="250">
        <f t="shared" si="35"/>
        <v>0</v>
      </c>
      <c r="Z211" s="250">
        <f t="shared" si="43"/>
        <v>0</v>
      </c>
      <c r="AA211" s="256">
        <f t="shared" si="41"/>
        <v>0</v>
      </c>
      <c r="AB211" s="254">
        <f>SUM(Y200:Y211)</f>
        <v>0</v>
      </c>
      <c r="AC211" s="1783"/>
      <c r="AD211" s="249" t="s">
        <v>225</v>
      </c>
      <c r="AE211" s="250">
        <f t="shared" si="48"/>
        <v>0</v>
      </c>
      <c r="AF211" s="250">
        <f t="shared" si="36"/>
        <v>0</v>
      </c>
      <c r="AG211" s="250">
        <f t="shared" si="47"/>
        <v>0</v>
      </c>
      <c r="AH211" s="256">
        <f t="shared" si="42"/>
        <v>0</v>
      </c>
      <c r="AI211" s="254">
        <f>SUM(AF200:AF211)</f>
        <v>0</v>
      </c>
      <c r="AJ211" s="230">
        <f>V200</f>
        <v>2037</v>
      </c>
      <c r="AK211" s="255">
        <f>G211+N211+U211+AB211+AI211</f>
        <v>0</v>
      </c>
    </row>
    <row r="212" spans="1:37" hidden="1">
      <c r="A212" s="257"/>
      <c r="B212" s="249"/>
      <c r="C212" s="250"/>
      <c r="D212" s="250"/>
      <c r="E212" s="250"/>
      <c r="F212" s="251"/>
      <c r="G212" s="254"/>
      <c r="H212" s="257"/>
      <c r="I212" s="249"/>
      <c r="J212" s="250"/>
      <c r="K212" s="250"/>
      <c r="L212" s="250"/>
      <c r="M212" s="251"/>
      <c r="N212" s="254"/>
      <c r="O212" s="261"/>
      <c r="P212" s="249"/>
      <c r="Q212" s="250"/>
      <c r="R212" s="250"/>
      <c r="S212" s="250"/>
      <c r="T212" s="251"/>
      <c r="U212" s="254"/>
      <c r="V212" s="1781">
        <v>2038</v>
      </c>
      <c r="W212" s="249" t="s">
        <v>214</v>
      </c>
      <c r="X212" s="250">
        <f t="shared" si="37"/>
        <v>0</v>
      </c>
      <c r="Y212" s="250">
        <f t="shared" si="35"/>
        <v>0</v>
      </c>
      <c r="Z212" s="250">
        <f t="shared" si="43"/>
        <v>0</v>
      </c>
      <c r="AA212" s="256">
        <f t="shared" si="41"/>
        <v>0</v>
      </c>
      <c r="AB212" s="252"/>
      <c r="AC212" s="1781">
        <v>2038</v>
      </c>
      <c r="AD212" s="249" t="s">
        <v>214</v>
      </c>
      <c r="AE212" s="250">
        <f t="shared" si="48"/>
        <v>0</v>
      </c>
      <c r="AF212" s="250">
        <f t="shared" si="36"/>
        <v>0</v>
      </c>
      <c r="AG212" s="250">
        <f t="shared" si="47"/>
        <v>0</v>
      </c>
      <c r="AH212" s="256">
        <f t="shared" si="42"/>
        <v>0</v>
      </c>
      <c r="AI212" s="252"/>
      <c r="AK212" s="255"/>
    </row>
    <row r="213" spans="1:37" hidden="1">
      <c r="A213" s="257"/>
      <c r="B213" s="249"/>
      <c r="C213" s="250"/>
      <c r="D213" s="250"/>
      <c r="E213" s="250"/>
      <c r="F213" s="251"/>
      <c r="G213" s="254"/>
      <c r="H213" s="257"/>
      <c r="I213" s="249"/>
      <c r="J213" s="250"/>
      <c r="K213" s="250"/>
      <c r="L213" s="250"/>
      <c r="M213" s="251"/>
      <c r="N213" s="254"/>
      <c r="O213" s="261"/>
      <c r="P213" s="249"/>
      <c r="Q213" s="250"/>
      <c r="R213" s="250"/>
      <c r="S213" s="250"/>
      <c r="T213" s="251"/>
      <c r="U213" s="254"/>
      <c r="V213" s="1782"/>
      <c r="W213" s="249" t="s">
        <v>215</v>
      </c>
      <c r="X213" s="250">
        <f t="shared" si="37"/>
        <v>0</v>
      </c>
      <c r="Y213" s="250">
        <f t="shared" si="35"/>
        <v>0</v>
      </c>
      <c r="Z213" s="250">
        <f t="shared" si="43"/>
        <v>0</v>
      </c>
      <c r="AA213" s="256">
        <f t="shared" si="41"/>
        <v>0</v>
      </c>
      <c r="AB213" s="253"/>
      <c r="AC213" s="1782"/>
      <c r="AD213" s="249" t="s">
        <v>215</v>
      </c>
      <c r="AE213" s="250">
        <f t="shared" si="48"/>
        <v>0</v>
      </c>
      <c r="AF213" s="250">
        <f t="shared" si="36"/>
        <v>0</v>
      </c>
      <c r="AG213" s="250">
        <f t="shared" si="47"/>
        <v>0</v>
      </c>
      <c r="AH213" s="256">
        <f t="shared" si="42"/>
        <v>0</v>
      </c>
      <c r="AI213" s="253"/>
      <c r="AK213" s="255"/>
    </row>
    <row r="214" spans="1:37" hidden="1">
      <c r="A214" s="257"/>
      <c r="B214" s="249"/>
      <c r="C214" s="250"/>
      <c r="D214" s="250"/>
      <c r="E214" s="250"/>
      <c r="F214" s="251"/>
      <c r="G214" s="254"/>
      <c r="H214" s="257"/>
      <c r="I214" s="249"/>
      <c r="J214" s="250"/>
      <c r="K214" s="250"/>
      <c r="L214" s="250"/>
      <c r="M214" s="251"/>
      <c r="N214" s="254"/>
      <c r="O214" s="261"/>
      <c r="P214" s="249"/>
      <c r="Q214" s="250"/>
      <c r="R214" s="250"/>
      <c r="S214" s="250"/>
      <c r="T214" s="251"/>
      <c r="U214" s="254"/>
      <c r="V214" s="1782"/>
      <c r="W214" s="249" t="s">
        <v>216</v>
      </c>
      <c r="X214" s="250">
        <f t="shared" si="37"/>
        <v>0</v>
      </c>
      <c r="Y214" s="250">
        <f t="shared" si="35"/>
        <v>0</v>
      </c>
      <c r="Z214" s="250">
        <f t="shared" si="43"/>
        <v>0</v>
      </c>
      <c r="AA214" s="256">
        <f t="shared" si="41"/>
        <v>0</v>
      </c>
      <c r="AB214" s="253"/>
      <c r="AC214" s="1782"/>
      <c r="AD214" s="249" t="s">
        <v>216</v>
      </c>
      <c r="AE214" s="250">
        <f t="shared" si="48"/>
        <v>0</v>
      </c>
      <c r="AF214" s="250">
        <f t="shared" si="36"/>
        <v>0</v>
      </c>
      <c r="AG214" s="250">
        <f t="shared" si="47"/>
        <v>0</v>
      </c>
      <c r="AH214" s="256">
        <f t="shared" si="42"/>
        <v>0</v>
      </c>
      <c r="AI214" s="253"/>
      <c r="AK214" s="255"/>
    </row>
    <row r="215" spans="1:37" hidden="1">
      <c r="A215" s="257"/>
      <c r="B215" s="249"/>
      <c r="C215" s="250"/>
      <c r="D215" s="250"/>
      <c r="E215" s="250"/>
      <c r="F215" s="251"/>
      <c r="G215" s="254"/>
      <c r="H215" s="257"/>
      <c r="I215" s="249"/>
      <c r="J215" s="250"/>
      <c r="K215" s="250"/>
      <c r="L215" s="250"/>
      <c r="M215" s="251"/>
      <c r="N215" s="254"/>
      <c r="O215" s="261"/>
      <c r="P215" s="249"/>
      <c r="Q215" s="250"/>
      <c r="R215" s="250"/>
      <c r="S215" s="250"/>
      <c r="T215" s="251"/>
      <c r="U215" s="254"/>
      <c r="V215" s="1782"/>
      <c r="W215" s="249" t="s">
        <v>217</v>
      </c>
      <c r="X215" s="250">
        <f t="shared" si="37"/>
        <v>0</v>
      </c>
      <c r="Y215" s="250">
        <f t="shared" si="35"/>
        <v>0</v>
      </c>
      <c r="Z215" s="250">
        <f t="shared" si="43"/>
        <v>0</v>
      </c>
      <c r="AA215" s="256">
        <f t="shared" si="41"/>
        <v>0</v>
      </c>
      <c r="AB215" s="253"/>
      <c r="AC215" s="1782"/>
      <c r="AD215" s="249" t="s">
        <v>217</v>
      </c>
      <c r="AE215" s="250">
        <f t="shared" si="48"/>
        <v>0</v>
      </c>
      <c r="AF215" s="250">
        <f t="shared" si="36"/>
        <v>0</v>
      </c>
      <c r="AG215" s="250">
        <f t="shared" si="47"/>
        <v>0</v>
      </c>
      <c r="AH215" s="256">
        <f t="shared" si="42"/>
        <v>0</v>
      </c>
      <c r="AI215" s="253"/>
      <c r="AK215" s="255"/>
    </row>
    <row r="216" spans="1:37" hidden="1">
      <c r="A216" s="257"/>
      <c r="B216" s="249"/>
      <c r="C216" s="250"/>
      <c r="D216" s="250"/>
      <c r="E216" s="250"/>
      <c r="F216" s="251"/>
      <c r="G216" s="254"/>
      <c r="H216" s="257"/>
      <c r="I216" s="249"/>
      <c r="J216" s="250"/>
      <c r="K216" s="250"/>
      <c r="L216" s="250"/>
      <c r="M216" s="251"/>
      <c r="N216" s="254"/>
      <c r="O216" s="261"/>
      <c r="P216" s="249"/>
      <c r="Q216" s="250"/>
      <c r="R216" s="250"/>
      <c r="S216" s="250"/>
      <c r="T216" s="251"/>
      <c r="U216" s="254"/>
      <c r="V216" s="1782"/>
      <c r="W216" s="249" t="s">
        <v>218</v>
      </c>
      <c r="X216" s="250">
        <f t="shared" si="37"/>
        <v>0</v>
      </c>
      <c r="Y216" s="250">
        <f t="shared" si="35"/>
        <v>0</v>
      </c>
      <c r="Z216" s="250">
        <f t="shared" si="43"/>
        <v>0</v>
      </c>
      <c r="AA216" s="256">
        <f t="shared" si="41"/>
        <v>0</v>
      </c>
      <c r="AB216" s="253"/>
      <c r="AC216" s="1782"/>
      <c r="AD216" s="249" t="s">
        <v>218</v>
      </c>
      <c r="AE216" s="250">
        <f t="shared" si="48"/>
        <v>0</v>
      </c>
      <c r="AF216" s="250">
        <f t="shared" si="36"/>
        <v>0</v>
      </c>
      <c r="AG216" s="250">
        <f t="shared" si="47"/>
        <v>0</v>
      </c>
      <c r="AH216" s="256">
        <f t="shared" si="42"/>
        <v>0</v>
      </c>
      <c r="AI216" s="253"/>
      <c r="AK216" s="255"/>
    </row>
    <row r="217" spans="1:37" hidden="1">
      <c r="A217" s="257"/>
      <c r="B217" s="249"/>
      <c r="C217" s="250"/>
      <c r="D217" s="250"/>
      <c r="E217" s="250"/>
      <c r="F217" s="251"/>
      <c r="G217" s="254"/>
      <c r="H217" s="257"/>
      <c r="I217" s="249"/>
      <c r="J217" s="250"/>
      <c r="K217" s="250"/>
      <c r="L217" s="250"/>
      <c r="M217" s="251"/>
      <c r="N217" s="254"/>
      <c r="O217" s="261"/>
      <c r="P217" s="249"/>
      <c r="Q217" s="250"/>
      <c r="R217" s="250"/>
      <c r="S217" s="250"/>
      <c r="T217" s="251"/>
      <c r="U217" s="254"/>
      <c r="V217" s="1782"/>
      <c r="W217" s="249" t="s">
        <v>219</v>
      </c>
      <c r="X217" s="250">
        <f t="shared" si="37"/>
        <v>0</v>
      </c>
      <c r="Y217" s="250">
        <f t="shared" ref="Y217:Y271" si="49">X217*$Y$5/12</f>
        <v>0</v>
      </c>
      <c r="Z217" s="250">
        <f t="shared" si="43"/>
        <v>0</v>
      </c>
      <c r="AA217" s="256">
        <f t="shared" si="41"/>
        <v>0</v>
      </c>
      <c r="AB217" s="253"/>
      <c r="AC217" s="1782"/>
      <c r="AD217" s="249" t="s">
        <v>219</v>
      </c>
      <c r="AE217" s="250">
        <f t="shared" si="48"/>
        <v>0</v>
      </c>
      <c r="AF217" s="250">
        <f t="shared" ref="AF217:AF280" si="50">AE217*$Y$5/12</f>
        <v>0</v>
      </c>
      <c r="AG217" s="250">
        <f t="shared" si="47"/>
        <v>0</v>
      </c>
      <c r="AH217" s="256">
        <f t="shared" si="42"/>
        <v>0</v>
      </c>
      <c r="AI217" s="253"/>
      <c r="AK217" s="255"/>
    </row>
    <row r="218" spans="1:37" hidden="1">
      <c r="A218" s="257"/>
      <c r="B218" s="249"/>
      <c r="C218" s="250"/>
      <c r="D218" s="250"/>
      <c r="E218" s="250"/>
      <c r="F218" s="251"/>
      <c r="G218" s="254"/>
      <c r="H218" s="257"/>
      <c r="I218" s="249"/>
      <c r="J218" s="250"/>
      <c r="K218" s="250"/>
      <c r="L218" s="250"/>
      <c r="M218" s="251"/>
      <c r="N218" s="254"/>
      <c r="O218" s="261"/>
      <c r="P218" s="249"/>
      <c r="Q218" s="250"/>
      <c r="R218" s="250"/>
      <c r="S218" s="250"/>
      <c r="T218" s="251"/>
      <c r="U218" s="254"/>
      <c r="V218" s="1782"/>
      <c r="W218" s="249" t="s">
        <v>220</v>
      </c>
      <c r="X218" s="250">
        <f t="shared" ref="X218:X271" si="51">X217-Z217</f>
        <v>0</v>
      </c>
      <c r="Y218" s="250">
        <f t="shared" si="49"/>
        <v>0</v>
      </c>
      <c r="Z218" s="250">
        <f t="shared" si="43"/>
        <v>0</v>
      </c>
      <c r="AA218" s="256">
        <f t="shared" si="41"/>
        <v>0</v>
      </c>
      <c r="AB218" s="253"/>
      <c r="AC218" s="1782"/>
      <c r="AD218" s="249" t="s">
        <v>220</v>
      </c>
      <c r="AE218" s="250">
        <f t="shared" si="48"/>
        <v>0</v>
      </c>
      <c r="AF218" s="250">
        <f t="shared" si="50"/>
        <v>0</v>
      </c>
      <c r="AG218" s="250">
        <f t="shared" si="47"/>
        <v>0</v>
      </c>
      <c r="AH218" s="256">
        <f t="shared" si="42"/>
        <v>0</v>
      </c>
      <c r="AI218" s="253"/>
      <c r="AK218" s="255"/>
    </row>
    <row r="219" spans="1:37" hidden="1">
      <c r="A219" s="257"/>
      <c r="B219" s="249"/>
      <c r="C219" s="250"/>
      <c r="D219" s="250"/>
      <c r="E219" s="250"/>
      <c r="F219" s="251"/>
      <c r="G219" s="254"/>
      <c r="H219" s="257"/>
      <c r="I219" s="249"/>
      <c r="J219" s="250"/>
      <c r="K219" s="250"/>
      <c r="L219" s="250"/>
      <c r="M219" s="251"/>
      <c r="N219" s="254"/>
      <c r="O219" s="261"/>
      <c r="P219" s="249"/>
      <c r="Q219" s="250"/>
      <c r="R219" s="250"/>
      <c r="S219" s="250"/>
      <c r="T219" s="251"/>
      <c r="U219" s="254"/>
      <c r="V219" s="1782"/>
      <c r="W219" s="249" t="s">
        <v>221</v>
      </c>
      <c r="X219" s="250">
        <f t="shared" si="51"/>
        <v>0</v>
      </c>
      <c r="Y219" s="250">
        <f t="shared" si="49"/>
        <v>0</v>
      </c>
      <c r="Z219" s="250">
        <f t="shared" si="43"/>
        <v>0</v>
      </c>
      <c r="AA219" s="256">
        <f t="shared" si="41"/>
        <v>0</v>
      </c>
      <c r="AB219" s="253"/>
      <c r="AC219" s="1782"/>
      <c r="AD219" s="249" t="s">
        <v>221</v>
      </c>
      <c r="AE219" s="250">
        <f t="shared" si="48"/>
        <v>0</v>
      </c>
      <c r="AF219" s="250">
        <f t="shared" si="50"/>
        <v>0</v>
      </c>
      <c r="AG219" s="250">
        <f t="shared" si="47"/>
        <v>0</v>
      </c>
      <c r="AH219" s="256">
        <f t="shared" si="42"/>
        <v>0</v>
      </c>
      <c r="AI219" s="253"/>
      <c r="AK219" s="255"/>
    </row>
    <row r="220" spans="1:37" hidden="1">
      <c r="A220" s="257"/>
      <c r="B220" s="249"/>
      <c r="C220" s="250"/>
      <c r="D220" s="250"/>
      <c r="E220" s="250"/>
      <c r="F220" s="251"/>
      <c r="G220" s="254"/>
      <c r="H220" s="257"/>
      <c r="I220" s="249"/>
      <c r="J220" s="250"/>
      <c r="K220" s="250"/>
      <c r="L220" s="250"/>
      <c r="M220" s="251"/>
      <c r="N220" s="254"/>
      <c r="O220" s="261"/>
      <c r="P220" s="249"/>
      <c r="Q220" s="250"/>
      <c r="R220" s="250"/>
      <c r="S220" s="250"/>
      <c r="T220" s="251"/>
      <c r="U220" s="254"/>
      <c r="V220" s="1782"/>
      <c r="W220" s="249" t="s">
        <v>222</v>
      </c>
      <c r="X220" s="250">
        <f t="shared" si="51"/>
        <v>0</v>
      </c>
      <c r="Y220" s="250">
        <f t="shared" si="49"/>
        <v>0</v>
      </c>
      <c r="Z220" s="250">
        <f t="shared" si="43"/>
        <v>0</v>
      </c>
      <c r="AA220" s="256">
        <f t="shared" si="41"/>
        <v>0</v>
      </c>
      <c r="AB220" s="253"/>
      <c r="AC220" s="1782"/>
      <c r="AD220" s="249" t="s">
        <v>222</v>
      </c>
      <c r="AE220" s="250">
        <f t="shared" si="48"/>
        <v>0</v>
      </c>
      <c r="AF220" s="250">
        <f t="shared" si="50"/>
        <v>0</v>
      </c>
      <c r="AG220" s="250">
        <f t="shared" si="47"/>
        <v>0</v>
      </c>
      <c r="AH220" s="256">
        <f t="shared" si="42"/>
        <v>0</v>
      </c>
      <c r="AI220" s="253"/>
      <c r="AK220" s="255"/>
    </row>
    <row r="221" spans="1:37" hidden="1">
      <c r="A221" s="257"/>
      <c r="B221" s="249"/>
      <c r="C221" s="250"/>
      <c r="D221" s="250"/>
      <c r="E221" s="250"/>
      <c r="F221" s="251"/>
      <c r="G221" s="254"/>
      <c r="H221" s="257"/>
      <c r="I221" s="249"/>
      <c r="J221" s="250"/>
      <c r="K221" s="250"/>
      <c r="L221" s="250"/>
      <c r="M221" s="251"/>
      <c r="N221" s="254"/>
      <c r="O221" s="261"/>
      <c r="P221" s="249"/>
      <c r="Q221" s="250"/>
      <c r="R221" s="250"/>
      <c r="S221" s="250"/>
      <c r="T221" s="251"/>
      <c r="U221" s="254"/>
      <c r="V221" s="1782"/>
      <c r="W221" s="249" t="s">
        <v>223</v>
      </c>
      <c r="X221" s="250">
        <f t="shared" si="51"/>
        <v>0</v>
      </c>
      <c r="Y221" s="250">
        <f t="shared" si="49"/>
        <v>0</v>
      </c>
      <c r="Z221" s="250">
        <f t="shared" si="43"/>
        <v>0</v>
      </c>
      <c r="AA221" s="256">
        <f t="shared" si="41"/>
        <v>0</v>
      </c>
      <c r="AB221" s="253"/>
      <c r="AC221" s="1782"/>
      <c r="AD221" s="249" t="s">
        <v>223</v>
      </c>
      <c r="AE221" s="250">
        <f t="shared" si="48"/>
        <v>0</v>
      </c>
      <c r="AF221" s="250">
        <f t="shared" si="50"/>
        <v>0</v>
      </c>
      <c r="AG221" s="250">
        <f t="shared" si="47"/>
        <v>0</v>
      </c>
      <c r="AH221" s="256">
        <f t="shared" si="42"/>
        <v>0</v>
      </c>
      <c r="AI221" s="253"/>
      <c r="AK221" s="255"/>
    </row>
    <row r="222" spans="1:37" hidden="1">
      <c r="A222" s="257"/>
      <c r="B222" s="249"/>
      <c r="C222" s="250"/>
      <c r="D222" s="250"/>
      <c r="E222" s="250"/>
      <c r="F222" s="251"/>
      <c r="G222" s="254"/>
      <c r="H222" s="257"/>
      <c r="I222" s="249"/>
      <c r="J222" s="250"/>
      <c r="K222" s="250"/>
      <c r="L222" s="250"/>
      <c r="M222" s="251"/>
      <c r="N222" s="254"/>
      <c r="O222" s="261"/>
      <c r="P222" s="249"/>
      <c r="Q222" s="250"/>
      <c r="R222" s="250"/>
      <c r="S222" s="250"/>
      <c r="T222" s="251"/>
      <c r="U222" s="254"/>
      <c r="V222" s="1782"/>
      <c r="W222" s="249" t="s">
        <v>224</v>
      </c>
      <c r="X222" s="250">
        <f t="shared" si="51"/>
        <v>0</v>
      </c>
      <c r="Y222" s="250">
        <f t="shared" si="49"/>
        <v>0</v>
      </c>
      <c r="Z222" s="250">
        <f t="shared" si="43"/>
        <v>0</v>
      </c>
      <c r="AA222" s="256">
        <f t="shared" si="41"/>
        <v>0</v>
      </c>
      <c r="AB222" s="253"/>
      <c r="AC222" s="1782"/>
      <c r="AD222" s="249" t="s">
        <v>224</v>
      </c>
      <c r="AE222" s="250">
        <f t="shared" si="48"/>
        <v>0</v>
      </c>
      <c r="AF222" s="250">
        <f t="shared" si="50"/>
        <v>0</v>
      </c>
      <c r="AG222" s="250">
        <f t="shared" si="47"/>
        <v>0</v>
      </c>
      <c r="AH222" s="256">
        <f t="shared" si="42"/>
        <v>0</v>
      </c>
      <c r="AI222" s="253"/>
      <c r="AK222" s="255"/>
    </row>
    <row r="223" spans="1:37" hidden="1">
      <c r="A223" s="257"/>
      <c r="B223" s="249"/>
      <c r="C223" s="250"/>
      <c r="D223" s="250"/>
      <c r="E223" s="250"/>
      <c r="F223" s="251"/>
      <c r="G223" s="254"/>
      <c r="H223" s="257"/>
      <c r="I223" s="249"/>
      <c r="J223" s="250"/>
      <c r="K223" s="250"/>
      <c r="L223" s="250"/>
      <c r="M223" s="251"/>
      <c r="N223" s="254"/>
      <c r="O223" s="261"/>
      <c r="P223" s="249"/>
      <c r="Q223" s="250"/>
      <c r="R223" s="250"/>
      <c r="S223" s="250"/>
      <c r="T223" s="251"/>
      <c r="U223" s="254"/>
      <c r="V223" s="1783"/>
      <c r="W223" s="249" t="s">
        <v>225</v>
      </c>
      <c r="X223" s="250">
        <f t="shared" si="51"/>
        <v>0</v>
      </c>
      <c r="Y223" s="250">
        <f t="shared" si="49"/>
        <v>0</v>
      </c>
      <c r="Z223" s="250">
        <f t="shared" si="43"/>
        <v>0</v>
      </c>
      <c r="AA223" s="256">
        <f t="shared" si="41"/>
        <v>0</v>
      </c>
      <c r="AB223" s="254">
        <f>SUM(Y212:Y223)</f>
        <v>0</v>
      </c>
      <c r="AC223" s="1783"/>
      <c r="AD223" s="249" t="s">
        <v>225</v>
      </c>
      <c r="AE223" s="250">
        <f t="shared" si="48"/>
        <v>0</v>
      </c>
      <c r="AF223" s="250">
        <f t="shared" si="50"/>
        <v>0</v>
      </c>
      <c r="AG223" s="250">
        <f t="shared" si="47"/>
        <v>0</v>
      </c>
      <c r="AH223" s="256">
        <f t="shared" si="42"/>
        <v>0</v>
      </c>
      <c r="AI223" s="254">
        <f>SUM(AF212:AF223)</f>
        <v>0</v>
      </c>
      <c r="AJ223" s="230">
        <f>V212</f>
        <v>2038</v>
      </c>
      <c r="AK223" s="255">
        <f>G223+N223+U223+AB223+AI223</f>
        <v>0</v>
      </c>
    </row>
    <row r="224" spans="1:37" hidden="1">
      <c r="A224" s="257"/>
      <c r="B224" s="249"/>
      <c r="C224" s="250"/>
      <c r="D224" s="250"/>
      <c r="E224" s="250"/>
      <c r="F224" s="251"/>
      <c r="G224" s="254"/>
      <c r="H224" s="257"/>
      <c r="I224" s="249"/>
      <c r="J224" s="250"/>
      <c r="K224" s="250"/>
      <c r="L224" s="250"/>
      <c r="M224" s="251"/>
      <c r="N224" s="254"/>
      <c r="O224" s="261"/>
      <c r="P224" s="249"/>
      <c r="Q224" s="250"/>
      <c r="R224" s="250"/>
      <c r="S224" s="250"/>
      <c r="T224" s="251"/>
      <c r="U224" s="254"/>
      <c r="V224" s="1781">
        <v>2039</v>
      </c>
      <c r="W224" s="249" t="s">
        <v>214</v>
      </c>
      <c r="X224" s="250">
        <f t="shared" si="51"/>
        <v>0</v>
      </c>
      <c r="Y224" s="250">
        <f t="shared" si="49"/>
        <v>0</v>
      </c>
      <c r="Z224" s="250">
        <f t="shared" si="43"/>
        <v>0</v>
      </c>
      <c r="AA224" s="256">
        <f t="shared" si="41"/>
        <v>0</v>
      </c>
      <c r="AB224" s="252"/>
      <c r="AC224" s="1781">
        <v>2039</v>
      </c>
      <c r="AD224" s="249" t="s">
        <v>214</v>
      </c>
      <c r="AE224" s="250">
        <f t="shared" si="48"/>
        <v>0</v>
      </c>
      <c r="AF224" s="250">
        <f t="shared" si="50"/>
        <v>0</v>
      </c>
      <c r="AG224" s="250">
        <f t="shared" si="47"/>
        <v>0</v>
      </c>
      <c r="AH224" s="256">
        <f t="shared" si="42"/>
        <v>0</v>
      </c>
      <c r="AI224" s="252"/>
      <c r="AK224" s="255"/>
    </row>
    <row r="225" spans="1:37" hidden="1">
      <c r="A225" s="257"/>
      <c r="B225" s="249"/>
      <c r="C225" s="250"/>
      <c r="D225" s="250"/>
      <c r="E225" s="250"/>
      <c r="F225" s="251"/>
      <c r="G225" s="254"/>
      <c r="H225" s="257"/>
      <c r="I225" s="249"/>
      <c r="J225" s="250"/>
      <c r="K225" s="250"/>
      <c r="L225" s="250"/>
      <c r="M225" s="251"/>
      <c r="N225" s="254"/>
      <c r="O225" s="261"/>
      <c r="P225" s="249"/>
      <c r="Q225" s="250"/>
      <c r="R225" s="250"/>
      <c r="S225" s="250"/>
      <c r="T225" s="251"/>
      <c r="U225" s="254"/>
      <c r="V225" s="1782"/>
      <c r="W225" s="249" t="s">
        <v>215</v>
      </c>
      <c r="X225" s="250">
        <f t="shared" si="51"/>
        <v>0</v>
      </c>
      <c r="Y225" s="250">
        <f t="shared" si="49"/>
        <v>0</v>
      </c>
      <c r="Z225" s="250">
        <f t="shared" si="43"/>
        <v>0</v>
      </c>
      <c r="AA225" s="256">
        <f t="shared" si="41"/>
        <v>0</v>
      </c>
      <c r="AB225" s="253"/>
      <c r="AC225" s="1782"/>
      <c r="AD225" s="249" t="s">
        <v>215</v>
      </c>
      <c r="AE225" s="250">
        <f t="shared" si="48"/>
        <v>0</v>
      </c>
      <c r="AF225" s="250">
        <f t="shared" si="50"/>
        <v>0</v>
      </c>
      <c r="AG225" s="250">
        <f t="shared" si="47"/>
        <v>0</v>
      </c>
      <c r="AH225" s="256">
        <f t="shared" si="42"/>
        <v>0</v>
      </c>
      <c r="AI225" s="253"/>
      <c r="AK225" s="255"/>
    </row>
    <row r="226" spans="1:37" hidden="1">
      <c r="A226" s="257"/>
      <c r="B226" s="249"/>
      <c r="C226" s="250"/>
      <c r="D226" s="250"/>
      <c r="E226" s="250"/>
      <c r="F226" s="251"/>
      <c r="G226" s="254"/>
      <c r="H226" s="257"/>
      <c r="I226" s="249"/>
      <c r="J226" s="250"/>
      <c r="K226" s="250"/>
      <c r="L226" s="250"/>
      <c r="M226" s="251"/>
      <c r="N226" s="254"/>
      <c r="O226" s="261"/>
      <c r="P226" s="249"/>
      <c r="Q226" s="250"/>
      <c r="R226" s="250"/>
      <c r="S226" s="250"/>
      <c r="T226" s="251"/>
      <c r="U226" s="254"/>
      <c r="V226" s="1782"/>
      <c r="W226" s="249" t="s">
        <v>216</v>
      </c>
      <c r="X226" s="250">
        <f t="shared" si="51"/>
        <v>0</v>
      </c>
      <c r="Y226" s="250">
        <f t="shared" si="49"/>
        <v>0</v>
      </c>
      <c r="Z226" s="250">
        <f t="shared" si="43"/>
        <v>0</v>
      </c>
      <c r="AA226" s="256">
        <f t="shared" ref="AA226:AA283" si="52">Y226+Z226</f>
        <v>0</v>
      </c>
      <c r="AB226" s="253"/>
      <c r="AC226" s="1782"/>
      <c r="AD226" s="249" t="s">
        <v>216</v>
      </c>
      <c r="AE226" s="250">
        <f t="shared" si="48"/>
        <v>0</v>
      </c>
      <c r="AF226" s="250">
        <f t="shared" si="50"/>
        <v>0</v>
      </c>
      <c r="AG226" s="250">
        <f t="shared" si="47"/>
        <v>0</v>
      </c>
      <c r="AH226" s="256">
        <f t="shared" ref="AH226:AH289" si="53">AF226+AG226</f>
        <v>0</v>
      </c>
      <c r="AI226" s="253"/>
      <c r="AK226" s="255"/>
    </row>
    <row r="227" spans="1:37" hidden="1">
      <c r="A227" s="257"/>
      <c r="B227" s="249"/>
      <c r="C227" s="250"/>
      <c r="D227" s="250"/>
      <c r="E227" s="250"/>
      <c r="F227" s="251"/>
      <c r="G227" s="254"/>
      <c r="H227" s="257"/>
      <c r="I227" s="249"/>
      <c r="J227" s="250"/>
      <c r="K227" s="250"/>
      <c r="L227" s="250"/>
      <c r="M227" s="251"/>
      <c r="N227" s="254"/>
      <c r="O227" s="261"/>
      <c r="P227" s="249"/>
      <c r="Q227" s="250"/>
      <c r="R227" s="250"/>
      <c r="S227" s="250"/>
      <c r="T227" s="251"/>
      <c r="U227" s="254"/>
      <c r="V227" s="1782"/>
      <c r="W227" s="249" t="s">
        <v>217</v>
      </c>
      <c r="X227" s="250">
        <f t="shared" si="51"/>
        <v>0</v>
      </c>
      <c r="Y227" s="250">
        <f t="shared" si="49"/>
        <v>0</v>
      </c>
      <c r="Z227" s="250">
        <f t="shared" si="43"/>
        <v>0</v>
      </c>
      <c r="AA227" s="256">
        <f t="shared" si="52"/>
        <v>0</v>
      </c>
      <c r="AB227" s="253"/>
      <c r="AC227" s="1782"/>
      <c r="AD227" s="249" t="s">
        <v>217</v>
      </c>
      <c r="AE227" s="250">
        <f t="shared" si="48"/>
        <v>0</v>
      </c>
      <c r="AF227" s="250">
        <f t="shared" si="50"/>
        <v>0</v>
      </c>
      <c r="AG227" s="250">
        <f t="shared" si="47"/>
        <v>0</v>
      </c>
      <c r="AH227" s="256">
        <f t="shared" si="53"/>
        <v>0</v>
      </c>
      <c r="AI227" s="253"/>
      <c r="AK227" s="255"/>
    </row>
    <row r="228" spans="1:37" hidden="1">
      <c r="A228" s="257"/>
      <c r="B228" s="249"/>
      <c r="C228" s="250"/>
      <c r="D228" s="250"/>
      <c r="E228" s="250"/>
      <c r="F228" s="251"/>
      <c r="G228" s="254"/>
      <c r="H228" s="257"/>
      <c r="I228" s="249"/>
      <c r="J228" s="250"/>
      <c r="K228" s="250"/>
      <c r="L228" s="250"/>
      <c r="M228" s="251"/>
      <c r="N228" s="254"/>
      <c r="O228" s="261"/>
      <c r="P228" s="249"/>
      <c r="Q228" s="250"/>
      <c r="R228" s="250"/>
      <c r="S228" s="250"/>
      <c r="T228" s="251"/>
      <c r="U228" s="254"/>
      <c r="V228" s="1782"/>
      <c r="W228" s="249" t="s">
        <v>218</v>
      </c>
      <c r="X228" s="250">
        <f t="shared" si="51"/>
        <v>0</v>
      </c>
      <c r="Y228" s="250">
        <f t="shared" si="49"/>
        <v>0</v>
      </c>
      <c r="Z228" s="250">
        <f t="shared" si="43"/>
        <v>0</v>
      </c>
      <c r="AA228" s="256">
        <f t="shared" si="52"/>
        <v>0</v>
      </c>
      <c r="AB228" s="253"/>
      <c r="AC228" s="1782"/>
      <c r="AD228" s="249" t="s">
        <v>218</v>
      </c>
      <c r="AE228" s="250">
        <f t="shared" si="48"/>
        <v>0</v>
      </c>
      <c r="AF228" s="250">
        <f t="shared" si="50"/>
        <v>0</v>
      </c>
      <c r="AG228" s="250">
        <f t="shared" si="47"/>
        <v>0</v>
      </c>
      <c r="AH228" s="256">
        <f t="shared" si="53"/>
        <v>0</v>
      </c>
      <c r="AI228" s="253"/>
      <c r="AK228" s="255"/>
    </row>
    <row r="229" spans="1:37" hidden="1">
      <c r="A229" s="257"/>
      <c r="B229" s="249"/>
      <c r="C229" s="250"/>
      <c r="D229" s="250"/>
      <c r="E229" s="250"/>
      <c r="F229" s="251"/>
      <c r="G229" s="254"/>
      <c r="H229" s="257"/>
      <c r="I229" s="249"/>
      <c r="J229" s="250"/>
      <c r="K229" s="250"/>
      <c r="L229" s="250"/>
      <c r="M229" s="251"/>
      <c r="N229" s="254"/>
      <c r="O229" s="261"/>
      <c r="P229" s="249"/>
      <c r="Q229" s="250"/>
      <c r="R229" s="250"/>
      <c r="S229" s="250"/>
      <c r="T229" s="251"/>
      <c r="U229" s="254"/>
      <c r="V229" s="1782"/>
      <c r="W229" s="249" t="s">
        <v>219</v>
      </c>
      <c r="X229" s="250">
        <f t="shared" si="51"/>
        <v>0</v>
      </c>
      <c r="Y229" s="250">
        <f t="shared" si="49"/>
        <v>0</v>
      </c>
      <c r="Z229" s="250">
        <f t="shared" ref="Z229:Z271" si="54">$X$5/120</f>
        <v>0</v>
      </c>
      <c r="AA229" s="256">
        <f t="shared" si="52"/>
        <v>0</v>
      </c>
      <c r="AB229" s="253"/>
      <c r="AC229" s="1782"/>
      <c r="AD229" s="249" t="s">
        <v>219</v>
      </c>
      <c r="AE229" s="250">
        <f t="shared" si="48"/>
        <v>0</v>
      </c>
      <c r="AF229" s="250">
        <f t="shared" si="50"/>
        <v>0</v>
      </c>
      <c r="AG229" s="250">
        <f t="shared" si="47"/>
        <v>0</v>
      </c>
      <c r="AH229" s="256">
        <f t="shared" si="53"/>
        <v>0</v>
      </c>
      <c r="AI229" s="253"/>
      <c r="AK229" s="255"/>
    </row>
    <row r="230" spans="1:37" hidden="1">
      <c r="A230" s="257"/>
      <c r="B230" s="249"/>
      <c r="C230" s="250"/>
      <c r="D230" s="250"/>
      <c r="E230" s="250"/>
      <c r="F230" s="251"/>
      <c r="G230" s="254"/>
      <c r="H230" s="257"/>
      <c r="I230" s="249"/>
      <c r="J230" s="250"/>
      <c r="K230" s="250"/>
      <c r="L230" s="250"/>
      <c r="M230" s="251"/>
      <c r="N230" s="254"/>
      <c r="O230" s="261"/>
      <c r="P230" s="249"/>
      <c r="Q230" s="250"/>
      <c r="R230" s="250"/>
      <c r="S230" s="250"/>
      <c r="T230" s="251"/>
      <c r="U230" s="254"/>
      <c r="V230" s="1782"/>
      <c r="W230" s="249" t="s">
        <v>220</v>
      </c>
      <c r="X230" s="250">
        <f t="shared" si="51"/>
        <v>0</v>
      </c>
      <c r="Y230" s="250">
        <f t="shared" si="49"/>
        <v>0</v>
      </c>
      <c r="Z230" s="250">
        <f t="shared" si="54"/>
        <v>0</v>
      </c>
      <c r="AA230" s="256">
        <f t="shared" si="52"/>
        <v>0</v>
      </c>
      <c r="AB230" s="253"/>
      <c r="AC230" s="1782"/>
      <c r="AD230" s="249" t="s">
        <v>220</v>
      </c>
      <c r="AE230" s="250">
        <f t="shared" si="48"/>
        <v>0</v>
      </c>
      <c r="AF230" s="250">
        <f t="shared" si="50"/>
        <v>0</v>
      </c>
      <c r="AG230" s="250">
        <f t="shared" si="47"/>
        <v>0</v>
      </c>
      <c r="AH230" s="256">
        <f t="shared" si="53"/>
        <v>0</v>
      </c>
      <c r="AI230" s="253"/>
      <c r="AK230" s="255"/>
    </row>
    <row r="231" spans="1:37" hidden="1">
      <c r="A231" s="257"/>
      <c r="B231" s="249"/>
      <c r="C231" s="250"/>
      <c r="D231" s="250"/>
      <c r="E231" s="250"/>
      <c r="F231" s="251"/>
      <c r="G231" s="254"/>
      <c r="H231" s="257"/>
      <c r="I231" s="249"/>
      <c r="J231" s="250"/>
      <c r="K231" s="250"/>
      <c r="L231" s="250"/>
      <c r="M231" s="251"/>
      <c r="N231" s="254"/>
      <c r="O231" s="261"/>
      <c r="P231" s="249"/>
      <c r="Q231" s="250"/>
      <c r="R231" s="250"/>
      <c r="S231" s="250"/>
      <c r="T231" s="251"/>
      <c r="U231" s="254"/>
      <c r="V231" s="1782"/>
      <c r="W231" s="249" t="s">
        <v>221</v>
      </c>
      <c r="X231" s="250">
        <f t="shared" si="51"/>
        <v>0</v>
      </c>
      <c r="Y231" s="250">
        <f t="shared" si="49"/>
        <v>0</v>
      </c>
      <c r="Z231" s="250">
        <f t="shared" si="54"/>
        <v>0</v>
      </c>
      <c r="AA231" s="256">
        <f t="shared" si="52"/>
        <v>0</v>
      </c>
      <c r="AB231" s="253"/>
      <c r="AC231" s="1782"/>
      <c r="AD231" s="249" t="s">
        <v>221</v>
      </c>
      <c r="AE231" s="250">
        <f t="shared" si="48"/>
        <v>0</v>
      </c>
      <c r="AF231" s="250">
        <f t="shared" si="50"/>
        <v>0</v>
      </c>
      <c r="AG231" s="250">
        <f t="shared" si="47"/>
        <v>0</v>
      </c>
      <c r="AH231" s="256">
        <f t="shared" si="53"/>
        <v>0</v>
      </c>
      <c r="AI231" s="253"/>
      <c r="AK231" s="255"/>
    </row>
    <row r="232" spans="1:37" hidden="1">
      <c r="A232" s="257"/>
      <c r="B232" s="249"/>
      <c r="C232" s="250"/>
      <c r="D232" s="250"/>
      <c r="E232" s="250"/>
      <c r="F232" s="251"/>
      <c r="G232" s="254"/>
      <c r="H232" s="257"/>
      <c r="I232" s="249"/>
      <c r="J232" s="250"/>
      <c r="K232" s="250"/>
      <c r="L232" s="250"/>
      <c r="M232" s="251"/>
      <c r="N232" s="254"/>
      <c r="O232" s="261"/>
      <c r="P232" s="249"/>
      <c r="Q232" s="250"/>
      <c r="R232" s="250"/>
      <c r="S232" s="250"/>
      <c r="T232" s="251"/>
      <c r="U232" s="254"/>
      <c r="V232" s="1782"/>
      <c r="W232" s="249" t="s">
        <v>222</v>
      </c>
      <c r="X232" s="250">
        <f t="shared" si="51"/>
        <v>0</v>
      </c>
      <c r="Y232" s="250">
        <f t="shared" si="49"/>
        <v>0</v>
      </c>
      <c r="Z232" s="250">
        <f t="shared" si="54"/>
        <v>0</v>
      </c>
      <c r="AA232" s="256">
        <f t="shared" si="52"/>
        <v>0</v>
      </c>
      <c r="AB232" s="253"/>
      <c r="AC232" s="1782"/>
      <c r="AD232" s="249" t="s">
        <v>222</v>
      </c>
      <c r="AE232" s="250">
        <f t="shared" si="48"/>
        <v>0</v>
      </c>
      <c r="AF232" s="250">
        <f t="shared" si="50"/>
        <v>0</v>
      </c>
      <c r="AG232" s="250">
        <f t="shared" si="47"/>
        <v>0</v>
      </c>
      <c r="AH232" s="256">
        <f t="shared" si="53"/>
        <v>0</v>
      </c>
      <c r="AI232" s="253"/>
      <c r="AK232" s="255"/>
    </row>
    <row r="233" spans="1:37" hidden="1">
      <c r="A233" s="257"/>
      <c r="B233" s="249"/>
      <c r="C233" s="250"/>
      <c r="D233" s="250"/>
      <c r="E233" s="250"/>
      <c r="F233" s="251"/>
      <c r="G233" s="254"/>
      <c r="H233" s="257"/>
      <c r="I233" s="249"/>
      <c r="J233" s="250"/>
      <c r="K233" s="250"/>
      <c r="L233" s="250"/>
      <c r="M233" s="251"/>
      <c r="N233" s="254"/>
      <c r="O233" s="261"/>
      <c r="P233" s="249"/>
      <c r="Q233" s="250"/>
      <c r="R233" s="250"/>
      <c r="S233" s="250"/>
      <c r="T233" s="251"/>
      <c r="U233" s="254"/>
      <c r="V233" s="1782"/>
      <c r="W233" s="249" t="s">
        <v>223</v>
      </c>
      <c r="X233" s="250">
        <f t="shared" si="51"/>
        <v>0</v>
      </c>
      <c r="Y233" s="250">
        <f t="shared" si="49"/>
        <v>0</v>
      </c>
      <c r="Z233" s="250">
        <f t="shared" si="54"/>
        <v>0</v>
      </c>
      <c r="AA233" s="256">
        <f t="shared" si="52"/>
        <v>0</v>
      </c>
      <c r="AB233" s="253"/>
      <c r="AC233" s="1782"/>
      <c r="AD233" s="249" t="s">
        <v>223</v>
      </c>
      <c r="AE233" s="250">
        <f t="shared" si="48"/>
        <v>0</v>
      </c>
      <c r="AF233" s="250">
        <f t="shared" si="50"/>
        <v>0</v>
      </c>
      <c r="AG233" s="250">
        <f t="shared" si="47"/>
        <v>0</v>
      </c>
      <c r="AH233" s="256">
        <f t="shared" si="53"/>
        <v>0</v>
      </c>
      <c r="AI233" s="253"/>
      <c r="AK233" s="255"/>
    </row>
    <row r="234" spans="1:37" hidden="1">
      <c r="A234" s="257"/>
      <c r="B234" s="249"/>
      <c r="C234" s="250"/>
      <c r="D234" s="250"/>
      <c r="E234" s="250"/>
      <c r="F234" s="251"/>
      <c r="G234" s="254"/>
      <c r="H234" s="257"/>
      <c r="I234" s="249"/>
      <c r="J234" s="250"/>
      <c r="K234" s="250"/>
      <c r="L234" s="250"/>
      <c r="M234" s="251"/>
      <c r="N234" s="254"/>
      <c r="O234" s="261"/>
      <c r="P234" s="249"/>
      <c r="Q234" s="250"/>
      <c r="R234" s="250"/>
      <c r="S234" s="250"/>
      <c r="T234" s="251"/>
      <c r="U234" s="254"/>
      <c r="V234" s="1782"/>
      <c r="W234" s="249" t="s">
        <v>224</v>
      </c>
      <c r="X234" s="250">
        <f t="shared" si="51"/>
        <v>0</v>
      </c>
      <c r="Y234" s="250">
        <f t="shared" si="49"/>
        <v>0</v>
      </c>
      <c r="Z234" s="250">
        <f t="shared" si="54"/>
        <v>0</v>
      </c>
      <c r="AA234" s="256">
        <f t="shared" si="52"/>
        <v>0</v>
      </c>
      <c r="AB234" s="253"/>
      <c r="AC234" s="1782"/>
      <c r="AD234" s="249" t="s">
        <v>224</v>
      </c>
      <c r="AE234" s="250">
        <f t="shared" si="48"/>
        <v>0</v>
      </c>
      <c r="AF234" s="250">
        <f t="shared" si="50"/>
        <v>0</v>
      </c>
      <c r="AG234" s="250">
        <f t="shared" si="47"/>
        <v>0</v>
      </c>
      <c r="AH234" s="256">
        <f t="shared" si="53"/>
        <v>0</v>
      </c>
      <c r="AI234" s="253"/>
      <c r="AK234" s="255"/>
    </row>
    <row r="235" spans="1:37" hidden="1">
      <c r="A235" s="257"/>
      <c r="B235" s="249"/>
      <c r="C235" s="250"/>
      <c r="D235" s="250"/>
      <c r="E235" s="250"/>
      <c r="F235" s="251"/>
      <c r="G235" s="254"/>
      <c r="H235" s="257"/>
      <c r="I235" s="249"/>
      <c r="J235" s="250"/>
      <c r="K235" s="250"/>
      <c r="L235" s="250"/>
      <c r="M235" s="251"/>
      <c r="N235" s="254"/>
      <c r="O235" s="261"/>
      <c r="P235" s="249"/>
      <c r="Q235" s="250"/>
      <c r="R235" s="250"/>
      <c r="S235" s="250"/>
      <c r="T235" s="251"/>
      <c r="U235" s="254"/>
      <c r="V235" s="1783"/>
      <c r="W235" s="249" t="s">
        <v>225</v>
      </c>
      <c r="X235" s="250">
        <f t="shared" si="51"/>
        <v>0</v>
      </c>
      <c r="Y235" s="250">
        <f t="shared" si="49"/>
        <v>0</v>
      </c>
      <c r="Z235" s="250">
        <f t="shared" si="54"/>
        <v>0</v>
      </c>
      <c r="AA235" s="256">
        <f t="shared" si="52"/>
        <v>0</v>
      </c>
      <c r="AB235" s="254">
        <f>SUM(Y224:Y235)</f>
        <v>0</v>
      </c>
      <c r="AC235" s="1783"/>
      <c r="AD235" s="249" t="s">
        <v>225</v>
      </c>
      <c r="AE235" s="250">
        <f t="shared" si="48"/>
        <v>0</v>
      </c>
      <c r="AF235" s="250">
        <f t="shared" si="50"/>
        <v>0</v>
      </c>
      <c r="AG235" s="250">
        <f t="shared" si="47"/>
        <v>0</v>
      </c>
      <c r="AH235" s="256">
        <f t="shared" si="53"/>
        <v>0</v>
      </c>
      <c r="AI235" s="254">
        <f>SUM(AF224:AF235)</f>
        <v>0</v>
      </c>
      <c r="AJ235" s="230">
        <f>V224</f>
        <v>2039</v>
      </c>
      <c r="AK235" s="255">
        <f>G235+N235+U235+AB235+AI235</f>
        <v>0</v>
      </c>
    </row>
    <row r="236" spans="1:37" hidden="1">
      <c r="A236" s="257"/>
      <c r="B236" s="249"/>
      <c r="C236" s="250"/>
      <c r="D236" s="250"/>
      <c r="E236" s="250"/>
      <c r="F236" s="251"/>
      <c r="G236" s="254"/>
      <c r="H236" s="257"/>
      <c r="I236" s="249"/>
      <c r="J236" s="250"/>
      <c r="K236" s="250"/>
      <c r="L236" s="250"/>
      <c r="M236" s="251"/>
      <c r="N236" s="254"/>
      <c r="O236" s="261"/>
      <c r="P236" s="249"/>
      <c r="Q236" s="250"/>
      <c r="R236" s="250"/>
      <c r="S236" s="250"/>
      <c r="T236" s="251"/>
      <c r="U236" s="254"/>
      <c r="V236" s="1781">
        <v>2040</v>
      </c>
      <c r="W236" s="249" t="s">
        <v>214</v>
      </c>
      <c r="X236" s="250">
        <f t="shared" si="51"/>
        <v>0</v>
      </c>
      <c r="Y236" s="250">
        <f t="shared" si="49"/>
        <v>0</v>
      </c>
      <c r="Z236" s="250">
        <f t="shared" si="54"/>
        <v>0</v>
      </c>
      <c r="AA236" s="256">
        <f t="shared" si="52"/>
        <v>0</v>
      </c>
      <c r="AB236" s="252"/>
      <c r="AC236" s="1781">
        <v>2040</v>
      </c>
      <c r="AD236" s="249" t="s">
        <v>214</v>
      </c>
      <c r="AE236" s="250">
        <f t="shared" si="48"/>
        <v>0</v>
      </c>
      <c r="AF236" s="250">
        <f t="shared" si="50"/>
        <v>0</v>
      </c>
      <c r="AG236" s="250">
        <f t="shared" si="47"/>
        <v>0</v>
      </c>
      <c r="AH236" s="256">
        <f t="shared" si="53"/>
        <v>0</v>
      </c>
      <c r="AI236" s="252"/>
      <c r="AK236" s="255"/>
    </row>
    <row r="237" spans="1:37" hidden="1">
      <c r="A237" s="257"/>
      <c r="B237" s="249"/>
      <c r="C237" s="250"/>
      <c r="D237" s="250"/>
      <c r="E237" s="250"/>
      <c r="F237" s="251"/>
      <c r="G237" s="254"/>
      <c r="H237" s="257"/>
      <c r="I237" s="249"/>
      <c r="J237" s="250"/>
      <c r="K237" s="250"/>
      <c r="L237" s="250"/>
      <c r="M237" s="251"/>
      <c r="N237" s="254"/>
      <c r="O237" s="261"/>
      <c r="P237" s="249"/>
      <c r="Q237" s="250"/>
      <c r="R237" s="250"/>
      <c r="S237" s="250"/>
      <c r="T237" s="251"/>
      <c r="U237" s="254"/>
      <c r="V237" s="1782"/>
      <c r="W237" s="249" t="s">
        <v>215</v>
      </c>
      <c r="X237" s="250">
        <f t="shared" si="51"/>
        <v>0</v>
      </c>
      <c r="Y237" s="250">
        <f t="shared" si="49"/>
        <v>0</v>
      </c>
      <c r="Z237" s="250">
        <f t="shared" si="54"/>
        <v>0</v>
      </c>
      <c r="AA237" s="256">
        <f t="shared" si="52"/>
        <v>0</v>
      </c>
      <c r="AB237" s="253"/>
      <c r="AC237" s="1782"/>
      <c r="AD237" s="249" t="s">
        <v>215</v>
      </c>
      <c r="AE237" s="250">
        <f t="shared" si="48"/>
        <v>0</v>
      </c>
      <c r="AF237" s="250">
        <f t="shared" si="50"/>
        <v>0</v>
      </c>
      <c r="AG237" s="250">
        <f t="shared" si="47"/>
        <v>0</v>
      </c>
      <c r="AH237" s="256">
        <f t="shared" si="53"/>
        <v>0</v>
      </c>
      <c r="AI237" s="253"/>
      <c r="AK237" s="255"/>
    </row>
    <row r="238" spans="1:37" hidden="1">
      <c r="A238" s="257"/>
      <c r="B238" s="249"/>
      <c r="C238" s="250"/>
      <c r="D238" s="250"/>
      <c r="E238" s="250"/>
      <c r="F238" s="251"/>
      <c r="G238" s="254"/>
      <c r="H238" s="257"/>
      <c r="I238" s="249"/>
      <c r="J238" s="250"/>
      <c r="K238" s="250"/>
      <c r="L238" s="250"/>
      <c r="M238" s="251"/>
      <c r="N238" s="254"/>
      <c r="O238" s="261"/>
      <c r="P238" s="249"/>
      <c r="Q238" s="250"/>
      <c r="R238" s="250"/>
      <c r="S238" s="250"/>
      <c r="T238" s="251"/>
      <c r="U238" s="254"/>
      <c r="V238" s="1782"/>
      <c r="W238" s="249" t="s">
        <v>216</v>
      </c>
      <c r="X238" s="250">
        <f t="shared" si="51"/>
        <v>0</v>
      </c>
      <c r="Y238" s="250">
        <f t="shared" si="49"/>
        <v>0</v>
      </c>
      <c r="Z238" s="250">
        <f t="shared" si="54"/>
        <v>0</v>
      </c>
      <c r="AA238" s="256">
        <f t="shared" si="52"/>
        <v>0</v>
      </c>
      <c r="AB238" s="253"/>
      <c r="AC238" s="1782"/>
      <c r="AD238" s="249" t="s">
        <v>216</v>
      </c>
      <c r="AE238" s="250">
        <f t="shared" si="48"/>
        <v>0</v>
      </c>
      <c r="AF238" s="250">
        <f t="shared" si="50"/>
        <v>0</v>
      </c>
      <c r="AG238" s="250">
        <f t="shared" si="47"/>
        <v>0</v>
      </c>
      <c r="AH238" s="256">
        <f t="shared" si="53"/>
        <v>0</v>
      </c>
      <c r="AI238" s="253"/>
      <c r="AK238" s="255"/>
    </row>
    <row r="239" spans="1:37" hidden="1">
      <c r="A239" s="257"/>
      <c r="B239" s="249"/>
      <c r="C239" s="250"/>
      <c r="D239" s="250"/>
      <c r="E239" s="250"/>
      <c r="F239" s="251"/>
      <c r="G239" s="254"/>
      <c r="H239" s="257"/>
      <c r="I239" s="249"/>
      <c r="J239" s="250"/>
      <c r="K239" s="250"/>
      <c r="L239" s="250"/>
      <c r="M239" s="251"/>
      <c r="N239" s="254"/>
      <c r="O239" s="261"/>
      <c r="P239" s="249"/>
      <c r="Q239" s="250"/>
      <c r="R239" s="250"/>
      <c r="S239" s="250"/>
      <c r="T239" s="251"/>
      <c r="U239" s="254"/>
      <c r="V239" s="1782"/>
      <c r="W239" s="249" t="s">
        <v>217</v>
      </c>
      <c r="X239" s="250">
        <f t="shared" si="51"/>
        <v>0</v>
      </c>
      <c r="Y239" s="250">
        <f t="shared" si="49"/>
        <v>0</v>
      </c>
      <c r="Z239" s="250">
        <f t="shared" si="54"/>
        <v>0</v>
      </c>
      <c r="AA239" s="256">
        <f t="shared" si="52"/>
        <v>0</v>
      </c>
      <c r="AB239" s="253"/>
      <c r="AC239" s="1782"/>
      <c r="AD239" s="249" t="s">
        <v>217</v>
      </c>
      <c r="AE239" s="250">
        <f t="shared" si="48"/>
        <v>0</v>
      </c>
      <c r="AF239" s="250">
        <f t="shared" si="50"/>
        <v>0</v>
      </c>
      <c r="AG239" s="250">
        <f t="shared" si="47"/>
        <v>0</v>
      </c>
      <c r="AH239" s="256">
        <f t="shared" si="53"/>
        <v>0</v>
      </c>
      <c r="AI239" s="253"/>
      <c r="AK239" s="255"/>
    </row>
    <row r="240" spans="1:37" hidden="1">
      <c r="A240" s="257"/>
      <c r="B240" s="249"/>
      <c r="C240" s="250"/>
      <c r="D240" s="250"/>
      <c r="E240" s="250"/>
      <c r="F240" s="251"/>
      <c r="G240" s="254"/>
      <c r="H240" s="257"/>
      <c r="I240" s="249"/>
      <c r="J240" s="250"/>
      <c r="K240" s="250"/>
      <c r="L240" s="250"/>
      <c r="M240" s="251"/>
      <c r="N240" s="254"/>
      <c r="O240" s="261"/>
      <c r="P240" s="249"/>
      <c r="Q240" s="250"/>
      <c r="R240" s="250"/>
      <c r="S240" s="250"/>
      <c r="T240" s="251"/>
      <c r="U240" s="254"/>
      <c r="V240" s="1782"/>
      <c r="W240" s="249" t="s">
        <v>218</v>
      </c>
      <c r="X240" s="250">
        <f t="shared" si="51"/>
        <v>0</v>
      </c>
      <c r="Y240" s="250">
        <f t="shared" si="49"/>
        <v>0</v>
      </c>
      <c r="Z240" s="250">
        <f t="shared" si="54"/>
        <v>0</v>
      </c>
      <c r="AA240" s="256">
        <f t="shared" si="52"/>
        <v>0</v>
      </c>
      <c r="AB240" s="253"/>
      <c r="AC240" s="1782"/>
      <c r="AD240" s="249" t="s">
        <v>218</v>
      </c>
      <c r="AE240" s="250">
        <f t="shared" si="48"/>
        <v>0</v>
      </c>
      <c r="AF240" s="250">
        <f t="shared" si="50"/>
        <v>0</v>
      </c>
      <c r="AG240" s="250">
        <f t="shared" si="47"/>
        <v>0</v>
      </c>
      <c r="AH240" s="256">
        <f t="shared" si="53"/>
        <v>0</v>
      </c>
      <c r="AI240" s="253"/>
      <c r="AK240" s="255"/>
    </row>
    <row r="241" spans="1:37" hidden="1">
      <c r="A241" s="257"/>
      <c r="B241" s="249"/>
      <c r="C241" s="250"/>
      <c r="D241" s="250"/>
      <c r="E241" s="250"/>
      <c r="F241" s="251"/>
      <c r="G241" s="254"/>
      <c r="H241" s="257"/>
      <c r="I241" s="249"/>
      <c r="J241" s="250"/>
      <c r="K241" s="250"/>
      <c r="L241" s="250"/>
      <c r="M241" s="251"/>
      <c r="N241" s="254"/>
      <c r="O241" s="261"/>
      <c r="P241" s="249"/>
      <c r="Q241" s="250"/>
      <c r="R241" s="250"/>
      <c r="S241" s="250"/>
      <c r="T241" s="251"/>
      <c r="U241" s="254"/>
      <c r="V241" s="1782"/>
      <c r="W241" s="249" t="s">
        <v>219</v>
      </c>
      <c r="X241" s="250">
        <f t="shared" si="51"/>
        <v>0</v>
      </c>
      <c r="Y241" s="250">
        <f t="shared" si="49"/>
        <v>0</v>
      </c>
      <c r="Z241" s="250">
        <f t="shared" si="54"/>
        <v>0</v>
      </c>
      <c r="AA241" s="256">
        <f t="shared" si="52"/>
        <v>0</v>
      </c>
      <c r="AB241" s="253"/>
      <c r="AC241" s="1782"/>
      <c r="AD241" s="249" t="s">
        <v>219</v>
      </c>
      <c r="AE241" s="250">
        <f t="shared" si="48"/>
        <v>0</v>
      </c>
      <c r="AF241" s="250">
        <f t="shared" si="50"/>
        <v>0</v>
      </c>
      <c r="AG241" s="250">
        <f t="shared" si="47"/>
        <v>0</v>
      </c>
      <c r="AH241" s="256">
        <f t="shared" si="53"/>
        <v>0</v>
      </c>
      <c r="AI241" s="253"/>
      <c r="AK241" s="255"/>
    </row>
    <row r="242" spans="1:37" hidden="1">
      <c r="A242" s="257"/>
      <c r="B242" s="249"/>
      <c r="C242" s="250"/>
      <c r="D242" s="250"/>
      <c r="E242" s="250"/>
      <c r="F242" s="251"/>
      <c r="G242" s="254"/>
      <c r="H242" s="257"/>
      <c r="I242" s="249"/>
      <c r="J242" s="250"/>
      <c r="K242" s="250"/>
      <c r="L242" s="250"/>
      <c r="M242" s="251"/>
      <c r="N242" s="254"/>
      <c r="O242" s="261"/>
      <c r="P242" s="249"/>
      <c r="Q242" s="250"/>
      <c r="R242" s="250"/>
      <c r="S242" s="250"/>
      <c r="T242" s="251"/>
      <c r="U242" s="254"/>
      <c r="V242" s="1782"/>
      <c r="W242" s="249" t="s">
        <v>220</v>
      </c>
      <c r="X242" s="250">
        <f t="shared" si="51"/>
        <v>0</v>
      </c>
      <c r="Y242" s="250">
        <f t="shared" si="49"/>
        <v>0</v>
      </c>
      <c r="Z242" s="250">
        <f t="shared" si="54"/>
        <v>0</v>
      </c>
      <c r="AA242" s="256">
        <f t="shared" si="52"/>
        <v>0</v>
      </c>
      <c r="AB242" s="253"/>
      <c r="AC242" s="1782"/>
      <c r="AD242" s="249" t="s">
        <v>220</v>
      </c>
      <c r="AE242" s="250">
        <f t="shared" si="48"/>
        <v>0</v>
      </c>
      <c r="AF242" s="250">
        <f t="shared" si="50"/>
        <v>0</v>
      </c>
      <c r="AG242" s="250">
        <f t="shared" si="47"/>
        <v>0</v>
      </c>
      <c r="AH242" s="256">
        <f t="shared" si="53"/>
        <v>0</v>
      </c>
      <c r="AI242" s="253"/>
      <c r="AK242" s="255"/>
    </row>
    <row r="243" spans="1:37" hidden="1">
      <c r="A243" s="257"/>
      <c r="B243" s="249"/>
      <c r="C243" s="250"/>
      <c r="D243" s="250"/>
      <c r="E243" s="250"/>
      <c r="F243" s="251"/>
      <c r="G243" s="254"/>
      <c r="H243" s="257"/>
      <c r="I243" s="249"/>
      <c r="J243" s="250"/>
      <c r="K243" s="250"/>
      <c r="L243" s="250"/>
      <c r="M243" s="251"/>
      <c r="N243" s="254"/>
      <c r="O243" s="261"/>
      <c r="P243" s="249"/>
      <c r="Q243" s="250"/>
      <c r="R243" s="250"/>
      <c r="S243" s="250"/>
      <c r="T243" s="251"/>
      <c r="U243" s="254"/>
      <c r="V243" s="1782"/>
      <c r="W243" s="249" t="s">
        <v>221</v>
      </c>
      <c r="X243" s="250">
        <f t="shared" si="51"/>
        <v>0</v>
      </c>
      <c r="Y243" s="250">
        <f t="shared" si="49"/>
        <v>0</v>
      </c>
      <c r="Z243" s="250">
        <f t="shared" si="54"/>
        <v>0</v>
      </c>
      <c r="AA243" s="256">
        <f t="shared" si="52"/>
        <v>0</v>
      </c>
      <c r="AB243" s="253"/>
      <c r="AC243" s="1782"/>
      <c r="AD243" s="249" t="s">
        <v>221</v>
      </c>
      <c r="AE243" s="250">
        <f t="shared" si="48"/>
        <v>0</v>
      </c>
      <c r="AF243" s="250">
        <f t="shared" si="50"/>
        <v>0</v>
      </c>
      <c r="AG243" s="250">
        <f t="shared" si="47"/>
        <v>0</v>
      </c>
      <c r="AH243" s="256">
        <f t="shared" si="53"/>
        <v>0</v>
      </c>
      <c r="AI243" s="253"/>
      <c r="AK243" s="255"/>
    </row>
    <row r="244" spans="1:37" hidden="1">
      <c r="A244" s="257"/>
      <c r="B244" s="249"/>
      <c r="C244" s="250"/>
      <c r="D244" s="250"/>
      <c r="E244" s="250"/>
      <c r="F244" s="251"/>
      <c r="G244" s="254"/>
      <c r="H244" s="257"/>
      <c r="I244" s="249"/>
      <c r="J244" s="250"/>
      <c r="K244" s="250"/>
      <c r="L244" s="250"/>
      <c r="M244" s="251"/>
      <c r="N244" s="254"/>
      <c r="O244" s="261"/>
      <c r="P244" s="249"/>
      <c r="Q244" s="250"/>
      <c r="R244" s="250"/>
      <c r="S244" s="250"/>
      <c r="T244" s="251"/>
      <c r="U244" s="254"/>
      <c r="V244" s="1782"/>
      <c r="W244" s="249" t="s">
        <v>222</v>
      </c>
      <c r="X244" s="250">
        <f t="shared" si="51"/>
        <v>0</v>
      </c>
      <c r="Y244" s="250">
        <f t="shared" si="49"/>
        <v>0</v>
      </c>
      <c r="Z244" s="250">
        <f t="shared" si="54"/>
        <v>0</v>
      </c>
      <c r="AA244" s="256">
        <f t="shared" si="52"/>
        <v>0</v>
      </c>
      <c r="AB244" s="253"/>
      <c r="AC244" s="1782"/>
      <c r="AD244" s="249" t="s">
        <v>222</v>
      </c>
      <c r="AE244" s="250">
        <f t="shared" si="48"/>
        <v>0</v>
      </c>
      <c r="AF244" s="250">
        <f t="shared" si="50"/>
        <v>0</v>
      </c>
      <c r="AG244" s="250">
        <f t="shared" si="47"/>
        <v>0</v>
      </c>
      <c r="AH244" s="256">
        <f t="shared" si="53"/>
        <v>0</v>
      </c>
      <c r="AI244" s="253"/>
      <c r="AK244" s="255"/>
    </row>
    <row r="245" spans="1:37" hidden="1">
      <c r="A245" s="257"/>
      <c r="B245" s="249"/>
      <c r="C245" s="250"/>
      <c r="D245" s="250"/>
      <c r="E245" s="250"/>
      <c r="F245" s="251"/>
      <c r="G245" s="254"/>
      <c r="H245" s="257"/>
      <c r="I245" s="249"/>
      <c r="J245" s="250"/>
      <c r="K245" s="250"/>
      <c r="L245" s="250"/>
      <c r="M245" s="251"/>
      <c r="N245" s="254"/>
      <c r="O245" s="261"/>
      <c r="P245" s="249"/>
      <c r="Q245" s="250"/>
      <c r="R245" s="250"/>
      <c r="S245" s="250"/>
      <c r="T245" s="251"/>
      <c r="U245" s="254"/>
      <c r="V245" s="1782"/>
      <c r="W245" s="249" t="s">
        <v>223</v>
      </c>
      <c r="X245" s="250">
        <f t="shared" si="51"/>
        <v>0</v>
      </c>
      <c r="Y245" s="250">
        <f t="shared" si="49"/>
        <v>0</v>
      </c>
      <c r="Z245" s="250">
        <f t="shared" si="54"/>
        <v>0</v>
      </c>
      <c r="AA245" s="256">
        <f t="shared" si="52"/>
        <v>0</v>
      </c>
      <c r="AB245" s="253"/>
      <c r="AC245" s="1782"/>
      <c r="AD245" s="249" t="s">
        <v>223</v>
      </c>
      <c r="AE245" s="250">
        <f t="shared" si="48"/>
        <v>0</v>
      </c>
      <c r="AF245" s="250">
        <f t="shared" si="50"/>
        <v>0</v>
      </c>
      <c r="AG245" s="250">
        <f t="shared" si="47"/>
        <v>0</v>
      </c>
      <c r="AH245" s="256">
        <f t="shared" si="53"/>
        <v>0</v>
      </c>
      <c r="AI245" s="253"/>
      <c r="AK245" s="255"/>
    </row>
    <row r="246" spans="1:37" hidden="1">
      <c r="A246" s="257"/>
      <c r="B246" s="249"/>
      <c r="C246" s="250"/>
      <c r="D246" s="250"/>
      <c r="E246" s="250"/>
      <c r="F246" s="251"/>
      <c r="G246" s="254"/>
      <c r="H246" s="257"/>
      <c r="I246" s="249"/>
      <c r="J246" s="250"/>
      <c r="K246" s="250"/>
      <c r="L246" s="250"/>
      <c r="M246" s="251"/>
      <c r="N246" s="254"/>
      <c r="O246" s="261"/>
      <c r="P246" s="249"/>
      <c r="Q246" s="250"/>
      <c r="R246" s="250"/>
      <c r="S246" s="250"/>
      <c r="T246" s="251"/>
      <c r="U246" s="254"/>
      <c r="V246" s="1782"/>
      <c r="W246" s="249" t="s">
        <v>224</v>
      </c>
      <c r="X246" s="250">
        <f t="shared" si="51"/>
        <v>0</v>
      </c>
      <c r="Y246" s="250">
        <f t="shared" si="49"/>
        <v>0</v>
      </c>
      <c r="Z246" s="250">
        <f t="shared" si="54"/>
        <v>0</v>
      </c>
      <c r="AA246" s="256">
        <f t="shared" si="52"/>
        <v>0</v>
      </c>
      <c r="AB246" s="253"/>
      <c r="AC246" s="1782"/>
      <c r="AD246" s="249" t="s">
        <v>224</v>
      </c>
      <c r="AE246" s="250">
        <f t="shared" si="48"/>
        <v>0</v>
      </c>
      <c r="AF246" s="250">
        <f t="shared" si="50"/>
        <v>0</v>
      </c>
      <c r="AG246" s="250">
        <f t="shared" si="47"/>
        <v>0</v>
      </c>
      <c r="AH246" s="256">
        <f t="shared" si="53"/>
        <v>0</v>
      </c>
      <c r="AI246" s="253"/>
      <c r="AK246" s="255"/>
    </row>
    <row r="247" spans="1:37" hidden="1">
      <c r="A247" s="257"/>
      <c r="B247" s="249"/>
      <c r="C247" s="250"/>
      <c r="D247" s="250"/>
      <c r="E247" s="250"/>
      <c r="F247" s="251"/>
      <c r="G247" s="254"/>
      <c r="H247" s="257"/>
      <c r="I247" s="249"/>
      <c r="J247" s="250"/>
      <c r="K247" s="250"/>
      <c r="L247" s="250"/>
      <c r="M247" s="251"/>
      <c r="N247" s="254"/>
      <c r="O247" s="261"/>
      <c r="P247" s="249"/>
      <c r="Q247" s="250"/>
      <c r="R247" s="250"/>
      <c r="S247" s="250"/>
      <c r="T247" s="251"/>
      <c r="U247" s="254"/>
      <c r="V247" s="1783"/>
      <c r="W247" s="249" t="s">
        <v>225</v>
      </c>
      <c r="X247" s="250">
        <f t="shared" si="51"/>
        <v>0</v>
      </c>
      <c r="Y247" s="250">
        <f t="shared" si="49"/>
        <v>0</v>
      </c>
      <c r="Z247" s="250">
        <f t="shared" si="54"/>
        <v>0</v>
      </c>
      <c r="AA247" s="256">
        <f t="shared" si="52"/>
        <v>0</v>
      </c>
      <c r="AB247" s="254">
        <f>SUM(Y236:Y247)</f>
        <v>0</v>
      </c>
      <c r="AC247" s="1783"/>
      <c r="AD247" s="249" t="s">
        <v>225</v>
      </c>
      <c r="AE247" s="250">
        <f t="shared" si="48"/>
        <v>0</v>
      </c>
      <c r="AF247" s="250">
        <f t="shared" si="50"/>
        <v>0</v>
      </c>
      <c r="AG247" s="250">
        <f t="shared" si="47"/>
        <v>0</v>
      </c>
      <c r="AH247" s="256">
        <f t="shared" si="53"/>
        <v>0</v>
      </c>
      <c r="AI247" s="254">
        <f>SUM(AF236:AF247)</f>
        <v>0</v>
      </c>
      <c r="AJ247" s="230">
        <f>V236</f>
        <v>2040</v>
      </c>
      <c r="AK247" s="255">
        <f>G247+N247+U247+AB247+AI247</f>
        <v>0</v>
      </c>
    </row>
    <row r="248" spans="1:37" hidden="1">
      <c r="A248" s="257"/>
      <c r="B248" s="249"/>
      <c r="C248" s="250"/>
      <c r="D248" s="250"/>
      <c r="E248" s="250"/>
      <c r="F248" s="251"/>
      <c r="G248" s="254"/>
      <c r="H248" s="257"/>
      <c r="I248" s="249"/>
      <c r="J248" s="250"/>
      <c r="K248" s="250"/>
      <c r="L248" s="250"/>
      <c r="M248" s="251"/>
      <c r="N248" s="254"/>
      <c r="O248" s="261"/>
      <c r="P248" s="249"/>
      <c r="Q248" s="250"/>
      <c r="R248" s="250"/>
      <c r="S248" s="250"/>
      <c r="T248" s="251"/>
      <c r="U248" s="254"/>
      <c r="V248" s="1781">
        <v>2041</v>
      </c>
      <c r="W248" s="249" t="s">
        <v>214</v>
      </c>
      <c r="X248" s="250">
        <f t="shared" si="51"/>
        <v>0</v>
      </c>
      <c r="Y248" s="250">
        <f t="shared" si="49"/>
        <v>0</v>
      </c>
      <c r="Z248" s="250">
        <f t="shared" si="54"/>
        <v>0</v>
      </c>
      <c r="AA248" s="256">
        <f t="shared" si="52"/>
        <v>0</v>
      </c>
      <c r="AB248" s="252"/>
      <c r="AC248" s="1781">
        <v>2041</v>
      </c>
      <c r="AD248" s="249" t="s">
        <v>214</v>
      </c>
      <c r="AE248" s="250">
        <f t="shared" si="48"/>
        <v>0</v>
      </c>
      <c r="AF248" s="250">
        <f t="shared" si="50"/>
        <v>0</v>
      </c>
      <c r="AG248" s="250">
        <f t="shared" si="47"/>
        <v>0</v>
      </c>
      <c r="AH248" s="256">
        <f t="shared" si="53"/>
        <v>0</v>
      </c>
      <c r="AI248" s="252"/>
      <c r="AK248" s="255"/>
    </row>
    <row r="249" spans="1:37" hidden="1">
      <c r="A249" s="257"/>
      <c r="B249" s="249"/>
      <c r="C249" s="250"/>
      <c r="D249" s="250"/>
      <c r="E249" s="250"/>
      <c r="F249" s="251"/>
      <c r="G249" s="254"/>
      <c r="H249" s="257"/>
      <c r="I249" s="249"/>
      <c r="J249" s="250"/>
      <c r="K249" s="250"/>
      <c r="L249" s="250"/>
      <c r="M249" s="251"/>
      <c r="N249" s="254"/>
      <c r="O249" s="261"/>
      <c r="P249" s="249"/>
      <c r="Q249" s="250"/>
      <c r="R249" s="250"/>
      <c r="S249" s="250"/>
      <c r="T249" s="251"/>
      <c r="U249" s="254"/>
      <c r="V249" s="1782"/>
      <c r="W249" s="249" t="s">
        <v>215</v>
      </c>
      <c r="X249" s="250">
        <f t="shared" si="51"/>
        <v>0</v>
      </c>
      <c r="Y249" s="250">
        <f t="shared" si="49"/>
        <v>0</v>
      </c>
      <c r="Z249" s="250">
        <f t="shared" si="54"/>
        <v>0</v>
      </c>
      <c r="AA249" s="256">
        <f t="shared" si="52"/>
        <v>0</v>
      </c>
      <c r="AB249" s="253"/>
      <c r="AC249" s="1782"/>
      <c r="AD249" s="249" t="s">
        <v>215</v>
      </c>
      <c r="AE249" s="250">
        <f t="shared" si="48"/>
        <v>0</v>
      </c>
      <c r="AF249" s="250">
        <f t="shared" si="50"/>
        <v>0</v>
      </c>
      <c r="AG249" s="250">
        <f t="shared" si="47"/>
        <v>0</v>
      </c>
      <c r="AH249" s="256">
        <f t="shared" si="53"/>
        <v>0</v>
      </c>
      <c r="AI249" s="253"/>
      <c r="AK249" s="255"/>
    </row>
    <row r="250" spans="1:37" hidden="1">
      <c r="A250" s="257"/>
      <c r="B250" s="249"/>
      <c r="C250" s="250"/>
      <c r="D250" s="250"/>
      <c r="E250" s="250"/>
      <c r="F250" s="251"/>
      <c r="G250" s="254"/>
      <c r="H250" s="257"/>
      <c r="I250" s="249"/>
      <c r="J250" s="250"/>
      <c r="K250" s="250"/>
      <c r="L250" s="250"/>
      <c r="M250" s="251"/>
      <c r="N250" s="254"/>
      <c r="O250" s="261"/>
      <c r="P250" s="249"/>
      <c r="Q250" s="250"/>
      <c r="R250" s="250"/>
      <c r="S250" s="250"/>
      <c r="T250" s="251"/>
      <c r="U250" s="254"/>
      <c r="V250" s="1782"/>
      <c r="W250" s="249" t="s">
        <v>216</v>
      </c>
      <c r="X250" s="250">
        <f t="shared" si="51"/>
        <v>0</v>
      </c>
      <c r="Y250" s="250">
        <f t="shared" si="49"/>
        <v>0</v>
      </c>
      <c r="Z250" s="250">
        <f t="shared" si="54"/>
        <v>0</v>
      </c>
      <c r="AA250" s="256">
        <f t="shared" si="52"/>
        <v>0</v>
      </c>
      <c r="AB250" s="253"/>
      <c r="AC250" s="1782"/>
      <c r="AD250" s="249" t="s">
        <v>216</v>
      </c>
      <c r="AE250" s="250">
        <f t="shared" si="48"/>
        <v>0</v>
      </c>
      <c r="AF250" s="250">
        <f t="shared" si="50"/>
        <v>0</v>
      </c>
      <c r="AG250" s="250">
        <f t="shared" si="47"/>
        <v>0</v>
      </c>
      <c r="AH250" s="256">
        <f t="shared" si="53"/>
        <v>0</v>
      </c>
      <c r="AI250" s="253"/>
      <c r="AK250" s="255"/>
    </row>
    <row r="251" spans="1:37" hidden="1">
      <c r="A251" s="257"/>
      <c r="B251" s="249"/>
      <c r="C251" s="250"/>
      <c r="D251" s="250"/>
      <c r="E251" s="250"/>
      <c r="F251" s="251"/>
      <c r="G251" s="254"/>
      <c r="H251" s="257"/>
      <c r="I251" s="249"/>
      <c r="J251" s="250"/>
      <c r="K251" s="250"/>
      <c r="L251" s="250"/>
      <c r="M251" s="251"/>
      <c r="N251" s="254"/>
      <c r="O251" s="261"/>
      <c r="P251" s="249"/>
      <c r="Q251" s="250"/>
      <c r="R251" s="250"/>
      <c r="S251" s="250"/>
      <c r="T251" s="251"/>
      <c r="U251" s="254"/>
      <c r="V251" s="1782"/>
      <c r="W251" s="249" t="s">
        <v>217</v>
      </c>
      <c r="X251" s="250">
        <f t="shared" si="51"/>
        <v>0</v>
      </c>
      <c r="Y251" s="250">
        <f t="shared" si="49"/>
        <v>0</v>
      </c>
      <c r="Z251" s="250">
        <f t="shared" si="54"/>
        <v>0</v>
      </c>
      <c r="AA251" s="256">
        <f t="shared" si="52"/>
        <v>0</v>
      </c>
      <c r="AB251" s="253"/>
      <c r="AC251" s="1782"/>
      <c r="AD251" s="249" t="s">
        <v>217</v>
      </c>
      <c r="AE251" s="250">
        <f t="shared" si="48"/>
        <v>0</v>
      </c>
      <c r="AF251" s="250">
        <f t="shared" si="50"/>
        <v>0</v>
      </c>
      <c r="AG251" s="250">
        <f t="shared" si="47"/>
        <v>0</v>
      </c>
      <c r="AH251" s="256">
        <f t="shared" si="53"/>
        <v>0</v>
      </c>
      <c r="AI251" s="253"/>
      <c r="AK251" s="255"/>
    </row>
    <row r="252" spans="1:37" hidden="1">
      <c r="A252" s="257"/>
      <c r="B252" s="249"/>
      <c r="C252" s="250"/>
      <c r="D252" s="250"/>
      <c r="E252" s="250"/>
      <c r="F252" s="251"/>
      <c r="G252" s="254"/>
      <c r="H252" s="257"/>
      <c r="I252" s="249"/>
      <c r="J252" s="250"/>
      <c r="K252" s="250"/>
      <c r="L252" s="250"/>
      <c r="M252" s="251"/>
      <c r="N252" s="254"/>
      <c r="O252" s="261"/>
      <c r="P252" s="249"/>
      <c r="Q252" s="250"/>
      <c r="R252" s="250"/>
      <c r="S252" s="250"/>
      <c r="T252" s="251"/>
      <c r="U252" s="254"/>
      <c r="V252" s="1782"/>
      <c r="W252" s="249" t="s">
        <v>218</v>
      </c>
      <c r="X252" s="250">
        <f t="shared" si="51"/>
        <v>0</v>
      </c>
      <c r="Y252" s="250">
        <f t="shared" si="49"/>
        <v>0</v>
      </c>
      <c r="Z252" s="250">
        <f t="shared" si="54"/>
        <v>0</v>
      </c>
      <c r="AA252" s="256">
        <f t="shared" si="52"/>
        <v>0</v>
      </c>
      <c r="AB252" s="253"/>
      <c r="AC252" s="1782"/>
      <c r="AD252" s="249" t="s">
        <v>218</v>
      </c>
      <c r="AE252" s="250">
        <f t="shared" si="48"/>
        <v>0</v>
      </c>
      <c r="AF252" s="250">
        <f t="shared" si="50"/>
        <v>0</v>
      </c>
      <c r="AG252" s="250">
        <f t="shared" si="47"/>
        <v>0</v>
      </c>
      <c r="AH252" s="256">
        <f t="shared" si="53"/>
        <v>0</v>
      </c>
      <c r="AI252" s="253"/>
      <c r="AK252" s="255"/>
    </row>
    <row r="253" spans="1:37" hidden="1">
      <c r="A253" s="257"/>
      <c r="B253" s="249"/>
      <c r="C253" s="250"/>
      <c r="D253" s="250"/>
      <c r="E253" s="250"/>
      <c r="F253" s="251"/>
      <c r="G253" s="254"/>
      <c r="H253" s="257"/>
      <c r="I253" s="249"/>
      <c r="J253" s="250"/>
      <c r="K253" s="250"/>
      <c r="L253" s="250"/>
      <c r="M253" s="251"/>
      <c r="N253" s="254"/>
      <c r="O253" s="261"/>
      <c r="P253" s="249"/>
      <c r="Q253" s="250"/>
      <c r="R253" s="250"/>
      <c r="S253" s="250"/>
      <c r="T253" s="251"/>
      <c r="U253" s="254"/>
      <c r="V253" s="1782"/>
      <c r="W253" s="249" t="s">
        <v>219</v>
      </c>
      <c r="X253" s="250">
        <f t="shared" si="51"/>
        <v>0</v>
      </c>
      <c r="Y253" s="250">
        <f t="shared" si="49"/>
        <v>0</v>
      </c>
      <c r="Z253" s="250">
        <f t="shared" si="54"/>
        <v>0</v>
      </c>
      <c r="AA253" s="256">
        <f t="shared" si="52"/>
        <v>0</v>
      </c>
      <c r="AB253" s="253"/>
      <c r="AC253" s="1782"/>
      <c r="AD253" s="249" t="s">
        <v>219</v>
      </c>
      <c r="AE253" s="250">
        <f t="shared" si="48"/>
        <v>0</v>
      </c>
      <c r="AF253" s="250">
        <f t="shared" si="50"/>
        <v>0</v>
      </c>
      <c r="AG253" s="250">
        <f t="shared" si="47"/>
        <v>0</v>
      </c>
      <c r="AH253" s="256">
        <f t="shared" si="53"/>
        <v>0</v>
      </c>
      <c r="AI253" s="253"/>
      <c r="AK253" s="255"/>
    </row>
    <row r="254" spans="1:37" hidden="1">
      <c r="A254" s="257"/>
      <c r="B254" s="249"/>
      <c r="C254" s="250"/>
      <c r="D254" s="250"/>
      <c r="E254" s="250"/>
      <c r="F254" s="251"/>
      <c r="G254" s="254"/>
      <c r="H254" s="257"/>
      <c r="I254" s="249"/>
      <c r="J254" s="250"/>
      <c r="K254" s="250"/>
      <c r="L254" s="250"/>
      <c r="M254" s="251"/>
      <c r="N254" s="254"/>
      <c r="O254" s="261"/>
      <c r="P254" s="249"/>
      <c r="Q254" s="250"/>
      <c r="R254" s="250"/>
      <c r="S254" s="250"/>
      <c r="T254" s="251"/>
      <c r="U254" s="254"/>
      <c r="V254" s="1782"/>
      <c r="W254" s="249" t="s">
        <v>220</v>
      </c>
      <c r="X254" s="250">
        <f t="shared" si="51"/>
        <v>0</v>
      </c>
      <c r="Y254" s="250">
        <f t="shared" si="49"/>
        <v>0</v>
      </c>
      <c r="Z254" s="250">
        <f t="shared" si="54"/>
        <v>0</v>
      </c>
      <c r="AA254" s="256">
        <f t="shared" si="52"/>
        <v>0</v>
      </c>
      <c r="AB254" s="253"/>
      <c r="AC254" s="1782"/>
      <c r="AD254" s="249" t="s">
        <v>220</v>
      </c>
      <c r="AE254" s="250">
        <f t="shared" si="48"/>
        <v>0</v>
      </c>
      <c r="AF254" s="250">
        <f t="shared" si="50"/>
        <v>0</v>
      </c>
      <c r="AG254" s="250">
        <f t="shared" ref="AG254:AG307" si="55">AE$5/AF$6</f>
        <v>0</v>
      </c>
      <c r="AH254" s="256">
        <f t="shared" si="53"/>
        <v>0</v>
      </c>
      <c r="AI254" s="253"/>
      <c r="AK254" s="255"/>
    </row>
    <row r="255" spans="1:37" hidden="1">
      <c r="A255" s="257"/>
      <c r="B255" s="249"/>
      <c r="C255" s="250"/>
      <c r="D255" s="250"/>
      <c r="E255" s="250"/>
      <c r="F255" s="251"/>
      <c r="G255" s="254"/>
      <c r="H255" s="257"/>
      <c r="I255" s="249"/>
      <c r="J255" s="250"/>
      <c r="K255" s="250"/>
      <c r="L255" s="250"/>
      <c r="M255" s="251"/>
      <c r="N255" s="254"/>
      <c r="O255" s="261"/>
      <c r="P255" s="249"/>
      <c r="Q255" s="250"/>
      <c r="R255" s="250"/>
      <c r="S255" s="250"/>
      <c r="T255" s="251"/>
      <c r="U255" s="254"/>
      <c r="V255" s="1782"/>
      <c r="W255" s="249" t="s">
        <v>221</v>
      </c>
      <c r="X255" s="250">
        <f t="shared" si="51"/>
        <v>0</v>
      </c>
      <c r="Y255" s="250">
        <f t="shared" si="49"/>
        <v>0</v>
      </c>
      <c r="Z255" s="250">
        <f t="shared" si="54"/>
        <v>0</v>
      </c>
      <c r="AA255" s="256">
        <f t="shared" si="52"/>
        <v>0</v>
      </c>
      <c r="AB255" s="253"/>
      <c r="AC255" s="1782"/>
      <c r="AD255" s="249" t="s">
        <v>221</v>
      </c>
      <c r="AE255" s="250">
        <f t="shared" si="48"/>
        <v>0</v>
      </c>
      <c r="AF255" s="250">
        <f t="shared" si="50"/>
        <v>0</v>
      </c>
      <c r="AG255" s="250">
        <f t="shared" si="55"/>
        <v>0</v>
      </c>
      <c r="AH255" s="256">
        <f t="shared" si="53"/>
        <v>0</v>
      </c>
      <c r="AI255" s="253"/>
      <c r="AK255" s="255"/>
    </row>
    <row r="256" spans="1:37" hidden="1">
      <c r="A256" s="257"/>
      <c r="B256" s="249"/>
      <c r="C256" s="250"/>
      <c r="D256" s="250"/>
      <c r="E256" s="250"/>
      <c r="F256" s="251"/>
      <c r="G256" s="254"/>
      <c r="H256" s="257"/>
      <c r="I256" s="249"/>
      <c r="J256" s="250"/>
      <c r="K256" s="250"/>
      <c r="L256" s="250"/>
      <c r="M256" s="251"/>
      <c r="N256" s="254"/>
      <c r="O256" s="261"/>
      <c r="P256" s="249"/>
      <c r="Q256" s="250"/>
      <c r="R256" s="250"/>
      <c r="S256" s="250"/>
      <c r="T256" s="251"/>
      <c r="U256" s="254"/>
      <c r="V256" s="1782"/>
      <c r="W256" s="249" t="s">
        <v>222</v>
      </c>
      <c r="X256" s="250">
        <f t="shared" si="51"/>
        <v>0</v>
      </c>
      <c r="Y256" s="250">
        <f t="shared" si="49"/>
        <v>0</v>
      </c>
      <c r="Z256" s="250">
        <f t="shared" si="54"/>
        <v>0</v>
      </c>
      <c r="AA256" s="256">
        <f t="shared" si="52"/>
        <v>0</v>
      </c>
      <c r="AB256" s="253"/>
      <c r="AC256" s="1782"/>
      <c r="AD256" s="249" t="s">
        <v>222</v>
      </c>
      <c r="AE256" s="250">
        <f t="shared" si="48"/>
        <v>0</v>
      </c>
      <c r="AF256" s="250">
        <f t="shared" si="50"/>
        <v>0</v>
      </c>
      <c r="AG256" s="250">
        <f t="shared" si="55"/>
        <v>0</v>
      </c>
      <c r="AH256" s="256">
        <f t="shared" si="53"/>
        <v>0</v>
      </c>
      <c r="AI256" s="253"/>
      <c r="AK256" s="255"/>
    </row>
    <row r="257" spans="1:37" hidden="1">
      <c r="A257" s="257"/>
      <c r="B257" s="249"/>
      <c r="C257" s="250"/>
      <c r="D257" s="250"/>
      <c r="E257" s="250"/>
      <c r="F257" s="251"/>
      <c r="G257" s="254"/>
      <c r="H257" s="257"/>
      <c r="I257" s="249"/>
      <c r="J257" s="250"/>
      <c r="K257" s="250"/>
      <c r="L257" s="250"/>
      <c r="M257" s="251"/>
      <c r="N257" s="254"/>
      <c r="O257" s="261"/>
      <c r="P257" s="249"/>
      <c r="Q257" s="250"/>
      <c r="R257" s="250"/>
      <c r="S257" s="250"/>
      <c r="T257" s="251"/>
      <c r="U257" s="254"/>
      <c r="V257" s="1782"/>
      <c r="W257" s="249" t="s">
        <v>223</v>
      </c>
      <c r="X257" s="250">
        <f t="shared" si="51"/>
        <v>0</v>
      </c>
      <c r="Y257" s="250">
        <f t="shared" si="49"/>
        <v>0</v>
      </c>
      <c r="Z257" s="250">
        <f t="shared" si="54"/>
        <v>0</v>
      </c>
      <c r="AA257" s="256">
        <f t="shared" si="52"/>
        <v>0</v>
      </c>
      <c r="AB257" s="253"/>
      <c r="AC257" s="1782"/>
      <c r="AD257" s="249" t="s">
        <v>223</v>
      </c>
      <c r="AE257" s="250">
        <f t="shared" si="48"/>
        <v>0</v>
      </c>
      <c r="AF257" s="250">
        <f t="shared" si="50"/>
        <v>0</v>
      </c>
      <c r="AG257" s="250">
        <f t="shared" si="55"/>
        <v>0</v>
      </c>
      <c r="AH257" s="256">
        <f t="shared" si="53"/>
        <v>0</v>
      </c>
      <c r="AI257" s="253"/>
      <c r="AK257" s="255"/>
    </row>
    <row r="258" spans="1:37" hidden="1">
      <c r="A258" s="257"/>
      <c r="B258" s="249"/>
      <c r="C258" s="250"/>
      <c r="D258" s="250"/>
      <c r="E258" s="250"/>
      <c r="F258" s="251"/>
      <c r="G258" s="254"/>
      <c r="H258" s="257"/>
      <c r="I258" s="249"/>
      <c r="J258" s="250"/>
      <c r="K258" s="250"/>
      <c r="L258" s="250"/>
      <c r="M258" s="251"/>
      <c r="N258" s="254"/>
      <c r="O258" s="261"/>
      <c r="P258" s="249"/>
      <c r="Q258" s="250"/>
      <c r="R258" s="250"/>
      <c r="S258" s="250"/>
      <c r="T258" s="251"/>
      <c r="U258" s="254"/>
      <c r="V258" s="1782"/>
      <c r="W258" s="249" t="s">
        <v>224</v>
      </c>
      <c r="X258" s="250">
        <f t="shared" si="51"/>
        <v>0</v>
      </c>
      <c r="Y258" s="250">
        <f t="shared" si="49"/>
        <v>0</v>
      </c>
      <c r="Z258" s="250">
        <f t="shared" si="54"/>
        <v>0</v>
      </c>
      <c r="AA258" s="256">
        <f t="shared" si="52"/>
        <v>0</v>
      </c>
      <c r="AB258" s="253"/>
      <c r="AC258" s="1782"/>
      <c r="AD258" s="249" t="s">
        <v>224</v>
      </c>
      <c r="AE258" s="250">
        <f t="shared" si="48"/>
        <v>0</v>
      </c>
      <c r="AF258" s="250">
        <f t="shared" si="50"/>
        <v>0</v>
      </c>
      <c r="AG258" s="250">
        <f t="shared" si="55"/>
        <v>0</v>
      </c>
      <c r="AH258" s="256">
        <f t="shared" si="53"/>
        <v>0</v>
      </c>
      <c r="AI258" s="253"/>
      <c r="AK258" s="255"/>
    </row>
    <row r="259" spans="1:37" hidden="1">
      <c r="A259" s="257"/>
      <c r="B259" s="249"/>
      <c r="C259" s="250"/>
      <c r="D259" s="250"/>
      <c r="E259" s="250"/>
      <c r="F259" s="251"/>
      <c r="G259" s="254"/>
      <c r="H259" s="257"/>
      <c r="I259" s="249"/>
      <c r="J259" s="250"/>
      <c r="K259" s="250"/>
      <c r="L259" s="250"/>
      <c r="M259" s="251"/>
      <c r="N259" s="254"/>
      <c r="O259" s="261"/>
      <c r="P259" s="249"/>
      <c r="Q259" s="250"/>
      <c r="R259" s="250"/>
      <c r="S259" s="250"/>
      <c r="T259" s="251"/>
      <c r="U259" s="254"/>
      <c r="V259" s="1783"/>
      <c r="W259" s="249" t="s">
        <v>225</v>
      </c>
      <c r="X259" s="250">
        <f t="shared" si="51"/>
        <v>0</v>
      </c>
      <c r="Y259" s="250">
        <f t="shared" si="49"/>
        <v>0</v>
      </c>
      <c r="Z259" s="250">
        <f t="shared" si="54"/>
        <v>0</v>
      </c>
      <c r="AA259" s="256">
        <f t="shared" si="52"/>
        <v>0</v>
      </c>
      <c r="AB259" s="254">
        <f>SUM(Y248:Y259)</f>
        <v>0</v>
      </c>
      <c r="AC259" s="1783"/>
      <c r="AD259" s="249" t="s">
        <v>225</v>
      </c>
      <c r="AE259" s="250">
        <f t="shared" si="48"/>
        <v>0</v>
      </c>
      <c r="AF259" s="250">
        <f t="shared" si="50"/>
        <v>0</v>
      </c>
      <c r="AG259" s="250">
        <f t="shared" si="55"/>
        <v>0</v>
      </c>
      <c r="AH259" s="256">
        <f t="shared" si="53"/>
        <v>0</v>
      </c>
      <c r="AI259" s="254">
        <f>SUM(AF248:AF259)</f>
        <v>0</v>
      </c>
      <c r="AJ259" s="230">
        <f>V248</f>
        <v>2041</v>
      </c>
      <c r="AK259" s="255">
        <f>G259+N259+U259+AB259+AI259</f>
        <v>0</v>
      </c>
    </row>
    <row r="260" spans="1:37" hidden="1">
      <c r="A260" s="257"/>
      <c r="B260" s="249"/>
      <c r="C260" s="250"/>
      <c r="D260" s="250"/>
      <c r="E260" s="250"/>
      <c r="F260" s="251"/>
      <c r="G260" s="254"/>
      <c r="H260" s="257"/>
      <c r="I260" s="249"/>
      <c r="J260" s="250"/>
      <c r="K260" s="250"/>
      <c r="L260" s="250"/>
      <c r="M260" s="251"/>
      <c r="N260" s="254"/>
      <c r="O260" s="261"/>
      <c r="P260" s="249"/>
      <c r="Q260" s="250"/>
      <c r="R260" s="250"/>
      <c r="S260" s="250"/>
      <c r="T260" s="251"/>
      <c r="U260" s="254"/>
      <c r="V260" s="1781">
        <v>2042</v>
      </c>
      <c r="W260" s="249" t="s">
        <v>214</v>
      </c>
      <c r="X260" s="250">
        <f t="shared" si="51"/>
        <v>0</v>
      </c>
      <c r="Y260" s="250">
        <f t="shared" si="49"/>
        <v>0</v>
      </c>
      <c r="Z260" s="250">
        <f t="shared" si="54"/>
        <v>0</v>
      </c>
      <c r="AA260" s="256">
        <f t="shared" si="52"/>
        <v>0</v>
      </c>
      <c r="AB260" s="252"/>
      <c r="AC260" s="1781">
        <v>2042</v>
      </c>
      <c r="AD260" s="249" t="s">
        <v>214</v>
      </c>
      <c r="AE260" s="250">
        <f t="shared" si="48"/>
        <v>0</v>
      </c>
      <c r="AF260" s="250">
        <f t="shared" si="50"/>
        <v>0</v>
      </c>
      <c r="AG260" s="250">
        <f t="shared" si="55"/>
        <v>0</v>
      </c>
      <c r="AH260" s="256">
        <f t="shared" si="53"/>
        <v>0</v>
      </c>
      <c r="AI260" s="252"/>
      <c r="AK260" s="255"/>
    </row>
    <row r="261" spans="1:37" hidden="1">
      <c r="A261" s="257"/>
      <c r="B261" s="249"/>
      <c r="C261" s="250"/>
      <c r="D261" s="250"/>
      <c r="E261" s="250"/>
      <c r="F261" s="251"/>
      <c r="G261" s="254"/>
      <c r="H261" s="257"/>
      <c r="I261" s="249"/>
      <c r="J261" s="250"/>
      <c r="K261" s="250"/>
      <c r="L261" s="250"/>
      <c r="M261" s="251"/>
      <c r="N261" s="254"/>
      <c r="O261" s="261"/>
      <c r="P261" s="249"/>
      <c r="Q261" s="250"/>
      <c r="R261" s="250"/>
      <c r="S261" s="250"/>
      <c r="T261" s="251"/>
      <c r="U261" s="254"/>
      <c r="V261" s="1782"/>
      <c r="W261" s="249" t="s">
        <v>215</v>
      </c>
      <c r="X261" s="250">
        <f t="shared" si="51"/>
        <v>0</v>
      </c>
      <c r="Y261" s="250">
        <f t="shared" si="49"/>
        <v>0</v>
      </c>
      <c r="Z261" s="250">
        <f t="shared" si="54"/>
        <v>0</v>
      </c>
      <c r="AA261" s="256">
        <f t="shared" si="52"/>
        <v>0</v>
      </c>
      <c r="AB261" s="253"/>
      <c r="AC261" s="1782"/>
      <c r="AD261" s="249" t="s">
        <v>215</v>
      </c>
      <c r="AE261" s="250">
        <f t="shared" si="48"/>
        <v>0</v>
      </c>
      <c r="AF261" s="250">
        <f t="shared" si="50"/>
        <v>0</v>
      </c>
      <c r="AG261" s="250">
        <f t="shared" si="55"/>
        <v>0</v>
      </c>
      <c r="AH261" s="256">
        <f t="shared" si="53"/>
        <v>0</v>
      </c>
      <c r="AI261" s="253"/>
      <c r="AK261" s="255"/>
    </row>
    <row r="262" spans="1:37" hidden="1">
      <c r="A262" s="257"/>
      <c r="B262" s="249"/>
      <c r="C262" s="250"/>
      <c r="D262" s="250"/>
      <c r="E262" s="250"/>
      <c r="F262" s="251"/>
      <c r="G262" s="254"/>
      <c r="H262" s="257"/>
      <c r="I262" s="249"/>
      <c r="J262" s="250"/>
      <c r="K262" s="250"/>
      <c r="L262" s="250"/>
      <c r="M262" s="251"/>
      <c r="N262" s="254"/>
      <c r="O262" s="261"/>
      <c r="P262" s="249"/>
      <c r="Q262" s="250"/>
      <c r="R262" s="250"/>
      <c r="S262" s="250"/>
      <c r="T262" s="251"/>
      <c r="U262" s="254"/>
      <c r="V262" s="1782"/>
      <c r="W262" s="249" t="s">
        <v>216</v>
      </c>
      <c r="X262" s="250">
        <f t="shared" si="51"/>
        <v>0</v>
      </c>
      <c r="Y262" s="250">
        <f t="shared" si="49"/>
        <v>0</v>
      </c>
      <c r="Z262" s="250">
        <f t="shared" si="54"/>
        <v>0</v>
      </c>
      <c r="AA262" s="256">
        <f t="shared" si="52"/>
        <v>0</v>
      </c>
      <c r="AB262" s="253"/>
      <c r="AC262" s="1782"/>
      <c r="AD262" s="249" t="s">
        <v>216</v>
      </c>
      <c r="AE262" s="250">
        <f t="shared" si="48"/>
        <v>0</v>
      </c>
      <c r="AF262" s="250">
        <f t="shared" si="50"/>
        <v>0</v>
      </c>
      <c r="AG262" s="250">
        <f t="shared" si="55"/>
        <v>0</v>
      </c>
      <c r="AH262" s="256">
        <f t="shared" si="53"/>
        <v>0</v>
      </c>
      <c r="AI262" s="253"/>
      <c r="AK262" s="255"/>
    </row>
    <row r="263" spans="1:37" hidden="1">
      <c r="A263" s="257"/>
      <c r="B263" s="249"/>
      <c r="C263" s="250"/>
      <c r="D263" s="250"/>
      <c r="E263" s="250"/>
      <c r="F263" s="251"/>
      <c r="G263" s="254"/>
      <c r="H263" s="257"/>
      <c r="I263" s="249"/>
      <c r="J263" s="250"/>
      <c r="K263" s="250"/>
      <c r="L263" s="250"/>
      <c r="M263" s="251"/>
      <c r="N263" s="254"/>
      <c r="O263" s="261"/>
      <c r="P263" s="249"/>
      <c r="Q263" s="250"/>
      <c r="R263" s="250"/>
      <c r="S263" s="250"/>
      <c r="T263" s="251"/>
      <c r="U263" s="254"/>
      <c r="V263" s="1782"/>
      <c r="W263" s="249" t="s">
        <v>217</v>
      </c>
      <c r="X263" s="250">
        <f t="shared" si="51"/>
        <v>0</v>
      </c>
      <c r="Y263" s="250">
        <f t="shared" si="49"/>
        <v>0</v>
      </c>
      <c r="Z263" s="250">
        <f t="shared" si="54"/>
        <v>0</v>
      </c>
      <c r="AA263" s="256">
        <f t="shared" si="52"/>
        <v>0</v>
      </c>
      <c r="AB263" s="253"/>
      <c r="AC263" s="1782"/>
      <c r="AD263" s="249" t="s">
        <v>217</v>
      </c>
      <c r="AE263" s="250">
        <f t="shared" si="48"/>
        <v>0</v>
      </c>
      <c r="AF263" s="250">
        <f t="shared" si="50"/>
        <v>0</v>
      </c>
      <c r="AG263" s="250">
        <f t="shared" si="55"/>
        <v>0</v>
      </c>
      <c r="AH263" s="256">
        <f t="shared" si="53"/>
        <v>0</v>
      </c>
      <c r="AI263" s="253"/>
      <c r="AK263" s="255"/>
    </row>
    <row r="264" spans="1:37" hidden="1">
      <c r="A264" s="257"/>
      <c r="B264" s="249"/>
      <c r="C264" s="250"/>
      <c r="D264" s="250"/>
      <c r="E264" s="250"/>
      <c r="F264" s="251"/>
      <c r="G264" s="254"/>
      <c r="H264" s="257"/>
      <c r="I264" s="249"/>
      <c r="J264" s="250"/>
      <c r="K264" s="250"/>
      <c r="L264" s="250"/>
      <c r="M264" s="251"/>
      <c r="N264" s="254"/>
      <c r="O264" s="261"/>
      <c r="P264" s="249"/>
      <c r="Q264" s="250"/>
      <c r="R264" s="250"/>
      <c r="S264" s="250"/>
      <c r="T264" s="251"/>
      <c r="U264" s="254"/>
      <c r="V264" s="1782"/>
      <c r="W264" s="249" t="s">
        <v>218</v>
      </c>
      <c r="X264" s="250">
        <f t="shared" si="51"/>
        <v>0</v>
      </c>
      <c r="Y264" s="250">
        <f t="shared" si="49"/>
        <v>0</v>
      </c>
      <c r="Z264" s="250">
        <f t="shared" si="54"/>
        <v>0</v>
      </c>
      <c r="AA264" s="256">
        <f t="shared" si="52"/>
        <v>0</v>
      </c>
      <c r="AB264" s="253"/>
      <c r="AC264" s="1782"/>
      <c r="AD264" s="249" t="s">
        <v>218</v>
      </c>
      <c r="AE264" s="250">
        <f t="shared" si="48"/>
        <v>0</v>
      </c>
      <c r="AF264" s="250">
        <f t="shared" si="50"/>
        <v>0</v>
      </c>
      <c r="AG264" s="250">
        <f t="shared" si="55"/>
        <v>0</v>
      </c>
      <c r="AH264" s="256">
        <f t="shared" si="53"/>
        <v>0</v>
      </c>
      <c r="AI264" s="253"/>
      <c r="AK264" s="255"/>
    </row>
    <row r="265" spans="1:37" hidden="1">
      <c r="A265" s="257"/>
      <c r="B265" s="249"/>
      <c r="C265" s="250"/>
      <c r="D265" s="250"/>
      <c r="E265" s="250"/>
      <c r="F265" s="251"/>
      <c r="G265" s="254"/>
      <c r="H265" s="257"/>
      <c r="I265" s="249"/>
      <c r="J265" s="250"/>
      <c r="K265" s="250"/>
      <c r="L265" s="250"/>
      <c r="M265" s="251"/>
      <c r="N265" s="254"/>
      <c r="O265" s="261"/>
      <c r="P265" s="249"/>
      <c r="Q265" s="250"/>
      <c r="R265" s="250"/>
      <c r="S265" s="250"/>
      <c r="T265" s="251"/>
      <c r="U265" s="254"/>
      <c r="V265" s="1782"/>
      <c r="W265" s="249" t="s">
        <v>219</v>
      </c>
      <c r="X265" s="250">
        <f t="shared" si="51"/>
        <v>0</v>
      </c>
      <c r="Y265" s="250">
        <f t="shared" si="49"/>
        <v>0</v>
      </c>
      <c r="Z265" s="250">
        <f t="shared" si="54"/>
        <v>0</v>
      </c>
      <c r="AA265" s="256">
        <f t="shared" si="52"/>
        <v>0</v>
      </c>
      <c r="AB265" s="253"/>
      <c r="AC265" s="1782"/>
      <c r="AD265" s="249" t="s">
        <v>219</v>
      </c>
      <c r="AE265" s="250">
        <f t="shared" si="48"/>
        <v>0</v>
      </c>
      <c r="AF265" s="250">
        <f t="shared" si="50"/>
        <v>0</v>
      </c>
      <c r="AG265" s="250">
        <f t="shared" si="55"/>
        <v>0</v>
      </c>
      <c r="AH265" s="256">
        <f t="shared" si="53"/>
        <v>0</v>
      </c>
      <c r="AI265" s="253"/>
      <c r="AK265" s="255"/>
    </row>
    <row r="266" spans="1:37" hidden="1">
      <c r="A266" s="257"/>
      <c r="B266" s="249"/>
      <c r="C266" s="250"/>
      <c r="D266" s="250"/>
      <c r="E266" s="250"/>
      <c r="F266" s="251"/>
      <c r="G266" s="254"/>
      <c r="H266" s="257"/>
      <c r="I266" s="249"/>
      <c r="J266" s="250"/>
      <c r="K266" s="250"/>
      <c r="L266" s="250"/>
      <c r="M266" s="251"/>
      <c r="N266" s="254"/>
      <c r="O266" s="261"/>
      <c r="P266" s="249"/>
      <c r="Q266" s="250"/>
      <c r="R266" s="250"/>
      <c r="S266" s="250"/>
      <c r="T266" s="251"/>
      <c r="U266" s="254"/>
      <c r="V266" s="1782"/>
      <c r="W266" s="249" t="s">
        <v>220</v>
      </c>
      <c r="X266" s="250">
        <f t="shared" si="51"/>
        <v>0</v>
      </c>
      <c r="Y266" s="250">
        <f t="shared" si="49"/>
        <v>0</v>
      </c>
      <c r="Z266" s="250">
        <f t="shared" si="54"/>
        <v>0</v>
      </c>
      <c r="AA266" s="256">
        <f t="shared" si="52"/>
        <v>0</v>
      </c>
      <c r="AB266" s="253"/>
      <c r="AC266" s="1782"/>
      <c r="AD266" s="249" t="s">
        <v>220</v>
      </c>
      <c r="AE266" s="250">
        <f t="shared" si="48"/>
        <v>0</v>
      </c>
      <c r="AF266" s="250">
        <f t="shared" si="50"/>
        <v>0</v>
      </c>
      <c r="AG266" s="250">
        <f t="shared" si="55"/>
        <v>0</v>
      </c>
      <c r="AH266" s="256">
        <f t="shared" si="53"/>
        <v>0</v>
      </c>
      <c r="AI266" s="253"/>
      <c r="AK266" s="255"/>
    </row>
    <row r="267" spans="1:37" hidden="1">
      <c r="A267" s="257"/>
      <c r="B267" s="249"/>
      <c r="C267" s="250"/>
      <c r="D267" s="250"/>
      <c r="E267" s="250"/>
      <c r="F267" s="251"/>
      <c r="G267" s="254"/>
      <c r="H267" s="257"/>
      <c r="I267" s="249"/>
      <c r="J267" s="250"/>
      <c r="K267" s="250"/>
      <c r="L267" s="250"/>
      <c r="M267" s="251"/>
      <c r="N267" s="254"/>
      <c r="O267" s="261"/>
      <c r="P267" s="249"/>
      <c r="Q267" s="250"/>
      <c r="R267" s="250"/>
      <c r="S267" s="250"/>
      <c r="T267" s="251"/>
      <c r="U267" s="254"/>
      <c r="V267" s="1782"/>
      <c r="W267" s="249" t="s">
        <v>221</v>
      </c>
      <c r="X267" s="250">
        <f t="shared" si="51"/>
        <v>0</v>
      </c>
      <c r="Y267" s="250">
        <f t="shared" si="49"/>
        <v>0</v>
      </c>
      <c r="Z267" s="250">
        <f t="shared" si="54"/>
        <v>0</v>
      </c>
      <c r="AA267" s="256">
        <f t="shared" si="52"/>
        <v>0</v>
      </c>
      <c r="AB267" s="253"/>
      <c r="AC267" s="1782"/>
      <c r="AD267" s="249" t="s">
        <v>221</v>
      </c>
      <c r="AE267" s="250">
        <f t="shared" si="48"/>
        <v>0</v>
      </c>
      <c r="AF267" s="250">
        <f t="shared" si="50"/>
        <v>0</v>
      </c>
      <c r="AG267" s="250">
        <f t="shared" si="55"/>
        <v>0</v>
      </c>
      <c r="AH267" s="256">
        <f t="shared" si="53"/>
        <v>0</v>
      </c>
      <c r="AI267" s="253"/>
      <c r="AK267" s="255"/>
    </row>
    <row r="268" spans="1:37" hidden="1">
      <c r="A268" s="257"/>
      <c r="B268" s="249"/>
      <c r="C268" s="250"/>
      <c r="D268" s="250"/>
      <c r="E268" s="250"/>
      <c r="F268" s="251"/>
      <c r="G268" s="254"/>
      <c r="H268" s="257"/>
      <c r="I268" s="249"/>
      <c r="J268" s="250"/>
      <c r="K268" s="250"/>
      <c r="L268" s="250"/>
      <c r="M268" s="251"/>
      <c r="N268" s="254"/>
      <c r="O268" s="261"/>
      <c r="P268" s="249"/>
      <c r="Q268" s="250"/>
      <c r="R268" s="250"/>
      <c r="S268" s="250"/>
      <c r="T268" s="251"/>
      <c r="U268" s="254"/>
      <c r="V268" s="1782"/>
      <c r="W268" s="249" t="s">
        <v>222</v>
      </c>
      <c r="X268" s="250">
        <f t="shared" si="51"/>
        <v>0</v>
      </c>
      <c r="Y268" s="250">
        <f t="shared" si="49"/>
        <v>0</v>
      </c>
      <c r="Z268" s="250">
        <f t="shared" si="54"/>
        <v>0</v>
      </c>
      <c r="AA268" s="256">
        <f t="shared" si="52"/>
        <v>0</v>
      </c>
      <c r="AB268" s="253"/>
      <c r="AC268" s="1782"/>
      <c r="AD268" s="249" t="s">
        <v>222</v>
      </c>
      <c r="AE268" s="250">
        <f t="shared" si="48"/>
        <v>0</v>
      </c>
      <c r="AF268" s="250">
        <f t="shared" si="50"/>
        <v>0</v>
      </c>
      <c r="AG268" s="250">
        <f t="shared" si="55"/>
        <v>0</v>
      </c>
      <c r="AH268" s="256">
        <f t="shared" si="53"/>
        <v>0</v>
      </c>
      <c r="AI268" s="253"/>
      <c r="AK268" s="255"/>
    </row>
    <row r="269" spans="1:37" hidden="1">
      <c r="A269" s="257"/>
      <c r="B269" s="249"/>
      <c r="C269" s="250"/>
      <c r="D269" s="250"/>
      <c r="E269" s="250"/>
      <c r="F269" s="251"/>
      <c r="G269" s="254"/>
      <c r="H269" s="257"/>
      <c r="I269" s="249"/>
      <c r="J269" s="250"/>
      <c r="K269" s="250"/>
      <c r="L269" s="250"/>
      <c r="M269" s="251"/>
      <c r="N269" s="254"/>
      <c r="O269" s="261"/>
      <c r="P269" s="249"/>
      <c r="Q269" s="250"/>
      <c r="R269" s="250"/>
      <c r="S269" s="250"/>
      <c r="T269" s="251"/>
      <c r="U269" s="254"/>
      <c r="V269" s="1782"/>
      <c r="W269" s="249" t="s">
        <v>223</v>
      </c>
      <c r="X269" s="250">
        <f t="shared" si="51"/>
        <v>0</v>
      </c>
      <c r="Y269" s="250">
        <f t="shared" si="49"/>
        <v>0</v>
      </c>
      <c r="Z269" s="250">
        <f t="shared" si="54"/>
        <v>0</v>
      </c>
      <c r="AA269" s="256">
        <f t="shared" si="52"/>
        <v>0</v>
      </c>
      <c r="AB269" s="253"/>
      <c r="AC269" s="1782"/>
      <c r="AD269" s="249" t="s">
        <v>223</v>
      </c>
      <c r="AE269" s="250">
        <f t="shared" ref="AE269:AE307" si="56">AE268-AG268</f>
        <v>0</v>
      </c>
      <c r="AF269" s="250">
        <f t="shared" si="50"/>
        <v>0</v>
      </c>
      <c r="AG269" s="250">
        <f t="shared" si="55"/>
        <v>0</v>
      </c>
      <c r="AH269" s="256">
        <f t="shared" si="53"/>
        <v>0</v>
      </c>
      <c r="AI269" s="253"/>
      <c r="AK269" s="255"/>
    </row>
    <row r="270" spans="1:37" hidden="1">
      <c r="A270" s="257"/>
      <c r="B270" s="249"/>
      <c r="C270" s="250"/>
      <c r="D270" s="250"/>
      <c r="E270" s="250"/>
      <c r="F270" s="251"/>
      <c r="G270" s="254"/>
      <c r="H270" s="257"/>
      <c r="I270" s="249"/>
      <c r="J270" s="250"/>
      <c r="K270" s="250"/>
      <c r="L270" s="250"/>
      <c r="M270" s="251"/>
      <c r="N270" s="254"/>
      <c r="O270" s="261"/>
      <c r="P270" s="249"/>
      <c r="Q270" s="250"/>
      <c r="R270" s="250"/>
      <c r="S270" s="250"/>
      <c r="T270" s="251"/>
      <c r="U270" s="254"/>
      <c r="V270" s="1782"/>
      <c r="W270" s="249" t="s">
        <v>224</v>
      </c>
      <c r="X270" s="250">
        <f t="shared" si="51"/>
        <v>0</v>
      </c>
      <c r="Y270" s="250">
        <f t="shared" si="49"/>
        <v>0</v>
      </c>
      <c r="Z270" s="250">
        <f t="shared" si="54"/>
        <v>0</v>
      </c>
      <c r="AA270" s="256">
        <f t="shared" si="52"/>
        <v>0</v>
      </c>
      <c r="AB270" s="253"/>
      <c r="AC270" s="1782"/>
      <c r="AD270" s="249" t="s">
        <v>224</v>
      </c>
      <c r="AE270" s="250">
        <f t="shared" si="56"/>
        <v>0</v>
      </c>
      <c r="AF270" s="250">
        <f t="shared" si="50"/>
        <v>0</v>
      </c>
      <c r="AG270" s="250">
        <f t="shared" si="55"/>
        <v>0</v>
      </c>
      <c r="AH270" s="256">
        <f t="shared" si="53"/>
        <v>0</v>
      </c>
      <c r="AI270" s="253"/>
      <c r="AK270" s="255"/>
    </row>
    <row r="271" spans="1:37" hidden="1">
      <c r="A271" s="257"/>
      <c r="B271" s="249"/>
      <c r="C271" s="250"/>
      <c r="D271" s="250"/>
      <c r="E271" s="250"/>
      <c r="F271" s="251"/>
      <c r="G271" s="254"/>
      <c r="H271" s="257"/>
      <c r="I271" s="249"/>
      <c r="J271" s="250"/>
      <c r="K271" s="250"/>
      <c r="L271" s="250"/>
      <c r="M271" s="251"/>
      <c r="N271" s="254"/>
      <c r="O271" s="261"/>
      <c r="P271" s="249"/>
      <c r="Q271" s="250"/>
      <c r="R271" s="250"/>
      <c r="S271" s="250"/>
      <c r="T271" s="251"/>
      <c r="U271" s="254"/>
      <c r="V271" s="1783"/>
      <c r="W271" s="249" t="s">
        <v>225</v>
      </c>
      <c r="X271" s="250">
        <f t="shared" si="51"/>
        <v>0</v>
      </c>
      <c r="Y271" s="250">
        <f t="shared" si="49"/>
        <v>0</v>
      </c>
      <c r="Z271" s="250">
        <f t="shared" si="54"/>
        <v>0</v>
      </c>
      <c r="AA271" s="256">
        <f t="shared" si="52"/>
        <v>0</v>
      </c>
      <c r="AB271" s="254">
        <f>SUM(Y260:Y271)</f>
        <v>0</v>
      </c>
      <c r="AC271" s="1783"/>
      <c r="AD271" s="249" t="s">
        <v>225</v>
      </c>
      <c r="AE271" s="250">
        <f t="shared" si="56"/>
        <v>0</v>
      </c>
      <c r="AF271" s="250">
        <f t="shared" si="50"/>
        <v>0</v>
      </c>
      <c r="AG271" s="250">
        <f t="shared" si="55"/>
        <v>0</v>
      </c>
      <c r="AH271" s="256">
        <f t="shared" si="53"/>
        <v>0</v>
      </c>
      <c r="AI271" s="254">
        <f>SUM(AF260:AF271)</f>
        <v>0</v>
      </c>
      <c r="AJ271" s="230">
        <f>V260</f>
        <v>2042</v>
      </c>
      <c r="AK271" s="255">
        <f>G271+N271+U271+AB271+AI271</f>
        <v>0</v>
      </c>
    </row>
    <row r="272" spans="1:37" hidden="1">
      <c r="A272" s="257"/>
      <c r="B272" s="249"/>
      <c r="C272" s="250"/>
      <c r="D272" s="250"/>
      <c r="E272" s="250"/>
      <c r="F272" s="251"/>
      <c r="G272" s="254"/>
      <c r="H272" s="257"/>
      <c r="I272" s="249"/>
      <c r="J272" s="250"/>
      <c r="K272" s="250"/>
      <c r="L272" s="250"/>
      <c r="M272" s="251"/>
      <c r="N272" s="254"/>
      <c r="O272" s="1778">
        <f>O188+1</f>
        <v>2038</v>
      </c>
      <c r="P272" s="249" t="s">
        <v>214</v>
      </c>
      <c r="Q272" s="250"/>
      <c r="R272" s="250"/>
      <c r="S272" s="250"/>
      <c r="T272" s="251">
        <f t="shared" ref="T272:T283" si="57">R272+S272</f>
        <v>0</v>
      </c>
      <c r="U272" s="254"/>
      <c r="V272" s="1781">
        <v>2043</v>
      </c>
      <c r="W272" s="249" t="s">
        <v>214</v>
      </c>
      <c r="X272" s="250"/>
      <c r="Y272" s="250"/>
      <c r="Z272" s="250"/>
      <c r="AA272" s="256">
        <f t="shared" si="52"/>
        <v>0</v>
      </c>
      <c r="AB272" s="258"/>
      <c r="AC272" s="1781">
        <v>2043</v>
      </c>
      <c r="AD272" s="249" t="s">
        <v>214</v>
      </c>
      <c r="AE272" s="250">
        <f t="shared" si="56"/>
        <v>0</v>
      </c>
      <c r="AF272" s="250">
        <f t="shared" si="50"/>
        <v>0</v>
      </c>
      <c r="AG272" s="250">
        <f t="shared" si="55"/>
        <v>0</v>
      </c>
      <c r="AH272" s="256">
        <f t="shared" si="53"/>
        <v>0</v>
      </c>
      <c r="AI272" s="258"/>
      <c r="AK272" s="255"/>
    </row>
    <row r="273" spans="1:37" hidden="1">
      <c r="A273" s="257"/>
      <c r="B273" s="249"/>
      <c r="C273" s="250"/>
      <c r="D273" s="250"/>
      <c r="E273" s="250"/>
      <c r="F273" s="251"/>
      <c r="G273" s="254"/>
      <c r="H273" s="257"/>
      <c r="I273" s="249"/>
      <c r="J273" s="250"/>
      <c r="K273" s="250"/>
      <c r="L273" s="250"/>
      <c r="M273" s="251"/>
      <c r="N273" s="254"/>
      <c r="O273" s="1779"/>
      <c r="P273" s="249" t="s">
        <v>215</v>
      </c>
      <c r="Q273" s="250"/>
      <c r="R273" s="250"/>
      <c r="S273" s="250"/>
      <c r="T273" s="251">
        <f t="shared" si="57"/>
        <v>0</v>
      </c>
      <c r="U273" s="254"/>
      <c r="V273" s="1782"/>
      <c r="W273" s="249" t="s">
        <v>215</v>
      </c>
      <c r="X273" s="250"/>
      <c r="Y273" s="250"/>
      <c r="Z273" s="250"/>
      <c r="AA273" s="256">
        <f t="shared" si="52"/>
        <v>0</v>
      </c>
      <c r="AB273" s="259"/>
      <c r="AC273" s="1782"/>
      <c r="AD273" s="249" t="s">
        <v>215</v>
      </c>
      <c r="AE273" s="250">
        <f t="shared" si="56"/>
        <v>0</v>
      </c>
      <c r="AF273" s="250">
        <f t="shared" si="50"/>
        <v>0</v>
      </c>
      <c r="AG273" s="250">
        <f t="shared" si="55"/>
        <v>0</v>
      </c>
      <c r="AH273" s="256">
        <f t="shared" si="53"/>
        <v>0</v>
      </c>
      <c r="AI273" s="259"/>
      <c r="AK273" s="255"/>
    </row>
    <row r="274" spans="1:37" hidden="1">
      <c r="A274" s="257"/>
      <c r="B274" s="249"/>
      <c r="C274" s="250"/>
      <c r="D274" s="250"/>
      <c r="E274" s="250"/>
      <c r="F274" s="251"/>
      <c r="G274" s="254"/>
      <c r="H274" s="257"/>
      <c r="I274" s="249"/>
      <c r="J274" s="250"/>
      <c r="K274" s="250"/>
      <c r="L274" s="250"/>
      <c r="M274" s="251"/>
      <c r="N274" s="254"/>
      <c r="O274" s="1779"/>
      <c r="P274" s="249" t="s">
        <v>216</v>
      </c>
      <c r="Q274" s="250"/>
      <c r="R274" s="250"/>
      <c r="S274" s="250"/>
      <c r="T274" s="251">
        <f t="shared" si="57"/>
        <v>0</v>
      </c>
      <c r="U274" s="254"/>
      <c r="V274" s="1782"/>
      <c r="W274" s="249" t="s">
        <v>216</v>
      </c>
      <c r="X274" s="250"/>
      <c r="Y274" s="250"/>
      <c r="Z274" s="250"/>
      <c r="AA274" s="256">
        <f t="shared" si="52"/>
        <v>0</v>
      </c>
      <c r="AB274" s="259"/>
      <c r="AC274" s="1782"/>
      <c r="AD274" s="249" t="s">
        <v>216</v>
      </c>
      <c r="AE274" s="250">
        <f t="shared" si="56"/>
        <v>0</v>
      </c>
      <c r="AF274" s="250">
        <f t="shared" si="50"/>
        <v>0</v>
      </c>
      <c r="AG274" s="250">
        <f t="shared" si="55"/>
        <v>0</v>
      </c>
      <c r="AH274" s="256">
        <f t="shared" si="53"/>
        <v>0</v>
      </c>
      <c r="AI274" s="259"/>
      <c r="AK274" s="255"/>
    </row>
    <row r="275" spans="1:37" hidden="1">
      <c r="A275" s="257"/>
      <c r="B275" s="249"/>
      <c r="C275" s="250"/>
      <c r="D275" s="250"/>
      <c r="E275" s="250"/>
      <c r="F275" s="251"/>
      <c r="G275" s="254"/>
      <c r="H275" s="257"/>
      <c r="I275" s="249"/>
      <c r="J275" s="250"/>
      <c r="K275" s="250"/>
      <c r="L275" s="250"/>
      <c r="M275" s="251"/>
      <c r="N275" s="254"/>
      <c r="O275" s="1779"/>
      <c r="P275" s="249" t="s">
        <v>217</v>
      </c>
      <c r="Q275" s="250"/>
      <c r="R275" s="250"/>
      <c r="S275" s="250"/>
      <c r="T275" s="251">
        <f t="shared" si="57"/>
        <v>0</v>
      </c>
      <c r="U275" s="254"/>
      <c r="V275" s="1782"/>
      <c r="W275" s="249" t="s">
        <v>217</v>
      </c>
      <c r="X275" s="250"/>
      <c r="Y275" s="250"/>
      <c r="Z275" s="250"/>
      <c r="AA275" s="256">
        <f t="shared" si="52"/>
        <v>0</v>
      </c>
      <c r="AB275" s="259"/>
      <c r="AC275" s="1782"/>
      <c r="AD275" s="249" t="s">
        <v>217</v>
      </c>
      <c r="AE275" s="250">
        <f t="shared" si="56"/>
        <v>0</v>
      </c>
      <c r="AF275" s="250">
        <f t="shared" si="50"/>
        <v>0</v>
      </c>
      <c r="AG275" s="250">
        <f t="shared" si="55"/>
        <v>0</v>
      </c>
      <c r="AH275" s="256">
        <f t="shared" si="53"/>
        <v>0</v>
      </c>
      <c r="AI275" s="259"/>
      <c r="AK275" s="255"/>
    </row>
    <row r="276" spans="1:37" hidden="1">
      <c r="A276" s="257"/>
      <c r="B276" s="249"/>
      <c r="C276" s="250"/>
      <c r="D276" s="250"/>
      <c r="E276" s="250"/>
      <c r="F276" s="251"/>
      <c r="G276" s="254"/>
      <c r="H276" s="257"/>
      <c r="I276" s="249"/>
      <c r="J276" s="250"/>
      <c r="K276" s="250"/>
      <c r="L276" s="250"/>
      <c r="M276" s="251"/>
      <c r="N276" s="254"/>
      <c r="O276" s="1779"/>
      <c r="P276" s="249" t="s">
        <v>218</v>
      </c>
      <c r="Q276" s="250"/>
      <c r="R276" s="250"/>
      <c r="S276" s="250"/>
      <c r="T276" s="251">
        <f t="shared" si="57"/>
        <v>0</v>
      </c>
      <c r="U276" s="254"/>
      <c r="V276" s="1782"/>
      <c r="W276" s="249" t="s">
        <v>218</v>
      </c>
      <c r="X276" s="250"/>
      <c r="Y276" s="250"/>
      <c r="Z276" s="250"/>
      <c r="AA276" s="256">
        <f t="shared" si="52"/>
        <v>0</v>
      </c>
      <c r="AB276" s="259"/>
      <c r="AC276" s="1782"/>
      <c r="AD276" s="249" t="s">
        <v>218</v>
      </c>
      <c r="AE276" s="250">
        <f t="shared" si="56"/>
        <v>0</v>
      </c>
      <c r="AF276" s="250">
        <f t="shared" si="50"/>
        <v>0</v>
      </c>
      <c r="AG276" s="250">
        <f t="shared" si="55"/>
        <v>0</v>
      </c>
      <c r="AH276" s="256">
        <f t="shared" si="53"/>
        <v>0</v>
      </c>
      <c r="AI276" s="259"/>
      <c r="AK276" s="255"/>
    </row>
    <row r="277" spans="1:37" hidden="1">
      <c r="A277" s="257"/>
      <c r="B277" s="249"/>
      <c r="C277" s="250"/>
      <c r="D277" s="250"/>
      <c r="E277" s="250"/>
      <c r="F277" s="251"/>
      <c r="G277" s="254"/>
      <c r="H277" s="257"/>
      <c r="I277" s="249"/>
      <c r="J277" s="250"/>
      <c r="K277" s="250"/>
      <c r="L277" s="250"/>
      <c r="M277" s="251"/>
      <c r="N277" s="254"/>
      <c r="O277" s="1779"/>
      <c r="P277" s="249" t="s">
        <v>219</v>
      </c>
      <c r="Q277" s="250"/>
      <c r="R277" s="250"/>
      <c r="S277" s="250"/>
      <c r="T277" s="251">
        <f t="shared" si="57"/>
        <v>0</v>
      </c>
      <c r="U277" s="254"/>
      <c r="V277" s="1782"/>
      <c r="W277" s="249" t="s">
        <v>219</v>
      </c>
      <c r="X277" s="250"/>
      <c r="Y277" s="250"/>
      <c r="Z277" s="250"/>
      <c r="AA277" s="256">
        <f t="shared" si="52"/>
        <v>0</v>
      </c>
      <c r="AB277" s="259"/>
      <c r="AC277" s="1782"/>
      <c r="AD277" s="249" t="s">
        <v>219</v>
      </c>
      <c r="AE277" s="250">
        <f t="shared" si="56"/>
        <v>0</v>
      </c>
      <c r="AF277" s="250">
        <f t="shared" si="50"/>
        <v>0</v>
      </c>
      <c r="AG277" s="250">
        <f t="shared" si="55"/>
        <v>0</v>
      </c>
      <c r="AH277" s="256">
        <f t="shared" si="53"/>
        <v>0</v>
      </c>
      <c r="AI277" s="259"/>
      <c r="AK277" s="255"/>
    </row>
    <row r="278" spans="1:37" hidden="1">
      <c r="A278" s="257"/>
      <c r="B278" s="249"/>
      <c r="C278" s="250"/>
      <c r="D278" s="250"/>
      <c r="E278" s="250"/>
      <c r="F278" s="251"/>
      <c r="G278" s="254"/>
      <c r="H278" s="257"/>
      <c r="I278" s="249"/>
      <c r="J278" s="250"/>
      <c r="K278" s="250"/>
      <c r="L278" s="250"/>
      <c r="M278" s="251"/>
      <c r="N278" s="254"/>
      <c r="O278" s="1779"/>
      <c r="P278" s="249" t="s">
        <v>220</v>
      </c>
      <c r="Q278" s="250"/>
      <c r="R278" s="250"/>
      <c r="S278" s="250"/>
      <c r="T278" s="251">
        <f t="shared" si="57"/>
        <v>0</v>
      </c>
      <c r="U278" s="254"/>
      <c r="V278" s="1782"/>
      <c r="W278" s="249" t="s">
        <v>220</v>
      </c>
      <c r="X278" s="250"/>
      <c r="Y278" s="250"/>
      <c r="Z278" s="250"/>
      <c r="AA278" s="256">
        <f t="shared" si="52"/>
        <v>0</v>
      </c>
      <c r="AB278" s="259"/>
      <c r="AC278" s="1782"/>
      <c r="AD278" s="249" t="s">
        <v>220</v>
      </c>
      <c r="AE278" s="250">
        <f t="shared" si="56"/>
        <v>0</v>
      </c>
      <c r="AF278" s="250">
        <f t="shared" si="50"/>
        <v>0</v>
      </c>
      <c r="AG278" s="250">
        <f t="shared" si="55"/>
        <v>0</v>
      </c>
      <c r="AH278" s="256">
        <f t="shared" si="53"/>
        <v>0</v>
      </c>
      <c r="AI278" s="259"/>
      <c r="AK278" s="255"/>
    </row>
    <row r="279" spans="1:37" hidden="1">
      <c r="A279" s="257"/>
      <c r="B279" s="249"/>
      <c r="C279" s="250"/>
      <c r="D279" s="250"/>
      <c r="E279" s="250"/>
      <c r="F279" s="251"/>
      <c r="G279" s="254"/>
      <c r="H279" s="257"/>
      <c r="I279" s="249"/>
      <c r="J279" s="250"/>
      <c r="K279" s="250"/>
      <c r="L279" s="250"/>
      <c r="M279" s="251"/>
      <c r="N279" s="254"/>
      <c r="O279" s="1779"/>
      <c r="P279" s="249" t="s">
        <v>221</v>
      </c>
      <c r="Q279" s="250"/>
      <c r="R279" s="250"/>
      <c r="S279" s="250"/>
      <c r="T279" s="251">
        <f t="shared" si="57"/>
        <v>0</v>
      </c>
      <c r="U279" s="254"/>
      <c r="V279" s="1782"/>
      <c r="W279" s="249" t="s">
        <v>221</v>
      </c>
      <c r="X279" s="250"/>
      <c r="Y279" s="250"/>
      <c r="Z279" s="250"/>
      <c r="AA279" s="256">
        <f t="shared" si="52"/>
        <v>0</v>
      </c>
      <c r="AB279" s="259"/>
      <c r="AC279" s="1782"/>
      <c r="AD279" s="249" t="s">
        <v>221</v>
      </c>
      <c r="AE279" s="250">
        <f t="shared" si="56"/>
        <v>0</v>
      </c>
      <c r="AF279" s="250">
        <f t="shared" si="50"/>
        <v>0</v>
      </c>
      <c r="AG279" s="250">
        <f t="shared" si="55"/>
        <v>0</v>
      </c>
      <c r="AH279" s="256">
        <f t="shared" si="53"/>
        <v>0</v>
      </c>
      <c r="AI279" s="259"/>
      <c r="AK279" s="255"/>
    </row>
    <row r="280" spans="1:37" hidden="1">
      <c r="A280" s="257"/>
      <c r="B280" s="249"/>
      <c r="C280" s="250"/>
      <c r="D280" s="250"/>
      <c r="E280" s="250"/>
      <c r="F280" s="251"/>
      <c r="G280" s="254"/>
      <c r="H280" s="257"/>
      <c r="I280" s="249"/>
      <c r="J280" s="250"/>
      <c r="K280" s="250"/>
      <c r="L280" s="250"/>
      <c r="M280" s="251"/>
      <c r="N280" s="254"/>
      <c r="O280" s="1779"/>
      <c r="P280" s="249" t="s">
        <v>222</v>
      </c>
      <c r="Q280" s="250"/>
      <c r="R280" s="250"/>
      <c r="S280" s="250"/>
      <c r="T280" s="251">
        <f t="shared" si="57"/>
        <v>0</v>
      </c>
      <c r="U280" s="254"/>
      <c r="V280" s="1782"/>
      <c r="W280" s="249" t="s">
        <v>222</v>
      </c>
      <c r="X280" s="250"/>
      <c r="Y280" s="250"/>
      <c r="Z280" s="250"/>
      <c r="AA280" s="256">
        <f t="shared" si="52"/>
        <v>0</v>
      </c>
      <c r="AB280" s="259"/>
      <c r="AC280" s="1782"/>
      <c r="AD280" s="249" t="s">
        <v>222</v>
      </c>
      <c r="AE280" s="250">
        <f t="shared" si="56"/>
        <v>0</v>
      </c>
      <c r="AF280" s="250">
        <f t="shared" si="50"/>
        <v>0</v>
      </c>
      <c r="AG280" s="250">
        <f t="shared" si="55"/>
        <v>0</v>
      </c>
      <c r="AH280" s="256">
        <f t="shared" si="53"/>
        <v>0</v>
      </c>
      <c r="AI280" s="259"/>
      <c r="AK280" s="255"/>
    </row>
    <row r="281" spans="1:37" hidden="1">
      <c r="A281" s="257"/>
      <c r="B281" s="249"/>
      <c r="C281" s="250"/>
      <c r="D281" s="250"/>
      <c r="E281" s="250"/>
      <c r="F281" s="251"/>
      <c r="G281" s="254"/>
      <c r="H281" s="257"/>
      <c r="I281" s="249"/>
      <c r="J281" s="250"/>
      <c r="K281" s="250"/>
      <c r="L281" s="250"/>
      <c r="M281" s="251"/>
      <c r="N281" s="254"/>
      <c r="O281" s="1779"/>
      <c r="P281" s="249" t="s">
        <v>223</v>
      </c>
      <c r="Q281" s="250"/>
      <c r="R281" s="250"/>
      <c r="S281" s="250"/>
      <c r="T281" s="251">
        <f t="shared" si="57"/>
        <v>0</v>
      </c>
      <c r="U281" s="254"/>
      <c r="V281" s="1782"/>
      <c r="W281" s="249" t="s">
        <v>223</v>
      </c>
      <c r="X281" s="250"/>
      <c r="Y281" s="250"/>
      <c r="Z281" s="250"/>
      <c r="AA281" s="256">
        <f t="shared" si="52"/>
        <v>0</v>
      </c>
      <c r="AB281" s="259"/>
      <c r="AC281" s="1782"/>
      <c r="AD281" s="249" t="s">
        <v>223</v>
      </c>
      <c r="AE281" s="250">
        <f t="shared" si="56"/>
        <v>0</v>
      </c>
      <c r="AF281" s="250">
        <f t="shared" ref="AF281:AF307" si="58">AE281*$Y$5/12</f>
        <v>0</v>
      </c>
      <c r="AG281" s="250">
        <f t="shared" si="55"/>
        <v>0</v>
      </c>
      <c r="AH281" s="256">
        <f t="shared" si="53"/>
        <v>0</v>
      </c>
      <c r="AI281" s="259"/>
      <c r="AK281" s="255"/>
    </row>
    <row r="282" spans="1:37" hidden="1">
      <c r="A282" s="257"/>
      <c r="B282" s="249"/>
      <c r="C282" s="250"/>
      <c r="D282" s="250"/>
      <c r="E282" s="250"/>
      <c r="F282" s="251"/>
      <c r="G282" s="254"/>
      <c r="H282" s="257"/>
      <c r="I282" s="249"/>
      <c r="J282" s="250"/>
      <c r="K282" s="250"/>
      <c r="L282" s="250"/>
      <c r="M282" s="251"/>
      <c r="N282" s="254"/>
      <c r="O282" s="1779"/>
      <c r="P282" s="249" t="s">
        <v>224</v>
      </c>
      <c r="Q282" s="250"/>
      <c r="R282" s="250"/>
      <c r="S282" s="250"/>
      <c r="T282" s="251">
        <f t="shared" si="57"/>
        <v>0</v>
      </c>
      <c r="U282" s="254"/>
      <c r="V282" s="1782"/>
      <c r="W282" s="249" t="s">
        <v>224</v>
      </c>
      <c r="X282" s="250"/>
      <c r="Y282" s="250"/>
      <c r="Z282" s="250"/>
      <c r="AA282" s="256">
        <f t="shared" si="52"/>
        <v>0</v>
      </c>
      <c r="AB282" s="259"/>
      <c r="AC282" s="1782"/>
      <c r="AD282" s="249" t="s">
        <v>224</v>
      </c>
      <c r="AE282" s="250">
        <f t="shared" si="56"/>
        <v>0</v>
      </c>
      <c r="AF282" s="250">
        <f t="shared" si="58"/>
        <v>0</v>
      </c>
      <c r="AG282" s="250">
        <f t="shared" si="55"/>
        <v>0</v>
      </c>
      <c r="AH282" s="256">
        <f t="shared" si="53"/>
        <v>0</v>
      </c>
      <c r="AI282" s="259"/>
      <c r="AK282" s="255"/>
    </row>
    <row r="283" spans="1:37" hidden="1">
      <c r="A283" s="257"/>
      <c r="B283" s="249"/>
      <c r="C283" s="250"/>
      <c r="D283" s="250"/>
      <c r="E283" s="250"/>
      <c r="F283" s="251"/>
      <c r="G283" s="254"/>
      <c r="H283" s="257"/>
      <c r="I283" s="249"/>
      <c r="J283" s="250"/>
      <c r="K283" s="250"/>
      <c r="L283" s="250"/>
      <c r="M283" s="251"/>
      <c r="N283" s="254"/>
      <c r="O283" s="1780"/>
      <c r="P283" s="249" t="s">
        <v>225</v>
      </c>
      <c r="Q283" s="250"/>
      <c r="R283" s="250"/>
      <c r="S283" s="250"/>
      <c r="T283" s="251">
        <f t="shared" si="57"/>
        <v>0</v>
      </c>
      <c r="U283" s="254"/>
      <c r="V283" s="1783"/>
      <c r="W283" s="249" t="s">
        <v>225</v>
      </c>
      <c r="X283" s="250"/>
      <c r="Y283" s="250"/>
      <c r="Z283" s="250"/>
      <c r="AA283" s="256">
        <f t="shared" si="52"/>
        <v>0</v>
      </c>
      <c r="AB283" s="260">
        <f>SUM(Y272:Y283)</f>
        <v>0</v>
      </c>
      <c r="AC283" s="1783"/>
      <c r="AD283" s="249" t="s">
        <v>225</v>
      </c>
      <c r="AE283" s="250">
        <f t="shared" si="56"/>
        <v>0</v>
      </c>
      <c r="AF283" s="250">
        <f t="shared" si="58"/>
        <v>0</v>
      </c>
      <c r="AG283" s="250">
        <f t="shared" si="55"/>
        <v>0</v>
      </c>
      <c r="AH283" s="256">
        <f t="shared" si="53"/>
        <v>0</v>
      </c>
      <c r="AI283" s="260">
        <f>SUM(AF272:AF283)</f>
        <v>0</v>
      </c>
      <c r="AJ283" s="230">
        <f>V272</f>
        <v>2043</v>
      </c>
      <c r="AK283" s="255">
        <f>G283+N283+U283+AB283+AI283</f>
        <v>0</v>
      </c>
    </row>
    <row r="284" spans="1:37" hidden="1">
      <c r="A284" s="257"/>
      <c r="B284" s="249"/>
      <c r="C284" s="250"/>
      <c r="D284" s="250"/>
      <c r="E284" s="250"/>
      <c r="F284" s="251"/>
      <c r="G284" s="254"/>
      <c r="H284" s="257"/>
      <c r="I284" s="249"/>
      <c r="J284" s="250"/>
      <c r="K284" s="250"/>
      <c r="L284" s="250"/>
      <c r="M284" s="251"/>
      <c r="N284" s="254"/>
      <c r="O284" s="262"/>
      <c r="P284" s="249"/>
      <c r="Q284" s="250"/>
      <c r="R284" s="250"/>
      <c r="S284" s="250"/>
      <c r="T284" s="251"/>
      <c r="U284" s="254"/>
      <c r="V284" s="263"/>
      <c r="W284" s="249"/>
      <c r="X284" s="250"/>
      <c r="Y284" s="250"/>
      <c r="Z284" s="250"/>
      <c r="AA284" s="256"/>
      <c r="AB284" s="260"/>
      <c r="AC284" s="1781">
        <v>2044</v>
      </c>
      <c r="AD284" s="249" t="s">
        <v>214</v>
      </c>
      <c r="AE284" s="250">
        <f t="shared" si="56"/>
        <v>0</v>
      </c>
      <c r="AF284" s="250">
        <f t="shared" si="58"/>
        <v>0</v>
      </c>
      <c r="AG284" s="250">
        <f t="shared" si="55"/>
        <v>0</v>
      </c>
      <c r="AH284" s="256">
        <f t="shared" si="53"/>
        <v>0</v>
      </c>
      <c r="AI284" s="260"/>
      <c r="AK284" s="255"/>
    </row>
    <row r="285" spans="1:37" hidden="1">
      <c r="A285" s="257"/>
      <c r="B285" s="249"/>
      <c r="C285" s="250"/>
      <c r="D285" s="250"/>
      <c r="E285" s="250"/>
      <c r="F285" s="251"/>
      <c r="G285" s="254"/>
      <c r="H285" s="257"/>
      <c r="I285" s="249"/>
      <c r="J285" s="250"/>
      <c r="K285" s="250"/>
      <c r="L285" s="250"/>
      <c r="M285" s="251"/>
      <c r="N285" s="254"/>
      <c r="O285" s="262"/>
      <c r="P285" s="249"/>
      <c r="Q285" s="250"/>
      <c r="R285" s="250"/>
      <c r="S285" s="250"/>
      <c r="T285" s="251"/>
      <c r="U285" s="254"/>
      <c r="V285" s="263"/>
      <c r="W285" s="249"/>
      <c r="X285" s="250"/>
      <c r="Y285" s="250"/>
      <c r="Z285" s="250"/>
      <c r="AA285" s="256"/>
      <c r="AB285" s="260"/>
      <c r="AC285" s="1782"/>
      <c r="AD285" s="249" t="s">
        <v>215</v>
      </c>
      <c r="AE285" s="250">
        <f t="shared" si="56"/>
        <v>0</v>
      </c>
      <c r="AF285" s="250">
        <f t="shared" si="58"/>
        <v>0</v>
      </c>
      <c r="AG285" s="250">
        <f t="shared" si="55"/>
        <v>0</v>
      </c>
      <c r="AH285" s="256">
        <f t="shared" si="53"/>
        <v>0</v>
      </c>
      <c r="AI285" s="260"/>
      <c r="AK285" s="255"/>
    </row>
    <row r="286" spans="1:37" hidden="1">
      <c r="A286" s="257"/>
      <c r="B286" s="249"/>
      <c r="C286" s="250"/>
      <c r="D286" s="250"/>
      <c r="E286" s="250"/>
      <c r="F286" s="251"/>
      <c r="G286" s="254"/>
      <c r="H286" s="257"/>
      <c r="I286" s="249"/>
      <c r="J286" s="250"/>
      <c r="K286" s="250"/>
      <c r="L286" s="250"/>
      <c r="M286" s="251"/>
      <c r="N286" s="254"/>
      <c r="O286" s="262"/>
      <c r="P286" s="249"/>
      <c r="Q286" s="250"/>
      <c r="R286" s="250"/>
      <c r="S286" s="250"/>
      <c r="T286" s="251"/>
      <c r="U286" s="254"/>
      <c r="V286" s="263"/>
      <c r="W286" s="249"/>
      <c r="X286" s="250"/>
      <c r="Y286" s="250"/>
      <c r="Z286" s="250"/>
      <c r="AA286" s="256"/>
      <c r="AB286" s="260"/>
      <c r="AC286" s="1782"/>
      <c r="AD286" s="249" t="s">
        <v>216</v>
      </c>
      <c r="AE286" s="250">
        <f t="shared" si="56"/>
        <v>0</v>
      </c>
      <c r="AF286" s="250">
        <f t="shared" si="58"/>
        <v>0</v>
      </c>
      <c r="AG286" s="250">
        <f t="shared" si="55"/>
        <v>0</v>
      </c>
      <c r="AH286" s="256">
        <f t="shared" si="53"/>
        <v>0</v>
      </c>
      <c r="AI286" s="260"/>
      <c r="AK286" s="255"/>
    </row>
    <row r="287" spans="1:37" hidden="1">
      <c r="A287" s="257"/>
      <c r="B287" s="249"/>
      <c r="C287" s="250"/>
      <c r="D287" s="250"/>
      <c r="E287" s="250"/>
      <c r="F287" s="251"/>
      <c r="G287" s="254"/>
      <c r="H287" s="257"/>
      <c r="I287" s="249"/>
      <c r="J287" s="250"/>
      <c r="K287" s="250"/>
      <c r="L287" s="250"/>
      <c r="M287" s="251"/>
      <c r="N287" s="254"/>
      <c r="O287" s="262"/>
      <c r="P287" s="249"/>
      <c r="Q287" s="250"/>
      <c r="R287" s="250"/>
      <c r="S287" s="250"/>
      <c r="T287" s="251"/>
      <c r="U287" s="254"/>
      <c r="V287" s="263"/>
      <c r="W287" s="249"/>
      <c r="X287" s="250"/>
      <c r="Y287" s="250"/>
      <c r="Z287" s="250"/>
      <c r="AA287" s="256"/>
      <c r="AB287" s="260"/>
      <c r="AC287" s="1782"/>
      <c r="AD287" s="249" t="s">
        <v>217</v>
      </c>
      <c r="AE287" s="250">
        <f t="shared" si="56"/>
        <v>0</v>
      </c>
      <c r="AF287" s="250">
        <f t="shared" si="58"/>
        <v>0</v>
      </c>
      <c r="AG287" s="250">
        <f t="shared" si="55"/>
        <v>0</v>
      </c>
      <c r="AH287" s="256">
        <f t="shared" si="53"/>
        <v>0</v>
      </c>
      <c r="AI287" s="260"/>
      <c r="AK287" s="255"/>
    </row>
    <row r="288" spans="1:37" hidden="1">
      <c r="A288" s="257"/>
      <c r="B288" s="249"/>
      <c r="C288" s="250"/>
      <c r="D288" s="250"/>
      <c r="E288" s="250"/>
      <c r="F288" s="251"/>
      <c r="G288" s="254"/>
      <c r="H288" s="257"/>
      <c r="I288" s="249"/>
      <c r="J288" s="250"/>
      <c r="K288" s="250"/>
      <c r="L288" s="250"/>
      <c r="M288" s="251"/>
      <c r="N288" s="254"/>
      <c r="O288" s="262"/>
      <c r="P288" s="249"/>
      <c r="Q288" s="250"/>
      <c r="R288" s="250"/>
      <c r="S288" s="250"/>
      <c r="T288" s="251"/>
      <c r="U288" s="254"/>
      <c r="V288" s="263"/>
      <c r="W288" s="249"/>
      <c r="X288" s="250"/>
      <c r="Y288" s="250"/>
      <c r="Z288" s="250"/>
      <c r="AA288" s="256"/>
      <c r="AB288" s="260"/>
      <c r="AC288" s="1782"/>
      <c r="AD288" s="249" t="s">
        <v>218</v>
      </c>
      <c r="AE288" s="250">
        <f t="shared" si="56"/>
        <v>0</v>
      </c>
      <c r="AF288" s="250">
        <f t="shared" si="58"/>
        <v>0</v>
      </c>
      <c r="AG288" s="250">
        <f t="shared" si="55"/>
        <v>0</v>
      </c>
      <c r="AH288" s="256">
        <f t="shared" si="53"/>
        <v>0</v>
      </c>
      <c r="AI288" s="260"/>
      <c r="AK288" s="255"/>
    </row>
    <row r="289" spans="1:37" hidden="1">
      <c r="A289" s="257"/>
      <c r="B289" s="249"/>
      <c r="C289" s="250"/>
      <c r="D289" s="250"/>
      <c r="E289" s="250"/>
      <c r="F289" s="251"/>
      <c r="G289" s="254"/>
      <c r="H289" s="257"/>
      <c r="I289" s="249"/>
      <c r="J289" s="250"/>
      <c r="K289" s="250"/>
      <c r="L289" s="250"/>
      <c r="M289" s="251"/>
      <c r="N289" s="254"/>
      <c r="O289" s="262"/>
      <c r="P289" s="249"/>
      <c r="Q289" s="250"/>
      <c r="R289" s="250"/>
      <c r="S289" s="250"/>
      <c r="T289" s="251"/>
      <c r="U289" s="254"/>
      <c r="V289" s="263"/>
      <c r="W289" s="249"/>
      <c r="X289" s="250"/>
      <c r="Y289" s="250"/>
      <c r="Z289" s="250"/>
      <c r="AA289" s="256"/>
      <c r="AB289" s="260"/>
      <c r="AC289" s="1782"/>
      <c r="AD289" s="249" t="s">
        <v>219</v>
      </c>
      <c r="AE289" s="250">
        <f t="shared" si="56"/>
        <v>0</v>
      </c>
      <c r="AF289" s="250">
        <f t="shared" si="58"/>
        <v>0</v>
      </c>
      <c r="AG289" s="250">
        <f t="shared" si="55"/>
        <v>0</v>
      </c>
      <c r="AH289" s="256">
        <f t="shared" si="53"/>
        <v>0</v>
      </c>
      <c r="AI289" s="260"/>
      <c r="AK289" s="255"/>
    </row>
    <row r="290" spans="1:37" hidden="1">
      <c r="A290" s="257"/>
      <c r="B290" s="249"/>
      <c r="C290" s="250"/>
      <c r="D290" s="250"/>
      <c r="E290" s="250"/>
      <c r="F290" s="251"/>
      <c r="G290" s="254"/>
      <c r="H290" s="257"/>
      <c r="I290" s="249"/>
      <c r="J290" s="250"/>
      <c r="K290" s="250"/>
      <c r="L290" s="250"/>
      <c r="M290" s="251"/>
      <c r="N290" s="254"/>
      <c r="O290" s="262"/>
      <c r="P290" s="249"/>
      <c r="Q290" s="250"/>
      <c r="R290" s="250"/>
      <c r="S290" s="250"/>
      <c r="T290" s="251"/>
      <c r="U290" s="254"/>
      <c r="V290" s="263"/>
      <c r="W290" s="249"/>
      <c r="X290" s="250"/>
      <c r="Y290" s="250"/>
      <c r="Z290" s="250"/>
      <c r="AA290" s="256"/>
      <c r="AB290" s="260"/>
      <c r="AC290" s="1782"/>
      <c r="AD290" s="249" t="s">
        <v>220</v>
      </c>
      <c r="AE290" s="250">
        <f t="shared" si="56"/>
        <v>0</v>
      </c>
      <c r="AF290" s="250">
        <f t="shared" si="58"/>
        <v>0</v>
      </c>
      <c r="AG290" s="250">
        <f t="shared" si="55"/>
        <v>0</v>
      </c>
      <c r="AH290" s="256">
        <f t="shared" ref="AH290:AH323" si="59">AF290+AG290</f>
        <v>0</v>
      </c>
      <c r="AI290" s="260"/>
      <c r="AK290" s="255"/>
    </row>
    <row r="291" spans="1:37" hidden="1">
      <c r="A291" s="257"/>
      <c r="B291" s="249"/>
      <c r="C291" s="250"/>
      <c r="D291" s="250"/>
      <c r="E291" s="250"/>
      <c r="F291" s="251"/>
      <c r="G291" s="254"/>
      <c r="H291" s="257"/>
      <c r="I291" s="249"/>
      <c r="J291" s="250"/>
      <c r="K291" s="250"/>
      <c r="L291" s="250"/>
      <c r="M291" s="251"/>
      <c r="N291" s="254"/>
      <c r="O291" s="262"/>
      <c r="P291" s="249"/>
      <c r="Q291" s="250"/>
      <c r="R291" s="250"/>
      <c r="S291" s="250"/>
      <c r="T291" s="251"/>
      <c r="U291" s="254"/>
      <c r="V291" s="263"/>
      <c r="W291" s="249"/>
      <c r="X291" s="250"/>
      <c r="Y291" s="250"/>
      <c r="Z291" s="250"/>
      <c r="AA291" s="256"/>
      <c r="AB291" s="260"/>
      <c r="AC291" s="1782"/>
      <c r="AD291" s="249" t="s">
        <v>221</v>
      </c>
      <c r="AE291" s="250">
        <f t="shared" si="56"/>
        <v>0</v>
      </c>
      <c r="AF291" s="250">
        <f t="shared" si="58"/>
        <v>0</v>
      </c>
      <c r="AG291" s="250">
        <f t="shared" si="55"/>
        <v>0</v>
      </c>
      <c r="AH291" s="256">
        <f t="shared" si="59"/>
        <v>0</v>
      </c>
      <c r="AI291" s="260"/>
      <c r="AK291" s="255"/>
    </row>
    <row r="292" spans="1:37" hidden="1">
      <c r="A292" s="257"/>
      <c r="B292" s="249"/>
      <c r="C292" s="250"/>
      <c r="D292" s="250"/>
      <c r="E292" s="250"/>
      <c r="F292" s="251"/>
      <c r="G292" s="254"/>
      <c r="H292" s="257"/>
      <c r="I292" s="249"/>
      <c r="J292" s="250"/>
      <c r="K292" s="250"/>
      <c r="L292" s="250"/>
      <c r="M292" s="251"/>
      <c r="N292" s="254"/>
      <c r="O292" s="262"/>
      <c r="P292" s="249"/>
      <c r="Q292" s="250"/>
      <c r="R292" s="250"/>
      <c r="S292" s="250"/>
      <c r="T292" s="251"/>
      <c r="U292" s="254"/>
      <c r="V292" s="263"/>
      <c r="W292" s="249"/>
      <c r="X292" s="250"/>
      <c r="Y292" s="250"/>
      <c r="Z292" s="250"/>
      <c r="AA292" s="256"/>
      <c r="AB292" s="260"/>
      <c r="AC292" s="1782"/>
      <c r="AD292" s="249" t="s">
        <v>222</v>
      </c>
      <c r="AE292" s="250">
        <f t="shared" si="56"/>
        <v>0</v>
      </c>
      <c r="AF292" s="250">
        <f t="shared" si="58"/>
        <v>0</v>
      </c>
      <c r="AG292" s="250">
        <f t="shared" si="55"/>
        <v>0</v>
      </c>
      <c r="AH292" s="256">
        <f t="shared" si="59"/>
        <v>0</v>
      </c>
      <c r="AI292" s="260"/>
      <c r="AK292" s="255"/>
    </row>
    <row r="293" spans="1:37" hidden="1">
      <c r="A293" s="257"/>
      <c r="B293" s="249"/>
      <c r="C293" s="250"/>
      <c r="D293" s="250"/>
      <c r="E293" s="250"/>
      <c r="F293" s="251"/>
      <c r="G293" s="254"/>
      <c r="H293" s="257"/>
      <c r="I293" s="249"/>
      <c r="J293" s="250"/>
      <c r="K293" s="250"/>
      <c r="L293" s="250"/>
      <c r="M293" s="251"/>
      <c r="N293" s="254"/>
      <c r="O293" s="262"/>
      <c r="P293" s="249"/>
      <c r="Q293" s="250"/>
      <c r="R293" s="250"/>
      <c r="S293" s="250"/>
      <c r="T293" s="251"/>
      <c r="U293" s="254"/>
      <c r="V293" s="263"/>
      <c r="W293" s="249"/>
      <c r="X293" s="250"/>
      <c r="Y293" s="250"/>
      <c r="Z293" s="250"/>
      <c r="AA293" s="256"/>
      <c r="AB293" s="260"/>
      <c r="AC293" s="1782"/>
      <c r="AD293" s="249" t="s">
        <v>223</v>
      </c>
      <c r="AE293" s="250">
        <f t="shared" si="56"/>
        <v>0</v>
      </c>
      <c r="AF293" s="250">
        <f t="shared" si="58"/>
        <v>0</v>
      </c>
      <c r="AG293" s="250">
        <f t="shared" si="55"/>
        <v>0</v>
      </c>
      <c r="AH293" s="256">
        <f t="shared" si="59"/>
        <v>0</v>
      </c>
      <c r="AI293" s="260"/>
      <c r="AK293" s="255"/>
    </row>
    <row r="294" spans="1:37" hidden="1">
      <c r="A294" s="257"/>
      <c r="B294" s="249"/>
      <c r="C294" s="250"/>
      <c r="D294" s="250"/>
      <c r="E294" s="250"/>
      <c r="F294" s="251"/>
      <c r="G294" s="254"/>
      <c r="H294" s="257"/>
      <c r="I294" s="249"/>
      <c r="J294" s="250"/>
      <c r="K294" s="250"/>
      <c r="L294" s="250"/>
      <c r="M294" s="251"/>
      <c r="N294" s="254"/>
      <c r="O294" s="262"/>
      <c r="P294" s="249"/>
      <c r="Q294" s="250"/>
      <c r="R294" s="250"/>
      <c r="S294" s="250"/>
      <c r="T294" s="251"/>
      <c r="U294" s="254"/>
      <c r="V294" s="263"/>
      <c r="W294" s="249"/>
      <c r="X294" s="250"/>
      <c r="Y294" s="250"/>
      <c r="Z294" s="250"/>
      <c r="AA294" s="256"/>
      <c r="AB294" s="260"/>
      <c r="AC294" s="1782"/>
      <c r="AD294" s="249" t="s">
        <v>224</v>
      </c>
      <c r="AE294" s="250">
        <f t="shared" si="56"/>
        <v>0</v>
      </c>
      <c r="AF294" s="250">
        <f t="shared" si="58"/>
        <v>0</v>
      </c>
      <c r="AG294" s="250">
        <f t="shared" si="55"/>
        <v>0</v>
      </c>
      <c r="AH294" s="256">
        <f t="shared" si="59"/>
        <v>0</v>
      </c>
      <c r="AI294" s="260"/>
      <c r="AK294" s="255"/>
    </row>
    <row r="295" spans="1:37" hidden="1">
      <c r="A295" s="257"/>
      <c r="B295" s="249"/>
      <c r="C295" s="250"/>
      <c r="D295" s="250"/>
      <c r="E295" s="250"/>
      <c r="F295" s="251"/>
      <c r="G295" s="254"/>
      <c r="H295" s="257"/>
      <c r="I295" s="249"/>
      <c r="J295" s="250"/>
      <c r="K295" s="250"/>
      <c r="L295" s="250"/>
      <c r="M295" s="251"/>
      <c r="N295" s="254"/>
      <c r="O295" s="262"/>
      <c r="P295" s="249"/>
      <c r="Q295" s="250"/>
      <c r="R295" s="250"/>
      <c r="S295" s="250"/>
      <c r="T295" s="251"/>
      <c r="U295" s="254"/>
      <c r="V295" s="263"/>
      <c r="W295" s="249"/>
      <c r="X295" s="250"/>
      <c r="Y295" s="250"/>
      <c r="Z295" s="250"/>
      <c r="AA295" s="256"/>
      <c r="AB295" s="260"/>
      <c r="AC295" s="1783"/>
      <c r="AD295" s="249" t="s">
        <v>225</v>
      </c>
      <c r="AE295" s="250">
        <f t="shared" si="56"/>
        <v>0</v>
      </c>
      <c r="AF295" s="250">
        <f t="shared" si="58"/>
        <v>0</v>
      </c>
      <c r="AG295" s="250">
        <f t="shared" si="55"/>
        <v>0</v>
      </c>
      <c r="AH295" s="256">
        <f t="shared" si="59"/>
        <v>0</v>
      </c>
      <c r="AI295" s="260">
        <f>SUM(AF284:AF295)</f>
        <v>0</v>
      </c>
      <c r="AJ295" s="230">
        <f>AC284</f>
        <v>2044</v>
      </c>
      <c r="AK295" s="255">
        <f>G295+N295+U295+AB295+AI295</f>
        <v>0</v>
      </c>
    </row>
    <row r="296" spans="1:37" hidden="1">
      <c r="A296" s="257"/>
      <c r="B296" s="249"/>
      <c r="C296" s="250"/>
      <c r="D296" s="250"/>
      <c r="E296" s="250"/>
      <c r="F296" s="251"/>
      <c r="G296" s="254"/>
      <c r="H296" s="257"/>
      <c r="I296" s="249"/>
      <c r="J296" s="250"/>
      <c r="K296" s="250"/>
      <c r="L296" s="250"/>
      <c r="M296" s="251"/>
      <c r="N296" s="254"/>
      <c r="O296" s="262"/>
      <c r="P296" s="249"/>
      <c r="Q296" s="250"/>
      <c r="R296" s="250"/>
      <c r="S296" s="250"/>
      <c r="T296" s="251"/>
      <c r="U296" s="254"/>
      <c r="V296" s="263"/>
      <c r="W296" s="249"/>
      <c r="X296" s="250"/>
      <c r="Y296" s="250"/>
      <c r="Z296" s="250"/>
      <c r="AA296" s="256"/>
      <c r="AB296" s="260"/>
      <c r="AC296" s="1781">
        <v>2045</v>
      </c>
      <c r="AD296" s="249" t="s">
        <v>214</v>
      </c>
      <c r="AE296" s="250">
        <f t="shared" si="56"/>
        <v>0</v>
      </c>
      <c r="AF296" s="250">
        <f t="shared" si="58"/>
        <v>0</v>
      </c>
      <c r="AG296" s="250">
        <f t="shared" si="55"/>
        <v>0</v>
      </c>
      <c r="AH296" s="256">
        <f t="shared" si="59"/>
        <v>0</v>
      </c>
      <c r="AI296" s="260"/>
      <c r="AK296" s="255"/>
    </row>
    <row r="297" spans="1:37" hidden="1">
      <c r="A297" s="257"/>
      <c r="B297" s="249"/>
      <c r="C297" s="250"/>
      <c r="D297" s="250"/>
      <c r="E297" s="250"/>
      <c r="F297" s="251"/>
      <c r="G297" s="254"/>
      <c r="H297" s="257"/>
      <c r="I297" s="249"/>
      <c r="J297" s="250"/>
      <c r="K297" s="250"/>
      <c r="L297" s="250"/>
      <c r="M297" s="251"/>
      <c r="N297" s="254"/>
      <c r="O297" s="262"/>
      <c r="P297" s="249"/>
      <c r="Q297" s="250"/>
      <c r="R297" s="250"/>
      <c r="S297" s="250"/>
      <c r="T297" s="251"/>
      <c r="U297" s="254"/>
      <c r="V297" s="263"/>
      <c r="W297" s="249"/>
      <c r="X297" s="250"/>
      <c r="Y297" s="250"/>
      <c r="Z297" s="250"/>
      <c r="AA297" s="256"/>
      <c r="AB297" s="260"/>
      <c r="AC297" s="1782"/>
      <c r="AD297" s="249" t="s">
        <v>215</v>
      </c>
      <c r="AE297" s="250">
        <f t="shared" si="56"/>
        <v>0</v>
      </c>
      <c r="AF297" s="250">
        <f t="shared" si="58"/>
        <v>0</v>
      </c>
      <c r="AG297" s="250">
        <f t="shared" si="55"/>
        <v>0</v>
      </c>
      <c r="AH297" s="256">
        <f t="shared" si="59"/>
        <v>0</v>
      </c>
      <c r="AI297" s="260"/>
      <c r="AK297" s="255"/>
    </row>
    <row r="298" spans="1:37" hidden="1">
      <c r="A298" s="257"/>
      <c r="B298" s="249"/>
      <c r="C298" s="250"/>
      <c r="D298" s="250"/>
      <c r="E298" s="250"/>
      <c r="F298" s="251"/>
      <c r="G298" s="254"/>
      <c r="H298" s="257"/>
      <c r="I298" s="249"/>
      <c r="J298" s="250"/>
      <c r="K298" s="250"/>
      <c r="L298" s="250"/>
      <c r="M298" s="251"/>
      <c r="N298" s="254"/>
      <c r="O298" s="262"/>
      <c r="P298" s="249"/>
      <c r="Q298" s="250"/>
      <c r="R298" s="250"/>
      <c r="S298" s="250"/>
      <c r="T298" s="251"/>
      <c r="U298" s="254"/>
      <c r="V298" s="263"/>
      <c r="W298" s="249"/>
      <c r="X298" s="250"/>
      <c r="Y298" s="250"/>
      <c r="Z298" s="250"/>
      <c r="AA298" s="256"/>
      <c r="AB298" s="260"/>
      <c r="AC298" s="1782"/>
      <c r="AD298" s="249" t="s">
        <v>216</v>
      </c>
      <c r="AE298" s="250">
        <f t="shared" si="56"/>
        <v>0</v>
      </c>
      <c r="AF298" s="250">
        <f t="shared" si="58"/>
        <v>0</v>
      </c>
      <c r="AG298" s="250">
        <f t="shared" si="55"/>
        <v>0</v>
      </c>
      <c r="AH298" s="256">
        <f t="shared" si="59"/>
        <v>0</v>
      </c>
      <c r="AI298" s="260"/>
      <c r="AK298" s="255"/>
    </row>
    <row r="299" spans="1:37" hidden="1">
      <c r="A299" s="257"/>
      <c r="B299" s="249"/>
      <c r="C299" s="250"/>
      <c r="D299" s="250"/>
      <c r="E299" s="250"/>
      <c r="F299" s="251"/>
      <c r="G299" s="254"/>
      <c r="H299" s="257"/>
      <c r="I299" s="249"/>
      <c r="J299" s="250"/>
      <c r="K299" s="250"/>
      <c r="L299" s="250"/>
      <c r="M299" s="251"/>
      <c r="N299" s="254"/>
      <c r="O299" s="262"/>
      <c r="P299" s="249"/>
      <c r="Q299" s="250"/>
      <c r="R299" s="250"/>
      <c r="S299" s="250"/>
      <c r="T299" s="251"/>
      <c r="U299" s="254"/>
      <c r="V299" s="263"/>
      <c r="W299" s="249"/>
      <c r="X299" s="250"/>
      <c r="Y299" s="250"/>
      <c r="Z299" s="250"/>
      <c r="AA299" s="256"/>
      <c r="AB299" s="260"/>
      <c r="AC299" s="1782"/>
      <c r="AD299" s="249" t="s">
        <v>217</v>
      </c>
      <c r="AE299" s="250">
        <f t="shared" si="56"/>
        <v>0</v>
      </c>
      <c r="AF299" s="250">
        <f t="shared" si="58"/>
        <v>0</v>
      </c>
      <c r="AG299" s="250">
        <f t="shared" si="55"/>
        <v>0</v>
      </c>
      <c r="AH299" s="256">
        <f t="shared" si="59"/>
        <v>0</v>
      </c>
      <c r="AI299" s="260"/>
      <c r="AK299" s="255"/>
    </row>
    <row r="300" spans="1:37" hidden="1">
      <c r="A300" s="257"/>
      <c r="B300" s="249"/>
      <c r="C300" s="250"/>
      <c r="D300" s="250"/>
      <c r="E300" s="250"/>
      <c r="F300" s="251"/>
      <c r="G300" s="254"/>
      <c r="H300" s="257"/>
      <c r="I300" s="249"/>
      <c r="J300" s="250"/>
      <c r="K300" s="250"/>
      <c r="L300" s="250"/>
      <c r="M300" s="251"/>
      <c r="N300" s="254"/>
      <c r="O300" s="262"/>
      <c r="P300" s="249"/>
      <c r="Q300" s="250"/>
      <c r="R300" s="250"/>
      <c r="S300" s="250"/>
      <c r="T300" s="251"/>
      <c r="U300" s="254"/>
      <c r="V300" s="263"/>
      <c r="W300" s="249"/>
      <c r="X300" s="250"/>
      <c r="Y300" s="250"/>
      <c r="Z300" s="250"/>
      <c r="AA300" s="256"/>
      <c r="AB300" s="260"/>
      <c r="AC300" s="1782"/>
      <c r="AD300" s="249" t="s">
        <v>218</v>
      </c>
      <c r="AE300" s="250">
        <f t="shared" si="56"/>
        <v>0</v>
      </c>
      <c r="AF300" s="250">
        <f t="shared" si="58"/>
        <v>0</v>
      </c>
      <c r="AG300" s="250">
        <f t="shared" si="55"/>
        <v>0</v>
      </c>
      <c r="AH300" s="256">
        <f t="shared" si="59"/>
        <v>0</v>
      </c>
      <c r="AI300" s="260"/>
      <c r="AK300" s="255"/>
    </row>
    <row r="301" spans="1:37" hidden="1">
      <c r="A301" s="257"/>
      <c r="B301" s="249"/>
      <c r="C301" s="250"/>
      <c r="D301" s="250"/>
      <c r="E301" s="250"/>
      <c r="F301" s="251"/>
      <c r="G301" s="254"/>
      <c r="H301" s="257"/>
      <c r="I301" s="249"/>
      <c r="J301" s="250"/>
      <c r="K301" s="250"/>
      <c r="L301" s="250"/>
      <c r="M301" s="251"/>
      <c r="N301" s="254"/>
      <c r="O301" s="262"/>
      <c r="P301" s="249"/>
      <c r="Q301" s="250"/>
      <c r="R301" s="250"/>
      <c r="S301" s="250"/>
      <c r="T301" s="251"/>
      <c r="U301" s="254"/>
      <c r="V301" s="263"/>
      <c r="W301" s="249"/>
      <c r="X301" s="250"/>
      <c r="Y301" s="250"/>
      <c r="Z301" s="250"/>
      <c r="AA301" s="256"/>
      <c r="AB301" s="260"/>
      <c r="AC301" s="1782"/>
      <c r="AD301" s="249" t="s">
        <v>219</v>
      </c>
      <c r="AE301" s="250">
        <f t="shared" si="56"/>
        <v>0</v>
      </c>
      <c r="AF301" s="250">
        <f t="shared" si="58"/>
        <v>0</v>
      </c>
      <c r="AG301" s="250">
        <f t="shared" si="55"/>
        <v>0</v>
      </c>
      <c r="AH301" s="256">
        <f t="shared" si="59"/>
        <v>0</v>
      </c>
      <c r="AI301" s="260"/>
      <c r="AK301" s="255"/>
    </row>
    <row r="302" spans="1:37" hidden="1">
      <c r="A302" s="257"/>
      <c r="B302" s="249"/>
      <c r="C302" s="250"/>
      <c r="D302" s="250"/>
      <c r="E302" s="250"/>
      <c r="F302" s="251"/>
      <c r="G302" s="254"/>
      <c r="H302" s="257"/>
      <c r="I302" s="249"/>
      <c r="J302" s="250"/>
      <c r="K302" s="250"/>
      <c r="L302" s="250"/>
      <c r="M302" s="251"/>
      <c r="N302" s="254"/>
      <c r="O302" s="262"/>
      <c r="P302" s="249"/>
      <c r="Q302" s="250"/>
      <c r="R302" s="250"/>
      <c r="S302" s="250"/>
      <c r="T302" s="251"/>
      <c r="U302" s="254"/>
      <c r="V302" s="263"/>
      <c r="W302" s="249"/>
      <c r="X302" s="250"/>
      <c r="Y302" s="250"/>
      <c r="Z302" s="250"/>
      <c r="AA302" s="256"/>
      <c r="AB302" s="260"/>
      <c r="AC302" s="1782"/>
      <c r="AD302" s="249" t="s">
        <v>220</v>
      </c>
      <c r="AE302" s="250">
        <f t="shared" si="56"/>
        <v>0</v>
      </c>
      <c r="AF302" s="250">
        <f t="shared" si="58"/>
        <v>0</v>
      </c>
      <c r="AG302" s="250">
        <f t="shared" si="55"/>
        <v>0</v>
      </c>
      <c r="AH302" s="256">
        <f t="shared" si="59"/>
        <v>0</v>
      </c>
      <c r="AI302" s="260"/>
      <c r="AK302" s="255"/>
    </row>
    <row r="303" spans="1:37" hidden="1">
      <c r="A303" s="257"/>
      <c r="B303" s="249"/>
      <c r="C303" s="250"/>
      <c r="D303" s="250"/>
      <c r="E303" s="250"/>
      <c r="F303" s="251"/>
      <c r="G303" s="254"/>
      <c r="H303" s="257"/>
      <c r="I303" s="249"/>
      <c r="J303" s="250"/>
      <c r="K303" s="250"/>
      <c r="L303" s="250"/>
      <c r="M303" s="251"/>
      <c r="N303" s="254"/>
      <c r="O303" s="262"/>
      <c r="P303" s="249"/>
      <c r="Q303" s="250"/>
      <c r="R303" s="250"/>
      <c r="S303" s="250"/>
      <c r="T303" s="251"/>
      <c r="U303" s="254"/>
      <c r="V303" s="263"/>
      <c r="W303" s="249"/>
      <c r="X303" s="250"/>
      <c r="Y303" s="250"/>
      <c r="Z303" s="250"/>
      <c r="AA303" s="256"/>
      <c r="AB303" s="260"/>
      <c r="AC303" s="1782"/>
      <c r="AD303" s="249" t="s">
        <v>221</v>
      </c>
      <c r="AE303" s="250">
        <f t="shared" si="56"/>
        <v>0</v>
      </c>
      <c r="AF303" s="250">
        <f t="shared" si="58"/>
        <v>0</v>
      </c>
      <c r="AG303" s="250">
        <f t="shared" si="55"/>
        <v>0</v>
      </c>
      <c r="AH303" s="256">
        <f t="shared" si="59"/>
        <v>0</v>
      </c>
      <c r="AI303" s="260"/>
      <c r="AK303" s="255"/>
    </row>
    <row r="304" spans="1:37" hidden="1">
      <c r="A304" s="257"/>
      <c r="B304" s="249"/>
      <c r="C304" s="250"/>
      <c r="D304" s="250"/>
      <c r="E304" s="250"/>
      <c r="F304" s="251"/>
      <c r="G304" s="254"/>
      <c r="H304" s="257"/>
      <c r="I304" s="249"/>
      <c r="J304" s="250"/>
      <c r="K304" s="250"/>
      <c r="L304" s="250"/>
      <c r="M304" s="251"/>
      <c r="N304" s="254"/>
      <c r="O304" s="262"/>
      <c r="P304" s="249"/>
      <c r="Q304" s="250"/>
      <c r="R304" s="250"/>
      <c r="S304" s="250"/>
      <c r="T304" s="251"/>
      <c r="U304" s="254"/>
      <c r="V304" s="263"/>
      <c r="W304" s="249"/>
      <c r="X304" s="250"/>
      <c r="Y304" s="250"/>
      <c r="Z304" s="250"/>
      <c r="AA304" s="256"/>
      <c r="AB304" s="260"/>
      <c r="AC304" s="1782"/>
      <c r="AD304" s="249" t="s">
        <v>222</v>
      </c>
      <c r="AE304" s="250">
        <f t="shared" si="56"/>
        <v>0</v>
      </c>
      <c r="AF304" s="250">
        <f t="shared" si="58"/>
        <v>0</v>
      </c>
      <c r="AG304" s="250">
        <f t="shared" si="55"/>
        <v>0</v>
      </c>
      <c r="AH304" s="256">
        <f t="shared" si="59"/>
        <v>0</v>
      </c>
      <c r="AI304" s="260"/>
      <c r="AK304" s="255"/>
    </row>
    <row r="305" spans="1:37" hidden="1">
      <c r="A305" s="257"/>
      <c r="B305" s="249"/>
      <c r="C305" s="250"/>
      <c r="D305" s="250"/>
      <c r="E305" s="250"/>
      <c r="F305" s="251"/>
      <c r="G305" s="254"/>
      <c r="H305" s="257"/>
      <c r="I305" s="249"/>
      <c r="J305" s="250"/>
      <c r="K305" s="250"/>
      <c r="L305" s="250"/>
      <c r="M305" s="251"/>
      <c r="N305" s="254"/>
      <c r="O305" s="262"/>
      <c r="P305" s="249"/>
      <c r="Q305" s="250"/>
      <c r="R305" s="250"/>
      <c r="S305" s="250"/>
      <c r="T305" s="251"/>
      <c r="U305" s="254"/>
      <c r="V305" s="263"/>
      <c r="W305" s="249"/>
      <c r="X305" s="250"/>
      <c r="Y305" s="250"/>
      <c r="Z305" s="250"/>
      <c r="AA305" s="256"/>
      <c r="AB305" s="260"/>
      <c r="AC305" s="1782"/>
      <c r="AD305" s="249" t="s">
        <v>223</v>
      </c>
      <c r="AE305" s="250">
        <f t="shared" si="56"/>
        <v>0</v>
      </c>
      <c r="AF305" s="250">
        <f t="shared" si="58"/>
        <v>0</v>
      </c>
      <c r="AG305" s="250">
        <f t="shared" si="55"/>
        <v>0</v>
      </c>
      <c r="AH305" s="256">
        <f t="shared" si="59"/>
        <v>0</v>
      </c>
      <c r="AI305" s="260"/>
      <c r="AK305" s="255"/>
    </row>
    <row r="306" spans="1:37" hidden="1">
      <c r="A306" s="257"/>
      <c r="B306" s="249"/>
      <c r="C306" s="250"/>
      <c r="D306" s="250"/>
      <c r="E306" s="250"/>
      <c r="F306" s="251"/>
      <c r="G306" s="254"/>
      <c r="H306" s="257"/>
      <c r="I306" s="249"/>
      <c r="J306" s="250"/>
      <c r="K306" s="250"/>
      <c r="L306" s="250"/>
      <c r="M306" s="251"/>
      <c r="N306" s="254"/>
      <c r="O306" s="262"/>
      <c r="P306" s="249"/>
      <c r="Q306" s="250"/>
      <c r="R306" s="250"/>
      <c r="S306" s="250"/>
      <c r="T306" s="251"/>
      <c r="U306" s="254"/>
      <c r="V306" s="263"/>
      <c r="W306" s="249"/>
      <c r="X306" s="250"/>
      <c r="Y306" s="250"/>
      <c r="Z306" s="250"/>
      <c r="AA306" s="256"/>
      <c r="AB306" s="260"/>
      <c r="AC306" s="1782"/>
      <c r="AD306" s="249" t="s">
        <v>224</v>
      </c>
      <c r="AE306" s="250">
        <f t="shared" si="56"/>
        <v>0</v>
      </c>
      <c r="AF306" s="250">
        <f t="shared" si="58"/>
        <v>0</v>
      </c>
      <c r="AG306" s="250">
        <f t="shared" si="55"/>
        <v>0</v>
      </c>
      <c r="AH306" s="256">
        <f t="shared" si="59"/>
        <v>0</v>
      </c>
      <c r="AI306" s="260"/>
      <c r="AK306" s="255"/>
    </row>
    <row r="307" spans="1:37" hidden="1">
      <c r="A307" s="257"/>
      <c r="B307" s="249"/>
      <c r="C307" s="250"/>
      <c r="D307" s="250"/>
      <c r="E307" s="250"/>
      <c r="F307" s="251"/>
      <c r="G307" s="254"/>
      <c r="H307" s="257"/>
      <c r="I307" s="249"/>
      <c r="J307" s="250"/>
      <c r="K307" s="250"/>
      <c r="L307" s="250"/>
      <c r="M307" s="251"/>
      <c r="N307" s="254"/>
      <c r="O307" s="262"/>
      <c r="P307" s="249"/>
      <c r="Q307" s="250"/>
      <c r="R307" s="250"/>
      <c r="S307" s="250"/>
      <c r="T307" s="251"/>
      <c r="U307" s="254"/>
      <c r="V307" s="263"/>
      <c r="W307" s="249"/>
      <c r="X307" s="250"/>
      <c r="Y307" s="250"/>
      <c r="Z307" s="250"/>
      <c r="AA307" s="256"/>
      <c r="AB307" s="260"/>
      <c r="AC307" s="1783"/>
      <c r="AD307" s="249" t="s">
        <v>225</v>
      </c>
      <c r="AE307" s="250">
        <f t="shared" si="56"/>
        <v>0</v>
      </c>
      <c r="AF307" s="250">
        <f t="shared" si="58"/>
        <v>0</v>
      </c>
      <c r="AG307" s="250">
        <f t="shared" si="55"/>
        <v>0</v>
      </c>
      <c r="AH307" s="256">
        <f t="shared" si="59"/>
        <v>0</v>
      </c>
      <c r="AI307" s="260">
        <f>SUM(AF296:AF307)</f>
        <v>0</v>
      </c>
      <c r="AJ307" s="230">
        <f>AC296</f>
        <v>2045</v>
      </c>
      <c r="AK307" s="255">
        <f>G307+N307+U307+AB307+AI307</f>
        <v>0</v>
      </c>
    </row>
    <row r="308" spans="1:37" hidden="1">
      <c r="A308" s="257"/>
      <c r="B308" s="249"/>
      <c r="C308" s="250"/>
      <c r="D308" s="250"/>
      <c r="E308" s="250"/>
      <c r="F308" s="251"/>
      <c r="G308" s="254"/>
      <c r="H308" s="257"/>
      <c r="I308" s="249"/>
      <c r="J308" s="250"/>
      <c r="K308" s="250"/>
      <c r="L308" s="250"/>
      <c r="M308" s="251"/>
      <c r="N308" s="254"/>
      <c r="O308" s="262"/>
      <c r="P308" s="249"/>
      <c r="Q308" s="250"/>
      <c r="R308" s="250"/>
      <c r="S308" s="250"/>
      <c r="T308" s="251"/>
      <c r="U308" s="254"/>
      <c r="V308" s="263"/>
      <c r="W308" s="249"/>
      <c r="X308" s="250"/>
      <c r="Y308" s="250"/>
      <c r="Z308" s="250"/>
      <c r="AA308" s="256"/>
      <c r="AB308" s="260"/>
      <c r="AC308" s="1781">
        <v>2046</v>
      </c>
      <c r="AD308" s="249" t="s">
        <v>214</v>
      </c>
      <c r="AE308" s="250"/>
      <c r="AF308" s="250"/>
      <c r="AG308" s="250"/>
      <c r="AH308" s="256">
        <f t="shared" si="59"/>
        <v>0</v>
      </c>
      <c r="AI308" s="260"/>
      <c r="AK308" s="255"/>
    </row>
    <row r="309" spans="1:37" hidden="1">
      <c r="A309" s="257"/>
      <c r="B309" s="249"/>
      <c r="C309" s="250"/>
      <c r="D309" s="250"/>
      <c r="E309" s="250"/>
      <c r="F309" s="251"/>
      <c r="G309" s="254"/>
      <c r="H309" s="257"/>
      <c r="I309" s="249"/>
      <c r="J309" s="250"/>
      <c r="K309" s="250"/>
      <c r="L309" s="250"/>
      <c r="M309" s="251"/>
      <c r="N309" s="254"/>
      <c r="O309" s="262"/>
      <c r="P309" s="249"/>
      <c r="Q309" s="250"/>
      <c r="R309" s="250"/>
      <c r="S309" s="250"/>
      <c r="T309" s="251"/>
      <c r="U309" s="254"/>
      <c r="V309" s="263"/>
      <c r="W309" s="249"/>
      <c r="X309" s="250"/>
      <c r="Y309" s="250"/>
      <c r="Z309" s="250"/>
      <c r="AA309" s="256"/>
      <c r="AB309" s="260"/>
      <c r="AC309" s="1782"/>
      <c r="AD309" s="249" t="s">
        <v>215</v>
      </c>
      <c r="AE309" s="250"/>
      <c r="AF309" s="250"/>
      <c r="AG309" s="250"/>
      <c r="AH309" s="256">
        <f t="shared" si="59"/>
        <v>0</v>
      </c>
      <c r="AI309" s="260"/>
      <c r="AK309" s="255"/>
    </row>
    <row r="310" spans="1:37" hidden="1">
      <c r="A310" s="257"/>
      <c r="B310" s="249"/>
      <c r="C310" s="250"/>
      <c r="D310" s="250"/>
      <c r="E310" s="250"/>
      <c r="F310" s="251"/>
      <c r="G310" s="254"/>
      <c r="H310" s="257"/>
      <c r="I310" s="249"/>
      <c r="J310" s="250"/>
      <c r="K310" s="250"/>
      <c r="L310" s="250"/>
      <c r="M310" s="251"/>
      <c r="N310" s="254"/>
      <c r="O310" s="262"/>
      <c r="P310" s="249"/>
      <c r="Q310" s="250"/>
      <c r="R310" s="250"/>
      <c r="S310" s="250"/>
      <c r="T310" s="251"/>
      <c r="U310" s="254"/>
      <c r="V310" s="263"/>
      <c r="W310" s="249"/>
      <c r="X310" s="250"/>
      <c r="Y310" s="250"/>
      <c r="Z310" s="250"/>
      <c r="AA310" s="256"/>
      <c r="AB310" s="260"/>
      <c r="AC310" s="1782"/>
      <c r="AD310" s="249" t="s">
        <v>216</v>
      </c>
      <c r="AE310" s="250"/>
      <c r="AF310" s="250"/>
      <c r="AG310" s="250"/>
      <c r="AH310" s="256">
        <f t="shared" si="59"/>
        <v>0</v>
      </c>
      <c r="AI310" s="260"/>
      <c r="AK310" s="255"/>
    </row>
    <row r="311" spans="1:37" hidden="1">
      <c r="A311" s="257"/>
      <c r="B311" s="249"/>
      <c r="C311" s="250"/>
      <c r="D311" s="250"/>
      <c r="E311" s="250"/>
      <c r="F311" s="251"/>
      <c r="G311" s="254"/>
      <c r="H311" s="257"/>
      <c r="I311" s="249"/>
      <c r="J311" s="250"/>
      <c r="K311" s="250"/>
      <c r="L311" s="250"/>
      <c r="M311" s="251"/>
      <c r="N311" s="254"/>
      <c r="O311" s="262"/>
      <c r="P311" s="249"/>
      <c r="Q311" s="250"/>
      <c r="R311" s="250"/>
      <c r="S311" s="250"/>
      <c r="T311" s="251"/>
      <c r="U311" s="254"/>
      <c r="V311" s="263"/>
      <c r="W311" s="249"/>
      <c r="X311" s="250"/>
      <c r="Y311" s="250"/>
      <c r="Z311" s="250"/>
      <c r="AA311" s="256"/>
      <c r="AB311" s="260"/>
      <c r="AC311" s="1782"/>
      <c r="AD311" s="249" t="s">
        <v>217</v>
      </c>
      <c r="AE311" s="250"/>
      <c r="AF311" s="250"/>
      <c r="AG311" s="250"/>
      <c r="AH311" s="256">
        <f t="shared" si="59"/>
        <v>0</v>
      </c>
      <c r="AI311" s="260"/>
      <c r="AK311" s="255"/>
    </row>
    <row r="312" spans="1:37" hidden="1">
      <c r="A312" s="257"/>
      <c r="B312" s="249"/>
      <c r="C312" s="250"/>
      <c r="D312" s="250"/>
      <c r="E312" s="250"/>
      <c r="F312" s="251"/>
      <c r="G312" s="254"/>
      <c r="H312" s="257"/>
      <c r="I312" s="249"/>
      <c r="J312" s="250"/>
      <c r="K312" s="250"/>
      <c r="L312" s="250"/>
      <c r="M312" s="251"/>
      <c r="N312" s="254"/>
      <c r="O312" s="262"/>
      <c r="P312" s="249"/>
      <c r="Q312" s="250"/>
      <c r="R312" s="250"/>
      <c r="S312" s="250"/>
      <c r="T312" s="251"/>
      <c r="U312" s="254"/>
      <c r="V312" s="263"/>
      <c r="W312" s="249"/>
      <c r="X312" s="250"/>
      <c r="Y312" s="250"/>
      <c r="Z312" s="250"/>
      <c r="AA312" s="256"/>
      <c r="AB312" s="260"/>
      <c r="AC312" s="1782"/>
      <c r="AD312" s="249" t="s">
        <v>218</v>
      </c>
      <c r="AE312" s="250"/>
      <c r="AF312" s="250"/>
      <c r="AG312" s="250"/>
      <c r="AH312" s="256">
        <f t="shared" si="59"/>
        <v>0</v>
      </c>
      <c r="AI312" s="260"/>
      <c r="AK312" s="255"/>
    </row>
    <row r="313" spans="1:37" hidden="1">
      <c r="A313" s="257"/>
      <c r="B313" s="249"/>
      <c r="C313" s="250"/>
      <c r="D313" s="250"/>
      <c r="E313" s="250"/>
      <c r="F313" s="251"/>
      <c r="G313" s="254"/>
      <c r="H313" s="257"/>
      <c r="I313" s="249"/>
      <c r="J313" s="250"/>
      <c r="K313" s="250"/>
      <c r="L313" s="250"/>
      <c r="M313" s="251"/>
      <c r="N313" s="254"/>
      <c r="O313" s="262"/>
      <c r="P313" s="249"/>
      <c r="Q313" s="250"/>
      <c r="R313" s="250"/>
      <c r="S313" s="250"/>
      <c r="T313" s="251"/>
      <c r="U313" s="254"/>
      <c r="V313" s="263"/>
      <c r="W313" s="249"/>
      <c r="X313" s="250"/>
      <c r="Y313" s="250"/>
      <c r="Z313" s="250"/>
      <c r="AA313" s="256"/>
      <c r="AB313" s="260"/>
      <c r="AC313" s="1782"/>
      <c r="AD313" s="249" t="s">
        <v>219</v>
      </c>
      <c r="AE313" s="250"/>
      <c r="AF313" s="250"/>
      <c r="AG313" s="250"/>
      <c r="AH313" s="256">
        <f t="shared" si="59"/>
        <v>0</v>
      </c>
      <c r="AI313" s="260"/>
      <c r="AK313" s="255"/>
    </row>
    <row r="314" spans="1:37" hidden="1">
      <c r="A314" s="257"/>
      <c r="B314" s="249"/>
      <c r="C314" s="250"/>
      <c r="D314" s="250"/>
      <c r="E314" s="250"/>
      <c r="F314" s="251"/>
      <c r="G314" s="254"/>
      <c r="H314" s="257"/>
      <c r="I314" s="249"/>
      <c r="J314" s="250"/>
      <c r="K314" s="250"/>
      <c r="L314" s="250"/>
      <c r="M314" s="251"/>
      <c r="N314" s="254"/>
      <c r="O314" s="262"/>
      <c r="P314" s="249"/>
      <c r="Q314" s="250"/>
      <c r="R314" s="250"/>
      <c r="S314" s="250"/>
      <c r="T314" s="251"/>
      <c r="U314" s="254"/>
      <c r="V314" s="263"/>
      <c r="W314" s="249"/>
      <c r="X314" s="250"/>
      <c r="Y314" s="250"/>
      <c r="Z314" s="250"/>
      <c r="AA314" s="256"/>
      <c r="AB314" s="260"/>
      <c r="AC314" s="1782"/>
      <c r="AD314" s="249" t="s">
        <v>220</v>
      </c>
      <c r="AE314" s="250"/>
      <c r="AF314" s="250"/>
      <c r="AG314" s="250"/>
      <c r="AH314" s="256">
        <f t="shared" si="59"/>
        <v>0</v>
      </c>
      <c r="AI314" s="260"/>
      <c r="AK314" s="255"/>
    </row>
    <row r="315" spans="1:37" hidden="1">
      <c r="A315" s="257"/>
      <c r="B315" s="249"/>
      <c r="C315" s="250"/>
      <c r="D315" s="250"/>
      <c r="E315" s="250"/>
      <c r="F315" s="251"/>
      <c r="G315" s="254"/>
      <c r="H315" s="257"/>
      <c r="I315" s="249"/>
      <c r="J315" s="250"/>
      <c r="K315" s="250"/>
      <c r="L315" s="250"/>
      <c r="M315" s="251"/>
      <c r="N315" s="254"/>
      <c r="O315" s="262"/>
      <c r="P315" s="249"/>
      <c r="Q315" s="250"/>
      <c r="R315" s="250"/>
      <c r="S315" s="250"/>
      <c r="T315" s="251"/>
      <c r="U315" s="254"/>
      <c r="V315" s="263"/>
      <c r="W315" s="249"/>
      <c r="X315" s="250"/>
      <c r="Y315" s="250"/>
      <c r="Z315" s="250"/>
      <c r="AA315" s="256"/>
      <c r="AB315" s="260"/>
      <c r="AC315" s="1782"/>
      <c r="AD315" s="249" t="s">
        <v>221</v>
      </c>
      <c r="AE315" s="250"/>
      <c r="AF315" s="250"/>
      <c r="AG315" s="250"/>
      <c r="AH315" s="256">
        <f t="shared" si="59"/>
        <v>0</v>
      </c>
      <c r="AI315" s="260"/>
      <c r="AK315" s="255"/>
    </row>
    <row r="316" spans="1:37" hidden="1">
      <c r="A316" s="257"/>
      <c r="B316" s="249"/>
      <c r="C316" s="250"/>
      <c r="D316" s="250"/>
      <c r="E316" s="250"/>
      <c r="F316" s="251"/>
      <c r="G316" s="254"/>
      <c r="H316" s="257"/>
      <c r="I316" s="249"/>
      <c r="J316" s="250"/>
      <c r="K316" s="250"/>
      <c r="L316" s="250"/>
      <c r="M316" s="251"/>
      <c r="N316" s="254"/>
      <c r="O316" s="262"/>
      <c r="P316" s="249"/>
      <c r="Q316" s="250"/>
      <c r="R316" s="250"/>
      <c r="S316" s="250"/>
      <c r="T316" s="251"/>
      <c r="U316" s="254"/>
      <c r="V316" s="263"/>
      <c r="W316" s="249"/>
      <c r="X316" s="250"/>
      <c r="Y316" s="250"/>
      <c r="Z316" s="250"/>
      <c r="AA316" s="256"/>
      <c r="AB316" s="260"/>
      <c r="AC316" s="1782"/>
      <c r="AD316" s="249" t="s">
        <v>222</v>
      </c>
      <c r="AE316" s="250"/>
      <c r="AF316" s="250"/>
      <c r="AG316" s="250"/>
      <c r="AH316" s="256">
        <f t="shared" si="59"/>
        <v>0</v>
      </c>
      <c r="AI316" s="260"/>
      <c r="AK316" s="255"/>
    </row>
    <row r="317" spans="1:37" hidden="1">
      <c r="A317" s="257"/>
      <c r="B317" s="249"/>
      <c r="C317" s="250"/>
      <c r="D317" s="250"/>
      <c r="E317" s="250"/>
      <c r="F317" s="251"/>
      <c r="G317" s="254"/>
      <c r="H317" s="257"/>
      <c r="I317" s="249"/>
      <c r="J317" s="250"/>
      <c r="K317" s="250"/>
      <c r="L317" s="250"/>
      <c r="M317" s="251"/>
      <c r="N317" s="254"/>
      <c r="O317" s="262"/>
      <c r="P317" s="249"/>
      <c r="Q317" s="250"/>
      <c r="R317" s="250"/>
      <c r="S317" s="250"/>
      <c r="T317" s="251"/>
      <c r="U317" s="254"/>
      <c r="V317" s="263"/>
      <c r="W317" s="249"/>
      <c r="X317" s="250"/>
      <c r="Y317" s="250"/>
      <c r="Z317" s="250"/>
      <c r="AA317" s="256"/>
      <c r="AB317" s="260"/>
      <c r="AC317" s="1782"/>
      <c r="AD317" s="249" t="s">
        <v>223</v>
      </c>
      <c r="AE317" s="250"/>
      <c r="AF317" s="250"/>
      <c r="AG317" s="250"/>
      <c r="AH317" s="256">
        <f t="shared" si="59"/>
        <v>0</v>
      </c>
      <c r="AI317" s="260"/>
      <c r="AK317" s="255"/>
    </row>
    <row r="318" spans="1:37" hidden="1">
      <c r="A318" s="257"/>
      <c r="B318" s="249"/>
      <c r="C318" s="250"/>
      <c r="D318" s="250"/>
      <c r="E318" s="250"/>
      <c r="F318" s="251"/>
      <c r="G318" s="254"/>
      <c r="H318" s="257"/>
      <c r="I318" s="249"/>
      <c r="J318" s="250"/>
      <c r="K318" s="250"/>
      <c r="L318" s="250"/>
      <c r="M318" s="251"/>
      <c r="N318" s="254"/>
      <c r="O318" s="262"/>
      <c r="P318" s="249"/>
      <c r="Q318" s="250"/>
      <c r="R318" s="250"/>
      <c r="S318" s="250"/>
      <c r="T318" s="251"/>
      <c r="U318" s="254"/>
      <c r="V318" s="263"/>
      <c r="W318" s="249"/>
      <c r="X318" s="250"/>
      <c r="Y318" s="250"/>
      <c r="Z318" s="250"/>
      <c r="AA318" s="256"/>
      <c r="AB318" s="260"/>
      <c r="AC318" s="1782"/>
      <c r="AD318" s="249" t="s">
        <v>224</v>
      </c>
      <c r="AE318" s="250"/>
      <c r="AF318" s="250"/>
      <c r="AG318" s="250"/>
      <c r="AH318" s="256">
        <f t="shared" si="59"/>
        <v>0</v>
      </c>
      <c r="AI318" s="260"/>
      <c r="AK318" s="255"/>
    </row>
    <row r="319" spans="1:37" hidden="1">
      <c r="A319" s="257"/>
      <c r="B319" s="249"/>
      <c r="C319" s="250"/>
      <c r="D319" s="250"/>
      <c r="E319" s="250"/>
      <c r="F319" s="251"/>
      <c r="G319" s="254"/>
      <c r="H319" s="257"/>
      <c r="I319" s="249"/>
      <c r="J319" s="250"/>
      <c r="K319" s="250"/>
      <c r="L319" s="250"/>
      <c r="M319" s="251"/>
      <c r="N319" s="254"/>
      <c r="O319" s="262"/>
      <c r="P319" s="249"/>
      <c r="Q319" s="250"/>
      <c r="R319" s="250"/>
      <c r="S319" s="250"/>
      <c r="T319" s="251"/>
      <c r="U319" s="254"/>
      <c r="V319" s="263"/>
      <c r="W319" s="249"/>
      <c r="X319" s="250"/>
      <c r="Y319" s="250"/>
      <c r="Z319" s="250"/>
      <c r="AA319" s="256"/>
      <c r="AB319" s="260"/>
      <c r="AC319" s="1783"/>
      <c r="AD319" s="249" t="s">
        <v>225</v>
      </c>
      <c r="AE319" s="250"/>
      <c r="AF319" s="250"/>
      <c r="AG319" s="250"/>
      <c r="AH319" s="256">
        <f t="shared" si="59"/>
        <v>0</v>
      </c>
      <c r="AI319" s="260"/>
      <c r="AK319" s="255"/>
    </row>
    <row r="320" spans="1:37" hidden="1">
      <c r="A320" s="257"/>
      <c r="B320" s="249"/>
      <c r="C320" s="250"/>
      <c r="D320" s="250"/>
      <c r="E320" s="250"/>
      <c r="F320" s="251"/>
      <c r="G320" s="254"/>
      <c r="H320" s="257"/>
      <c r="I320" s="249"/>
      <c r="J320" s="250"/>
      <c r="K320" s="250"/>
      <c r="L320" s="250"/>
      <c r="M320" s="251"/>
      <c r="N320" s="254"/>
      <c r="O320" s="262"/>
      <c r="P320" s="249"/>
      <c r="Q320" s="250"/>
      <c r="R320" s="250"/>
      <c r="S320" s="250"/>
      <c r="T320" s="251"/>
      <c r="U320" s="254"/>
      <c r="V320" s="263"/>
      <c r="W320" s="249"/>
      <c r="X320" s="250"/>
      <c r="Y320" s="250"/>
      <c r="Z320" s="250"/>
      <c r="AA320" s="256"/>
      <c r="AB320" s="260"/>
      <c r="AC320" s="1781">
        <v>2047</v>
      </c>
      <c r="AD320" s="249" t="s">
        <v>214</v>
      </c>
      <c r="AE320" s="250"/>
      <c r="AF320" s="250"/>
      <c r="AG320" s="250"/>
      <c r="AH320" s="256">
        <f t="shared" si="59"/>
        <v>0</v>
      </c>
      <c r="AI320" s="260"/>
      <c r="AK320" s="255"/>
    </row>
    <row r="321" spans="1:37" hidden="1">
      <c r="A321" s="257"/>
      <c r="B321" s="249"/>
      <c r="C321" s="250"/>
      <c r="D321" s="250"/>
      <c r="E321" s="250"/>
      <c r="F321" s="251"/>
      <c r="G321" s="254"/>
      <c r="H321" s="257"/>
      <c r="I321" s="249"/>
      <c r="J321" s="250"/>
      <c r="K321" s="250"/>
      <c r="L321" s="250"/>
      <c r="M321" s="251"/>
      <c r="N321" s="254"/>
      <c r="O321" s="262"/>
      <c r="P321" s="249"/>
      <c r="Q321" s="250"/>
      <c r="R321" s="250"/>
      <c r="S321" s="250"/>
      <c r="T321" s="251"/>
      <c r="U321" s="254"/>
      <c r="V321" s="263"/>
      <c r="W321" s="249"/>
      <c r="X321" s="250"/>
      <c r="Y321" s="250"/>
      <c r="Z321" s="250"/>
      <c r="AA321" s="256"/>
      <c r="AB321" s="260"/>
      <c r="AC321" s="1782"/>
      <c r="AD321" s="249" t="s">
        <v>215</v>
      </c>
      <c r="AE321" s="250"/>
      <c r="AF321" s="250"/>
      <c r="AG321" s="250"/>
      <c r="AH321" s="256">
        <f t="shared" si="59"/>
        <v>0</v>
      </c>
      <c r="AI321" s="260"/>
      <c r="AK321" s="255"/>
    </row>
    <row r="322" spans="1:37" hidden="1">
      <c r="A322" s="257"/>
      <c r="B322" s="249"/>
      <c r="C322" s="250"/>
      <c r="D322" s="250"/>
      <c r="E322" s="250"/>
      <c r="F322" s="251"/>
      <c r="G322" s="254"/>
      <c r="H322" s="257"/>
      <c r="I322" s="249"/>
      <c r="J322" s="250"/>
      <c r="K322" s="250"/>
      <c r="L322" s="250"/>
      <c r="M322" s="251"/>
      <c r="N322" s="254"/>
      <c r="O322" s="262"/>
      <c r="P322" s="249"/>
      <c r="Q322" s="250"/>
      <c r="R322" s="250"/>
      <c r="S322" s="250"/>
      <c r="T322" s="251"/>
      <c r="U322" s="254"/>
      <c r="V322" s="263"/>
      <c r="W322" s="249"/>
      <c r="X322" s="250"/>
      <c r="Y322" s="250"/>
      <c r="Z322" s="250"/>
      <c r="AA322" s="256"/>
      <c r="AB322" s="260"/>
      <c r="AC322" s="1782"/>
      <c r="AD322" s="249" t="s">
        <v>216</v>
      </c>
      <c r="AE322" s="250"/>
      <c r="AF322" s="250"/>
      <c r="AG322" s="250"/>
      <c r="AH322" s="256">
        <f t="shared" si="59"/>
        <v>0</v>
      </c>
      <c r="AI322" s="260"/>
      <c r="AK322" s="255"/>
    </row>
    <row r="323" spans="1:37" hidden="1">
      <c r="A323" s="257"/>
      <c r="B323" s="249"/>
      <c r="C323" s="250"/>
      <c r="D323" s="250"/>
      <c r="E323" s="250"/>
      <c r="F323" s="251"/>
      <c r="G323" s="254"/>
      <c r="H323" s="257"/>
      <c r="I323" s="249"/>
      <c r="J323" s="250"/>
      <c r="K323" s="250"/>
      <c r="L323" s="250"/>
      <c r="M323" s="251"/>
      <c r="N323" s="254"/>
      <c r="O323" s="262"/>
      <c r="P323" s="249"/>
      <c r="Q323" s="250"/>
      <c r="R323" s="250"/>
      <c r="S323" s="250"/>
      <c r="T323" s="251"/>
      <c r="U323" s="254"/>
      <c r="V323" s="263"/>
      <c r="W323" s="249"/>
      <c r="X323" s="250"/>
      <c r="Y323" s="250"/>
      <c r="Z323" s="250"/>
      <c r="AA323" s="256"/>
      <c r="AB323" s="260"/>
      <c r="AC323" s="1782"/>
      <c r="AD323" s="249" t="s">
        <v>217</v>
      </c>
      <c r="AE323" s="250"/>
      <c r="AF323" s="250"/>
      <c r="AG323" s="250"/>
      <c r="AH323" s="256">
        <f t="shared" si="59"/>
        <v>0</v>
      </c>
      <c r="AI323" s="260"/>
      <c r="AK323" s="255"/>
    </row>
    <row r="324" spans="1:37" hidden="1">
      <c r="A324" s="257"/>
      <c r="B324" s="249"/>
      <c r="C324" s="250"/>
      <c r="D324" s="250"/>
      <c r="E324" s="250"/>
      <c r="F324" s="251"/>
      <c r="G324" s="254"/>
      <c r="H324" s="257"/>
      <c r="I324" s="249"/>
      <c r="J324" s="250"/>
      <c r="K324" s="250"/>
      <c r="L324" s="250"/>
      <c r="M324" s="251"/>
      <c r="N324" s="254"/>
      <c r="O324" s="262"/>
      <c r="P324" s="249"/>
      <c r="Q324" s="250"/>
      <c r="R324" s="250"/>
      <c r="S324" s="250"/>
      <c r="T324" s="251"/>
      <c r="U324" s="254"/>
      <c r="V324" s="263"/>
      <c r="W324" s="249"/>
      <c r="X324" s="250"/>
      <c r="Y324" s="250"/>
      <c r="Z324" s="250"/>
      <c r="AA324" s="256"/>
      <c r="AB324" s="260"/>
      <c r="AC324" s="1782"/>
      <c r="AD324" s="249" t="s">
        <v>218</v>
      </c>
      <c r="AE324" s="250"/>
      <c r="AF324" s="250"/>
      <c r="AG324" s="250"/>
      <c r="AH324" s="256"/>
      <c r="AI324" s="260"/>
      <c r="AK324" s="255"/>
    </row>
    <row r="325" spans="1:37" hidden="1">
      <c r="A325" s="257"/>
      <c r="B325" s="249"/>
      <c r="C325" s="250"/>
      <c r="D325" s="250"/>
      <c r="E325" s="250"/>
      <c r="F325" s="251"/>
      <c r="G325" s="254"/>
      <c r="H325" s="257"/>
      <c r="I325" s="249"/>
      <c r="J325" s="250"/>
      <c r="K325" s="250"/>
      <c r="L325" s="250"/>
      <c r="M325" s="251"/>
      <c r="N325" s="254"/>
      <c r="O325" s="262"/>
      <c r="P325" s="249"/>
      <c r="Q325" s="250"/>
      <c r="R325" s="250"/>
      <c r="S325" s="250"/>
      <c r="T325" s="251"/>
      <c r="U325" s="254"/>
      <c r="V325" s="263"/>
      <c r="W325" s="249"/>
      <c r="X325" s="250"/>
      <c r="Y325" s="250"/>
      <c r="Z325" s="250"/>
      <c r="AA325" s="256"/>
      <c r="AB325" s="260"/>
      <c r="AC325" s="1782"/>
      <c r="AD325" s="249" t="s">
        <v>219</v>
      </c>
      <c r="AE325" s="250"/>
      <c r="AF325" s="250"/>
      <c r="AG325" s="250"/>
      <c r="AH325" s="256"/>
      <c r="AI325" s="260"/>
      <c r="AK325" s="255"/>
    </row>
    <row r="326" spans="1:37" hidden="1">
      <c r="A326" s="257"/>
      <c r="B326" s="249"/>
      <c r="C326" s="250"/>
      <c r="D326" s="250"/>
      <c r="E326" s="250"/>
      <c r="F326" s="251"/>
      <c r="G326" s="254"/>
      <c r="H326" s="257"/>
      <c r="I326" s="249"/>
      <c r="J326" s="250"/>
      <c r="K326" s="250"/>
      <c r="L326" s="250"/>
      <c r="M326" s="251"/>
      <c r="N326" s="254"/>
      <c r="O326" s="262"/>
      <c r="P326" s="249"/>
      <c r="Q326" s="250"/>
      <c r="R326" s="250"/>
      <c r="S326" s="250"/>
      <c r="T326" s="251"/>
      <c r="U326" s="254"/>
      <c r="V326" s="263"/>
      <c r="W326" s="249"/>
      <c r="X326" s="250"/>
      <c r="Y326" s="250"/>
      <c r="Z326" s="250"/>
      <c r="AA326" s="256"/>
      <c r="AB326" s="260"/>
      <c r="AC326" s="1782"/>
      <c r="AD326" s="249" t="s">
        <v>220</v>
      </c>
      <c r="AE326" s="250"/>
      <c r="AF326" s="250"/>
      <c r="AG326" s="250"/>
      <c r="AH326" s="256"/>
      <c r="AI326" s="260"/>
      <c r="AK326" s="255"/>
    </row>
    <row r="327" spans="1:37" hidden="1">
      <c r="A327" s="257"/>
      <c r="B327" s="249"/>
      <c r="C327" s="250"/>
      <c r="D327" s="250"/>
      <c r="E327" s="250"/>
      <c r="F327" s="251"/>
      <c r="G327" s="254"/>
      <c r="H327" s="257"/>
      <c r="I327" s="249"/>
      <c r="J327" s="250"/>
      <c r="K327" s="250"/>
      <c r="L327" s="250"/>
      <c r="M327" s="251"/>
      <c r="N327" s="254"/>
      <c r="O327" s="262"/>
      <c r="P327" s="249"/>
      <c r="Q327" s="250"/>
      <c r="R327" s="250"/>
      <c r="S327" s="250"/>
      <c r="T327" s="251"/>
      <c r="U327" s="254"/>
      <c r="V327" s="263"/>
      <c r="W327" s="249"/>
      <c r="X327" s="250"/>
      <c r="Y327" s="250"/>
      <c r="Z327" s="250"/>
      <c r="AA327" s="256"/>
      <c r="AB327" s="260"/>
      <c r="AC327" s="1782"/>
      <c r="AD327" s="249" t="s">
        <v>221</v>
      </c>
      <c r="AE327" s="250"/>
      <c r="AF327" s="250"/>
      <c r="AG327" s="250"/>
      <c r="AH327" s="256"/>
      <c r="AI327" s="260"/>
      <c r="AK327" s="255"/>
    </row>
    <row r="328" spans="1:37" hidden="1">
      <c r="A328" s="257"/>
      <c r="B328" s="249"/>
      <c r="C328" s="250"/>
      <c r="D328" s="250"/>
      <c r="E328" s="250"/>
      <c r="F328" s="251"/>
      <c r="G328" s="254"/>
      <c r="H328" s="257"/>
      <c r="I328" s="249"/>
      <c r="J328" s="250"/>
      <c r="K328" s="250"/>
      <c r="L328" s="250"/>
      <c r="M328" s="251"/>
      <c r="N328" s="254"/>
      <c r="O328" s="262"/>
      <c r="P328" s="249"/>
      <c r="Q328" s="250"/>
      <c r="R328" s="250"/>
      <c r="S328" s="250"/>
      <c r="T328" s="251"/>
      <c r="U328" s="254"/>
      <c r="V328" s="263"/>
      <c r="W328" s="249"/>
      <c r="X328" s="250"/>
      <c r="Y328" s="250"/>
      <c r="Z328" s="250"/>
      <c r="AA328" s="256">
        <f>Y328+Z328</f>
        <v>0</v>
      </c>
      <c r="AB328" s="254"/>
      <c r="AC328" s="1782"/>
      <c r="AD328" s="249" t="s">
        <v>222</v>
      </c>
      <c r="AE328" s="250"/>
      <c r="AF328" s="250"/>
      <c r="AG328" s="250"/>
      <c r="AH328" s="256"/>
      <c r="AI328" s="254"/>
      <c r="AK328" s="255"/>
    </row>
    <row r="329" spans="1:37" hidden="1">
      <c r="A329" s="257"/>
      <c r="B329" s="249"/>
      <c r="C329" s="250"/>
      <c r="D329" s="250"/>
      <c r="E329" s="250"/>
      <c r="F329" s="251"/>
      <c r="G329" s="254"/>
      <c r="H329" s="257"/>
      <c r="I329" s="249"/>
      <c r="J329" s="250"/>
      <c r="K329" s="250"/>
      <c r="L329" s="250"/>
      <c r="M329" s="251"/>
      <c r="N329" s="254"/>
      <c r="O329" s="262"/>
      <c r="P329" s="249"/>
      <c r="Q329" s="250"/>
      <c r="R329" s="250"/>
      <c r="S329" s="250"/>
      <c r="T329" s="251"/>
      <c r="U329" s="254"/>
      <c r="V329" s="263"/>
      <c r="W329" s="249"/>
      <c r="X329" s="250"/>
      <c r="Y329" s="250"/>
      <c r="Z329" s="250"/>
      <c r="AA329" s="256">
        <f>Y329+Z329</f>
        <v>0</v>
      </c>
      <c r="AB329" s="254"/>
      <c r="AC329" s="1782"/>
      <c r="AD329" s="249" t="s">
        <v>223</v>
      </c>
      <c r="AE329" s="250"/>
      <c r="AF329" s="250"/>
      <c r="AG329" s="250"/>
      <c r="AH329" s="256"/>
      <c r="AI329" s="254"/>
      <c r="AK329" s="255"/>
    </row>
    <row r="330" spans="1:37" hidden="1">
      <c r="A330" s="257"/>
      <c r="B330" s="249"/>
      <c r="C330" s="250"/>
      <c r="D330" s="250"/>
      <c r="E330" s="250"/>
      <c r="F330" s="251"/>
      <c r="G330" s="254"/>
      <c r="H330" s="257"/>
      <c r="I330" s="249"/>
      <c r="J330" s="250"/>
      <c r="K330" s="250"/>
      <c r="L330" s="250"/>
      <c r="M330" s="251"/>
      <c r="N330" s="254"/>
      <c r="O330" s="262"/>
      <c r="P330" s="249"/>
      <c r="Q330" s="250"/>
      <c r="R330" s="250"/>
      <c r="S330" s="250"/>
      <c r="T330" s="251"/>
      <c r="U330" s="254"/>
      <c r="V330" s="263"/>
      <c r="W330" s="249"/>
      <c r="X330" s="250"/>
      <c r="Y330" s="250"/>
      <c r="Z330" s="250"/>
      <c r="AA330" s="256"/>
      <c r="AB330" s="254"/>
      <c r="AC330" s="1782"/>
      <c r="AD330" s="249" t="s">
        <v>224</v>
      </c>
      <c r="AE330" s="250"/>
      <c r="AF330" s="250"/>
      <c r="AG330" s="250"/>
      <c r="AH330" s="256"/>
      <c r="AI330" s="254"/>
      <c r="AK330" s="255"/>
    </row>
    <row r="331" spans="1:37" hidden="1">
      <c r="A331" s="257"/>
      <c r="B331" s="249"/>
      <c r="C331" s="250"/>
      <c r="D331" s="250"/>
      <c r="E331" s="250"/>
      <c r="F331" s="251"/>
      <c r="G331" s="254"/>
      <c r="H331" s="257"/>
      <c r="I331" s="249"/>
      <c r="J331" s="250"/>
      <c r="K331" s="250"/>
      <c r="L331" s="250"/>
      <c r="M331" s="251"/>
      <c r="N331" s="254"/>
      <c r="O331" s="262"/>
      <c r="P331" s="249"/>
      <c r="Q331" s="250"/>
      <c r="R331" s="250"/>
      <c r="S331" s="250"/>
      <c r="T331" s="251"/>
      <c r="U331" s="254"/>
      <c r="V331" s="263"/>
      <c r="W331" s="249"/>
      <c r="X331" s="250"/>
      <c r="Y331" s="250"/>
      <c r="Z331" s="250"/>
      <c r="AA331" s="256"/>
      <c r="AB331" s="254"/>
      <c r="AC331" s="1783"/>
      <c r="AD331" s="249" t="s">
        <v>225</v>
      </c>
      <c r="AE331" s="250"/>
      <c r="AF331" s="250"/>
      <c r="AG331" s="250"/>
      <c r="AH331" s="256"/>
      <c r="AI331" s="254"/>
      <c r="AK331" s="255"/>
    </row>
    <row r="332" spans="1:37" hidden="1">
      <c r="A332" s="257"/>
      <c r="B332" s="249"/>
      <c r="C332" s="250"/>
      <c r="D332" s="250"/>
      <c r="E332" s="250"/>
      <c r="F332" s="251"/>
      <c r="G332" s="254"/>
      <c r="H332" s="257"/>
      <c r="I332" s="249"/>
      <c r="J332" s="250"/>
      <c r="K332" s="250"/>
      <c r="L332" s="250"/>
      <c r="M332" s="251"/>
      <c r="N332" s="254"/>
      <c r="O332" s="262"/>
      <c r="P332" s="249"/>
      <c r="Q332" s="250"/>
      <c r="R332" s="250"/>
      <c r="S332" s="250"/>
      <c r="T332" s="251"/>
      <c r="U332" s="254"/>
      <c r="V332" s="263"/>
      <c r="W332" s="249"/>
      <c r="X332" s="250"/>
      <c r="Y332" s="250"/>
      <c r="Z332" s="250"/>
      <c r="AA332" s="256"/>
      <c r="AB332" s="254"/>
      <c r="AC332" s="263"/>
      <c r="AD332" s="249"/>
      <c r="AE332" s="250"/>
      <c r="AF332" s="250"/>
      <c r="AG332" s="250"/>
      <c r="AH332" s="256"/>
      <c r="AI332" s="254"/>
      <c r="AK332" s="255"/>
    </row>
    <row r="333" spans="1:37" hidden="1">
      <c r="A333" s="257"/>
      <c r="B333" s="249"/>
      <c r="C333" s="250"/>
      <c r="D333" s="250"/>
      <c r="E333" s="250"/>
      <c r="F333" s="251"/>
      <c r="G333" s="254"/>
      <c r="H333" s="257"/>
      <c r="I333" s="249"/>
      <c r="J333" s="250"/>
      <c r="K333" s="250"/>
      <c r="L333" s="250"/>
      <c r="M333" s="251"/>
      <c r="N333" s="254"/>
      <c r="O333" s="262"/>
      <c r="P333" s="249"/>
      <c r="Q333" s="250"/>
      <c r="R333" s="250"/>
      <c r="S333" s="250"/>
      <c r="T333" s="251"/>
      <c r="U333" s="254"/>
      <c r="V333" s="263"/>
      <c r="W333" s="249"/>
      <c r="X333" s="250"/>
      <c r="Y333" s="250"/>
      <c r="Z333" s="250"/>
      <c r="AA333" s="256"/>
      <c r="AB333" s="254"/>
      <c r="AC333" s="263"/>
      <c r="AD333" s="249"/>
      <c r="AE333" s="250"/>
      <c r="AF333" s="250"/>
      <c r="AG333" s="250"/>
      <c r="AH333" s="256"/>
      <c r="AI333" s="254"/>
      <c r="AK333" s="255"/>
    </row>
    <row r="334" spans="1:37">
      <c r="A334" s="249"/>
      <c r="B334" s="249"/>
      <c r="C334" s="238" t="s">
        <v>226</v>
      </c>
      <c r="D334" s="251" t="e">
        <f>SUM(D8:D331)</f>
        <v>#REF!</v>
      </c>
      <c r="E334" s="251" t="e">
        <f>SUM(E8:E331)</f>
        <v>#REF!</v>
      </c>
      <c r="F334" s="251" t="e">
        <f>SUM(F8:F331)</f>
        <v>#REF!</v>
      </c>
      <c r="G334" s="251" t="e">
        <f>SUM(G8:G331)</f>
        <v>#REF!</v>
      </c>
      <c r="H334" s="249"/>
      <c r="I334" s="249"/>
      <c r="J334" s="238" t="s">
        <v>226</v>
      </c>
      <c r="K334" s="251" t="e">
        <f>SUM(K8:K331)</f>
        <v>#REF!</v>
      </c>
      <c r="L334" s="251" t="e">
        <f>SUM(L8:L331)</f>
        <v>#REF!</v>
      </c>
      <c r="M334" s="251" t="e">
        <f>SUM(M8:M331)</f>
        <v>#REF!</v>
      </c>
      <c r="N334" s="251" t="e">
        <f>SUM(N8:N331)</f>
        <v>#REF!</v>
      </c>
      <c r="O334" s="249"/>
      <c r="P334" s="249"/>
      <c r="Q334" s="238" t="s">
        <v>226</v>
      </c>
      <c r="R334" s="251">
        <f>SUM(R8:R331)</f>
        <v>0</v>
      </c>
      <c r="S334" s="251">
        <f>SUM(S8:S331)</f>
        <v>0</v>
      </c>
      <c r="T334" s="251">
        <f>SUM(T8:T331)</f>
        <v>0</v>
      </c>
      <c r="U334" s="251">
        <f>SUM(U8:U331)</f>
        <v>0</v>
      </c>
      <c r="V334" s="249"/>
      <c r="W334" s="249"/>
      <c r="X334" s="238" t="s">
        <v>226</v>
      </c>
      <c r="Y334" s="251">
        <f>SUM(Y8:Y331)</f>
        <v>0</v>
      </c>
      <c r="Z334" s="251">
        <f>SUM(Z8:Z331)</f>
        <v>0</v>
      </c>
      <c r="AA334" s="251">
        <f>SUM(AA8:AA331)</f>
        <v>0</v>
      </c>
      <c r="AB334" s="251">
        <f>SUM(AB8:AB331)</f>
        <v>0</v>
      </c>
      <c r="AC334" s="249"/>
      <c r="AD334" s="249"/>
      <c r="AE334" s="238" t="s">
        <v>226</v>
      </c>
      <c r="AF334" s="251">
        <f>SUM(AF8:AF331)</f>
        <v>0</v>
      </c>
      <c r="AG334" s="251">
        <f>SUM(AG8:AG331)</f>
        <v>0</v>
      </c>
      <c r="AH334" s="251">
        <f>SUM(AH8:AH331)</f>
        <v>0</v>
      </c>
      <c r="AI334" s="251">
        <f>SUM(AI8:AI331)</f>
        <v>0</v>
      </c>
      <c r="AJ334" s="230" t="s">
        <v>227</v>
      </c>
      <c r="AK334" s="255" t="e">
        <f>SUM(AK8:AK333)</f>
        <v>#REF!</v>
      </c>
    </row>
    <row r="335" spans="1:37">
      <c r="A335" s="1784" t="s">
        <v>228</v>
      </c>
      <c r="B335" s="1784"/>
      <c r="C335" s="1784"/>
      <c r="D335" s="264" t="e">
        <f>E335/E334</f>
        <v>#REF!</v>
      </c>
      <c r="E335" s="265" t="e">
        <f>F334-E334</f>
        <v>#REF!</v>
      </c>
      <c r="F335" s="266"/>
      <c r="G335" s="266"/>
      <c r="H335" s="1784" t="s">
        <v>228</v>
      </c>
      <c r="I335" s="1784"/>
      <c r="J335" s="1784"/>
      <c r="K335" s="264" t="e">
        <f>L335/L334</f>
        <v>#REF!</v>
      </c>
      <c r="L335" s="265" t="e">
        <f>M334-L334</f>
        <v>#REF!</v>
      </c>
      <c r="M335" s="266"/>
      <c r="N335" s="266"/>
      <c r="O335" s="1784" t="s">
        <v>228</v>
      </c>
      <c r="P335" s="1784"/>
      <c r="Q335" s="1784"/>
      <c r="R335" s="264" t="e">
        <f>S335/S334</f>
        <v>#DIV/0!</v>
      </c>
      <c r="S335" s="265">
        <f>T334-S334</f>
        <v>0</v>
      </c>
      <c r="T335" s="266"/>
      <c r="U335" s="266"/>
      <c r="V335" s="267"/>
      <c r="W335" s="267"/>
      <c r="X335" s="267"/>
      <c r="Y335" s="264" t="e">
        <f>Z335/Z334</f>
        <v>#DIV/0!</v>
      </c>
      <c r="Z335" s="265">
        <f>AA334-Z334</f>
        <v>0</v>
      </c>
      <c r="AA335" s="266"/>
      <c r="AB335" s="266"/>
      <c r="AC335" s="267"/>
      <c r="AD335" s="267"/>
      <c r="AE335" s="267"/>
      <c r="AF335" s="264" t="e">
        <f>AG335/AG334</f>
        <v>#DIV/0!</v>
      </c>
      <c r="AG335" s="265">
        <f>AH334-AG334</f>
        <v>0</v>
      </c>
      <c r="AH335" s="266"/>
      <c r="AI335" s="266"/>
    </row>
    <row r="336" spans="1:37">
      <c r="S336" s="230" t="b">
        <f>S334=Q5</f>
        <v>1</v>
      </c>
    </row>
    <row r="337" spans="2:37">
      <c r="S337" s="231">
        <f>Q5-S334</f>
        <v>0</v>
      </c>
    </row>
    <row r="338" spans="2:37">
      <c r="B338" s="230" t="s">
        <v>229</v>
      </c>
      <c r="C338" s="268" t="e">
        <f>C5+J5+Q5+X5+AE5</f>
        <v>#REF!</v>
      </c>
      <c r="D338" s="269"/>
      <c r="E338" s="229"/>
    </row>
    <row r="339" spans="2:37">
      <c r="B339" s="230" t="s">
        <v>230</v>
      </c>
      <c r="C339" s="268" t="e">
        <f>E335+L335+S335+Z335+AG335</f>
        <v>#REF!</v>
      </c>
      <c r="D339" s="269" t="e">
        <f>C339-AJ344</f>
        <v>#REF!</v>
      </c>
      <c r="E339" s="269"/>
    </row>
    <row r="340" spans="2:37">
      <c r="B340" s="230" t="s">
        <v>231</v>
      </c>
      <c r="C340" s="270" t="e">
        <f>C339/C338</f>
        <v>#REF!</v>
      </c>
      <c r="D340" s="270"/>
      <c r="F340" s="270"/>
    </row>
    <row r="343" spans="2:37">
      <c r="D343" s="230">
        <v>2022</v>
      </c>
      <c r="E343" s="230">
        <v>2023</v>
      </c>
      <c r="F343" s="230">
        <v>2024</v>
      </c>
      <c r="G343" s="230">
        <v>2025</v>
      </c>
      <c r="H343" s="230">
        <v>2026</v>
      </c>
      <c r="I343" s="230">
        <v>2027</v>
      </c>
      <c r="J343" s="230">
        <v>2028</v>
      </c>
      <c r="K343" s="230">
        <v>2029</v>
      </c>
      <c r="L343" s="230">
        <v>2030</v>
      </c>
      <c r="M343" s="230">
        <v>2031</v>
      </c>
      <c r="N343" s="230">
        <v>2032</v>
      </c>
      <c r="O343" s="230">
        <v>2033</v>
      </c>
      <c r="P343" s="230">
        <v>2034</v>
      </c>
      <c r="Q343" s="230">
        <v>2035</v>
      </c>
      <c r="R343" s="230">
        <v>2036</v>
      </c>
      <c r="S343" s="230">
        <v>2037</v>
      </c>
      <c r="T343" s="230">
        <f>S343+1</f>
        <v>2038</v>
      </c>
      <c r="U343" s="230">
        <v>2038</v>
      </c>
      <c r="V343" s="230">
        <v>2039</v>
      </c>
      <c r="W343" s="230">
        <v>2040</v>
      </c>
      <c r="X343" s="230">
        <v>2041</v>
      </c>
      <c r="Y343" s="230">
        <v>2042</v>
      </c>
      <c r="Z343" s="230">
        <v>2043</v>
      </c>
      <c r="AA343" s="230">
        <v>2044</v>
      </c>
      <c r="AB343" s="230">
        <v>2045</v>
      </c>
      <c r="AC343" s="230">
        <v>2046</v>
      </c>
      <c r="AD343" s="230">
        <v>2047</v>
      </c>
      <c r="AE343" s="230" t="s">
        <v>232</v>
      </c>
    </row>
    <row r="344" spans="2:37">
      <c r="C344" s="230" t="s">
        <v>58</v>
      </c>
      <c r="D344" s="269">
        <f>AK19</f>
        <v>0</v>
      </c>
      <c r="E344" s="269" t="e">
        <f>AK31</f>
        <v>#REF!</v>
      </c>
      <c r="F344" s="269" t="e">
        <f>AK43</f>
        <v>#REF!</v>
      </c>
      <c r="G344" s="269" t="e">
        <f>AK55</f>
        <v>#REF!</v>
      </c>
      <c r="H344" s="269" t="e">
        <f>AK67</f>
        <v>#REF!</v>
      </c>
      <c r="I344" s="269" t="e">
        <f>AK79</f>
        <v>#REF!</v>
      </c>
      <c r="J344" s="269" t="e">
        <f>AK91</f>
        <v>#REF!</v>
      </c>
      <c r="K344" s="269" t="e">
        <f>AK103</f>
        <v>#REF!</v>
      </c>
      <c r="L344" s="269" t="e">
        <f>AK115</f>
        <v>#REF!</v>
      </c>
      <c r="M344" s="269" t="e">
        <f>AK127</f>
        <v>#REF!</v>
      </c>
      <c r="N344" s="269" t="e">
        <f>AK139</f>
        <v>#REF!</v>
      </c>
      <c r="O344" s="269" t="e">
        <f>AK151</f>
        <v>#REF!</v>
      </c>
      <c r="P344" s="269">
        <f>AK163</f>
        <v>0</v>
      </c>
      <c r="Q344" s="269">
        <f>AK175</f>
        <v>0</v>
      </c>
      <c r="R344" s="255">
        <f>AK187</f>
        <v>0</v>
      </c>
      <c r="S344" s="255">
        <f>AK199</f>
        <v>0</v>
      </c>
      <c r="T344" s="255"/>
      <c r="U344" s="255"/>
      <c r="V344" s="269">
        <f>AK235</f>
        <v>0</v>
      </c>
      <c r="W344" s="269">
        <f>AK247</f>
        <v>0</v>
      </c>
      <c r="X344" s="269">
        <f>AK259</f>
        <v>0</v>
      </c>
      <c r="Y344" s="255">
        <f>AK271</f>
        <v>0</v>
      </c>
      <c r="Z344" s="255">
        <f>AK283</f>
        <v>0</v>
      </c>
      <c r="AA344" s="269">
        <f>AK295</f>
        <v>0</v>
      </c>
      <c r="AB344" s="255">
        <f>AK307</f>
        <v>0</v>
      </c>
      <c r="AC344" s="269">
        <f>AK319</f>
        <v>0</v>
      </c>
      <c r="AD344" s="269">
        <f>AQ247</f>
        <v>0</v>
      </c>
      <c r="AE344" s="269" t="e">
        <f>SUM(D344:AD344)</f>
        <v>#REF!</v>
      </c>
      <c r="AF344" s="255" t="e">
        <f>AK334=AE344</f>
        <v>#REF!</v>
      </c>
      <c r="AG344" s="255"/>
      <c r="AH344" s="269"/>
      <c r="AJ344" s="230" t="e">
        <f>SUM(D344:U344)</f>
        <v>#REF!</v>
      </c>
      <c r="AK344" s="255" t="e">
        <f>AJ344-AK334</f>
        <v>#REF!</v>
      </c>
    </row>
  </sheetData>
  <mergeCells count="99">
    <mergeCell ref="A335:C335"/>
    <mergeCell ref="H335:J335"/>
    <mergeCell ref="O335:Q335"/>
    <mergeCell ref="O272:O283"/>
    <mergeCell ref="V272:V283"/>
    <mergeCell ref="V248:V259"/>
    <mergeCell ref="AC248:AC259"/>
    <mergeCell ref="V260:V271"/>
    <mergeCell ref="AC260:AC271"/>
    <mergeCell ref="AC320:AC331"/>
    <mergeCell ref="AC272:AC283"/>
    <mergeCell ref="AC284:AC295"/>
    <mergeCell ref="AC296:AC307"/>
    <mergeCell ref="AC308:AC319"/>
    <mergeCell ref="V212:V223"/>
    <mergeCell ref="AC212:AC223"/>
    <mergeCell ref="V224:V235"/>
    <mergeCell ref="AC224:AC235"/>
    <mergeCell ref="V236:V247"/>
    <mergeCell ref="AC236:AC247"/>
    <mergeCell ref="O188:O199"/>
    <mergeCell ref="V188:V199"/>
    <mergeCell ref="AC188:AC199"/>
    <mergeCell ref="V200:V211"/>
    <mergeCell ref="AC200:AC211"/>
    <mergeCell ref="V152:V163"/>
    <mergeCell ref="AC152:AC163"/>
    <mergeCell ref="O176:O187"/>
    <mergeCell ref="V176:V187"/>
    <mergeCell ref="AC176:AC187"/>
    <mergeCell ref="O164:O175"/>
    <mergeCell ref="V164:V175"/>
    <mergeCell ref="AC164:AC175"/>
    <mergeCell ref="V140:V151"/>
    <mergeCell ref="AC140:AC151"/>
    <mergeCell ref="A128:A139"/>
    <mergeCell ref="H128:H139"/>
    <mergeCell ref="O128:O139"/>
    <mergeCell ref="V128:V139"/>
    <mergeCell ref="AC128:AC139"/>
    <mergeCell ref="A152:A163"/>
    <mergeCell ref="H152:H163"/>
    <mergeCell ref="O152:O163"/>
    <mergeCell ref="A104:A115"/>
    <mergeCell ref="H104:H115"/>
    <mergeCell ref="O104:O115"/>
    <mergeCell ref="A140:A151"/>
    <mergeCell ref="H140:H151"/>
    <mergeCell ref="O140:O151"/>
    <mergeCell ref="V104:V115"/>
    <mergeCell ref="AC104:AC115"/>
    <mergeCell ref="A116:A127"/>
    <mergeCell ref="H116:H127"/>
    <mergeCell ref="O116:O127"/>
    <mergeCell ref="V116:V127"/>
    <mergeCell ref="AC116:AC127"/>
    <mergeCell ref="A80:A91"/>
    <mergeCell ref="H80:H91"/>
    <mergeCell ref="O80:O91"/>
    <mergeCell ref="V80:V91"/>
    <mergeCell ref="AC80:AC91"/>
    <mergeCell ref="A92:A103"/>
    <mergeCell ref="H92:H103"/>
    <mergeCell ref="O92:O103"/>
    <mergeCell ref="V92:V103"/>
    <mergeCell ref="AC92:AC103"/>
    <mergeCell ref="A56:A67"/>
    <mergeCell ref="H56:H67"/>
    <mergeCell ref="O56:O67"/>
    <mergeCell ref="V56:V67"/>
    <mergeCell ref="AC56:AC67"/>
    <mergeCell ref="A68:A79"/>
    <mergeCell ref="H68:H79"/>
    <mergeCell ref="O68:O79"/>
    <mergeCell ref="V68:V79"/>
    <mergeCell ref="AC68:AC79"/>
    <mergeCell ref="A32:A43"/>
    <mergeCell ref="H32:H43"/>
    <mergeCell ref="O32:O43"/>
    <mergeCell ref="V32:V43"/>
    <mergeCell ref="AC32:AC43"/>
    <mergeCell ref="A44:A55"/>
    <mergeCell ref="H44:H55"/>
    <mergeCell ref="O44:O55"/>
    <mergeCell ref="V44:V55"/>
    <mergeCell ref="AC44:AC55"/>
    <mergeCell ref="V8:V19"/>
    <mergeCell ref="AC8:AC19"/>
    <mergeCell ref="A20:A31"/>
    <mergeCell ref="H20:H31"/>
    <mergeCell ref="O20:O31"/>
    <mergeCell ref="V20:V31"/>
    <mergeCell ref="AC20:AC31"/>
    <mergeCell ref="A4:F4"/>
    <mergeCell ref="H4:M4"/>
    <mergeCell ref="O4:T4"/>
    <mergeCell ref="A8:A19"/>
    <mergeCell ref="H8:H19"/>
    <mergeCell ref="O8:O1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8"/>
  <sheetViews>
    <sheetView view="pageBreakPreview" zoomScaleNormal="100" zoomScaleSheetLayoutView="100" workbookViewId="0">
      <selection activeCell="H75" sqref="H75"/>
    </sheetView>
  </sheetViews>
  <sheetFormatPr defaultColWidth="71.5703125" defaultRowHeight="12.75" outlineLevelRow="1" outlineLevelCol="1"/>
  <cols>
    <col min="1" max="1" width="6.140625" style="769" bestFit="1" customWidth="1"/>
    <col min="2" max="2" width="36.28515625" style="769" customWidth="1"/>
    <col min="3" max="3" width="4.42578125" style="769" customWidth="1"/>
    <col min="4" max="4" width="7.140625" style="769" customWidth="1"/>
    <col min="5" max="5" width="9.42578125" style="768" hidden="1" customWidth="1" outlineLevel="1"/>
    <col min="6" max="14" width="8" style="769" customWidth="1" outlineLevel="1"/>
    <col min="15" max="18" width="8" style="769" customWidth="1"/>
    <col min="19" max="24" width="8.85546875" style="769" hidden="1" customWidth="1"/>
    <col min="25" max="26" width="8.85546875" style="774" hidden="1" customWidth="1"/>
    <col min="27" max="53" width="8.85546875" style="774" customWidth="1"/>
    <col min="54" max="56" width="71.5703125" style="769" customWidth="1"/>
    <col min="57" max="57" width="11.28515625" style="769" customWidth="1"/>
    <col min="58" max="80" width="11" style="769" customWidth="1"/>
    <col min="81" max="283" width="71.5703125" style="769"/>
    <col min="284" max="284" width="5.7109375" style="769" bestFit="1" customWidth="1"/>
    <col min="285" max="285" width="41.140625" style="769" customWidth="1"/>
    <col min="286" max="286" width="12.85546875" style="769" customWidth="1"/>
    <col min="287" max="287" width="10.85546875" style="769" customWidth="1"/>
    <col min="288" max="288" width="11.7109375" style="769" customWidth="1"/>
    <col min="289" max="289" width="13.28515625" style="769" customWidth="1"/>
    <col min="290" max="290" width="12.85546875" style="769" customWidth="1"/>
    <col min="291" max="291" width="13" style="769" customWidth="1"/>
    <col min="292" max="292" width="12.5703125" style="769" customWidth="1"/>
    <col min="293" max="293" width="12.42578125" style="769" customWidth="1"/>
    <col min="294" max="294" width="12.85546875" style="769" customWidth="1"/>
    <col min="295" max="295" width="13.28515625" style="769" customWidth="1"/>
    <col min="296" max="296" width="12.28515625" style="769" customWidth="1"/>
    <col min="297" max="297" width="12.7109375" style="769" customWidth="1"/>
    <col min="298" max="300" width="10" style="769" customWidth="1"/>
    <col min="301" max="308" width="9.85546875" style="769" customWidth="1"/>
    <col min="309" max="309" width="12.7109375" style="769" customWidth="1"/>
    <col min="310" max="539" width="71.5703125" style="769"/>
    <col min="540" max="540" width="5.7109375" style="769" bestFit="1" customWidth="1"/>
    <col min="541" max="541" width="41.140625" style="769" customWidth="1"/>
    <col min="542" max="542" width="12.85546875" style="769" customWidth="1"/>
    <col min="543" max="543" width="10.85546875" style="769" customWidth="1"/>
    <col min="544" max="544" width="11.7109375" style="769" customWidth="1"/>
    <col min="545" max="545" width="13.28515625" style="769" customWidth="1"/>
    <col min="546" max="546" width="12.85546875" style="769" customWidth="1"/>
    <col min="547" max="547" width="13" style="769" customWidth="1"/>
    <col min="548" max="548" width="12.5703125" style="769" customWidth="1"/>
    <col min="549" max="549" width="12.42578125" style="769" customWidth="1"/>
    <col min="550" max="550" width="12.85546875" style="769" customWidth="1"/>
    <col min="551" max="551" width="13.28515625" style="769" customWidth="1"/>
    <col min="552" max="552" width="12.28515625" style="769" customWidth="1"/>
    <col min="553" max="553" width="12.7109375" style="769" customWidth="1"/>
    <col min="554" max="556" width="10" style="769" customWidth="1"/>
    <col min="557" max="564" width="9.85546875" style="769" customWidth="1"/>
    <col min="565" max="565" width="12.7109375" style="769" customWidth="1"/>
    <col min="566" max="795" width="71.5703125" style="769"/>
    <col min="796" max="796" width="5.7109375" style="769" bestFit="1" customWidth="1"/>
    <col min="797" max="797" width="41.140625" style="769" customWidth="1"/>
    <col min="798" max="798" width="12.85546875" style="769" customWidth="1"/>
    <col min="799" max="799" width="10.85546875" style="769" customWidth="1"/>
    <col min="800" max="800" width="11.7109375" style="769" customWidth="1"/>
    <col min="801" max="801" width="13.28515625" style="769" customWidth="1"/>
    <col min="802" max="802" width="12.85546875" style="769" customWidth="1"/>
    <col min="803" max="803" width="13" style="769" customWidth="1"/>
    <col min="804" max="804" width="12.5703125" style="769" customWidth="1"/>
    <col min="805" max="805" width="12.42578125" style="769" customWidth="1"/>
    <col min="806" max="806" width="12.85546875" style="769" customWidth="1"/>
    <col min="807" max="807" width="13.28515625" style="769" customWidth="1"/>
    <col min="808" max="808" width="12.28515625" style="769" customWidth="1"/>
    <col min="809" max="809" width="12.7109375" style="769" customWidth="1"/>
    <col min="810" max="812" width="10" style="769" customWidth="1"/>
    <col min="813" max="820" width="9.85546875" style="769" customWidth="1"/>
    <col min="821" max="821" width="12.7109375" style="769" customWidth="1"/>
    <col min="822" max="1051" width="71.5703125" style="769"/>
    <col min="1052" max="1052" width="5.7109375" style="769" bestFit="1" customWidth="1"/>
    <col min="1053" max="1053" width="41.140625" style="769" customWidth="1"/>
    <col min="1054" max="1054" width="12.85546875" style="769" customWidth="1"/>
    <col min="1055" max="1055" width="10.85546875" style="769" customWidth="1"/>
    <col min="1056" max="1056" width="11.7109375" style="769" customWidth="1"/>
    <col min="1057" max="1057" width="13.28515625" style="769" customWidth="1"/>
    <col min="1058" max="1058" width="12.85546875" style="769" customWidth="1"/>
    <col min="1059" max="1059" width="13" style="769" customWidth="1"/>
    <col min="1060" max="1060" width="12.5703125" style="769" customWidth="1"/>
    <col min="1061" max="1061" width="12.42578125" style="769" customWidth="1"/>
    <col min="1062" max="1062" width="12.85546875" style="769" customWidth="1"/>
    <col min="1063" max="1063" width="13.28515625" style="769" customWidth="1"/>
    <col min="1064" max="1064" width="12.28515625" style="769" customWidth="1"/>
    <col min="1065" max="1065" width="12.7109375" style="769" customWidth="1"/>
    <col min="1066" max="1068" width="10" style="769" customWidth="1"/>
    <col min="1069" max="1076" width="9.85546875" style="769" customWidth="1"/>
    <col min="1077" max="1077" width="12.7109375" style="769" customWidth="1"/>
    <col min="1078" max="1307" width="71.5703125" style="769"/>
    <col min="1308" max="1308" width="5.7109375" style="769" bestFit="1" customWidth="1"/>
    <col min="1309" max="1309" width="41.140625" style="769" customWidth="1"/>
    <col min="1310" max="1310" width="12.85546875" style="769" customWidth="1"/>
    <col min="1311" max="1311" width="10.85546875" style="769" customWidth="1"/>
    <col min="1312" max="1312" width="11.7109375" style="769" customWidth="1"/>
    <col min="1313" max="1313" width="13.28515625" style="769" customWidth="1"/>
    <col min="1314" max="1314" width="12.85546875" style="769" customWidth="1"/>
    <col min="1315" max="1315" width="13" style="769" customWidth="1"/>
    <col min="1316" max="1316" width="12.5703125" style="769" customWidth="1"/>
    <col min="1317" max="1317" width="12.42578125" style="769" customWidth="1"/>
    <col min="1318" max="1318" width="12.85546875" style="769" customWidth="1"/>
    <col min="1319" max="1319" width="13.28515625" style="769" customWidth="1"/>
    <col min="1320" max="1320" width="12.28515625" style="769" customWidth="1"/>
    <col min="1321" max="1321" width="12.7109375" style="769" customWidth="1"/>
    <col min="1322" max="1324" width="10" style="769" customWidth="1"/>
    <col min="1325" max="1332" width="9.85546875" style="769" customWidth="1"/>
    <col min="1333" max="1333" width="12.7109375" style="769" customWidth="1"/>
    <col min="1334" max="1563" width="71.5703125" style="769"/>
    <col min="1564" max="1564" width="5.7109375" style="769" bestFit="1" customWidth="1"/>
    <col min="1565" max="1565" width="41.140625" style="769" customWidth="1"/>
    <col min="1566" max="1566" width="12.85546875" style="769" customWidth="1"/>
    <col min="1567" max="1567" width="10.85546875" style="769" customWidth="1"/>
    <col min="1568" max="1568" width="11.7109375" style="769" customWidth="1"/>
    <col min="1569" max="1569" width="13.28515625" style="769" customWidth="1"/>
    <col min="1570" max="1570" width="12.85546875" style="769" customWidth="1"/>
    <col min="1571" max="1571" width="13" style="769" customWidth="1"/>
    <col min="1572" max="1572" width="12.5703125" style="769" customWidth="1"/>
    <col min="1573" max="1573" width="12.42578125" style="769" customWidth="1"/>
    <col min="1574" max="1574" width="12.85546875" style="769" customWidth="1"/>
    <col min="1575" max="1575" width="13.28515625" style="769" customWidth="1"/>
    <col min="1576" max="1576" width="12.28515625" style="769" customWidth="1"/>
    <col min="1577" max="1577" width="12.7109375" style="769" customWidth="1"/>
    <col min="1578" max="1580" width="10" style="769" customWidth="1"/>
    <col min="1581" max="1588" width="9.85546875" style="769" customWidth="1"/>
    <col min="1589" max="1589" width="12.7109375" style="769" customWidth="1"/>
    <col min="1590" max="1819" width="71.5703125" style="769"/>
    <col min="1820" max="1820" width="5.7109375" style="769" bestFit="1" customWidth="1"/>
    <col min="1821" max="1821" width="41.140625" style="769" customWidth="1"/>
    <col min="1822" max="1822" width="12.85546875" style="769" customWidth="1"/>
    <col min="1823" max="1823" width="10.85546875" style="769" customWidth="1"/>
    <col min="1824" max="1824" width="11.7109375" style="769" customWidth="1"/>
    <col min="1825" max="1825" width="13.28515625" style="769" customWidth="1"/>
    <col min="1826" max="1826" width="12.85546875" style="769" customWidth="1"/>
    <col min="1827" max="1827" width="13" style="769" customWidth="1"/>
    <col min="1828" max="1828" width="12.5703125" style="769" customWidth="1"/>
    <col min="1829" max="1829" width="12.42578125" style="769" customWidth="1"/>
    <col min="1830" max="1830" width="12.85546875" style="769" customWidth="1"/>
    <col min="1831" max="1831" width="13.28515625" style="769" customWidth="1"/>
    <col min="1832" max="1832" width="12.28515625" style="769" customWidth="1"/>
    <col min="1833" max="1833" width="12.7109375" style="769" customWidth="1"/>
    <col min="1834" max="1836" width="10" style="769" customWidth="1"/>
    <col min="1837" max="1844" width="9.85546875" style="769" customWidth="1"/>
    <col min="1845" max="1845" width="12.7109375" style="769" customWidth="1"/>
    <col min="1846" max="2075" width="71.5703125" style="769"/>
    <col min="2076" max="2076" width="5.7109375" style="769" bestFit="1" customWidth="1"/>
    <col min="2077" max="2077" width="41.140625" style="769" customWidth="1"/>
    <col min="2078" max="2078" width="12.85546875" style="769" customWidth="1"/>
    <col min="2079" max="2079" width="10.85546875" style="769" customWidth="1"/>
    <col min="2080" max="2080" width="11.7109375" style="769" customWidth="1"/>
    <col min="2081" max="2081" width="13.28515625" style="769" customWidth="1"/>
    <col min="2082" max="2082" width="12.85546875" style="769" customWidth="1"/>
    <col min="2083" max="2083" width="13" style="769" customWidth="1"/>
    <col min="2084" max="2084" width="12.5703125" style="769" customWidth="1"/>
    <col min="2085" max="2085" width="12.42578125" style="769" customWidth="1"/>
    <col min="2086" max="2086" width="12.85546875" style="769" customWidth="1"/>
    <col min="2087" max="2087" width="13.28515625" style="769" customWidth="1"/>
    <col min="2088" max="2088" width="12.28515625" style="769" customWidth="1"/>
    <col min="2089" max="2089" width="12.7109375" style="769" customWidth="1"/>
    <col min="2090" max="2092" width="10" style="769" customWidth="1"/>
    <col min="2093" max="2100" width="9.85546875" style="769" customWidth="1"/>
    <col min="2101" max="2101" width="12.7109375" style="769" customWidth="1"/>
    <col min="2102" max="2331" width="71.5703125" style="769"/>
    <col min="2332" max="2332" width="5.7109375" style="769" bestFit="1" customWidth="1"/>
    <col min="2333" max="2333" width="41.140625" style="769" customWidth="1"/>
    <col min="2334" max="2334" width="12.85546875" style="769" customWidth="1"/>
    <col min="2335" max="2335" width="10.85546875" style="769" customWidth="1"/>
    <col min="2336" max="2336" width="11.7109375" style="769" customWidth="1"/>
    <col min="2337" max="2337" width="13.28515625" style="769" customWidth="1"/>
    <col min="2338" max="2338" width="12.85546875" style="769" customWidth="1"/>
    <col min="2339" max="2339" width="13" style="769" customWidth="1"/>
    <col min="2340" max="2340" width="12.5703125" style="769" customWidth="1"/>
    <col min="2341" max="2341" width="12.42578125" style="769" customWidth="1"/>
    <col min="2342" max="2342" width="12.85546875" style="769" customWidth="1"/>
    <col min="2343" max="2343" width="13.28515625" style="769" customWidth="1"/>
    <col min="2344" max="2344" width="12.28515625" style="769" customWidth="1"/>
    <col min="2345" max="2345" width="12.7109375" style="769" customWidth="1"/>
    <col min="2346" max="2348" width="10" style="769" customWidth="1"/>
    <col min="2349" max="2356" width="9.85546875" style="769" customWidth="1"/>
    <col min="2357" max="2357" width="12.7109375" style="769" customWidth="1"/>
    <col min="2358" max="2587" width="71.5703125" style="769"/>
    <col min="2588" max="2588" width="5.7109375" style="769" bestFit="1" customWidth="1"/>
    <col min="2589" max="2589" width="41.140625" style="769" customWidth="1"/>
    <col min="2590" max="2590" width="12.85546875" style="769" customWidth="1"/>
    <col min="2591" max="2591" width="10.85546875" style="769" customWidth="1"/>
    <col min="2592" max="2592" width="11.7109375" style="769" customWidth="1"/>
    <col min="2593" max="2593" width="13.28515625" style="769" customWidth="1"/>
    <col min="2594" max="2594" width="12.85546875" style="769" customWidth="1"/>
    <col min="2595" max="2595" width="13" style="769" customWidth="1"/>
    <col min="2596" max="2596" width="12.5703125" style="769" customWidth="1"/>
    <col min="2597" max="2597" width="12.42578125" style="769" customWidth="1"/>
    <col min="2598" max="2598" width="12.85546875" style="769" customWidth="1"/>
    <col min="2599" max="2599" width="13.28515625" style="769" customWidth="1"/>
    <col min="2600" max="2600" width="12.28515625" style="769" customWidth="1"/>
    <col min="2601" max="2601" width="12.7109375" style="769" customWidth="1"/>
    <col min="2602" max="2604" width="10" style="769" customWidth="1"/>
    <col min="2605" max="2612" width="9.85546875" style="769" customWidth="1"/>
    <col min="2613" max="2613" width="12.7109375" style="769" customWidth="1"/>
    <col min="2614" max="2843" width="71.5703125" style="769"/>
    <col min="2844" max="2844" width="5.7109375" style="769" bestFit="1" customWidth="1"/>
    <col min="2845" max="2845" width="41.140625" style="769" customWidth="1"/>
    <col min="2846" max="2846" width="12.85546875" style="769" customWidth="1"/>
    <col min="2847" max="2847" width="10.85546875" style="769" customWidth="1"/>
    <col min="2848" max="2848" width="11.7109375" style="769" customWidth="1"/>
    <col min="2849" max="2849" width="13.28515625" style="769" customWidth="1"/>
    <col min="2850" max="2850" width="12.85546875" style="769" customWidth="1"/>
    <col min="2851" max="2851" width="13" style="769" customWidth="1"/>
    <col min="2852" max="2852" width="12.5703125" style="769" customWidth="1"/>
    <col min="2853" max="2853" width="12.42578125" style="769" customWidth="1"/>
    <col min="2854" max="2854" width="12.85546875" style="769" customWidth="1"/>
    <col min="2855" max="2855" width="13.28515625" style="769" customWidth="1"/>
    <col min="2856" max="2856" width="12.28515625" style="769" customWidth="1"/>
    <col min="2857" max="2857" width="12.7109375" style="769" customWidth="1"/>
    <col min="2858" max="2860" width="10" style="769" customWidth="1"/>
    <col min="2861" max="2868" width="9.85546875" style="769" customWidth="1"/>
    <col min="2869" max="2869" width="12.7109375" style="769" customWidth="1"/>
    <col min="2870" max="3099" width="71.5703125" style="769"/>
    <col min="3100" max="3100" width="5.7109375" style="769" bestFit="1" customWidth="1"/>
    <col min="3101" max="3101" width="41.140625" style="769" customWidth="1"/>
    <col min="3102" max="3102" width="12.85546875" style="769" customWidth="1"/>
    <col min="3103" max="3103" width="10.85546875" style="769" customWidth="1"/>
    <col min="3104" max="3104" width="11.7109375" style="769" customWidth="1"/>
    <col min="3105" max="3105" width="13.28515625" style="769" customWidth="1"/>
    <col min="3106" max="3106" width="12.85546875" style="769" customWidth="1"/>
    <col min="3107" max="3107" width="13" style="769" customWidth="1"/>
    <col min="3108" max="3108" width="12.5703125" style="769" customWidth="1"/>
    <col min="3109" max="3109" width="12.42578125" style="769" customWidth="1"/>
    <col min="3110" max="3110" width="12.85546875" style="769" customWidth="1"/>
    <col min="3111" max="3111" width="13.28515625" style="769" customWidth="1"/>
    <col min="3112" max="3112" width="12.28515625" style="769" customWidth="1"/>
    <col min="3113" max="3113" width="12.7109375" style="769" customWidth="1"/>
    <col min="3114" max="3116" width="10" style="769" customWidth="1"/>
    <col min="3117" max="3124" width="9.85546875" style="769" customWidth="1"/>
    <col min="3125" max="3125" width="12.7109375" style="769" customWidth="1"/>
    <col min="3126" max="3355" width="71.5703125" style="769"/>
    <col min="3356" max="3356" width="5.7109375" style="769" bestFit="1" customWidth="1"/>
    <col min="3357" max="3357" width="41.140625" style="769" customWidth="1"/>
    <col min="3358" max="3358" width="12.85546875" style="769" customWidth="1"/>
    <col min="3359" max="3359" width="10.85546875" style="769" customWidth="1"/>
    <col min="3360" max="3360" width="11.7109375" style="769" customWidth="1"/>
    <col min="3361" max="3361" width="13.28515625" style="769" customWidth="1"/>
    <col min="3362" max="3362" width="12.85546875" style="769" customWidth="1"/>
    <col min="3363" max="3363" width="13" style="769" customWidth="1"/>
    <col min="3364" max="3364" width="12.5703125" style="769" customWidth="1"/>
    <col min="3365" max="3365" width="12.42578125" style="769" customWidth="1"/>
    <col min="3366" max="3366" width="12.85546875" style="769" customWidth="1"/>
    <col min="3367" max="3367" width="13.28515625" style="769" customWidth="1"/>
    <col min="3368" max="3368" width="12.28515625" style="769" customWidth="1"/>
    <col min="3369" max="3369" width="12.7109375" style="769" customWidth="1"/>
    <col min="3370" max="3372" width="10" style="769" customWidth="1"/>
    <col min="3373" max="3380" width="9.85546875" style="769" customWidth="1"/>
    <col min="3381" max="3381" width="12.7109375" style="769" customWidth="1"/>
    <col min="3382" max="3611" width="71.5703125" style="769"/>
    <col min="3612" max="3612" width="5.7109375" style="769" bestFit="1" customWidth="1"/>
    <col min="3613" max="3613" width="41.140625" style="769" customWidth="1"/>
    <col min="3614" max="3614" width="12.85546875" style="769" customWidth="1"/>
    <col min="3615" max="3615" width="10.85546875" style="769" customWidth="1"/>
    <col min="3616" max="3616" width="11.7109375" style="769" customWidth="1"/>
    <col min="3617" max="3617" width="13.28515625" style="769" customWidth="1"/>
    <col min="3618" max="3618" width="12.85546875" style="769" customWidth="1"/>
    <col min="3619" max="3619" width="13" style="769" customWidth="1"/>
    <col min="3620" max="3620" width="12.5703125" style="769" customWidth="1"/>
    <col min="3621" max="3621" width="12.42578125" style="769" customWidth="1"/>
    <col min="3622" max="3622" width="12.85546875" style="769" customWidth="1"/>
    <col min="3623" max="3623" width="13.28515625" style="769" customWidth="1"/>
    <col min="3624" max="3624" width="12.28515625" style="769" customWidth="1"/>
    <col min="3625" max="3625" width="12.7109375" style="769" customWidth="1"/>
    <col min="3626" max="3628" width="10" style="769" customWidth="1"/>
    <col min="3629" max="3636" width="9.85546875" style="769" customWidth="1"/>
    <col min="3637" max="3637" width="12.7109375" style="769" customWidth="1"/>
    <col min="3638" max="3867" width="71.5703125" style="769"/>
    <col min="3868" max="3868" width="5.7109375" style="769" bestFit="1" customWidth="1"/>
    <col min="3869" max="3869" width="41.140625" style="769" customWidth="1"/>
    <col min="3870" max="3870" width="12.85546875" style="769" customWidth="1"/>
    <col min="3871" max="3871" width="10.85546875" style="769" customWidth="1"/>
    <col min="3872" max="3872" width="11.7109375" style="769" customWidth="1"/>
    <col min="3873" max="3873" width="13.28515625" style="769" customWidth="1"/>
    <col min="3874" max="3874" width="12.85546875" style="769" customWidth="1"/>
    <col min="3875" max="3875" width="13" style="769" customWidth="1"/>
    <col min="3876" max="3876" width="12.5703125" style="769" customWidth="1"/>
    <col min="3877" max="3877" width="12.42578125" style="769" customWidth="1"/>
    <col min="3878" max="3878" width="12.85546875" style="769" customWidth="1"/>
    <col min="3879" max="3879" width="13.28515625" style="769" customWidth="1"/>
    <col min="3880" max="3880" width="12.28515625" style="769" customWidth="1"/>
    <col min="3881" max="3881" width="12.7109375" style="769" customWidth="1"/>
    <col min="3882" max="3884" width="10" style="769" customWidth="1"/>
    <col min="3885" max="3892" width="9.85546875" style="769" customWidth="1"/>
    <col min="3893" max="3893" width="12.7109375" style="769" customWidth="1"/>
    <col min="3894" max="4123" width="71.5703125" style="769"/>
    <col min="4124" max="4124" width="5.7109375" style="769" bestFit="1" customWidth="1"/>
    <col min="4125" max="4125" width="41.140625" style="769" customWidth="1"/>
    <col min="4126" max="4126" width="12.85546875" style="769" customWidth="1"/>
    <col min="4127" max="4127" width="10.85546875" style="769" customWidth="1"/>
    <col min="4128" max="4128" width="11.7109375" style="769" customWidth="1"/>
    <col min="4129" max="4129" width="13.28515625" style="769" customWidth="1"/>
    <col min="4130" max="4130" width="12.85546875" style="769" customWidth="1"/>
    <col min="4131" max="4131" width="13" style="769" customWidth="1"/>
    <col min="4132" max="4132" width="12.5703125" style="769" customWidth="1"/>
    <col min="4133" max="4133" width="12.42578125" style="769" customWidth="1"/>
    <col min="4134" max="4134" width="12.85546875" style="769" customWidth="1"/>
    <col min="4135" max="4135" width="13.28515625" style="769" customWidth="1"/>
    <col min="4136" max="4136" width="12.28515625" style="769" customWidth="1"/>
    <col min="4137" max="4137" width="12.7109375" style="769" customWidth="1"/>
    <col min="4138" max="4140" width="10" style="769" customWidth="1"/>
    <col min="4141" max="4148" width="9.85546875" style="769" customWidth="1"/>
    <col min="4149" max="4149" width="12.7109375" style="769" customWidth="1"/>
    <col min="4150" max="4379" width="71.5703125" style="769"/>
    <col min="4380" max="4380" width="5.7109375" style="769" bestFit="1" customWidth="1"/>
    <col min="4381" max="4381" width="41.140625" style="769" customWidth="1"/>
    <col min="4382" max="4382" width="12.85546875" style="769" customWidth="1"/>
    <col min="4383" max="4383" width="10.85546875" style="769" customWidth="1"/>
    <col min="4384" max="4384" width="11.7109375" style="769" customWidth="1"/>
    <col min="4385" max="4385" width="13.28515625" style="769" customWidth="1"/>
    <col min="4386" max="4386" width="12.85546875" style="769" customWidth="1"/>
    <col min="4387" max="4387" width="13" style="769" customWidth="1"/>
    <col min="4388" max="4388" width="12.5703125" style="769" customWidth="1"/>
    <col min="4389" max="4389" width="12.42578125" style="769" customWidth="1"/>
    <col min="4390" max="4390" width="12.85546875" style="769" customWidth="1"/>
    <col min="4391" max="4391" width="13.28515625" style="769" customWidth="1"/>
    <col min="4392" max="4392" width="12.28515625" style="769" customWidth="1"/>
    <col min="4393" max="4393" width="12.7109375" style="769" customWidth="1"/>
    <col min="4394" max="4396" width="10" style="769" customWidth="1"/>
    <col min="4397" max="4404" width="9.85546875" style="769" customWidth="1"/>
    <col min="4405" max="4405" width="12.7109375" style="769" customWidth="1"/>
    <col min="4406" max="4635" width="71.5703125" style="769"/>
    <col min="4636" max="4636" width="5.7109375" style="769" bestFit="1" customWidth="1"/>
    <col min="4637" max="4637" width="41.140625" style="769" customWidth="1"/>
    <col min="4638" max="4638" width="12.85546875" style="769" customWidth="1"/>
    <col min="4639" max="4639" width="10.85546875" style="769" customWidth="1"/>
    <col min="4640" max="4640" width="11.7109375" style="769" customWidth="1"/>
    <col min="4641" max="4641" width="13.28515625" style="769" customWidth="1"/>
    <col min="4642" max="4642" width="12.85546875" style="769" customWidth="1"/>
    <col min="4643" max="4643" width="13" style="769" customWidth="1"/>
    <col min="4644" max="4644" width="12.5703125" style="769" customWidth="1"/>
    <col min="4645" max="4645" width="12.42578125" style="769" customWidth="1"/>
    <col min="4646" max="4646" width="12.85546875" style="769" customWidth="1"/>
    <col min="4647" max="4647" width="13.28515625" style="769" customWidth="1"/>
    <col min="4648" max="4648" width="12.28515625" style="769" customWidth="1"/>
    <col min="4649" max="4649" width="12.7109375" style="769" customWidth="1"/>
    <col min="4650" max="4652" width="10" style="769" customWidth="1"/>
    <col min="4653" max="4660" width="9.85546875" style="769" customWidth="1"/>
    <col min="4661" max="4661" width="12.7109375" style="769" customWidth="1"/>
    <col min="4662" max="4891" width="71.5703125" style="769"/>
    <col min="4892" max="4892" width="5.7109375" style="769" bestFit="1" customWidth="1"/>
    <col min="4893" max="4893" width="41.140625" style="769" customWidth="1"/>
    <col min="4894" max="4894" width="12.85546875" style="769" customWidth="1"/>
    <col min="4895" max="4895" width="10.85546875" style="769" customWidth="1"/>
    <col min="4896" max="4896" width="11.7109375" style="769" customWidth="1"/>
    <col min="4897" max="4897" width="13.28515625" style="769" customWidth="1"/>
    <col min="4898" max="4898" width="12.85546875" style="769" customWidth="1"/>
    <col min="4899" max="4899" width="13" style="769" customWidth="1"/>
    <col min="4900" max="4900" width="12.5703125" style="769" customWidth="1"/>
    <col min="4901" max="4901" width="12.42578125" style="769" customWidth="1"/>
    <col min="4902" max="4902" width="12.85546875" style="769" customWidth="1"/>
    <col min="4903" max="4903" width="13.28515625" style="769" customWidth="1"/>
    <col min="4904" max="4904" width="12.28515625" style="769" customWidth="1"/>
    <col min="4905" max="4905" width="12.7109375" style="769" customWidth="1"/>
    <col min="4906" max="4908" width="10" style="769" customWidth="1"/>
    <col min="4909" max="4916" width="9.85546875" style="769" customWidth="1"/>
    <col min="4917" max="4917" width="12.7109375" style="769" customWidth="1"/>
    <col min="4918" max="5147" width="71.5703125" style="769"/>
    <col min="5148" max="5148" width="5.7109375" style="769" bestFit="1" customWidth="1"/>
    <col min="5149" max="5149" width="41.140625" style="769" customWidth="1"/>
    <col min="5150" max="5150" width="12.85546875" style="769" customWidth="1"/>
    <col min="5151" max="5151" width="10.85546875" style="769" customWidth="1"/>
    <col min="5152" max="5152" width="11.7109375" style="769" customWidth="1"/>
    <col min="5153" max="5153" width="13.28515625" style="769" customWidth="1"/>
    <col min="5154" max="5154" width="12.85546875" style="769" customWidth="1"/>
    <col min="5155" max="5155" width="13" style="769" customWidth="1"/>
    <col min="5156" max="5156" width="12.5703125" style="769" customWidth="1"/>
    <col min="5157" max="5157" width="12.42578125" style="769" customWidth="1"/>
    <col min="5158" max="5158" width="12.85546875" style="769" customWidth="1"/>
    <col min="5159" max="5159" width="13.28515625" style="769" customWidth="1"/>
    <col min="5160" max="5160" width="12.28515625" style="769" customWidth="1"/>
    <col min="5161" max="5161" width="12.7109375" style="769" customWidth="1"/>
    <col min="5162" max="5164" width="10" style="769" customWidth="1"/>
    <col min="5165" max="5172" width="9.85546875" style="769" customWidth="1"/>
    <col min="5173" max="5173" width="12.7109375" style="769" customWidth="1"/>
    <col min="5174" max="5403" width="71.5703125" style="769"/>
    <col min="5404" max="5404" width="5.7109375" style="769" bestFit="1" customWidth="1"/>
    <col min="5405" max="5405" width="41.140625" style="769" customWidth="1"/>
    <col min="5406" max="5406" width="12.85546875" style="769" customWidth="1"/>
    <col min="5407" max="5407" width="10.85546875" style="769" customWidth="1"/>
    <col min="5408" max="5408" width="11.7109375" style="769" customWidth="1"/>
    <col min="5409" max="5409" width="13.28515625" style="769" customWidth="1"/>
    <col min="5410" max="5410" width="12.85546875" style="769" customWidth="1"/>
    <col min="5411" max="5411" width="13" style="769" customWidth="1"/>
    <col min="5412" max="5412" width="12.5703125" style="769" customWidth="1"/>
    <col min="5413" max="5413" width="12.42578125" style="769" customWidth="1"/>
    <col min="5414" max="5414" width="12.85546875" style="769" customWidth="1"/>
    <col min="5415" max="5415" width="13.28515625" style="769" customWidth="1"/>
    <col min="5416" max="5416" width="12.28515625" style="769" customWidth="1"/>
    <col min="5417" max="5417" width="12.7109375" style="769" customWidth="1"/>
    <col min="5418" max="5420" width="10" style="769" customWidth="1"/>
    <col min="5421" max="5428" width="9.85546875" style="769" customWidth="1"/>
    <col min="5429" max="5429" width="12.7109375" style="769" customWidth="1"/>
    <col min="5430" max="5659" width="71.5703125" style="769"/>
    <col min="5660" max="5660" width="5.7109375" style="769" bestFit="1" customWidth="1"/>
    <col min="5661" max="5661" width="41.140625" style="769" customWidth="1"/>
    <col min="5662" max="5662" width="12.85546875" style="769" customWidth="1"/>
    <col min="5663" max="5663" width="10.85546875" style="769" customWidth="1"/>
    <col min="5664" max="5664" width="11.7109375" style="769" customWidth="1"/>
    <col min="5665" max="5665" width="13.28515625" style="769" customWidth="1"/>
    <col min="5666" max="5666" width="12.85546875" style="769" customWidth="1"/>
    <col min="5667" max="5667" width="13" style="769" customWidth="1"/>
    <col min="5668" max="5668" width="12.5703125" style="769" customWidth="1"/>
    <col min="5669" max="5669" width="12.42578125" style="769" customWidth="1"/>
    <col min="5670" max="5670" width="12.85546875" style="769" customWidth="1"/>
    <col min="5671" max="5671" width="13.28515625" style="769" customWidth="1"/>
    <col min="5672" max="5672" width="12.28515625" style="769" customWidth="1"/>
    <col min="5673" max="5673" width="12.7109375" style="769" customWidth="1"/>
    <col min="5674" max="5676" width="10" style="769" customWidth="1"/>
    <col min="5677" max="5684" width="9.85546875" style="769" customWidth="1"/>
    <col min="5685" max="5685" width="12.7109375" style="769" customWidth="1"/>
    <col min="5686" max="5915" width="71.5703125" style="769"/>
    <col min="5916" max="5916" width="5.7109375" style="769" bestFit="1" customWidth="1"/>
    <col min="5917" max="5917" width="41.140625" style="769" customWidth="1"/>
    <col min="5918" max="5918" width="12.85546875" style="769" customWidth="1"/>
    <col min="5919" max="5919" width="10.85546875" style="769" customWidth="1"/>
    <col min="5920" max="5920" width="11.7109375" style="769" customWidth="1"/>
    <col min="5921" max="5921" width="13.28515625" style="769" customWidth="1"/>
    <col min="5922" max="5922" width="12.85546875" style="769" customWidth="1"/>
    <col min="5923" max="5923" width="13" style="769" customWidth="1"/>
    <col min="5924" max="5924" width="12.5703125" style="769" customWidth="1"/>
    <col min="5925" max="5925" width="12.42578125" style="769" customWidth="1"/>
    <col min="5926" max="5926" width="12.85546875" style="769" customWidth="1"/>
    <col min="5927" max="5927" width="13.28515625" style="769" customWidth="1"/>
    <col min="5928" max="5928" width="12.28515625" style="769" customWidth="1"/>
    <col min="5929" max="5929" width="12.7109375" style="769" customWidth="1"/>
    <col min="5930" max="5932" width="10" style="769" customWidth="1"/>
    <col min="5933" max="5940" width="9.85546875" style="769" customWidth="1"/>
    <col min="5941" max="5941" width="12.7109375" style="769" customWidth="1"/>
    <col min="5942" max="6171" width="71.5703125" style="769"/>
    <col min="6172" max="6172" width="5.7109375" style="769" bestFit="1" customWidth="1"/>
    <col min="6173" max="6173" width="41.140625" style="769" customWidth="1"/>
    <col min="6174" max="6174" width="12.85546875" style="769" customWidth="1"/>
    <col min="6175" max="6175" width="10.85546875" style="769" customWidth="1"/>
    <col min="6176" max="6176" width="11.7109375" style="769" customWidth="1"/>
    <col min="6177" max="6177" width="13.28515625" style="769" customWidth="1"/>
    <col min="6178" max="6178" width="12.85546875" style="769" customWidth="1"/>
    <col min="6179" max="6179" width="13" style="769" customWidth="1"/>
    <col min="6180" max="6180" width="12.5703125" style="769" customWidth="1"/>
    <col min="6181" max="6181" width="12.42578125" style="769" customWidth="1"/>
    <col min="6182" max="6182" width="12.85546875" style="769" customWidth="1"/>
    <col min="6183" max="6183" width="13.28515625" style="769" customWidth="1"/>
    <col min="6184" max="6184" width="12.28515625" style="769" customWidth="1"/>
    <col min="6185" max="6185" width="12.7109375" style="769" customWidth="1"/>
    <col min="6186" max="6188" width="10" style="769" customWidth="1"/>
    <col min="6189" max="6196" width="9.85546875" style="769" customWidth="1"/>
    <col min="6197" max="6197" width="12.7109375" style="769" customWidth="1"/>
    <col min="6198" max="6427" width="71.5703125" style="769"/>
    <col min="6428" max="6428" width="5.7109375" style="769" bestFit="1" customWidth="1"/>
    <col min="6429" max="6429" width="41.140625" style="769" customWidth="1"/>
    <col min="6430" max="6430" width="12.85546875" style="769" customWidth="1"/>
    <col min="6431" max="6431" width="10.85546875" style="769" customWidth="1"/>
    <col min="6432" max="6432" width="11.7109375" style="769" customWidth="1"/>
    <col min="6433" max="6433" width="13.28515625" style="769" customWidth="1"/>
    <col min="6434" max="6434" width="12.85546875" style="769" customWidth="1"/>
    <col min="6435" max="6435" width="13" style="769" customWidth="1"/>
    <col min="6436" max="6436" width="12.5703125" style="769" customWidth="1"/>
    <col min="6437" max="6437" width="12.42578125" style="769" customWidth="1"/>
    <col min="6438" max="6438" width="12.85546875" style="769" customWidth="1"/>
    <col min="6439" max="6439" width="13.28515625" style="769" customWidth="1"/>
    <col min="6440" max="6440" width="12.28515625" style="769" customWidth="1"/>
    <col min="6441" max="6441" width="12.7109375" style="769" customWidth="1"/>
    <col min="6442" max="6444" width="10" style="769" customWidth="1"/>
    <col min="6445" max="6452" width="9.85546875" style="769" customWidth="1"/>
    <col min="6453" max="6453" width="12.7109375" style="769" customWidth="1"/>
    <col min="6454" max="6683" width="71.5703125" style="769"/>
    <col min="6684" max="6684" width="5.7109375" style="769" bestFit="1" customWidth="1"/>
    <col min="6685" max="6685" width="41.140625" style="769" customWidth="1"/>
    <col min="6686" max="6686" width="12.85546875" style="769" customWidth="1"/>
    <col min="6687" max="6687" width="10.85546875" style="769" customWidth="1"/>
    <col min="6688" max="6688" width="11.7109375" style="769" customWidth="1"/>
    <col min="6689" max="6689" width="13.28515625" style="769" customWidth="1"/>
    <col min="6690" max="6690" width="12.85546875" style="769" customWidth="1"/>
    <col min="6691" max="6691" width="13" style="769" customWidth="1"/>
    <col min="6692" max="6692" width="12.5703125" style="769" customWidth="1"/>
    <col min="6693" max="6693" width="12.42578125" style="769" customWidth="1"/>
    <col min="6694" max="6694" width="12.85546875" style="769" customWidth="1"/>
    <col min="6695" max="6695" width="13.28515625" style="769" customWidth="1"/>
    <col min="6696" max="6696" width="12.28515625" style="769" customWidth="1"/>
    <col min="6697" max="6697" width="12.7109375" style="769" customWidth="1"/>
    <col min="6698" max="6700" width="10" style="769" customWidth="1"/>
    <col min="6701" max="6708" width="9.85546875" style="769" customWidth="1"/>
    <col min="6709" max="6709" width="12.7109375" style="769" customWidth="1"/>
    <col min="6710" max="6939" width="71.5703125" style="769"/>
    <col min="6940" max="6940" width="5.7109375" style="769" bestFit="1" customWidth="1"/>
    <col min="6941" max="6941" width="41.140625" style="769" customWidth="1"/>
    <col min="6942" max="6942" width="12.85546875" style="769" customWidth="1"/>
    <col min="6943" max="6943" width="10.85546875" style="769" customWidth="1"/>
    <col min="6944" max="6944" width="11.7109375" style="769" customWidth="1"/>
    <col min="6945" max="6945" width="13.28515625" style="769" customWidth="1"/>
    <col min="6946" max="6946" width="12.85546875" style="769" customWidth="1"/>
    <col min="6947" max="6947" width="13" style="769" customWidth="1"/>
    <col min="6948" max="6948" width="12.5703125" style="769" customWidth="1"/>
    <col min="6949" max="6949" width="12.42578125" style="769" customWidth="1"/>
    <col min="6950" max="6950" width="12.85546875" style="769" customWidth="1"/>
    <col min="6951" max="6951" width="13.28515625" style="769" customWidth="1"/>
    <col min="6952" max="6952" width="12.28515625" style="769" customWidth="1"/>
    <col min="6953" max="6953" width="12.7109375" style="769" customWidth="1"/>
    <col min="6954" max="6956" width="10" style="769" customWidth="1"/>
    <col min="6957" max="6964" width="9.85546875" style="769" customWidth="1"/>
    <col min="6965" max="6965" width="12.7109375" style="769" customWidth="1"/>
    <col min="6966" max="7195" width="71.5703125" style="769"/>
    <col min="7196" max="7196" width="5.7109375" style="769" bestFit="1" customWidth="1"/>
    <col min="7197" max="7197" width="41.140625" style="769" customWidth="1"/>
    <col min="7198" max="7198" width="12.85546875" style="769" customWidth="1"/>
    <col min="7199" max="7199" width="10.85546875" style="769" customWidth="1"/>
    <col min="7200" max="7200" width="11.7109375" style="769" customWidth="1"/>
    <col min="7201" max="7201" width="13.28515625" style="769" customWidth="1"/>
    <col min="7202" max="7202" width="12.85546875" style="769" customWidth="1"/>
    <col min="7203" max="7203" width="13" style="769" customWidth="1"/>
    <col min="7204" max="7204" width="12.5703125" style="769" customWidth="1"/>
    <col min="7205" max="7205" width="12.42578125" style="769" customWidth="1"/>
    <col min="7206" max="7206" width="12.85546875" style="769" customWidth="1"/>
    <col min="7207" max="7207" width="13.28515625" style="769" customWidth="1"/>
    <col min="7208" max="7208" width="12.28515625" style="769" customWidth="1"/>
    <col min="7209" max="7209" width="12.7109375" style="769" customWidth="1"/>
    <col min="7210" max="7212" width="10" style="769" customWidth="1"/>
    <col min="7213" max="7220" width="9.85546875" style="769" customWidth="1"/>
    <col min="7221" max="7221" width="12.7109375" style="769" customWidth="1"/>
    <col min="7222" max="7451" width="71.5703125" style="769"/>
    <col min="7452" max="7452" width="5.7109375" style="769" bestFit="1" customWidth="1"/>
    <col min="7453" max="7453" width="41.140625" style="769" customWidth="1"/>
    <col min="7454" max="7454" width="12.85546875" style="769" customWidth="1"/>
    <col min="7455" max="7455" width="10.85546875" style="769" customWidth="1"/>
    <col min="7456" max="7456" width="11.7109375" style="769" customWidth="1"/>
    <col min="7457" max="7457" width="13.28515625" style="769" customWidth="1"/>
    <col min="7458" max="7458" width="12.85546875" style="769" customWidth="1"/>
    <col min="7459" max="7459" width="13" style="769" customWidth="1"/>
    <col min="7460" max="7460" width="12.5703125" style="769" customWidth="1"/>
    <col min="7461" max="7461" width="12.42578125" style="769" customWidth="1"/>
    <col min="7462" max="7462" width="12.85546875" style="769" customWidth="1"/>
    <col min="7463" max="7463" width="13.28515625" style="769" customWidth="1"/>
    <col min="7464" max="7464" width="12.28515625" style="769" customWidth="1"/>
    <col min="7465" max="7465" width="12.7109375" style="769" customWidth="1"/>
    <col min="7466" max="7468" width="10" style="769" customWidth="1"/>
    <col min="7469" max="7476" width="9.85546875" style="769" customWidth="1"/>
    <col min="7477" max="7477" width="12.7109375" style="769" customWidth="1"/>
    <col min="7478" max="7707" width="71.5703125" style="769"/>
    <col min="7708" max="7708" width="5.7109375" style="769" bestFit="1" customWidth="1"/>
    <col min="7709" max="7709" width="41.140625" style="769" customWidth="1"/>
    <col min="7710" max="7710" width="12.85546875" style="769" customWidth="1"/>
    <col min="7711" max="7711" width="10.85546875" style="769" customWidth="1"/>
    <col min="7712" max="7712" width="11.7109375" style="769" customWidth="1"/>
    <col min="7713" max="7713" width="13.28515625" style="769" customWidth="1"/>
    <col min="7714" max="7714" width="12.85546875" style="769" customWidth="1"/>
    <col min="7715" max="7715" width="13" style="769" customWidth="1"/>
    <col min="7716" max="7716" width="12.5703125" style="769" customWidth="1"/>
    <col min="7717" max="7717" width="12.42578125" style="769" customWidth="1"/>
    <col min="7718" max="7718" width="12.85546875" style="769" customWidth="1"/>
    <col min="7719" max="7719" width="13.28515625" style="769" customWidth="1"/>
    <col min="7720" max="7720" width="12.28515625" style="769" customWidth="1"/>
    <col min="7721" max="7721" width="12.7109375" style="769" customWidth="1"/>
    <col min="7722" max="7724" width="10" style="769" customWidth="1"/>
    <col min="7725" max="7732" width="9.85546875" style="769" customWidth="1"/>
    <col min="7733" max="7733" width="12.7109375" style="769" customWidth="1"/>
    <col min="7734" max="7963" width="71.5703125" style="769"/>
    <col min="7964" max="7964" width="5.7109375" style="769" bestFit="1" customWidth="1"/>
    <col min="7965" max="7965" width="41.140625" style="769" customWidth="1"/>
    <col min="7966" max="7966" width="12.85546875" style="769" customWidth="1"/>
    <col min="7967" max="7967" width="10.85546875" style="769" customWidth="1"/>
    <col min="7968" max="7968" width="11.7109375" style="769" customWidth="1"/>
    <col min="7969" max="7969" width="13.28515625" style="769" customWidth="1"/>
    <col min="7970" max="7970" width="12.85546875" style="769" customWidth="1"/>
    <col min="7971" max="7971" width="13" style="769" customWidth="1"/>
    <col min="7972" max="7972" width="12.5703125" style="769" customWidth="1"/>
    <col min="7973" max="7973" width="12.42578125" style="769" customWidth="1"/>
    <col min="7974" max="7974" width="12.85546875" style="769" customWidth="1"/>
    <col min="7975" max="7975" width="13.28515625" style="769" customWidth="1"/>
    <col min="7976" max="7976" width="12.28515625" style="769" customWidth="1"/>
    <col min="7977" max="7977" width="12.7109375" style="769" customWidth="1"/>
    <col min="7978" max="7980" width="10" style="769" customWidth="1"/>
    <col min="7981" max="7988" width="9.85546875" style="769" customWidth="1"/>
    <col min="7989" max="7989" width="12.7109375" style="769" customWidth="1"/>
    <col min="7990" max="8219" width="71.5703125" style="769"/>
    <col min="8220" max="8220" width="5.7109375" style="769" bestFit="1" customWidth="1"/>
    <col min="8221" max="8221" width="41.140625" style="769" customWidth="1"/>
    <col min="8222" max="8222" width="12.85546875" style="769" customWidth="1"/>
    <col min="8223" max="8223" width="10.85546875" style="769" customWidth="1"/>
    <col min="8224" max="8224" width="11.7109375" style="769" customWidth="1"/>
    <col min="8225" max="8225" width="13.28515625" style="769" customWidth="1"/>
    <col min="8226" max="8226" width="12.85546875" style="769" customWidth="1"/>
    <col min="8227" max="8227" width="13" style="769" customWidth="1"/>
    <col min="8228" max="8228" width="12.5703125" style="769" customWidth="1"/>
    <col min="8229" max="8229" width="12.42578125" style="769" customWidth="1"/>
    <col min="8230" max="8230" width="12.85546875" style="769" customWidth="1"/>
    <col min="8231" max="8231" width="13.28515625" style="769" customWidth="1"/>
    <col min="8232" max="8232" width="12.28515625" style="769" customWidth="1"/>
    <col min="8233" max="8233" width="12.7109375" style="769" customWidth="1"/>
    <col min="8234" max="8236" width="10" style="769" customWidth="1"/>
    <col min="8237" max="8244" width="9.85546875" style="769" customWidth="1"/>
    <col min="8245" max="8245" width="12.7109375" style="769" customWidth="1"/>
    <col min="8246" max="8475" width="71.5703125" style="769"/>
    <col min="8476" max="8476" width="5.7109375" style="769" bestFit="1" customWidth="1"/>
    <col min="8477" max="8477" width="41.140625" style="769" customWidth="1"/>
    <col min="8478" max="8478" width="12.85546875" style="769" customWidth="1"/>
    <col min="8479" max="8479" width="10.85546875" style="769" customWidth="1"/>
    <col min="8480" max="8480" width="11.7109375" style="769" customWidth="1"/>
    <col min="8481" max="8481" width="13.28515625" style="769" customWidth="1"/>
    <col min="8482" max="8482" width="12.85546875" style="769" customWidth="1"/>
    <col min="8483" max="8483" width="13" style="769" customWidth="1"/>
    <col min="8484" max="8484" width="12.5703125" style="769" customWidth="1"/>
    <col min="8485" max="8485" width="12.42578125" style="769" customWidth="1"/>
    <col min="8486" max="8486" width="12.85546875" style="769" customWidth="1"/>
    <col min="8487" max="8487" width="13.28515625" style="769" customWidth="1"/>
    <col min="8488" max="8488" width="12.28515625" style="769" customWidth="1"/>
    <col min="8489" max="8489" width="12.7109375" style="769" customWidth="1"/>
    <col min="8490" max="8492" width="10" style="769" customWidth="1"/>
    <col min="8493" max="8500" width="9.85546875" style="769" customWidth="1"/>
    <col min="8501" max="8501" width="12.7109375" style="769" customWidth="1"/>
    <col min="8502" max="8731" width="71.5703125" style="769"/>
    <col min="8732" max="8732" width="5.7109375" style="769" bestFit="1" customWidth="1"/>
    <col min="8733" max="8733" width="41.140625" style="769" customWidth="1"/>
    <col min="8734" max="8734" width="12.85546875" style="769" customWidth="1"/>
    <col min="8735" max="8735" width="10.85546875" style="769" customWidth="1"/>
    <col min="8736" max="8736" width="11.7109375" style="769" customWidth="1"/>
    <col min="8737" max="8737" width="13.28515625" style="769" customWidth="1"/>
    <col min="8738" max="8738" width="12.85546875" style="769" customWidth="1"/>
    <col min="8739" max="8739" width="13" style="769" customWidth="1"/>
    <col min="8740" max="8740" width="12.5703125" style="769" customWidth="1"/>
    <col min="8741" max="8741" width="12.42578125" style="769" customWidth="1"/>
    <col min="8742" max="8742" width="12.85546875" style="769" customWidth="1"/>
    <col min="8743" max="8743" width="13.28515625" style="769" customWidth="1"/>
    <col min="8744" max="8744" width="12.28515625" style="769" customWidth="1"/>
    <col min="8745" max="8745" width="12.7109375" style="769" customWidth="1"/>
    <col min="8746" max="8748" width="10" style="769" customWidth="1"/>
    <col min="8749" max="8756" width="9.85546875" style="769" customWidth="1"/>
    <col min="8757" max="8757" width="12.7109375" style="769" customWidth="1"/>
    <col min="8758" max="8987" width="71.5703125" style="769"/>
    <col min="8988" max="8988" width="5.7109375" style="769" bestFit="1" customWidth="1"/>
    <col min="8989" max="8989" width="41.140625" style="769" customWidth="1"/>
    <col min="8990" max="8990" width="12.85546875" style="769" customWidth="1"/>
    <col min="8991" max="8991" width="10.85546875" style="769" customWidth="1"/>
    <col min="8992" max="8992" width="11.7109375" style="769" customWidth="1"/>
    <col min="8993" max="8993" width="13.28515625" style="769" customWidth="1"/>
    <col min="8994" max="8994" width="12.85546875" style="769" customWidth="1"/>
    <col min="8995" max="8995" width="13" style="769" customWidth="1"/>
    <col min="8996" max="8996" width="12.5703125" style="769" customWidth="1"/>
    <col min="8997" max="8997" width="12.42578125" style="769" customWidth="1"/>
    <col min="8998" max="8998" width="12.85546875" style="769" customWidth="1"/>
    <col min="8999" max="8999" width="13.28515625" style="769" customWidth="1"/>
    <col min="9000" max="9000" width="12.28515625" style="769" customWidth="1"/>
    <col min="9001" max="9001" width="12.7109375" style="769" customWidth="1"/>
    <col min="9002" max="9004" width="10" style="769" customWidth="1"/>
    <col min="9005" max="9012" width="9.85546875" style="769" customWidth="1"/>
    <col min="9013" max="9013" width="12.7109375" style="769" customWidth="1"/>
    <col min="9014" max="9243" width="71.5703125" style="769"/>
    <col min="9244" max="9244" width="5.7109375" style="769" bestFit="1" customWidth="1"/>
    <col min="9245" max="9245" width="41.140625" style="769" customWidth="1"/>
    <col min="9246" max="9246" width="12.85546875" style="769" customWidth="1"/>
    <col min="9247" max="9247" width="10.85546875" style="769" customWidth="1"/>
    <col min="9248" max="9248" width="11.7109375" style="769" customWidth="1"/>
    <col min="9249" max="9249" width="13.28515625" style="769" customWidth="1"/>
    <col min="9250" max="9250" width="12.85546875" style="769" customWidth="1"/>
    <col min="9251" max="9251" width="13" style="769" customWidth="1"/>
    <col min="9252" max="9252" width="12.5703125" style="769" customWidth="1"/>
    <col min="9253" max="9253" width="12.42578125" style="769" customWidth="1"/>
    <col min="9254" max="9254" width="12.85546875" style="769" customWidth="1"/>
    <col min="9255" max="9255" width="13.28515625" style="769" customWidth="1"/>
    <col min="9256" max="9256" width="12.28515625" style="769" customWidth="1"/>
    <col min="9257" max="9257" width="12.7109375" style="769" customWidth="1"/>
    <col min="9258" max="9260" width="10" style="769" customWidth="1"/>
    <col min="9261" max="9268" width="9.85546875" style="769" customWidth="1"/>
    <col min="9269" max="9269" width="12.7109375" style="769" customWidth="1"/>
    <col min="9270" max="9499" width="71.5703125" style="769"/>
    <col min="9500" max="9500" width="5.7109375" style="769" bestFit="1" customWidth="1"/>
    <col min="9501" max="9501" width="41.140625" style="769" customWidth="1"/>
    <col min="9502" max="9502" width="12.85546875" style="769" customWidth="1"/>
    <col min="9503" max="9503" width="10.85546875" style="769" customWidth="1"/>
    <col min="9504" max="9504" width="11.7109375" style="769" customWidth="1"/>
    <col min="9505" max="9505" width="13.28515625" style="769" customWidth="1"/>
    <col min="9506" max="9506" width="12.85546875" style="769" customWidth="1"/>
    <col min="9507" max="9507" width="13" style="769" customWidth="1"/>
    <col min="9508" max="9508" width="12.5703125" style="769" customWidth="1"/>
    <col min="9509" max="9509" width="12.42578125" style="769" customWidth="1"/>
    <col min="9510" max="9510" width="12.85546875" style="769" customWidth="1"/>
    <col min="9511" max="9511" width="13.28515625" style="769" customWidth="1"/>
    <col min="9512" max="9512" width="12.28515625" style="769" customWidth="1"/>
    <col min="9513" max="9513" width="12.7109375" style="769" customWidth="1"/>
    <col min="9514" max="9516" width="10" style="769" customWidth="1"/>
    <col min="9517" max="9524" width="9.85546875" style="769" customWidth="1"/>
    <col min="9525" max="9525" width="12.7109375" style="769" customWidth="1"/>
    <col min="9526" max="9755" width="71.5703125" style="769"/>
    <col min="9756" max="9756" width="5.7109375" style="769" bestFit="1" customWidth="1"/>
    <col min="9757" max="9757" width="41.140625" style="769" customWidth="1"/>
    <col min="9758" max="9758" width="12.85546875" style="769" customWidth="1"/>
    <col min="9759" max="9759" width="10.85546875" style="769" customWidth="1"/>
    <col min="9760" max="9760" width="11.7109375" style="769" customWidth="1"/>
    <col min="9761" max="9761" width="13.28515625" style="769" customWidth="1"/>
    <col min="9762" max="9762" width="12.85546875" style="769" customWidth="1"/>
    <col min="9763" max="9763" width="13" style="769" customWidth="1"/>
    <col min="9764" max="9764" width="12.5703125" style="769" customWidth="1"/>
    <col min="9765" max="9765" width="12.42578125" style="769" customWidth="1"/>
    <col min="9766" max="9766" width="12.85546875" style="769" customWidth="1"/>
    <col min="9767" max="9767" width="13.28515625" style="769" customWidth="1"/>
    <col min="9768" max="9768" width="12.28515625" style="769" customWidth="1"/>
    <col min="9769" max="9769" width="12.7109375" style="769" customWidth="1"/>
    <col min="9770" max="9772" width="10" style="769" customWidth="1"/>
    <col min="9773" max="9780" width="9.85546875" style="769" customWidth="1"/>
    <col min="9781" max="9781" width="12.7109375" style="769" customWidth="1"/>
    <col min="9782" max="10011" width="71.5703125" style="769"/>
    <col min="10012" max="10012" width="5.7109375" style="769" bestFit="1" customWidth="1"/>
    <col min="10013" max="10013" width="41.140625" style="769" customWidth="1"/>
    <col min="10014" max="10014" width="12.85546875" style="769" customWidth="1"/>
    <col min="10015" max="10015" width="10.85546875" style="769" customWidth="1"/>
    <col min="10016" max="10016" width="11.7109375" style="769" customWidth="1"/>
    <col min="10017" max="10017" width="13.28515625" style="769" customWidth="1"/>
    <col min="10018" max="10018" width="12.85546875" style="769" customWidth="1"/>
    <col min="10019" max="10019" width="13" style="769" customWidth="1"/>
    <col min="10020" max="10020" width="12.5703125" style="769" customWidth="1"/>
    <col min="10021" max="10021" width="12.42578125" style="769" customWidth="1"/>
    <col min="10022" max="10022" width="12.85546875" style="769" customWidth="1"/>
    <col min="10023" max="10023" width="13.28515625" style="769" customWidth="1"/>
    <col min="10024" max="10024" width="12.28515625" style="769" customWidth="1"/>
    <col min="10025" max="10025" width="12.7109375" style="769" customWidth="1"/>
    <col min="10026" max="10028" width="10" style="769" customWidth="1"/>
    <col min="10029" max="10036" width="9.85546875" style="769" customWidth="1"/>
    <col min="10037" max="10037" width="12.7109375" style="769" customWidth="1"/>
    <col min="10038" max="10267" width="71.5703125" style="769"/>
    <col min="10268" max="10268" width="5.7109375" style="769" bestFit="1" customWidth="1"/>
    <col min="10269" max="10269" width="41.140625" style="769" customWidth="1"/>
    <col min="10270" max="10270" width="12.85546875" style="769" customWidth="1"/>
    <col min="10271" max="10271" width="10.85546875" style="769" customWidth="1"/>
    <col min="10272" max="10272" width="11.7109375" style="769" customWidth="1"/>
    <col min="10273" max="10273" width="13.28515625" style="769" customWidth="1"/>
    <col min="10274" max="10274" width="12.85546875" style="769" customWidth="1"/>
    <col min="10275" max="10275" width="13" style="769" customWidth="1"/>
    <col min="10276" max="10276" width="12.5703125" style="769" customWidth="1"/>
    <col min="10277" max="10277" width="12.42578125" style="769" customWidth="1"/>
    <col min="10278" max="10278" width="12.85546875" style="769" customWidth="1"/>
    <col min="10279" max="10279" width="13.28515625" style="769" customWidth="1"/>
    <col min="10280" max="10280" width="12.28515625" style="769" customWidth="1"/>
    <col min="10281" max="10281" width="12.7109375" style="769" customWidth="1"/>
    <col min="10282" max="10284" width="10" style="769" customWidth="1"/>
    <col min="10285" max="10292" width="9.85546875" style="769" customWidth="1"/>
    <col min="10293" max="10293" width="12.7109375" style="769" customWidth="1"/>
    <col min="10294" max="10523" width="71.5703125" style="769"/>
    <col min="10524" max="10524" width="5.7109375" style="769" bestFit="1" customWidth="1"/>
    <col min="10525" max="10525" width="41.140625" style="769" customWidth="1"/>
    <col min="10526" max="10526" width="12.85546875" style="769" customWidth="1"/>
    <col min="10527" max="10527" width="10.85546875" style="769" customWidth="1"/>
    <col min="10528" max="10528" width="11.7109375" style="769" customWidth="1"/>
    <col min="10529" max="10529" width="13.28515625" style="769" customWidth="1"/>
    <col min="10530" max="10530" width="12.85546875" style="769" customWidth="1"/>
    <col min="10531" max="10531" width="13" style="769" customWidth="1"/>
    <col min="10532" max="10532" width="12.5703125" style="769" customWidth="1"/>
    <col min="10533" max="10533" width="12.42578125" style="769" customWidth="1"/>
    <col min="10534" max="10534" width="12.85546875" style="769" customWidth="1"/>
    <col min="10535" max="10535" width="13.28515625" style="769" customWidth="1"/>
    <col min="10536" max="10536" width="12.28515625" style="769" customWidth="1"/>
    <col min="10537" max="10537" width="12.7109375" style="769" customWidth="1"/>
    <col min="10538" max="10540" width="10" style="769" customWidth="1"/>
    <col min="10541" max="10548" width="9.85546875" style="769" customWidth="1"/>
    <col min="10549" max="10549" width="12.7109375" style="769" customWidth="1"/>
    <col min="10550" max="10779" width="71.5703125" style="769"/>
    <col min="10780" max="10780" width="5.7109375" style="769" bestFit="1" customWidth="1"/>
    <col min="10781" max="10781" width="41.140625" style="769" customWidth="1"/>
    <col min="10782" max="10782" width="12.85546875" style="769" customWidth="1"/>
    <col min="10783" max="10783" width="10.85546875" style="769" customWidth="1"/>
    <col min="10784" max="10784" width="11.7109375" style="769" customWidth="1"/>
    <col min="10785" max="10785" width="13.28515625" style="769" customWidth="1"/>
    <col min="10786" max="10786" width="12.85546875" style="769" customWidth="1"/>
    <col min="10787" max="10787" width="13" style="769" customWidth="1"/>
    <col min="10788" max="10788" width="12.5703125" style="769" customWidth="1"/>
    <col min="10789" max="10789" width="12.42578125" style="769" customWidth="1"/>
    <col min="10790" max="10790" width="12.85546875" style="769" customWidth="1"/>
    <col min="10791" max="10791" width="13.28515625" style="769" customWidth="1"/>
    <col min="10792" max="10792" width="12.28515625" style="769" customWidth="1"/>
    <col min="10793" max="10793" width="12.7109375" style="769" customWidth="1"/>
    <col min="10794" max="10796" width="10" style="769" customWidth="1"/>
    <col min="10797" max="10804" width="9.85546875" style="769" customWidth="1"/>
    <col min="10805" max="10805" width="12.7109375" style="769" customWidth="1"/>
    <col min="10806" max="11035" width="71.5703125" style="769"/>
    <col min="11036" max="11036" width="5.7109375" style="769" bestFit="1" customWidth="1"/>
    <col min="11037" max="11037" width="41.140625" style="769" customWidth="1"/>
    <col min="11038" max="11038" width="12.85546875" style="769" customWidth="1"/>
    <col min="11039" max="11039" width="10.85546875" style="769" customWidth="1"/>
    <col min="11040" max="11040" width="11.7109375" style="769" customWidth="1"/>
    <col min="11041" max="11041" width="13.28515625" style="769" customWidth="1"/>
    <col min="11042" max="11042" width="12.85546875" style="769" customWidth="1"/>
    <col min="11043" max="11043" width="13" style="769" customWidth="1"/>
    <col min="11044" max="11044" width="12.5703125" style="769" customWidth="1"/>
    <col min="11045" max="11045" width="12.42578125" style="769" customWidth="1"/>
    <col min="11046" max="11046" width="12.85546875" style="769" customWidth="1"/>
    <col min="11047" max="11047" width="13.28515625" style="769" customWidth="1"/>
    <col min="11048" max="11048" width="12.28515625" style="769" customWidth="1"/>
    <col min="11049" max="11049" width="12.7109375" style="769" customWidth="1"/>
    <col min="11050" max="11052" width="10" style="769" customWidth="1"/>
    <col min="11053" max="11060" width="9.85546875" style="769" customWidth="1"/>
    <col min="11061" max="11061" width="12.7109375" style="769" customWidth="1"/>
    <col min="11062" max="11291" width="71.5703125" style="769"/>
    <col min="11292" max="11292" width="5.7109375" style="769" bestFit="1" customWidth="1"/>
    <col min="11293" max="11293" width="41.140625" style="769" customWidth="1"/>
    <col min="11294" max="11294" width="12.85546875" style="769" customWidth="1"/>
    <col min="11295" max="11295" width="10.85546875" style="769" customWidth="1"/>
    <col min="11296" max="11296" width="11.7109375" style="769" customWidth="1"/>
    <col min="11297" max="11297" width="13.28515625" style="769" customWidth="1"/>
    <col min="11298" max="11298" width="12.85546875" style="769" customWidth="1"/>
    <col min="11299" max="11299" width="13" style="769" customWidth="1"/>
    <col min="11300" max="11300" width="12.5703125" style="769" customWidth="1"/>
    <col min="11301" max="11301" width="12.42578125" style="769" customWidth="1"/>
    <col min="11302" max="11302" width="12.85546875" style="769" customWidth="1"/>
    <col min="11303" max="11303" width="13.28515625" style="769" customWidth="1"/>
    <col min="11304" max="11304" width="12.28515625" style="769" customWidth="1"/>
    <col min="11305" max="11305" width="12.7109375" style="769" customWidth="1"/>
    <col min="11306" max="11308" width="10" style="769" customWidth="1"/>
    <col min="11309" max="11316" width="9.85546875" style="769" customWidth="1"/>
    <col min="11317" max="11317" width="12.7109375" style="769" customWidth="1"/>
    <col min="11318" max="11547" width="71.5703125" style="769"/>
    <col min="11548" max="11548" width="5.7109375" style="769" bestFit="1" customWidth="1"/>
    <col min="11549" max="11549" width="41.140625" style="769" customWidth="1"/>
    <col min="11550" max="11550" width="12.85546875" style="769" customWidth="1"/>
    <col min="11551" max="11551" width="10.85546875" style="769" customWidth="1"/>
    <col min="11552" max="11552" width="11.7109375" style="769" customWidth="1"/>
    <col min="11553" max="11553" width="13.28515625" style="769" customWidth="1"/>
    <col min="11554" max="11554" width="12.85546875" style="769" customWidth="1"/>
    <col min="11555" max="11555" width="13" style="769" customWidth="1"/>
    <col min="11556" max="11556" width="12.5703125" style="769" customWidth="1"/>
    <col min="11557" max="11557" width="12.42578125" style="769" customWidth="1"/>
    <col min="11558" max="11558" width="12.85546875" style="769" customWidth="1"/>
    <col min="11559" max="11559" width="13.28515625" style="769" customWidth="1"/>
    <col min="11560" max="11560" width="12.28515625" style="769" customWidth="1"/>
    <col min="11561" max="11561" width="12.7109375" style="769" customWidth="1"/>
    <col min="11562" max="11564" width="10" style="769" customWidth="1"/>
    <col min="11565" max="11572" width="9.85546875" style="769" customWidth="1"/>
    <col min="11573" max="11573" width="12.7109375" style="769" customWidth="1"/>
    <col min="11574" max="11803" width="71.5703125" style="769"/>
    <col min="11804" max="11804" width="5.7109375" style="769" bestFit="1" customWidth="1"/>
    <col min="11805" max="11805" width="41.140625" style="769" customWidth="1"/>
    <col min="11806" max="11806" width="12.85546875" style="769" customWidth="1"/>
    <col min="11807" max="11807" width="10.85546875" style="769" customWidth="1"/>
    <col min="11808" max="11808" width="11.7109375" style="769" customWidth="1"/>
    <col min="11809" max="11809" width="13.28515625" style="769" customWidth="1"/>
    <col min="11810" max="11810" width="12.85546875" style="769" customWidth="1"/>
    <col min="11811" max="11811" width="13" style="769" customWidth="1"/>
    <col min="11812" max="11812" width="12.5703125" style="769" customWidth="1"/>
    <col min="11813" max="11813" width="12.42578125" style="769" customWidth="1"/>
    <col min="11814" max="11814" width="12.85546875" style="769" customWidth="1"/>
    <col min="11815" max="11815" width="13.28515625" style="769" customWidth="1"/>
    <col min="11816" max="11816" width="12.28515625" style="769" customWidth="1"/>
    <col min="11817" max="11817" width="12.7109375" style="769" customWidth="1"/>
    <col min="11818" max="11820" width="10" style="769" customWidth="1"/>
    <col min="11821" max="11828" width="9.85546875" style="769" customWidth="1"/>
    <col min="11829" max="11829" width="12.7109375" style="769" customWidth="1"/>
    <col min="11830" max="12059" width="71.5703125" style="769"/>
    <col min="12060" max="12060" width="5.7109375" style="769" bestFit="1" customWidth="1"/>
    <col min="12061" max="12061" width="41.140625" style="769" customWidth="1"/>
    <col min="12062" max="12062" width="12.85546875" style="769" customWidth="1"/>
    <col min="12063" max="12063" width="10.85546875" style="769" customWidth="1"/>
    <col min="12064" max="12064" width="11.7109375" style="769" customWidth="1"/>
    <col min="12065" max="12065" width="13.28515625" style="769" customWidth="1"/>
    <col min="12066" max="12066" width="12.85546875" style="769" customWidth="1"/>
    <col min="12067" max="12067" width="13" style="769" customWidth="1"/>
    <col min="12068" max="12068" width="12.5703125" style="769" customWidth="1"/>
    <col min="12069" max="12069" width="12.42578125" style="769" customWidth="1"/>
    <col min="12070" max="12070" width="12.85546875" style="769" customWidth="1"/>
    <col min="12071" max="12071" width="13.28515625" style="769" customWidth="1"/>
    <col min="12072" max="12072" width="12.28515625" style="769" customWidth="1"/>
    <col min="12073" max="12073" width="12.7109375" style="769" customWidth="1"/>
    <col min="12074" max="12076" width="10" style="769" customWidth="1"/>
    <col min="12077" max="12084" width="9.85546875" style="769" customWidth="1"/>
    <col min="12085" max="12085" width="12.7109375" style="769" customWidth="1"/>
    <col min="12086" max="12315" width="71.5703125" style="769"/>
    <col min="12316" max="12316" width="5.7109375" style="769" bestFit="1" customWidth="1"/>
    <col min="12317" max="12317" width="41.140625" style="769" customWidth="1"/>
    <col min="12318" max="12318" width="12.85546875" style="769" customWidth="1"/>
    <col min="12319" max="12319" width="10.85546875" style="769" customWidth="1"/>
    <col min="12320" max="12320" width="11.7109375" style="769" customWidth="1"/>
    <col min="12321" max="12321" width="13.28515625" style="769" customWidth="1"/>
    <col min="12322" max="12322" width="12.85546875" style="769" customWidth="1"/>
    <col min="12323" max="12323" width="13" style="769" customWidth="1"/>
    <col min="12324" max="12324" width="12.5703125" style="769" customWidth="1"/>
    <col min="12325" max="12325" width="12.42578125" style="769" customWidth="1"/>
    <col min="12326" max="12326" width="12.85546875" style="769" customWidth="1"/>
    <col min="12327" max="12327" width="13.28515625" style="769" customWidth="1"/>
    <col min="12328" max="12328" width="12.28515625" style="769" customWidth="1"/>
    <col min="12329" max="12329" width="12.7109375" style="769" customWidth="1"/>
    <col min="12330" max="12332" width="10" style="769" customWidth="1"/>
    <col min="12333" max="12340" width="9.85546875" style="769" customWidth="1"/>
    <col min="12341" max="12341" width="12.7109375" style="769" customWidth="1"/>
    <col min="12342" max="12571" width="71.5703125" style="769"/>
    <col min="12572" max="12572" width="5.7109375" style="769" bestFit="1" customWidth="1"/>
    <col min="12573" max="12573" width="41.140625" style="769" customWidth="1"/>
    <col min="12574" max="12574" width="12.85546875" style="769" customWidth="1"/>
    <col min="12575" max="12575" width="10.85546875" style="769" customWidth="1"/>
    <col min="12576" max="12576" width="11.7109375" style="769" customWidth="1"/>
    <col min="12577" max="12577" width="13.28515625" style="769" customWidth="1"/>
    <col min="12578" max="12578" width="12.85546875" style="769" customWidth="1"/>
    <col min="12579" max="12579" width="13" style="769" customWidth="1"/>
    <col min="12580" max="12580" width="12.5703125" style="769" customWidth="1"/>
    <col min="12581" max="12581" width="12.42578125" style="769" customWidth="1"/>
    <col min="12582" max="12582" width="12.85546875" style="769" customWidth="1"/>
    <col min="12583" max="12583" width="13.28515625" style="769" customWidth="1"/>
    <col min="12584" max="12584" width="12.28515625" style="769" customWidth="1"/>
    <col min="12585" max="12585" width="12.7109375" style="769" customWidth="1"/>
    <col min="12586" max="12588" width="10" style="769" customWidth="1"/>
    <col min="12589" max="12596" width="9.85546875" style="769" customWidth="1"/>
    <col min="12597" max="12597" width="12.7109375" style="769" customWidth="1"/>
    <col min="12598" max="12827" width="71.5703125" style="769"/>
    <col min="12828" max="12828" width="5.7109375" style="769" bestFit="1" customWidth="1"/>
    <col min="12829" max="12829" width="41.140625" style="769" customWidth="1"/>
    <col min="12830" max="12830" width="12.85546875" style="769" customWidth="1"/>
    <col min="12831" max="12831" width="10.85546875" style="769" customWidth="1"/>
    <col min="12832" max="12832" width="11.7109375" style="769" customWidth="1"/>
    <col min="12833" max="12833" width="13.28515625" style="769" customWidth="1"/>
    <col min="12834" max="12834" width="12.85546875" style="769" customWidth="1"/>
    <col min="12835" max="12835" width="13" style="769" customWidth="1"/>
    <col min="12836" max="12836" width="12.5703125" style="769" customWidth="1"/>
    <col min="12837" max="12837" width="12.42578125" style="769" customWidth="1"/>
    <col min="12838" max="12838" width="12.85546875" style="769" customWidth="1"/>
    <col min="12839" max="12839" width="13.28515625" style="769" customWidth="1"/>
    <col min="12840" max="12840" width="12.28515625" style="769" customWidth="1"/>
    <col min="12841" max="12841" width="12.7109375" style="769" customWidth="1"/>
    <col min="12842" max="12844" width="10" style="769" customWidth="1"/>
    <col min="12845" max="12852" width="9.85546875" style="769" customWidth="1"/>
    <col min="12853" max="12853" width="12.7109375" style="769" customWidth="1"/>
    <col min="12854" max="13083" width="71.5703125" style="769"/>
    <col min="13084" max="13084" width="5.7109375" style="769" bestFit="1" customWidth="1"/>
    <col min="13085" max="13085" width="41.140625" style="769" customWidth="1"/>
    <col min="13086" max="13086" width="12.85546875" style="769" customWidth="1"/>
    <col min="13087" max="13087" width="10.85546875" style="769" customWidth="1"/>
    <col min="13088" max="13088" width="11.7109375" style="769" customWidth="1"/>
    <col min="13089" max="13089" width="13.28515625" style="769" customWidth="1"/>
    <col min="13090" max="13090" width="12.85546875" style="769" customWidth="1"/>
    <col min="13091" max="13091" width="13" style="769" customWidth="1"/>
    <col min="13092" max="13092" width="12.5703125" style="769" customWidth="1"/>
    <col min="13093" max="13093" width="12.42578125" style="769" customWidth="1"/>
    <col min="13094" max="13094" width="12.85546875" style="769" customWidth="1"/>
    <col min="13095" max="13095" width="13.28515625" style="769" customWidth="1"/>
    <col min="13096" max="13096" width="12.28515625" style="769" customWidth="1"/>
    <col min="13097" max="13097" width="12.7109375" style="769" customWidth="1"/>
    <col min="13098" max="13100" width="10" style="769" customWidth="1"/>
    <col min="13101" max="13108" width="9.85546875" style="769" customWidth="1"/>
    <col min="13109" max="13109" width="12.7109375" style="769" customWidth="1"/>
    <col min="13110" max="13339" width="71.5703125" style="769"/>
    <col min="13340" max="13340" width="5.7109375" style="769" bestFit="1" customWidth="1"/>
    <col min="13341" max="13341" width="41.140625" style="769" customWidth="1"/>
    <col min="13342" max="13342" width="12.85546875" style="769" customWidth="1"/>
    <col min="13343" max="13343" width="10.85546875" style="769" customWidth="1"/>
    <col min="13344" max="13344" width="11.7109375" style="769" customWidth="1"/>
    <col min="13345" max="13345" width="13.28515625" style="769" customWidth="1"/>
    <col min="13346" max="13346" width="12.85546875" style="769" customWidth="1"/>
    <col min="13347" max="13347" width="13" style="769" customWidth="1"/>
    <col min="13348" max="13348" width="12.5703125" style="769" customWidth="1"/>
    <col min="13349" max="13349" width="12.42578125" style="769" customWidth="1"/>
    <col min="13350" max="13350" width="12.85546875" style="769" customWidth="1"/>
    <col min="13351" max="13351" width="13.28515625" style="769" customWidth="1"/>
    <col min="13352" max="13352" width="12.28515625" style="769" customWidth="1"/>
    <col min="13353" max="13353" width="12.7109375" style="769" customWidth="1"/>
    <col min="13354" max="13356" width="10" style="769" customWidth="1"/>
    <col min="13357" max="13364" width="9.85546875" style="769" customWidth="1"/>
    <col min="13365" max="13365" width="12.7109375" style="769" customWidth="1"/>
    <col min="13366" max="13595" width="71.5703125" style="769"/>
    <col min="13596" max="13596" width="5.7109375" style="769" bestFit="1" customWidth="1"/>
    <col min="13597" max="13597" width="41.140625" style="769" customWidth="1"/>
    <col min="13598" max="13598" width="12.85546875" style="769" customWidth="1"/>
    <col min="13599" max="13599" width="10.85546875" style="769" customWidth="1"/>
    <col min="13600" max="13600" width="11.7109375" style="769" customWidth="1"/>
    <col min="13601" max="13601" width="13.28515625" style="769" customWidth="1"/>
    <col min="13602" max="13602" width="12.85546875" style="769" customWidth="1"/>
    <col min="13603" max="13603" width="13" style="769" customWidth="1"/>
    <col min="13604" max="13604" width="12.5703125" style="769" customWidth="1"/>
    <col min="13605" max="13605" width="12.42578125" style="769" customWidth="1"/>
    <col min="13606" max="13606" width="12.85546875" style="769" customWidth="1"/>
    <col min="13607" max="13607" width="13.28515625" style="769" customWidth="1"/>
    <col min="13608" max="13608" width="12.28515625" style="769" customWidth="1"/>
    <col min="13609" max="13609" width="12.7109375" style="769" customWidth="1"/>
    <col min="13610" max="13612" width="10" style="769" customWidth="1"/>
    <col min="13613" max="13620" width="9.85546875" style="769" customWidth="1"/>
    <col min="13621" max="13621" width="12.7109375" style="769" customWidth="1"/>
    <col min="13622" max="13851" width="71.5703125" style="769"/>
    <col min="13852" max="13852" width="5.7109375" style="769" bestFit="1" customWidth="1"/>
    <col min="13853" max="13853" width="41.140625" style="769" customWidth="1"/>
    <col min="13854" max="13854" width="12.85546875" style="769" customWidth="1"/>
    <col min="13855" max="13855" width="10.85546875" style="769" customWidth="1"/>
    <col min="13856" max="13856" width="11.7109375" style="769" customWidth="1"/>
    <col min="13857" max="13857" width="13.28515625" style="769" customWidth="1"/>
    <col min="13858" max="13858" width="12.85546875" style="769" customWidth="1"/>
    <col min="13859" max="13859" width="13" style="769" customWidth="1"/>
    <col min="13860" max="13860" width="12.5703125" style="769" customWidth="1"/>
    <col min="13861" max="13861" width="12.42578125" style="769" customWidth="1"/>
    <col min="13862" max="13862" width="12.85546875" style="769" customWidth="1"/>
    <col min="13863" max="13863" width="13.28515625" style="769" customWidth="1"/>
    <col min="13864" max="13864" width="12.28515625" style="769" customWidth="1"/>
    <col min="13865" max="13865" width="12.7109375" style="769" customWidth="1"/>
    <col min="13866" max="13868" width="10" style="769" customWidth="1"/>
    <col min="13869" max="13876" width="9.85546875" style="769" customWidth="1"/>
    <col min="13877" max="13877" width="12.7109375" style="769" customWidth="1"/>
    <col min="13878" max="14107" width="71.5703125" style="769"/>
    <col min="14108" max="14108" width="5.7109375" style="769" bestFit="1" customWidth="1"/>
    <col min="14109" max="14109" width="41.140625" style="769" customWidth="1"/>
    <col min="14110" max="14110" width="12.85546875" style="769" customWidth="1"/>
    <col min="14111" max="14111" width="10.85546875" style="769" customWidth="1"/>
    <col min="14112" max="14112" width="11.7109375" style="769" customWidth="1"/>
    <col min="14113" max="14113" width="13.28515625" style="769" customWidth="1"/>
    <col min="14114" max="14114" width="12.85546875" style="769" customWidth="1"/>
    <col min="14115" max="14115" width="13" style="769" customWidth="1"/>
    <col min="14116" max="14116" width="12.5703125" style="769" customWidth="1"/>
    <col min="14117" max="14117" width="12.42578125" style="769" customWidth="1"/>
    <col min="14118" max="14118" width="12.85546875" style="769" customWidth="1"/>
    <col min="14119" max="14119" width="13.28515625" style="769" customWidth="1"/>
    <col min="14120" max="14120" width="12.28515625" style="769" customWidth="1"/>
    <col min="14121" max="14121" width="12.7109375" style="769" customWidth="1"/>
    <col min="14122" max="14124" width="10" style="769" customWidth="1"/>
    <col min="14125" max="14132" width="9.85546875" style="769" customWidth="1"/>
    <col min="14133" max="14133" width="12.7109375" style="769" customWidth="1"/>
    <col min="14134" max="14363" width="71.5703125" style="769"/>
    <col min="14364" max="14364" width="5.7109375" style="769" bestFit="1" customWidth="1"/>
    <col min="14365" max="14365" width="41.140625" style="769" customWidth="1"/>
    <col min="14366" max="14366" width="12.85546875" style="769" customWidth="1"/>
    <col min="14367" max="14367" width="10.85546875" style="769" customWidth="1"/>
    <col min="14368" max="14368" width="11.7109375" style="769" customWidth="1"/>
    <col min="14369" max="14369" width="13.28515625" style="769" customWidth="1"/>
    <col min="14370" max="14370" width="12.85546875" style="769" customWidth="1"/>
    <col min="14371" max="14371" width="13" style="769" customWidth="1"/>
    <col min="14372" max="14372" width="12.5703125" style="769" customWidth="1"/>
    <col min="14373" max="14373" width="12.42578125" style="769" customWidth="1"/>
    <col min="14374" max="14374" width="12.85546875" style="769" customWidth="1"/>
    <col min="14375" max="14375" width="13.28515625" style="769" customWidth="1"/>
    <col min="14376" max="14376" width="12.28515625" style="769" customWidth="1"/>
    <col min="14377" max="14377" width="12.7109375" style="769" customWidth="1"/>
    <col min="14378" max="14380" width="10" style="769" customWidth="1"/>
    <col min="14381" max="14388" width="9.85546875" style="769" customWidth="1"/>
    <col min="14389" max="14389" width="12.7109375" style="769" customWidth="1"/>
    <col min="14390" max="14619" width="71.5703125" style="769"/>
    <col min="14620" max="14620" width="5.7109375" style="769" bestFit="1" customWidth="1"/>
    <col min="14621" max="14621" width="41.140625" style="769" customWidth="1"/>
    <col min="14622" max="14622" width="12.85546875" style="769" customWidth="1"/>
    <col min="14623" max="14623" width="10.85546875" style="769" customWidth="1"/>
    <col min="14624" max="14624" width="11.7109375" style="769" customWidth="1"/>
    <col min="14625" max="14625" width="13.28515625" style="769" customWidth="1"/>
    <col min="14626" max="14626" width="12.85546875" style="769" customWidth="1"/>
    <col min="14627" max="14627" width="13" style="769" customWidth="1"/>
    <col min="14628" max="14628" width="12.5703125" style="769" customWidth="1"/>
    <col min="14629" max="14629" width="12.42578125" style="769" customWidth="1"/>
    <col min="14630" max="14630" width="12.85546875" style="769" customWidth="1"/>
    <col min="14631" max="14631" width="13.28515625" style="769" customWidth="1"/>
    <col min="14632" max="14632" width="12.28515625" style="769" customWidth="1"/>
    <col min="14633" max="14633" width="12.7109375" style="769" customWidth="1"/>
    <col min="14634" max="14636" width="10" style="769" customWidth="1"/>
    <col min="14637" max="14644" width="9.85546875" style="769" customWidth="1"/>
    <col min="14645" max="14645" width="12.7109375" style="769" customWidth="1"/>
    <col min="14646" max="14875" width="71.5703125" style="769"/>
    <col min="14876" max="14876" width="5.7109375" style="769" bestFit="1" customWidth="1"/>
    <col min="14877" max="14877" width="41.140625" style="769" customWidth="1"/>
    <col min="14878" max="14878" width="12.85546875" style="769" customWidth="1"/>
    <col min="14879" max="14879" width="10.85546875" style="769" customWidth="1"/>
    <col min="14880" max="14880" width="11.7109375" style="769" customWidth="1"/>
    <col min="14881" max="14881" width="13.28515625" style="769" customWidth="1"/>
    <col min="14882" max="14882" width="12.85546875" style="769" customWidth="1"/>
    <col min="14883" max="14883" width="13" style="769" customWidth="1"/>
    <col min="14884" max="14884" width="12.5703125" style="769" customWidth="1"/>
    <col min="14885" max="14885" width="12.42578125" style="769" customWidth="1"/>
    <col min="14886" max="14886" width="12.85546875" style="769" customWidth="1"/>
    <col min="14887" max="14887" width="13.28515625" style="769" customWidth="1"/>
    <col min="14888" max="14888" width="12.28515625" style="769" customWidth="1"/>
    <col min="14889" max="14889" width="12.7109375" style="769" customWidth="1"/>
    <col min="14890" max="14892" width="10" style="769" customWidth="1"/>
    <col min="14893" max="14900" width="9.85546875" style="769" customWidth="1"/>
    <col min="14901" max="14901" width="12.7109375" style="769" customWidth="1"/>
    <col min="14902" max="15131" width="71.5703125" style="769"/>
    <col min="15132" max="15132" width="5.7109375" style="769" bestFit="1" customWidth="1"/>
    <col min="15133" max="15133" width="41.140625" style="769" customWidth="1"/>
    <col min="15134" max="15134" width="12.85546875" style="769" customWidth="1"/>
    <col min="15135" max="15135" width="10.85546875" style="769" customWidth="1"/>
    <col min="15136" max="15136" width="11.7109375" style="769" customWidth="1"/>
    <col min="15137" max="15137" width="13.28515625" style="769" customWidth="1"/>
    <col min="15138" max="15138" width="12.85546875" style="769" customWidth="1"/>
    <col min="15139" max="15139" width="13" style="769" customWidth="1"/>
    <col min="15140" max="15140" width="12.5703125" style="769" customWidth="1"/>
    <col min="15141" max="15141" width="12.42578125" style="769" customWidth="1"/>
    <col min="15142" max="15142" width="12.85546875" style="769" customWidth="1"/>
    <col min="15143" max="15143" width="13.28515625" style="769" customWidth="1"/>
    <col min="15144" max="15144" width="12.28515625" style="769" customWidth="1"/>
    <col min="15145" max="15145" width="12.7109375" style="769" customWidth="1"/>
    <col min="15146" max="15148" width="10" style="769" customWidth="1"/>
    <col min="15149" max="15156" width="9.85546875" style="769" customWidth="1"/>
    <col min="15157" max="15157" width="12.7109375" style="769" customWidth="1"/>
    <col min="15158" max="15387" width="71.5703125" style="769"/>
    <col min="15388" max="15388" width="5.7109375" style="769" bestFit="1" customWidth="1"/>
    <col min="15389" max="15389" width="41.140625" style="769" customWidth="1"/>
    <col min="15390" max="15390" width="12.85546875" style="769" customWidth="1"/>
    <col min="15391" max="15391" width="10.85546875" style="769" customWidth="1"/>
    <col min="15392" max="15392" width="11.7109375" style="769" customWidth="1"/>
    <col min="15393" max="15393" width="13.28515625" style="769" customWidth="1"/>
    <col min="15394" max="15394" width="12.85546875" style="769" customWidth="1"/>
    <col min="15395" max="15395" width="13" style="769" customWidth="1"/>
    <col min="15396" max="15396" width="12.5703125" style="769" customWidth="1"/>
    <col min="15397" max="15397" width="12.42578125" style="769" customWidth="1"/>
    <col min="15398" max="15398" width="12.85546875" style="769" customWidth="1"/>
    <col min="15399" max="15399" width="13.28515625" style="769" customWidth="1"/>
    <col min="15400" max="15400" width="12.28515625" style="769" customWidth="1"/>
    <col min="15401" max="15401" width="12.7109375" style="769" customWidth="1"/>
    <col min="15402" max="15404" width="10" style="769" customWidth="1"/>
    <col min="15405" max="15412" width="9.85546875" style="769" customWidth="1"/>
    <col min="15413" max="15413" width="12.7109375" style="769" customWidth="1"/>
    <col min="15414" max="15643" width="71.5703125" style="769"/>
    <col min="15644" max="15644" width="5.7109375" style="769" bestFit="1" customWidth="1"/>
    <col min="15645" max="15645" width="41.140625" style="769" customWidth="1"/>
    <col min="15646" max="15646" width="12.85546875" style="769" customWidth="1"/>
    <col min="15647" max="15647" width="10.85546875" style="769" customWidth="1"/>
    <col min="15648" max="15648" width="11.7109375" style="769" customWidth="1"/>
    <col min="15649" max="15649" width="13.28515625" style="769" customWidth="1"/>
    <col min="15650" max="15650" width="12.85546875" style="769" customWidth="1"/>
    <col min="15651" max="15651" width="13" style="769" customWidth="1"/>
    <col min="15652" max="15652" width="12.5703125" style="769" customWidth="1"/>
    <col min="15653" max="15653" width="12.42578125" style="769" customWidth="1"/>
    <col min="15654" max="15654" width="12.85546875" style="769" customWidth="1"/>
    <col min="15655" max="15655" width="13.28515625" style="769" customWidth="1"/>
    <col min="15656" max="15656" width="12.28515625" style="769" customWidth="1"/>
    <col min="15657" max="15657" width="12.7109375" style="769" customWidth="1"/>
    <col min="15658" max="15660" width="10" style="769" customWidth="1"/>
    <col min="15661" max="15668" width="9.85546875" style="769" customWidth="1"/>
    <col min="15669" max="15669" width="12.7109375" style="769" customWidth="1"/>
    <col min="15670" max="15899" width="71.5703125" style="769"/>
    <col min="15900" max="15900" width="5.7109375" style="769" bestFit="1" customWidth="1"/>
    <col min="15901" max="15901" width="41.140625" style="769" customWidth="1"/>
    <col min="15902" max="15902" width="12.85546875" style="769" customWidth="1"/>
    <col min="15903" max="15903" width="10.85546875" style="769" customWidth="1"/>
    <col min="15904" max="15904" width="11.7109375" style="769" customWidth="1"/>
    <col min="15905" max="15905" width="13.28515625" style="769" customWidth="1"/>
    <col min="15906" max="15906" width="12.85546875" style="769" customWidth="1"/>
    <col min="15907" max="15907" width="13" style="769" customWidth="1"/>
    <col min="15908" max="15908" width="12.5703125" style="769" customWidth="1"/>
    <col min="15909" max="15909" width="12.42578125" style="769" customWidth="1"/>
    <col min="15910" max="15910" width="12.85546875" style="769" customWidth="1"/>
    <col min="15911" max="15911" width="13.28515625" style="769" customWidth="1"/>
    <col min="15912" max="15912" width="12.28515625" style="769" customWidth="1"/>
    <col min="15913" max="15913" width="12.7109375" style="769" customWidth="1"/>
    <col min="15914" max="15916" width="10" style="769" customWidth="1"/>
    <col min="15917" max="15924" width="9.85546875" style="769" customWidth="1"/>
    <col min="15925" max="15925" width="12.7109375" style="769" customWidth="1"/>
    <col min="15926" max="16155" width="71.5703125" style="769"/>
    <col min="16156" max="16156" width="5.7109375" style="769" bestFit="1" customWidth="1"/>
    <col min="16157" max="16157" width="41.140625" style="769" customWidth="1"/>
    <col min="16158" max="16158" width="12.85546875" style="769" customWidth="1"/>
    <col min="16159" max="16159" width="10.85546875" style="769" customWidth="1"/>
    <col min="16160" max="16160" width="11.7109375" style="769" customWidth="1"/>
    <col min="16161" max="16161" width="13.28515625" style="769" customWidth="1"/>
    <col min="16162" max="16162" width="12.85546875" style="769" customWidth="1"/>
    <col min="16163" max="16163" width="13" style="769" customWidth="1"/>
    <col min="16164" max="16164" width="12.5703125" style="769" customWidth="1"/>
    <col min="16165" max="16165" width="12.42578125" style="769" customWidth="1"/>
    <col min="16166" max="16166" width="12.85546875" style="769" customWidth="1"/>
    <col min="16167" max="16167" width="13.28515625" style="769" customWidth="1"/>
    <col min="16168" max="16168" width="12.28515625" style="769" customWidth="1"/>
    <col min="16169" max="16169" width="12.7109375" style="769" customWidth="1"/>
    <col min="16170" max="16172" width="10" style="769" customWidth="1"/>
    <col min="16173" max="16180" width="9.85546875" style="769" customWidth="1"/>
    <col min="16181" max="16181" width="12.7109375" style="769" customWidth="1"/>
    <col min="16182" max="16384" width="71.5703125" style="769"/>
  </cols>
  <sheetData>
    <row r="1" spans="1:53" ht="15" customHeight="1">
      <c r="A1" s="1787" t="s">
        <v>489</v>
      </c>
      <c r="B1" s="1787"/>
      <c r="C1" s="1787"/>
      <c r="D1" s="1787"/>
      <c r="E1" s="1787"/>
      <c r="F1" s="1787"/>
      <c r="G1" s="1787"/>
      <c r="H1" s="1787"/>
      <c r="I1" s="1787"/>
      <c r="J1" s="1787"/>
      <c r="K1" s="1787"/>
      <c r="L1" s="1787"/>
      <c r="M1" s="1787"/>
      <c r="N1" s="1787"/>
      <c r="O1" s="1787"/>
      <c r="P1" s="1787"/>
      <c r="Q1" s="1787"/>
      <c r="R1" s="1787"/>
      <c r="S1" s="1787"/>
      <c r="T1" s="1787"/>
      <c r="U1" s="1787"/>
      <c r="V1" s="1787"/>
      <c r="W1" s="1787"/>
      <c r="X1" s="1787"/>
      <c r="Y1" s="1787"/>
      <c r="Z1" s="1787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</row>
    <row r="2" spans="1:53" ht="48.75" customHeight="1">
      <c r="A2" s="1788" t="str">
        <f>Прил_9.1!A2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2" s="1788"/>
      <c r="C2" s="1788"/>
      <c r="D2" s="1788"/>
      <c r="E2" s="1788"/>
      <c r="F2" s="1788"/>
      <c r="G2" s="1788"/>
      <c r="H2" s="1788"/>
      <c r="I2" s="1788"/>
      <c r="J2" s="1788"/>
      <c r="K2" s="1788"/>
      <c r="L2" s="1788"/>
      <c r="M2" s="1788"/>
      <c r="N2" s="1788"/>
      <c r="O2" s="1788"/>
      <c r="P2" s="1788"/>
      <c r="Q2" s="1788"/>
      <c r="R2" s="1788"/>
      <c r="S2" s="1788"/>
      <c r="T2" s="1788"/>
      <c r="U2" s="1788"/>
      <c r="V2" s="1788"/>
      <c r="W2" s="1788"/>
      <c r="X2" s="1788"/>
      <c r="Y2" s="1788"/>
      <c r="Z2" s="178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  <c r="AQ2" s="768"/>
      <c r="AR2" s="768"/>
      <c r="AS2" s="768"/>
      <c r="AT2" s="768"/>
      <c r="AU2" s="768"/>
      <c r="AV2" s="768"/>
      <c r="AW2" s="768"/>
      <c r="AX2" s="768"/>
      <c r="AY2" s="768"/>
      <c r="AZ2" s="768"/>
      <c r="BA2" s="768"/>
    </row>
    <row r="3" spans="1:53" ht="93.75" customHeight="1">
      <c r="A3" s="1789" t="s">
        <v>357</v>
      </c>
      <c r="B3" s="1789"/>
      <c r="C3" s="1789"/>
      <c r="D3" s="1789"/>
      <c r="E3" s="1789"/>
      <c r="F3" s="1789"/>
      <c r="G3" s="1789"/>
      <c r="H3" s="1789"/>
      <c r="I3" s="1789"/>
      <c r="J3" s="1789"/>
      <c r="K3" s="1789"/>
      <c r="L3" s="1789"/>
      <c r="M3" s="1789"/>
      <c r="N3" s="1789"/>
      <c r="O3" s="1789"/>
      <c r="P3" s="1789"/>
      <c r="Q3" s="1789"/>
      <c r="R3" s="1789"/>
      <c r="S3" s="1789"/>
      <c r="T3" s="1789"/>
      <c r="U3" s="1789"/>
      <c r="V3" s="1789"/>
      <c r="W3" s="1789"/>
      <c r="X3" s="1789"/>
      <c r="Y3" s="1789"/>
      <c r="Z3" s="1789"/>
      <c r="AA3" s="770"/>
      <c r="AB3" s="770"/>
      <c r="AC3" s="770"/>
      <c r="AD3" s="770"/>
      <c r="AE3" s="770"/>
      <c r="AF3" s="770"/>
      <c r="AG3" s="770"/>
      <c r="AH3" s="770"/>
      <c r="AI3" s="770"/>
      <c r="AJ3" s="770"/>
      <c r="AK3" s="770"/>
      <c r="AL3" s="770"/>
      <c r="AM3" s="770"/>
      <c r="AN3" s="770"/>
      <c r="AO3" s="770"/>
      <c r="AP3" s="770"/>
      <c r="AQ3" s="770"/>
      <c r="AR3" s="770"/>
      <c r="AS3" s="770"/>
      <c r="AT3" s="770"/>
      <c r="AU3" s="770"/>
      <c r="AV3" s="770"/>
      <c r="AW3" s="770"/>
      <c r="AX3" s="770"/>
      <c r="AY3" s="770"/>
      <c r="AZ3" s="770"/>
      <c r="BA3" s="770"/>
    </row>
    <row r="4" spans="1:53" s="773" customFormat="1" ht="27" customHeight="1">
      <c r="A4" s="771"/>
      <c r="B4" s="771" t="s">
        <v>358</v>
      </c>
      <c r="C4" s="1790" t="s">
        <v>506</v>
      </c>
      <c r="D4" s="1790"/>
      <c r="E4" s="1790"/>
      <c r="F4" s="1790"/>
      <c r="G4" s="1790"/>
      <c r="H4" s="1790"/>
      <c r="I4" s="1790"/>
      <c r="J4" s="1790"/>
      <c r="K4" s="1790"/>
      <c r="L4" s="1790"/>
      <c r="M4" s="1790"/>
      <c r="N4" s="1790"/>
      <c r="O4" s="1790"/>
      <c r="P4" s="1790"/>
      <c r="Q4" s="1790"/>
      <c r="R4" s="1790"/>
      <c r="S4" s="1790"/>
      <c r="T4" s="1790"/>
      <c r="U4" s="1790"/>
      <c r="V4" s="1790"/>
      <c r="W4" s="1790"/>
      <c r="X4" s="1790"/>
      <c r="Y4" s="1790"/>
      <c r="Z4" s="1790"/>
      <c r="AA4" s="772"/>
      <c r="AB4" s="772"/>
      <c r="AC4" s="772"/>
      <c r="AD4" s="772"/>
      <c r="AE4" s="772"/>
      <c r="AF4" s="772"/>
      <c r="AG4" s="772"/>
      <c r="AH4" s="772"/>
      <c r="AI4" s="772"/>
      <c r="AJ4" s="772"/>
      <c r="AK4" s="772"/>
      <c r="AL4" s="772"/>
      <c r="AM4" s="772"/>
      <c r="AN4" s="772"/>
      <c r="AO4" s="772"/>
      <c r="AP4" s="772"/>
      <c r="AQ4" s="772"/>
      <c r="AR4" s="772"/>
      <c r="AS4" s="772"/>
      <c r="AT4" s="772"/>
      <c r="AU4" s="772"/>
      <c r="AV4" s="772"/>
      <c r="AW4" s="772"/>
      <c r="AX4" s="772"/>
      <c r="AY4" s="772"/>
      <c r="AZ4" s="772"/>
      <c r="BA4" s="772"/>
    </row>
    <row r="5" spans="1:53" ht="25.5" customHeight="1">
      <c r="A5" s="1791" t="s">
        <v>359</v>
      </c>
      <c r="B5" s="1791"/>
      <c r="C5" s="1791"/>
      <c r="D5" s="1791"/>
      <c r="E5" s="1791"/>
      <c r="F5" s="1791"/>
      <c r="G5" s="1791"/>
      <c r="H5" s="1791"/>
      <c r="I5" s="1791"/>
      <c r="J5" s="1791"/>
      <c r="K5" s="1791"/>
      <c r="L5" s="1791"/>
      <c r="M5" s="1791"/>
      <c r="N5" s="1791"/>
      <c r="O5" s="1791"/>
      <c r="P5" s="1791"/>
      <c r="Q5" s="1791"/>
      <c r="R5" s="1791"/>
      <c r="S5" s="1791"/>
    </row>
    <row r="6" spans="1:53" hidden="1" outlineLevel="1">
      <c r="A6" s="1785" t="s">
        <v>360</v>
      </c>
      <c r="B6" s="1785" t="s">
        <v>1</v>
      </c>
      <c r="C6" s="1785" t="s">
        <v>361</v>
      </c>
      <c r="D6" s="775"/>
      <c r="E6" s="776"/>
      <c r="F6" s="777"/>
      <c r="G6" s="778" t="s">
        <v>362</v>
      </c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  <c r="Y6" s="779"/>
    </row>
    <row r="7" spans="1:53" hidden="1" outlineLevel="1">
      <c r="A7" s="1786"/>
      <c r="B7" s="1786"/>
      <c r="C7" s="1786"/>
      <c r="D7" s="780"/>
      <c r="E7" s="781" t="s">
        <v>363</v>
      </c>
      <c r="F7" s="782" t="s">
        <v>364</v>
      </c>
      <c r="G7" s="783" t="s">
        <v>365</v>
      </c>
      <c r="H7" s="783" t="s">
        <v>366</v>
      </c>
      <c r="I7" s="783" t="s">
        <v>367</v>
      </c>
      <c r="J7" s="783" t="s">
        <v>368</v>
      </c>
      <c r="K7" s="783" t="s">
        <v>369</v>
      </c>
      <c r="L7" s="783" t="s">
        <v>370</v>
      </c>
      <c r="M7" s="783" t="s">
        <v>371</v>
      </c>
      <c r="N7" s="783" t="s">
        <v>372</v>
      </c>
      <c r="O7" s="783" t="s">
        <v>373</v>
      </c>
      <c r="P7" s="783" t="s">
        <v>374</v>
      </c>
      <c r="Q7" s="783" t="s">
        <v>375</v>
      </c>
      <c r="R7" s="783" t="s">
        <v>376</v>
      </c>
      <c r="S7" s="783" t="s">
        <v>377</v>
      </c>
      <c r="T7" s="783" t="s">
        <v>378</v>
      </c>
      <c r="U7" s="783" t="s">
        <v>379</v>
      </c>
      <c r="V7" s="783" t="s">
        <v>380</v>
      </c>
      <c r="W7" s="783" t="s">
        <v>381</v>
      </c>
      <c r="X7" s="784" t="s">
        <v>382</v>
      </c>
      <c r="Y7" s="785" t="s">
        <v>383</v>
      </c>
      <c r="Z7" s="786"/>
      <c r="AA7" s="786"/>
      <c r="AB7" s="786"/>
      <c r="AC7" s="786"/>
      <c r="AD7" s="786"/>
      <c r="AE7" s="786"/>
      <c r="AF7" s="786"/>
      <c r="AG7" s="786"/>
      <c r="AH7" s="786"/>
      <c r="AI7" s="786"/>
      <c r="AJ7" s="786"/>
      <c r="AK7" s="786"/>
      <c r="AL7" s="786"/>
      <c r="AM7" s="786"/>
      <c r="AN7" s="786"/>
      <c r="AO7" s="786"/>
      <c r="AP7" s="786"/>
      <c r="AQ7" s="786"/>
      <c r="AR7" s="786"/>
      <c r="AS7" s="786"/>
      <c r="AT7" s="786"/>
      <c r="AU7" s="786"/>
      <c r="AV7" s="786"/>
      <c r="AW7" s="786"/>
      <c r="AX7" s="786"/>
      <c r="AY7" s="786"/>
      <c r="AZ7" s="786"/>
      <c r="BA7" s="786"/>
    </row>
    <row r="8" spans="1:53" ht="24" hidden="1" outlineLevel="1">
      <c r="A8" s="787" t="s">
        <v>25</v>
      </c>
      <c r="B8" s="788" t="s">
        <v>384</v>
      </c>
      <c r="C8" s="787" t="s">
        <v>63</v>
      </c>
      <c r="D8" s="787"/>
      <c r="E8" s="789">
        <v>2213.2715436429594</v>
      </c>
      <c r="F8" s="789">
        <f>SUM(F9:F15)</f>
        <v>2245.4277507261017</v>
      </c>
      <c r="G8" s="789">
        <f>SUM(G9:G15)</f>
        <v>2325.2309765269079</v>
      </c>
      <c r="H8" s="789">
        <f t="shared" ref="H8:Y8" si="0">SUM(H9:H15)</f>
        <v>2371.0378959644877</v>
      </c>
      <c r="I8" s="790">
        <f t="shared" si="0"/>
        <v>2738.2879263212326</v>
      </c>
      <c r="J8" s="790">
        <f t="shared" si="0"/>
        <v>2811.2085337991671</v>
      </c>
      <c r="K8" s="790">
        <f t="shared" si="0"/>
        <v>2894.4203063996219</v>
      </c>
      <c r="L8" s="790">
        <f t="shared" si="0"/>
        <v>2980.0951474690514</v>
      </c>
      <c r="M8" s="790">
        <f t="shared" si="0"/>
        <v>3068.3059638341356</v>
      </c>
      <c r="N8" s="790">
        <f t="shared" si="0"/>
        <v>3159.1278203636261</v>
      </c>
      <c r="O8" s="790">
        <f t="shared" si="0"/>
        <v>3252.6380038463894</v>
      </c>
      <c r="P8" s="790">
        <f t="shared" si="0"/>
        <v>3348.9160887602429</v>
      </c>
      <c r="Q8" s="790">
        <f t="shared" si="0"/>
        <v>3448.0440049875465</v>
      </c>
      <c r="R8" s="790">
        <f t="shared" si="0"/>
        <v>3550.1061075351786</v>
      </c>
      <c r="S8" s="790">
        <f t="shared" si="0"/>
        <v>3655.1892483182201</v>
      </c>
      <c r="T8" s="790">
        <f t="shared" si="0"/>
        <v>3763.3828500684394</v>
      </c>
      <c r="U8" s="790">
        <f t="shared" si="0"/>
        <v>3874.778982430465</v>
      </c>
      <c r="V8" s="790">
        <f t="shared" si="0"/>
        <v>3989.4724403104078</v>
      </c>
      <c r="W8" s="790">
        <f t="shared" si="0"/>
        <v>4107.560824543596</v>
      </c>
      <c r="X8" s="791">
        <f t="shared" si="0"/>
        <v>4229.1446249500868</v>
      </c>
      <c r="Y8" s="790">
        <f t="shared" si="0"/>
        <v>4354.3273058486093</v>
      </c>
      <c r="Z8" s="792"/>
      <c r="AA8" s="792"/>
      <c r="AB8" s="792"/>
      <c r="AC8" s="792"/>
      <c r="AD8" s="792"/>
      <c r="AE8" s="792"/>
      <c r="AF8" s="792"/>
      <c r="AG8" s="792"/>
      <c r="AH8" s="792"/>
      <c r="AI8" s="792"/>
      <c r="AJ8" s="792"/>
      <c r="AK8" s="792"/>
      <c r="AL8" s="792"/>
      <c r="AM8" s="792"/>
      <c r="AN8" s="792"/>
      <c r="AO8" s="792"/>
      <c r="AP8" s="792"/>
      <c r="AQ8" s="792"/>
      <c r="AR8" s="792"/>
      <c r="AS8" s="792"/>
      <c r="AT8" s="792"/>
      <c r="AU8" s="792"/>
      <c r="AV8" s="792"/>
      <c r="AW8" s="792"/>
      <c r="AX8" s="792"/>
      <c r="AY8" s="792"/>
      <c r="AZ8" s="792"/>
      <c r="BA8" s="792"/>
    </row>
    <row r="9" spans="1:53" ht="24" hidden="1" outlineLevel="1">
      <c r="A9" s="793" t="s">
        <v>61</v>
      </c>
      <c r="B9" s="794" t="s">
        <v>385</v>
      </c>
      <c r="C9" s="795" t="s">
        <v>63</v>
      </c>
      <c r="D9" s="796"/>
      <c r="E9" s="797"/>
      <c r="F9" s="798">
        <v>156.42117097694916</v>
      </c>
      <c r="G9" s="799">
        <v>161.98037939346995</v>
      </c>
      <c r="H9" s="799">
        <v>165.17139286752132</v>
      </c>
      <c r="I9" s="800">
        <f t="shared" ref="I9:I15" si="1">H9*$I$55</f>
        <v>190.7547878642462</v>
      </c>
      <c r="J9" s="800">
        <f t="shared" ref="J9:J15" si="2">I9*$J$55</f>
        <v>195.83458786507106</v>
      </c>
      <c r="K9" s="800">
        <f t="shared" ref="K9:K15" si="3">J9*$K$55</f>
        <v>201.63129166587717</v>
      </c>
      <c r="L9" s="800">
        <f t="shared" ref="L9:L15" si="4">K9*$L$55</f>
        <v>207.59957789918715</v>
      </c>
      <c r="M9" s="800">
        <f t="shared" ref="M9:M15" si="5">L9*$M$55</f>
        <v>213.74452540500312</v>
      </c>
      <c r="N9" s="800">
        <f t="shared" ref="N9:N15" si="6">M9*$N$55</f>
        <v>220.07136335699121</v>
      </c>
      <c r="O9" s="800">
        <f t="shared" ref="O9:O15" si="7">N9*$O$55</f>
        <v>226.58547571235817</v>
      </c>
      <c r="P9" s="800">
        <f t="shared" ref="P9:P15" si="8">O9*$P$55</f>
        <v>233.292405793444</v>
      </c>
      <c r="Q9" s="800">
        <f t="shared" ref="Q9:Q15" si="9">P9*$Q$55</f>
        <v>240.19786100492996</v>
      </c>
      <c r="R9" s="800">
        <f t="shared" ref="R9:R15" si="10">Q9*$R$55</f>
        <v>247.3077176906759</v>
      </c>
      <c r="S9" s="800">
        <f t="shared" ref="S9:S15" si="11">R9*$S$55</f>
        <v>254.62802613431992</v>
      </c>
      <c r="T9" s="800">
        <f t="shared" ref="T9:T15" si="12">S9*$T$55</f>
        <v>262.1650157078958</v>
      </c>
      <c r="U9" s="800">
        <f t="shared" ref="U9:U15" si="13">T9*$U$55</f>
        <v>269.92510017284951</v>
      </c>
      <c r="V9" s="800">
        <f t="shared" ref="V9:V15" si="14">U9*$V$55</f>
        <v>277.91488313796589</v>
      </c>
      <c r="W9" s="800">
        <f t="shared" ref="W9:W15" si="15">V9*$W$55</f>
        <v>286.14116367884969</v>
      </c>
      <c r="X9" s="801">
        <f>W9*X$55</f>
        <v>294.61094212374365</v>
      </c>
      <c r="Y9" s="800">
        <f>X9*$Y$55</f>
        <v>303.33142601060649</v>
      </c>
      <c r="Z9" s="802"/>
      <c r="AA9" s="802"/>
      <c r="AB9" s="802"/>
      <c r="AC9" s="802"/>
      <c r="AD9" s="802"/>
      <c r="AE9" s="802"/>
      <c r="AF9" s="802"/>
      <c r="AG9" s="802"/>
      <c r="AH9" s="802"/>
      <c r="AI9" s="802"/>
      <c r="AJ9" s="802"/>
      <c r="AK9" s="802"/>
      <c r="AL9" s="802"/>
      <c r="AM9" s="802"/>
      <c r="AN9" s="802"/>
      <c r="AO9" s="802"/>
      <c r="AP9" s="802"/>
      <c r="AQ9" s="802"/>
      <c r="AR9" s="802"/>
      <c r="AS9" s="802"/>
      <c r="AT9" s="802"/>
      <c r="AU9" s="802"/>
      <c r="AV9" s="802"/>
      <c r="AW9" s="802"/>
      <c r="AX9" s="802"/>
      <c r="AY9" s="802"/>
      <c r="AZ9" s="802"/>
      <c r="BA9" s="802"/>
    </row>
    <row r="10" spans="1:53" ht="24" hidden="1" outlineLevel="1">
      <c r="A10" s="793" t="s">
        <v>81</v>
      </c>
      <c r="B10" s="803" t="s">
        <v>386</v>
      </c>
      <c r="C10" s="795" t="s">
        <v>63</v>
      </c>
      <c r="D10" s="796"/>
      <c r="E10" s="797"/>
      <c r="F10" s="798">
        <v>64.38460280000001</v>
      </c>
      <c r="G10" s="799">
        <v>66.672831583512021</v>
      </c>
      <c r="H10" s="799">
        <v>67.986286365707215</v>
      </c>
      <c r="I10" s="800">
        <f t="shared" si="1"/>
        <v>78.516681419343357</v>
      </c>
      <c r="J10" s="800">
        <f t="shared" si="2"/>
        <v>80.607580645540466</v>
      </c>
      <c r="K10" s="800">
        <f t="shared" si="3"/>
        <v>82.993565032648476</v>
      </c>
      <c r="L10" s="800">
        <f t="shared" si="4"/>
        <v>85.450174557614872</v>
      </c>
      <c r="M10" s="800">
        <f t="shared" si="5"/>
        <v>87.979499724520281</v>
      </c>
      <c r="N10" s="800">
        <f t="shared" si="6"/>
        <v>90.58369291636609</v>
      </c>
      <c r="O10" s="800">
        <f t="shared" si="7"/>
        <v>93.264970226690536</v>
      </c>
      <c r="P10" s="800">
        <f t="shared" si="8"/>
        <v>96.025613345400586</v>
      </c>
      <c r="Q10" s="800">
        <f t="shared" si="9"/>
        <v>98.867971500424446</v>
      </c>
      <c r="R10" s="800">
        <f t="shared" si="10"/>
        <v>101.79446345683702</v>
      </c>
      <c r="S10" s="800">
        <f t="shared" si="11"/>
        <v>104.80757957515941</v>
      </c>
      <c r="T10" s="800">
        <f t="shared" si="12"/>
        <v>107.90988393058413</v>
      </c>
      <c r="U10" s="800">
        <f t="shared" si="13"/>
        <v>111.10401649492943</v>
      </c>
      <c r="V10" s="800">
        <f t="shared" si="14"/>
        <v>114.39269538317934</v>
      </c>
      <c r="W10" s="800">
        <f t="shared" si="15"/>
        <v>117.77871916652146</v>
      </c>
      <c r="X10" s="801">
        <f t="shared" ref="X10:X15" si="16">W10*$X$55</f>
        <v>121.2649692538505</v>
      </c>
      <c r="Y10" s="800">
        <f t="shared" ref="Y10:Y15" si="17">X10*$Y$55</f>
        <v>124.85441234376448</v>
      </c>
      <c r="Z10" s="802"/>
      <c r="AA10" s="802"/>
      <c r="AB10" s="802"/>
      <c r="AC10" s="802"/>
      <c r="AD10" s="802"/>
      <c r="AE10" s="802"/>
      <c r="AF10" s="802"/>
      <c r="AG10" s="802"/>
      <c r="AH10" s="802"/>
      <c r="AI10" s="802"/>
      <c r="AJ10" s="802"/>
      <c r="AK10" s="802"/>
      <c r="AL10" s="802"/>
      <c r="AM10" s="802"/>
      <c r="AN10" s="802"/>
      <c r="AO10" s="802"/>
      <c r="AP10" s="802"/>
      <c r="AQ10" s="802"/>
      <c r="AR10" s="802"/>
      <c r="AS10" s="802"/>
      <c r="AT10" s="802"/>
      <c r="AU10" s="802"/>
      <c r="AV10" s="802"/>
      <c r="AW10" s="802"/>
      <c r="AX10" s="802"/>
      <c r="AY10" s="802"/>
      <c r="AZ10" s="802"/>
      <c r="BA10" s="802"/>
    </row>
    <row r="11" spans="1:53" ht="24" hidden="1" outlineLevel="1">
      <c r="A11" s="793" t="s">
        <v>84</v>
      </c>
      <c r="B11" s="803" t="s">
        <v>387</v>
      </c>
      <c r="C11" s="795" t="s">
        <v>63</v>
      </c>
      <c r="D11" s="796"/>
      <c r="E11" s="797"/>
      <c r="F11" s="804">
        <v>1175.9580000000001</v>
      </c>
      <c r="G11" s="799">
        <v>1217.7515473200003</v>
      </c>
      <c r="H11" s="799">
        <v>1241.7412528022044</v>
      </c>
      <c r="I11" s="800">
        <f t="shared" si="1"/>
        <v>1434.0745400782091</v>
      </c>
      <c r="J11" s="800">
        <f t="shared" si="2"/>
        <v>1472.2639450804918</v>
      </c>
      <c r="K11" s="800">
        <f t="shared" si="3"/>
        <v>1515.8429578548744</v>
      </c>
      <c r="L11" s="800">
        <f t="shared" si="4"/>
        <v>1560.7119094073787</v>
      </c>
      <c r="M11" s="800">
        <f t="shared" si="5"/>
        <v>1606.9089819258372</v>
      </c>
      <c r="N11" s="800">
        <f t="shared" si="6"/>
        <v>1654.4734877908422</v>
      </c>
      <c r="O11" s="800">
        <f t="shared" si="7"/>
        <v>1703.4459030294513</v>
      </c>
      <c r="P11" s="800">
        <f t="shared" si="8"/>
        <v>1753.8679017591232</v>
      </c>
      <c r="Q11" s="800">
        <f t="shared" si="9"/>
        <v>1805.7823916511934</v>
      </c>
      <c r="R11" s="800">
        <f t="shared" si="10"/>
        <v>1859.2335504440689</v>
      </c>
      <c r="S11" s="800">
        <f t="shared" si="11"/>
        <v>1914.2668635372136</v>
      </c>
      <c r="T11" s="800">
        <f t="shared" si="12"/>
        <v>1970.9291626979152</v>
      </c>
      <c r="U11" s="800">
        <f t="shared" si="13"/>
        <v>2029.2686659137737</v>
      </c>
      <c r="V11" s="800">
        <f t="shared" si="14"/>
        <v>2089.3350184248216</v>
      </c>
      <c r="W11" s="800">
        <f t="shared" si="15"/>
        <v>2151.1793349701966</v>
      </c>
      <c r="X11" s="801">
        <f t="shared" si="16"/>
        <v>2214.8542432853146</v>
      </c>
      <c r="Y11" s="800">
        <f t="shared" si="17"/>
        <v>2280.4139288865599</v>
      </c>
      <c r="Z11" s="802"/>
      <c r="AA11" s="802"/>
      <c r="AB11" s="802"/>
      <c r="AC11" s="802"/>
      <c r="AD11" s="802"/>
      <c r="AE11" s="802"/>
      <c r="AF11" s="802"/>
      <c r="AG11" s="802"/>
      <c r="AH11" s="802"/>
      <c r="AI11" s="802"/>
      <c r="AJ11" s="802"/>
      <c r="AK11" s="802"/>
      <c r="AL11" s="802"/>
      <c r="AM11" s="802"/>
      <c r="AN11" s="802"/>
      <c r="AO11" s="802"/>
      <c r="AP11" s="802"/>
      <c r="AQ11" s="802"/>
      <c r="AR11" s="802"/>
      <c r="AS11" s="802"/>
      <c r="AT11" s="802"/>
      <c r="AU11" s="802"/>
      <c r="AV11" s="802"/>
      <c r="AW11" s="802"/>
      <c r="AX11" s="802"/>
      <c r="AY11" s="802"/>
      <c r="AZ11" s="802"/>
      <c r="BA11" s="802"/>
    </row>
    <row r="12" spans="1:53" ht="36" hidden="1" outlineLevel="1">
      <c r="A12" s="793" t="s">
        <v>89</v>
      </c>
      <c r="B12" s="803" t="s">
        <v>388</v>
      </c>
      <c r="C12" s="795" t="s">
        <v>63</v>
      </c>
      <c r="D12" s="796"/>
      <c r="E12" s="797"/>
      <c r="F12" s="798">
        <v>559.44000000000005</v>
      </c>
      <c r="G12" s="799">
        <v>579.32249760000013</v>
      </c>
      <c r="H12" s="799">
        <v>590.73515080272011</v>
      </c>
      <c r="I12" s="800">
        <f t="shared" si="1"/>
        <v>682.23411099831219</v>
      </c>
      <c r="J12" s="800">
        <f t="shared" si="2"/>
        <v>700.40200537419719</v>
      </c>
      <c r="K12" s="800">
        <f t="shared" si="3"/>
        <v>721.13390473327343</v>
      </c>
      <c r="L12" s="800">
        <f t="shared" si="4"/>
        <v>742.47946831337833</v>
      </c>
      <c r="M12" s="800">
        <f t="shared" si="5"/>
        <v>764.45686057545436</v>
      </c>
      <c r="N12" s="800">
        <f t="shared" si="6"/>
        <v>787.08478364848781</v>
      </c>
      <c r="O12" s="800">
        <f t="shared" si="7"/>
        <v>810.38249324448316</v>
      </c>
      <c r="P12" s="800">
        <f t="shared" si="8"/>
        <v>834.3698150445199</v>
      </c>
      <c r="Q12" s="800">
        <f t="shared" si="9"/>
        <v>859.06716156983771</v>
      </c>
      <c r="R12" s="800">
        <f t="shared" si="10"/>
        <v>884.49554955230496</v>
      </c>
      <c r="S12" s="800">
        <f t="shared" si="11"/>
        <v>910.67661781905326</v>
      </c>
      <c r="T12" s="800">
        <f t="shared" si="12"/>
        <v>937.63264570649733</v>
      </c>
      <c r="U12" s="800">
        <f t="shared" si="13"/>
        <v>965.38657201940975</v>
      </c>
      <c r="V12" s="800">
        <f t="shared" si="14"/>
        <v>993.96201455118432</v>
      </c>
      <c r="W12" s="800">
        <f t="shared" si="15"/>
        <v>1023.3832901818995</v>
      </c>
      <c r="X12" s="801">
        <f t="shared" si="16"/>
        <v>1053.6754355712837</v>
      </c>
      <c r="Y12" s="800">
        <f t="shared" si="17"/>
        <v>1084.8642284641937</v>
      </c>
      <c r="Z12" s="802"/>
      <c r="AA12" s="802"/>
      <c r="AB12" s="802"/>
      <c r="AC12" s="802"/>
      <c r="AD12" s="802"/>
      <c r="AE12" s="802"/>
      <c r="AF12" s="802"/>
      <c r="AG12" s="802"/>
      <c r="AH12" s="802"/>
      <c r="AI12" s="802"/>
      <c r="AJ12" s="802"/>
      <c r="AK12" s="802"/>
      <c r="AL12" s="802"/>
      <c r="AM12" s="802"/>
      <c r="AN12" s="802"/>
      <c r="AO12" s="802"/>
      <c r="AP12" s="802"/>
      <c r="AQ12" s="802"/>
      <c r="AR12" s="802"/>
      <c r="AS12" s="802"/>
      <c r="AT12" s="802"/>
      <c r="AU12" s="802"/>
      <c r="AV12" s="802"/>
      <c r="AW12" s="802"/>
      <c r="AX12" s="802"/>
      <c r="AY12" s="802"/>
      <c r="AZ12" s="802"/>
      <c r="BA12" s="802"/>
    </row>
    <row r="13" spans="1:53" ht="25.5" hidden="1" outlineLevel="1">
      <c r="A13" s="793" t="s">
        <v>389</v>
      </c>
      <c r="B13" s="805" t="s">
        <v>390</v>
      </c>
      <c r="C13" s="795" t="s">
        <v>63</v>
      </c>
      <c r="D13" s="796"/>
      <c r="E13" s="797"/>
      <c r="F13" s="798">
        <v>166.42497694915255</v>
      </c>
      <c r="G13" s="799">
        <v>172.33972062992544</v>
      </c>
      <c r="H13" s="799">
        <v>175.73481312633496</v>
      </c>
      <c r="I13" s="800">
        <f t="shared" si="1"/>
        <v>202.9543761561913</v>
      </c>
      <c r="J13" s="800">
        <f t="shared" si="2"/>
        <v>208.35905119323067</v>
      </c>
      <c r="K13" s="800">
        <f t="shared" si="3"/>
        <v>214.52647910855032</v>
      </c>
      <c r="L13" s="800">
        <f t="shared" si="4"/>
        <v>220.87646289016342</v>
      </c>
      <c r="M13" s="800">
        <f t="shared" si="5"/>
        <v>227.41440619171229</v>
      </c>
      <c r="N13" s="800">
        <f t="shared" si="6"/>
        <v>234.14587261498698</v>
      </c>
      <c r="O13" s="800">
        <f t="shared" si="7"/>
        <v>241.0765904443906</v>
      </c>
      <c r="P13" s="800">
        <f t="shared" si="8"/>
        <v>248.21245752154459</v>
      </c>
      <c r="Q13" s="800">
        <f t="shared" si="9"/>
        <v>255.55954626418233</v>
      </c>
      <c r="R13" s="800">
        <f t="shared" si="10"/>
        <v>263.12410883360212</v>
      </c>
      <c r="S13" s="800">
        <f t="shared" si="11"/>
        <v>270.91258245507674</v>
      </c>
      <c r="T13" s="800">
        <f t="shared" si="12"/>
        <v>278.93159489574703</v>
      </c>
      <c r="U13" s="800">
        <f t="shared" si="13"/>
        <v>287.18797010466113</v>
      </c>
      <c r="V13" s="800">
        <f t="shared" si="14"/>
        <v>295.68873401975912</v>
      </c>
      <c r="W13" s="800">
        <f t="shared" si="15"/>
        <v>304.441120546744</v>
      </c>
      <c r="X13" s="801">
        <f t="shared" si="16"/>
        <v>313.45257771492766</v>
      </c>
      <c r="Y13" s="800">
        <f t="shared" si="17"/>
        <v>322.73077401528951</v>
      </c>
      <c r="Z13" s="802"/>
      <c r="AA13" s="802"/>
      <c r="AB13" s="802"/>
      <c r="AC13" s="802"/>
      <c r="AD13" s="802"/>
      <c r="AE13" s="802"/>
      <c r="AF13" s="802"/>
      <c r="AG13" s="802"/>
      <c r="AH13" s="802"/>
      <c r="AI13" s="802"/>
      <c r="AJ13" s="802"/>
      <c r="AK13" s="802"/>
      <c r="AL13" s="802"/>
      <c r="AM13" s="802"/>
      <c r="AN13" s="802"/>
      <c r="AO13" s="802"/>
      <c r="AP13" s="802"/>
      <c r="AQ13" s="802"/>
      <c r="AR13" s="802"/>
      <c r="AS13" s="802"/>
      <c r="AT13" s="802"/>
      <c r="AU13" s="802"/>
      <c r="AV13" s="802"/>
      <c r="AW13" s="802"/>
      <c r="AX13" s="802"/>
      <c r="AY13" s="802"/>
      <c r="AZ13" s="802"/>
      <c r="BA13" s="802"/>
    </row>
    <row r="14" spans="1:53" ht="25.5" hidden="1" outlineLevel="1">
      <c r="A14" s="806" t="s">
        <v>98</v>
      </c>
      <c r="B14" s="805" t="s">
        <v>391</v>
      </c>
      <c r="C14" s="795" t="s">
        <v>63</v>
      </c>
      <c r="D14" s="795"/>
      <c r="E14" s="807"/>
      <c r="F14" s="808"/>
      <c r="G14" s="799">
        <f>F14*$G$55</f>
        <v>0</v>
      </c>
      <c r="H14" s="799">
        <f>G14*$H$55</f>
        <v>0</v>
      </c>
      <c r="I14" s="800">
        <f t="shared" si="1"/>
        <v>0</v>
      </c>
      <c r="J14" s="800">
        <f t="shared" si="2"/>
        <v>0</v>
      </c>
      <c r="K14" s="800">
        <f t="shared" si="3"/>
        <v>0</v>
      </c>
      <c r="L14" s="800">
        <f t="shared" si="4"/>
        <v>0</v>
      </c>
      <c r="M14" s="800">
        <f t="shared" si="5"/>
        <v>0</v>
      </c>
      <c r="N14" s="800">
        <f t="shared" si="6"/>
        <v>0</v>
      </c>
      <c r="O14" s="800">
        <f t="shared" si="7"/>
        <v>0</v>
      </c>
      <c r="P14" s="800">
        <f t="shared" si="8"/>
        <v>0</v>
      </c>
      <c r="Q14" s="800">
        <f t="shared" si="9"/>
        <v>0</v>
      </c>
      <c r="R14" s="800">
        <f t="shared" si="10"/>
        <v>0</v>
      </c>
      <c r="S14" s="800">
        <f t="shared" si="11"/>
        <v>0</v>
      </c>
      <c r="T14" s="800">
        <f t="shared" si="12"/>
        <v>0</v>
      </c>
      <c r="U14" s="800">
        <f t="shared" si="13"/>
        <v>0</v>
      </c>
      <c r="V14" s="800">
        <f t="shared" si="14"/>
        <v>0</v>
      </c>
      <c r="W14" s="800">
        <f t="shared" si="15"/>
        <v>0</v>
      </c>
      <c r="X14" s="801">
        <f t="shared" si="16"/>
        <v>0</v>
      </c>
      <c r="Y14" s="800">
        <f t="shared" si="17"/>
        <v>0</v>
      </c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J14" s="802"/>
      <c r="AK14" s="802"/>
      <c r="AL14" s="802"/>
      <c r="AM14" s="802"/>
      <c r="AN14" s="802"/>
      <c r="AO14" s="802"/>
      <c r="AP14" s="802"/>
      <c r="AQ14" s="802"/>
      <c r="AR14" s="802"/>
      <c r="AS14" s="802"/>
      <c r="AT14" s="802"/>
      <c r="AU14" s="802"/>
      <c r="AV14" s="802"/>
      <c r="AW14" s="802"/>
      <c r="AX14" s="802"/>
      <c r="AY14" s="802"/>
      <c r="AZ14" s="802"/>
      <c r="BA14" s="802"/>
    </row>
    <row r="15" spans="1:53" ht="24" hidden="1" outlineLevel="1">
      <c r="A15" s="806" t="s">
        <v>392</v>
      </c>
      <c r="B15" s="805" t="s">
        <v>393</v>
      </c>
      <c r="C15" s="795" t="s">
        <v>63</v>
      </c>
      <c r="D15" s="795"/>
      <c r="E15" s="807"/>
      <c r="F15" s="807">
        <v>122.79900000000001</v>
      </c>
      <c r="G15" s="800">
        <v>127.164</v>
      </c>
      <c r="H15" s="799">
        <v>129.66900000000001</v>
      </c>
      <c r="I15" s="800">
        <f t="shared" si="1"/>
        <v>149.75342980493045</v>
      </c>
      <c r="J15" s="800">
        <f t="shared" si="2"/>
        <v>153.74136364063574</v>
      </c>
      <c r="K15" s="800">
        <f t="shared" si="3"/>
        <v>158.29210800439856</v>
      </c>
      <c r="L15" s="800">
        <f t="shared" si="4"/>
        <v>162.97755440132877</v>
      </c>
      <c r="M15" s="800">
        <f t="shared" si="5"/>
        <v>167.80169001160812</v>
      </c>
      <c r="N15" s="800">
        <f t="shared" si="6"/>
        <v>172.76862003595173</v>
      </c>
      <c r="O15" s="800">
        <f t="shared" si="7"/>
        <v>177.88257118901592</v>
      </c>
      <c r="P15" s="800">
        <f t="shared" si="8"/>
        <v>183.14789529621081</v>
      </c>
      <c r="Q15" s="800">
        <f t="shared" si="9"/>
        <v>188.56907299697866</v>
      </c>
      <c r="R15" s="800">
        <f t="shared" si="10"/>
        <v>194.15071755768923</v>
      </c>
      <c r="S15" s="800">
        <f t="shared" si="11"/>
        <v>199.89757879739685</v>
      </c>
      <c r="T15" s="800">
        <f t="shared" si="12"/>
        <v>205.81454712979982</v>
      </c>
      <c r="U15" s="800">
        <f t="shared" si="13"/>
        <v>211.90665772484192</v>
      </c>
      <c r="V15" s="800">
        <f t="shared" si="14"/>
        <v>218.17909479349726</v>
      </c>
      <c r="W15" s="800">
        <f t="shared" si="15"/>
        <v>224.6371959993848</v>
      </c>
      <c r="X15" s="801">
        <f t="shared" si="16"/>
        <v>231.28645700096661</v>
      </c>
      <c r="Y15" s="800">
        <f t="shared" si="17"/>
        <v>238.13253612819523</v>
      </c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</row>
    <row r="16" spans="1:53" ht="24" hidden="1" outlineLevel="1">
      <c r="A16" s="809" t="s">
        <v>28</v>
      </c>
      <c r="B16" s="788" t="s">
        <v>394</v>
      </c>
      <c r="C16" s="787" t="s">
        <v>63</v>
      </c>
      <c r="D16" s="787"/>
      <c r="E16" s="810">
        <f>SUM(E17:E20)+SUM(E23:E26)++SUM(E29:E31)</f>
        <v>393.36516553984018</v>
      </c>
      <c r="F16" s="810">
        <f>SUM(F17:F20)+SUM(F23:F26)++SUM(F29:F31)</f>
        <v>1826.3237004083103</v>
      </c>
      <c r="G16" s="810">
        <f>SUM(G17:G20)+SUM(G23:G26)++SUM(G29:G31)</f>
        <v>3772.8018223549207</v>
      </c>
      <c r="H16" s="810">
        <f>SUM(H17:H20)+SUM(H23:H26)++SUM(H29:H31)</f>
        <v>6818.4130992651772</v>
      </c>
      <c r="I16" s="810" t="e">
        <f ca="1">SUM(I17:I20)+SUM(I23:I26)++SUM(I29:I31)</f>
        <v>#VALUE!</v>
      </c>
      <c r="J16" s="810" t="e">
        <f t="shared" ref="J16:Y16" ca="1" si="18">SUM(J17:J20)+SUM(J23:J26)++SUM(J29:J31)</f>
        <v>#VALUE!</v>
      </c>
      <c r="K16" s="810" t="e">
        <f t="shared" ca="1" si="18"/>
        <v>#VALUE!</v>
      </c>
      <c r="L16" s="810" t="e">
        <f t="shared" ca="1" si="18"/>
        <v>#VALUE!</v>
      </c>
      <c r="M16" s="810" t="e">
        <f t="shared" ca="1" si="18"/>
        <v>#VALUE!</v>
      </c>
      <c r="N16" s="810" t="e">
        <f t="shared" ca="1" si="18"/>
        <v>#VALUE!</v>
      </c>
      <c r="O16" s="810" t="e">
        <f t="shared" ca="1" si="18"/>
        <v>#VALUE!</v>
      </c>
      <c r="P16" s="810">
        <f t="shared" si="18"/>
        <v>4637.3451602799905</v>
      </c>
      <c r="Q16" s="810">
        <f t="shared" si="18"/>
        <v>655.21592694945969</v>
      </c>
      <c r="R16" s="810">
        <f t="shared" si="18"/>
        <v>641.85926225800722</v>
      </c>
      <c r="S16" s="810">
        <f t="shared" si="18"/>
        <v>661.0813337927782</v>
      </c>
      <c r="T16" s="810">
        <f t="shared" si="18"/>
        <v>680.88130013985574</v>
      </c>
      <c r="U16" s="810">
        <f t="shared" si="18"/>
        <v>701.27662384547909</v>
      </c>
      <c r="V16" s="810">
        <f t="shared" si="18"/>
        <v>722.28529862164839</v>
      </c>
      <c r="W16" s="810">
        <f t="shared" si="18"/>
        <v>743.92586563960595</v>
      </c>
      <c r="X16" s="811">
        <f t="shared" si="18"/>
        <v>766.21743032844529</v>
      </c>
      <c r="Y16" s="810">
        <f t="shared" si="18"/>
        <v>789.19217969471049</v>
      </c>
      <c r="Z16" s="812"/>
      <c r="AA16" s="812"/>
      <c r="AB16" s="812"/>
      <c r="AC16" s="812"/>
      <c r="AD16" s="812"/>
      <c r="AE16" s="812"/>
      <c r="AF16" s="812"/>
      <c r="AG16" s="812"/>
      <c r="AH16" s="812"/>
      <c r="AI16" s="812"/>
      <c r="AJ16" s="812"/>
      <c r="AK16" s="812"/>
      <c r="AL16" s="812"/>
      <c r="AM16" s="812"/>
      <c r="AN16" s="812"/>
      <c r="AO16" s="812"/>
      <c r="AP16" s="812"/>
      <c r="AQ16" s="812"/>
      <c r="AR16" s="812"/>
      <c r="AS16" s="812"/>
      <c r="AT16" s="812"/>
      <c r="AU16" s="812"/>
      <c r="AV16" s="812"/>
      <c r="AW16" s="812"/>
      <c r="AX16" s="812"/>
      <c r="AY16" s="812"/>
      <c r="AZ16" s="812"/>
      <c r="BA16" s="812"/>
    </row>
    <row r="17" spans="1:54" ht="36" hidden="1" outlineLevel="1">
      <c r="A17" s="806" t="s">
        <v>326</v>
      </c>
      <c r="B17" s="803" t="s">
        <v>395</v>
      </c>
      <c r="C17" s="795" t="s">
        <v>63</v>
      </c>
      <c r="D17" s="795"/>
      <c r="E17" s="807">
        <v>0</v>
      </c>
      <c r="F17" s="807">
        <v>0</v>
      </c>
      <c r="G17" s="813">
        <f t="shared" ref="G17:Y17" si="19">F17*(1+G50)</f>
        <v>0</v>
      </c>
      <c r="H17" s="813">
        <f t="shared" si="19"/>
        <v>0</v>
      </c>
      <c r="I17" s="813">
        <f t="shared" si="19"/>
        <v>0</v>
      </c>
      <c r="J17" s="813">
        <f t="shared" si="19"/>
        <v>0</v>
      </c>
      <c r="K17" s="813">
        <f t="shared" si="19"/>
        <v>0</v>
      </c>
      <c r="L17" s="813">
        <f t="shared" si="19"/>
        <v>0</v>
      </c>
      <c r="M17" s="813">
        <f t="shared" si="19"/>
        <v>0</v>
      </c>
      <c r="N17" s="813">
        <f t="shared" si="19"/>
        <v>0</v>
      </c>
      <c r="O17" s="813">
        <f t="shared" si="19"/>
        <v>0</v>
      </c>
      <c r="P17" s="813">
        <f t="shared" si="19"/>
        <v>0</v>
      </c>
      <c r="Q17" s="813">
        <f t="shared" si="19"/>
        <v>0</v>
      </c>
      <c r="R17" s="813">
        <f t="shared" si="19"/>
        <v>0</v>
      </c>
      <c r="S17" s="813">
        <f t="shared" si="19"/>
        <v>0</v>
      </c>
      <c r="T17" s="813">
        <f t="shared" si="19"/>
        <v>0</v>
      </c>
      <c r="U17" s="813">
        <f t="shared" si="19"/>
        <v>0</v>
      </c>
      <c r="V17" s="813">
        <f t="shared" si="19"/>
        <v>0</v>
      </c>
      <c r="W17" s="813">
        <f t="shared" si="19"/>
        <v>0</v>
      </c>
      <c r="X17" s="814">
        <f t="shared" si="19"/>
        <v>0</v>
      </c>
      <c r="Y17" s="813">
        <f t="shared" si="19"/>
        <v>0</v>
      </c>
      <c r="Z17" s="815"/>
      <c r="AA17" s="815"/>
      <c r="AB17" s="815"/>
      <c r="AC17" s="815"/>
      <c r="AD17" s="815"/>
      <c r="AE17" s="815"/>
      <c r="AF17" s="815"/>
      <c r="AG17" s="815"/>
      <c r="AH17" s="815"/>
      <c r="AI17" s="815"/>
      <c r="AJ17" s="815"/>
      <c r="AK17" s="815"/>
      <c r="AL17" s="815"/>
      <c r="AM17" s="815"/>
      <c r="AN17" s="815"/>
      <c r="AO17" s="815"/>
      <c r="AP17" s="815"/>
      <c r="AQ17" s="815"/>
      <c r="AR17" s="815"/>
      <c r="AS17" s="815"/>
      <c r="AT17" s="815"/>
      <c r="AU17" s="815"/>
      <c r="AV17" s="815"/>
      <c r="AW17" s="815"/>
      <c r="AX17" s="815"/>
      <c r="AY17" s="815"/>
      <c r="AZ17" s="815"/>
      <c r="BA17" s="815"/>
    </row>
    <row r="18" spans="1:54" ht="24" hidden="1" outlineLevel="1">
      <c r="A18" s="806" t="s">
        <v>396</v>
      </c>
      <c r="B18" s="803" t="s">
        <v>397</v>
      </c>
      <c r="C18" s="795" t="s">
        <v>63</v>
      </c>
      <c r="D18" s="795"/>
      <c r="E18" s="807">
        <v>0</v>
      </c>
      <c r="F18" s="807">
        <v>0</v>
      </c>
      <c r="G18" s="816">
        <v>0</v>
      </c>
      <c r="H18" s="813">
        <f t="shared" ref="H18:Y18" si="20">G18*(1+H50)</f>
        <v>0</v>
      </c>
      <c r="I18" s="813">
        <f t="shared" si="20"/>
        <v>0</v>
      </c>
      <c r="J18" s="813">
        <f t="shared" si="20"/>
        <v>0</v>
      </c>
      <c r="K18" s="813">
        <f t="shared" si="20"/>
        <v>0</v>
      </c>
      <c r="L18" s="813">
        <f t="shared" si="20"/>
        <v>0</v>
      </c>
      <c r="M18" s="813">
        <f t="shared" si="20"/>
        <v>0</v>
      </c>
      <c r="N18" s="813">
        <f t="shared" si="20"/>
        <v>0</v>
      </c>
      <c r="O18" s="813">
        <f t="shared" si="20"/>
        <v>0</v>
      </c>
      <c r="P18" s="813">
        <f t="shared" si="20"/>
        <v>0</v>
      </c>
      <c r="Q18" s="813">
        <f t="shared" si="20"/>
        <v>0</v>
      </c>
      <c r="R18" s="813">
        <f t="shared" si="20"/>
        <v>0</v>
      </c>
      <c r="S18" s="813">
        <f t="shared" si="20"/>
        <v>0</v>
      </c>
      <c r="T18" s="813">
        <f t="shared" si="20"/>
        <v>0</v>
      </c>
      <c r="U18" s="813">
        <f t="shared" si="20"/>
        <v>0</v>
      </c>
      <c r="V18" s="813">
        <f t="shared" si="20"/>
        <v>0</v>
      </c>
      <c r="W18" s="813">
        <f t="shared" si="20"/>
        <v>0</v>
      </c>
      <c r="X18" s="814">
        <f t="shared" si="20"/>
        <v>0</v>
      </c>
      <c r="Y18" s="813">
        <f t="shared" si="20"/>
        <v>0</v>
      </c>
      <c r="Z18" s="815"/>
      <c r="AA18" s="815"/>
      <c r="AB18" s="815"/>
      <c r="AC18" s="815"/>
      <c r="AD18" s="815"/>
      <c r="AE18" s="815"/>
      <c r="AF18" s="815"/>
      <c r="AG18" s="815"/>
      <c r="AH18" s="815"/>
      <c r="AI18" s="815"/>
      <c r="AJ18" s="815"/>
      <c r="AK18" s="815"/>
      <c r="AL18" s="815"/>
      <c r="AM18" s="815"/>
      <c r="AN18" s="815"/>
      <c r="AO18" s="815"/>
      <c r="AP18" s="815"/>
      <c r="AQ18" s="815"/>
      <c r="AR18" s="815"/>
      <c r="AS18" s="815"/>
      <c r="AT18" s="815"/>
      <c r="AU18" s="815"/>
      <c r="AV18" s="815"/>
      <c r="AW18" s="815"/>
      <c r="AX18" s="815"/>
      <c r="AY18" s="815"/>
      <c r="AZ18" s="815"/>
      <c r="BA18" s="815"/>
    </row>
    <row r="19" spans="1:54" ht="24" hidden="1" outlineLevel="1">
      <c r="A19" s="817" t="s">
        <v>398</v>
      </c>
      <c r="B19" s="803" t="s">
        <v>399</v>
      </c>
      <c r="C19" s="795" t="s">
        <v>63</v>
      </c>
      <c r="D19" s="795"/>
      <c r="E19" s="807">
        <v>0</v>
      </c>
      <c r="F19" s="807">
        <v>0</v>
      </c>
      <c r="G19" s="813">
        <v>0</v>
      </c>
      <c r="H19" s="813">
        <v>0</v>
      </c>
      <c r="I19" s="813">
        <v>0</v>
      </c>
      <c r="J19" s="813">
        <v>0</v>
      </c>
      <c r="K19" s="813">
        <v>0</v>
      </c>
      <c r="L19" s="813">
        <v>0</v>
      </c>
      <c r="M19" s="813">
        <v>0</v>
      </c>
      <c r="N19" s="813">
        <v>0</v>
      </c>
      <c r="O19" s="813">
        <v>0</v>
      </c>
      <c r="P19" s="813">
        <v>0</v>
      </c>
      <c r="Q19" s="813">
        <v>0</v>
      </c>
      <c r="R19" s="813">
        <v>0</v>
      </c>
      <c r="S19" s="813">
        <v>0</v>
      </c>
      <c r="T19" s="813">
        <v>0</v>
      </c>
      <c r="U19" s="813">
        <v>0</v>
      </c>
      <c r="V19" s="813">
        <v>0</v>
      </c>
      <c r="W19" s="813">
        <v>0</v>
      </c>
      <c r="X19" s="814">
        <v>0</v>
      </c>
      <c r="Y19" s="813">
        <v>0</v>
      </c>
      <c r="Z19" s="815"/>
      <c r="AA19" s="815"/>
      <c r="AB19" s="815"/>
      <c r="AC19" s="815"/>
      <c r="AD19" s="815"/>
      <c r="AE19" s="815"/>
      <c r="AF19" s="815"/>
      <c r="AG19" s="815"/>
      <c r="AH19" s="815"/>
      <c r="AI19" s="815"/>
      <c r="AJ19" s="815"/>
      <c r="AK19" s="815"/>
      <c r="AL19" s="815"/>
      <c r="AM19" s="815"/>
      <c r="AN19" s="815"/>
      <c r="AO19" s="815"/>
      <c r="AP19" s="815"/>
      <c r="AQ19" s="815"/>
      <c r="AR19" s="815"/>
      <c r="AS19" s="815"/>
      <c r="AT19" s="815"/>
      <c r="AU19" s="815"/>
      <c r="AV19" s="815"/>
      <c r="AW19" s="815"/>
      <c r="AX19" s="815"/>
      <c r="AY19" s="815"/>
      <c r="AZ19" s="815"/>
      <c r="BA19" s="815"/>
    </row>
    <row r="20" spans="1:54" ht="24" hidden="1" outlineLevel="1">
      <c r="A20" s="817" t="s">
        <v>400</v>
      </c>
      <c r="B20" s="818" t="s">
        <v>401</v>
      </c>
      <c r="C20" s="795" t="s">
        <v>63</v>
      </c>
      <c r="D20" s="795"/>
      <c r="E20" s="808">
        <f>E21+E22</f>
        <v>0</v>
      </c>
      <c r="F20" s="808">
        <f>F21+F22</f>
        <v>350.28265860000005</v>
      </c>
      <c r="G20" s="808">
        <f t="shared" ref="G20:X20" si="21">G21+G22</f>
        <v>1000.6962738750001</v>
      </c>
      <c r="H20" s="808">
        <f t="shared" si="21"/>
        <v>1008.3498986815745</v>
      </c>
      <c r="I20" s="808">
        <f t="shared" si="21"/>
        <v>1015.9537092731538</v>
      </c>
      <c r="J20" s="808">
        <f t="shared" si="21"/>
        <v>885.3304810349083</v>
      </c>
      <c r="K20" s="808">
        <f t="shared" si="21"/>
        <v>754.70725279666294</v>
      </c>
      <c r="L20" s="808">
        <f t="shared" si="21"/>
        <v>624.0840245584177</v>
      </c>
      <c r="M20" s="808">
        <f t="shared" si="21"/>
        <v>493.46079632017234</v>
      </c>
      <c r="N20" s="808">
        <f t="shared" si="21"/>
        <v>362.83756808192697</v>
      </c>
      <c r="O20" s="808">
        <f t="shared" si="21"/>
        <v>233.6940284936814</v>
      </c>
      <c r="P20" s="808">
        <f t="shared" si="21"/>
        <v>113.29042013545721</v>
      </c>
      <c r="Q20" s="808">
        <f t="shared" si="21"/>
        <v>31.236866925001689</v>
      </c>
      <c r="R20" s="808">
        <f t="shared" si="21"/>
        <v>0</v>
      </c>
      <c r="S20" s="808">
        <f t="shared" si="21"/>
        <v>0</v>
      </c>
      <c r="T20" s="808">
        <f t="shared" si="21"/>
        <v>0</v>
      </c>
      <c r="U20" s="808">
        <f t="shared" si="21"/>
        <v>0</v>
      </c>
      <c r="V20" s="808">
        <f t="shared" si="21"/>
        <v>0</v>
      </c>
      <c r="W20" s="808">
        <f t="shared" si="21"/>
        <v>0</v>
      </c>
      <c r="X20" s="819">
        <f t="shared" si="21"/>
        <v>0</v>
      </c>
      <c r="Y20" s="808">
        <f>Y21+Y22</f>
        <v>0</v>
      </c>
      <c r="Z20" s="820"/>
      <c r="AA20" s="820"/>
      <c r="AB20" s="820"/>
      <c r="AC20" s="820"/>
      <c r="AD20" s="820"/>
      <c r="AE20" s="820"/>
      <c r="AF20" s="820"/>
      <c r="AG20" s="820"/>
      <c r="AH20" s="820"/>
      <c r="AI20" s="820"/>
      <c r="AJ20" s="820"/>
      <c r="AK20" s="820"/>
      <c r="AL20" s="820"/>
      <c r="AM20" s="820"/>
      <c r="AN20" s="820"/>
      <c r="AO20" s="820"/>
      <c r="AP20" s="820"/>
      <c r="AQ20" s="820"/>
      <c r="AR20" s="820"/>
      <c r="AS20" s="820"/>
      <c r="AT20" s="820"/>
      <c r="AU20" s="820"/>
      <c r="AV20" s="820"/>
      <c r="AW20" s="820"/>
      <c r="AX20" s="820"/>
      <c r="AY20" s="820"/>
      <c r="AZ20" s="820"/>
      <c r="BA20" s="820"/>
    </row>
    <row r="21" spans="1:54" hidden="1" outlineLevel="1">
      <c r="A21" s="821"/>
      <c r="B21" s="818" t="s">
        <v>402</v>
      </c>
      <c r="C21" s="795"/>
      <c r="D21" s="795"/>
      <c r="E21" s="807"/>
      <c r="F21" s="808">
        <v>350.28265860000005</v>
      </c>
      <c r="G21" s="822">
        <v>1000.6962738750001</v>
      </c>
      <c r="H21" s="822">
        <v>922.58801865000055</v>
      </c>
      <c r="I21" s="822">
        <v>818.92232685000079</v>
      </c>
      <c r="J21" s="822">
        <v>715.25663505000102</v>
      </c>
      <c r="K21" s="822">
        <v>611.59094325000137</v>
      </c>
      <c r="L21" s="822">
        <v>507.92525145000172</v>
      </c>
      <c r="M21" s="822">
        <v>404.25955965000196</v>
      </c>
      <c r="N21" s="822">
        <v>300.59386785000225</v>
      </c>
      <c r="O21" s="822">
        <v>198.40786470000231</v>
      </c>
      <c r="P21" s="822">
        <v>102.5590226250023</v>
      </c>
      <c r="Q21" s="822">
        <v>31.236866925001689</v>
      </c>
      <c r="R21" s="822">
        <v>0</v>
      </c>
      <c r="S21" s="822">
        <v>0</v>
      </c>
      <c r="T21" s="822">
        <v>0</v>
      </c>
      <c r="U21" s="822">
        <v>0</v>
      </c>
      <c r="V21" s="822">
        <v>0</v>
      </c>
      <c r="W21" s="822">
        <v>0</v>
      </c>
      <c r="X21" s="823">
        <v>0</v>
      </c>
      <c r="Y21" s="822">
        <v>0</v>
      </c>
      <c r="Z21" s="824"/>
      <c r="AA21" s="824"/>
      <c r="AB21" s="824"/>
      <c r="AC21" s="824"/>
      <c r="AD21" s="824"/>
      <c r="AE21" s="824"/>
      <c r="AF21" s="824"/>
      <c r="AG21" s="824"/>
      <c r="AH21" s="824"/>
      <c r="AI21" s="824"/>
      <c r="AJ21" s="824"/>
      <c r="AK21" s="824"/>
      <c r="AL21" s="824"/>
      <c r="AM21" s="824"/>
      <c r="AN21" s="824"/>
      <c r="AO21" s="824"/>
      <c r="AP21" s="824"/>
      <c r="AQ21" s="824"/>
      <c r="AR21" s="824"/>
      <c r="AS21" s="824"/>
      <c r="AT21" s="824"/>
      <c r="AU21" s="824"/>
      <c r="AV21" s="824"/>
      <c r="AW21" s="824"/>
      <c r="AX21" s="824"/>
      <c r="AY21" s="824"/>
      <c r="AZ21" s="824"/>
      <c r="BA21" s="824"/>
    </row>
    <row r="22" spans="1:54" hidden="1" outlineLevel="1">
      <c r="A22" s="821"/>
      <c r="B22" s="818" t="s">
        <v>403</v>
      </c>
      <c r="C22" s="795"/>
      <c r="D22" s="795"/>
      <c r="E22" s="807"/>
      <c r="F22" s="808"/>
      <c r="G22" s="822"/>
      <c r="H22" s="822">
        <v>85.761880031573966</v>
      </c>
      <c r="I22" s="822">
        <v>197.03138242315296</v>
      </c>
      <c r="J22" s="822">
        <v>170.07384598490725</v>
      </c>
      <c r="K22" s="822">
        <v>143.1163095466616</v>
      </c>
      <c r="L22" s="822">
        <v>116.15877310841597</v>
      </c>
      <c r="M22" s="822">
        <v>89.201236670170374</v>
      </c>
      <c r="N22" s="822">
        <v>62.243700231924727</v>
      </c>
      <c r="O22" s="822">
        <v>35.28616379367908</v>
      </c>
      <c r="P22" s="822">
        <v>10.731397510454913</v>
      </c>
      <c r="Q22" s="822">
        <v>0</v>
      </c>
      <c r="R22" s="822">
        <v>0</v>
      </c>
      <c r="S22" s="822">
        <v>0</v>
      </c>
      <c r="T22" s="822">
        <v>0</v>
      </c>
      <c r="U22" s="822">
        <v>0</v>
      </c>
      <c r="V22" s="822">
        <v>0</v>
      </c>
      <c r="W22" s="822">
        <v>0</v>
      </c>
      <c r="X22" s="823">
        <v>0</v>
      </c>
      <c r="Y22" s="822">
        <v>0</v>
      </c>
      <c r="Z22" s="824"/>
      <c r="AA22" s="824"/>
      <c r="AB22" s="824"/>
      <c r="AC22" s="824"/>
      <c r="AD22" s="824"/>
      <c r="AE22" s="824"/>
      <c r="AF22" s="824"/>
      <c r="AG22" s="824"/>
      <c r="AH22" s="824"/>
      <c r="AI22" s="824"/>
      <c r="AJ22" s="824"/>
      <c r="AK22" s="824"/>
      <c r="AL22" s="824"/>
      <c r="AM22" s="824"/>
      <c r="AN22" s="824"/>
      <c r="AO22" s="824"/>
      <c r="AP22" s="824"/>
      <c r="AQ22" s="824"/>
      <c r="AR22" s="824"/>
      <c r="AS22" s="824"/>
      <c r="AT22" s="824"/>
      <c r="AU22" s="824"/>
      <c r="AV22" s="824"/>
      <c r="AW22" s="824"/>
      <c r="AX22" s="824"/>
      <c r="AY22" s="824"/>
      <c r="AZ22" s="824"/>
      <c r="BA22" s="824"/>
    </row>
    <row r="23" spans="1:54" ht="24" hidden="1" outlineLevel="1">
      <c r="A23" s="821"/>
      <c r="B23" s="818" t="s">
        <v>404</v>
      </c>
      <c r="C23" s="795" t="s">
        <v>63</v>
      </c>
      <c r="D23" s="795"/>
      <c r="E23" s="807">
        <v>15</v>
      </c>
      <c r="F23" s="808"/>
      <c r="G23" s="822">
        <v>10.8</v>
      </c>
      <c r="H23" s="822">
        <v>5.4</v>
      </c>
      <c r="I23" s="822">
        <f>H23*I50</f>
        <v>5.5998000000000001</v>
      </c>
      <c r="J23" s="822">
        <f t="shared" ref="J23:Y23" si="22">I23*J50</f>
        <v>5.8237920000000001</v>
      </c>
      <c r="K23" s="822">
        <f t="shared" si="22"/>
        <v>6.0567436800000003</v>
      </c>
      <c r="L23" s="822">
        <f t="shared" si="22"/>
        <v>6.2990134272000002</v>
      </c>
      <c r="M23" s="822">
        <f t="shared" si="22"/>
        <v>6.5509739642880005</v>
      </c>
      <c r="N23" s="822">
        <f t="shared" si="22"/>
        <v>6.8130129228595209</v>
      </c>
      <c r="O23" s="822">
        <f t="shared" si="22"/>
        <v>7.0855334397739016</v>
      </c>
      <c r="P23" s="822">
        <f t="shared" si="22"/>
        <v>7.3689547773648583</v>
      </c>
      <c r="Q23" s="822">
        <f t="shared" si="22"/>
        <v>7.6637129684594525</v>
      </c>
      <c r="R23" s="822">
        <f t="shared" si="22"/>
        <v>7.9702614871978312</v>
      </c>
      <c r="S23" s="822">
        <f t="shared" si="22"/>
        <v>8.2890719466857448</v>
      </c>
      <c r="T23" s="822">
        <f t="shared" si="22"/>
        <v>8.620634824553175</v>
      </c>
      <c r="U23" s="822">
        <f t="shared" si="22"/>
        <v>8.965460217535302</v>
      </c>
      <c r="V23" s="822">
        <f t="shared" si="22"/>
        <v>9.3240786262367141</v>
      </c>
      <c r="W23" s="822">
        <f t="shared" si="22"/>
        <v>9.6970417712861838</v>
      </c>
      <c r="X23" s="823">
        <f t="shared" si="22"/>
        <v>10.084923442137631</v>
      </c>
      <c r="Y23" s="822">
        <f t="shared" si="22"/>
        <v>10.488320379823136</v>
      </c>
      <c r="Z23" s="824"/>
      <c r="AA23" s="824"/>
      <c r="AB23" s="824"/>
      <c r="AC23" s="824"/>
      <c r="AD23" s="824"/>
      <c r="AE23" s="824"/>
      <c r="AF23" s="824"/>
      <c r="AG23" s="824"/>
      <c r="AH23" s="824"/>
      <c r="AI23" s="824"/>
      <c r="AJ23" s="824"/>
      <c r="AK23" s="824"/>
      <c r="AL23" s="824"/>
      <c r="AM23" s="824"/>
      <c r="AN23" s="824"/>
      <c r="AO23" s="824"/>
      <c r="AP23" s="824"/>
      <c r="AQ23" s="824"/>
      <c r="AR23" s="824"/>
      <c r="AS23" s="824"/>
      <c r="AT23" s="824"/>
      <c r="AU23" s="824"/>
      <c r="AV23" s="824"/>
      <c r="AW23" s="824"/>
      <c r="AX23" s="824"/>
      <c r="AY23" s="824"/>
      <c r="AZ23" s="824"/>
      <c r="BA23" s="824"/>
    </row>
    <row r="24" spans="1:54" ht="24" hidden="1" outlineLevel="1">
      <c r="A24" s="825" t="s">
        <v>405</v>
      </c>
      <c r="B24" s="803" t="s">
        <v>406</v>
      </c>
      <c r="C24" s="795" t="s">
        <v>63</v>
      </c>
      <c r="D24" s="795"/>
      <c r="E24" s="808">
        <v>342.19716553984017</v>
      </c>
      <c r="F24" s="808">
        <f>F11*0.306</f>
        <v>359.84314800000004</v>
      </c>
      <c r="G24" s="808">
        <f>G11*0.306</f>
        <v>372.63197347992008</v>
      </c>
      <c r="H24" s="808">
        <f>H11*0.306</f>
        <v>379.97282335747451</v>
      </c>
      <c r="I24" s="808">
        <f>I11*0.306</f>
        <v>438.82680926393198</v>
      </c>
      <c r="J24" s="808">
        <f t="shared" ref="J24:Y24" si="23">J11*0.306</f>
        <v>450.5127671946305</v>
      </c>
      <c r="K24" s="808">
        <f t="shared" si="23"/>
        <v>463.84794510359154</v>
      </c>
      <c r="L24" s="808">
        <f t="shared" si="23"/>
        <v>477.57784427865789</v>
      </c>
      <c r="M24" s="808">
        <f t="shared" si="23"/>
        <v>491.71414846930617</v>
      </c>
      <c r="N24" s="808">
        <f t="shared" si="23"/>
        <v>506.26888726399773</v>
      </c>
      <c r="O24" s="808">
        <f t="shared" si="23"/>
        <v>521.25444632701203</v>
      </c>
      <c r="P24" s="808">
        <f t="shared" si="23"/>
        <v>536.68357793829171</v>
      </c>
      <c r="Q24" s="808">
        <f t="shared" si="23"/>
        <v>552.56941184526522</v>
      </c>
      <c r="R24" s="808">
        <f t="shared" si="23"/>
        <v>568.92546643588503</v>
      </c>
      <c r="S24" s="808">
        <f t="shared" si="23"/>
        <v>585.7656602423873</v>
      </c>
      <c r="T24" s="808">
        <f t="shared" si="23"/>
        <v>603.10432378556209</v>
      </c>
      <c r="U24" s="808">
        <f t="shared" si="23"/>
        <v>620.9562117696147</v>
      </c>
      <c r="V24" s="808">
        <f t="shared" si="23"/>
        <v>639.33651563799538</v>
      </c>
      <c r="W24" s="808">
        <f t="shared" si="23"/>
        <v>658.26087650088016</v>
      </c>
      <c r="X24" s="819">
        <f t="shared" si="23"/>
        <v>677.74539844530625</v>
      </c>
      <c r="Y24" s="808">
        <f t="shared" si="23"/>
        <v>697.80666223928733</v>
      </c>
      <c r="Z24" s="820"/>
      <c r="AA24" s="820"/>
      <c r="AB24" s="820"/>
      <c r="AC24" s="820"/>
      <c r="AD24" s="820"/>
      <c r="AE24" s="820"/>
      <c r="AF24" s="820"/>
      <c r="AG24" s="820"/>
      <c r="AH24" s="820"/>
      <c r="AI24" s="820"/>
      <c r="AJ24" s="820"/>
      <c r="AK24" s="820"/>
      <c r="AL24" s="820"/>
      <c r="AM24" s="820"/>
      <c r="AN24" s="820"/>
      <c r="AO24" s="820"/>
      <c r="AP24" s="820"/>
      <c r="AQ24" s="820"/>
      <c r="AR24" s="820"/>
      <c r="AS24" s="820"/>
      <c r="AT24" s="820"/>
      <c r="AU24" s="820"/>
      <c r="AV24" s="820"/>
      <c r="AW24" s="820"/>
      <c r="AX24" s="820"/>
      <c r="AY24" s="820"/>
      <c r="AZ24" s="820"/>
      <c r="BA24" s="820"/>
    </row>
    <row r="25" spans="1:54" ht="24" hidden="1" outlineLevel="1">
      <c r="A25" s="825" t="s">
        <v>407</v>
      </c>
      <c r="B25" s="803" t="s">
        <v>408</v>
      </c>
      <c r="C25" s="795" t="s">
        <v>63</v>
      </c>
      <c r="D25" s="795"/>
      <c r="E25" s="807">
        <v>0</v>
      </c>
      <c r="F25" s="807">
        <v>0</v>
      </c>
      <c r="G25" s="813">
        <v>0</v>
      </c>
      <c r="H25" s="813">
        <v>0</v>
      </c>
      <c r="I25" s="813">
        <v>0</v>
      </c>
      <c r="J25" s="813">
        <v>0</v>
      </c>
      <c r="K25" s="813">
        <v>0</v>
      </c>
      <c r="L25" s="813">
        <v>0</v>
      </c>
      <c r="M25" s="813">
        <v>0</v>
      </c>
      <c r="N25" s="813">
        <v>0</v>
      </c>
      <c r="O25" s="813">
        <v>0</v>
      </c>
      <c r="P25" s="813">
        <v>0</v>
      </c>
      <c r="Q25" s="813">
        <v>0</v>
      </c>
      <c r="R25" s="813">
        <v>0</v>
      </c>
      <c r="S25" s="813">
        <v>0</v>
      </c>
      <c r="T25" s="813">
        <v>0</v>
      </c>
      <c r="U25" s="813">
        <v>0</v>
      </c>
      <c r="V25" s="813">
        <v>0</v>
      </c>
      <c r="W25" s="813">
        <v>0</v>
      </c>
      <c r="X25" s="814">
        <v>0</v>
      </c>
      <c r="Y25" s="826"/>
    </row>
    <row r="26" spans="1:54" ht="24" hidden="1" outlineLevel="1">
      <c r="A26" s="825" t="s">
        <v>409</v>
      </c>
      <c r="B26" s="818" t="s">
        <v>410</v>
      </c>
      <c r="C26" s="795" t="s">
        <v>63</v>
      </c>
      <c r="D26" s="795"/>
      <c r="E26" s="807">
        <v>0</v>
      </c>
      <c r="F26" s="827">
        <f>F27+F28</f>
        <v>440.23794545454552</v>
      </c>
      <c r="G26" s="827">
        <f>G27+G28</f>
        <v>2388.6735750000003</v>
      </c>
      <c r="H26" s="827">
        <f>H27+H28</f>
        <v>5178.6111000000001</v>
      </c>
      <c r="I26" s="827">
        <f>I27+I28</f>
        <v>4722.9228376622095</v>
      </c>
      <c r="J26" s="827">
        <f t="shared" ref="J26:Y26" si="24">J27+J28</f>
        <v>4722.9228376622095</v>
      </c>
      <c r="K26" s="827">
        <f t="shared" si="24"/>
        <v>4722.9228376622095</v>
      </c>
      <c r="L26" s="827">
        <f t="shared" si="24"/>
        <v>4722.9228376622095</v>
      </c>
      <c r="M26" s="827">
        <f t="shared" si="24"/>
        <v>4722.9228376622095</v>
      </c>
      <c r="N26" s="827">
        <f t="shared" si="24"/>
        <v>4722.9228376622095</v>
      </c>
      <c r="O26" s="827">
        <f t="shared" si="24"/>
        <v>4722.9228376622095</v>
      </c>
      <c r="P26" s="827">
        <f t="shared" si="24"/>
        <v>3820.6253314336127</v>
      </c>
      <c r="Q26" s="827">
        <f t="shared" si="24"/>
        <v>0</v>
      </c>
      <c r="R26" s="827">
        <f t="shared" si="24"/>
        <v>0</v>
      </c>
      <c r="S26" s="827">
        <f t="shared" si="24"/>
        <v>0</v>
      </c>
      <c r="T26" s="827">
        <f t="shared" si="24"/>
        <v>0</v>
      </c>
      <c r="U26" s="827">
        <f t="shared" si="24"/>
        <v>0</v>
      </c>
      <c r="V26" s="827">
        <f t="shared" si="24"/>
        <v>0</v>
      </c>
      <c r="W26" s="827">
        <f t="shared" si="24"/>
        <v>0</v>
      </c>
      <c r="X26" s="827">
        <f t="shared" si="24"/>
        <v>0</v>
      </c>
      <c r="Y26" s="828">
        <f t="shared" si="24"/>
        <v>0</v>
      </c>
      <c r="Z26" s="827"/>
      <c r="AA26" s="827"/>
      <c r="AB26" s="827"/>
      <c r="AC26" s="827"/>
      <c r="AD26" s="827"/>
      <c r="AE26" s="827"/>
      <c r="AF26" s="827"/>
      <c r="AG26" s="827"/>
      <c r="AH26" s="827"/>
      <c r="AI26" s="827"/>
      <c r="AJ26" s="827"/>
      <c r="AK26" s="827"/>
      <c r="AL26" s="827"/>
      <c r="AM26" s="827"/>
      <c r="AN26" s="827"/>
      <c r="AO26" s="827"/>
      <c r="AP26" s="827"/>
      <c r="AQ26" s="827"/>
      <c r="AR26" s="827"/>
      <c r="AS26" s="827"/>
      <c r="AT26" s="827"/>
      <c r="AU26" s="827"/>
      <c r="AV26" s="827"/>
      <c r="AW26" s="827"/>
      <c r="AX26" s="827"/>
      <c r="AY26" s="827"/>
      <c r="AZ26" s="827"/>
      <c r="BA26" s="827"/>
      <c r="BB26" s="829">
        <f>SUM(F26:X26)</f>
        <v>44888.607815523625</v>
      </c>
    </row>
    <row r="27" spans="1:54" hidden="1" outlineLevel="1">
      <c r="A27" s="825" t="s">
        <v>411</v>
      </c>
      <c r="B27" s="818" t="s">
        <v>412</v>
      </c>
      <c r="C27" s="795"/>
      <c r="D27" s="795"/>
      <c r="E27" s="807"/>
      <c r="F27" s="830">
        <v>440.23794545454552</v>
      </c>
      <c r="G27" s="822">
        <v>2388.6735750000003</v>
      </c>
      <c r="H27" s="822">
        <v>4712.0769</v>
      </c>
      <c r="I27" s="822">
        <f>'[84]АМ факт'!Q$45</f>
        <v>3497.5802722874078</v>
      </c>
      <c r="J27" s="822">
        <f>'[84]АМ факт'!R$45</f>
        <v>3497.5802722874078</v>
      </c>
      <c r="K27" s="822">
        <f>'[84]АМ факт'!S$45</f>
        <v>3497.5802722874078</v>
      </c>
      <c r="L27" s="822">
        <f>'[84]АМ факт'!T$45</f>
        <v>3497.5802722874078</v>
      </c>
      <c r="M27" s="822">
        <f>'[84]АМ факт'!U$45</f>
        <v>3497.5802722874078</v>
      </c>
      <c r="N27" s="822">
        <f>'[84]АМ факт'!V$45</f>
        <v>3497.5802722874078</v>
      </c>
      <c r="O27" s="822">
        <f>'[84]АМ факт'!W$45</f>
        <v>3497.5802722874078</v>
      </c>
      <c r="P27" s="822">
        <f>'[84]АМ факт'!X$45</f>
        <v>2845.0437395740682</v>
      </c>
      <c r="Q27" s="822">
        <f>'[84]АМ факт'!Y$45</f>
        <v>0</v>
      </c>
      <c r="R27" s="822">
        <f>'[84]АМ факт'!Z$45</f>
        <v>0</v>
      </c>
      <c r="S27" s="822">
        <f>'[84]АМ факт'!AA$45</f>
        <v>0</v>
      </c>
      <c r="T27" s="822">
        <f>'[84]АМ факт'!AB$45</f>
        <v>0</v>
      </c>
      <c r="U27" s="822">
        <f>'[84]АМ факт'!AC$45</f>
        <v>0</v>
      </c>
      <c r="V27" s="822">
        <f>'[84]АМ факт'!AD$45</f>
        <v>0</v>
      </c>
      <c r="W27" s="822">
        <f>'[84]АМ факт'!AE$45</f>
        <v>0</v>
      </c>
      <c r="X27" s="823">
        <f>'[84]АМ факт'!AF$45</f>
        <v>0</v>
      </c>
      <c r="Y27" s="822">
        <f>'[84]АМ факт'!AG$45</f>
        <v>0</v>
      </c>
      <c r="Z27" s="824"/>
      <c r="AA27" s="824"/>
      <c r="AB27" s="824"/>
      <c r="AC27" s="824"/>
      <c r="AD27" s="824"/>
      <c r="AE27" s="824"/>
      <c r="AF27" s="824"/>
      <c r="AG27" s="824"/>
      <c r="AH27" s="824"/>
      <c r="AI27" s="824"/>
      <c r="AJ27" s="824"/>
      <c r="AK27" s="824"/>
      <c r="AL27" s="824"/>
      <c r="AM27" s="824"/>
      <c r="AN27" s="824"/>
      <c r="AO27" s="824"/>
      <c r="AP27" s="824"/>
      <c r="AQ27" s="824"/>
      <c r="AR27" s="824"/>
      <c r="AS27" s="824"/>
      <c r="AT27" s="824"/>
      <c r="AU27" s="824"/>
      <c r="AV27" s="824"/>
      <c r="AW27" s="824"/>
      <c r="AX27" s="824"/>
      <c r="AY27" s="824"/>
      <c r="AZ27" s="824"/>
      <c r="BA27" s="824"/>
      <c r="BB27" s="829">
        <f>SUM(F27:X27)</f>
        <v>34869.094066040467</v>
      </c>
    </row>
    <row r="28" spans="1:54" hidden="1" outlineLevel="1">
      <c r="A28" s="825" t="s">
        <v>413</v>
      </c>
      <c r="B28" s="818" t="s">
        <v>414</v>
      </c>
      <c r="C28" s="795"/>
      <c r="D28" s="795"/>
      <c r="E28" s="807"/>
      <c r="F28" s="830"/>
      <c r="G28" s="822"/>
      <c r="H28" s="822">
        <v>466.5342</v>
      </c>
      <c r="I28" s="822">
        <v>1225.3425653748016</v>
      </c>
      <c r="J28" s="822">
        <v>1225.3425653748016</v>
      </c>
      <c r="K28" s="822">
        <v>1225.3425653748016</v>
      </c>
      <c r="L28" s="822">
        <v>1225.3425653748016</v>
      </c>
      <c r="M28" s="822">
        <v>1225.3425653748016</v>
      </c>
      <c r="N28" s="822">
        <v>1225.3425653748016</v>
      </c>
      <c r="O28" s="822">
        <v>1225.3425653748016</v>
      </c>
      <c r="P28" s="822">
        <v>975.58159185954469</v>
      </c>
      <c r="Q28" s="822">
        <v>0</v>
      </c>
      <c r="R28" s="822">
        <v>0</v>
      </c>
      <c r="S28" s="822">
        <v>0</v>
      </c>
      <c r="T28" s="822">
        <v>0</v>
      </c>
      <c r="U28" s="822">
        <v>0</v>
      </c>
      <c r="V28" s="822">
        <v>0</v>
      </c>
      <c r="W28" s="822">
        <v>0</v>
      </c>
      <c r="X28" s="823">
        <v>0</v>
      </c>
      <c r="Y28" s="822">
        <v>0</v>
      </c>
      <c r="Z28" s="824"/>
      <c r="AA28" s="824"/>
      <c r="AB28" s="824"/>
      <c r="AC28" s="824"/>
      <c r="AD28" s="824"/>
      <c r="AE28" s="824"/>
      <c r="AF28" s="824"/>
      <c r="AG28" s="824"/>
      <c r="AH28" s="824"/>
      <c r="AI28" s="824"/>
      <c r="AJ28" s="824"/>
      <c r="AK28" s="824"/>
      <c r="AL28" s="824"/>
      <c r="AM28" s="824"/>
      <c r="AN28" s="824"/>
      <c r="AO28" s="824"/>
      <c r="AP28" s="824"/>
      <c r="AQ28" s="824"/>
      <c r="AR28" s="824"/>
      <c r="AS28" s="824"/>
      <c r="AT28" s="824"/>
      <c r="AU28" s="824"/>
      <c r="AV28" s="824"/>
      <c r="AW28" s="824"/>
      <c r="AX28" s="824"/>
      <c r="AY28" s="824"/>
      <c r="AZ28" s="824"/>
      <c r="BA28" s="824"/>
      <c r="BB28" s="829">
        <f>SUM(F28:X28)</f>
        <v>10019.513749483156</v>
      </c>
    </row>
    <row r="29" spans="1:54" ht="36" hidden="1" outlineLevel="1">
      <c r="A29" s="825" t="s">
        <v>415</v>
      </c>
      <c r="B29" s="803" t="s">
        <v>416</v>
      </c>
      <c r="C29" s="795" t="s">
        <v>63</v>
      </c>
      <c r="D29" s="795"/>
      <c r="E29" s="807"/>
      <c r="F29" s="807">
        <v>0</v>
      </c>
      <c r="G29" s="807">
        <v>0</v>
      </c>
      <c r="H29" s="807">
        <v>0</v>
      </c>
      <c r="I29" s="807">
        <v>0</v>
      </c>
      <c r="J29" s="807">
        <v>0</v>
      </c>
      <c r="K29" s="807">
        <v>0</v>
      </c>
      <c r="L29" s="807">
        <v>0</v>
      </c>
      <c r="M29" s="807">
        <v>0</v>
      </c>
      <c r="N29" s="807">
        <v>0</v>
      </c>
      <c r="O29" s="807">
        <v>0</v>
      </c>
      <c r="P29" s="807">
        <v>0</v>
      </c>
      <c r="Q29" s="807">
        <v>0</v>
      </c>
      <c r="R29" s="807">
        <v>0</v>
      </c>
      <c r="S29" s="807">
        <v>0</v>
      </c>
      <c r="T29" s="807">
        <v>0</v>
      </c>
      <c r="U29" s="813">
        <v>0</v>
      </c>
      <c r="V29" s="813">
        <v>0</v>
      </c>
      <c r="W29" s="813">
        <v>0</v>
      </c>
      <c r="X29" s="814">
        <v>0</v>
      </c>
      <c r="Y29" s="813">
        <v>0</v>
      </c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</row>
    <row r="30" spans="1:54" ht="24" hidden="1" outlineLevel="1">
      <c r="A30" s="825" t="s">
        <v>417</v>
      </c>
      <c r="B30" s="803" t="s">
        <v>141</v>
      </c>
      <c r="C30" s="795" t="s">
        <v>63</v>
      </c>
      <c r="D30" s="795"/>
      <c r="E30" s="807">
        <v>36.167999999999999</v>
      </c>
      <c r="F30" s="831">
        <v>675.95994835376473</v>
      </c>
      <c r="G30" s="813"/>
      <c r="H30" s="813">
        <v>246.0792772261272</v>
      </c>
      <c r="I30" s="813" t="e">
        <f ca="1">(I39+I43-I40)/0.8*0.2</f>
        <v>#VALUE!</v>
      </c>
      <c r="J30" s="813" t="e">
        <f t="shared" ref="J30:Y30" ca="1" si="25">(J39+J43-J40)/0.8*0.2</f>
        <v>#VALUE!</v>
      </c>
      <c r="K30" s="813" t="e">
        <f t="shared" ca="1" si="25"/>
        <v>#VALUE!</v>
      </c>
      <c r="L30" s="813" t="e">
        <f t="shared" ca="1" si="25"/>
        <v>#VALUE!</v>
      </c>
      <c r="M30" s="813" t="e">
        <f t="shared" ca="1" si="25"/>
        <v>#VALUE!</v>
      </c>
      <c r="N30" s="813" t="e">
        <f t="shared" ca="1" si="25"/>
        <v>#VALUE!</v>
      </c>
      <c r="O30" s="813" t="e">
        <f t="shared" ca="1" si="25"/>
        <v>#VALUE!</v>
      </c>
      <c r="P30" s="813">
        <f t="shared" si="25"/>
        <v>159.37687599526436</v>
      </c>
      <c r="Q30" s="813">
        <f t="shared" si="25"/>
        <v>63.745935210733393</v>
      </c>
      <c r="R30" s="813">
        <f t="shared" si="25"/>
        <v>64.963534334924361</v>
      </c>
      <c r="S30" s="813">
        <f t="shared" si="25"/>
        <v>67.026601603705146</v>
      </c>
      <c r="T30" s="813">
        <f t="shared" si="25"/>
        <v>69.156341529740487</v>
      </c>
      <c r="U30" s="813">
        <f t="shared" si="25"/>
        <v>71.354951858329059</v>
      </c>
      <c r="V30" s="813">
        <f t="shared" si="25"/>
        <v>73.624704357416249</v>
      </c>
      <c r="W30" s="813">
        <f t="shared" si="25"/>
        <v>75.967947367439592</v>
      </c>
      <c r="X30" s="814">
        <f t="shared" si="25"/>
        <v>78.38710844100143</v>
      </c>
      <c r="Y30" s="813">
        <f t="shared" si="25"/>
        <v>80.897197075600033</v>
      </c>
      <c r="Z30" s="815"/>
      <c r="AA30" s="815"/>
      <c r="AB30" s="815"/>
      <c r="AC30" s="815"/>
      <c r="AD30" s="815"/>
      <c r="AE30" s="815"/>
      <c r="AF30" s="815"/>
      <c r="AG30" s="815"/>
      <c r="AH30" s="815"/>
      <c r="AI30" s="815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</row>
    <row r="31" spans="1:54" ht="24" hidden="1" outlineLevel="1">
      <c r="A31" s="825" t="s">
        <v>418</v>
      </c>
      <c r="B31" s="803" t="s">
        <v>419</v>
      </c>
      <c r="C31" s="795" t="s">
        <v>63</v>
      </c>
      <c r="D31" s="795"/>
      <c r="E31" s="807">
        <v>0</v>
      </c>
      <c r="F31" s="807">
        <v>0</v>
      </c>
      <c r="G31" s="807">
        <v>0</v>
      </c>
      <c r="H31" s="807">
        <v>0</v>
      </c>
      <c r="I31" s="807">
        <v>0</v>
      </c>
      <c r="J31" s="807">
        <v>0</v>
      </c>
      <c r="K31" s="807">
        <v>0</v>
      </c>
      <c r="L31" s="807">
        <v>0</v>
      </c>
      <c r="M31" s="807">
        <v>0</v>
      </c>
      <c r="N31" s="807">
        <v>0</v>
      </c>
      <c r="O31" s="807">
        <v>0</v>
      </c>
      <c r="P31" s="807">
        <v>0</v>
      </c>
      <c r="Q31" s="807">
        <v>0</v>
      </c>
      <c r="R31" s="807">
        <v>0</v>
      </c>
      <c r="S31" s="807">
        <v>0</v>
      </c>
      <c r="T31" s="807">
        <v>0</v>
      </c>
      <c r="U31" s="807">
        <v>0</v>
      </c>
      <c r="V31" s="807">
        <v>0</v>
      </c>
      <c r="W31" s="807">
        <v>0</v>
      </c>
      <c r="X31" s="832">
        <v>0</v>
      </c>
      <c r="Y31" s="826"/>
    </row>
    <row r="32" spans="1:54" ht="24" hidden="1" outlineLevel="1">
      <c r="A32" s="833" t="s">
        <v>30</v>
      </c>
      <c r="B32" s="788" t="s">
        <v>420</v>
      </c>
      <c r="C32" s="787" t="s">
        <v>63</v>
      </c>
      <c r="D32" s="787"/>
      <c r="E32" s="810">
        <f>SUM(E33:E38)</f>
        <v>16226.41972505</v>
      </c>
      <c r="F32" s="810">
        <f>SUM(F33:F38)</f>
        <v>16289.732770564</v>
      </c>
      <c r="G32" s="810">
        <f>SUM(G33:G38)</f>
        <v>13814.177453329841</v>
      </c>
      <c r="H32" s="810">
        <f t="shared" ref="H32:Y32" si="26">SUM(H33:H38)</f>
        <v>13928.586410642241</v>
      </c>
      <c r="I32" s="810">
        <f t="shared" si="26"/>
        <v>14710.166741675364</v>
      </c>
      <c r="J32" s="810">
        <f t="shared" si="26"/>
        <v>15298.573411342377</v>
      </c>
      <c r="K32" s="810">
        <f t="shared" si="26"/>
        <v>15910.516347796074</v>
      </c>
      <c r="L32" s="810">
        <f t="shared" si="26"/>
        <v>16546.937001707913</v>
      </c>
      <c r="M32" s="810">
        <f t="shared" si="26"/>
        <v>17208.814481776233</v>
      </c>
      <c r="N32" s="810">
        <f t="shared" si="26"/>
        <v>17897.167061047287</v>
      </c>
      <c r="O32" s="810">
        <f t="shared" si="26"/>
        <v>18613.053743489178</v>
      </c>
      <c r="P32" s="810">
        <f t="shared" si="26"/>
        <v>19357.575893228746</v>
      </c>
      <c r="Q32" s="810">
        <f t="shared" si="26"/>
        <v>20131.878928957896</v>
      </c>
      <c r="R32" s="810">
        <f t="shared" si="26"/>
        <v>20937.15408611621</v>
      </c>
      <c r="S32" s="810">
        <f t="shared" si="26"/>
        <v>21774.64024956086</v>
      </c>
      <c r="T32" s="810">
        <f t="shared" si="26"/>
        <v>22645.625859543296</v>
      </c>
      <c r="U32" s="810">
        <f t="shared" si="26"/>
        <v>23103.918400995171</v>
      </c>
      <c r="V32" s="810">
        <f t="shared" si="26"/>
        <v>24493.508929682033</v>
      </c>
      <c r="W32" s="810">
        <f t="shared" si="26"/>
        <v>24989.198142516383</v>
      </c>
      <c r="X32" s="811">
        <f t="shared" si="26"/>
        <v>25988.766068217043</v>
      </c>
      <c r="Y32" s="810">
        <f t="shared" si="26"/>
        <v>27031.367595142412</v>
      </c>
      <c r="Z32" s="812"/>
      <c r="AA32" s="812"/>
      <c r="AB32" s="812"/>
      <c r="AC32" s="812"/>
      <c r="AD32" s="812"/>
      <c r="AE32" s="812"/>
      <c r="AF32" s="812"/>
      <c r="AG32" s="812"/>
      <c r="AH32" s="812"/>
      <c r="AI32" s="812"/>
      <c r="AJ32" s="812"/>
      <c r="AK32" s="812"/>
      <c r="AL32" s="812"/>
      <c r="AM32" s="812"/>
      <c r="AN32" s="812"/>
      <c r="AO32" s="812"/>
      <c r="AP32" s="812"/>
      <c r="AQ32" s="812"/>
      <c r="AR32" s="812"/>
      <c r="AS32" s="812"/>
      <c r="AT32" s="812"/>
      <c r="AU32" s="812"/>
      <c r="AV32" s="812"/>
      <c r="AW32" s="812"/>
      <c r="AX32" s="812"/>
      <c r="AY32" s="812"/>
      <c r="AZ32" s="812"/>
      <c r="BA32" s="812"/>
    </row>
    <row r="33" spans="1:53" ht="24" hidden="1" outlineLevel="1">
      <c r="A33" s="825" t="s">
        <v>348</v>
      </c>
      <c r="B33" s="803" t="s">
        <v>421</v>
      </c>
      <c r="C33" s="795" t="s">
        <v>63</v>
      </c>
      <c r="D33" s="795"/>
      <c r="E33" s="807">
        <v>0</v>
      </c>
      <c r="F33" s="807">
        <v>0</v>
      </c>
      <c r="G33" s="807">
        <v>0</v>
      </c>
      <c r="H33" s="807">
        <v>0</v>
      </c>
      <c r="I33" s="807">
        <v>0</v>
      </c>
      <c r="J33" s="807">
        <v>0</v>
      </c>
      <c r="K33" s="807">
        <v>0</v>
      </c>
      <c r="L33" s="807">
        <v>0</v>
      </c>
      <c r="M33" s="807">
        <v>0</v>
      </c>
      <c r="N33" s="807">
        <v>0</v>
      </c>
      <c r="O33" s="807">
        <v>0</v>
      </c>
      <c r="P33" s="807">
        <v>0</v>
      </c>
      <c r="Q33" s="807">
        <v>0</v>
      </c>
      <c r="R33" s="807">
        <v>0</v>
      </c>
      <c r="S33" s="807">
        <v>0</v>
      </c>
      <c r="T33" s="807">
        <v>0</v>
      </c>
      <c r="U33" s="807">
        <v>0</v>
      </c>
      <c r="V33" s="807">
        <v>0</v>
      </c>
      <c r="W33" s="807">
        <v>0</v>
      </c>
      <c r="X33" s="832">
        <v>0</v>
      </c>
      <c r="Y33" s="807">
        <v>1</v>
      </c>
      <c r="Z33" s="834"/>
      <c r="AA33" s="834"/>
      <c r="AB33" s="834"/>
      <c r="AC33" s="834"/>
      <c r="AD33" s="834"/>
      <c r="AE33" s="834"/>
      <c r="AF33" s="834"/>
      <c r="AG33" s="834"/>
      <c r="AH33" s="834"/>
      <c r="AI33" s="834"/>
      <c r="AJ33" s="834"/>
      <c r="AK33" s="834"/>
      <c r="AL33" s="834"/>
      <c r="AM33" s="834"/>
      <c r="AN33" s="834"/>
      <c r="AO33" s="834"/>
      <c r="AP33" s="834"/>
      <c r="AQ33" s="834"/>
      <c r="AR33" s="834"/>
      <c r="AS33" s="834"/>
      <c r="AT33" s="834"/>
      <c r="AU33" s="834"/>
      <c r="AV33" s="834"/>
      <c r="AW33" s="834"/>
      <c r="AX33" s="834"/>
      <c r="AY33" s="834"/>
      <c r="AZ33" s="834"/>
      <c r="BA33" s="834"/>
    </row>
    <row r="34" spans="1:53" ht="24" hidden="1" outlineLevel="1">
      <c r="A34" s="825" t="s">
        <v>422</v>
      </c>
      <c r="B34" s="803" t="s">
        <v>423</v>
      </c>
      <c r="C34" s="795" t="s">
        <v>63</v>
      </c>
      <c r="D34" s="795"/>
      <c r="E34" s="830">
        <f>39.06*E59</f>
        <v>248.76142200000004</v>
      </c>
      <c r="F34" s="830">
        <f>39.06*F59</f>
        <v>260.20444741200004</v>
      </c>
      <c r="G34" s="830">
        <f>39.06*G59</f>
        <v>267.00534447984296</v>
      </c>
      <c r="H34" s="830">
        <f>39.06*H59</f>
        <v>280.96260724223998</v>
      </c>
      <c r="I34" s="830">
        <f>99.567*I59</f>
        <v>745.55972032296256</v>
      </c>
      <c r="J34" s="830">
        <f t="shared" ref="J34:Y34" si="27">99.567*J59</f>
        <v>775.38210913588114</v>
      </c>
      <c r="K34" s="830">
        <f t="shared" si="27"/>
        <v>806.3973935013164</v>
      </c>
      <c r="L34" s="830">
        <f t="shared" si="27"/>
        <v>838.65328924136907</v>
      </c>
      <c r="M34" s="830">
        <f t="shared" si="27"/>
        <v>872.19942081102386</v>
      </c>
      <c r="N34" s="830">
        <f t="shared" si="27"/>
        <v>907.08739764346501</v>
      </c>
      <c r="O34" s="830">
        <f t="shared" si="27"/>
        <v>943.37089354920352</v>
      </c>
      <c r="P34" s="830">
        <f t="shared" si="27"/>
        <v>981.10572929117166</v>
      </c>
      <c r="Q34" s="830">
        <f t="shared" si="27"/>
        <v>1020.3499584628186</v>
      </c>
      <c r="R34" s="830">
        <f t="shared" si="27"/>
        <v>1061.1639568013313</v>
      </c>
      <c r="S34" s="830">
        <f t="shared" si="27"/>
        <v>1103.6105150733845</v>
      </c>
      <c r="T34" s="830">
        <f t="shared" si="27"/>
        <v>1147.75493567632</v>
      </c>
      <c r="U34" s="830">
        <f t="shared" si="27"/>
        <v>1193.6651331033729</v>
      </c>
      <c r="V34" s="830">
        <f t="shared" si="27"/>
        <v>1241.411738427508</v>
      </c>
      <c r="W34" s="830">
        <f t="shared" si="27"/>
        <v>1291.0682079646083</v>
      </c>
      <c r="X34" s="835">
        <f t="shared" si="27"/>
        <v>1342.7109362831927</v>
      </c>
      <c r="Y34" s="830">
        <f t="shared" si="27"/>
        <v>1396.4193737345204</v>
      </c>
      <c r="Z34" s="836"/>
      <c r="AA34" s="836"/>
      <c r="AB34" s="836"/>
      <c r="AC34" s="836"/>
      <c r="AD34" s="836"/>
      <c r="AE34" s="836"/>
      <c r="AF34" s="836"/>
      <c r="AG34" s="836"/>
      <c r="AH34" s="836"/>
      <c r="AI34" s="836"/>
      <c r="AJ34" s="836"/>
      <c r="AK34" s="836"/>
      <c r="AL34" s="836"/>
      <c r="AM34" s="836"/>
      <c r="AN34" s="836"/>
      <c r="AO34" s="836"/>
      <c r="AP34" s="836"/>
      <c r="AQ34" s="836"/>
      <c r="AR34" s="836"/>
      <c r="AS34" s="836"/>
      <c r="AT34" s="836"/>
      <c r="AU34" s="836"/>
      <c r="AV34" s="836"/>
      <c r="AW34" s="836"/>
      <c r="AX34" s="836"/>
      <c r="AY34" s="836"/>
      <c r="AZ34" s="836"/>
      <c r="BA34" s="836"/>
    </row>
    <row r="35" spans="1:53" ht="24" hidden="1" outlineLevel="1">
      <c r="A35" s="825" t="s">
        <v>424</v>
      </c>
      <c r="B35" s="803" t="s">
        <v>425</v>
      </c>
      <c r="C35" s="795" t="s">
        <v>63</v>
      </c>
      <c r="D35" s="795"/>
      <c r="E35" s="830">
        <v>15903.448303050001</v>
      </c>
      <c r="F35" s="830">
        <v>15955.318323152002</v>
      </c>
      <c r="G35" s="830">
        <f t="shared" ref="G35:Y35" si="28">((G46+G47)*G48*G62+(G46+G47)*G49*G63)/1000</f>
        <v>13472.962108849999</v>
      </c>
      <c r="H35" s="830">
        <f t="shared" si="28"/>
        <v>13572.552803400002</v>
      </c>
      <c r="I35" s="830">
        <f t="shared" si="28"/>
        <v>13958.342087374802</v>
      </c>
      <c r="J35" s="830">
        <f t="shared" si="28"/>
        <v>14516.675770869793</v>
      </c>
      <c r="K35" s="830">
        <f t="shared" si="28"/>
        <v>15097.342801704586</v>
      </c>
      <c r="L35" s="830">
        <f t="shared" si="28"/>
        <v>15701.236513772767</v>
      </c>
      <c r="M35" s="830">
        <f t="shared" si="28"/>
        <v>16329.28597432368</v>
      </c>
      <c r="N35" s="830">
        <f t="shared" si="28"/>
        <v>16982.45741329663</v>
      </c>
      <c r="O35" s="830">
        <f t="shared" si="28"/>
        <v>17661.755709828496</v>
      </c>
      <c r="P35" s="830">
        <f t="shared" si="28"/>
        <v>18368.225938221636</v>
      </c>
      <c r="Q35" s="830">
        <f t="shared" si="28"/>
        <v>19102.954975750501</v>
      </c>
      <c r="R35" s="830">
        <f t="shared" si="28"/>
        <v>19867.073174780522</v>
      </c>
      <c r="S35" s="830">
        <f t="shared" si="28"/>
        <v>20661.756101771742</v>
      </c>
      <c r="T35" s="830">
        <f t="shared" si="28"/>
        <v>21488.226345842613</v>
      </c>
      <c r="U35" s="830">
        <f t="shared" si="28"/>
        <v>21900.222906746461</v>
      </c>
      <c r="V35" s="830">
        <f t="shared" si="28"/>
        <v>23241.665615663373</v>
      </c>
      <c r="W35" s="830">
        <f t="shared" si="28"/>
        <v>23687.281095936978</v>
      </c>
      <c r="X35" s="835">
        <f t="shared" si="28"/>
        <v>24634.772339774459</v>
      </c>
      <c r="Y35" s="830">
        <f t="shared" si="28"/>
        <v>25622.214117562129</v>
      </c>
      <c r="Z35" s="836"/>
      <c r="AA35" s="836"/>
      <c r="AB35" s="836"/>
      <c r="AC35" s="836"/>
      <c r="AD35" s="836"/>
      <c r="AE35" s="836"/>
      <c r="AF35" s="836"/>
      <c r="AG35" s="836"/>
      <c r="AH35" s="836"/>
      <c r="AI35" s="836"/>
      <c r="AJ35" s="836"/>
      <c r="AK35" s="836"/>
      <c r="AL35" s="836"/>
      <c r="AM35" s="836"/>
      <c r="AN35" s="836"/>
      <c r="AO35" s="836"/>
      <c r="AP35" s="836"/>
      <c r="AQ35" s="836"/>
      <c r="AR35" s="836"/>
      <c r="AS35" s="836"/>
      <c r="AT35" s="836"/>
      <c r="AU35" s="836"/>
      <c r="AV35" s="836"/>
      <c r="AW35" s="836"/>
      <c r="AX35" s="836"/>
      <c r="AY35" s="836"/>
      <c r="AZ35" s="836"/>
      <c r="BA35" s="836"/>
    </row>
    <row r="36" spans="1:53" ht="24" hidden="1" outlineLevel="1">
      <c r="A36" s="825" t="s">
        <v>426</v>
      </c>
      <c r="B36" s="803" t="s">
        <v>427</v>
      </c>
      <c r="C36" s="795" t="s">
        <v>63</v>
      </c>
      <c r="D36" s="795"/>
      <c r="E36" s="807"/>
      <c r="F36" s="807"/>
      <c r="G36" s="813">
        <f t="shared" ref="G36:Y36" si="29">F36*(1+G53/2)</f>
        <v>0</v>
      </c>
      <c r="H36" s="813">
        <f t="shared" si="29"/>
        <v>0</v>
      </c>
      <c r="I36" s="813">
        <f t="shared" si="29"/>
        <v>0</v>
      </c>
      <c r="J36" s="813">
        <f t="shared" si="29"/>
        <v>0</v>
      </c>
      <c r="K36" s="813">
        <f t="shared" si="29"/>
        <v>0</v>
      </c>
      <c r="L36" s="813">
        <f t="shared" si="29"/>
        <v>0</v>
      </c>
      <c r="M36" s="813">
        <f t="shared" si="29"/>
        <v>0</v>
      </c>
      <c r="N36" s="813">
        <f t="shared" si="29"/>
        <v>0</v>
      </c>
      <c r="O36" s="813">
        <f t="shared" si="29"/>
        <v>0</v>
      </c>
      <c r="P36" s="813">
        <f t="shared" si="29"/>
        <v>0</v>
      </c>
      <c r="Q36" s="813">
        <f t="shared" si="29"/>
        <v>0</v>
      </c>
      <c r="R36" s="813">
        <f t="shared" si="29"/>
        <v>0</v>
      </c>
      <c r="S36" s="813">
        <f t="shared" si="29"/>
        <v>0</v>
      </c>
      <c r="T36" s="813">
        <f t="shared" si="29"/>
        <v>0</v>
      </c>
      <c r="U36" s="813">
        <f t="shared" si="29"/>
        <v>0</v>
      </c>
      <c r="V36" s="813">
        <f t="shared" si="29"/>
        <v>0</v>
      </c>
      <c r="W36" s="813">
        <f t="shared" si="29"/>
        <v>0</v>
      </c>
      <c r="X36" s="814">
        <f t="shared" si="29"/>
        <v>0</v>
      </c>
      <c r="Y36" s="813">
        <f t="shared" si="29"/>
        <v>0</v>
      </c>
      <c r="Z36" s="815"/>
      <c r="AA36" s="815"/>
      <c r="AB36" s="815"/>
      <c r="AC36" s="815"/>
      <c r="AD36" s="815"/>
      <c r="AE36" s="815"/>
      <c r="AF36" s="815"/>
      <c r="AG36" s="815"/>
      <c r="AH36" s="815"/>
      <c r="AI36" s="815"/>
      <c r="AJ36" s="815"/>
      <c r="AK36" s="815"/>
      <c r="AL36" s="815"/>
      <c r="AM36" s="815"/>
      <c r="AN36" s="815"/>
      <c r="AO36" s="815"/>
      <c r="AP36" s="815"/>
      <c r="AQ36" s="815"/>
      <c r="AR36" s="815"/>
      <c r="AS36" s="815"/>
      <c r="AT36" s="815"/>
      <c r="AU36" s="815"/>
      <c r="AV36" s="815"/>
      <c r="AW36" s="815"/>
      <c r="AX36" s="815"/>
      <c r="AY36" s="815"/>
      <c r="AZ36" s="815"/>
      <c r="BA36" s="815"/>
    </row>
    <row r="37" spans="1:53" ht="24" hidden="1" outlineLevel="1">
      <c r="A37" s="825" t="s">
        <v>428</v>
      </c>
      <c r="B37" s="803" t="s">
        <v>429</v>
      </c>
      <c r="C37" s="795" t="s">
        <v>63</v>
      </c>
      <c r="D37" s="795"/>
      <c r="E37" s="830">
        <v>74.209999999999994</v>
      </c>
      <c r="F37" s="830">
        <v>74.209999999999994</v>
      </c>
      <c r="G37" s="830">
        <v>74.209999999999994</v>
      </c>
      <c r="H37" s="830">
        <v>75.070999999999998</v>
      </c>
      <c r="I37" s="830">
        <f t="shared" ref="I37:Y37" si="30">(I77*I48*I60+I77*I49*I61)/1000</f>
        <v>6.264933977600001</v>
      </c>
      <c r="J37" s="830">
        <f t="shared" si="30"/>
        <v>6.5155313367040009</v>
      </c>
      <c r="K37" s="830">
        <f t="shared" si="30"/>
        <v>6.7761525901721607</v>
      </c>
      <c r="L37" s="830">
        <f t="shared" si="30"/>
        <v>7.0471986937790483</v>
      </c>
      <c r="M37" s="830">
        <f t="shared" si="30"/>
        <v>7.3290866415302096</v>
      </c>
      <c r="N37" s="830">
        <f t="shared" si="30"/>
        <v>7.6222501071914195</v>
      </c>
      <c r="O37" s="830">
        <f t="shared" si="30"/>
        <v>7.9271401114790772</v>
      </c>
      <c r="P37" s="830">
        <f t="shared" si="30"/>
        <v>8.2442257159382386</v>
      </c>
      <c r="Q37" s="830">
        <f t="shared" si="30"/>
        <v>8.5739947445757689</v>
      </c>
      <c r="R37" s="830">
        <f t="shared" si="30"/>
        <v>8.9169545343587995</v>
      </c>
      <c r="S37" s="830">
        <f t="shared" si="30"/>
        <v>9.273632715733152</v>
      </c>
      <c r="T37" s="830">
        <f t="shared" si="30"/>
        <v>9.6445780243624792</v>
      </c>
      <c r="U37" s="830">
        <f t="shared" si="30"/>
        <v>10.030361145336977</v>
      </c>
      <c r="V37" s="830">
        <f t="shared" si="30"/>
        <v>10.431575591150461</v>
      </c>
      <c r="W37" s="830">
        <f t="shared" si="30"/>
        <v>10.848838614796477</v>
      </c>
      <c r="X37" s="835">
        <f t="shared" si="30"/>
        <v>11.282792159388336</v>
      </c>
      <c r="Y37" s="830">
        <f t="shared" si="30"/>
        <v>11.734103845763871</v>
      </c>
      <c r="Z37" s="836"/>
      <c r="AA37" s="836"/>
      <c r="AB37" s="836"/>
      <c r="AC37" s="836"/>
      <c r="AD37" s="836"/>
      <c r="AE37" s="836"/>
      <c r="AF37" s="836"/>
      <c r="AG37" s="836"/>
      <c r="AH37" s="836"/>
      <c r="AI37" s="836"/>
      <c r="AJ37" s="836"/>
      <c r="AK37" s="836"/>
      <c r="AL37" s="836"/>
      <c r="AM37" s="836"/>
      <c r="AN37" s="836"/>
      <c r="AO37" s="836"/>
      <c r="AP37" s="836"/>
      <c r="AQ37" s="836"/>
      <c r="AR37" s="836"/>
      <c r="AS37" s="836"/>
      <c r="AT37" s="836"/>
      <c r="AU37" s="836"/>
      <c r="AV37" s="836"/>
      <c r="AW37" s="836"/>
      <c r="AX37" s="836"/>
      <c r="AY37" s="836"/>
      <c r="AZ37" s="836"/>
      <c r="BA37" s="836"/>
    </row>
    <row r="38" spans="1:53" ht="24" hidden="1" outlineLevel="1">
      <c r="A38" s="825" t="s">
        <v>430</v>
      </c>
      <c r="B38" s="803" t="s">
        <v>431</v>
      </c>
      <c r="C38" s="795" t="s">
        <v>63</v>
      </c>
      <c r="D38" s="795"/>
      <c r="E38" s="807"/>
      <c r="F38" s="807">
        <v>0</v>
      </c>
      <c r="G38" s="807">
        <f t="shared" ref="G38:Y38" si="31">F38*(1+G53/2)</f>
        <v>0</v>
      </c>
      <c r="H38" s="807">
        <f t="shared" si="31"/>
        <v>0</v>
      </c>
      <c r="I38" s="807">
        <f t="shared" si="31"/>
        <v>0</v>
      </c>
      <c r="J38" s="807">
        <f t="shared" si="31"/>
        <v>0</v>
      </c>
      <c r="K38" s="807">
        <f t="shared" si="31"/>
        <v>0</v>
      </c>
      <c r="L38" s="807">
        <f t="shared" si="31"/>
        <v>0</v>
      </c>
      <c r="M38" s="807">
        <f t="shared" si="31"/>
        <v>0</v>
      </c>
      <c r="N38" s="807">
        <f t="shared" si="31"/>
        <v>0</v>
      </c>
      <c r="O38" s="807">
        <f t="shared" si="31"/>
        <v>0</v>
      </c>
      <c r="P38" s="807">
        <f t="shared" si="31"/>
        <v>0</v>
      </c>
      <c r="Q38" s="807">
        <f t="shared" si="31"/>
        <v>0</v>
      </c>
      <c r="R38" s="807">
        <f t="shared" si="31"/>
        <v>0</v>
      </c>
      <c r="S38" s="807">
        <f t="shared" si="31"/>
        <v>0</v>
      </c>
      <c r="T38" s="807">
        <f t="shared" si="31"/>
        <v>0</v>
      </c>
      <c r="U38" s="807">
        <f t="shared" si="31"/>
        <v>0</v>
      </c>
      <c r="V38" s="807">
        <f t="shared" si="31"/>
        <v>0</v>
      </c>
      <c r="W38" s="807">
        <f t="shared" si="31"/>
        <v>0</v>
      </c>
      <c r="X38" s="832">
        <f t="shared" si="31"/>
        <v>0</v>
      </c>
      <c r="Y38" s="807">
        <f t="shared" si="31"/>
        <v>0</v>
      </c>
      <c r="Z38" s="834"/>
      <c r="AA38" s="834"/>
      <c r="AB38" s="834"/>
      <c r="AC38" s="834"/>
      <c r="AD38" s="834"/>
      <c r="AE38" s="834"/>
      <c r="AF38" s="834"/>
      <c r="AG38" s="834"/>
      <c r="AH38" s="834"/>
      <c r="AI38" s="834"/>
      <c r="AJ38" s="834"/>
      <c r="AK38" s="834"/>
      <c r="AL38" s="834"/>
      <c r="AM38" s="834"/>
      <c r="AN38" s="834"/>
      <c r="AO38" s="834"/>
      <c r="AP38" s="834"/>
      <c r="AQ38" s="834"/>
      <c r="AR38" s="834"/>
      <c r="AS38" s="834"/>
      <c r="AT38" s="834"/>
      <c r="AU38" s="834"/>
      <c r="AV38" s="834"/>
      <c r="AW38" s="834"/>
      <c r="AX38" s="834"/>
      <c r="AY38" s="834"/>
      <c r="AZ38" s="834"/>
      <c r="BA38" s="834"/>
    </row>
    <row r="39" spans="1:53" ht="24" hidden="1" outlineLevel="1">
      <c r="A39" s="833" t="s">
        <v>32</v>
      </c>
      <c r="B39" s="837" t="s">
        <v>157</v>
      </c>
      <c r="C39" s="787" t="s">
        <v>63</v>
      </c>
      <c r="D39" s="787"/>
      <c r="E39" s="838">
        <f>SUM(E40:E41)</f>
        <v>0</v>
      </c>
      <c r="F39" s="838">
        <f t="shared" ref="F39:Y39" si="32">SUM(F40:F41)</f>
        <v>2521.0399756451552</v>
      </c>
      <c r="G39" s="838">
        <f t="shared" si="32"/>
        <v>6062.9048215173461</v>
      </c>
      <c r="H39" s="838">
        <f t="shared" si="32"/>
        <v>4395.4753632163274</v>
      </c>
      <c r="I39" s="838" t="e">
        <f t="shared" ca="1" si="32"/>
        <v>#VALUE!</v>
      </c>
      <c r="J39" s="838" t="e">
        <f t="shared" ca="1" si="32"/>
        <v>#VALUE!</v>
      </c>
      <c r="K39" s="838" t="e">
        <f t="shared" ca="1" si="32"/>
        <v>#VALUE!</v>
      </c>
      <c r="L39" s="838" t="e">
        <f t="shared" ca="1" si="32"/>
        <v>#VALUE!</v>
      </c>
      <c r="M39" s="838" t="e">
        <f t="shared" ca="1" si="32"/>
        <v>#VALUE!</v>
      </c>
      <c r="N39" s="838" t="e">
        <f t="shared" ca="1" si="32"/>
        <v>#VALUE!</v>
      </c>
      <c r="O39" s="838" t="e">
        <f t="shared" ca="1" si="32"/>
        <v>#VALUE!</v>
      </c>
      <c r="P39" s="838">
        <f t="shared" si="32"/>
        <v>0</v>
      </c>
      <c r="Q39" s="838">
        <f t="shared" si="32"/>
        <v>0</v>
      </c>
      <c r="R39" s="838">
        <f t="shared" si="32"/>
        <v>0</v>
      </c>
      <c r="S39" s="838">
        <f t="shared" si="32"/>
        <v>0</v>
      </c>
      <c r="T39" s="838">
        <f t="shared" si="32"/>
        <v>0</v>
      </c>
      <c r="U39" s="838">
        <f t="shared" si="32"/>
        <v>0</v>
      </c>
      <c r="V39" s="838">
        <f t="shared" si="32"/>
        <v>0</v>
      </c>
      <c r="W39" s="838">
        <f t="shared" si="32"/>
        <v>0</v>
      </c>
      <c r="X39" s="839">
        <f t="shared" si="32"/>
        <v>0</v>
      </c>
      <c r="Y39" s="838">
        <f t="shared" si="32"/>
        <v>0</v>
      </c>
      <c r="Z39" s="840"/>
      <c r="AA39" s="840"/>
      <c r="AB39" s="840"/>
      <c r="AC39" s="840"/>
      <c r="AD39" s="840"/>
      <c r="AE39" s="840"/>
      <c r="AF39" s="840"/>
      <c r="AG39" s="840"/>
      <c r="AH39" s="840"/>
      <c r="AI39" s="840"/>
      <c r="AJ39" s="840"/>
      <c r="AK39" s="840"/>
      <c r="AL39" s="840"/>
      <c r="AM39" s="840"/>
      <c r="AN39" s="840"/>
      <c r="AO39" s="840"/>
      <c r="AP39" s="840"/>
      <c r="AQ39" s="840"/>
      <c r="AR39" s="840"/>
      <c r="AS39" s="840"/>
      <c r="AT39" s="840"/>
      <c r="AU39" s="840"/>
      <c r="AV39" s="840"/>
      <c r="AW39" s="840"/>
      <c r="AX39" s="840"/>
      <c r="AY39" s="840"/>
      <c r="AZ39" s="840"/>
      <c r="BA39" s="840"/>
    </row>
    <row r="40" spans="1:53" ht="24" hidden="1" outlineLevel="1">
      <c r="A40" s="825" t="s">
        <v>432</v>
      </c>
      <c r="B40" s="803" t="s">
        <v>433</v>
      </c>
      <c r="C40" s="795" t="s">
        <v>63</v>
      </c>
      <c r="D40" s="795"/>
      <c r="E40" s="841">
        <v>0</v>
      </c>
      <c r="F40" s="842">
        <v>2521.0399756451552</v>
      </c>
      <c r="G40" s="843">
        <v>6062.9048215173461</v>
      </c>
      <c r="H40" s="843">
        <v>4395.4753632163274</v>
      </c>
      <c r="I40" s="843" t="e">
        <f ca="1">I45*I42</f>
        <v>#VALUE!</v>
      </c>
      <c r="J40" s="843" t="e">
        <f ca="1">J45*J42</f>
        <v>#VALUE!</v>
      </c>
      <c r="K40" s="843" t="e">
        <f ca="1">K42*K45</f>
        <v>#VALUE!</v>
      </c>
      <c r="L40" s="843" t="e">
        <f ca="1">L45*L42</f>
        <v>#VALUE!</v>
      </c>
      <c r="M40" s="843" t="e">
        <f ca="1">M45*M42</f>
        <v>#VALUE!</v>
      </c>
      <c r="N40" s="843" t="e">
        <f ca="1">N42*N45</f>
        <v>#VALUE!</v>
      </c>
      <c r="O40" s="843" t="e">
        <f ca="1">O42*O45</f>
        <v>#VALUE!</v>
      </c>
      <c r="P40" s="843">
        <v>0</v>
      </c>
      <c r="Q40" s="822">
        <v>0</v>
      </c>
      <c r="R40" s="831">
        <v>0</v>
      </c>
      <c r="S40" s="831">
        <v>0</v>
      </c>
      <c r="T40" s="813">
        <v>0</v>
      </c>
      <c r="U40" s="813">
        <v>0</v>
      </c>
      <c r="V40" s="813">
        <v>0</v>
      </c>
      <c r="W40" s="813">
        <v>0</v>
      </c>
      <c r="X40" s="814">
        <v>0</v>
      </c>
      <c r="Y40" s="813">
        <v>0</v>
      </c>
      <c r="Z40" s="815"/>
      <c r="AA40" s="815"/>
      <c r="AB40" s="815"/>
      <c r="AC40" s="815"/>
      <c r="AD40" s="815"/>
      <c r="AE40" s="815"/>
      <c r="AF40" s="815"/>
      <c r="AG40" s="815"/>
      <c r="AH40" s="815"/>
      <c r="AI40" s="815"/>
      <c r="AJ40" s="815"/>
      <c r="AK40" s="815"/>
      <c r="AL40" s="815"/>
      <c r="AM40" s="815"/>
      <c r="AN40" s="815"/>
      <c r="AO40" s="815"/>
      <c r="AP40" s="815"/>
      <c r="AQ40" s="815"/>
      <c r="AR40" s="815"/>
      <c r="AS40" s="815"/>
      <c r="AT40" s="815"/>
      <c r="AU40" s="815"/>
      <c r="AV40" s="815"/>
      <c r="AW40" s="815"/>
      <c r="AX40" s="815"/>
      <c r="AY40" s="815"/>
      <c r="AZ40" s="815"/>
      <c r="BA40" s="815"/>
    </row>
    <row r="41" spans="1:53" ht="24" hidden="1" outlineLevel="1">
      <c r="A41" s="825" t="s">
        <v>434</v>
      </c>
      <c r="B41" s="803" t="s">
        <v>435</v>
      </c>
      <c r="C41" s="795" t="s">
        <v>63</v>
      </c>
      <c r="D41" s="795"/>
      <c r="E41" s="841"/>
      <c r="F41" s="841"/>
      <c r="G41" s="844">
        <v>0</v>
      </c>
      <c r="H41" s="844">
        <v>0</v>
      </c>
      <c r="I41" s="844">
        <v>0</v>
      </c>
      <c r="J41" s="844">
        <v>0</v>
      </c>
      <c r="K41" s="844">
        <v>0</v>
      </c>
      <c r="L41" s="844">
        <v>0</v>
      </c>
      <c r="M41" s="844">
        <v>0</v>
      </c>
      <c r="N41" s="844">
        <v>0</v>
      </c>
      <c r="O41" s="844">
        <v>0</v>
      </c>
      <c r="P41" s="844">
        <v>0</v>
      </c>
      <c r="Q41" s="844">
        <v>0</v>
      </c>
      <c r="R41" s="844">
        <v>0</v>
      </c>
      <c r="S41" s="844">
        <v>0</v>
      </c>
      <c r="T41" s="844">
        <v>0</v>
      </c>
      <c r="U41" s="844">
        <v>0</v>
      </c>
      <c r="V41" s="844">
        <v>0</v>
      </c>
      <c r="W41" s="844">
        <v>0</v>
      </c>
      <c r="X41" s="845">
        <v>0</v>
      </c>
      <c r="Y41" s="844">
        <v>0</v>
      </c>
      <c r="Z41" s="846"/>
      <c r="AA41" s="846"/>
      <c r="AB41" s="846"/>
      <c r="AC41" s="846"/>
      <c r="AD41" s="846"/>
      <c r="AE41" s="846"/>
      <c r="AF41" s="846"/>
      <c r="AG41" s="846"/>
      <c r="AH41" s="846"/>
      <c r="AI41" s="846"/>
      <c r="AJ41" s="846"/>
      <c r="AK41" s="846"/>
      <c r="AL41" s="846"/>
      <c r="AM41" s="846"/>
      <c r="AN41" s="846"/>
      <c r="AO41" s="846"/>
      <c r="AP41" s="846"/>
      <c r="AQ41" s="846"/>
      <c r="AR41" s="846"/>
      <c r="AS41" s="846"/>
      <c r="AT41" s="846"/>
      <c r="AU41" s="846"/>
      <c r="AV41" s="846"/>
      <c r="AW41" s="846"/>
      <c r="AX41" s="846"/>
      <c r="AY41" s="846"/>
      <c r="AZ41" s="846"/>
      <c r="BA41" s="846"/>
    </row>
    <row r="42" spans="1:53" hidden="1" outlineLevel="1">
      <c r="A42" s="833" t="s">
        <v>35</v>
      </c>
      <c r="B42" s="837" t="s">
        <v>436</v>
      </c>
      <c r="C42" s="787" t="s">
        <v>58</v>
      </c>
      <c r="D42" s="787"/>
      <c r="E42" s="847">
        <v>0</v>
      </c>
      <c r="F42" s="848">
        <v>0.10929999999999999</v>
      </c>
      <c r="G42" s="848">
        <v>0.2152</v>
      </c>
      <c r="H42" s="848">
        <v>0.17760000000000001</v>
      </c>
      <c r="I42" s="848">
        <v>0.15590000000000001</v>
      </c>
      <c r="J42" s="848">
        <v>0.13370000000000001</v>
      </c>
      <c r="K42" s="848">
        <v>0.1108</v>
      </c>
      <c r="L42" s="848">
        <v>8.7300000000000003E-2</v>
      </c>
      <c r="M42" s="848">
        <v>6.3200000000000006E-2</v>
      </c>
      <c r="N42" s="848">
        <v>3.8699999999999998E-2</v>
      </c>
      <c r="O42" s="848">
        <v>1.37E-2</v>
      </c>
      <c r="P42" s="848">
        <v>0</v>
      </c>
      <c r="Q42" s="848">
        <v>0</v>
      </c>
      <c r="R42" s="848">
        <v>0</v>
      </c>
      <c r="S42" s="848">
        <v>0</v>
      </c>
      <c r="T42" s="848">
        <v>0</v>
      </c>
      <c r="U42" s="848">
        <v>0</v>
      </c>
      <c r="V42" s="848">
        <v>0</v>
      </c>
      <c r="W42" s="848">
        <v>0</v>
      </c>
      <c r="X42" s="849">
        <v>0</v>
      </c>
      <c r="Y42" s="848">
        <v>0</v>
      </c>
      <c r="Z42" s="850"/>
      <c r="AA42" s="850"/>
      <c r="AB42" s="850"/>
      <c r="AC42" s="850"/>
      <c r="AD42" s="850"/>
      <c r="AE42" s="850"/>
      <c r="AF42" s="850"/>
      <c r="AG42" s="850"/>
      <c r="AH42" s="850"/>
      <c r="AI42" s="850"/>
      <c r="AJ42" s="850"/>
      <c r="AK42" s="850"/>
      <c r="AL42" s="850"/>
      <c r="AM42" s="850"/>
      <c r="AN42" s="850"/>
      <c r="AO42" s="850"/>
      <c r="AP42" s="850"/>
      <c r="AQ42" s="850"/>
      <c r="AR42" s="850"/>
      <c r="AS42" s="850"/>
      <c r="AT42" s="850"/>
      <c r="AU42" s="850"/>
      <c r="AV42" s="850"/>
      <c r="AW42" s="850"/>
      <c r="AX42" s="850"/>
      <c r="AY42" s="850"/>
      <c r="AZ42" s="850"/>
      <c r="BA42" s="850"/>
    </row>
    <row r="43" spans="1:53" ht="24" hidden="1" outlineLevel="1">
      <c r="A43" s="833" t="s">
        <v>40</v>
      </c>
      <c r="B43" s="851" t="s">
        <v>437</v>
      </c>
      <c r="C43" s="787" t="s">
        <v>63</v>
      </c>
      <c r="D43" s="787"/>
      <c r="E43" s="852">
        <v>144.67201410913987</v>
      </c>
      <c r="F43" s="810">
        <v>182.8</v>
      </c>
      <c r="G43" s="810">
        <v>318.2518919714048</v>
      </c>
      <c r="H43" s="810">
        <v>434.00285564371865</v>
      </c>
      <c r="I43" s="810">
        <f t="shared" ref="I43:Y43" si="33">0.05*(I8+SUM(I17:I29)+I32-I35-I29)</f>
        <v>770.61461418782267</v>
      </c>
      <c r="J43" s="810">
        <f t="shared" si="33"/>
        <v>763.29746854303085</v>
      </c>
      <c r="K43" s="810">
        <f t="shared" si="33"/>
        <v>756.63793610962239</v>
      </c>
      <c r="L43" s="810">
        <f t="shared" si="33"/>
        <v>750.18431087756562</v>
      </c>
      <c r="M43" s="810">
        <f t="shared" si="33"/>
        <v>743.94334308425243</v>
      </c>
      <c r="N43" s="810">
        <f t="shared" si="33"/>
        <v>737.92200898947067</v>
      </c>
      <c r="O43" s="810">
        <f t="shared" si="33"/>
        <v>732.27548747928199</v>
      </c>
      <c r="P43" s="810">
        <f t="shared" si="33"/>
        <v>637.50750398105743</v>
      </c>
      <c r="Q43" s="810">
        <f t="shared" si="33"/>
        <v>254.98374084293357</v>
      </c>
      <c r="R43" s="810">
        <f t="shared" si="33"/>
        <v>259.85413733969744</v>
      </c>
      <c r="S43" s="810">
        <f t="shared" si="33"/>
        <v>268.10640641482058</v>
      </c>
      <c r="T43" s="810">
        <f t="shared" si="33"/>
        <v>276.62536611896195</v>
      </c>
      <c r="U43" s="810">
        <f t="shared" si="33"/>
        <v>285.41980743331624</v>
      </c>
      <c r="V43" s="810">
        <f t="shared" si="33"/>
        <v>294.498817429665</v>
      </c>
      <c r="W43" s="810">
        <f t="shared" si="33"/>
        <v>303.87178946975837</v>
      </c>
      <c r="X43" s="811">
        <f t="shared" si="33"/>
        <v>313.54843376400572</v>
      </c>
      <c r="Y43" s="810">
        <f t="shared" si="33"/>
        <v>323.58878830240013</v>
      </c>
      <c r="Z43" s="812"/>
      <c r="AA43" s="812"/>
      <c r="AB43" s="812"/>
      <c r="AC43" s="812"/>
      <c r="AD43" s="812"/>
      <c r="AE43" s="812"/>
      <c r="AF43" s="812"/>
      <c r="AG43" s="812"/>
      <c r="AH43" s="812"/>
      <c r="AI43" s="812"/>
      <c r="AJ43" s="812"/>
      <c r="AK43" s="812"/>
      <c r="AL43" s="812"/>
      <c r="AM43" s="812"/>
      <c r="AN43" s="812"/>
      <c r="AO43" s="812"/>
      <c r="AP43" s="812"/>
      <c r="AQ43" s="812"/>
      <c r="AR43" s="812"/>
      <c r="AS43" s="812"/>
      <c r="AT43" s="812"/>
      <c r="AU43" s="812"/>
      <c r="AV43" s="812"/>
      <c r="AW43" s="812"/>
      <c r="AX43" s="812"/>
      <c r="AY43" s="812"/>
      <c r="AZ43" s="812"/>
      <c r="BA43" s="812"/>
    </row>
    <row r="44" spans="1:53" ht="24" hidden="1" outlineLevel="1">
      <c r="A44" s="833" t="s">
        <v>42</v>
      </c>
      <c r="B44" s="851" t="s">
        <v>438</v>
      </c>
      <c r="C44" s="787" t="s">
        <v>63</v>
      </c>
      <c r="D44" s="787"/>
      <c r="E44" s="852"/>
      <c r="F44" s="810"/>
      <c r="G44" s="810"/>
      <c r="H44" s="853">
        <f>'[85]Расчет НВВ '!$BP$64+'[85]Расчет НВВ '!$BP$66+'[85]Расчет НВВ '!$BP$67</f>
        <v>-4550.2732707627383</v>
      </c>
      <c r="I44" s="810"/>
      <c r="J44" s="810"/>
      <c r="K44" s="810"/>
      <c r="L44" s="810"/>
      <c r="M44" s="810"/>
      <c r="N44" s="810"/>
      <c r="O44" s="810"/>
      <c r="P44" s="810"/>
      <c r="Q44" s="810"/>
      <c r="R44" s="810"/>
      <c r="S44" s="810"/>
      <c r="T44" s="810"/>
      <c r="U44" s="810"/>
      <c r="V44" s="810"/>
      <c r="W44" s="810"/>
      <c r="X44" s="811"/>
      <c r="Y44" s="826"/>
    </row>
    <row r="45" spans="1:53" ht="24" hidden="1" outlineLevel="1">
      <c r="A45" s="833" t="s">
        <v>42</v>
      </c>
      <c r="B45" s="854" t="s">
        <v>439</v>
      </c>
      <c r="C45" s="787" t="s">
        <v>63</v>
      </c>
      <c r="D45" s="787"/>
      <c r="E45" s="855">
        <f t="shared" ref="E45:Y45" si="34">E8+E16+E32+E39+E43</f>
        <v>18977.728448341939</v>
      </c>
      <c r="F45" s="855">
        <f t="shared" si="34"/>
        <v>23065.324197343565</v>
      </c>
      <c r="G45" s="855">
        <f t="shared" si="34"/>
        <v>26293.366965700421</v>
      </c>
      <c r="H45" s="856">
        <f>H8+H16+H32+H39+H43+H44</f>
        <v>23397.24235396921</v>
      </c>
      <c r="I45" s="856" t="e">
        <f t="shared" ca="1" si="34"/>
        <v>#VALUE!</v>
      </c>
      <c r="J45" s="856" t="e">
        <f t="shared" ca="1" si="34"/>
        <v>#VALUE!</v>
      </c>
      <c r="K45" s="856" t="e">
        <f t="shared" ca="1" si="34"/>
        <v>#VALUE!</v>
      </c>
      <c r="L45" s="856" t="e">
        <f t="shared" ca="1" si="34"/>
        <v>#VALUE!</v>
      </c>
      <c r="M45" s="856" t="e">
        <f t="shared" ca="1" si="34"/>
        <v>#VALUE!</v>
      </c>
      <c r="N45" s="856" t="e">
        <f t="shared" ca="1" si="34"/>
        <v>#VALUE!</v>
      </c>
      <c r="O45" s="856" t="e">
        <f t="shared" ca="1" si="34"/>
        <v>#VALUE!</v>
      </c>
      <c r="P45" s="856">
        <f t="shared" si="34"/>
        <v>27981.34464625004</v>
      </c>
      <c r="Q45" s="856">
        <f t="shared" si="34"/>
        <v>24490.122601737836</v>
      </c>
      <c r="R45" s="856">
        <f t="shared" si="34"/>
        <v>25388.973593249095</v>
      </c>
      <c r="S45" s="856">
        <f t="shared" si="34"/>
        <v>26359.017238086679</v>
      </c>
      <c r="T45" s="856">
        <f t="shared" si="34"/>
        <v>27366.515375870553</v>
      </c>
      <c r="U45" s="856">
        <f t="shared" si="34"/>
        <v>27965.393814704432</v>
      </c>
      <c r="V45" s="856">
        <f t="shared" si="34"/>
        <v>29499.765486043754</v>
      </c>
      <c r="W45" s="856">
        <f t="shared" si="34"/>
        <v>30144.556622169344</v>
      </c>
      <c r="X45" s="857">
        <f t="shared" si="34"/>
        <v>31297.67655725958</v>
      </c>
      <c r="Y45" s="856">
        <f t="shared" si="34"/>
        <v>32498.475868988131</v>
      </c>
      <c r="Z45" s="858"/>
      <c r="AA45" s="858"/>
      <c r="AB45" s="858"/>
      <c r="AC45" s="858"/>
      <c r="AD45" s="858"/>
      <c r="AE45" s="858"/>
      <c r="AF45" s="858"/>
      <c r="AG45" s="858"/>
      <c r="AH45" s="858"/>
      <c r="AI45" s="858"/>
      <c r="AJ45" s="858"/>
      <c r="AK45" s="858"/>
      <c r="AL45" s="858"/>
      <c r="AM45" s="858"/>
      <c r="AN45" s="858"/>
      <c r="AO45" s="858"/>
      <c r="AP45" s="858"/>
      <c r="AQ45" s="858"/>
      <c r="AR45" s="858"/>
      <c r="AS45" s="858"/>
      <c r="AT45" s="858"/>
      <c r="AU45" s="858"/>
      <c r="AV45" s="858"/>
      <c r="AW45" s="858"/>
      <c r="AX45" s="858"/>
      <c r="AY45" s="858"/>
      <c r="AZ45" s="858"/>
      <c r="BA45" s="858"/>
    </row>
    <row r="46" spans="1:53" s="773" customFormat="1" ht="18.75" hidden="1" customHeight="1" outlineLevel="1">
      <c r="A46" s="859" t="s">
        <v>46</v>
      </c>
      <c r="B46" s="860" t="s">
        <v>440</v>
      </c>
      <c r="C46" s="861" t="s">
        <v>441</v>
      </c>
      <c r="D46" s="861"/>
      <c r="E46" s="862">
        <v>12492.252500000001</v>
      </c>
      <c r="F46" s="862">
        <v>12492.252500000001</v>
      </c>
      <c r="G46" s="862">
        <v>12492.252500000001</v>
      </c>
      <c r="H46" s="862">
        <v>12492.252500000001</v>
      </c>
      <c r="I46" s="862">
        <v>12492.252500000001</v>
      </c>
      <c r="J46" s="862">
        <v>12492.252500000001</v>
      </c>
      <c r="K46" s="862">
        <v>12492.252500000001</v>
      </c>
      <c r="L46" s="862">
        <v>12492.252500000001</v>
      </c>
      <c r="M46" s="862">
        <v>12492.252500000001</v>
      </c>
      <c r="N46" s="862">
        <v>12492.252500000001</v>
      </c>
      <c r="O46" s="862">
        <v>12492.252500000001</v>
      </c>
      <c r="P46" s="862">
        <v>12492.252500000001</v>
      </c>
      <c r="Q46" s="862">
        <v>12492.252500000001</v>
      </c>
      <c r="R46" s="862">
        <v>12492.252500000001</v>
      </c>
      <c r="S46" s="862">
        <v>12492.252500000001</v>
      </c>
      <c r="T46" s="862">
        <v>12492.252500000001</v>
      </c>
      <c r="U46" s="862">
        <v>12492.252500000001</v>
      </c>
      <c r="V46" s="862">
        <v>12492.252500000001</v>
      </c>
      <c r="W46" s="862">
        <v>12492.252500000001</v>
      </c>
      <c r="X46" s="863">
        <v>12492.252500000001</v>
      </c>
      <c r="Y46" s="862">
        <v>12493.252500000001</v>
      </c>
      <c r="Z46" s="864"/>
      <c r="AA46" s="864"/>
      <c r="AB46" s="864"/>
      <c r="AC46" s="864"/>
      <c r="AD46" s="864"/>
      <c r="AE46" s="864"/>
      <c r="AF46" s="864"/>
      <c r="AG46" s="864"/>
      <c r="AH46" s="864"/>
      <c r="AI46" s="864"/>
      <c r="AJ46" s="864"/>
      <c r="AK46" s="864"/>
      <c r="AL46" s="864"/>
      <c r="AM46" s="864"/>
      <c r="AN46" s="864"/>
      <c r="AO46" s="864"/>
      <c r="AP46" s="864"/>
      <c r="AQ46" s="864"/>
      <c r="AR46" s="864"/>
      <c r="AS46" s="864"/>
      <c r="AT46" s="864"/>
      <c r="AU46" s="864"/>
      <c r="AV46" s="864"/>
      <c r="AW46" s="864"/>
      <c r="AX46" s="864"/>
      <c r="AY46" s="864"/>
      <c r="AZ46" s="864"/>
      <c r="BA46" s="864"/>
    </row>
    <row r="47" spans="1:53" s="773" customFormat="1" hidden="1" outlineLevel="1">
      <c r="A47" s="859"/>
      <c r="B47" s="860" t="s">
        <v>442</v>
      </c>
      <c r="C47" s="861" t="s">
        <v>441</v>
      </c>
      <c r="D47" s="861"/>
      <c r="E47" s="862">
        <f t="shared" ref="E47:Y47" si="35">E76</f>
        <v>0</v>
      </c>
      <c r="F47" s="862">
        <f t="shared" si="35"/>
        <v>280.83</v>
      </c>
      <c r="G47" s="862">
        <f t="shared" si="35"/>
        <v>257.3</v>
      </c>
      <c r="H47" s="862">
        <f t="shared" si="35"/>
        <v>255.28</v>
      </c>
      <c r="I47" s="862">
        <f t="shared" si="35"/>
        <v>255.28</v>
      </c>
      <c r="J47" s="862">
        <f t="shared" si="35"/>
        <v>255.28</v>
      </c>
      <c r="K47" s="862">
        <f t="shared" si="35"/>
        <v>255.28</v>
      </c>
      <c r="L47" s="862">
        <f t="shared" si="35"/>
        <v>255.28</v>
      </c>
      <c r="M47" s="862">
        <f t="shared" si="35"/>
        <v>255.28</v>
      </c>
      <c r="N47" s="862">
        <f t="shared" si="35"/>
        <v>255.28</v>
      </c>
      <c r="O47" s="862">
        <f t="shared" si="35"/>
        <v>255.28</v>
      </c>
      <c r="P47" s="862">
        <f t="shared" si="35"/>
        <v>255.28</v>
      </c>
      <c r="Q47" s="862">
        <f t="shared" si="35"/>
        <v>255.28</v>
      </c>
      <c r="R47" s="862">
        <f t="shared" si="35"/>
        <v>255.28</v>
      </c>
      <c r="S47" s="862">
        <f t="shared" si="35"/>
        <v>255.28</v>
      </c>
      <c r="T47" s="862">
        <f t="shared" si="35"/>
        <v>255.28</v>
      </c>
      <c r="U47" s="862">
        <f t="shared" si="35"/>
        <v>0</v>
      </c>
      <c r="V47" s="862">
        <f t="shared" si="35"/>
        <v>255.28</v>
      </c>
      <c r="W47" s="862">
        <f t="shared" si="35"/>
        <v>0</v>
      </c>
      <c r="X47" s="863">
        <f t="shared" si="35"/>
        <v>0</v>
      </c>
      <c r="Y47" s="862">
        <f t="shared" si="35"/>
        <v>0</v>
      </c>
      <c r="Z47" s="864"/>
      <c r="AA47" s="864"/>
      <c r="AB47" s="864"/>
      <c r="AC47" s="864"/>
      <c r="AD47" s="864"/>
      <c r="AE47" s="864"/>
      <c r="AF47" s="864"/>
      <c r="AG47" s="864"/>
      <c r="AH47" s="864"/>
      <c r="AI47" s="864"/>
      <c r="AJ47" s="864"/>
      <c r="AK47" s="864"/>
      <c r="AL47" s="864"/>
      <c r="AM47" s="864"/>
      <c r="AN47" s="864"/>
      <c r="AO47" s="864"/>
      <c r="AP47" s="864"/>
      <c r="AQ47" s="864"/>
      <c r="AR47" s="864"/>
      <c r="AS47" s="864"/>
      <c r="AT47" s="864"/>
      <c r="AU47" s="864"/>
      <c r="AV47" s="864"/>
      <c r="AW47" s="864"/>
      <c r="AX47" s="864"/>
      <c r="AY47" s="864"/>
      <c r="AZ47" s="864"/>
      <c r="BA47" s="864"/>
    </row>
    <row r="48" spans="1:53" s="773" customFormat="1" ht="48" hidden="1" outlineLevel="1">
      <c r="A48" s="859"/>
      <c r="B48" s="1792" t="s">
        <v>443</v>
      </c>
      <c r="C48" s="1794" t="s">
        <v>58</v>
      </c>
      <c r="D48" s="861" t="s">
        <v>444</v>
      </c>
      <c r="E48" s="865">
        <v>0.6</v>
      </c>
      <c r="F48" s="865">
        <v>0.6</v>
      </c>
      <c r="G48" s="865">
        <v>0.6</v>
      </c>
      <c r="H48" s="865">
        <v>0.62</v>
      </c>
      <c r="I48" s="865">
        <v>0.6</v>
      </c>
      <c r="J48" s="865">
        <v>0.6</v>
      </c>
      <c r="K48" s="865">
        <v>0.6</v>
      </c>
      <c r="L48" s="865">
        <v>0.6</v>
      </c>
      <c r="M48" s="865">
        <v>0.6</v>
      </c>
      <c r="N48" s="865">
        <v>0.6</v>
      </c>
      <c r="O48" s="865">
        <v>0.6</v>
      </c>
      <c r="P48" s="865">
        <v>0.6</v>
      </c>
      <c r="Q48" s="865">
        <v>0.6</v>
      </c>
      <c r="R48" s="865">
        <v>0.6</v>
      </c>
      <c r="S48" s="865">
        <v>0.6</v>
      </c>
      <c r="T48" s="865">
        <v>0.6</v>
      </c>
      <c r="U48" s="865">
        <v>0.6</v>
      </c>
      <c r="V48" s="865">
        <v>0.6</v>
      </c>
      <c r="W48" s="865">
        <v>0.6</v>
      </c>
      <c r="X48" s="866">
        <v>0.6</v>
      </c>
      <c r="Y48" s="865">
        <v>0.6</v>
      </c>
      <c r="Z48" s="867"/>
      <c r="AA48" s="867"/>
      <c r="AB48" s="867"/>
      <c r="AC48" s="867"/>
      <c r="AD48" s="867"/>
      <c r="AE48" s="867"/>
      <c r="AF48" s="867"/>
      <c r="AG48" s="867"/>
      <c r="AH48" s="867"/>
      <c r="AI48" s="867"/>
      <c r="AJ48" s="867"/>
      <c r="AK48" s="867"/>
      <c r="AL48" s="867"/>
      <c r="AM48" s="867"/>
      <c r="AN48" s="867"/>
      <c r="AO48" s="867"/>
      <c r="AP48" s="867"/>
      <c r="AQ48" s="867"/>
      <c r="AR48" s="867"/>
      <c r="AS48" s="867"/>
      <c r="AT48" s="867"/>
      <c r="AU48" s="867"/>
      <c r="AV48" s="867"/>
      <c r="AW48" s="867"/>
      <c r="AX48" s="867"/>
      <c r="AY48" s="867"/>
      <c r="AZ48" s="867"/>
      <c r="BA48" s="867"/>
    </row>
    <row r="49" spans="1:53" s="773" customFormat="1" ht="48" hidden="1" outlineLevel="1">
      <c r="A49" s="859"/>
      <c r="B49" s="1793"/>
      <c r="C49" s="1795"/>
      <c r="D49" s="861" t="s">
        <v>445</v>
      </c>
      <c r="E49" s="865">
        <v>0.4</v>
      </c>
      <c r="F49" s="865">
        <v>0.4</v>
      </c>
      <c r="G49" s="865">
        <v>0.4</v>
      </c>
      <c r="H49" s="865">
        <v>0.38</v>
      </c>
      <c r="I49" s="865">
        <v>0.4</v>
      </c>
      <c r="J49" s="865">
        <v>0.4</v>
      </c>
      <c r="K49" s="865">
        <v>0.4</v>
      </c>
      <c r="L49" s="865">
        <v>0.4</v>
      </c>
      <c r="M49" s="865">
        <v>0.4</v>
      </c>
      <c r="N49" s="865">
        <v>0.4</v>
      </c>
      <c r="O49" s="865">
        <v>0.4</v>
      </c>
      <c r="P49" s="865">
        <v>0.4</v>
      </c>
      <c r="Q49" s="865">
        <v>0.4</v>
      </c>
      <c r="R49" s="865">
        <v>0.4</v>
      </c>
      <c r="S49" s="865">
        <v>0.4</v>
      </c>
      <c r="T49" s="865">
        <v>0.4</v>
      </c>
      <c r="U49" s="865">
        <v>0.4</v>
      </c>
      <c r="V49" s="865">
        <v>0.4</v>
      </c>
      <c r="W49" s="865">
        <v>0.4</v>
      </c>
      <c r="X49" s="866">
        <v>0.4</v>
      </c>
      <c r="Y49" s="865">
        <v>0.4</v>
      </c>
      <c r="Z49" s="867"/>
      <c r="AA49" s="867"/>
      <c r="AB49" s="867"/>
      <c r="AC49" s="867"/>
      <c r="AD49" s="867"/>
      <c r="AE49" s="867"/>
      <c r="AF49" s="867"/>
      <c r="AG49" s="867"/>
      <c r="AH49" s="867"/>
      <c r="AI49" s="867"/>
      <c r="AJ49" s="867"/>
      <c r="AK49" s="867"/>
      <c r="AL49" s="867"/>
      <c r="AM49" s="867"/>
      <c r="AN49" s="867"/>
      <c r="AO49" s="867"/>
      <c r="AP49" s="867"/>
      <c r="AQ49" s="867"/>
      <c r="AR49" s="867"/>
      <c r="AS49" s="867"/>
      <c r="AT49" s="867"/>
      <c r="AU49" s="867"/>
      <c r="AV49" s="867"/>
      <c r="AW49" s="867"/>
      <c r="AX49" s="867"/>
      <c r="AY49" s="867"/>
      <c r="AZ49" s="867"/>
      <c r="BA49" s="867"/>
    </row>
    <row r="50" spans="1:53" hidden="1" outlineLevel="1">
      <c r="A50" s="868" t="s">
        <v>446</v>
      </c>
      <c r="B50" s="869" t="s">
        <v>161</v>
      </c>
      <c r="C50" s="795" t="s">
        <v>447</v>
      </c>
      <c r="D50" s="795"/>
      <c r="E50" s="841">
        <v>1.0469999999999999</v>
      </c>
      <c r="F50" s="841">
        <v>1.0369999999999999</v>
      </c>
      <c r="G50" s="870">
        <v>1.0469999999999999</v>
      </c>
      <c r="H50" s="870">
        <v>1.03</v>
      </c>
      <c r="I50" s="870">
        <v>1.0369999999999999</v>
      </c>
      <c r="J50" s="870">
        <v>1.04</v>
      </c>
      <c r="K50" s="870">
        <v>1.04</v>
      </c>
      <c r="L50" s="870">
        <v>1.04</v>
      </c>
      <c r="M50" s="870">
        <v>1.04</v>
      </c>
      <c r="N50" s="870">
        <v>1.04</v>
      </c>
      <c r="O50" s="870">
        <v>1.04</v>
      </c>
      <c r="P50" s="870">
        <v>1.04</v>
      </c>
      <c r="Q50" s="870">
        <v>1.04</v>
      </c>
      <c r="R50" s="870">
        <v>1.04</v>
      </c>
      <c r="S50" s="870">
        <v>1.04</v>
      </c>
      <c r="T50" s="870">
        <v>1.04</v>
      </c>
      <c r="U50" s="870">
        <v>1.04</v>
      </c>
      <c r="V50" s="870">
        <v>1.04</v>
      </c>
      <c r="W50" s="870">
        <v>1.04</v>
      </c>
      <c r="X50" s="871">
        <v>1.04</v>
      </c>
      <c r="Y50" s="870">
        <v>1.04</v>
      </c>
      <c r="Z50" s="872"/>
      <c r="AA50" s="872"/>
      <c r="AB50" s="872"/>
      <c r="AC50" s="872"/>
      <c r="AD50" s="872"/>
      <c r="AE50" s="872"/>
      <c r="AF50" s="872"/>
      <c r="AG50" s="872"/>
      <c r="AH50" s="872"/>
      <c r="AI50" s="872"/>
      <c r="AJ50" s="872"/>
      <c r="AK50" s="872"/>
      <c r="AL50" s="872"/>
      <c r="AM50" s="872"/>
      <c r="AN50" s="872"/>
      <c r="AO50" s="872"/>
      <c r="AP50" s="872"/>
      <c r="AQ50" s="872"/>
      <c r="AR50" s="872"/>
      <c r="AS50" s="872"/>
      <c r="AT50" s="872"/>
      <c r="AU50" s="872"/>
      <c r="AV50" s="872"/>
      <c r="AW50" s="872"/>
      <c r="AX50" s="872"/>
      <c r="AY50" s="872"/>
      <c r="AZ50" s="872"/>
      <c r="BA50" s="872"/>
    </row>
    <row r="51" spans="1:53" hidden="1" outlineLevel="1">
      <c r="A51" s="868" t="s">
        <v>148</v>
      </c>
      <c r="B51" s="869" t="s">
        <v>162</v>
      </c>
      <c r="C51" s="795" t="s">
        <v>447</v>
      </c>
      <c r="D51" s="795"/>
      <c r="E51" s="841">
        <v>0</v>
      </c>
      <c r="F51" s="841">
        <f>F63/F62</f>
        <v>1.0085830475440867</v>
      </c>
      <c r="G51" s="873">
        <v>1.04</v>
      </c>
      <c r="H51" s="873">
        <v>1.04</v>
      </c>
      <c r="I51" s="873">
        <v>1.04</v>
      </c>
      <c r="J51" s="873">
        <v>1.04</v>
      </c>
      <c r="K51" s="873">
        <v>1.04</v>
      </c>
      <c r="L51" s="873">
        <v>1.04</v>
      </c>
      <c r="M51" s="873">
        <v>1.04</v>
      </c>
      <c r="N51" s="873">
        <v>1.04</v>
      </c>
      <c r="O51" s="873">
        <v>1.04</v>
      </c>
      <c r="P51" s="873">
        <v>1.04</v>
      </c>
      <c r="Q51" s="873">
        <v>1.04</v>
      </c>
      <c r="R51" s="873">
        <v>1.04</v>
      </c>
      <c r="S51" s="873">
        <v>1.04</v>
      </c>
      <c r="T51" s="873">
        <v>1.04</v>
      </c>
      <c r="U51" s="873">
        <v>1.04</v>
      </c>
      <c r="V51" s="873">
        <v>1.04</v>
      </c>
      <c r="W51" s="873">
        <v>1.04</v>
      </c>
      <c r="X51" s="874">
        <v>1.04</v>
      </c>
      <c r="Y51" s="873">
        <v>1.04</v>
      </c>
      <c r="Z51" s="875"/>
      <c r="AA51" s="875"/>
      <c r="AB51" s="875"/>
      <c r="AC51" s="875"/>
      <c r="AD51" s="875"/>
      <c r="AE51" s="875"/>
      <c r="AF51" s="875"/>
      <c r="AG51" s="875"/>
      <c r="AH51" s="875"/>
      <c r="AI51" s="875"/>
      <c r="AJ51" s="875"/>
      <c r="AK51" s="875"/>
      <c r="AL51" s="875"/>
      <c r="AM51" s="875"/>
      <c r="AN51" s="875"/>
      <c r="AO51" s="875"/>
      <c r="AP51" s="875"/>
      <c r="AQ51" s="875"/>
      <c r="AR51" s="875"/>
      <c r="AS51" s="875"/>
      <c r="AT51" s="875"/>
      <c r="AU51" s="875"/>
      <c r="AV51" s="875"/>
      <c r="AW51" s="875"/>
      <c r="AX51" s="875"/>
      <c r="AY51" s="875"/>
      <c r="AZ51" s="875"/>
      <c r="BA51" s="875"/>
    </row>
    <row r="52" spans="1:53" hidden="1" outlineLevel="1">
      <c r="A52" s="868" t="s">
        <v>448</v>
      </c>
      <c r="B52" s="869" t="s">
        <v>163</v>
      </c>
      <c r="C52" s="795" t="s">
        <v>447</v>
      </c>
      <c r="D52" s="795"/>
      <c r="E52" s="841">
        <v>0</v>
      </c>
      <c r="F52" s="841">
        <v>0</v>
      </c>
      <c r="G52" s="870">
        <v>1.0589999999999999</v>
      </c>
      <c r="H52" s="870">
        <v>1.042</v>
      </c>
      <c r="I52" s="870">
        <v>1.0409999999999999</v>
      </c>
      <c r="J52" s="870">
        <v>1.04</v>
      </c>
      <c r="K52" s="870">
        <v>1.04</v>
      </c>
      <c r="L52" s="870">
        <v>1.04</v>
      </c>
      <c r="M52" s="870">
        <v>1.04</v>
      </c>
      <c r="N52" s="870">
        <v>1.04</v>
      </c>
      <c r="O52" s="870">
        <v>1.04</v>
      </c>
      <c r="P52" s="870">
        <v>1.04</v>
      </c>
      <c r="Q52" s="870">
        <v>1.04</v>
      </c>
      <c r="R52" s="870">
        <v>1.04</v>
      </c>
      <c r="S52" s="870">
        <v>1.04</v>
      </c>
      <c r="T52" s="870">
        <v>1.04</v>
      </c>
      <c r="U52" s="870">
        <v>1.04</v>
      </c>
      <c r="V52" s="870">
        <v>1.04</v>
      </c>
      <c r="W52" s="870">
        <v>1.04</v>
      </c>
      <c r="X52" s="871">
        <v>1.04</v>
      </c>
      <c r="Y52" s="870">
        <v>1.04</v>
      </c>
      <c r="Z52" s="872"/>
      <c r="AA52" s="872"/>
      <c r="AB52" s="872"/>
      <c r="AC52" s="872"/>
      <c r="AD52" s="872"/>
      <c r="AE52" s="872"/>
      <c r="AF52" s="872"/>
      <c r="AG52" s="872"/>
      <c r="AH52" s="872"/>
      <c r="AI52" s="872"/>
      <c r="AJ52" s="872"/>
      <c r="AK52" s="872"/>
      <c r="AL52" s="872"/>
      <c r="AM52" s="872"/>
      <c r="AN52" s="872"/>
      <c r="AO52" s="872"/>
      <c r="AP52" s="872"/>
      <c r="AQ52" s="872"/>
      <c r="AR52" s="872"/>
      <c r="AS52" s="872"/>
      <c r="AT52" s="872"/>
      <c r="AU52" s="872"/>
      <c r="AV52" s="872"/>
      <c r="AW52" s="872"/>
      <c r="AX52" s="872"/>
      <c r="AY52" s="872"/>
      <c r="AZ52" s="872"/>
      <c r="BA52" s="872"/>
    </row>
    <row r="53" spans="1:53" hidden="1" outlineLevel="1">
      <c r="A53" s="868" t="s">
        <v>449</v>
      </c>
      <c r="B53" s="869" t="s">
        <v>164</v>
      </c>
      <c r="C53" s="795" t="s">
        <v>447</v>
      </c>
      <c r="D53" s="795"/>
      <c r="E53" s="841">
        <v>0</v>
      </c>
      <c r="F53" s="841">
        <v>0</v>
      </c>
      <c r="G53" s="873">
        <v>1.0449999999999999</v>
      </c>
      <c r="H53" s="873">
        <v>1.04</v>
      </c>
      <c r="I53" s="873">
        <v>1.04</v>
      </c>
      <c r="J53" s="873">
        <v>1.04</v>
      </c>
      <c r="K53" s="873">
        <v>1.04</v>
      </c>
      <c r="L53" s="873">
        <v>1.04</v>
      </c>
      <c r="M53" s="873">
        <v>1.04</v>
      </c>
      <c r="N53" s="873">
        <v>1.04</v>
      </c>
      <c r="O53" s="873">
        <v>1.04</v>
      </c>
      <c r="P53" s="873">
        <v>1.04</v>
      </c>
      <c r="Q53" s="873">
        <v>1.04</v>
      </c>
      <c r="R53" s="873">
        <v>1.04</v>
      </c>
      <c r="S53" s="873">
        <v>1.04</v>
      </c>
      <c r="T53" s="873">
        <v>1.04</v>
      </c>
      <c r="U53" s="873">
        <v>1.04</v>
      </c>
      <c r="V53" s="873">
        <v>1.04</v>
      </c>
      <c r="W53" s="873">
        <v>1.04</v>
      </c>
      <c r="X53" s="874">
        <v>1.04</v>
      </c>
      <c r="Y53" s="873">
        <v>1.04</v>
      </c>
      <c r="Z53" s="875"/>
      <c r="AA53" s="875"/>
      <c r="AB53" s="875"/>
      <c r="AC53" s="875"/>
      <c r="AD53" s="875"/>
      <c r="AE53" s="875"/>
      <c r="AF53" s="875"/>
      <c r="AG53" s="875"/>
      <c r="AH53" s="875"/>
      <c r="AI53" s="875"/>
      <c r="AJ53" s="875"/>
      <c r="AK53" s="875"/>
      <c r="AL53" s="875"/>
      <c r="AM53" s="875"/>
      <c r="AN53" s="875"/>
      <c r="AO53" s="875"/>
      <c r="AP53" s="875"/>
      <c r="AQ53" s="875"/>
      <c r="AR53" s="875"/>
      <c r="AS53" s="875"/>
      <c r="AT53" s="875"/>
      <c r="AU53" s="875"/>
      <c r="AV53" s="875"/>
      <c r="AW53" s="875"/>
      <c r="AX53" s="875"/>
      <c r="AY53" s="875"/>
      <c r="AZ53" s="875"/>
      <c r="BA53" s="875"/>
    </row>
    <row r="54" spans="1:53" hidden="1" outlineLevel="1">
      <c r="A54" s="868" t="s">
        <v>450</v>
      </c>
      <c r="B54" s="869" t="s">
        <v>451</v>
      </c>
      <c r="C54" s="795" t="s">
        <v>447</v>
      </c>
      <c r="D54" s="795"/>
      <c r="E54" s="841">
        <v>0</v>
      </c>
      <c r="F54" s="841">
        <v>0</v>
      </c>
      <c r="G54" s="870">
        <v>4.3999999999999997E-2</v>
      </c>
      <c r="H54" s="870">
        <v>3.2000000000000001E-2</v>
      </c>
      <c r="I54" s="870">
        <v>3.3000000000000002E-2</v>
      </c>
      <c r="J54" s="870">
        <v>3.6999999999999998E-2</v>
      </c>
      <c r="K54" s="870">
        <v>4.1000000000000002E-2</v>
      </c>
      <c r="L54" s="870">
        <v>4.2999999999999997E-2</v>
      </c>
      <c r="M54" s="870">
        <v>4.2999999999999997E-2</v>
      </c>
      <c r="N54" s="870">
        <v>4.2999999999999997E-2</v>
      </c>
      <c r="O54" s="870">
        <v>4.2999999999999997E-2</v>
      </c>
      <c r="P54" s="870">
        <v>4.2999999999999997E-2</v>
      </c>
      <c r="Q54" s="870">
        <v>4.2999999999999997E-2</v>
      </c>
      <c r="R54" s="870">
        <v>4.2999999999999997E-2</v>
      </c>
      <c r="S54" s="870">
        <v>4.2999999999999997E-2</v>
      </c>
      <c r="T54" s="870">
        <v>4.2999999999999997E-2</v>
      </c>
      <c r="U54" s="870">
        <v>4.2999999999999997E-2</v>
      </c>
      <c r="V54" s="870">
        <v>4.2999999999999997E-2</v>
      </c>
      <c r="W54" s="870">
        <v>4.2999999999999997E-2</v>
      </c>
      <c r="X54" s="871">
        <v>4.2999999999999997E-2</v>
      </c>
      <c r="Y54" s="826"/>
    </row>
    <row r="55" spans="1:53" ht="24" hidden="1" outlineLevel="1">
      <c r="A55" s="868"/>
      <c r="B55" s="869" t="s">
        <v>452</v>
      </c>
      <c r="C55" s="795"/>
      <c r="D55" s="795"/>
      <c r="E55" s="841"/>
      <c r="F55" s="841">
        <v>1.0266299999999999</v>
      </c>
      <c r="G55" s="870">
        <v>1.0296000000000001</v>
      </c>
      <c r="H55" s="870">
        <v>1.0296000000000001</v>
      </c>
      <c r="I55" s="876">
        <v>1.1548899876217942</v>
      </c>
      <c r="J55" s="876">
        <v>1.0266299999999999</v>
      </c>
      <c r="K55" s="876">
        <v>1.0296000000000001</v>
      </c>
      <c r="L55" s="876">
        <v>1.0296000000000001</v>
      </c>
      <c r="M55" s="876">
        <v>1.0296000000000001</v>
      </c>
      <c r="N55" s="876">
        <v>1.0296000000000001</v>
      </c>
      <c r="O55" s="876">
        <v>1.0296000000000001</v>
      </c>
      <c r="P55" s="876">
        <v>1.0296000000000001</v>
      </c>
      <c r="Q55" s="876">
        <v>1.0296000000000001</v>
      </c>
      <c r="R55" s="876">
        <v>1.0296000000000001</v>
      </c>
      <c r="S55" s="876">
        <v>1.0296000000000001</v>
      </c>
      <c r="T55" s="876">
        <v>1.0296000000000001</v>
      </c>
      <c r="U55" s="876">
        <v>1.0296000000000001</v>
      </c>
      <c r="V55" s="876">
        <v>1.0296000000000001</v>
      </c>
      <c r="W55" s="876">
        <v>1.0296000000000001</v>
      </c>
      <c r="X55" s="877">
        <v>1.0296000000000001</v>
      </c>
      <c r="Y55" s="876">
        <v>1.0296000000000001</v>
      </c>
      <c r="Z55" s="878"/>
      <c r="AA55" s="878"/>
      <c r="AB55" s="878"/>
      <c r="AC55" s="878"/>
      <c r="AD55" s="878"/>
      <c r="AE55" s="878"/>
      <c r="AF55" s="878"/>
      <c r="AG55" s="878"/>
      <c r="AH55" s="878"/>
      <c r="AI55" s="878"/>
      <c r="AJ55" s="878"/>
      <c r="AK55" s="878"/>
      <c r="AL55" s="878"/>
      <c r="AM55" s="878"/>
      <c r="AN55" s="878"/>
      <c r="AO55" s="878"/>
      <c r="AP55" s="878"/>
      <c r="AQ55" s="878"/>
      <c r="AR55" s="878"/>
      <c r="AS55" s="878"/>
      <c r="AT55" s="878"/>
      <c r="AU55" s="878"/>
      <c r="AV55" s="878"/>
      <c r="AW55" s="878"/>
      <c r="AX55" s="878"/>
      <c r="AY55" s="878"/>
      <c r="AZ55" s="878"/>
      <c r="BA55" s="878"/>
    </row>
    <row r="56" spans="1:53" ht="36" hidden="1" outlineLevel="1">
      <c r="A56" s="868" t="s">
        <v>453</v>
      </c>
      <c r="B56" s="869" t="s">
        <v>454</v>
      </c>
      <c r="C56" s="795" t="s">
        <v>441</v>
      </c>
      <c r="D56" s="795"/>
      <c r="E56" s="879">
        <f>E76</f>
        <v>0</v>
      </c>
      <c r="F56" s="879">
        <f t="shared" ref="F56:Y56" si="36">F76</f>
        <v>280.83</v>
      </c>
      <c r="G56" s="879">
        <f t="shared" si="36"/>
        <v>257.3</v>
      </c>
      <c r="H56" s="879">
        <f t="shared" si="36"/>
        <v>255.28</v>
      </c>
      <c r="I56" s="879">
        <f t="shared" si="36"/>
        <v>255.28</v>
      </c>
      <c r="J56" s="879">
        <f t="shared" si="36"/>
        <v>255.28</v>
      </c>
      <c r="K56" s="879">
        <f t="shared" si="36"/>
        <v>255.28</v>
      </c>
      <c r="L56" s="879">
        <f t="shared" si="36"/>
        <v>255.28</v>
      </c>
      <c r="M56" s="879">
        <f t="shared" si="36"/>
        <v>255.28</v>
      </c>
      <c r="N56" s="879">
        <f t="shared" si="36"/>
        <v>255.28</v>
      </c>
      <c r="O56" s="879">
        <f t="shared" si="36"/>
        <v>255.28</v>
      </c>
      <c r="P56" s="879">
        <f t="shared" si="36"/>
        <v>255.28</v>
      </c>
      <c r="Q56" s="879">
        <f t="shared" si="36"/>
        <v>255.28</v>
      </c>
      <c r="R56" s="879">
        <f t="shared" si="36"/>
        <v>255.28</v>
      </c>
      <c r="S56" s="879">
        <f t="shared" si="36"/>
        <v>255.28</v>
      </c>
      <c r="T56" s="879">
        <f t="shared" si="36"/>
        <v>255.28</v>
      </c>
      <c r="U56" s="879">
        <f t="shared" si="36"/>
        <v>0</v>
      </c>
      <c r="V56" s="879">
        <f t="shared" si="36"/>
        <v>255.28</v>
      </c>
      <c r="W56" s="879">
        <f t="shared" si="36"/>
        <v>0</v>
      </c>
      <c r="X56" s="880">
        <f t="shared" si="36"/>
        <v>0</v>
      </c>
      <c r="Y56" s="879">
        <f t="shared" si="36"/>
        <v>0</v>
      </c>
      <c r="Z56" s="881"/>
      <c r="AA56" s="881"/>
      <c r="AB56" s="881"/>
      <c r="AC56" s="881"/>
      <c r="AD56" s="881"/>
      <c r="AE56" s="881"/>
      <c r="AF56" s="881"/>
      <c r="AG56" s="881"/>
      <c r="AH56" s="881"/>
      <c r="AI56" s="881"/>
      <c r="AJ56" s="881"/>
      <c r="AK56" s="881"/>
      <c r="AL56" s="881"/>
      <c r="AM56" s="881"/>
      <c r="AN56" s="881"/>
      <c r="AO56" s="881"/>
      <c r="AP56" s="881"/>
      <c r="AQ56" s="881"/>
      <c r="AR56" s="881"/>
      <c r="AS56" s="881"/>
      <c r="AT56" s="881"/>
      <c r="AU56" s="881"/>
      <c r="AV56" s="881"/>
      <c r="AW56" s="881"/>
      <c r="AX56" s="881"/>
      <c r="AY56" s="881"/>
      <c r="AZ56" s="881"/>
      <c r="BA56" s="881"/>
    </row>
    <row r="57" spans="1:53" ht="48" hidden="1" outlineLevel="1">
      <c r="A57" s="868" t="s">
        <v>455</v>
      </c>
      <c r="B57" s="869" t="s">
        <v>456</v>
      </c>
      <c r="C57" s="795" t="s">
        <v>457</v>
      </c>
      <c r="D57" s="795"/>
      <c r="E57" s="882">
        <v>0</v>
      </c>
      <c r="F57" s="882">
        <v>0</v>
      </c>
      <c r="G57" s="882">
        <v>0</v>
      </c>
      <c r="H57" s="882">
        <v>0</v>
      </c>
      <c r="I57" s="882">
        <v>0</v>
      </c>
      <c r="J57" s="882">
        <v>0</v>
      </c>
      <c r="K57" s="882">
        <v>0</v>
      </c>
      <c r="L57" s="882">
        <v>0</v>
      </c>
      <c r="M57" s="882">
        <v>0</v>
      </c>
      <c r="N57" s="882">
        <v>0</v>
      </c>
      <c r="O57" s="882">
        <v>0</v>
      </c>
      <c r="P57" s="882">
        <v>0</v>
      </c>
      <c r="Q57" s="882">
        <v>0</v>
      </c>
      <c r="R57" s="882">
        <v>0</v>
      </c>
      <c r="S57" s="882">
        <v>0</v>
      </c>
      <c r="T57" s="882">
        <v>0</v>
      </c>
      <c r="U57" s="882">
        <v>0</v>
      </c>
      <c r="V57" s="882">
        <v>0</v>
      </c>
      <c r="W57" s="882">
        <v>0</v>
      </c>
      <c r="X57" s="883">
        <v>0</v>
      </c>
      <c r="Y57" s="882">
        <v>1</v>
      </c>
      <c r="Z57" s="884"/>
      <c r="AA57" s="884"/>
      <c r="AB57" s="884"/>
      <c r="AC57" s="884"/>
      <c r="AD57" s="884"/>
      <c r="AE57" s="884"/>
      <c r="AF57" s="884"/>
      <c r="AG57" s="884"/>
      <c r="AH57" s="884"/>
      <c r="AI57" s="884"/>
      <c r="AJ57" s="884"/>
      <c r="AK57" s="884"/>
      <c r="AL57" s="884"/>
      <c r="AM57" s="884"/>
      <c r="AN57" s="884"/>
      <c r="AO57" s="884"/>
      <c r="AP57" s="884"/>
      <c r="AQ57" s="884"/>
      <c r="AR57" s="884"/>
      <c r="AS57" s="884"/>
      <c r="AT57" s="884"/>
      <c r="AU57" s="884"/>
      <c r="AV57" s="884"/>
      <c r="AW57" s="884"/>
      <c r="AX57" s="884"/>
      <c r="AY57" s="884"/>
      <c r="AZ57" s="884"/>
      <c r="BA57" s="884"/>
    </row>
    <row r="58" spans="1:53" hidden="1" outlineLevel="1">
      <c r="A58" s="885" t="s">
        <v>84</v>
      </c>
      <c r="B58" s="886" t="s">
        <v>458</v>
      </c>
      <c r="C58" s="887" t="s">
        <v>447</v>
      </c>
      <c r="D58" s="887" t="s">
        <v>447</v>
      </c>
      <c r="E58" s="826"/>
      <c r="F58" s="888" t="s">
        <v>447</v>
      </c>
      <c r="G58" s="888" t="s">
        <v>447</v>
      </c>
      <c r="H58" s="888" t="s">
        <v>447</v>
      </c>
      <c r="I58" s="888" t="s">
        <v>447</v>
      </c>
      <c r="J58" s="888" t="s">
        <v>447</v>
      </c>
      <c r="K58" s="888" t="s">
        <v>447</v>
      </c>
      <c r="L58" s="888" t="s">
        <v>447</v>
      </c>
      <c r="M58" s="888" t="s">
        <v>447</v>
      </c>
      <c r="N58" s="888" t="s">
        <v>447</v>
      </c>
      <c r="O58" s="888" t="s">
        <v>447</v>
      </c>
      <c r="P58" s="889" t="s">
        <v>447</v>
      </c>
      <c r="Q58" s="889" t="s">
        <v>447</v>
      </c>
      <c r="R58" s="889" t="s">
        <v>447</v>
      </c>
      <c r="S58" s="889" t="s">
        <v>447</v>
      </c>
      <c r="T58" s="889" t="s">
        <v>447</v>
      </c>
      <c r="U58" s="889" t="s">
        <v>447</v>
      </c>
      <c r="V58" s="889" t="s">
        <v>447</v>
      </c>
      <c r="W58" s="889" t="s">
        <v>447</v>
      </c>
      <c r="X58" s="890" t="s">
        <v>447</v>
      </c>
      <c r="Y58" s="889" t="s">
        <v>447</v>
      </c>
      <c r="Z58" s="891"/>
      <c r="AA58" s="891"/>
      <c r="AB58" s="891"/>
      <c r="AC58" s="891"/>
      <c r="AD58" s="891"/>
      <c r="AE58" s="891"/>
      <c r="AF58" s="891"/>
      <c r="AG58" s="891"/>
      <c r="AH58" s="891"/>
      <c r="AI58" s="891"/>
      <c r="AJ58" s="891"/>
      <c r="AK58" s="891"/>
      <c r="AL58" s="891"/>
      <c r="AM58" s="891"/>
      <c r="AN58" s="891"/>
      <c r="AO58" s="891"/>
      <c r="AP58" s="891"/>
      <c r="AQ58" s="891"/>
      <c r="AR58" s="891"/>
      <c r="AS58" s="891"/>
      <c r="AT58" s="891"/>
      <c r="AU58" s="891"/>
      <c r="AV58" s="891"/>
      <c r="AW58" s="891"/>
      <c r="AX58" s="891"/>
      <c r="AY58" s="891"/>
      <c r="AZ58" s="891"/>
      <c r="BA58" s="891"/>
    </row>
    <row r="59" spans="1:53" ht="63.75" hidden="1" outlineLevel="1">
      <c r="A59" s="885" t="s">
        <v>320</v>
      </c>
      <c r="B59" s="892" t="s">
        <v>459</v>
      </c>
      <c r="C59" s="885" t="s">
        <v>460</v>
      </c>
      <c r="D59" s="885" t="s">
        <v>461</v>
      </c>
      <c r="E59" s="893">
        <v>6.3687000000000005</v>
      </c>
      <c r="F59" s="894">
        <v>6.6616602000000009</v>
      </c>
      <c r="G59" s="894">
        <v>6.8357743082397064</v>
      </c>
      <c r="H59" s="894">
        <v>7.1931031039999995</v>
      </c>
      <c r="I59" s="894">
        <f>H59*I52</f>
        <v>7.488020331263999</v>
      </c>
      <c r="J59" s="894">
        <f>I59*J52</f>
        <v>7.7875411445145595</v>
      </c>
      <c r="K59" s="894">
        <f t="shared" ref="K59:Y59" si="37">J59*K52</f>
        <v>8.0990427902951421</v>
      </c>
      <c r="L59" s="894">
        <f t="shared" si="37"/>
        <v>8.4230045019069486</v>
      </c>
      <c r="M59" s="894">
        <f t="shared" si="37"/>
        <v>8.759924681983227</v>
      </c>
      <c r="N59" s="894">
        <f t="shared" si="37"/>
        <v>9.1103216692625573</v>
      </c>
      <c r="O59" s="894">
        <f t="shared" si="37"/>
        <v>9.4747345360330595</v>
      </c>
      <c r="P59" s="894">
        <f t="shared" si="37"/>
        <v>9.8537239174743814</v>
      </c>
      <c r="Q59" s="894">
        <f t="shared" si="37"/>
        <v>10.247872874173357</v>
      </c>
      <c r="R59" s="894">
        <f t="shared" si="37"/>
        <v>10.657787789140292</v>
      </c>
      <c r="S59" s="894">
        <f t="shared" si="37"/>
        <v>11.084099300705903</v>
      </c>
      <c r="T59" s="894">
        <f t="shared" si="37"/>
        <v>11.52746327273414</v>
      </c>
      <c r="U59" s="894">
        <f t="shared" si="37"/>
        <v>11.988561803643506</v>
      </c>
      <c r="V59" s="894">
        <f t="shared" si="37"/>
        <v>12.468104275789248</v>
      </c>
      <c r="W59" s="894">
        <f t="shared" si="37"/>
        <v>12.966828446820818</v>
      </c>
      <c r="X59" s="895">
        <f t="shared" si="37"/>
        <v>13.485501584693651</v>
      </c>
      <c r="Y59" s="894">
        <f t="shared" si="37"/>
        <v>14.024921648081397</v>
      </c>
      <c r="Z59" s="896"/>
      <c r="AA59" s="896"/>
      <c r="AB59" s="896"/>
      <c r="AC59" s="896"/>
      <c r="AD59" s="896"/>
      <c r="AE59" s="896"/>
      <c r="AF59" s="896"/>
      <c r="AG59" s="896"/>
      <c r="AH59" s="896"/>
      <c r="AI59" s="896"/>
      <c r="AJ59" s="896"/>
      <c r="AK59" s="896"/>
      <c r="AL59" s="896"/>
      <c r="AM59" s="896"/>
      <c r="AN59" s="896"/>
      <c r="AO59" s="896"/>
      <c r="AP59" s="896"/>
      <c r="AQ59" s="896"/>
      <c r="AR59" s="896"/>
      <c r="AS59" s="896"/>
      <c r="AT59" s="896"/>
      <c r="AU59" s="896"/>
      <c r="AV59" s="896"/>
      <c r="AW59" s="896"/>
      <c r="AX59" s="896"/>
      <c r="AY59" s="896"/>
      <c r="AZ59" s="896"/>
      <c r="BA59" s="896"/>
    </row>
    <row r="60" spans="1:53" ht="51" hidden="1" outlineLevel="1">
      <c r="A60" s="1796" t="s">
        <v>321</v>
      </c>
      <c r="B60" s="1797" t="s">
        <v>462</v>
      </c>
      <c r="C60" s="885" t="s">
        <v>463</v>
      </c>
      <c r="D60" s="885" t="s">
        <v>444</v>
      </c>
      <c r="E60" s="893">
        <v>26.4</v>
      </c>
      <c r="F60" s="897">
        <f>E61</f>
        <v>26.86</v>
      </c>
      <c r="G60" s="898">
        <f>F61</f>
        <v>26.86</v>
      </c>
      <c r="H60" s="899">
        <f t="shared" ref="H60:Y60" si="38">G61</f>
        <v>26.86</v>
      </c>
      <c r="I60" s="899">
        <f t="shared" si="38"/>
        <v>27.68</v>
      </c>
      <c r="J60" s="899">
        <f t="shared" si="38"/>
        <v>28.787200000000002</v>
      </c>
      <c r="K60" s="899">
        <f t="shared" si="38"/>
        <v>29.938688000000003</v>
      </c>
      <c r="L60" s="899">
        <f t="shared" si="38"/>
        <v>31.136235520000003</v>
      </c>
      <c r="M60" s="899">
        <f t="shared" si="38"/>
        <v>32.381684940800007</v>
      </c>
      <c r="N60" s="899">
        <f t="shared" si="38"/>
        <v>33.67695233843201</v>
      </c>
      <c r="O60" s="899">
        <f t="shared" si="38"/>
        <v>35.024030431969294</v>
      </c>
      <c r="P60" s="899">
        <f t="shared" si="38"/>
        <v>36.424991649248064</v>
      </c>
      <c r="Q60" s="899">
        <f t="shared" si="38"/>
        <v>37.881991315217988</v>
      </c>
      <c r="R60" s="899">
        <f t="shared" si="38"/>
        <v>39.397270967826707</v>
      </c>
      <c r="S60" s="899">
        <f t="shared" si="38"/>
        <v>40.973161806539778</v>
      </c>
      <c r="T60" s="899">
        <f t="shared" si="38"/>
        <v>42.612088278801373</v>
      </c>
      <c r="U60" s="899">
        <f t="shared" si="38"/>
        <v>44.31657180995343</v>
      </c>
      <c r="V60" s="899">
        <f t="shared" si="38"/>
        <v>46.089234682351567</v>
      </c>
      <c r="W60" s="899">
        <f t="shared" si="38"/>
        <v>47.932804069645634</v>
      </c>
      <c r="X60" s="900">
        <f t="shared" si="38"/>
        <v>49.850116232431461</v>
      </c>
      <c r="Y60" s="899">
        <f t="shared" si="38"/>
        <v>51.84412088172872</v>
      </c>
      <c r="Z60" s="901"/>
      <c r="AA60" s="901"/>
      <c r="AB60" s="901"/>
      <c r="AC60" s="901"/>
      <c r="AD60" s="901"/>
      <c r="AE60" s="901"/>
      <c r="AF60" s="901"/>
      <c r="AG60" s="901"/>
      <c r="AH60" s="901"/>
      <c r="AI60" s="901"/>
      <c r="AJ60" s="901"/>
      <c r="AK60" s="901"/>
      <c r="AL60" s="901"/>
      <c r="AM60" s="901"/>
      <c r="AN60" s="901"/>
      <c r="AO60" s="901"/>
      <c r="AP60" s="901"/>
      <c r="AQ60" s="901"/>
      <c r="AR60" s="901"/>
      <c r="AS60" s="901"/>
      <c r="AT60" s="901"/>
      <c r="AU60" s="901"/>
      <c r="AV60" s="901"/>
      <c r="AW60" s="901"/>
      <c r="AX60" s="901"/>
      <c r="AY60" s="901"/>
      <c r="AZ60" s="901"/>
      <c r="BA60" s="901"/>
    </row>
    <row r="61" spans="1:53" ht="63.75" hidden="1" outlineLevel="1">
      <c r="A61" s="1796"/>
      <c r="B61" s="1797"/>
      <c r="C61" s="885" t="s">
        <v>464</v>
      </c>
      <c r="D61" s="885" t="s">
        <v>445</v>
      </c>
      <c r="E61" s="893">
        <v>26.86</v>
      </c>
      <c r="F61" s="897">
        <f>F60</f>
        <v>26.86</v>
      </c>
      <c r="G61" s="902">
        <f>G60</f>
        <v>26.86</v>
      </c>
      <c r="H61" s="899">
        <v>27.68</v>
      </c>
      <c r="I61" s="899">
        <f>I60*I53</f>
        <v>28.787200000000002</v>
      </c>
      <c r="J61" s="899">
        <f>J60*J53</f>
        <v>29.938688000000003</v>
      </c>
      <c r="K61" s="899">
        <f t="shared" ref="K61:Y61" si="39">K60*K53</f>
        <v>31.136235520000003</v>
      </c>
      <c r="L61" s="899">
        <f t="shared" si="39"/>
        <v>32.381684940800007</v>
      </c>
      <c r="M61" s="899">
        <f t="shared" si="39"/>
        <v>33.67695233843201</v>
      </c>
      <c r="N61" s="899">
        <f t="shared" si="39"/>
        <v>35.024030431969294</v>
      </c>
      <c r="O61" s="899">
        <f t="shared" si="39"/>
        <v>36.424991649248064</v>
      </c>
      <c r="P61" s="899">
        <f t="shared" si="39"/>
        <v>37.881991315217988</v>
      </c>
      <c r="Q61" s="899">
        <f t="shared" si="39"/>
        <v>39.397270967826707</v>
      </c>
      <c r="R61" s="899">
        <f t="shared" si="39"/>
        <v>40.973161806539778</v>
      </c>
      <c r="S61" s="899">
        <f t="shared" si="39"/>
        <v>42.612088278801373</v>
      </c>
      <c r="T61" s="899">
        <f t="shared" si="39"/>
        <v>44.31657180995343</v>
      </c>
      <c r="U61" s="899">
        <f t="shared" si="39"/>
        <v>46.089234682351567</v>
      </c>
      <c r="V61" s="899">
        <f t="shared" si="39"/>
        <v>47.932804069645634</v>
      </c>
      <c r="W61" s="899">
        <f t="shared" si="39"/>
        <v>49.850116232431461</v>
      </c>
      <c r="X61" s="900">
        <f t="shared" si="39"/>
        <v>51.84412088172872</v>
      </c>
      <c r="Y61" s="899">
        <f t="shared" si="39"/>
        <v>53.917885716997873</v>
      </c>
      <c r="Z61" s="901"/>
      <c r="AA61" s="901"/>
      <c r="AB61" s="901"/>
      <c r="AC61" s="901"/>
      <c r="AD61" s="901"/>
      <c r="AE61" s="901"/>
      <c r="AF61" s="901"/>
      <c r="AG61" s="901"/>
      <c r="AH61" s="901"/>
      <c r="AI61" s="901"/>
      <c r="AJ61" s="901"/>
      <c r="AK61" s="901"/>
      <c r="AL61" s="901"/>
      <c r="AM61" s="901"/>
      <c r="AN61" s="901"/>
      <c r="AO61" s="901"/>
      <c r="AP61" s="901"/>
      <c r="AQ61" s="901"/>
      <c r="AR61" s="901"/>
      <c r="AS61" s="901"/>
      <c r="AT61" s="901"/>
      <c r="AU61" s="901"/>
      <c r="AV61" s="901"/>
      <c r="AW61" s="901"/>
      <c r="AX61" s="901"/>
      <c r="AY61" s="901"/>
      <c r="AZ61" s="901"/>
      <c r="BA61" s="901"/>
    </row>
    <row r="62" spans="1:53" ht="51" hidden="1" outlineLevel="1">
      <c r="A62" s="1796" t="s">
        <v>465</v>
      </c>
      <c r="B62" s="1797" t="s">
        <v>466</v>
      </c>
      <c r="C62" s="885" t="s">
        <v>463</v>
      </c>
      <c r="D62" s="885" t="s">
        <v>444</v>
      </c>
      <c r="E62" s="893">
        <v>1040.73</v>
      </c>
      <c r="F62" s="897">
        <f>E63</f>
        <v>1067.22</v>
      </c>
      <c r="G62" s="903">
        <v>1056.74</v>
      </c>
      <c r="H62" s="899">
        <f>G63</f>
        <v>1056.74</v>
      </c>
      <c r="I62" s="899">
        <f t="shared" ref="I62:Y62" si="40">H63</f>
        <v>1077.74</v>
      </c>
      <c r="J62" s="899">
        <f t="shared" si="40"/>
        <v>1120.8496</v>
      </c>
      <c r="K62" s="899">
        <f t="shared" si="40"/>
        <v>1165.6835840000001</v>
      </c>
      <c r="L62" s="899">
        <f t="shared" si="40"/>
        <v>1212.3109273600001</v>
      </c>
      <c r="M62" s="899">
        <f t="shared" si="40"/>
        <v>1260.8033644544</v>
      </c>
      <c r="N62" s="899">
        <f t="shared" si="40"/>
        <v>1311.2354990325762</v>
      </c>
      <c r="O62" s="899">
        <f t="shared" si="40"/>
        <v>1363.6849189938794</v>
      </c>
      <c r="P62" s="899">
        <f t="shared" si="40"/>
        <v>1418.2323157536346</v>
      </c>
      <c r="Q62" s="899">
        <f t="shared" si="40"/>
        <v>1474.96160838378</v>
      </c>
      <c r="R62" s="899">
        <f t="shared" si="40"/>
        <v>1533.9600727191312</v>
      </c>
      <c r="S62" s="899">
        <f t="shared" si="40"/>
        <v>1595.3184756278965</v>
      </c>
      <c r="T62" s="899">
        <f t="shared" si="40"/>
        <v>1659.1312146530124</v>
      </c>
      <c r="U62" s="899">
        <f t="shared" si="40"/>
        <v>1725.4964632391329</v>
      </c>
      <c r="V62" s="899">
        <f t="shared" si="40"/>
        <v>1794.5163217686984</v>
      </c>
      <c r="W62" s="899">
        <f t="shared" si="40"/>
        <v>1866.2969746394465</v>
      </c>
      <c r="X62" s="900">
        <f t="shared" si="40"/>
        <v>1940.9488536250244</v>
      </c>
      <c r="Y62" s="899">
        <f t="shared" si="40"/>
        <v>2018.5868077700254</v>
      </c>
      <c r="Z62" s="901"/>
      <c r="AA62" s="901"/>
      <c r="AB62" s="901"/>
      <c r="AC62" s="901"/>
      <c r="AD62" s="901"/>
      <c r="AE62" s="901"/>
      <c r="AF62" s="901"/>
      <c r="AG62" s="901"/>
      <c r="AH62" s="901"/>
      <c r="AI62" s="901"/>
      <c r="AJ62" s="901"/>
      <c r="AK62" s="901"/>
      <c r="AL62" s="901"/>
      <c r="AM62" s="901"/>
      <c r="AN62" s="901"/>
      <c r="AO62" s="901"/>
      <c r="AP62" s="901"/>
      <c r="AQ62" s="901"/>
      <c r="AR62" s="901"/>
      <c r="AS62" s="901"/>
      <c r="AT62" s="901"/>
      <c r="AU62" s="901"/>
      <c r="AV62" s="901"/>
      <c r="AW62" s="901"/>
      <c r="AX62" s="901"/>
      <c r="AY62" s="901"/>
      <c r="AZ62" s="901"/>
      <c r="BA62" s="901"/>
    </row>
    <row r="63" spans="1:53" ht="63.75" hidden="1" outlineLevel="1">
      <c r="A63" s="1796"/>
      <c r="B63" s="1797"/>
      <c r="C63" s="885" t="s">
        <v>441</v>
      </c>
      <c r="D63" s="885" t="s">
        <v>445</v>
      </c>
      <c r="E63" s="893">
        <v>1067.22</v>
      </c>
      <c r="F63" s="897">
        <v>1076.3800000000001</v>
      </c>
      <c r="G63" s="902">
        <f>G62</f>
        <v>1056.74</v>
      </c>
      <c r="H63" s="899">
        <v>1077.74</v>
      </c>
      <c r="I63" s="899">
        <f>I62*I51</f>
        <v>1120.8496</v>
      </c>
      <c r="J63" s="899">
        <f t="shared" ref="J63:Y63" si="41">J62*J51</f>
        <v>1165.6835840000001</v>
      </c>
      <c r="K63" s="899">
        <f t="shared" si="41"/>
        <v>1212.3109273600001</v>
      </c>
      <c r="L63" s="899">
        <f t="shared" si="41"/>
        <v>1260.8033644544</v>
      </c>
      <c r="M63" s="899">
        <f t="shared" si="41"/>
        <v>1311.2354990325762</v>
      </c>
      <c r="N63" s="899">
        <f t="shared" si="41"/>
        <v>1363.6849189938794</v>
      </c>
      <c r="O63" s="899">
        <f t="shared" si="41"/>
        <v>1418.2323157536346</v>
      </c>
      <c r="P63" s="899">
        <f t="shared" si="41"/>
        <v>1474.96160838378</v>
      </c>
      <c r="Q63" s="899">
        <f t="shared" si="41"/>
        <v>1533.9600727191312</v>
      </c>
      <c r="R63" s="899">
        <f t="shared" si="41"/>
        <v>1595.3184756278965</v>
      </c>
      <c r="S63" s="899">
        <f t="shared" si="41"/>
        <v>1659.1312146530124</v>
      </c>
      <c r="T63" s="899">
        <f t="shared" si="41"/>
        <v>1725.4964632391329</v>
      </c>
      <c r="U63" s="899">
        <f t="shared" si="41"/>
        <v>1794.5163217686984</v>
      </c>
      <c r="V63" s="899">
        <f t="shared" si="41"/>
        <v>1866.2969746394465</v>
      </c>
      <c r="W63" s="899">
        <f t="shared" si="41"/>
        <v>1940.9488536250244</v>
      </c>
      <c r="X63" s="900">
        <f t="shared" si="41"/>
        <v>2018.5868077700254</v>
      </c>
      <c r="Y63" s="899">
        <f t="shared" si="41"/>
        <v>2099.3302800808265</v>
      </c>
      <c r="Z63" s="901"/>
      <c r="AA63" s="901"/>
      <c r="AB63" s="901"/>
      <c r="AC63" s="901"/>
      <c r="AD63" s="901"/>
      <c r="AE63" s="901"/>
      <c r="AF63" s="901"/>
      <c r="AG63" s="901"/>
      <c r="AH63" s="901"/>
      <c r="AI63" s="901"/>
      <c r="AJ63" s="901"/>
      <c r="AK63" s="901"/>
      <c r="AL63" s="901"/>
      <c r="AM63" s="901"/>
      <c r="AN63" s="901"/>
      <c r="AO63" s="901"/>
      <c r="AP63" s="901"/>
      <c r="AQ63" s="901"/>
      <c r="AR63" s="901"/>
      <c r="AS63" s="901"/>
      <c r="AT63" s="901"/>
      <c r="AU63" s="901"/>
      <c r="AV63" s="901"/>
      <c r="AW63" s="901"/>
      <c r="AX63" s="901"/>
      <c r="AY63" s="901"/>
      <c r="AZ63" s="901"/>
      <c r="BA63" s="901"/>
    </row>
    <row r="64" spans="1:53" ht="153" hidden="1" outlineLevel="1">
      <c r="B64" s="904" t="s">
        <v>467</v>
      </c>
      <c r="E64" s="774"/>
      <c r="F64" s="905"/>
      <c r="G64" s="774"/>
      <c r="H64" s="774"/>
      <c r="I64" s="774"/>
      <c r="J64" s="774"/>
      <c r="K64" s="774"/>
      <c r="L64" s="774"/>
      <c r="M64" s="774"/>
      <c r="N64" s="774"/>
      <c r="O64" s="774"/>
      <c r="P64" s="774"/>
      <c r="Q64" s="774"/>
      <c r="R64" s="774"/>
      <c r="S64" s="774"/>
      <c r="T64" s="774"/>
      <c r="U64" s="774"/>
      <c r="V64" s="774"/>
      <c r="W64" s="774"/>
      <c r="X64" s="774"/>
      <c r="Y64" s="826"/>
    </row>
    <row r="65" spans="1:56" hidden="1" outlineLevel="1">
      <c r="E65" s="774"/>
      <c r="F65" s="774"/>
      <c r="G65" s="774"/>
      <c r="H65" s="774"/>
      <c r="I65" s="774"/>
      <c r="J65" s="774"/>
      <c r="K65" s="774"/>
      <c r="L65" s="774"/>
      <c r="M65" s="774"/>
      <c r="N65" s="774"/>
      <c r="O65" s="774"/>
      <c r="P65" s="774"/>
      <c r="Q65" s="774"/>
      <c r="R65" s="774"/>
      <c r="S65" s="774"/>
      <c r="T65" s="774"/>
      <c r="U65" s="774"/>
      <c r="V65" s="774"/>
      <c r="W65" s="774"/>
      <c r="X65" s="774"/>
      <c r="Y65" s="826"/>
    </row>
    <row r="66" spans="1:56" s="910" customFormat="1" hidden="1" outlineLevel="1">
      <c r="A66" s="906"/>
      <c r="B66" s="906" t="s">
        <v>468</v>
      </c>
      <c r="C66" s="906"/>
      <c r="D66" s="906"/>
      <c r="E66" s="907">
        <f>E45/E46*1000</f>
        <v>1519.1598511430934</v>
      </c>
      <c r="F66" s="907">
        <f t="shared" ref="F66:Y66" si="42">F45/F46*1000</f>
        <v>1846.3703161094097</v>
      </c>
      <c r="G66" s="907">
        <f t="shared" si="42"/>
        <v>2104.7738961168466</v>
      </c>
      <c r="H66" s="907">
        <f t="shared" si="42"/>
        <v>1872.9402366762288</v>
      </c>
      <c r="I66" s="907" t="e">
        <f t="shared" ca="1" si="42"/>
        <v>#VALUE!</v>
      </c>
      <c r="J66" s="907" t="e">
        <f t="shared" ca="1" si="42"/>
        <v>#VALUE!</v>
      </c>
      <c r="K66" s="907" t="e">
        <f t="shared" ca="1" si="42"/>
        <v>#VALUE!</v>
      </c>
      <c r="L66" s="907" t="e">
        <f t="shared" ca="1" si="42"/>
        <v>#VALUE!</v>
      </c>
      <c r="M66" s="907" t="e">
        <f t="shared" ca="1" si="42"/>
        <v>#VALUE!</v>
      </c>
      <c r="N66" s="907" t="e">
        <f t="shared" ca="1" si="42"/>
        <v>#VALUE!</v>
      </c>
      <c r="O66" s="907" t="e">
        <f t="shared" ca="1" si="42"/>
        <v>#VALUE!</v>
      </c>
      <c r="P66" s="907">
        <f t="shared" si="42"/>
        <v>2239.8958591535065</v>
      </c>
      <c r="Q66" s="907">
        <f t="shared" si="42"/>
        <v>1960.424879479328</v>
      </c>
      <c r="R66" s="907">
        <f t="shared" si="42"/>
        <v>2032.3775550685591</v>
      </c>
      <c r="S66" s="907">
        <f t="shared" si="42"/>
        <v>2110.0291751296795</v>
      </c>
      <c r="T66" s="907">
        <f t="shared" si="42"/>
        <v>2190.679012921853</v>
      </c>
      <c r="U66" s="907">
        <f t="shared" si="42"/>
        <v>2238.6190012333186</v>
      </c>
      <c r="V66" s="907">
        <f t="shared" si="42"/>
        <v>2361.4448624092215</v>
      </c>
      <c r="W66" s="907">
        <f t="shared" si="42"/>
        <v>2413.0601444510785</v>
      </c>
      <c r="X66" s="908">
        <f t="shared" si="42"/>
        <v>2505.3669510170066</v>
      </c>
      <c r="Y66" s="907">
        <f t="shared" si="42"/>
        <v>2601.2822416731055</v>
      </c>
      <c r="Z66" s="909"/>
      <c r="AA66" s="909"/>
      <c r="AB66" s="909"/>
      <c r="AC66" s="909"/>
      <c r="AD66" s="909"/>
      <c r="AE66" s="909"/>
      <c r="AF66" s="909"/>
      <c r="AG66" s="909"/>
      <c r="AH66" s="909"/>
      <c r="AI66" s="909"/>
      <c r="AJ66" s="909"/>
      <c r="AK66" s="909"/>
      <c r="AL66" s="909"/>
      <c r="AM66" s="909"/>
      <c r="AN66" s="909"/>
      <c r="AO66" s="909"/>
      <c r="AP66" s="909"/>
      <c r="AQ66" s="909"/>
      <c r="AR66" s="909"/>
      <c r="AS66" s="909"/>
      <c r="AT66" s="909"/>
      <c r="AU66" s="909"/>
      <c r="AV66" s="909"/>
      <c r="AW66" s="909"/>
      <c r="AX66" s="909"/>
      <c r="AY66" s="909"/>
      <c r="AZ66" s="909"/>
      <c r="BA66" s="909"/>
    </row>
    <row r="67" spans="1:56" s="910" customFormat="1" hidden="1" outlineLevel="1">
      <c r="B67" s="910" t="s">
        <v>469</v>
      </c>
      <c r="C67" s="910" t="s">
        <v>58</v>
      </c>
      <c r="E67" s="911"/>
      <c r="F67" s="911">
        <f t="shared" ref="F67:Y67" si="43">F66/E66</f>
        <v>1.2153890946499846</v>
      </c>
      <c r="G67" s="911">
        <f t="shared" si="43"/>
        <v>1.1399521958043246</v>
      </c>
      <c r="H67" s="911">
        <f t="shared" si="43"/>
        <v>0.88985341377126836</v>
      </c>
      <c r="I67" s="911" t="e">
        <f t="shared" ca="1" si="43"/>
        <v>#VALUE!</v>
      </c>
      <c r="J67" s="911" t="e">
        <f t="shared" ca="1" si="43"/>
        <v>#VALUE!</v>
      </c>
      <c r="K67" s="911" t="e">
        <f t="shared" ca="1" si="43"/>
        <v>#VALUE!</v>
      </c>
      <c r="L67" s="911" t="e">
        <f t="shared" ca="1" si="43"/>
        <v>#VALUE!</v>
      </c>
      <c r="M67" s="911" t="e">
        <f t="shared" ca="1" si="43"/>
        <v>#VALUE!</v>
      </c>
      <c r="N67" s="911" t="e">
        <f t="shared" ca="1" si="43"/>
        <v>#VALUE!</v>
      </c>
      <c r="O67" s="911" t="e">
        <f t="shared" ca="1" si="43"/>
        <v>#VALUE!</v>
      </c>
      <c r="P67" s="911" t="e">
        <f t="shared" ca="1" si="43"/>
        <v>#VALUE!</v>
      </c>
      <c r="Q67" s="911">
        <f t="shared" si="43"/>
        <v>0.87523036906733898</v>
      </c>
      <c r="R67" s="911">
        <f t="shared" si="43"/>
        <v>1.0367025925565387</v>
      </c>
      <c r="S67" s="911">
        <f t="shared" si="43"/>
        <v>1.0382072808605196</v>
      </c>
      <c r="T67" s="911">
        <f t="shared" si="43"/>
        <v>1.0382221434389489</v>
      </c>
      <c r="U67" s="911">
        <f t="shared" si="43"/>
        <v>1.0218836205709227</v>
      </c>
      <c r="V67" s="911">
        <f t="shared" si="43"/>
        <v>1.0548668000710415</v>
      </c>
      <c r="W67" s="911">
        <f t="shared" si="43"/>
        <v>1.0218575004072707</v>
      </c>
      <c r="X67" s="911">
        <f t="shared" si="43"/>
        <v>1.0382530069870786</v>
      </c>
      <c r="Y67" s="911">
        <f t="shared" si="43"/>
        <v>1.038283929073609</v>
      </c>
      <c r="Z67" s="911"/>
      <c r="AA67" s="911"/>
      <c r="AB67" s="911"/>
      <c r="AC67" s="911"/>
      <c r="AD67" s="911"/>
      <c r="AE67" s="911"/>
      <c r="AF67" s="911"/>
      <c r="AG67" s="911"/>
      <c r="AH67" s="911"/>
      <c r="AI67" s="911"/>
      <c r="AJ67" s="911"/>
      <c r="AK67" s="911"/>
      <c r="AL67" s="911"/>
      <c r="AM67" s="911"/>
      <c r="AN67" s="911"/>
      <c r="AO67" s="911"/>
      <c r="AP67" s="911"/>
      <c r="AQ67" s="911"/>
      <c r="AR67" s="911"/>
      <c r="AS67" s="911"/>
      <c r="AT67" s="911"/>
      <c r="AU67" s="911"/>
      <c r="AV67" s="911"/>
      <c r="AW67" s="911"/>
      <c r="AX67" s="911"/>
      <c r="AY67" s="911"/>
      <c r="AZ67" s="911"/>
      <c r="BA67" s="911"/>
    </row>
    <row r="68" spans="1:56" ht="12.75" customHeight="1" outlineLevel="1">
      <c r="A68" s="1796" t="s">
        <v>470</v>
      </c>
      <c r="B68" s="1796" t="s">
        <v>1</v>
      </c>
      <c r="C68" s="1796" t="s">
        <v>2</v>
      </c>
      <c r="D68" s="1801" t="s">
        <v>471</v>
      </c>
      <c r="E68" s="826"/>
      <c r="F68" s="889"/>
      <c r="G68" s="1803" t="s">
        <v>472</v>
      </c>
      <c r="H68" s="1804"/>
      <c r="I68" s="1804"/>
      <c r="J68" s="1804"/>
      <c r="K68" s="1804"/>
      <c r="L68" s="1804"/>
      <c r="M68" s="1804"/>
      <c r="N68" s="1804"/>
      <c r="O68" s="1804"/>
      <c r="P68" s="912"/>
      <c r="Q68" s="913" t="s">
        <v>472</v>
      </c>
      <c r="R68" s="914"/>
      <c r="S68" s="914"/>
      <c r="T68" s="914"/>
      <c r="U68" s="914"/>
      <c r="V68" s="914"/>
      <c r="W68" s="914"/>
      <c r="X68" s="915"/>
      <c r="Y68" s="826"/>
      <c r="Z68" s="916"/>
      <c r="AA68" s="916"/>
      <c r="AB68" s="916"/>
      <c r="AC68" s="916"/>
      <c r="AD68" s="916"/>
      <c r="AE68" s="916"/>
      <c r="AF68" s="916"/>
      <c r="AG68" s="916"/>
      <c r="AH68" s="916"/>
      <c r="AI68" s="916"/>
      <c r="AJ68" s="916"/>
      <c r="AK68" s="916"/>
      <c r="AL68" s="916"/>
      <c r="AM68" s="916"/>
      <c r="AN68" s="916"/>
      <c r="AO68" s="916"/>
      <c r="AP68" s="916"/>
      <c r="AQ68" s="916"/>
      <c r="AR68" s="916"/>
      <c r="AS68" s="916"/>
      <c r="AT68" s="916"/>
      <c r="AU68" s="916"/>
      <c r="AV68" s="916"/>
      <c r="AW68" s="916"/>
      <c r="AX68" s="916"/>
      <c r="AY68" s="916"/>
      <c r="AZ68" s="916"/>
      <c r="BA68" s="916"/>
      <c r="BB68" s="917"/>
      <c r="BC68" s="918"/>
    </row>
    <row r="69" spans="1:56">
      <c r="A69" s="1796"/>
      <c r="B69" s="1796"/>
      <c r="C69" s="1796"/>
      <c r="D69" s="1802"/>
      <c r="E69" s="826">
        <v>2022</v>
      </c>
      <c r="F69" s="826">
        <v>2023</v>
      </c>
      <c r="G69" s="826">
        <v>2024</v>
      </c>
      <c r="H69" s="826">
        <v>2025</v>
      </c>
      <c r="I69" s="826">
        <v>2026</v>
      </c>
      <c r="J69" s="826">
        <v>2027</v>
      </c>
      <c r="K69" s="826">
        <v>2028</v>
      </c>
      <c r="L69" s="826">
        <v>2029</v>
      </c>
      <c r="M69" s="826">
        <v>2030</v>
      </c>
      <c r="N69" s="889">
        <v>2031</v>
      </c>
      <c r="O69" s="889">
        <v>2032</v>
      </c>
      <c r="P69" s="889">
        <v>2033</v>
      </c>
      <c r="Q69" s="889">
        <v>2034</v>
      </c>
      <c r="R69" s="889">
        <v>2035</v>
      </c>
      <c r="S69" s="826">
        <v>2030</v>
      </c>
      <c r="T69" s="826">
        <v>2030</v>
      </c>
      <c r="U69" s="826">
        <v>2030</v>
      </c>
      <c r="V69" s="826">
        <v>2030</v>
      </c>
      <c r="W69" s="826">
        <v>2030</v>
      </c>
      <c r="X69" s="826">
        <v>2030</v>
      </c>
      <c r="Y69" s="826">
        <v>2030</v>
      </c>
      <c r="Z69" s="826">
        <v>2030</v>
      </c>
      <c r="AA69" s="826">
        <v>2030</v>
      </c>
      <c r="AB69" s="826">
        <v>2030</v>
      </c>
      <c r="AC69" s="826">
        <v>2030</v>
      </c>
      <c r="AD69" s="826">
        <v>2030</v>
      </c>
      <c r="AE69" s="826">
        <v>2030</v>
      </c>
      <c r="AF69" s="826">
        <v>2030</v>
      </c>
      <c r="AG69" s="826">
        <v>2030</v>
      </c>
      <c r="AH69" s="826">
        <v>2030</v>
      </c>
      <c r="AI69" s="826">
        <v>2030</v>
      </c>
      <c r="AJ69" s="826">
        <v>2030</v>
      </c>
      <c r="AK69" s="826">
        <v>2030</v>
      </c>
      <c r="AL69" s="826">
        <v>2030</v>
      </c>
      <c r="AM69" s="826">
        <v>2030</v>
      </c>
      <c r="AN69" s="826">
        <v>2030</v>
      </c>
      <c r="AO69" s="826">
        <v>2030</v>
      </c>
      <c r="AP69" s="826">
        <v>2030</v>
      </c>
      <c r="AQ69" s="826">
        <v>2030</v>
      </c>
      <c r="AR69" s="826">
        <v>2030</v>
      </c>
      <c r="AS69" s="826">
        <v>2030</v>
      </c>
      <c r="AT69" s="826">
        <v>2030</v>
      </c>
      <c r="AU69" s="826">
        <v>2030</v>
      </c>
      <c r="AV69" s="826">
        <v>2030</v>
      </c>
      <c r="AW69" s="826">
        <v>2030</v>
      </c>
      <c r="AX69" s="826">
        <v>2030</v>
      </c>
      <c r="AY69" s="826">
        <v>2030</v>
      </c>
      <c r="AZ69" s="826">
        <v>2030</v>
      </c>
      <c r="BA69" s="826">
        <v>2030</v>
      </c>
      <c r="BB69" s="826">
        <v>2030</v>
      </c>
      <c r="BC69" s="826">
        <v>2030</v>
      </c>
      <c r="BD69" s="826">
        <v>2030</v>
      </c>
    </row>
    <row r="70" spans="1:56" s="921" customFormat="1" ht="51">
      <c r="A70" s="919" t="s">
        <v>25</v>
      </c>
      <c r="B70" s="920" t="s">
        <v>473</v>
      </c>
      <c r="C70" s="919" t="s">
        <v>447</v>
      </c>
      <c r="D70" s="919" t="s">
        <v>447</v>
      </c>
      <c r="E70" s="826" t="s">
        <v>447</v>
      </c>
      <c r="F70" s="919" t="s">
        <v>447</v>
      </c>
      <c r="G70" s="919" t="s">
        <v>447</v>
      </c>
      <c r="H70" s="919" t="s">
        <v>447</v>
      </c>
      <c r="I70" s="919" t="s">
        <v>447</v>
      </c>
      <c r="J70" s="919" t="s">
        <v>447</v>
      </c>
      <c r="K70" s="919" t="s">
        <v>447</v>
      </c>
      <c r="L70" s="919" t="s">
        <v>447</v>
      </c>
      <c r="M70" s="919" t="s">
        <v>447</v>
      </c>
      <c r="N70" s="919" t="s">
        <v>447</v>
      </c>
      <c r="O70" s="919" t="s">
        <v>447</v>
      </c>
      <c r="P70" s="889" t="s">
        <v>447</v>
      </c>
      <c r="Q70" s="889" t="s">
        <v>447</v>
      </c>
      <c r="R70" s="889" t="s">
        <v>447</v>
      </c>
      <c r="S70" s="889" t="s">
        <v>447</v>
      </c>
      <c r="T70" s="889" t="s">
        <v>447</v>
      </c>
      <c r="U70" s="889" t="s">
        <v>447</v>
      </c>
      <c r="V70" s="889" t="s">
        <v>447</v>
      </c>
      <c r="W70" s="889" t="s">
        <v>447</v>
      </c>
      <c r="X70" s="890" t="s">
        <v>447</v>
      </c>
      <c r="Y70" s="889" t="s">
        <v>447</v>
      </c>
      <c r="Z70" s="889" t="s">
        <v>447</v>
      </c>
      <c r="AA70" s="889" t="s">
        <v>447</v>
      </c>
      <c r="AB70" s="889" t="s">
        <v>447</v>
      </c>
      <c r="AC70" s="889" t="s">
        <v>447</v>
      </c>
      <c r="AD70" s="889" t="s">
        <v>447</v>
      </c>
      <c r="AE70" s="889" t="s">
        <v>447</v>
      </c>
      <c r="AF70" s="889" t="s">
        <v>447</v>
      </c>
      <c r="AG70" s="889" t="s">
        <v>447</v>
      </c>
      <c r="AH70" s="889" t="s">
        <v>447</v>
      </c>
      <c r="AI70" s="889" t="s">
        <v>447</v>
      </c>
      <c r="AJ70" s="889" t="s">
        <v>447</v>
      </c>
      <c r="AK70" s="889" t="s">
        <v>447</v>
      </c>
      <c r="AL70" s="889" t="s">
        <v>447</v>
      </c>
      <c r="AM70" s="889" t="s">
        <v>447</v>
      </c>
      <c r="AN70" s="889" t="s">
        <v>447</v>
      </c>
      <c r="AO70" s="889" t="s">
        <v>447</v>
      </c>
      <c r="AP70" s="889" t="s">
        <v>447</v>
      </c>
      <c r="AQ70" s="889" t="s">
        <v>447</v>
      </c>
      <c r="AR70" s="889" t="s">
        <v>447</v>
      </c>
      <c r="AS70" s="889" t="s">
        <v>447</v>
      </c>
      <c r="AT70" s="889" t="s">
        <v>447</v>
      </c>
      <c r="AU70" s="889" t="s">
        <v>447</v>
      </c>
      <c r="AV70" s="889" t="s">
        <v>447</v>
      </c>
      <c r="AW70" s="889" t="s">
        <v>447</v>
      </c>
      <c r="AX70" s="889" t="s">
        <v>447</v>
      </c>
      <c r="AY70" s="889" t="s">
        <v>447</v>
      </c>
      <c r="AZ70" s="889"/>
      <c r="BA70" s="889" t="s">
        <v>447</v>
      </c>
    </row>
    <row r="71" spans="1:56" s="924" customFormat="1" ht="56.25" customHeight="1">
      <c r="A71" s="897" t="s">
        <v>61</v>
      </c>
      <c r="B71" s="922" t="s">
        <v>474</v>
      </c>
      <c r="C71" s="897" t="s">
        <v>447</v>
      </c>
      <c r="D71" s="897"/>
      <c r="E71" s="893"/>
      <c r="F71" s="919">
        <v>1</v>
      </c>
      <c r="G71" s="919">
        <f>F71</f>
        <v>1</v>
      </c>
      <c r="H71" s="919">
        <f t="shared" ref="H71:Z71" si="44">G71</f>
        <v>1</v>
      </c>
      <c r="I71" s="919">
        <f t="shared" si="44"/>
        <v>1</v>
      </c>
      <c r="J71" s="919">
        <f t="shared" si="44"/>
        <v>1</v>
      </c>
      <c r="K71" s="919">
        <f t="shared" si="44"/>
        <v>1</v>
      </c>
      <c r="L71" s="919">
        <f t="shared" si="44"/>
        <v>1</v>
      </c>
      <c r="M71" s="919">
        <f t="shared" si="44"/>
        <v>1</v>
      </c>
      <c r="N71" s="919">
        <f t="shared" si="44"/>
        <v>1</v>
      </c>
      <c r="O71" s="919">
        <f t="shared" si="44"/>
        <v>1</v>
      </c>
      <c r="P71" s="919">
        <f t="shared" si="44"/>
        <v>1</v>
      </c>
      <c r="Q71" s="919">
        <f t="shared" si="44"/>
        <v>1</v>
      </c>
      <c r="R71" s="919">
        <f t="shared" si="44"/>
        <v>1</v>
      </c>
      <c r="S71" s="919">
        <f t="shared" si="44"/>
        <v>1</v>
      </c>
      <c r="T71" s="919">
        <f t="shared" si="44"/>
        <v>1</v>
      </c>
      <c r="U71" s="919">
        <f t="shared" si="44"/>
        <v>1</v>
      </c>
      <c r="V71" s="919">
        <f t="shared" si="44"/>
        <v>1</v>
      </c>
      <c r="W71" s="919">
        <f t="shared" si="44"/>
        <v>1</v>
      </c>
      <c r="X71" s="919">
        <f t="shared" si="44"/>
        <v>1</v>
      </c>
      <c r="Y71" s="919">
        <f t="shared" si="44"/>
        <v>1</v>
      </c>
      <c r="Z71" s="919">
        <f t="shared" si="44"/>
        <v>1</v>
      </c>
      <c r="AA71" s="923">
        <v>1</v>
      </c>
      <c r="AB71" s="923">
        <v>1</v>
      </c>
      <c r="AC71" s="923">
        <v>1</v>
      </c>
      <c r="AD71" s="923">
        <v>1</v>
      </c>
      <c r="AE71" s="923">
        <v>1</v>
      </c>
      <c r="AF71" s="923">
        <v>1</v>
      </c>
      <c r="AG71" s="923">
        <v>1</v>
      </c>
      <c r="AH71" s="923">
        <v>1</v>
      </c>
      <c r="AI71" s="923">
        <v>1</v>
      </c>
      <c r="AJ71" s="923">
        <v>1</v>
      </c>
      <c r="AK71" s="923">
        <v>1</v>
      </c>
      <c r="AL71" s="923">
        <v>1</v>
      </c>
      <c r="AM71" s="923">
        <v>1</v>
      </c>
      <c r="AN71" s="923">
        <v>1</v>
      </c>
      <c r="AO71" s="923">
        <v>1</v>
      </c>
      <c r="AP71" s="923">
        <v>1</v>
      </c>
      <c r="AQ71" s="923">
        <v>1</v>
      </c>
      <c r="AR71" s="923">
        <v>1</v>
      </c>
      <c r="AS71" s="923">
        <v>1</v>
      </c>
      <c r="AT71" s="923">
        <v>1</v>
      </c>
      <c r="AU71" s="923">
        <v>1</v>
      </c>
      <c r="AV71" s="923">
        <v>1</v>
      </c>
      <c r="AW71" s="923">
        <v>1</v>
      </c>
      <c r="AX71" s="923">
        <v>1</v>
      </c>
      <c r="AY71" s="923">
        <v>1</v>
      </c>
      <c r="AZ71" s="923">
        <v>1</v>
      </c>
      <c r="BA71" s="923">
        <v>1</v>
      </c>
    </row>
    <row r="72" spans="1:56" s="921" customFormat="1" ht="43.5" customHeight="1">
      <c r="A72" s="919">
        <v>2</v>
      </c>
      <c r="B72" s="920" t="s">
        <v>475</v>
      </c>
      <c r="C72" s="920" t="s">
        <v>476</v>
      </c>
      <c r="D72" s="919" t="s">
        <v>447</v>
      </c>
      <c r="E72" s="826"/>
      <c r="F72" s="919" t="s">
        <v>447</v>
      </c>
      <c r="G72" s="919" t="s">
        <v>447</v>
      </c>
      <c r="H72" s="919" t="s">
        <v>447</v>
      </c>
      <c r="I72" s="919" t="s">
        <v>447</v>
      </c>
      <c r="J72" s="919" t="s">
        <v>447</v>
      </c>
      <c r="K72" s="919" t="s">
        <v>447</v>
      </c>
      <c r="L72" s="919" t="s">
        <v>447</v>
      </c>
      <c r="M72" s="919" t="s">
        <v>447</v>
      </c>
      <c r="N72" s="919" t="s">
        <v>447</v>
      </c>
      <c r="O72" s="919" t="s">
        <v>447</v>
      </c>
      <c r="P72" s="889" t="s">
        <v>447</v>
      </c>
      <c r="Q72" s="889" t="s">
        <v>447</v>
      </c>
      <c r="R72" s="889" t="s">
        <v>447</v>
      </c>
      <c r="S72" s="889" t="s">
        <v>447</v>
      </c>
      <c r="T72" s="889" t="s">
        <v>447</v>
      </c>
      <c r="U72" s="889" t="s">
        <v>447</v>
      </c>
      <c r="V72" s="889" t="s">
        <v>447</v>
      </c>
      <c r="W72" s="889" t="s">
        <v>447</v>
      </c>
      <c r="X72" s="890" t="s">
        <v>447</v>
      </c>
      <c r="Y72" s="889" t="s">
        <v>447</v>
      </c>
      <c r="Z72" s="889" t="s">
        <v>447</v>
      </c>
      <c r="AA72" s="889" t="s">
        <v>447</v>
      </c>
      <c r="AB72" s="889" t="s">
        <v>447</v>
      </c>
      <c r="AC72" s="889" t="s">
        <v>447</v>
      </c>
      <c r="AD72" s="889" t="s">
        <v>447</v>
      </c>
      <c r="AE72" s="889" t="s">
        <v>447</v>
      </c>
      <c r="AF72" s="889" t="s">
        <v>447</v>
      </c>
      <c r="AG72" s="889" t="s">
        <v>447</v>
      </c>
      <c r="AH72" s="889" t="s">
        <v>447</v>
      </c>
      <c r="AI72" s="889" t="s">
        <v>447</v>
      </c>
      <c r="AJ72" s="889" t="s">
        <v>447</v>
      </c>
      <c r="AK72" s="889" t="s">
        <v>447</v>
      </c>
      <c r="AL72" s="889" t="s">
        <v>447</v>
      </c>
      <c r="AM72" s="889" t="s">
        <v>447</v>
      </c>
      <c r="AN72" s="889" t="s">
        <v>447</v>
      </c>
      <c r="AO72" s="889" t="s">
        <v>447</v>
      </c>
      <c r="AP72" s="889" t="s">
        <v>447</v>
      </c>
      <c r="AQ72" s="889" t="s">
        <v>447</v>
      </c>
      <c r="AR72" s="889" t="s">
        <v>447</v>
      </c>
      <c r="AS72" s="889" t="s">
        <v>447</v>
      </c>
      <c r="AT72" s="889" t="s">
        <v>447</v>
      </c>
      <c r="AU72" s="889" t="s">
        <v>447</v>
      </c>
      <c r="AV72" s="889" t="s">
        <v>447</v>
      </c>
      <c r="AW72" s="889" t="s">
        <v>447</v>
      </c>
      <c r="AX72" s="889" t="s">
        <v>447</v>
      </c>
      <c r="AY72" s="889" t="s">
        <v>447</v>
      </c>
      <c r="AZ72" s="889"/>
      <c r="BA72" s="889" t="s">
        <v>447</v>
      </c>
    </row>
    <row r="73" spans="1:56" s="924" customFormat="1" ht="39" customHeight="1">
      <c r="A73" s="897" t="s">
        <v>326</v>
      </c>
      <c r="B73" s="922" t="s">
        <v>477</v>
      </c>
      <c r="C73" s="953" t="s">
        <v>63</v>
      </c>
      <c r="D73" s="953" t="s">
        <v>461</v>
      </c>
      <c r="E73" s="925"/>
      <c r="F73" s="949">
        <f>Тариф_Толп!I69</f>
        <v>120.125</v>
      </c>
      <c r="G73" s="897" t="s">
        <v>447</v>
      </c>
      <c r="H73" s="897" t="s">
        <v>447</v>
      </c>
      <c r="I73" s="897" t="s">
        <v>447</v>
      </c>
      <c r="J73" s="897" t="s">
        <v>447</v>
      </c>
      <c r="K73" s="897" t="s">
        <v>447</v>
      </c>
      <c r="L73" s="897" t="s">
        <v>447</v>
      </c>
      <c r="M73" s="897" t="s">
        <v>447</v>
      </c>
      <c r="N73" s="897" t="s">
        <v>447</v>
      </c>
      <c r="O73" s="897" t="s">
        <v>447</v>
      </c>
      <c r="P73" s="897" t="s">
        <v>447</v>
      </c>
      <c r="Q73" s="897" t="s">
        <v>447</v>
      </c>
      <c r="R73" s="897" t="s">
        <v>447</v>
      </c>
      <c r="S73" s="897" t="s">
        <v>447</v>
      </c>
      <c r="T73" s="897" t="s">
        <v>447</v>
      </c>
      <c r="U73" s="897" t="s">
        <v>447</v>
      </c>
      <c r="V73" s="897" t="s">
        <v>447</v>
      </c>
      <c r="W73" s="897" t="s">
        <v>447</v>
      </c>
      <c r="X73" s="923" t="s">
        <v>447</v>
      </c>
      <c r="Y73" s="897" t="s">
        <v>447</v>
      </c>
      <c r="Z73" s="897" t="s">
        <v>447</v>
      </c>
      <c r="AA73" s="897" t="s">
        <v>447</v>
      </c>
      <c r="AB73" s="897" t="s">
        <v>447</v>
      </c>
      <c r="AC73" s="897" t="s">
        <v>447</v>
      </c>
      <c r="AD73" s="897" t="s">
        <v>447</v>
      </c>
      <c r="AE73" s="897" t="s">
        <v>447</v>
      </c>
      <c r="AF73" s="897" t="s">
        <v>447</v>
      </c>
      <c r="AG73" s="897" t="s">
        <v>447</v>
      </c>
      <c r="AH73" s="897" t="s">
        <v>447</v>
      </c>
      <c r="AI73" s="897" t="s">
        <v>447</v>
      </c>
      <c r="AJ73" s="897" t="s">
        <v>447</v>
      </c>
      <c r="AK73" s="897" t="s">
        <v>447</v>
      </c>
      <c r="AL73" s="897" t="s">
        <v>447</v>
      </c>
      <c r="AM73" s="897" t="s">
        <v>447</v>
      </c>
      <c r="AN73" s="897" t="s">
        <v>447</v>
      </c>
      <c r="AO73" s="897" t="s">
        <v>447</v>
      </c>
      <c r="AP73" s="897" t="s">
        <v>447</v>
      </c>
      <c r="AQ73" s="897" t="s">
        <v>447</v>
      </c>
      <c r="AR73" s="897" t="s">
        <v>447</v>
      </c>
      <c r="AS73" s="897" t="s">
        <v>447</v>
      </c>
      <c r="AT73" s="897" t="s">
        <v>447</v>
      </c>
      <c r="AU73" s="897" t="s">
        <v>447</v>
      </c>
      <c r="AV73" s="897" t="s">
        <v>447</v>
      </c>
      <c r="AW73" s="897" t="s">
        <v>447</v>
      </c>
      <c r="AX73" s="897" t="s">
        <v>447</v>
      </c>
      <c r="AY73" s="897" t="s">
        <v>447</v>
      </c>
      <c r="AZ73" s="897"/>
      <c r="BA73" s="897" t="s">
        <v>447</v>
      </c>
    </row>
    <row r="74" spans="1:56" s="927" customFormat="1" ht="33.75" customHeight="1">
      <c r="A74" s="919" t="s">
        <v>30</v>
      </c>
      <c r="B74" s="920" t="s">
        <v>478</v>
      </c>
      <c r="C74" s="954"/>
      <c r="D74" s="954"/>
      <c r="E74" s="856"/>
      <c r="F74" s="919"/>
      <c r="G74" s="919"/>
      <c r="H74" s="919"/>
      <c r="I74" s="919"/>
      <c r="J74" s="919"/>
      <c r="K74" s="919"/>
      <c r="L74" s="919"/>
      <c r="M74" s="919"/>
      <c r="N74" s="919"/>
      <c r="O74" s="919"/>
      <c r="P74" s="919"/>
      <c r="Q74" s="919"/>
      <c r="R74" s="919"/>
      <c r="S74" s="919"/>
      <c r="T74" s="919"/>
      <c r="U74" s="919"/>
      <c r="V74" s="919"/>
      <c r="W74" s="919"/>
      <c r="X74" s="926"/>
      <c r="Y74" s="919"/>
      <c r="Z74" s="919"/>
      <c r="AA74" s="919"/>
      <c r="AB74" s="919"/>
      <c r="AC74" s="919"/>
      <c r="AD74" s="919"/>
      <c r="AE74" s="919"/>
      <c r="AF74" s="919"/>
      <c r="AG74" s="919"/>
      <c r="AH74" s="919"/>
      <c r="AI74" s="919"/>
      <c r="AJ74" s="919"/>
      <c r="AK74" s="919"/>
      <c r="AL74" s="919"/>
      <c r="AM74" s="919"/>
      <c r="AN74" s="919"/>
      <c r="AO74" s="919"/>
      <c r="AP74" s="919"/>
      <c r="AQ74" s="919"/>
      <c r="AR74" s="919"/>
      <c r="AS74" s="919"/>
      <c r="AT74" s="919"/>
      <c r="AU74" s="919"/>
      <c r="AV74" s="919"/>
      <c r="AW74" s="919"/>
      <c r="AX74" s="919"/>
      <c r="AY74" s="919"/>
      <c r="AZ74" s="919"/>
      <c r="BA74" s="919"/>
    </row>
    <row r="75" spans="1:56" s="927" customFormat="1" ht="45.75" customHeight="1">
      <c r="A75" s="928" t="s">
        <v>127</v>
      </c>
      <c r="B75" s="929" t="s">
        <v>479</v>
      </c>
      <c r="C75" s="953" t="s">
        <v>480</v>
      </c>
      <c r="D75" s="953" t="s">
        <v>461</v>
      </c>
      <c r="E75" s="930"/>
      <c r="F75" s="950">
        <v>0</v>
      </c>
      <c r="G75" s="950">
        <v>0</v>
      </c>
      <c r="H75" s="950">
        <v>0</v>
      </c>
      <c r="I75" s="950">
        <v>0</v>
      </c>
      <c r="J75" s="950">
        <v>0</v>
      </c>
      <c r="K75" s="950">
        <v>0</v>
      </c>
      <c r="L75" s="950">
        <v>0</v>
      </c>
      <c r="M75" s="950">
        <v>0</v>
      </c>
      <c r="N75" s="950">
        <v>0</v>
      </c>
      <c r="O75" s="950">
        <v>0</v>
      </c>
      <c r="P75" s="950">
        <v>0</v>
      </c>
      <c r="Q75" s="950">
        <v>0</v>
      </c>
      <c r="R75" s="950">
        <v>0</v>
      </c>
      <c r="S75" s="950">
        <v>0</v>
      </c>
      <c r="T75" s="950">
        <v>0</v>
      </c>
      <c r="U75" s="950">
        <v>0</v>
      </c>
      <c r="V75" s="950">
        <v>0</v>
      </c>
      <c r="W75" s="950">
        <v>0</v>
      </c>
      <c r="X75" s="950">
        <v>0</v>
      </c>
      <c r="Y75" s="950">
        <v>0</v>
      </c>
      <c r="Z75" s="950">
        <v>0</v>
      </c>
      <c r="AA75" s="931">
        <f t="shared" ref="AA75:AC77" si="45">Z75</f>
        <v>0</v>
      </c>
      <c r="AB75" s="931">
        <f t="shared" si="45"/>
        <v>0</v>
      </c>
      <c r="AC75" s="931">
        <f t="shared" si="45"/>
        <v>0</v>
      </c>
      <c r="AD75" s="919"/>
      <c r="AE75" s="919"/>
      <c r="AF75" s="919"/>
      <c r="AG75" s="919"/>
      <c r="AH75" s="919"/>
      <c r="AI75" s="919"/>
      <c r="AJ75" s="919"/>
      <c r="AK75" s="919"/>
      <c r="AL75" s="919"/>
      <c r="AM75" s="919"/>
      <c r="AN75" s="919"/>
      <c r="AO75" s="919"/>
      <c r="AP75" s="919"/>
      <c r="AQ75" s="919"/>
      <c r="AR75" s="919"/>
      <c r="AS75" s="919"/>
      <c r="AT75" s="919"/>
      <c r="AU75" s="919"/>
      <c r="AV75" s="919"/>
      <c r="AW75" s="919"/>
      <c r="AX75" s="919"/>
      <c r="AY75" s="919"/>
      <c r="AZ75" s="919"/>
      <c r="BA75" s="919"/>
    </row>
    <row r="76" spans="1:56" s="938" customFormat="1" ht="44.25" customHeight="1">
      <c r="A76" s="932" t="s">
        <v>129</v>
      </c>
      <c r="B76" s="933" t="s">
        <v>481</v>
      </c>
      <c r="C76" s="955" t="s">
        <v>441</v>
      </c>
      <c r="D76" s="955" t="s">
        <v>461</v>
      </c>
      <c r="E76" s="934"/>
      <c r="F76" s="951">
        <f>Тариф_Толп!I17</f>
        <v>280.83</v>
      </c>
      <c r="G76" s="951">
        <f>Тариф_Толп!L8</f>
        <v>257.3</v>
      </c>
      <c r="H76" s="951">
        <f>Тариф_Толп!O17</f>
        <v>255.28</v>
      </c>
      <c r="I76" s="951">
        <f>Тариф_Толп!R8</f>
        <v>255.28</v>
      </c>
      <c r="J76" s="951">
        <f>Тариф_Толп!U17</f>
        <v>255.28</v>
      </c>
      <c r="K76" s="951">
        <f>Тариф_Толп!X17</f>
        <v>255.28</v>
      </c>
      <c r="L76" s="951">
        <f>Тариф_Толп!AA17</f>
        <v>255.28</v>
      </c>
      <c r="M76" s="951">
        <f>Тариф_Толп!AD17</f>
        <v>255.28</v>
      </c>
      <c r="N76" s="951">
        <f>Тариф_Толп!AG17</f>
        <v>255.28</v>
      </c>
      <c r="O76" s="951">
        <f>Тариф_Толп!AJ17</f>
        <v>255.28</v>
      </c>
      <c r="P76" s="951">
        <f>Тариф_Толп!AM17</f>
        <v>255.28</v>
      </c>
      <c r="Q76" s="951">
        <f>Тариф_Толп!AN17</f>
        <v>255.28</v>
      </c>
      <c r="R76" s="951">
        <f>Тариф_Толп!AS8</f>
        <v>255.28</v>
      </c>
      <c r="S76" s="951">
        <f>Тариф_Толп!AP17</f>
        <v>255.28</v>
      </c>
      <c r="T76" s="951">
        <f>Тариф_Толп!AQ17</f>
        <v>255.28</v>
      </c>
      <c r="U76" s="951">
        <f>Тариф_Толп!AR17</f>
        <v>0</v>
      </c>
      <c r="V76" s="951">
        <f>Тариф_Толп!AS17</f>
        <v>255.28</v>
      </c>
      <c r="W76" s="951">
        <f>Тариф_Толп!AT17</f>
        <v>0</v>
      </c>
      <c r="X76" s="951">
        <f>Тариф_Толп!AU17</f>
        <v>0</v>
      </c>
      <c r="Y76" s="951">
        <f>Тариф_Толп!AV17</f>
        <v>0</v>
      </c>
      <c r="Z76" s="951">
        <f>Тариф_Толп!AW17</f>
        <v>0</v>
      </c>
      <c r="AA76" s="936"/>
      <c r="AB76" s="936">
        <f t="shared" si="45"/>
        <v>0</v>
      </c>
      <c r="AC76" s="936">
        <f t="shared" si="45"/>
        <v>0</v>
      </c>
      <c r="AD76" s="937"/>
      <c r="AE76" s="937"/>
      <c r="AF76" s="937"/>
      <c r="AG76" s="937"/>
      <c r="AH76" s="937"/>
      <c r="AI76" s="937"/>
      <c r="AJ76" s="937"/>
      <c r="AK76" s="937"/>
      <c r="AL76" s="937"/>
      <c r="AM76" s="937"/>
      <c r="AN76" s="937"/>
      <c r="AO76" s="937"/>
      <c r="AP76" s="937"/>
      <c r="AQ76" s="937"/>
      <c r="AR76" s="937"/>
      <c r="AS76" s="937"/>
      <c r="AT76" s="937"/>
      <c r="AU76" s="937"/>
      <c r="AV76" s="937"/>
      <c r="AW76" s="937"/>
      <c r="AX76" s="937"/>
      <c r="AY76" s="937"/>
      <c r="AZ76" s="937"/>
      <c r="BA76" s="937"/>
    </row>
    <row r="77" spans="1:56" s="924" customFormat="1" ht="44.25" customHeight="1">
      <c r="A77" s="932" t="s">
        <v>131</v>
      </c>
      <c r="B77" s="933" t="s">
        <v>481</v>
      </c>
      <c r="C77" s="955" t="s">
        <v>92</v>
      </c>
      <c r="D77" s="955" t="s">
        <v>461</v>
      </c>
      <c r="E77" s="939"/>
      <c r="F77" s="951">
        <v>330.47</v>
      </c>
      <c r="G77" s="951">
        <v>278.52999999999997</v>
      </c>
      <c r="H77" s="951">
        <v>222.77</v>
      </c>
      <c r="I77" s="951">
        <f>H77</f>
        <v>222.77</v>
      </c>
      <c r="J77" s="951">
        <f t="shared" ref="J77:P77" si="46">I77</f>
        <v>222.77</v>
      </c>
      <c r="K77" s="951">
        <f t="shared" si="46"/>
        <v>222.77</v>
      </c>
      <c r="L77" s="951">
        <f t="shared" si="46"/>
        <v>222.77</v>
      </c>
      <c r="M77" s="951">
        <f t="shared" si="46"/>
        <v>222.77</v>
      </c>
      <c r="N77" s="951">
        <f t="shared" si="46"/>
        <v>222.77</v>
      </c>
      <c r="O77" s="951">
        <f t="shared" si="46"/>
        <v>222.77</v>
      </c>
      <c r="P77" s="951">
        <f t="shared" si="46"/>
        <v>222.77</v>
      </c>
      <c r="Q77" s="951">
        <f t="shared" ref="Q77:Z77" si="47">P77</f>
        <v>222.77</v>
      </c>
      <c r="R77" s="951">
        <f t="shared" si="47"/>
        <v>222.77</v>
      </c>
      <c r="S77" s="951">
        <f t="shared" si="47"/>
        <v>222.77</v>
      </c>
      <c r="T77" s="951">
        <f t="shared" si="47"/>
        <v>222.77</v>
      </c>
      <c r="U77" s="951">
        <f t="shared" si="47"/>
        <v>222.77</v>
      </c>
      <c r="V77" s="951">
        <f t="shared" si="47"/>
        <v>222.77</v>
      </c>
      <c r="W77" s="951">
        <f t="shared" si="47"/>
        <v>222.77</v>
      </c>
      <c r="X77" s="951">
        <f t="shared" si="47"/>
        <v>222.77</v>
      </c>
      <c r="Y77" s="951">
        <f t="shared" si="47"/>
        <v>222.77</v>
      </c>
      <c r="Z77" s="951">
        <f t="shared" si="47"/>
        <v>222.77</v>
      </c>
      <c r="AA77" s="940"/>
      <c r="AB77" s="940">
        <f t="shared" si="45"/>
        <v>0</v>
      </c>
      <c r="AC77" s="940">
        <f t="shared" si="45"/>
        <v>0</v>
      </c>
      <c r="AD77" s="899"/>
      <c r="AE77" s="899"/>
      <c r="AF77" s="899"/>
      <c r="AG77" s="899"/>
      <c r="AH77" s="899"/>
      <c r="AI77" s="899"/>
      <c r="AJ77" s="899"/>
      <c r="AK77" s="899"/>
      <c r="AL77" s="899"/>
      <c r="AM77" s="899"/>
      <c r="AN77" s="899"/>
      <c r="AO77" s="899"/>
      <c r="AP77" s="899"/>
      <c r="AQ77" s="899"/>
      <c r="AR77" s="899"/>
      <c r="AS77" s="899"/>
      <c r="AT77" s="899"/>
      <c r="AU77" s="899"/>
      <c r="AV77" s="899"/>
      <c r="AW77" s="899"/>
      <c r="AX77" s="899"/>
      <c r="AY77" s="899"/>
      <c r="AZ77" s="899"/>
      <c r="BA77" s="899"/>
    </row>
    <row r="78" spans="1:56" s="924" customFormat="1" ht="54" customHeight="1">
      <c r="A78" s="928" t="s">
        <v>190</v>
      </c>
      <c r="B78" s="929" t="s">
        <v>482</v>
      </c>
      <c r="C78" s="953" t="s">
        <v>483</v>
      </c>
      <c r="D78" s="953" t="s">
        <v>461</v>
      </c>
      <c r="E78" s="899"/>
      <c r="F78" s="952">
        <f>F76/282</f>
        <v>0.99585106382978716</v>
      </c>
      <c r="G78" s="952">
        <f>G76/242</f>
        <v>1.0632231404958679</v>
      </c>
      <c r="H78" s="952">
        <f>H76/242</f>
        <v>1.0548760330578513</v>
      </c>
      <c r="I78" s="952">
        <f t="shared" ref="I78:R78" si="48">I76/242</f>
        <v>1.0548760330578513</v>
      </c>
      <c r="J78" s="952">
        <f t="shared" si="48"/>
        <v>1.0548760330578513</v>
      </c>
      <c r="K78" s="952">
        <f t="shared" si="48"/>
        <v>1.0548760330578513</v>
      </c>
      <c r="L78" s="952">
        <f t="shared" si="48"/>
        <v>1.0548760330578513</v>
      </c>
      <c r="M78" s="952">
        <f t="shared" si="48"/>
        <v>1.0548760330578513</v>
      </c>
      <c r="N78" s="952">
        <f t="shared" si="48"/>
        <v>1.0548760330578513</v>
      </c>
      <c r="O78" s="952">
        <f t="shared" si="48"/>
        <v>1.0548760330578513</v>
      </c>
      <c r="P78" s="952">
        <f t="shared" si="48"/>
        <v>1.0548760330578513</v>
      </c>
      <c r="Q78" s="952">
        <f t="shared" si="48"/>
        <v>1.0548760330578513</v>
      </c>
      <c r="R78" s="952">
        <f t="shared" si="48"/>
        <v>1.0548760330578513</v>
      </c>
      <c r="S78" s="899"/>
      <c r="T78" s="899"/>
      <c r="U78" s="899"/>
      <c r="V78" s="899"/>
      <c r="W78" s="899"/>
      <c r="X78" s="899"/>
      <c r="Y78" s="899"/>
      <c r="Z78" s="899"/>
      <c r="AA78" s="899">
        <f t="shared" ref="AA78:AC79" si="49">AA76/555.2</f>
        <v>0</v>
      </c>
      <c r="AB78" s="899">
        <f t="shared" si="49"/>
        <v>0</v>
      </c>
      <c r="AC78" s="899">
        <f t="shared" si="49"/>
        <v>0</v>
      </c>
      <c r="AD78" s="899"/>
      <c r="AE78" s="899"/>
      <c r="AF78" s="899"/>
      <c r="AG78" s="899"/>
      <c r="AH78" s="899"/>
      <c r="AI78" s="899"/>
      <c r="AJ78" s="899"/>
      <c r="AK78" s="899"/>
      <c r="AL78" s="899"/>
      <c r="AM78" s="899"/>
      <c r="AN78" s="899"/>
      <c r="AO78" s="899"/>
      <c r="AP78" s="899"/>
      <c r="AQ78" s="899"/>
      <c r="AR78" s="899"/>
      <c r="AS78" s="899"/>
      <c r="AT78" s="899"/>
      <c r="AU78" s="899"/>
      <c r="AV78" s="899"/>
      <c r="AW78" s="899"/>
      <c r="AX78" s="899"/>
      <c r="AY78" s="899"/>
      <c r="AZ78" s="899"/>
      <c r="BA78" s="899"/>
      <c r="BB78" s="924" t="s">
        <v>484</v>
      </c>
    </row>
    <row r="79" spans="1:56" s="924" customFormat="1" ht="54" customHeight="1">
      <c r="A79" s="928" t="s">
        <v>191</v>
      </c>
      <c r="B79" s="929" t="s">
        <v>485</v>
      </c>
      <c r="C79" s="953" t="s">
        <v>486</v>
      </c>
      <c r="D79" s="953" t="s">
        <v>461</v>
      </c>
      <c r="E79" s="899"/>
      <c r="F79" s="952">
        <f>F77/282</f>
        <v>1.1718794326241135</v>
      </c>
      <c r="G79" s="952">
        <f>G77/242</f>
        <v>1.1509504132231403</v>
      </c>
      <c r="H79" s="952">
        <f>H77/242</f>
        <v>0.92053719008264467</v>
      </c>
      <c r="I79" s="952">
        <f t="shared" ref="I79:R79" si="50">I77/242</f>
        <v>0.92053719008264467</v>
      </c>
      <c r="J79" s="952">
        <f t="shared" si="50"/>
        <v>0.92053719008264467</v>
      </c>
      <c r="K79" s="952">
        <f t="shared" si="50"/>
        <v>0.92053719008264467</v>
      </c>
      <c r="L79" s="952">
        <f t="shared" si="50"/>
        <v>0.92053719008264467</v>
      </c>
      <c r="M79" s="952">
        <f t="shared" si="50"/>
        <v>0.92053719008264467</v>
      </c>
      <c r="N79" s="952">
        <f t="shared" si="50"/>
        <v>0.92053719008264467</v>
      </c>
      <c r="O79" s="952">
        <f t="shared" si="50"/>
        <v>0.92053719008264467</v>
      </c>
      <c r="P79" s="952">
        <f t="shared" si="50"/>
        <v>0.92053719008264467</v>
      </c>
      <c r="Q79" s="952">
        <f t="shared" si="50"/>
        <v>0.92053719008264467</v>
      </c>
      <c r="R79" s="952">
        <f t="shared" si="50"/>
        <v>0.92053719008264467</v>
      </c>
      <c r="S79" s="899"/>
      <c r="T79" s="899"/>
      <c r="U79" s="899"/>
      <c r="V79" s="899"/>
      <c r="W79" s="899"/>
      <c r="X79" s="899"/>
      <c r="Y79" s="899"/>
      <c r="Z79" s="899"/>
      <c r="AA79" s="899">
        <f t="shared" si="49"/>
        <v>0</v>
      </c>
      <c r="AB79" s="899">
        <f t="shared" si="49"/>
        <v>0</v>
      </c>
      <c r="AC79" s="899">
        <f t="shared" si="49"/>
        <v>0</v>
      </c>
      <c r="AD79" s="899"/>
      <c r="AE79" s="899"/>
      <c r="AF79" s="899"/>
      <c r="AG79" s="899"/>
      <c r="AH79" s="899"/>
      <c r="AI79" s="899"/>
      <c r="AJ79" s="899"/>
      <c r="AK79" s="899"/>
      <c r="AL79" s="899"/>
      <c r="AM79" s="899"/>
      <c r="AN79" s="899"/>
      <c r="AO79" s="899"/>
      <c r="AP79" s="899"/>
      <c r="AQ79" s="899"/>
      <c r="AR79" s="899"/>
      <c r="AS79" s="899"/>
      <c r="AT79" s="899"/>
      <c r="AU79" s="899"/>
      <c r="AV79" s="899"/>
      <c r="AW79" s="899"/>
      <c r="AX79" s="899"/>
      <c r="AY79" s="899"/>
      <c r="AZ79" s="899"/>
      <c r="BA79" s="899"/>
    </row>
    <row r="80" spans="1:56" s="927" customFormat="1" ht="41.25" customHeight="1">
      <c r="A80" s="941" t="s">
        <v>487</v>
      </c>
      <c r="B80" s="920" t="s">
        <v>488</v>
      </c>
      <c r="C80" s="954" t="s">
        <v>58</v>
      </c>
      <c r="D80" s="942" t="s">
        <v>447</v>
      </c>
      <c r="E80" s="943">
        <f>'[83]Тариф ЦК'!J100</f>
        <v>0</v>
      </c>
      <c r="F80" s="944">
        <v>0.15620000000000001</v>
      </c>
      <c r="G80" s="944">
        <v>0.40579999999999999</v>
      </c>
      <c r="H80" s="944">
        <v>0.33410000000000001</v>
      </c>
      <c r="I80" s="944">
        <v>0.31419999999999998</v>
      </c>
      <c r="J80" s="944">
        <v>0.28079999999999999</v>
      </c>
      <c r="K80" s="944">
        <v>0.24959999999999999</v>
      </c>
      <c r="L80" s="944">
        <v>0.2147</v>
      </c>
      <c r="M80" s="944">
        <v>0.17549999999999999</v>
      </c>
      <c r="N80" s="944">
        <v>0.1313</v>
      </c>
      <c r="O80" s="944">
        <v>8.1000000000000003E-2</v>
      </c>
      <c r="P80" s="944">
        <v>2.8799999999999999E-2</v>
      </c>
      <c r="Q80" s="944">
        <v>0</v>
      </c>
      <c r="R80" s="944">
        <f ca="1">Тариф_Толп!AS103/Тариф_Толп!AS106</f>
        <v>0</v>
      </c>
      <c r="S80" s="944"/>
      <c r="T80" s="944"/>
      <c r="U80" s="944"/>
      <c r="V80" s="944"/>
      <c r="W80" s="944"/>
      <c r="X80" s="945"/>
      <c r="Y80" s="944"/>
      <c r="Z80" s="944"/>
      <c r="AA80" s="944"/>
      <c r="AB80" s="944"/>
      <c r="AC80" s="944"/>
      <c r="AD80" s="944">
        <f>'[77]Тариф БМК Михалево'!CJ105</f>
        <v>0</v>
      </c>
      <c r="AE80" s="944">
        <f>'[77]Тариф БМК Михалево'!CM105</f>
        <v>0</v>
      </c>
      <c r="AF80" s="944">
        <f>'[77]Тариф БМК Михалево'!CP105</f>
        <v>0</v>
      </c>
      <c r="AG80" s="944">
        <f>'[77]Тариф БМК Михалево'!CS105</f>
        <v>0</v>
      </c>
      <c r="AH80" s="944">
        <f>'[77]Тариф БМК Михалево'!CV105</f>
        <v>0</v>
      </c>
      <c r="AI80" s="944">
        <f>'[77]Тариф БМК Михалево'!CY105</f>
        <v>0</v>
      </c>
      <c r="AJ80" s="944">
        <f>'[77]Тариф БМК Михалево'!DB105</f>
        <v>0</v>
      </c>
      <c r="AK80" s="944">
        <f>'[77]Тариф БМК Михалево'!DE105</f>
        <v>0</v>
      </c>
      <c r="AL80" s="944">
        <f>'[77]Тариф БМК Михалево'!DH105</f>
        <v>0</v>
      </c>
      <c r="AM80" s="944">
        <f>'[77]Тариф БМК Михалево'!DK105</f>
        <v>0</v>
      </c>
      <c r="AN80" s="944">
        <f>'[77]Тариф БМК Михалево'!DN105</f>
        <v>0</v>
      </c>
      <c r="AO80" s="946">
        <f>'[77]Тариф БМК Михалево'!DQ105</f>
        <v>0</v>
      </c>
      <c r="AP80" s="944">
        <f>'[77]Тариф БМК Михалево'!DT105</f>
        <v>0</v>
      </c>
      <c r="AQ80" s="944">
        <f>'[77]Тариф БМК Михалево'!DW105</f>
        <v>0</v>
      </c>
      <c r="AR80" s="944">
        <f>'[77]Тариф БМК Михалево'!DZ105</f>
        <v>0</v>
      </c>
      <c r="AS80" s="944">
        <f>'[77]Тариф БМК Михалево'!EC105</f>
        <v>0</v>
      </c>
      <c r="AT80" s="944">
        <f>'[77]Тариф БМК Михалево'!EF105</f>
        <v>0</v>
      </c>
      <c r="AU80" s="944">
        <f>'[77]Тариф БМК Михалево'!EI105</f>
        <v>0</v>
      </c>
      <c r="AV80" s="944">
        <f>'[77]Тариф БМК Михалево'!EL105</f>
        <v>0</v>
      </c>
      <c r="AW80" s="944">
        <f>'[77]Тариф БМК Михалево'!EO105</f>
        <v>0</v>
      </c>
      <c r="AX80" s="944">
        <f>'[77]Тариф БМК Михалево'!ER105</f>
        <v>0</v>
      </c>
      <c r="AY80" s="944">
        <f>'[77]Тариф БМК Михалево'!EU105</f>
        <v>0</v>
      </c>
      <c r="AZ80" s="944">
        <f>'[77]Тариф БМК Михалево'!EX105</f>
        <v>0</v>
      </c>
      <c r="BA80" s="944">
        <f>'[77]Тариф БМК Михалево'!FA105</f>
        <v>0</v>
      </c>
    </row>
    <row r="82" spans="1:45">
      <c r="A82" s="760"/>
      <c r="B82" s="1805" t="s">
        <v>341</v>
      </c>
      <c r="C82" s="1805"/>
      <c r="E82" s="760"/>
      <c r="F82" s="760"/>
      <c r="G82" s="761"/>
      <c r="H82" s="761"/>
      <c r="I82" s="761"/>
      <c r="J82" s="762"/>
      <c r="K82" s="1805" t="s">
        <v>342</v>
      </c>
      <c r="L82" s="1805"/>
      <c r="M82" s="1805"/>
      <c r="N82" s="1805"/>
      <c r="S82" s="761"/>
      <c r="T82" s="761"/>
      <c r="U82" s="762"/>
      <c r="V82" s="762"/>
      <c r="W82" s="762"/>
      <c r="X82" s="762"/>
      <c r="Y82" s="762"/>
      <c r="Z82" s="762"/>
    </row>
    <row r="83" spans="1:45" ht="23.25" customHeight="1">
      <c r="A83" s="760"/>
      <c r="B83" s="760"/>
      <c r="C83" s="763"/>
      <c r="D83" s="1798"/>
      <c r="E83" s="1798"/>
      <c r="F83" s="1798"/>
      <c r="G83" s="761"/>
      <c r="H83" s="761"/>
      <c r="I83" s="761"/>
      <c r="J83" s="762"/>
      <c r="K83" s="762"/>
      <c r="L83" s="764" t="s">
        <v>343</v>
      </c>
      <c r="M83" s="762"/>
      <c r="N83" s="761"/>
      <c r="P83" s="764"/>
      <c r="Q83" s="764"/>
      <c r="R83" s="764"/>
      <c r="S83" s="761"/>
      <c r="T83" s="761"/>
      <c r="U83" s="762"/>
      <c r="V83" s="762"/>
      <c r="W83" s="762"/>
      <c r="X83" s="762"/>
      <c r="Y83" s="762"/>
      <c r="Z83" s="762"/>
      <c r="AA83" s="769"/>
      <c r="AB83" s="769"/>
      <c r="AC83" s="769"/>
      <c r="AD83" s="769"/>
      <c r="AL83" s="774">
        <f>R83</f>
        <v>0</v>
      </c>
      <c r="AS83" s="774">
        <f>Y83</f>
        <v>0</v>
      </c>
    </row>
    <row r="84" spans="1:45">
      <c r="A84" s="760"/>
      <c r="B84" s="1799" t="s">
        <v>344</v>
      </c>
      <c r="C84" s="1799"/>
      <c r="D84" s="1799"/>
      <c r="E84" s="760"/>
      <c r="F84" s="760"/>
      <c r="G84" s="761"/>
      <c r="H84" s="761"/>
      <c r="I84" s="761"/>
      <c r="J84" s="762"/>
      <c r="K84" s="762"/>
      <c r="L84" s="1800" t="s">
        <v>345</v>
      </c>
      <c r="M84" s="1800"/>
      <c r="N84" s="761"/>
      <c r="Q84" s="760" t="s">
        <v>346</v>
      </c>
      <c r="R84" s="760"/>
      <c r="S84" s="761"/>
      <c r="T84" s="761"/>
      <c r="U84" s="762"/>
      <c r="V84" s="762"/>
      <c r="W84" s="762"/>
      <c r="X84" s="762"/>
      <c r="Y84" s="762"/>
      <c r="Z84" s="762"/>
    </row>
    <row r="85" spans="1:45">
      <c r="A85" s="760"/>
      <c r="B85" s="760"/>
      <c r="C85" s="765"/>
      <c r="D85" s="766"/>
      <c r="E85" s="760"/>
      <c r="F85" s="760"/>
      <c r="G85" s="761"/>
      <c r="H85" s="761"/>
      <c r="I85" s="761"/>
      <c r="J85" s="760"/>
      <c r="K85" s="760"/>
      <c r="L85" s="761"/>
      <c r="M85" s="761"/>
      <c r="N85" s="761"/>
      <c r="O85" s="761"/>
      <c r="P85" s="761"/>
      <c r="Q85" s="761"/>
      <c r="R85" s="761"/>
      <c r="S85" s="761"/>
      <c r="T85" s="761"/>
      <c r="U85" s="762"/>
      <c r="V85" s="762"/>
      <c r="W85" s="762"/>
      <c r="X85" s="762"/>
      <c r="Y85" s="762"/>
      <c r="Z85" s="762"/>
    </row>
    <row r="86" spans="1:45">
      <c r="A86" s="760"/>
      <c r="B86" s="760"/>
      <c r="C86" s="765"/>
      <c r="D86" s="766"/>
      <c r="E86" s="760"/>
      <c r="F86" s="760"/>
      <c r="G86" s="761"/>
      <c r="H86" s="761"/>
      <c r="I86" s="761"/>
      <c r="J86" s="760"/>
      <c r="K86" s="760"/>
      <c r="L86" s="761"/>
      <c r="M86" s="761"/>
      <c r="N86" s="761"/>
      <c r="O86" s="761"/>
      <c r="P86" s="761"/>
      <c r="Q86" s="761"/>
      <c r="R86" s="761"/>
      <c r="S86" s="761"/>
      <c r="T86" s="761"/>
      <c r="U86" s="762"/>
      <c r="V86" s="762"/>
      <c r="W86" s="762"/>
      <c r="X86" s="762"/>
      <c r="Y86" s="762"/>
      <c r="Z86" s="762"/>
    </row>
    <row r="87" spans="1:45">
      <c r="A87" s="760"/>
      <c r="B87" s="760"/>
      <c r="C87" s="761" t="s">
        <v>347</v>
      </c>
      <c r="D87" s="761"/>
      <c r="E87" s="761"/>
      <c r="F87" s="761"/>
      <c r="G87" s="761"/>
      <c r="H87" s="761"/>
      <c r="I87" s="761"/>
      <c r="J87" s="760"/>
      <c r="K87" s="760"/>
      <c r="L87" s="761"/>
      <c r="M87" s="761"/>
      <c r="N87" s="761"/>
      <c r="O87" s="761"/>
      <c r="P87" s="761"/>
      <c r="Q87" s="761"/>
      <c r="R87" s="761"/>
      <c r="S87" s="761"/>
      <c r="T87" s="761"/>
      <c r="U87" s="762"/>
      <c r="V87" s="762"/>
      <c r="W87" s="762"/>
      <c r="X87" s="762"/>
      <c r="Y87" s="762"/>
      <c r="Z87" s="762"/>
    </row>
    <row r="88" spans="1:45">
      <c r="F88" s="947"/>
      <c r="G88" s="948"/>
      <c r="H88" s="948"/>
      <c r="I88" s="948"/>
      <c r="J88" s="948"/>
      <c r="K88" s="948"/>
      <c r="L88" s="948"/>
      <c r="M88" s="948"/>
      <c r="N88" s="948"/>
      <c r="O88" s="948"/>
    </row>
  </sheetData>
  <mergeCells count="24">
    <mergeCell ref="D83:F83"/>
    <mergeCell ref="B84:D84"/>
    <mergeCell ref="L84:M84"/>
    <mergeCell ref="A68:A69"/>
    <mergeCell ref="B68:B69"/>
    <mergeCell ref="C68:C69"/>
    <mergeCell ref="D68:D69"/>
    <mergeCell ref="G68:O68"/>
    <mergeCell ref="B82:C82"/>
    <mergeCell ref="K82:N82"/>
    <mergeCell ref="B48:B49"/>
    <mergeCell ref="C48:C49"/>
    <mergeCell ref="A60:A61"/>
    <mergeCell ref="B60:B61"/>
    <mergeCell ref="A62:A63"/>
    <mergeCell ref="B62:B63"/>
    <mergeCell ref="A6:A7"/>
    <mergeCell ref="B6:B7"/>
    <mergeCell ref="C6:C7"/>
    <mergeCell ref="A1:Z1"/>
    <mergeCell ref="A2:Z2"/>
    <mergeCell ref="A3:Z3"/>
    <mergeCell ref="C4:Z4"/>
    <mergeCell ref="A5:S5"/>
  </mergeCells>
  <pageMargins left="0.7" right="0.7" top="0.75" bottom="0.75" header="0.3" footer="0.3"/>
  <pageSetup paperSize="9" scale="8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5"/>
  <sheetViews>
    <sheetView view="pageBreakPreview" zoomScaleNormal="100" zoomScaleSheetLayoutView="100" workbookViewId="0">
      <selection activeCell="AJ15" sqref="AJ15:AZ16"/>
    </sheetView>
  </sheetViews>
  <sheetFormatPr defaultColWidth="9.140625" defaultRowHeight="12" outlineLevelCol="1"/>
  <cols>
    <col min="1" max="1" width="4" style="760" customWidth="1"/>
    <col min="2" max="2" width="17" style="760" customWidth="1"/>
    <col min="3" max="3" width="5" style="760" hidden="1" customWidth="1"/>
    <col min="4" max="11" width="5" style="760" customWidth="1"/>
    <col min="12" max="13" width="3.85546875" style="760" hidden="1" customWidth="1"/>
    <col min="14" max="14" width="4.140625" style="760" hidden="1" customWidth="1"/>
    <col min="15" max="22" width="3.85546875" style="760" customWidth="1"/>
    <col min="23" max="25" width="3.85546875" style="760" hidden="1" customWidth="1"/>
    <col min="26" max="26" width="4" style="760" hidden="1" customWidth="1"/>
    <col min="27" max="34" width="4" style="760" customWidth="1"/>
    <col min="35" max="35" width="4.42578125" style="760" hidden="1" customWidth="1" outlineLevel="1"/>
    <col min="36" max="43" width="3.7109375" style="760" customWidth="1" outlineLevel="1"/>
    <col min="44" max="44" width="4.85546875" style="760" hidden="1" customWidth="1" outlineLevel="1"/>
    <col min="45" max="52" width="3.28515625" style="760" customWidth="1" outlineLevel="1"/>
    <col min="53" max="16384" width="9.140625" style="760"/>
  </cols>
  <sheetData>
    <row r="1" spans="1:52">
      <c r="A1" s="1806" t="s">
        <v>505</v>
      </c>
      <c r="B1" s="1806"/>
      <c r="C1" s="1806"/>
      <c r="D1" s="1806"/>
      <c r="E1" s="1806"/>
      <c r="F1" s="1806"/>
      <c r="G1" s="1806"/>
      <c r="H1" s="1806"/>
      <c r="I1" s="1806"/>
      <c r="J1" s="1806"/>
      <c r="K1" s="1806"/>
      <c r="L1" s="1806"/>
      <c r="M1" s="1806"/>
      <c r="N1" s="1806"/>
      <c r="O1" s="1806"/>
      <c r="P1" s="1806"/>
      <c r="Q1" s="1806"/>
      <c r="R1" s="1806"/>
      <c r="S1" s="1806"/>
      <c r="T1" s="1806"/>
      <c r="U1" s="1806"/>
      <c r="V1" s="1806"/>
      <c r="W1" s="1806"/>
      <c r="X1" s="1806"/>
      <c r="Y1" s="1806"/>
      <c r="Z1" s="1806"/>
      <c r="AA1" s="1806"/>
      <c r="AB1" s="1806"/>
      <c r="AC1" s="1806"/>
      <c r="AD1" s="1806"/>
      <c r="AE1" s="1806"/>
      <c r="AF1" s="1806"/>
      <c r="AG1" s="1806"/>
      <c r="AH1" s="1806"/>
      <c r="AI1" s="1806"/>
      <c r="AJ1" s="1806"/>
      <c r="AK1" s="1806"/>
      <c r="AL1" s="1806"/>
      <c r="AM1" s="1806"/>
      <c r="AN1" s="1806"/>
      <c r="AO1" s="1806"/>
      <c r="AP1" s="1806"/>
      <c r="AQ1" s="1806"/>
      <c r="AR1" s="1806"/>
      <c r="AS1" s="1806"/>
      <c r="AT1" s="1806"/>
      <c r="AU1" s="1806"/>
      <c r="AV1" s="1806"/>
      <c r="AW1" s="1806"/>
      <c r="AX1" s="1806"/>
      <c r="AY1" s="1806"/>
      <c r="AZ1" s="1806"/>
    </row>
    <row r="3" spans="1:52" ht="51.75" customHeight="1">
      <c r="A3" s="1807" t="str">
        <f>Прил_6.2!A2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7"/>
      <c r="L3" s="1807"/>
      <c r="M3" s="1807"/>
      <c r="N3" s="1807"/>
      <c r="O3" s="1807"/>
      <c r="P3" s="1807"/>
      <c r="Q3" s="1807"/>
      <c r="R3" s="1807"/>
      <c r="S3" s="1807"/>
      <c r="T3" s="1807"/>
      <c r="U3" s="1807"/>
      <c r="V3" s="1807"/>
      <c r="W3" s="1807"/>
      <c r="X3" s="1807"/>
      <c r="Y3" s="1807"/>
      <c r="Z3" s="1807"/>
      <c r="AA3" s="1807"/>
      <c r="AB3" s="1807"/>
      <c r="AC3" s="1807"/>
      <c r="AD3" s="1807"/>
      <c r="AE3" s="1807"/>
      <c r="AF3" s="1807"/>
      <c r="AG3" s="1807"/>
      <c r="AH3" s="1807"/>
      <c r="AI3" s="1807"/>
      <c r="AJ3" s="1807"/>
      <c r="AK3" s="1807"/>
      <c r="AL3" s="1807"/>
      <c r="AM3" s="1807"/>
      <c r="AN3" s="1807"/>
      <c r="AO3" s="1807"/>
      <c r="AP3" s="1807"/>
      <c r="AQ3" s="1807"/>
      <c r="AR3" s="1807"/>
      <c r="AS3" s="1807"/>
      <c r="AT3" s="1807"/>
      <c r="AU3" s="1807"/>
      <c r="AV3" s="1807"/>
      <c r="AW3" s="1807"/>
      <c r="AX3" s="1807"/>
      <c r="AY3" s="1807"/>
      <c r="AZ3" s="1807"/>
    </row>
    <row r="6" spans="1:52">
      <c r="A6" s="1808" t="s">
        <v>540</v>
      </c>
      <c r="B6" s="1808"/>
      <c r="C6" s="1808"/>
      <c r="D6" s="1808"/>
      <c r="E6" s="1808"/>
      <c r="F6" s="1808"/>
      <c r="G6" s="1808"/>
      <c r="H6" s="1808"/>
      <c r="I6" s="1808"/>
      <c r="J6" s="1808"/>
      <c r="K6" s="1808"/>
      <c r="L6" s="1808"/>
      <c r="M6" s="1808"/>
      <c r="N6" s="1808"/>
      <c r="O6" s="1808"/>
      <c r="P6" s="1808"/>
      <c r="Q6" s="1808"/>
      <c r="R6" s="1808"/>
      <c r="S6" s="1808"/>
      <c r="T6" s="1808"/>
      <c r="U6" s="1808"/>
      <c r="V6" s="1808"/>
      <c r="W6" s="1808"/>
      <c r="X6" s="1808"/>
      <c r="Y6" s="1808"/>
      <c r="Z6" s="1808"/>
      <c r="AA6" s="1808"/>
      <c r="AB6" s="1808"/>
      <c r="AC6" s="1808"/>
      <c r="AD6" s="1808"/>
      <c r="AE6" s="1808"/>
      <c r="AF6" s="1808"/>
      <c r="AG6" s="1808"/>
      <c r="AH6" s="1808"/>
      <c r="AI6" s="1808"/>
      <c r="AJ6" s="1808"/>
      <c r="AK6" s="1808"/>
      <c r="AL6" s="1808"/>
      <c r="AM6" s="1808"/>
      <c r="AN6" s="1808"/>
      <c r="AO6" s="1808"/>
      <c r="AP6" s="1808"/>
      <c r="AQ6" s="1808"/>
      <c r="AR6" s="1808"/>
      <c r="AS6" s="1808"/>
      <c r="AT6" s="1808"/>
      <c r="AU6" s="1808"/>
      <c r="AV6" s="1808"/>
      <c r="AW6" s="1808"/>
      <c r="AX6" s="1808"/>
      <c r="AY6" s="1808"/>
      <c r="AZ6" s="1808"/>
    </row>
    <row r="7" spans="1:52">
      <c r="A7" s="1809"/>
      <c r="B7" s="1809"/>
      <c r="C7" s="1809"/>
      <c r="D7" s="1809"/>
      <c r="E7" s="1809"/>
      <c r="F7" s="1809"/>
      <c r="G7" s="1809"/>
      <c r="H7" s="1809"/>
      <c r="I7" s="1809"/>
      <c r="J7" s="1809"/>
      <c r="K7" s="1809"/>
      <c r="L7" s="1809"/>
      <c r="M7" s="1809"/>
      <c r="N7" s="1809"/>
      <c r="O7" s="1809"/>
      <c r="P7" s="1809"/>
      <c r="Q7" s="1809"/>
      <c r="R7" s="1809"/>
      <c r="S7" s="1809"/>
      <c r="T7" s="1809"/>
      <c r="U7" s="1809"/>
      <c r="V7" s="1809"/>
      <c r="W7" s="1809"/>
      <c r="X7" s="1809"/>
      <c r="Y7" s="1809"/>
      <c r="Z7" s="1809"/>
      <c r="AA7" s="1809"/>
      <c r="AB7" s="1809"/>
      <c r="AC7" s="1809"/>
      <c r="AD7" s="1809"/>
      <c r="AE7" s="1809"/>
      <c r="AF7" s="1809"/>
      <c r="AG7" s="1809"/>
      <c r="AH7" s="1809"/>
      <c r="AI7" s="1809"/>
      <c r="AJ7" s="1809"/>
      <c r="AK7" s="1809"/>
      <c r="AL7" s="1809"/>
      <c r="AM7" s="1809"/>
      <c r="AN7" s="1809"/>
      <c r="AO7" s="1809"/>
      <c r="AP7" s="1809"/>
      <c r="AQ7" s="1809"/>
      <c r="AR7" s="1809"/>
      <c r="AS7" s="1809"/>
      <c r="AT7" s="1809"/>
      <c r="AU7" s="1809"/>
      <c r="AV7" s="1809"/>
      <c r="AW7" s="1809"/>
      <c r="AX7" s="1809"/>
      <c r="AY7" s="1809"/>
      <c r="AZ7" s="1809"/>
    </row>
    <row r="8" spans="1:52" s="957" customFormat="1">
      <c r="A8" s="956"/>
      <c r="B8" s="1810"/>
      <c r="C8" s="1810"/>
      <c r="D8" s="1810"/>
      <c r="E8" s="1810"/>
      <c r="F8" s="1810"/>
      <c r="G8" s="1810"/>
      <c r="H8" s="1810"/>
      <c r="I8" s="1810"/>
      <c r="J8" s="1810"/>
      <c r="K8" s="1810"/>
      <c r="L8" s="1810"/>
      <c r="M8" s="1811" t="str">
        <f>Прил_6.2!C4</f>
        <v>передача тепловой энергии по сетям теплоснабжения с. Толпыгино Приволжского района</v>
      </c>
      <c r="N8" s="1811"/>
      <c r="O8" s="1811"/>
      <c r="P8" s="1811"/>
      <c r="Q8" s="1811"/>
      <c r="R8" s="1811"/>
      <c r="S8" s="1811"/>
      <c r="T8" s="1811"/>
      <c r="U8" s="1811"/>
      <c r="V8" s="1811"/>
      <c r="W8" s="1811"/>
      <c r="X8" s="1811"/>
      <c r="Y8" s="1811"/>
      <c r="Z8" s="1811"/>
      <c r="AA8" s="1811"/>
      <c r="AB8" s="1811"/>
      <c r="AC8" s="1811"/>
      <c r="AD8" s="1811"/>
      <c r="AE8" s="1811"/>
      <c r="AF8" s="1811"/>
      <c r="AG8" s="1811"/>
      <c r="AH8" s="1811"/>
      <c r="AI8" s="1811"/>
      <c r="AJ8" s="1811"/>
      <c r="AK8" s="1811"/>
      <c r="AL8" s="1811"/>
      <c r="AM8" s="1811"/>
      <c r="AN8" s="1811"/>
      <c r="AO8" s="1811"/>
      <c r="AP8" s="1811"/>
      <c r="AQ8" s="1811"/>
      <c r="AR8" s="1811"/>
      <c r="AS8" s="1811"/>
      <c r="AT8" s="1811"/>
      <c r="AU8" s="1811"/>
      <c r="AV8" s="1811"/>
      <c r="AW8" s="1811"/>
      <c r="AX8" s="1811"/>
      <c r="AY8" s="1811"/>
      <c r="AZ8" s="1811"/>
    </row>
    <row r="9" spans="1:52">
      <c r="A9" s="958"/>
      <c r="B9" s="958"/>
      <c r="C9" s="958"/>
      <c r="D9" s="958"/>
      <c r="E9" s="958"/>
      <c r="F9" s="958"/>
      <c r="G9" s="958"/>
      <c r="H9" s="958"/>
      <c r="I9" s="958"/>
    </row>
    <row r="10" spans="1:52">
      <c r="A10" s="1812" t="s">
        <v>492</v>
      </c>
      <c r="B10" s="1812" t="s">
        <v>493</v>
      </c>
      <c r="C10" s="1815" t="s">
        <v>494</v>
      </c>
      <c r="D10" s="1816"/>
      <c r="E10" s="1816"/>
      <c r="F10" s="1816"/>
      <c r="G10" s="1816"/>
      <c r="H10" s="1816"/>
      <c r="I10" s="1816"/>
      <c r="J10" s="1816"/>
      <c r="K10" s="1816"/>
      <c r="L10" s="1816"/>
      <c r="M10" s="1816"/>
      <c r="N10" s="1816"/>
      <c r="O10" s="1816"/>
      <c r="P10" s="1816"/>
      <c r="Q10" s="1816"/>
      <c r="R10" s="1816"/>
      <c r="S10" s="1816"/>
      <c r="T10" s="1816"/>
      <c r="U10" s="1816"/>
      <c r="V10" s="1816"/>
      <c r="W10" s="1816"/>
      <c r="X10" s="1816"/>
      <c r="Y10" s="1817"/>
      <c r="Z10" s="1815" t="s">
        <v>495</v>
      </c>
      <c r="AA10" s="1816"/>
      <c r="AB10" s="1816"/>
      <c r="AC10" s="1816"/>
      <c r="AD10" s="1816"/>
      <c r="AE10" s="1816"/>
      <c r="AF10" s="1816"/>
      <c r="AG10" s="1816"/>
      <c r="AH10" s="1816"/>
      <c r="AI10" s="1816" t="str">
        <f>Z10</f>
        <v>Показатели энергетической эффективности</v>
      </c>
      <c r="AJ10" s="1816"/>
      <c r="AK10" s="1816"/>
      <c r="AL10" s="1816"/>
      <c r="AM10" s="1816"/>
      <c r="AN10" s="1816"/>
      <c r="AO10" s="1816"/>
      <c r="AP10" s="1816"/>
      <c r="AQ10" s="1816"/>
      <c r="AR10" s="1816"/>
      <c r="AS10" s="1816"/>
      <c r="AT10" s="1816"/>
      <c r="AU10" s="1816"/>
      <c r="AV10" s="1816"/>
      <c r="AW10" s="1816"/>
      <c r="AX10" s="1816"/>
      <c r="AY10" s="1816"/>
      <c r="AZ10" s="1816"/>
    </row>
    <row r="11" spans="1:52" ht="56.25" customHeight="1">
      <c r="A11" s="1813"/>
      <c r="B11" s="1813"/>
      <c r="C11" s="1815" t="s">
        <v>496</v>
      </c>
      <c r="D11" s="1816"/>
      <c r="E11" s="1816"/>
      <c r="F11" s="1816"/>
      <c r="G11" s="1816"/>
      <c r="H11" s="1816"/>
      <c r="I11" s="1816"/>
      <c r="J11" s="1816"/>
      <c r="K11" s="1816"/>
      <c r="L11" s="1816"/>
      <c r="M11" s="1817"/>
      <c r="N11" s="1815" t="s">
        <v>497</v>
      </c>
      <c r="O11" s="1816"/>
      <c r="P11" s="1816"/>
      <c r="Q11" s="1816"/>
      <c r="R11" s="1816"/>
      <c r="S11" s="1816"/>
      <c r="T11" s="1816"/>
      <c r="U11" s="1816"/>
      <c r="V11" s="1816"/>
      <c r="W11" s="1816"/>
      <c r="X11" s="1816"/>
      <c r="Y11" s="1817"/>
      <c r="Z11" s="1815" t="s">
        <v>498</v>
      </c>
      <c r="AA11" s="1816"/>
      <c r="AB11" s="1816"/>
      <c r="AC11" s="1816"/>
      <c r="AD11" s="1816"/>
      <c r="AE11" s="1816"/>
      <c r="AF11" s="1816"/>
      <c r="AG11" s="1816"/>
      <c r="AH11" s="1816"/>
      <c r="AI11" s="1815" t="s">
        <v>499</v>
      </c>
      <c r="AJ11" s="1816"/>
      <c r="AK11" s="1816"/>
      <c r="AL11" s="1816"/>
      <c r="AM11" s="1816"/>
      <c r="AN11" s="1816"/>
      <c r="AO11" s="1816"/>
      <c r="AP11" s="1816"/>
      <c r="AQ11" s="1816"/>
      <c r="AR11" s="1815" t="s">
        <v>500</v>
      </c>
      <c r="AS11" s="1816"/>
      <c r="AT11" s="1816"/>
      <c r="AU11" s="1816"/>
      <c r="AV11" s="1816"/>
      <c r="AW11" s="1816"/>
      <c r="AX11" s="1816"/>
      <c r="AY11" s="1816"/>
      <c r="AZ11" s="1816"/>
    </row>
    <row r="12" spans="1:52">
      <c r="A12" s="1813"/>
      <c r="B12" s="1813"/>
      <c r="C12" s="1818" t="s">
        <v>501</v>
      </c>
      <c r="D12" s="1816"/>
      <c r="E12" s="1816"/>
      <c r="F12" s="1816"/>
      <c r="G12" s="1816"/>
      <c r="H12" s="1816"/>
      <c r="I12" s="1816"/>
      <c r="J12" s="1816"/>
      <c r="K12" s="1816"/>
      <c r="L12" s="1816"/>
      <c r="M12" s="1817"/>
      <c r="N12" s="1818" t="s">
        <v>501</v>
      </c>
      <c r="O12" s="1815" t="s">
        <v>502</v>
      </c>
      <c r="P12" s="1816"/>
      <c r="Q12" s="1816"/>
      <c r="R12" s="1816"/>
      <c r="S12" s="1816"/>
      <c r="T12" s="1816"/>
      <c r="U12" s="1816"/>
      <c r="V12" s="1816"/>
      <c r="W12" s="1816"/>
      <c r="X12" s="1816"/>
      <c r="Y12" s="1817"/>
      <c r="Z12" s="1818" t="s">
        <v>501</v>
      </c>
      <c r="AA12" s="1815" t="s">
        <v>502</v>
      </c>
      <c r="AB12" s="1816"/>
      <c r="AC12" s="1816"/>
      <c r="AD12" s="1816"/>
      <c r="AE12" s="1816"/>
      <c r="AF12" s="1816"/>
      <c r="AG12" s="1816"/>
      <c r="AH12" s="1816"/>
      <c r="AI12" s="1818" t="s">
        <v>501</v>
      </c>
      <c r="AJ12" s="1815" t="s">
        <v>502</v>
      </c>
      <c r="AK12" s="1816"/>
      <c r="AL12" s="1816"/>
      <c r="AM12" s="1816"/>
      <c r="AN12" s="1816"/>
      <c r="AO12" s="1816"/>
      <c r="AP12" s="1816"/>
      <c r="AQ12" s="1816"/>
      <c r="AR12" s="1818" t="s">
        <v>501</v>
      </c>
      <c r="AS12" s="1815" t="s">
        <v>502</v>
      </c>
      <c r="AT12" s="1816"/>
      <c r="AU12" s="1816"/>
      <c r="AV12" s="1816"/>
      <c r="AW12" s="1816"/>
      <c r="AX12" s="1816"/>
      <c r="AY12" s="1816"/>
      <c r="AZ12" s="1816"/>
    </row>
    <row r="13" spans="1:52" ht="44.25">
      <c r="A13" s="1814"/>
      <c r="B13" s="1814"/>
      <c r="C13" s="1819"/>
      <c r="D13" s="959">
        <v>2023</v>
      </c>
      <c r="E13" s="959">
        <f t="shared" ref="E13:J13" si="0">D13+1</f>
        <v>2024</v>
      </c>
      <c r="F13" s="959">
        <f t="shared" si="0"/>
        <v>2025</v>
      </c>
      <c r="G13" s="959">
        <f t="shared" si="0"/>
        <v>2026</v>
      </c>
      <c r="H13" s="959">
        <f t="shared" si="0"/>
        <v>2027</v>
      </c>
      <c r="I13" s="959">
        <f t="shared" si="0"/>
        <v>2028</v>
      </c>
      <c r="J13" s="959">
        <f t="shared" si="0"/>
        <v>2029</v>
      </c>
      <c r="K13" s="959" t="s">
        <v>355</v>
      </c>
      <c r="L13" s="959"/>
      <c r="M13" s="959"/>
      <c r="N13" s="1819"/>
      <c r="O13" s="959">
        <f>D13</f>
        <v>2023</v>
      </c>
      <c r="P13" s="959">
        <f t="shared" ref="P13:Y13" si="1">E13</f>
        <v>2024</v>
      </c>
      <c r="Q13" s="959">
        <f t="shared" si="1"/>
        <v>2025</v>
      </c>
      <c r="R13" s="959">
        <f t="shared" si="1"/>
        <v>2026</v>
      </c>
      <c r="S13" s="959">
        <f t="shared" si="1"/>
        <v>2027</v>
      </c>
      <c r="T13" s="959">
        <f t="shared" si="1"/>
        <v>2028</v>
      </c>
      <c r="U13" s="959">
        <f t="shared" si="1"/>
        <v>2029</v>
      </c>
      <c r="V13" s="959" t="str">
        <f t="shared" si="1"/>
        <v>2030-2035</v>
      </c>
      <c r="W13" s="959">
        <f t="shared" si="1"/>
        <v>0</v>
      </c>
      <c r="X13" s="959">
        <f t="shared" si="1"/>
        <v>0</v>
      </c>
      <c r="Y13" s="959">
        <f t="shared" si="1"/>
        <v>0</v>
      </c>
      <c r="Z13" s="1819"/>
      <c r="AA13" s="959">
        <f>O13</f>
        <v>2023</v>
      </c>
      <c r="AB13" s="959">
        <f t="shared" ref="AB13:AH13" si="2">P13</f>
        <v>2024</v>
      </c>
      <c r="AC13" s="959">
        <f t="shared" si="2"/>
        <v>2025</v>
      </c>
      <c r="AD13" s="959">
        <f t="shared" si="2"/>
        <v>2026</v>
      </c>
      <c r="AE13" s="959">
        <f t="shared" si="2"/>
        <v>2027</v>
      </c>
      <c r="AF13" s="959">
        <f t="shared" si="2"/>
        <v>2028</v>
      </c>
      <c r="AG13" s="959">
        <f t="shared" si="2"/>
        <v>2029</v>
      </c>
      <c r="AH13" s="959" t="str">
        <f t="shared" si="2"/>
        <v>2030-2035</v>
      </c>
      <c r="AI13" s="1819"/>
      <c r="AJ13" s="959">
        <f t="shared" ref="AJ13:AQ13" si="3">AA13</f>
        <v>2023</v>
      </c>
      <c r="AK13" s="959">
        <f t="shared" si="3"/>
        <v>2024</v>
      </c>
      <c r="AL13" s="959">
        <f t="shared" si="3"/>
        <v>2025</v>
      </c>
      <c r="AM13" s="959">
        <f t="shared" si="3"/>
        <v>2026</v>
      </c>
      <c r="AN13" s="959">
        <f t="shared" si="3"/>
        <v>2027</v>
      </c>
      <c r="AO13" s="959">
        <f t="shared" si="3"/>
        <v>2028</v>
      </c>
      <c r="AP13" s="959">
        <f t="shared" si="3"/>
        <v>2029</v>
      </c>
      <c r="AQ13" s="959" t="str">
        <f t="shared" si="3"/>
        <v>2030-2035</v>
      </c>
      <c r="AR13" s="1819"/>
      <c r="AS13" s="959">
        <f t="shared" ref="AS13:AZ13" si="4">AJ13</f>
        <v>2023</v>
      </c>
      <c r="AT13" s="959">
        <f t="shared" si="4"/>
        <v>2024</v>
      </c>
      <c r="AU13" s="959">
        <f t="shared" si="4"/>
        <v>2025</v>
      </c>
      <c r="AV13" s="959">
        <f t="shared" si="4"/>
        <v>2026</v>
      </c>
      <c r="AW13" s="959">
        <f t="shared" si="4"/>
        <v>2027</v>
      </c>
      <c r="AX13" s="959">
        <f t="shared" si="4"/>
        <v>2028</v>
      </c>
      <c r="AY13" s="959">
        <f t="shared" si="4"/>
        <v>2029</v>
      </c>
      <c r="AZ13" s="959" t="str">
        <f t="shared" si="4"/>
        <v>2030-2035</v>
      </c>
    </row>
    <row r="14" spans="1:52">
      <c r="A14" s="960">
        <f>COLUMN()</f>
        <v>1</v>
      </c>
      <c r="B14" s="960">
        <f>COLUMN()</f>
        <v>2</v>
      </c>
      <c r="C14" s="960">
        <f>COLUMN()</f>
        <v>3</v>
      </c>
      <c r="D14" s="960">
        <f>COLUMN()</f>
        <v>4</v>
      </c>
      <c r="E14" s="960">
        <f>COLUMN()</f>
        <v>5</v>
      </c>
      <c r="F14" s="960">
        <f>COLUMN()</f>
        <v>6</v>
      </c>
      <c r="G14" s="960">
        <f>COLUMN()</f>
        <v>7</v>
      </c>
      <c r="H14" s="960">
        <f>COLUMN()</f>
        <v>8</v>
      </c>
      <c r="I14" s="960">
        <f>COLUMN()</f>
        <v>9</v>
      </c>
      <c r="J14" s="960">
        <f>COLUMN()</f>
        <v>10</v>
      </c>
      <c r="K14" s="960">
        <f>COLUMN()</f>
        <v>11</v>
      </c>
      <c r="L14" s="960">
        <f>COLUMN()</f>
        <v>12</v>
      </c>
      <c r="M14" s="960">
        <f>COLUMN()</f>
        <v>13</v>
      </c>
      <c r="N14" s="960">
        <f>COLUMN()</f>
        <v>14</v>
      </c>
      <c r="O14" s="960">
        <f>COLUMN()</f>
        <v>15</v>
      </c>
      <c r="P14" s="960">
        <f>COLUMN()</f>
        <v>16</v>
      </c>
      <c r="Q14" s="960">
        <f>COLUMN()</f>
        <v>17</v>
      </c>
      <c r="R14" s="960">
        <f>COLUMN()</f>
        <v>18</v>
      </c>
      <c r="S14" s="960">
        <f>COLUMN()</f>
        <v>19</v>
      </c>
      <c r="T14" s="960">
        <f>COLUMN()</f>
        <v>20</v>
      </c>
      <c r="U14" s="960">
        <f>COLUMN()</f>
        <v>21</v>
      </c>
      <c r="V14" s="960">
        <f>COLUMN()</f>
        <v>22</v>
      </c>
      <c r="W14" s="960">
        <f>COLUMN()</f>
        <v>23</v>
      </c>
      <c r="X14" s="960">
        <f>COLUMN()</f>
        <v>24</v>
      </c>
      <c r="Y14" s="960">
        <f>COLUMN()</f>
        <v>25</v>
      </c>
      <c r="Z14" s="960">
        <f>COLUMN()</f>
        <v>26</v>
      </c>
      <c r="AA14" s="960">
        <f>COLUMN()</f>
        <v>27</v>
      </c>
      <c r="AB14" s="960">
        <f>COLUMN()</f>
        <v>28</v>
      </c>
      <c r="AC14" s="960">
        <f>COLUMN()</f>
        <v>29</v>
      </c>
      <c r="AD14" s="960">
        <f>COLUMN()</f>
        <v>30</v>
      </c>
      <c r="AE14" s="960">
        <f>COLUMN()</f>
        <v>31</v>
      </c>
      <c r="AF14" s="960">
        <f>COLUMN()</f>
        <v>32</v>
      </c>
      <c r="AG14" s="960">
        <f>COLUMN()</f>
        <v>33</v>
      </c>
      <c r="AH14" s="960">
        <f>COLUMN()</f>
        <v>34</v>
      </c>
      <c r="AI14" s="960">
        <f>COLUMN()</f>
        <v>35</v>
      </c>
      <c r="AJ14" s="960">
        <f>COLUMN()</f>
        <v>36</v>
      </c>
      <c r="AK14" s="960">
        <f>COLUMN()</f>
        <v>37</v>
      </c>
      <c r="AL14" s="960">
        <f>COLUMN()</f>
        <v>38</v>
      </c>
      <c r="AM14" s="960">
        <f>COLUMN()</f>
        <v>39</v>
      </c>
      <c r="AN14" s="960">
        <f>COLUMN()</f>
        <v>40</v>
      </c>
      <c r="AO14" s="960">
        <f>COLUMN()</f>
        <v>41</v>
      </c>
      <c r="AP14" s="960">
        <f>COLUMN()</f>
        <v>42</v>
      </c>
      <c r="AQ14" s="960">
        <f>COLUMN()</f>
        <v>43</v>
      </c>
      <c r="AR14" s="960">
        <f>COLUMN()</f>
        <v>44</v>
      </c>
      <c r="AS14" s="960">
        <f>COLUMN()</f>
        <v>45</v>
      </c>
      <c r="AT14" s="960">
        <f>COLUMN()</f>
        <v>46</v>
      </c>
      <c r="AU14" s="960">
        <f>COLUMN()</f>
        <v>47</v>
      </c>
      <c r="AV14" s="960">
        <f>COLUMN()</f>
        <v>48</v>
      </c>
      <c r="AW14" s="960">
        <f>COLUMN()</f>
        <v>49</v>
      </c>
      <c r="AX14" s="960">
        <f>COLUMN()</f>
        <v>50</v>
      </c>
      <c r="AY14" s="960">
        <f>COLUMN()</f>
        <v>51</v>
      </c>
      <c r="AZ14" s="960">
        <f>COLUMN()</f>
        <v>52</v>
      </c>
    </row>
    <row r="15" spans="1:52" ht="32.25" customHeight="1">
      <c r="A15" s="1820">
        <v>1</v>
      </c>
      <c r="B15" s="1812" t="s">
        <v>507</v>
      </c>
      <c r="C15" s="1822">
        <v>0</v>
      </c>
      <c r="D15" s="1822">
        <v>0</v>
      </c>
      <c r="E15" s="1822">
        <f t="shared" ref="E15:K15" si="5">D15</f>
        <v>0</v>
      </c>
      <c r="F15" s="1822">
        <f>E15</f>
        <v>0</v>
      </c>
      <c r="G15" s="1822">
        <f t="shared" si="5"/>
        <v>0</v>
      </c>
      <c r="H15" s="1822">
        <f t="shared" si="5"/>
        <v>0</v>
      </c>
      <c r="I15" s="1822">
        <f t="shared" si="5"/>
        <v>0</v>
      </c>
      <c r="J15" s="1822">
        <f t="shared" si="5"/>
        <v>0</v>
      </c>
      <c r="K15" s="1822">
        <f t="shared" si="5"/>
        <v>0</v>
      </c>
      <c r="L15" s="1822"/>
      <c r="M15" s="1822"/>
      <c r="N15" s="1822">
        <v>0</v>
      </c>
      <c r="O15" s="1822">
        <f>N15</f>
        <v>0</v>
      </c>
      <c r="P15" s="1822">
        <f>O15*(19.5*0.56-19.5*0.56)/(19.5*0.56)</f>
        <v>0</v>
      </c>
      <c r="Q15" s="1822">
        <f t="shared" ref="Q15:Y15" si="6">P15*(19.5*0.56-19.5*0.56)/(19.5*0.56)</f>
        <v>0</v>
      </c>
      <c r="R15" s="1822">
        <f t="shared" si="6"/>
        <v>0</v>
      </c>
      <c r="S15" s="1822">
        <f t="shared" si="6"/>
        <v>0</v>
      </c>
      <c r="T15" s="1822">
        <f t="shared" si="6"/>
        <v>0</v>
      </c>
      <c r="U15" s="1822">
        <f t="shared" si="6"/>
        <v>0</v>
      </c>
      <c r="V15" s="1822">
        <f t="shared" si="6"/>
        <v>0</v>
      </c>
      <c r="W15" s="1822">
        <f t="shared" si="6"/>
        <v>0</v>
      </c>
      <c r="X15" s="1822">
        <f t="shared" si="6"/>
        <v>0</v>
      </c>
      <c r="Y15" s="1822">
        <f t="shared" si="6"/>
        <v>0</v>
      </c>
      <c r="Z15" s="1822">
        <v>0</v>
      </c>
      <c r="AA15" s="1822">
        <v>0</v>
      </c>
      <c r="AB15" s="1822">
        <v>0</v>
      </c>
      <c r="AC15" s="1822">
        <v>0</v>
      </c>
      <c r="AD15" s="1822">
        <v>0</v>
      </c>
      <c r="AE15" s="1822">
        <v>0</v>
      </c>
      <c r="AF15" s="1822">
        <v>0</v>
      </c>
      <c r="AG15" s="1822">
        <v>0</v>
      </c>
      <c r="AH15" s="1822">
        <v>0</v>
      </c>
      <c r="AI15" s="961">
        <f>AR15/276.5</f>
        <v>0.97215189873417729</v>
      </c>
      <c r="AJ15" s="961">
        <f>Прил_6.2!F78</f>
        <v>0.99585106382978716</v>
      </c>
      <c r="AK15" s="961">
        <f>Прил_6.2!G78</f>
        <v>1.0632231404958679</v>
      </c>
      <c r="AL15" s="961">
        <f>Прил_6.2!H78</f>
        <v>1.0548760330578513</v>
      </c>
      <c r="AM15" s="961">
        <f>Прил_6.2!I78</f>
        <v>1.0548760330578513</v>
      </c>
      <c r="AN15" s="961">
        <f>Прил_6.2!J78</f>
        <v>1.0548760330578513</v>
      </c>
      <c r="AO15" s="961">
        <f>Прил_6.2!K78</f>
        <v>1.0548760330578513</v>
      </c>
      <c r="AP15" s="961">
        <f>Прил_6.2!L78</f>
        <v>1.0548760330578513</v>
      </c>
      <c r="AQ15" s="961">
        <f>Прил_6.2!M78</f>
        <v>1.0548760330578513</v>
      </c>
      <c r="AR15" s="1033">
        <v>268.8</v>
      </c>
      <c r="AS15" s="1033">
        <f>Прил_6.2!F76</f>
        <v>280.83</v>
      </c>
      <c r="AT15" s="1033">
        <f>Прил_6.2!G76</f>
        <v>257.3</v>
      </c>
      <c r="AU15" s="1033">
        <f>Прил_6.2!H76</f>
        <v>255.28</v>
      </c>
      <c r="AV15" s="1033">
        <f>Прил_6.2!I76</f>
        <v>255.28</v>
      </c>
      <c r="AW15" s="1033">
        <f>Прил_6.2!J76</f>
        <v>255.28</v>
      </c>
      <c r="AX15" s="1033">
        <f>Прил_6.2!K76</f>
        <v>255.28</v>
      </c>
      <c r="AY15" s="1033">
        <f>Прил_6.2!L76</f>
        <v>255.28</v>
      </c>
      <c r="AZ15" s="1033">
        <f>Прил_6.2!M76</f>
        <v>255.28</v>
      </c>
    </row>
    <row r="16" spans="1:52" ht="36.75" customHeight="1">
      <c r="A16" s="1821"/>
      <c r="B16" s="1814"/>
      <c r="C16" s="1823"/>
      <c r="D16" s="1823"/>
      <c r="E16" s="1823"/>
      <c r="F16" s="1823"/>
      <c r="G16" s="1823"/>
      <c r="H16" s="1823"/>
      <c r="I16" s="1823"/>
      <c r="J16" s="1823"/>
      <c r="K16" s="1823"/>
      <c r="L16" s="1823"/>
      <c r="M16" s="1823"/>
      <c r="N16" s="1823"/>
      <c r="O16" s="1823"/>
      <c r="P16" s="1823"/>
      <c r="Q16" s="1823"/>
      <c r="R16" s="1823"/>
      <c r="S16" s="1823"/>
      <c r="T16" s="1823"/>
      <c r="U16" s="1823"/>
      <c r="V16" s="1823"/>
      <c r="W16" s="1823"/>
      <c r="X16" s="1823"/>
      <c r="Y16" s="1823"/>
      <c r="Z16" s="1823"/>
      <c r="AA16" s="1823"/>
      <c r="AB16" s="1823"/>
      <c r="AC16" s="1823"/>
      <c r="AD16" s="1823"/>
      <c r="AE16" s="1823"/>
      <c r="AF16" s="1823"/>
      <c r="AG16" s="1823"/>
      <c r="AH16" s="1823"/>
      <c r="AI16" s="961">
        <f>AR16/276.5</f>
        <v>1.213381555153707</v>
      </c>
      <c r="AJ16" s="961">
        <f>Прил_6.2!F79</f>
        <v>1.1718794326241135</v>
      </c>
      <c r="AK16" s="961">
        <f>Прил_6.2!G79</f>
        <v>1.1509504132231403</v>
      </c>
      <c r="AL16" s="961">
        <f>Прил_6.2!H79</f>
        <v>0.92053719008264467</v>
      </c>
      <c r="AM16" s="961">
        <f>Прил_6.2!I79</f>
        <v>0.92053719008264467</v>
      </c>
      <c r="AN16" s="961">
        <f>Прил_6.2!J79</f>
        <v>0.92053719008264467</v>
      </c>
      <c r="AO16" s="961">
        <f>Прил_6.2!K79</f>
        <v>0.92053719008264467</v>
      </c>
      <c r="AP16" s="961">
        <f>Прил_6.2!L79</f>
        <v>0.92053719008264467</v>
      </c>
      <c r="AQ16" s="961">
        <f>Прил_6.2!M79</f>
        <v>0.92053719008264467</v>
      </c>
      <c r="AR16" s="1033">
        <v>335.5</v>
      </c>
      <c r="AS16" s="1033">
        <f>Прил_6.2!F77</f>
        <v>330.47</v>
      </c>
      <c r="AT16" s="1033">
        <f>Прил_6.2!G77</f>
        <v>278.52999999999997</v>
      </c>
      <c r="AU16" s="1033">
        <f>Прил_6.2!H77</f>
        <v>222.77</v>
      </c>
      <c r="AV16" s="1033">
        <f>Прил_6.2!I77</f>
        <v>222.77</v>
      </c>
      <c r="AW16" s="1033">
        <f>Прил_6.2!J77</f>
        <v>222.77</v>
      </c>
      <c r="AX16" s="1033">
        <f>Прил_6.2!K77</f>
        <v>222.77</v>
      </c>
      <c r="AY16" s="1033">
        <f>Прил_6.2!L77</f>
        <v>222.77</v>
      </c>
      <c r="AZ16" s="1033">
        <f>Прил_6.2!M77</f>
        <v>222.77</v>
      </c>
    </row>
    <row r="17" spans="1:52">
      <c r="A17" s="963"/>
      <c r="B17" s="964"/>
      <c r="C17" s="965"/>
      <c r="D17" s="966"/>
      <c r="E17" s="966"/>
      <c r="F17" s="966"/>
      <c r="G17" s="966"/>
      <c r="H17" s="966"/>
      <c r="I17" s="966"/>
      <c r="J17" s="966"/>
      <c r="K17" s="966"/>
      <c r="L17" s="966"/>
      <c r="M17" s="966"/>
      <c r="N17" s="965"/>
      <c r="O17" s="966"/>
      <c r="P17" s="965"/>
      <c r="Q17" s="965"/>
      <c r="R17" s="965"/>
      <c r="S17" s="965"/>
      <c r="T17" s="965"/>
      <c r="U17" s="965"/>
      <c r="V17" s="965"/>
      <c r="W17" s="965"/>
      <c r="X17" s="965"/>
      <c r="Y17" s="965"/>
      <c r="Z17" s="967"/>
      <c r="AA17" s="967"/>
      <c r="AB17" s="967"/>
      <c r="AC17" s="967"/>
      <c r="AD17" s="967"/>
      <c r="AE17" s="967"/>
      <c r="AF17" s="967"/>
      <c r="AG17" s="967"/>
      <c r="AH17" s="967"/>
      <c r="AI17" s="968"/>
      <c r="AJ17" s="968"/>
      <c r="AK17" s="968"/>
      <c r="AL17" s="968"/>
      <c r="AM17" s="968"/>
      <c r="AN17" s="968"/>
      <c r="AO17" s="968"/>
      <c r="AP17" s="968"/>
      <c r="AQ17" s="968"/>
      <c r="AR17" s="969"/>
      <c r="AS17" s="969"/>
      <c r="AT17" s="969"/>
      <c r="AU17" s="969"/>
      <c r="AV17" s="969"/>
      <c r="AW17" s="969"/>
      <c r="AX17" s="969"/>
      <c r="AY17" s="969"/>
      <c r="AZ17" s="969"/>
    </row>
    <row r="18" spans="1:52">
      <c r="B18" s="970"/>
    </row>
    <row r="19" spans="1:52">
      <c r="B19" s="760" t="str">
        <f>[83]Прил_6.2!B82</f>
        <v>Концедент</v>
      </c>
      <c r="O19" s="760" t="s">
        <v>342</v>
      </c>
      <c r="AP19" s="760" t="str">
        <f>[83]Прил_6.1!K82</f>
        <v>Концессионер</v>
      </c>
    </row>
    <row r="20" spans="1:52">
      <c r="B20" s="1798"/>
      <c r="C20" s="1798"/>
      <c r="D20" s="1798"/>
      <c r="E20" s="1798"/>
      <c r="F20" s="1798"/>
      <c r="G20" s="1798"/>
      <c r="H20" s="1798"/>
      <c r="P20" s="760" t="s">
        <v>343</v>
      </c>
      <c r="AO20" s="764"/>
      <c r="AQ20" s="760" t="str">
        <f>[83]Прил_6.1!L83</f>
        <v>Директор ООО "ТЭС-Приволжск"</v>
      </c>
    </row>
    <row r="22" spans="1:52">
      <c r="B22" s="760" t="str">
        <f>'[86]Прил 3 Акт передачи'!B84</f>
        <v>_____________</v>
      </c>
      <c r="AO22" s="971"/>
      <c r="AP22" s="971"/>
      <c r="AQ22" s="971"/>
    </row>
    <row r="25" spans="1:52">
      <c r="B25" s="761" t="s">
        <v>347</v>
      </c>
      <c r="C25" s="761"/>
      <c r="D25" s="761"/>
      <c r="E25" s="761"/>
      <c r="F25" s="761"/>
    </row>
  </sheetData>
  <mergeCells count="61">
    <mergeCell ref="B20:H20"/>
    <mergeCell ref="AE15:AE16"/>
    <mergeCell ref="AF15:AF16"/>
    <mergeCell ref="AG15:AG16"/>
    <mergeCell ref="AH15:AH16"/>
    <mergeCell ref="Y15:Y16"/>
    <mergeCell ref="Z15:Z16"/>
    <mergeCell ref="AA15:AA16"/>
    <mergeCell ref="AB15:AB16"/>
    <mergeCell ref="AC15:AC16"/>
    <mergeCell ref="AD15:AD16"/>
    <mergeCell ref="S15:S16"/>
    <mergeCell ref="T15:T16"/>
    <mergeCell ref="N15:N16"/>
    <mergeCell ref="O15:O16"/>
    <mergeCell ref="P15:P16"/>
    <mergeCell ref="R15:R16"/>
    <mergeCell ref="A15:A16"/>
    <mergeCell ref="B15:B16"/>
    <mergeCell ref="C15:C16"/>
    <mergeCell ref="D15:D16"/>
    <mergeCell ref="E15:E16"/>
    <mergeCell ref="F15:F16"/>
    <mergeCell ref="C12:C13"/>
    <mergeCell ref="D12:M12"/>
    <mergeCell ref="N12:N13"/>
    <mergeCell ref="O12:Y12"/>
    <mergeCell ref="L15:L16"/>
    <mergeCell ref="G15:G16"/>
    <mergeCell ref="H15:H16"/>
    <mergeCell ref="I15:I16"/>
    <mergeCell ref="J15:J16"/>
    <mergeCell ref="K15:K16"/>
    <mergeCell ref="U15:U16"/>
    <mergeCell ref="V15:V16"/>
    <mergeCell ref="W15:W16"/>
    <mergeCell ref="X15:X16"/>
    <mergeCell ref="M15:M16"/>
    <mergeCell ref="Q15:Q16"/>
    <mergeCell ref="A10:A13"/>
    <mergeCell ref="B10:B13"/>
    <mergeCell ref="C10:Y10"/>
    <mergeCell ref="Z10:AH10"/>
    <mergeCell ref="AI10:AZ10"/>
    <mergeCell ref="C11:M11"/>
    <mergeCell ref="N11:Y11"/>
    <mergeCell ref="Z11:AH11"/>
    <mergeCell ref="AI11:AQ11"/>
    <mergeCell ref="AR11:AZ11"/>
    <mergeCell ref="AI12:AI13"/>
    <mergeCell ref="AJ12:AQ12"/>
    <mergeCell ref="AR12:AR13"/>
    <mergeCell ref="AS12:AZ12"/>
    <mergeCell ref="Z12:Z13"/>
    <mergeCell ref="AA12:AH12"/>
    <mergeCell ref="A1:AZ1"/>
    <mergeCell ref="A3:AZ3"/>
    <mergeCell ref="A6:AZ6"/>
    <mergeCell ref="A7:AZ7"/>
    <mergeCell ref="B8:L8"/>
    <mergeCell ref="M8:AZ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3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view="pageBreakPreview" zoomScaleNormal="100" zoomScaleSheetLayoutView="100" workbookViewId="0">
      <selection activeCell="C9" sqref="C9:C21"/>
    </sheetView>
  </sheetViews>
  <sheetFormatPr defaultRowHeight="15"/>
  <cols>
    <col min="1" max="1" width="11.7109375" customWidth="1"/>
    <col min="2" max="2" width="18.140625" customWidth="1"/>
    <col min="3" max="3" width="34.140625" customWidth="1"/>
  </cols>
  <sheetData>
    <row r="1" spans="1:9">
      <c r="A1" s="759"/>
      <c r="B1" s="759"/>
      <c r="C1" s="759"/>
      <c r="D1" s="759"/>
      <c r="E1" s="1618" t="s">
        <v>545</v>
      </c>
      <c r="F1" s="1618"/>
    </row>
    <row r="2" spans="1:9" ht="66.75" customHeight="1">
      <c r="A2" s="1846" t="str">
        <f>Прил_7.2!A3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2" s="1847"/>
      <c r="C2" s="1847"/>
      <c r="D2" s="1847"/>
      <c r="E2" s="1847"/>
      <c r="F2" s="1847"/>
      <c r="G2" s="767"/>
    </row>
    <row r="3" spans="1:9" ht="15.75">
      <c r="A3" s="759"/>
      <c r="B3" s="759"/>
      <c r="C3" s="759"/>
      <c r="D3" s="759"/>
      <c r="F3" s="972"/>
      <c r="G3" s="973"/>
      <c r="H3" s="972"/>
      <c r="I3" s="972"/>
    </row>
    <row r="4" spans="1:9">
      <c r="A4" s="759"/>
      <c r="B4" s="759"/>
      <c r="C4" s="759"/>
      <c r="D4" s="759"/>
      <c r="E4" s="759"/>
    </row>
    <row r="5" spans="1:9" ht="15" customHeight="1">
      <c r="A5" s="1825" t="str">
        <f>Прил_8.1!A5</f>
        <v xml:space="preserve">Величина необходимой валовой выручки по виду деятельности </v>
      </c>
      <c r="B5" s="1825"/>
      <c r="C5" s="1825"/>
      <c r="D5" s="1825"/>
      <c r="E5" s="1825"/>
      <c r="F5" s="1825"/>
    </row>
    <row r="6" spans="1:9" ht="48.75" customHeight="1">
      <c r="A6" s="1790" t="str">
        <f>Прил_7.2!M8</f>
        <v>передача тепловой энергии по сетям теплоснабжения с. Толпыгино Приволжского района</v>
      </c>
      <c r="B6" s="1790"/>
      <c r="C6" s="1790"/>
      <c r="D6" s="1790"/>
      <c r="E6" s="1790"/>
      <c r="F6" s="1790"/>
    </row>
    <row r="7" spans="1:9">
      <c r="A7" s="759"/>
      <c r="B7" s="759"/>
      <c r="C7" s="759"/>
      <c r="D7" s="759"/>
      <c r="E7" s="759"/>
    </row>
    <row r="8" spans="1:9" ht="30">
      <c r="A8" s="759"/>
      <c r="B8" s="210" t="s">
        <v>512</v>
      </c>
      <c r="C8" s="974" t="s">
        <v>513</v>
      </c>
      <c r="D8" s="759"/>
      <c r="E8" s="759"/>
    </row>
    <row r="9" spans="1:9">
      <c r="A9" s="759"/>
      <c r="B9" s="975">
        <v>2023</v>
      </c>
      <c r="C9" s="976">
        <v>1509.49852946889</v>
      </c>
      <c r="D9" s="759"/>
      <c r="E9" s="759"/>
      <c r="G9">
        <v>1509.49852946889</v>
      </c>
    </row>
    <row r="10" spans="1:9">
      <c r="A10" s="759"/>
      <c r="B10" s="975">
        <f t="shared" ref="B10:B32" si="0">B9+1</f>
        <v>2024</v>
      </c>
      <c r="C10" s="976">
        <v>3516.4283102327786</v>
      </c>
      <c r="D10" s="759"/>
      <c r="E10" s="759"/>
      <c r="G10">
        <v>3516.4283102327786</v>
      </c>
    </row>
    <row r="11" spans="1:9">
      <c r="A11" s="759"/>
      <c r="B11" s="975">
        <f t="shared" si="0"/>
        <v>2025</v>
      </c>
      <c r="C11" s="976">
        <v>4005.4404515421693</v>
      </c>
      <c r="D11" s="759"/>
      <c r="E11" s="759"/>
      <c r="G11">
        <v>4005.4404515421693</v>
      </c>
    </row>
    <row r="12" spans="1:9">
      <c r="A12" s="759"/>
      <c r="B12" s="975">
        <f t="shared" si="0"/>
        <v>2026</v>
      </c>
      <c r="C12" s="976">
        <v>3789.1663571353693</v>
      </c>
      <c r="D12" s="759"/>
      <c r="E12" s="759"/>
      <c r="G12">
        <v>3789.1663571353693</v>
      </c>
    </row>
    <row r="13" spans="1:9">
      <c r="A13" s="759"/>
      <c r="B13" s="975">
        <f t="shared" si="0"/>
        <v>2027</v>
      </c>
      <c r="C13" s="976">
        <v>3687.2025078597576</v>
      </c>
      <c r="D13" s="759"/>
      <c r="E13" s="759"/>
      <c r="G13">
        <v>3687.2025078597576</v>
      </c>
    </row>
    <row r="14" spans="1:9">
      <c r="A14" s="759"/>
      <c r="B14" s="975">
        <f t="shared" si="0"/>
        <v>2028</v>
      </c>
      <c r="C14" s="976">
        <v>3530.8909947194711</v>
      </c>
      <c r="D14" s="759"/>
      <c r="E14" s="759"/>
      <c r="G14">
        <v>3530.8909947194711</v>
      </c>
    </row>
    <row r="15" spans="1:9">
      <c r="A15" s="759"/>
      <c r="B15" s="975">
        <f t="shared" si="0"/>
        <v>2029</v>
      </c>
      <c r="C15" s="976">
        <v>3376.550546353355</v>
      </c>
      <c r="D15" s="759"/>
      <c r="E15" s="759"/>
      <c r="G15">
        <v>3376.550546353355</v>
      </c>
    </row>
    <row r="16" spans="1:9">
      <c r="A16" s="759"/>
      <c r="B16" s="975">
        <f t="shared" si="0"/>
        <v>2030</v>
      </c>
      <c r="C16" s="976">
        <v>3224.2594616993388</v>
      </c>
      <c r="D16" s="759"/>
      <c r="E16" s="759"/>
      <c r="G16">
        <v>3224.2594616993388</v>
      </c>
    </row>
    <row r="17" spans="1:7">
      <c r="A17" s="759"/>
      <c r="B17" s="975">
        <f t="shared" si="0"/>
        <v>2031</v>
      </c>
      <c r="C17" s="976">
        <v>3074.0991673274939</v>
      </c>
      <c r="D17" s="759"/>
      <c r="E17" s="759"/>
      <c r="G17">
        <v>3074.0991673274939</v>
      </c>
    </row>
    <row r="18" spans="1:7">
      <c r="A18" s="759"/>
      <c r="B18" s="975">
        <f t="shared" si="0"/>
        <v>2032</v>
      </c>
      <c r="C18" s="976">
        <v>2926.157234148181</v>
      </c>
      <c r="D18" s="759"/>
      <c r="E18" s="759"/>
      <c r="G18">
        <v>2926.157234148181</v>
      </c>
    </row>
    <row r="19" spans="1:7">
      <c r="A19" s="759"/>
      <c r="B19" s="975">
        <f t="shared" si="0"/>
        <v>2033</v>
      </c>
      <c r="C19" s="976">
        <v>2750.324424865978</v>
      </c>
      <c r="D19" s="759"/>
      <c r="E19" s="759"/>
      <c r="G19">
        <v>2750.324424865978</v>
      </c>
    </row>
    <row r="20" spans="1:7">
      <c r="A20" s="759"/>
      <c r="B20" s="975">
        <f t="shared" si="0"/>
        <v>2034</v>
      </c>
      <c r="C20" s="976">
        <v>2356.3164063668455</v>
      </c>
      <c r="D20" s="759"/>
      <c r="E20" s="759"/>
      <c r="G20">
        <v>2356.3164063668455</v>
      </c>
    </row>
    <row r="21" spans="1:7">
      <c r="A21" s="759"/>
      <c r="B21" s="975">
        <f t="shared" si="0"/>
        <v>2035</v>
      </c>
      <c r="C21" s="976">
        <v>1748.972627280074</v>
      </c>
      <c r="D21" s="759"/>
      <c r="E21" s="759"/>
      <c r="G21">
        <v>1748.972627280074</v>
      </c>
    </row>
    <row r="22" spans="1:7" hidden="1">
      <c r="A22" s="759"/>
      <c r="B22" s="975">
        <f t="shared" si="0"/>
        <v>2036</v>
      </c>
      <c r="C22" s="976"/>
      <c r="D22" s="759"/>
      <c r="E22" s="759"/>
    </row>
    <row r="23" spans="1:7" hidden="1">
      <c r="A23" s="759"/>
      <c r="B23" s="975">
        <f t="shared" si="0"/>
        <v>2037</v>
      </c>
      <c r="C23" s="976"/>
      <c r="D23" s="759"/>
      <c r="E23" s="759"/>
    </row>
    <row r="24" spans="1:7" hidden="1">
      <c r="A24" s="759"/>
      <c r="B24" s="975">
        <f t="shared" si="0"/>
        <v>2038</v>
      </c>
      <c r="C24" s="976"/>
      <c r="D24" s="759"/>
      <c r="E24" s="759"/>
    </row>
    <row r="25" spans="1:7" hidden="1">
      <c r="A25" s="759"/>
      <c r="B25" s="975">
        <f t="shared" si="0"/>
        <v>2039</v>
      </c>
      <c r="C25" s="976"/>
      <c r="D25" s="759"/>
      <c r="E25" s="759"/>
    </row>
    <row r="26" spans="1:7" hidden="1">
      <c r="A26" s="759"/>
      <c r="B26" s="975">
        <f t="shared" si="0"/>
        <v>2040</v>
      </c>
      <c r="C26" s="976"/>
      <c r="D26" s="759"/>
      <c r="E26" s="759"/>
    </row>
    <row r="27" spans="1:7" hidden="1">
      <c r="A27" s="759"/>
      <c r="B27" s="975">
        <f t="shared" si="0"/>
        <v>2041</v>
      </c>
      <c r="C27" s="976"/>
      <c r="D27" s="759"/>
      <c r="E27" s="759"/>
    </row>
    <row r="28" spans="1:7" hidden="1">
      <c r="A28" s="759"/>
      <c r="B28" s="975">
        <f t="shared" si="0"/>
        <v>2042</v>
      </c>
      <c r="C28" s="976"/>
      <c r="D28" s="759"/>
      <c r="E28" s="759"/>
    </row>
    <row r="29" spans="1:7" hidden="1">
      <c r="A29" s="759"/>
      <c r="B29" s="975">
        <f t="shared" si="0"/>
        <v>2043</v>
      </c>
      <c r="C29" s="976"/>
      <c r="D29" s="759"/>
      <c r="E29" s="759"/>
    </row>
    <row r="30" spans="1:7" hidden="1">
      <c r="A30" s="759"/>
      <c r="B30" s="975">
        <f t="shared" si="0"/>
        <v>2044</v>
      </c>
      <c r="C30" s="976"/>
      <c r="D30" s="759"/>
      <c r="E30" s="759"/>
    </row>
    <row r="31" spans="1:7" hidden="1">
      <c r="A31" s="759"/>
      <c r="B31" s="975">
        <f t="shared" si="0"/>
        <v>2045</v>
      </c>
      <c r="C31" s="976"/>
      <c r="D31" s="759"/>
      <c r="E31" s="759"/>
    </row>
    <row r="32" spans="1:7" hidden="1">
      <c r="A32" s="759"/>
      <c r="B32" s="975">
        <f t="shared" si="0"/>
        <v>2046</v>
      </c>
      <c r="C32" s="976"/>
      <c r="D32" s="759"/>
      <c r="E32" s="759"/>
    </row>
    <row r="33" spans="1:16" ht="17.25" customHeight="1"/>
    <row r="34" spans="1:16" ht="15" customHeight="1">
      <c r="A34" s="1624" t="s">
        <v>514</v>
      </c>
      <c r="B34" s="1624"/>
      <c r="C34" s="1624"/>
      <c r="D34" s="1624"/>
      <c r="E34" s="1624"/>
      <c r="F34" s="1624"/>
      <c r="G34" s="977"/>
      <c r="H34" s="977"/>
      <c r="I34" s="977"/>
      <c r="J34" s="977"/>
      <c r="K34" s="977"/>
      <c r="L34" s="977"/>
      <c r="M34" s="977"/>
    </row>
    <row r="35" spans="1:16" ht="13.5" customHeight="1">
      <c r="A35" s="1624"/>
      <c r="B35" s="1624"/>
      <c r="C35" s="1624"/>
      <c r="D35" s="1624"/>
      <c r="E35" s="1624"/>
      <c r="F35" s="1624"/>
      <c r="G35" s="977"/>
      <c r="H35" s="977"/>
      <c r="I35" s="977"/>
      <c r="J35" s="977"/>
      <c r="K35" s="977"/>
      <c r="L35" s="977"/>
      <c r="M35" s="977"/>
    </row>
    <row r="36" spans="1:16" ht="15" hidden="1" customHeight="1">
      <c r="A36" s="1624"/>
      <c r="B36" s="1624"/>
      <c r="C36" s="1624"/>
      <c r="D36" s="1624"/>
      <c r="E36" s="1624"/>
      <c r="F36" s="1624"/>
      <c r="G36" s="977"/>
      <c r="H36" s="977"/>
    </row>
    <row r="37" spans="1:16">
      <c r="A37" s="1624"/>
      <c r="B37" s="1624"/>
      <c r="C37" s="1624"/>
      <c r="D37" s="1624"/>
      <c r="E37" s="1624"/>
      <c r="F37" s="1624"/>
      <c r="G37" s="977"/>
      <c r="H37" s="977"/>
    </row>
    <row r="38" spans="1:16" ht="15.75">
      <c r="A38" s="978"/>
      <c r="B38" s="972"/>
      <c r="C38" s="979"/>
      <c r="D38" s="979"/>
      <c r="E38" s="979"/>
      <c r="F38" s="979"/>
      <c r="G38" s="980"/>
      <c r="H38" s="972"/>
      <c r="I38" s="972"/>
      <c r="J38" s="972"/>
    </row>
    <row r="39" spans="1:16" ht="15.75">
      <c r="A39" s="1826"/>
      <c r="B39" s="1826"/>
      <c r="C39" s="1826"/>
      <c r="D39" s="1827"/>
      <c r="E39" s="1827"/>
      <c r="F39" s="1827"/>
      <c r="G39" s="1827"/>
      <c r="H39" s="981"/>
      <c r="I39" s="981"/>
      <c r="J39" s="981"/>
    </row>
    <row r="40" spans="1:16" ht="24" customHeight="1">
      <c r="A40" s="1805" t="s">
        <v>341</v>
      </c>
      <c r="B40" s="1805"/>
      <c r="D40" s="1805" t="s">
        <v>342</v>
      </c>
      <c r="E40" s="1805"/>
      <c r="F40" s="1805"/>
      <c r="G40" s="761"/>
      <c r="H40" s="761"/>
      <c r="I40" s="762"/>
      <c r="N40" s="769"/>
      <c r="O40" s="769"/>
      <c r="P40" s="769"/>
    </row>
    <row r="41" spans="1:16">
      <c r="A41" s="760"/>
      <c r="B41" s="763"/>
      <c r="C41" s="1807" t="s">
        <v>343</v>
      </c>
      <c r="D41" s="1807"/>
      <c r="E41" s="1807"/>
      <c r="F41" s="761"/>
      <c r="G41" s="761"/>
      <c r="H41" s="761"/>
      <c r="I41" s="762"/>
      <c r="J41" s="762"/>
      <c r="K41" s="764"/>
      <c r="L41" s="762"/>
      <c r="M41" s="761"/>
      <c r="N41" s="769"/>
      <c r="O41" s="764"/>
      <c r="P41" s="764"/>
    </row>
    <row r="42" spans="1:16" ht="15" customHeight="1">
      <c r="A42" s="1799" t="s">
        <v>344</v>
      </c>
      <c r="B42" s="1799"/>
      <c r="C42" s="982" t="s">
        <v>345</v>
      </c>
      <c r="D42" s="760"/>
      <c r="E42" s="760" t="s">
        <v>346</v>
      </c>
      <c r="F42" s="761"/>
      <c r="G42" s="761"/>
      <c r="H42" s="761"/>
      <c r="I42" s="762"/>
      <c r="J42" s="762"/>
      <c r="M42" s="761"/>
      <c r="N42" s="769"/>
      <c r="O42" s="769"/>
    </row>
    <row r="43" spans="1:16">
      <c r="A43" s="760"/>
      <c r="B43" s="765"/>
      <c r="C43" s="766"/>
      <c r="D43" s="760"/>
      <c r="E43" s="760"/>
      <c r="F43" s="761"/>
      <c r="G43" s="761"/>
      <c r="H43" s="761"/>
      <c r="I43" s="760"/>
      <c r="J43" s="760"/>
      <c r="K43" s="761"/>
      <c r="L43" s="761"/>
      <c r="M43" s="761"/>
      <c r="N43" s="761"/>
      <c r="O43" s="761"/>
      <c r="P43" s="761"/>
    </row>
    <row r="44" spans="1:16">
      <c r="A44" s="760"/>
      <c r="B44" s="765"/>
      <c r="C44" s="766"/>
      <c r="D44" s="760"/>
      <c r="E44" s="760"/>
      <c r="F44" s="761"/>
      <c r="G44" s="761"/>
      <c r="H44" s="761"/>
      <c r="I44" s="760"/>
      <c r="J44" s="760"/>
      <c r="K44" s="761"/>
      <c r="L44" s="761"/>
      <c r="M44" s="761"/>
      <c r="N44" s="761"/>
      <c r="O44" s="761"/>
      <c r="P44" s="761"/>
    </row>
    <row r="45" spans="1:16">
      <c r="A45" s="760"/>
      <c r="B45" s="761" t="s">
        <v>347</v>
      </c>
      <c r="C45" s="761"/>
      <c r="D45" s="761"/>
      <c r="E45" s="761"/>
      <c r="F45" s="761"/>
      <c r="G45" s="761"/>
      <c r="H45" s="761"/>
      <c r="I45" s="760"/>
      <c r="J45" s="760"/>
      <c r="K45" s="761"/>
      <c r="L45" s="761"/>
      <c r="M45" s="761"/>
      <c r="N45" s="761"/>
      <c r="O45" s="761"/>
      <c r="P45" s="761"/>
    </row>
  </sheetData>
  <mergeCells count="11">
    <mergeCell ref="A42:B42"/>
    <mergeCell ref="E1:F1"/>
    <mergeCell ref="A2:F2"/>
    <mergeCell ref="A5:F5"/>
    <mergeCell ref="A34:F37"/>
    <mergeCell ref="A39:C39"/>
    <mergeCell ref="D39:G39"/>
    <mergeCell ref="A40:B40"/>
    <mergeCell ref="D40:F40"/>
    <mergeCell ref="C41:E41"/>
    <mergeCell ref="A6:F6"/>
  </mergeCells>
  <pageMargins left="0.7" right="0.7" top="0.75" bottom="0.75" header="0.3" footer="0.3"/>
  <pageSetup paperSize="9" scale="9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36"/>
  <sheetViews>
    <sheetView view="pageBreakPreview" zoomScaleNormal="100" zoomScaleSheetLayoutView="100" workbookViewId="0">
      <selection activeCell="A7" sqref="A7:R29"/>
    </sheetView>
  </sheetViews>
  <sheetFormatPr defaultColWidth="0.85546875" defaultRowHeight="12.75"/>
  <cols>
    <col min="1" max="1" width="6.140625" style="983" customWidth="1"/>
    <col min="2" max="2" width="26.42578125" style="983" customWidth="1"/>
    <col min="3" max="3" width="9.5703125" style="983" customWidth="1"/>
    <col min="4" max="4" width="11.85546875" style="983" customWidth="1"/>
    <col min="5" max="14" width="9" style="983" customWidth="1"/>
    <col min="15" max="15" width="8.42578125" style="983" customWidth="1"/>
    <col min="16" max="16" width="10.140625" style="983" customWidth="1"/>
    <col min="17" max="17" width="7.42578125" style="983" customWidth="1"/>
    <col min="18" max="18" width="7.7109375" style="983" customWidth="1"/>
    <col min="19" max="19" width="9.85546875" style="983" hidden="1" customWidth="1"/>
    <col min="20" max="29" width="8.140625" style="983" hidden="1" customWidth="1"/>
    <col min="30" max="30" width="11.85546875" style="983" customWidth="1"/>
    <col min="31" max="34" width="6.42578125" style="983" customWidth="1"/>
    <col min="35" max="35" width="13.5703125" style="983" customWidth="1"/>
    <col min="36" max="16384" width="0.85546875" style="983"/>
  </cols>
  <sheetData>
    <row r="1" spans="1:35" ht="18.75" customHeight="1">
      <c r="A1" s="1833" t="s">
        <v>538</v>
      </c>
      <c r="B1" s="1833"/>
      <c r="C1" s="1833"/>
      <c r="D1" s="1833"/>
      <c r="E1" s="1833"/>
      <c r="F1" s="1833"/>
      <c r="G1" s="1833"/>
      <c r="H1" s="1833"/>
      <c r="I1" s="1833"/>
      <c r="J1" s="1833"/>
      <c r="K1" s="1833"/>
      <c r="L1" s="1833"/>
      <c r="M1" s="1833"/>
      <c r="N1" s="1833"/>
      <c r="O1" s="1833"/>
      <c r="P1" s="1833"/>
      <c r="Q1" s="1833"/>
      <c r="R1" s="1833"/>
    </row>
    <row r="2" spans="1:35" ht="56.25" customHeight="1">
      <c r="A2" s="1834" t="str">
        <f>Прил_6.3!A2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2" s="1834"/>
      <c r="C2" s="1834"/>
      <c r="D2" s="1834"/>
      <c r="E2" s="1834"/>
      <c r="F2" s="1834"/>
      <c r="G2" s="1834"/>
      <c r="H2" s="1834"/>
      <c r="I2" s="1834"/>
      <c r="J2" s="1834"/>
      <c r="K2" s="1834"/>
      <c r="L2" s="1834"/>
      <c r="M2" s="1834"/>
      <c r="N2" s="1834"/>
      <c r="O2" s="1834"/>
      <c r="P2" s="1834"/>
      <c r="Q2" s="1834"/>
      <c r="R2" s="1834"/>
    </row>
    <row r="3" spans="1:35" s="985" customFormat="1">
      <c r="A3" s="983"/>
      <c r="B3" s="983"/>
      <c r="C3" s="983"/>
      <c r="D3" s="983"/>
      <c r="E3" s="983"/>
      <c r="F3" s="983"/>
      <c r="G3" s="983"/>
      <c r="H3" s="983"/>
      <c r="I3" s="983"/>
      <c r="J3" s="983"/>
      <c r="K3" s="983"/>
      <c r="L3" s="983"/>
      <c r="M3" s="983"/>
      <c r="N3" s="983"/>
      <c r="O3" s="983"/>
      <c r="P3" s="983"/>
      <c r="Q3" s="983"/>
      <c r="R3" s="983"/>
      <c r="S3" s="984"/>
      <c r="T3" s="984"/>
      <c r="U3" s="984"/>
      <c r="V3" s="984"/>
      <c r="W3" s="984"/>
      <c r="X3" s="984"/>
      <c r="Y3" s="984"/>
      <c r="Z3" s="984"/>
      <c r="AA3" s="984"/>
      <c r="AB3" s="984"/>
      <c r="AC3" s="984"/>
      <c r="AD3" s="984"/>
      <c r="AE3" s="984"/>
      <c r="AF3" s="984"/>
      <c r="AG3" s="984"/>
      <c r="AH3" s="984"/>
    </row>
    <row r="4" spans="1:35">
      <c r="A4" s="1836" t="s">
        <v>543</v>
      </c>
      <c r="B4" s="1836"/>
      <c r="C4" s="1836"/>
      <c r="D4" s="1836"/>
      <c r="E4" s="1836"/>
      <c r="F4" s="1836"/>
      <c r="G4" s="1836"/>
      <c r="H4" s="1836"/>
      <c r="I4" s="1836"/>
      <c r="J4" s="1836"/>
      <c r="K4" s="1836"/>
      <c r="L4" s="1836"/>
      <c r="M4" s="1836"/>
      <c r="N4" s="1836"/>
      <c r="O4" s="1836"/>
      <c r="P4" s="1836"/>
      <c r="Q4" s="1836"/>
      <c r="R4" s="1836"/>
    </row>
    <row r="5" spans="1:35" hidden="1">
      <c r="A5" s="1837"/>
      <c r="B5" s="1837"/>
      <c r="C5" s="1837"/>
      <c r="D5" s="1837"/>
      <c r="E5" s="1837"/>
      <c r="F5" s="1837"/>
      <c r="G5" s="1837"/>
      <c r="H5" s="1837"/>
      <c r="I5" s="1837"/>
      <c r="J5" s="1837"/>
      <c r="K5" s="1837"/>
      <c r="L5" s="1837"/>
      <c r="M5" s="1837"/>
      <c r="N5" s="1837"/>
    </row>
    <row r="6" spans="1:35" s="986" customFormat="1">
      <c r="A6" s="1838"/>
      <c r="B6" s="1838"/>
      <c r="C6" s="1838"/>
      <c r="D6" s="1838"/>
      <c r="E6" s="1838"/>
      <c r="F6" s="1838"/>
      <c r="G6" s="1838"/>
      <c r="H6" s="1838"/>
      <c r="I6" s="1838"/>
      <c r="J6" s="1838"/>
      <c r="K6" s="1838"/>
      <c r="L6" s="1838"/>
      <c r="M6" s="1838"/>
      <c r="N6" s="1838"/>
    </row>
    <row r="7" spans="1:35" ht="37.5" customHeight="1">
      <c r="A7" s="1839" t="s">
        <v>516</v>
      </c>
      <c r="B7" s="1839" t="s">
        <v>517</v>
      </c>
      <c r="C7" s="991" t="s">
        <v>518</v>
      </c>
      <c r="D7" s="1835" t="s">
        <v>537</v>
      </c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992"/>
      <c r="T7" s="992"/>
      <c r="U7" s="992"/>
      <c r="V7" s="992"/>
      <c r="W7" s="992"/>
      <c r="X7" s="992"/>
      <c r="Y7" s="992"/>
      <c r="Z7" s="992"/>
      <c r="AA7" s="992"/>
      <c r="AB7" s="992"/>
      <c r="AC7" s="992"/>
    </row>
    <row r="8" spans="1:35">
      <c r="A8" s="1839"/>
      <c r="B8" s="1839"/>
      <c r="C8" s="1840" t="s">
        <v>536</v>
      </c>
      <c r="D8" s="1842" t="s">
        <v>235</v>
      </c>
      <c r="E8" s="993"/>
      <c r="F8" s="992"/>
      <c r="G8" s="992"/>
      <c r="H8" s="992"/>
      <c r="I8" s="992"/>
      <c r="J8" s="992"/>
      <c r="K8" s="992"/>
      <c r="L8" s="992"/>
      <c r="M8" s="992"/>
      <c r="N8" s="992"/>
      <c r="O8" s="992"/>
      <c r="P8" s="992"/>
      <c r="Q8" s="992"/>
      <c r="R8" s="992"/>
      <c r="S8" s="994">
        <f>R9+1</f>
        <v>2037</v>
      </c>
      <c r="T8" s="994">
        <f t="shared" ref="T8:AC9" si="0">S8+1</f>
        <v>2038</v>
      </c>
      <c r="U8" s="994">
        <f t="shared" si="0"/>
        <v>2039</v>
      </c>
      <c r="V8" s="994">
        <f t="shared" si="0"/>
        <v>2040</v>
      </c>
      <c r="W8" s="994">
        <f t="shared" si="0"/>
        <v>2041</v>
      </c>
      <c r="X8" s="994">
        <f t="shared" si="0"/>
        <v>2042</v>
      </c>
      <c r="Y8" s="994">
        <f t="shared" si="0"/>
        <v>2043</v>
      </c>
      <c r="Z8" s="994">
        <f t="shared" si="0"/>
        <v>2044</v>
      </c>
      <c r="AA8" s="994">
        <f t="shared" si="0"/>
        <v>2045</v>
      </c>
      <c r="AB8" s="994">
        <f t="shared" si="0"/>
        <v>2046</v>
      </c>
      <c r="AC8" s="994">
        <f t="shared" si="0"/>
        <v>2047</v>
      </c>
      <c r="AD8" s="995"/>
      <c r="AE8" s="995"/>
      <c r="AF8" s="995"/>
      <c r="AG8" s="995"/>
      <c r="AH8" s="995"/>
    </row>
    <row r="9" spans="1:35" ht="42" customHeight="1" thickBot="1">
      <c r="A9" s="1839"/>
      <c r="B9" s="1839"/>
      <c r="C9" s="1841"/>
      <c r="D9" s="1843"/>
      <c r="E9" s="994">
        <v>2023</v>
      </c>
      <c r="F9" s="994">
        <f>E9+1</f>
        <v>2024</v>
      </c>
      <c r="G9" s="994">
        <f t="shared" ref="G9:U10" si="1">F9+1</f>
        <v>2025</v>
      </c>
      <c r="H9" s="994">
        <f t="shared" si="1"/>
        <v>2026</v>
      </c>
      <c r="I9" s="994">
        <f t="shared" si="1"/>
        <v>2027</v>
      </c>
      <c r="J9" s="994">
        <f t="shared" si="1"/>
        <v>2028</v>
      </c>
      <c r="K9" s="994">
        <f t="shared" si="1"/>
        <v>2029</v>
      </c>
      <c r="L9" s="994">
        <f t="shared" si="1"/>
        <v>2030</v>
      </c>
      <c r="M9" s="994">
        <f t="shared" si="1"/>
        <v>2031</v>
      </c>
      <c r="N9" s="994">
        <f t="shared" si="1"/>
        <v>2032</v>
      </c>
      <c r="O9" s="994">
        <f t="shared" si="1"/>
        <v>2033</v>
      </c>
      <c r="P9" s="994">
        <f t="shared" si="1"/>
        <v>2034</v>
      </c>
      <c r="Q9" s="994">
        <f t="shared" si="1"/>
        <v>2035</v>
      </c>
      <c r="R9" s="994">
        <f t="shared" si="1"/>
        <v>2036</v>
      </c>
      <c r="S9" s="996">
        <f>R10+1</f>
        <v>21</v>
      </c>
      <c r="T9" s="996">
        <f t="shared" si="1"/>
        <v>22</v>
      </c>
      <c r="U9" s="996">
        <f t="shared" si="1"/>
        <v>23</v>
      </c>
      <c r="V9" s="996">
        <f t="shared" si="0"/>
        <v>24</v>
      </c>
      <c r="W9" s="996">
        <f t="shared" si="0"/>
        <v>25</v>
      </c>
      <c r="X9" s="996">
        <f t="shared" si="0"/>
        <v>26</v>
      </c>
      <c r="Y9" s="996">
        <f t="shared" si="0"/>
        <v>27</v>
      </c>
      <c r="Z9" s="996">
        <f t="shared" si="0"/>
        <v>28</v>
      </c>
      <c r="AA9" s="996">
        <f t="shared" si="0"/>
        <v>29</v>
      </c>
      <c r="AB9" s="996">
        <f t="shared" si="0"/>
        <v>30</v>
      </c>
      <c r="AC9" s="996">
        <f t="shared" si="0"/>
        <v>31</v>
      </c>
      <c r="AD9" s="997"/>
      <c r="AE9" s="997"/>
      <c r="AF9" s="997"/>
      <c r="AG9" s="997"/>
      <c r="AH9" s="997"/>
    </row>
    <row r="10" spans="1:35">
      <c r="A10" s="996">
        <v>1</v>
      </c>
      <c r="B10" s="996">
        <v>2</v>
      </c>
      <c r="C10" s="996">
        <v>4</v>
      </c>
      <c r="D10" s="996">
        <v>5</v>
      </c>
      <c r="E10" s="996">
        <v>7</v>
      </c>
      <c r="F10" s="996">
        <f>E10+1</f>
        <v>8</v>
      </c>
      <c r="G10" s="996">
        <f t="shared" si="1"/>
        <v>9</v>
      </c>
      <c r="H10" s="996">
        <f t="shared" si="1"/>
        <v>10</v>
      </c>
      <c r="I10" s="996">
        <f t="shared" si="1"/>
        <v>11</v>
      </c>
      <c r="J10" s="996">
        <f t="shared" si="1"/>
        <v>12</v>
      </c>
      <c r="K10" s="996">
        <f t="shared" si="1"/>
        <v>13</v>
      </c>
      <c r="L10" s="996">
        <f t="shared" si="1"/>
        <v>14</v>
      </c>
      <c r="M10" s="996">
        <f t="shared" si="1"/>
        <v>15</v>
      </c>
      <c r="N10" s="996">
        <f t="shared" si="1"/>
        <v>16</v>
      </c>
      <c r="O10" s="996">
        <f t="shared" si="1"/>
        <v>17</v>
      </c>
      <c r="P10" s="996">
        <f t="shared" si="1"/>
        <v>18</v>
      </c>
      <c r="Q10" s="996">
        <f t="shared" si="1"/>
        <v>19</v>
      </c>
      <c r="R10" s="996">
        <f t="shared" si="1"/>
        <v>20</v>
      </c>
      <c r="S10" s="984"/>
      <c r="T10" s="984"/>
      <c r="U10" s="984"/>
      <c r="V10" s="984"/>
      <c r="W10" s="984"/>
      <c r="X10" s="984"/>
      <c r="Y10" s="984"/>
      <c r="Z10" s="984"/>
      <c r="AA10" s="984"/>
      <c r="AB10" s="984"/>
      <c r="AC10" s="984"/>
      <c r="AD10" s="984"/>
      <c r="AE10" s="984"/>
      <c r="AF10" s="984"/>
      <c r="AG10" s="984"/>
      <c r="AH10" s="984"/>
    </row>
    <row r="11" spans="1:35" s="985" customFormat="1">
      <c r="A11" s="1828" t="s">
        <v>519</v>
      </c>
      <c r="B11" s="1829"/>
      <c r="C11" s="1829"/>
      <c r="D11" s="1829"/>
      <c r="E11" s="1829"/>
      <c r="F11" s="1829"/>
      <c r="G11" s="1829"/>
      <c r="H11" s="1829"/>
      <c r="I11" s="1829"/>
      <c r="J11" s="1829"/>
      <c r="K11" s="1829"/>
      <c r="L11" s="1829"/>
      <c r="M11" s="1829"/>
      <c r="N11" s="1829"/>
      <c r="O11" s="1829"/>
      <c r="P11" s="1829"/>
      <c r="Q11" s="1829"/>
      <c r="R11" s="1830"/>
      <c r="S11" s="998">
        <f t="shared" ref="S11:AC11" si="2">S12</f>
        <v>0</v>
      </c>
      <c r="T11" s="998">
        <f t="shared" si="2"/>
        <v>0</v>
      </c>
      <c r="U11" s="998">
        <f t="shared" si="2"/>
        <v>0</v>
      </c>
      <c r="V11" s="998">
        <f t="shared" si="2"/>
        <v>0</v>
      </c>
      <c r="W11" s="998">
        <f t="shared" si="2"/>
        <v>0</v>
      </c>
      <c r="X11" s="998">
        <f t="shared" si="2"/>
        <v>0</v>
      </c>
      <c r="Y11" s="998">
        <f t="shared" si="2"/>
        <v>0</v>
      </c>
      <c r="Z11" s="998">
        <f t="shared" si="2"/>
        <v>0</v>
      </c>
      <c r="AA11" s="998">
        <f t="shared" si="2"/>
        <v>0</v>
      </c>
      <c r="AB11" s="998">
        <f t="shared" si="2"/>
        <v>0</v>
      </c>
      <c r="AC11" s="998">
        <f t="shared" si="2"/>
        <v>0</v>
      </c>
      <c r="AD11" s="999"/>
      <c r="AE11" s="999"/>
      <c r="AF11" s="999"/>
      <c r="AG11" s="999"/>
      <c r="AH11" s="999"/>
    </row>
    <row r="12" spans="1:35" s="985" customFormat="1" ht="45.75" customHeight="1">
      <c r="A12" s="1000"/>
      <c r="B12" s="1831" t="s">
        <v>520</v>
      </c>
      <c r="C12" s="1832"/>
      <c r="D12" s="998" t="e">
        <f>SUM(E12:R12)</f>
        <v>#REF!</v>
      </c>
      <c r="E12" s="998" t="e">
        <f>E13</f>
        <v>#REF!</v>
      </c>
      <c r="F12" s="998" t="e">
        <f t="shared" ref="F12:R12" si="3">F13</f>
        <v>#REF!</v>
      </c>
      <c r="G12" s="998">
        <f t="shared" si="3"/>
        <v>0</v>
      </c>
      <c r="H12" s="998">
        <f t="shared" si="3"/>
        <v>0</v>
      </c>
      <c r="I12" s="998">
        <f t="shared" si="3"/>
        <v>0</v>
      </c>
      <c r="J12" s="998">
        <f t="shared" si="3"/>
        <v>0</v>
      </c>
      <c r="K12" s="998">
        <f t="shared" si="3"/>
        <v>0</v>
      </c>
      <c r="L12" s="998">
        <f t="shared" si="3"/>
        <v>0</v>
      </c>
      <c r="M12" s="998">
        <f t="shared" si="3"/>
        <v>0</v>
      </c>
      <c r="N12" s="998">
        <f t="shared" si="3"/>
        <v>0</v>
      </c>
      <c r="O12" s="998">
        <f t="shared" si="3"/>
        <v>0</v>
      </c>
      <c r="P12" s="998">
        <f t="shared" si="3"/>
        <v>0</v>
      </c>
      <c r="Q12" s="998">
        <f t="shared" si="3"/>
        <v>0</v>
      </c>
      <c r="R12" s="998">
        <f t="shared" si="3"/>
        <v>0</v>
      </c>
      <c r="S12" s="998">
        <f t="shared" ref="S12:AC12" si="4">SUM(S13:S19)</f>
        <v>0</v>
      </c>
      <c r="T12" s="998">
        <f t="shared" si="4"/>
        <v>0</v>
      </c>
      <c r="U12" s="998">
        <f t="shared" si="4"/>
        <v>0</v>
      </c>
      <c r="V12" s="998">
        <f t="shared" si="4"/>
        <v>0</v>
      </c>
      <c r="W12" s="998">
        <f t="shared" si="4"/>
        <v>0</v>
      </c>
      <c r="X12" s="998">
        <f t="shared" si="4"/>
        <v>0</v>
      </c>
      <c r="Y12" s="998">
        <f t="shared" si="4"/>
        <v>0</v>
      </c>
      <c r="Z12" s="998">
        <f t="shared" si="4"/>
        <v>0</v>
      </c>
      <c r="AA12" s="998">
        <f t="shared" si="4"/>
        <v>0</v>
      </c>
      <c r="AB12" s="998">
        <f t="shared" si="4"/>
        <v>0</v>
      </c>
      <c r="AC12" s="998">
        <f t="shared" si="4"/>
        <v>0</v>
      </c>
      <c r="AD12" s="999" t="e">
        <f>D12=#REF!</f>
        <v>#REF!</v>
      </c>
      <c r="AE12" s="999"/>
      <c r="AF12" s="999"/>
      <c r="AG12" s="999"/>
      <c r="AH12" s="999"/>
    </row>
    <row r="13" spans="1:35" ht="25.5">
      <c r="A13" s="1000" t="s">
        <v>521</v>
      </c>
      <c r="B13" s="1001" t="s">
        <v>522</v>
      </c>
      <c r="C13" s="998" t="e">
        <f>D13</f>
        <v>#REF!</v>
      </c>
      <c r="D13" s="998" t="e">
        <f>SUM(E13:R13)</f>
        <v>#REF!</v>
      </c>
      <c r="E13" s="998" t="e">
        <f>SUM(E14:E20)</f>
        <v>#REF!</v>
      </c>
      <c r="F13" s="998" t="e">
        <f t="shared" ref="F13:AC13" si="5">SUM(F14:F20)</f>
        <v>#REF!</v>
      </c>
      <c r="G13" s="998">
        <f t="shared" si="5"/>
        <v>0</v>
      </c>
      <c r="H13" s="998">
        <f t="shared" si="5"/>
        <v>0</v>
      </c>
      <c r="I13" s="998">
        <f t="shared" si="5"/>
        <v>0</v>
      </c>
      <c r="J13" s="998">
        <f t="shared" si="5"/>
        <v>0</v>
      </c>
      <c r="K13" s="998">
        <f t="shared" si="5"/>
        <v>0</v>
      </c>
      <c r="L13" s="998">
        <f t="shared" si="5"/>
        <v>0</v>
      </c>
      <c r="M13" s="998">
        <f t="shared" si="5"/>
        <v>0</v>
      </c>
      <c r="N13" s="998">
        <f t="shared" si="5"/>
        <v>0</v>
      </c>
      <c r="O13" s="998">
        <f t="shared" si="5"/>
        <v>0</v>
      </c>
      <c r="P13" s="998">
        <f t="shared" si="5"/>
        <v>0</v>
      </c>
      <c r="Q13" s="998">
        <f t="shared" si="5"/>
        <v>0</v>
      </c>
      <c r="R13" s="998">
        <f t="shared" si="5"/>
        <v>0</v>
      </c>
      <c r="S13" s="998">
        <f t="shared" si="5"/>
        <v>0</v>
      </c>
      <c r="T13" s="998">
        <f t="shared" si="5"/>
        <v>0</v>
      </c>
      <c r="U13" s="998">
        <f t="shared" si="5"/>
        <v>0</v>
      </c>
      <c r="V13" s="998">
        <f t="shared" si="5"/>
        <v>0</v>
      </c>
      <c r="W13" s="998">
        <f t="shared" si="5"/>
        <v>0</v>
      </c>
      <c r="X13" s="998">
        <f t="shared" si="5"/>
        <v>0</v>
      </c>
      <c r="Y13" s="998">
        <f t="shared" si="5"/>
        <v>0</v>
      </c>
      <c r="Z13" s="998">
        <f t="shared" si="5"/>
        <v>0</v>
      </c>
      <c r="AA13" s="998">
        <f t="shared" si="5"/>
        <v>0</v>
      </c>
      <c r="AB13" s="998">
        <f t="shared" si="5"/>
        <v>0</v>
      </c>
      <c r="AC13" s="998">
        <f t="shared" si="5"/>
        <v>0</v>
      </c>
      <c r="AD13" s="1003"/>
      <c r="AE13" s="1003"/>
      <c r="AF13" s="1003"/>
      <c r="AG13" s="1003"/>
      <c r="AH13" s="1003"/>
    </row>
    <row r="14" spans="1:35">
      <c r="A14" s="1004" t="s">
        <v>194</v>
      </c>
      <c r="B14" s="1005" t="s">
        <v>523</v>
      </c>
      <c r="C14" s="996">
        <f t="shared" ref="C14:C20" si="6">D14</f>
        <v>0</v>
      </c>
      <c r="D14" s="1006">
        <f t="shared" ref="D14:D20" si="7">SUM(E14:R14)</f>
        <v>0</v>
      </c>
      <c r="E14" s="1006">
        <v>0</v>
      </c>
      <c r="F14" s="1006">
        <v>0</v>
      </c>
      <c r="G14" s="1006">
        <v>0</v>
      </c>
      <c r="H14" s="1006">
        <v>0</v>
      </c>
      <c r="I14" s="1006">
        <v>0</v>
      </c>
      <c r="J14" s="1006">
        <v>0</v>
      </c>
      <c r="K14" s="1006">
        <v>0</v>
      </c>
      <c r="L14" s="1006">
        <v>0</v>
      </c>
      <c r="M14" s="1006">
        <v>0</v>
      </c>
      <c r="N14" s="1006">
        <v>0</v>
      </c>
      <c r="O14" s="1006">
        <v>0</v>
      </c>
      <c r="P14" s="1006">
        <v>0</v>
      </c>
      <c r="Q14" s="1006">
        <v>0</v>
      </c>
      <c r="R14" s="1006">
        <v>0</v>
      </c>
      <c r="S14" s="1006">
        <v>0</v>
      </c>
      <c r="T14" s="1006">
        <v>0</v>
      </c>
      <c r="U14" s="1006">
        <v>0</v>
      </c>
      <c r="V14" s="1006">
        <v>0</v>
      </c>
      <c r="W14" s="1006">
        <v>0</v>
      </c>
      <c r="X14" s="1006">
        <v>0</v>
      </c>
      <c r="Y14" s="1006">
        <v>0</v>
      </c>
      <c r="Z14" s="1006">
        <v>0</v>
      </c>
      <c r="AA14" s="1006">
        <v>0</v>
      </c>
      <c r="AB14" s="1006">
        <v>0</v>
      </c>
      <c r="AC14" s="1006">
        <v>0</v>
      </c>
      <c r="AD14" s="1003"/>
      <c r="AE14" s="1003"/>
      <c r="AF14" s="1003"/>
      <c r="AG14" s="1003"/>
      <c r="AH14" s="1003"/>
    </row>
    <row r="15" spans="1:35">
      <c r="A15" s="1004" t="s">
        <v>196</v>
      </c>
      <c r="B15" s="1005" t="s">
        <v>156</v>
      </c>
      <c r="C15" s="996">
        <f t="shared" si="6"/>
        <v>0</v>
      </c>
      <c r="D15" s="1006">
        <f t="shared" si="7"/>
        <v>0</v>
      </c>
      <c r="E15" s="1006">
        <v>0</v>
      </c>
      <c r="F15" s="1006">
        <v>0</v>
      </c>
      <c r="G15" s="1006">
        <v>0</v>
      </c>
      <c r="H15" s="1006">
        <v>0</v>
      </c>
      <c r="I15" s="1006">
        <v>0</v>
      </c>
      <c r="J15" s="1006">
        <v>0</v>
      </c>
      <c r="K15" s="1006">
        <v>0</v>
      </c>
      <c r="L15" s="1006">
        <v>0</v>
      </c>
      <c r="M15" s="1006">
        <v>0</v>
      </c>
      <c r="N15" s="1006">
        <v>0</v>
      </c>
      <c r="O15" s="1006">
        <v>0</v>
      </c>
      <c r="P15" s="1006">
        <v>0</v>
      </c>
      <c r="Q15" s="1006">
        <v>0</v>
      </c>
      <c r="R15" s="1006">
        <v>0</v>
      </c>
      <c r="S15" s="1006">
        <f>'[77]ИНВЕСТ '!W11</f>
        <v>0</v>
      </c>
      <c r="T15" s="1006">
        <f>'[77]ИНВЕСТ '!X11</f>
        <v>0</v>
      </c>
      <c r="U15" s="1006">
        <f>'[77]ИНВЕСТ '!Y11</f>
        <v>0</v>
      </c>
      <c r="V15" s="1006">
        <f>'[77]ИНВЕСТ '!Z11</f>
        <v>0</v>
      </c>
      <c r="W15" s="1006">
        <f>'[77]ИНВЕСТ '!AA11</f>
        <v>0</v>
      </c>
      <c r="X15" s="1006">
        <f>'[77]ИНВЕСТ '!AB11</f>
        <v>0</v>
      </c>
      <c r="Y15" s="1006">
        <f>'[77]ИНВЕСТ '!AC11</f>
        <v>0</v>
      </c>
      <c r="Z15" s="1006">
        <f>'[77]ИНВЕСТ '!AD11</f>
        <v>0</v>
      </c>
      <c r="AA15" s="1006">
        <f>'[77]ИНВЕСТ '!AE11</f>
        <v>0</v>
      </c>
      <c r="AB15" s="1006">
        <f>'[77]ИНВЕСТ '!AF11</f>
        <v>0</v>
      </c>
      <c r="AC15" s="1006">
        <f>'[77]ИНВЕСТ '!AG11</f>
        <v>0</v>
      </c>
      <c r="AD15" s="1003"/>
      <c r="AE15" s="1003"/>
      <c r="AF15" s="1003"/>
      <c r="AG15" s="1003"/>
      <c r="AH15" s="1003"/>
      <c r="AI15" s="1007" t="e">
        <f>[87]Лист1!$K$3/1000-D16</f>
        <v>#REF!</v>
      </c>
    </row>
    <row r="16" spans="1:35">
      <c r="A16" s="1004" t="s">
        <v>198</v>
      </c>
      <c r="B16" s="1005" t="s">
        <v>524</v>
      </c>
      <c r="C16" s="996" t="e">
        <f t="shared" si="6"/>
        <v>#REF!</v>
      </c>
      <c r="D16" s="1006" t="e">
        <f t="shared" si="7"/>
        <v>#REF!</v>
      </c>
      <c r="E16" s="1006" t="e">
        <f>#REF!</f>
        <v>#REF!</v>
      </c>
      <c r="F16" s="1006" t="e">
        <f>#REF!</f>
        <v>#REF!</v>
      </c>
      <c r="G16" s="1006"/>
      <c r="H16" s="1006">
        <f>'[77]ИНВЕСТ '!L11</f>
        <v>0</v>
      </c>
      <c r="I16" s="1006">
        <f>'[77]ИНВЕСТ '!M11</f>
        <v>0</v>
      </c>
      <c r="J16" s="1006">
        <f>'[77]ИНВЕСТ '!N11</f>
        <v>0</v>
      </c>
      <c r="K16" s="1006">
        <f>'[77]ИНВЕСТ '!O11</f>
        <v>0</v>
      </c>
      <c r="L16" s="1006">
        <f>'[77]ИНВЕСТ '!P11</f>
        <v>0</v>
      </c>
      <c r="M16" s="1006">
        <f>'[77]ИНВЕСТ '!Q11</f>
        <v>0</v>
      </c>
      <c r="N16" s="1006">
        <f>'[77]ИНВЕСТ '!R11</f>
        <v>0</v>
      </c>
      <c r="O16" s="1006">
        <f>'[77]ИНВЕСТ '!S11</f>
        <v>0</v>
      </c>
      <c r="P16" s="1006">
        <f>'[77]ИНВЕСТ '!T11</f>
        <v>0</v>
      </c>
      <c r="Q16" s="1006">
        <f>'[77]ИНВЕСТ '!U11</f>
        <v>0</v>
      </c>
      <c r="R16" s="1006">
        <f>'[77]ИНВЕСТ '!V11</f>
        <v>0</v>
      </c>
      <c r="S16" s="1006">
        <f t="shared" ref="F16:AC17" si="8">SUM(S17:S19)</f>
        <v>0</v>
      </c>
      <c r="T16" s="1006">
        <f t="shared" si="8"/>
        <v>0</v>
      </c>
      <c r="U16" s="1006">
        <f t="shared" si="8"/>
        <v>0</v>
      </c>
      <c r="V16" s="1006">
        <f t="shared" si="8"/>
        <v>0</v>
      </c>
      <c r="W16" s="1006">
        <f t="shared" si="8"/>
        <v>0</v>
      </c>
      <c r="X16" s="1006">
        <f t="shared" si="8"/>
        <v>0</v>
      </c>
      <c r="Y16" s="1006">
        <f t="shared" si="8"/>
        <v>0</v>
      </c>
      <c r="Z16" s="1006">
        <f t="shared" si="8"/>
        <v>0</v>
      </c>
      <c r="AA16" s="1006">
        <f t="shared" si="8"/>
        <v>0</v>
      </c>
      <c r="AB16" s="1006">
        <f t="shared" si="8"/>
        <v>0</v>
      </c>
      <c r="AC16" s="1006">
        <f t="shared" si="8"/>
        <v>0</v>
      </c>
      <c r="AD16" s="1003"/>
      <c r="AE16" s="1003"/>
      <c r="AF16" s="1003"/>
      <c r="AG16" s="1003"/>
      <c r="AH16" s="1003"/>
    </row>
    <row r="17" spans="1:45">
      <c r="A17" s="1004" t="s">
        <v>525</v>
      </c>
      <c r="B17" s="1005" t="s">
        <v>526</v>
      </c>
      <c r="C17" s="996">
        <f t="shared" si="6"/>
        <v>0</v>
      </c>
      <c r="D17" s="1006">
        <f>SUM(E17:R17)</f>
        <v>0</v>
      </c>
      <c r="E17" s="1006">
        <v>0</v>
      </c>
      <c r="F17" s="1006">
        <f t="shared" si="8"/>
        <v>0</v>
      </c>
      <c r="G17" s="1006">
        <f t="shared" si="8"/>
        <v>0</v>
      </c>
      <c r="H17" s="1006">
        <f t="shared" si="8"/>
        <v>0</v>
      </c>
      <c r="I17" s="1006">
        <f t="shared" si="8"/>
        <v>0</v>
      </c>
      <c r="J17" s="1006">
        <f t="shared" si="8"/>
        <v>0</v>
      </c>
      <c r="K17" s="1006">
        <f t="shared" si="8"/>
        <v>0</v>
      </c>
      <c r="L17" s="1006">
        <f t="shared" si="8"/>
        <v>0</v>
      </c>
      <c r="M17" s="1006">
        <f t="shared" si="8"/>
        <v>0</v>
      </c>
      <c r="N17" s="1006">
        <f t="shared" si="8"/>
        <v>0</v>
      </c>
      <c r="O17" s="1006">
        <f t="shared" si="8"/>
        <v>0</v>
      </c>
      <c r="P17" s="1006">
        <f t="shared" si="8"/>
        <v>0</v>
      </c>
      <c r="Q17" s="1006">
        <f t="shared" si="8"/>
        <v>0</v>
      </c>
      <c r="R17" s="1006">
        <f t="shared" si="8"/>
        <v>0</v>
      </c>
      <c r="S17" s="1006">
        <v>0</v>
      </c>
      <c r="T17" s="1006">
        <v>0</v>
      </c>
      <c r="U17" s="1006">
        <v>0</v>
      </c>
      <c r="V17" s="1006">
        <v>0</v>
      </c>
      <c r="W17" s="1006">
        <v>0</v>
      </c>
      <c r="X17" s="1006">
        <v>0</v>
      </c>
      <c r="Y17" s="1006">
        <v>0</v>
      </c>
      <c r="Z17" s="1006">
        <v>0</v>
      </c>
      <c r="AA17" s="1006">
        <v>0</v>
      </c>
      <c r="AB17" s="1006">
        <v>0</v>
      </c>
      <c r="AC17" s="1006">
        <v>0</v>
      </c>
      <c r="AD17" s="1003"/>
      <c r="AE17" s="1003"/>
      <c r="AF17" s="1003"/>
      <c r="AG17" s="1003"/>
      <c r="AH17" s="1003"/>
    </row>
    <row r="18" spans="1:45">
      <c r="A18" s="1004" t="s">
        <v>96</v>
      </c>
      <c r="B18" s="1005" t="s">
        <v>527</v>
      </c>
      <c r="C18" s="996">
        <f t="shared" si="6"/>
        <v>0</v>
      </c>
      <c r="D18" s="1006">
        <f t="shared" si="7"/>
        <v>0</v>
      </c>
      <c r="E18" s="1006">
        <v>0</v>
      </c>
      <c r="F18" s="1006">
        <v>0</v>
      </c>
      <c r="G18" s="1006">
        <v>0</v>
      </c>
      <c r="H18" s="1006">
        <v>0</v>
      </c>
      <c r="I18" s="1006">
        <v>0</v>
      </c>
      <c r="J18" s="1006">
        <v>0</v>
      </c>
      <c r="K18" s="1006">
        <v>0</v>
      </c>
      <c r="L18" s="1006">
        <v>0</v>
      </c>
      <c r="M18" s="1006">
        <v>0</v>
      </c>
      <c r="N18" s="1006">
        <v>0</v>
      </c>
      <c r="O18" s="1006">
        <v>0</v>
      </c>
      <c r="P18" s="1006">
        <v>0</v>
      </c>
      <c r="Q18" s="1006">
        <v>0</v>
      </c>
      <c r="R18" s="1006">
        <v>0</v>
      </c>
      <c r="S18" s="1006">
        <v>0</v>
      </c>
      <c r="T18" s="1006">
        <v>0</v>
      </c>
      <c r="U18" s="1006">
        <v>0</v>
      </c>
      <c r="V18" s="1006">
        <v>0</v>
      </c>
      <c r="W18" s="1006">
        <v>0</v>
      </c>
      <c r="X18" s="1006">
        <v>0</v>
      </c>
      <c r="Y18" s="1006">
        <v>0</v>
      </c>
      <c r="Z18" s="1006">
        <v>0</v>
      </c>
      <c r="AA18" s="1006">
        <v>0</v>
      </c>
      <c r="AB18" s="1006">
        <v>0</v>
      </c>
      <c r="AC18" s="1006">
        <v>0</v>
      </c>
      <c r="AD18" s="1003"/>
      <c r="AE18" s="1003"/>
      <c r="AF18" s="1003"/>
      <c r="AG18" s="1003"/>
      <c r="AH18" s="1003"/>
    </row>
    <row r="19" spans="1:45">
      <c r="A19" s="1004" t="s">
        <v>528</v>
      </c>
      <c r="B19" s="1005" t="s">
        <v>529</v>
      </c>
      <c r="C19" s="996">
        <f t="shared" si="6"/>
        <v>0</v>
      </c>
      <c r="D19" s="1006">
        <f t="shared" si="7"/>
        <v>0</v>
      </c>
      <c r="E19" s="1006">
        <v>0</v>
      </c>
      <c r="F19" s="1006">
        <v>0</v>
      </c>
      <c r="G19" s="1006">
        <v>0</v>
      </c>
      <c r="H19" s="1006">
        <v>0</v>
      </c>
      <c r="I19" s="1006">
        <v>0</v>
      </c>
      <c r="J19" s="1006">
        <v>0</v>
      </c>
      <c r="K19" s="1006">
        <v>0</v>
      </c>
      <c r="L19" s="1006">
        <v>0</v>
      </c>
      <c r="M19" s="1006">
        <v>0</v>
      </c>
      <c r="N19" s="1006">
        <v>0</v>
      </c>
      <c r="O19" s="1006">
        <v>0</v>
      </c>
      <c r="P19" s="1006">
        <v>0</v>
      </c>
      <c r="Q19" s="1006">
        <v>0</v>
      </c>
      <c r="R19" s="1006">
        <v>0</v>
      </c>
      <c r="S19" s="1006">
        <v>0</v>
      </c>
      <c r="T19" s="1006">
        <v>0</v>
      </c>
      <c r="U19" s="1006">
        <v>0</v>
      </c>
      <c r="V19" s="1006">
        <v>0</v>
      </c>
      <c r="W19" s="1006">
        <v>0</v>
      </c>
      <c r="X19" s="1006">
        <v>0</v>
      </c>
      <c r="Y19" s="1006">
        <v>0</v>
      </c>
      <c r="Z19" s="1006">
        <v>0</v>
      </c>
      <c r="AA19" s="1006">
        <v>0</v>
      </c>
      <c r="AB19" s="1006">
        <v>0</v>
      </c>
      <c r="AC19" s="1006">
        <v>0</v>
      </c>
      <c r="AD19" s="1003"/>
      <c r="AE19" s="1003"/>
      <c r="AF19" s="1003"/>
      <c r="AG19" s="1003"/>
      <c r="AH19" s="1003"/>
    </row>
    <row r="20" spans="1:45">
      <c r="A20" s="1004" t="s">
        <v>530</v>
      </c>
      <c r="B20" s="1005" t="s">
        <v>531</v>
      </c>
      <c r="C20" s="996">
        <f t="shared" si="6"/>
        <v>0</v>
      </c>
      <c r="D20" s="1006">
        <f t="shared" si="7"/>
        <v>0</v>
      </c>
      <c r="E20" s="1006">
        <v>0</v>
      </c>
      <c r="F20" s="1006">
        <v>0</v>
      </c>
      <c r="G20" s="1006">
        <v>0</v>
      </c>
      <c r="H20" s="1006">
        <v>0</v>
      </c>
      <c r="I20" s="1006">
        <v>0</v>
      </c>
      <c r="J20" s="1006">
        <v>0</v>
      </c>
      <c r="K20" s="1006">
        <v>0</v>
      </c>
      <c r="L20" s="1006">
        <v>0</v>
      </c>
      <c r="M20" s="1006">
        <v>0</v>
      </c>
      <c r="N20" s="1006">
        <v>0</v>
      </c>
      <c r="O20" s="1006">
        <v>0</v>
      </c>
      <c r="P20" s="1006">
        <v>0</v>
      </c>
      <c r="Q20" s="1006">
        <v>0</v>
      </c>
      <c r="R20" s="1006">
        <v>0</v>
      </c>
      <c r="S20" s="984"/>
      <c r="T20" s="984"/>
      <c r="U20" s="984"/>
      <c r="V20" s="984"/>
      <c r="W20" s="984"/>
      <c r="X20" s="984"/>
      <c r="Y20" s="984"/>
      <c r="Z20" s="984"/>
      <c r="AA20" s="984"/>
      <c r="AB20" s="984"/>
      <c r="AC20" s="984"/>
      <c r="AD20" s="984"/>
      <c r="AE20" s="984"/>
      <c r="AF20" s="984"/>
      <c r="AG20" s="984"/>
      <c r="AH20" s="984"/>
    </row>
    <row r="21" spans="1:45" s="985" customFormat="1">
      <c r="A21" s="1828" t="s">
        <v>532</v>
      </c>
      <c r="B21" s="1829"/>
      <c r="C21" s="1829"/>
      <c r="D21" s="1829"/>
      <c r="E21" s="1829"/>
      <c r="F21" s="1829"/>
      <c r="G21" s="1829"/>
      <c r="H21" s="1829"/>
      <c r="I21" s="1829"/>
      <c r="J21" s="1829"/>
      <c r="K21" s="1829"/>
      <c r="L21" s="1829"/>
      <c r="M21" s="1829"/>
      <c r="N21" s="1829"/>
      <c r="O21" s="1829"/>
      <c r="P21" s="1829"/>
      <c r="Q21" s="1829"/>
      <c r="R21" s="1830"/>
      <c r="S21" s="1008">
        <f t="shared" ref="F21:AC22" si="9">SUM(S22:S28)</f>
        <v>0</v>
      </c>
      <c r="T21" s="1008">
        <f t="shared" si="9"/>
        <v>0</v>
      </c>
      <c r="U21" s="1008">
        <f t="shared" si="9"/>
        <v>0</v>
      </c>
      <c r="V21" s="1008">
        <f t="shared" si="9"/>
        <v>0</v>
      </c>
      <c r="W21" s="1008">
        <f t="shared" si="9"/>
        <v>0</v>
      </c>
      <c r="X21" s="1008">
        <f t="shared" si="9"/>
        <v>0</v>
      </c>
      <c r="Y21" s="1008">
        <f t="shared" si="9"/>
        <v>0</v>
      </c>
      <c r="Z21" s="1008">
        <f t="shared" si="9"/>
        <v>0</v>
      </c>
      <c r="AA21" s="1008">
        <f t="shared" si="9"/>
        <v>0</v>
      </c>
      <c r="AB21" s="1008">
        <f t="shared" si="9"/>
        <v>0</v>
      </c>
      <c r="AC21" s="1008">
        <f t="shared" si="9"/>
        <v>0</v>
      </c>
      <c r="AD21" s="1009"/>
      <c r="AE21" s="1009"/>
      <c r="AF21" s="1009"/>
      <c r="AG21" s="1009"/>
      <c r="AH21" s="1009"/>
    </row>
    <row r="22" spans="1:45" ht="25.5">
      <c r="A22" s="1000" t="s">
        <v>533</v>
      </c>
      <c r="B22" s="1001" t="s">
        <v>534</v>
      </c>
      <c r="C22" s="1002" t="e">
        <f t="shared" ref="C22:C29" ca="1" si="10">D22</f>
        <v>#REF!</v>
      </c>
      <c r="D22" s="1008" t="e">
        <f ca="1">SUM(D23:D29)</f>
        <v>#REF!</v>
      </c>
      <c r="E22" s="1008" t="e">
        <f ca="1">SUM(E23:E29)</f>
        <v>#REF!</v>
      </c>
      <c r="F22" s="1008" t="e">
        <f t="shared" ca="1" si="9"/>
        <v>#REF!</v>
      </c>
      <c r="G22" s="1008" t="e">
        <f t="shared" ca="1" si="9"/>
        <v>#REF!</v>
      </c>
      <c r="H22" s="1008" t="e">
        <f t="shared" ca="1" si="9"/>
        <v>#REF!</v>
      </c>
      <c r="I22" s="1008" t="e">
        <f t="shared" ca="1" si="9"/>
        <v>#REF!</v>
      </c>
      <c r="J22" s="1008" t="e">
        <f t="shared" ca="1" si="9"/>
        <v>#REF!</v>
      </c>
      <c r="K22" s="1008" t="e">
        <f t="shared" ca="1" si="9"/>
        <v>#REF!</v>
      </c>
      <c r="L22" s="1008" t="e">
        <f t="shared" ca="1" si="9"/>
        <v>#REF!</v>
      </c>
      <c r="M22" s="1008" t="e">
        <f t="shared" ca="1" si="9"/>
        <v>#REF!</v>
      </c>
      <c r="N22" s="1008" t="e">
        <f t="shared" ca="1" si="9"/>
        <v>#REF!</v>
      </c>
      <c r="O22" s="1008" t="e">
        <f t="shared" ca="1" si="9"/>
        <v>#REF!</v>
      </c>
      <c r="P22" s="1008" t="e">
        <f t="shared" ca="1" si="9"/>
        <v>#REF!</v>
      </c>
      <c r="Q22" s="1008">
        <f t="shared" ca="1" si="9"/>
        <v>0</v>
      </c>
      <c r="R22" s="1008">
        <f t="shared" ca="1" si="9"/>
        <v>0</v>
      </c>
      <c r="S22" s="1010">
        <v>0</v>
      </c>
      <c r="T22" s="1010">
        <v>0</v>
      </c>
      <c r="U22" s="1010">
        <v>0</v>
      </c>
      <c r="V22" s="1010">
        <v>0</v>
      </c>
      <c r="W22" s="1010">
        <v>0</v>
      </c>
      <c r="X22" s="1010">
        <v>0</v>
      </c>
      <c r="Y22" s="1010">
        <v>0</v>
      </c>
      <c r="Z22" s="1010">
        <v>0</v>
      </c>
      <c r="AA22" s="1010">
        <v>0</v>
      </c>
      <c r="AB22" s="1010">
        <v>0</v>
      </c>
      <c r="AC22" s="1010">
        <v>0</v>
      </c>
      <c r="AD22" s="1011"/>
      <c r="AE22" s="1011"/>
      <c r="AF22" s="1011"/>
      <c r="AG22" s="1011"/>
      <c r="AH22" s="1011"/>
    </row>
    <row r="23" spans="1:45">
      <c r="A23" s="1004" t="s">
        <v>101</v>
      </c>
      <c r="B23" s="1005" t="s">
        <v>523</v>
      </c>
      <c r="C23" s="996">
        <f t="shared" si="10"/>
        <v>0</v>
      </c>
      <c r="D23" s="1010">
        <f>SUM(E23:N23)</f>
        <v>0</v>
      </c>
      <c r="E23" s="1010">
        <v>0</v>
      </c>
      <c r="F23" s="1010">
        <v>0</v>
      </c>
      <c r="G23" s="1010">
        <v>0</v>
      </c>
      <c r="H23" s="1010">
        <v>0</v>
      </c>
      <c r="I23" s="1010">
        <v>0</v>
      </c>
      <c r="J23" s="1010">
        <v>0</v>
      </c>
      <c r="K23" s="1010">
        <v>0</v>
      </c>
      <c r="L23" s="1010">
        <v>0</v>
      </c>
      <c r="M23" s="1010">
        <v>0</v>
      </c>
      <c r="N23" s="1010">
        <v>0</v>
      </c>
      <c r="O23" s="1010">
        <v>0</v>
      </c>
      <c r="P23" s="1010">
        <v>0</v>
      </c>
      <c r="Q23" s="1010">
        <v>0</v>
      </c>
      <c r="R23" s="1010">
        <v>0</v>
      </c>
      <c r="S23" s="1010">
        <f>'[77]ИНВЕСТ '!W43</f>
        <v>0</v>
      </c>
      <c r="T23" s="1010">
        <f>'[77]ИНВЕСТ '!X43</f>
        <v>0</v>
      </c>
      <c r="U23" s="1010">
        <f>'[77]ИНВЕСТ '!Y43</f>
        <v>0</v>
      </c>
      <c r="V23" s="1010">
        <f>'[77]ИНВЕСТ '!Z43</f>
        <v>0</v>
      </c>
      <c r="W23" s="1010">
        <f>'[77]ИНВЕСТ '!AA43</f>
        <v>0</v>
      </c>
      <c r="X23" s="1010">
        <f>'[77]ИНВЕСТ '!AB43</f>
        <v>0</v>
      </c>
      <c r="Y23" s="1010">
        <f>'[77]ИНВЕСТ '!AC43</f>
        <v>0</v>
      </c>
      <c r="Z23" s="1010">
        <f>'[77]ИНВЕСТ '!AD43</f>
        <v>0</v>
      </c>
      <c r="AA23" s="1010">
        <f>'[77]ИНВЕСТ '!AE43</f>
        <v>0</v>
      </c>
      <c r="AB23" s="1010">
        <f>'[77]ИНВЕСТ '!AF43</f>
        <v>0</v>
      </c>
      <c r="AC23" s="1010">
        <f>'[77]ИНВЕСТ '!AG43</f>
        <v>0</v>
      </c>
      <c r="AD23" s="1011"/>
      <c r="AE23" s="1011"/>
      <c r="AF23" s="1011"/>
      <c r="AG23" s="1011"/>
      <c r="AH23" s="1011"/>
      <c r="AI23" s="1012" t="e">
        <f ca="1">'[88]ДП 1 вар (поНВВ Зуевой)'!$AA$20-D24</f>
        <v>#REF!</v>
      </c>
    </row>
    <row r="24" spans="1:45">
      <c r="A24" s="1004" t="s">
        <v>107</v>
      </c>
      <c r="B24" s="1005" t="s">
        <v>156</v>
      </c>
      <c r="C24" s="996" t="e">
        <f t="shared" ca="1" si="10"/>
        <v>#REF!</v>
      </c>
      <c r="D24" s="1010" t="e">
        <f ca="1">SUM(E24:R24)</f>
        <v>#REF!</v>
      </c>
      <c r="E24" s="1010" t="e">
        <f ca="1">ИП_Толп!I43</f>
        <v>#REF!</v>
      </c>
      <c r="F24" s="1010" t="e">
        <f ca="1">ИП_Толп!J43</f>
        <v>#REF!</v>
      </c>
      <c r="G24" s="1010" t="e">
        <f ca="1">ИП_Толп!K43</f>
        <v>#REF!</v>
      </c>
      <c r="H24" s="1010" t="e">
        <f ca="1">ИП_Толп!L43</f>
        <v>#REF!</v>
      </c>
      <c r="I24" s="1010" t="e">
        <f ca="1">ИП_Толп!M43</f>
        <v>#REF!</v>
      </c>
      <c r="J24" s="1010" t="e">
        <f ca="1">ИП_Толп!N43</f>
        <v>#REF!</v>
      </c>
      <c r="K24" s="1010" t="e">
        <f ca="1">ИП_Толп!O43</f>
        <v>#REF!</v>
      </c>
      <c r="L24" s="1010" t="e">
        <f ca="1">ИП_Толп!P43</f>
        <v>#REF!</v>
      </c>
      <c r="M24" s="1010" t="e">
        <f ca="1">ИП_Толп!Q43</f>
        <v>#REF!</v>
      </c>
      <c r="N24" s="1010" t="e">
        <f ca="1">ИП_Толп!R43</f>
        <v>#REF!</v>
      </c>
      <c r="O24" s="1010" t="e">
        <f ca="1">ИП_Толп!S43</f>
        <v>#REF!</v>
      </c>
      <c r="P24" s="1010" t="e">
        <f ca="1">ИП_Толп!T43</f>
        <v>#REF!</v>
      </c>
      <c r="Q24" s="1010">
        <f ca="1">ИП_Толп!U43</f>
        <v>0</v>
      </c>
      <c r="R24" s="1010">
        <f ca="1">ИП_Инг!V43</f>
        <v>0</v>
      </c>
      <c r="S24" s="1010">
        <v>0</v>
      </c>
      <c r="T24" s="1010">
        <v>0</v>
      </c>
      <c r="U24" s="1010">
        <v>0</v>
      </c>
      <c r="V24" s="1010">
        <v>0</v>
      </c>
      <c r="W24" s="1010">
        <v>0</v>
      </c>
      <c r="X24" s="1010">
        <v>0</v>
      </c>
      <c r="Y24" s="1010">
        <v>0</v>
      </c>
      <c r="Z24" s="1010">
        <v>0</v>
      </c>
      <c r="AA24" s="1010">
        <v>0</v>
      </c>
      <c r="AB24" s="1010">
        <v>0</v>
      </c>
      <c r="AC24" s="1010">
        <v>0</v>
      </c>
      <c r="AD24" s="1011"/>
      <c r="AE24" s="1011"/>
      <c r="AF24" s="1011"/>
      <c r="AG24" s="1011"/>
      <c r="AH24" s="1011"/>
    </row>
    <row r="25" spans="1:45">
      <c r="A25" s="1004" t="s">
        <v>184</v>
      </c>
      <c r="B25" s="1005" t="s">
        <v>524</v>
      </c>
      <c r="C25" s="996">
        <f t="shared" si="10"/>
        <v>0</v>
      </c>
      <c r="D25" s="1010">
        <f>SUM(E25:N25)</f>
        <v>0</v>
      </c>
      <c r="E25" s="1010">
        <v>0</v>
      </c>
      <c r="F25" s="1010">
        <v>0</v>
      </c>
      <c r="G25" s="1010">
        <v>0</v>
      </c>
      <c r="H25" s="1010">
        <v>0</v>
      </c>
      <c r="I25" s="1010">
        <v>0</v>
      </c>
      <c r="J25" s="1010">
        <v>0</v>
      </c>
      <c r="K25" s="1010">
        <v>0</v>
      </c>
      <c r="L25" s="1010">
        <v>0</v>
      </c>
      <c r="M25" s="1010">
        <v>0</v>
      </c>
      <c r="N25" s="1010">
        <v>0</v>
      </c>
      <c r="O25" s="1010">
        <v>0</v>
      </c>
      <c r="P25" s="1010">
        <v>0</v>
      </c>
      <c r="Q25" s="1010">
        <v>0</v>
      </c>
      <c r="R25" s="1010">
        <v>0</v>
      </c>
      <c r="S25" s="1010">
        <v>0</v>
      </c>
      <c r="T25" s="1010">
        <v>0</v>
      </c>
      <c r="U25" s="1010">
        <v>0</v>
      </c>
      <c r="V25" s="1010">
        <v>0</v>
      </c>
      <c r="W25" s="1010">
        <v>0</v>
      </c>
      <c r="X25" s="1010">
        <v>0</v>
      </c>
      <c r="Y25" s="1010">
        <v>0</v>
      </c>
      <c r="Z25" s="1010">
        <v>0</v>
      </c>
      <c r="AA25" s="1010">
        <v>0</v>
      </c>
      <c r="AB25" s="1010">
        <v>0</v>
      </c>
      <c r="AC25" s="1010">
        <v>0</v>
      </c>
      <c r="AD25" s="1011"/>
      <c r="AE25" s="1011"/>
      <c r="AF25" s="1011"/>
      <c r="AG25" s="1011"/>
      <c r="AH25" s="1011"/>
      <c r="AI25" s="1012" t="e">
        <f ca="1">D24*1.2</f>
        <v>#REF!</v>
      </c>
    </row>
    <row r="26" spans="1:45">
      <c r="A26" s="1004" t="s">
        <v>185</v>
      </c>
      <c r="B26" s="1005" t="s">
        <v>526</v>
      </c>
      <c r="C26" s="996">
        <f t="shared" si="10"/>
        <v>0</v>
      </c>
      <c r="D26" s="1010">
        <f>SUM(E26:N26)</f>
        <v>0</v>
      </c>
      <c r="E26" s="1010">
        <v>0</v>
      </c>
      <c r="F26" s="1010">
        <v>0</v>
      </c>
      <c r="G26" s="1010">
        <v>0</v>
      </c>
      <c r="H26" s="1010">
        <v>0</v>
      </c>
      <c r="I26" s="1010">
        <v>0</v>
      </c>
      <c r="J26" s="1010">
        <v>0</v>
      </c>
      <c r="K26" s="1010">
        <v>0</v>
      </c>
      <c r="L26" s="1010">
        <v>0</v>
      </c>
      <c r="M26" s="1010">
        <v>0</v>
      </c>
      <c r="N26" s="1010">
        <v>0</v>
      </c>
      <c r="O26" s="1010">
        <v>0</v>
      </c>
      <c r="P26" s="1010">
        <v>0</v>
      </c>
      <c r="Q26" s="1010">
        <v>0</v>
      </c>
      <c r="R26" s="1010">
        <v>0</v>
      </c>
      <c r="S26" s="1010">
        <v>0</v>
      </c>
      <c r="T26" s="1010">
        <v>0</v>
      </c>
      <c r="U26" s="1010">
        <v>0</v>
      </c>
      <c r="V26" s="1010">
        <v>0</v>
      </c>
      <c r="W26" s="1010">
        <v>0</v>
      </c>
      <c r="X26" s="1010">
        <v>0</v>
      </c>
      <c r="Y26" s="1010">
        <v>0</v>
      </c>
      <c r="Z26" s="1010">
        <v>0</v>
      </c>
      <c r="AA26" s="1010">
        <v>0</v>
      </c>
      <c r="AB26" s="1010">
        <v>0</v>
      </c>
      <c r="AC26" s="1010">
        <v>0</v>
      </c>
      <c r="AD26" s="1011"/>
      <c r="AE26" s="1011"/>
      <c r="AF26" s="1011"/>
      <c r="AG26" s="1011"/>
      <c r="AH26" s="1011"/>
    </row>
    <row r="27" spans="1:45">
      <c r="A27" s="1004" t="s">
        <v>186</v>
      </c>
      <c r="B27" s="1005" t="s">
        <v>527</v>
      </c>
      <c r="C27" s="996">
        <f t="shared" si="10"/>
        <v>0</v>
      </c>
      <c r="D27" s="1010">
        <f>SUM(E27:N27)</f>
        <v>0</v>
      </c>
      <c r="E27" s="1010">
        <v>0</v>
      </c>
      <c r="F27" s="1010">
        <v>0</v>
      </c>
      <c r="G27" s="1010">
        <v>0</v>
      </c>
      <c r="H27" s="1010">
        <v>0</v>
      </c>
      <c r="I27" s="1010">
        <v>0</v>
      </c>
      <c r="J27" s="1010">
        <v>0</v>
      </c>
      <c r="K27" s="1010">
        <v>0</v>
      </c>
      <c r="L27" s="1010">
        <v>0</v>
      </c>
      <c r="M27" s="1010">
        <v>0</v>
      </c>
      <c r="N27" s="1010">
        <v>0</v>
      </c>
      <c r="O27" s="1010">
        <v>0</v>
      </c>
      <c r="P27" s="1010">
        <v>0</v>
      </c>
      <c r="Q27" s="1010">
        <v>0</v>
      </c>
      <c r="R27" s="1010">
        <v>0</v>
      </c>
      <c r="S27" s="1010">
        <v>0</v>
      </c>
      <c r="T27" s="1010">
        <v>0</v>
      </c>
      <c r="U27" s="1010">
        <v>0</v>
      </c>
      <c r="V27" s="1010">
        <v>0</v>
      </c>
      <c r="W27" s="1010">
        <v>0</v>
      </c>
      <c r="X27" s="1010">
        <v>0</v>
      </c>
      <c r="Y27" s="1010">
        <v>0</v>
      </c>
      <c r="Z27" s="1010">
        <v>0</v>
      </c>
      <c r="AA27" s="1010">
        <v>0</v>
      </c>
      <c r="AB27" s="1010">
        <v>0</v>
      </c>
      <c r="AC27" s="1010">
        <v>0</v>
      </c>
      <c r="AD27" s="1011"/>
      <c r="AE27" s="1011"/>
      <c r="AF27" s="1011"/>
      <c r="AG27" s="1011"/>
      <c r="AH27" s="1011"/>
    </row>
    <row r="28" spans="1:45">
      <c r="A28" s="1004" t="s">
        <v>187</v>
      </c>
      <c r="B28" s="1005" t="s">
        <v>529</v>
      </c>
      <c r="C28" s="996">
        <f t="shared" si="10"/>
        <v>0</v>
      </c>
      <c r="D28" s="1010">
        <f>SUM(E28:N28)</f>
        <v>0</v>
      </c>
      <c r="E28" s="1010">
        <v>0</v>
      </c>
      <c r="F28" s="1010">
        <v>0</v>
      </c>
      <c r="G28" s="1010">
        <v>0</v>
      </c>
      <c r="H28" s="1010">
        <v>0</v>
      </c>
      <c r="I28" s="1010">
        <v>0</v>
      </c>
      <c r="J28" s="1010">
        <v>0</v>
      </c>
      <c r="K28" s="1010">
        <v>0</v>
      </c>
      <c r="L28" s="1010">
        <v>0</v>
      </c>
      <c r="M28" s="1010">
        <v>0</v>
      </c>
      <c r="N28" s="1010">
        <v>0</v>
      </c>
      <c r="O28" s="1010">
        <v>0</v>
      </c>
      <c r="P28" s="1010">
        <v>0</v>
      </c>
      <c r="Q28" s="1010">
        <v>0</v>
      </c>
      <c r="R28" s="1010">
        <v>0</v>
      </c>
      <c r="S28" s="1010">
        <v>0</v>
      </c>
      <c r="T28" s="1010">
        <v>0</v>
      </c>
      <c r="U28" s="1010">
        <v>0</v>
      </c>
      <c r="V28" s="1010">
        <v>0</v>
      </c>
      <c r="W28" s="1010">
        <v>0</v>
      </c>
      <c r="X28" s="1010">
        <v>0</v>
      </c>
      <c r="Y28" s="1010">
        <v>0</v>
      </c>
      <c r="Z28" s="1010">
        <v>0</v>
      </c>
      <c r="AA28" s="1010">
        <v>0</v>
      </c>
      <c r="AB28" s="1010">
        <v>0</v>
      </c>
      <c r="AC28" s="1010">
        <v>0</v>
      </c>
      <c r="AD28" s="1011"/>
      <c r="AE28" s="1011"/>
      <c r="AF28" s="1011"/>
      <c r="AG28" s="1011"/>
      <c r="AH28" s="1011"/>
    </row>
    <row r="29" spans="1:45">
      <c r="A29" s="1004" t="s">
        <v>188</v>
      </c>
      <c r="B29" s="1005" t="s">
        <v>531</v>
      </c>
      <c r="C29" s="996">
        <f t="shared" si="10"/>
        <v>0</v>
      </c>
      <c r="D29" s="1010">
        <f>SUM(E29:N29)</f>
        <v>0</v>
      </c>
      <c r="E29" s="1010">
        <v>0</v>
      </c>
      <c r="F29" s="1010">
        <v>0</v>
      </c>
      <c r="G29" s="1010">
        <v>0</v>
      </c>
      <c r="H29" s="1010">
        <v>0</v>
      </c>
      <c r="I29" s="1010">
        <v>0</v>
      </c>
      <c r="J29" s="1010">
        <v>0</v>
      </c>
      <c r="K29" s="1010">
        <v>0</v>
      </c>
      <c r="L29" s="1010">
        <v>0</v>
      </c>
      <c r="M29" s="1010">
        <v>0</v>
      </c>
      <c r="N29" s="1010">
        <v>0</v>
      </c>
      <c r="O29" s="1010">
        <v>0</v>
      </c>
      <c r="P29" s="1010">
        <v>0</v>
      </c>
      <c r="Q29" s="1010">
        <v>0</v>
      </c>
      <c r="R29" s="1010">
        <v>0</v>
      </c>
    </row>
    <row r="30" spans="1:45">
      <c r="B30" s="1013"/>
      <c r="E30" s="1014"/>
      <c r="I30" s="1014"/>
    </row>
    <row r="31" spans="1:45">
      <c r="B31" s="983" t="s">
        <v>341</v>
      </c>
      <c r="L31" s="983" t="s">
        <v>342</v>
      </c>
    </row>
    <row r="32" spans="1:45">
      <c r="A32" s="1016"/>
      <c r="B32" s="1016"/>
      <c r="L32" s="983" t="s">
        <v>343</v>
      </c>
      <c r="AL32" s="983">
        <v>0</v>
      </c>
      <c r="AS32" s="983">
        <v>0</v>
      </c>
    </row>
    <row r="33" spans="2:14">
      <c r="B33" s="1015" t="s">
        <v>344</v>
      </c>
      <c r="F33" s="1016"/>
      <c r="L33" s="983" t="s">
        <v>345</v>
      </c>
      <c r="N33" s="983" t="s">
        <v>346</v>
      </c>
    </row>
    <row r="34" spans="2:14">
      <c r="B34" s="1017"/>
    </row>
    <row r="35" spans="2:14">
      <c r="B35" s="1017"/>
    </row>
    <row r="36" spans="2:14">
      <c r="B36" s="1017"/>
      <c r="C36" s="983" t="s">
        <v>347</v>
      </c>
    </row>
  </sheetData>
  <mergeCells count="13">
    <mergeCell ref="A11:R11"/>
    <mergeCell ref="B12:C12"/>
    <mergeCell ref="A21:R21"/>
    <mergeCell ref="A1:R1"/>
    <mergeCell ref="A2:R2"/>
    <mergeCell ref="A4:R4"/>
    <mergeCell ref="A5:N5"/>
    <mergeCell ref="A6:N6"/>
    <mergeCell ref="A7:A9"/>
    <mergeCell ref="B7:B9"/>
    <mergeCell ref="D7:R7"/>
    <mergeCell ref="C8:C9"/>
    <mergeCell ref="D8:D9"/>
  </mergeCells>
  <pageMargins left="0" right="0" top="0.35433070866141736" bottom="0" header="0.31496062992125984" footer="0.31496062992125984"/>
  <pageSetup paperSize="9" scale="8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44"/>
  <sheetViews>
    <sheetView workbookViewId="0">
      <selection activeCell="D6" sqref="D6"/>
    </sheetView>
  </sheetViews>
  <sheetFormatPr defaultColWidth="9.140625" defaultRowHeight="12"/>
  <cols>
    <col min="1" max="1" width="6.42578125" style="230" customWidth="1"/>
    <col min="2" max="2" width="20.7109375" style="230" customWidth="1"/>
    <col min="3" max="3" width="18.5703125" style="230" customWidth="1"/>
    <col min="4" max="4" width="11.7109375" style="230" customWidth="1"/>
    <col min="5" max="5" width="14.42578125" style="230" customWidth="1"/>
    <col min="6" max="6" width="13.42578125" style="230" customWidth="1"/>
    <col min="7" max="7" width="10.7109375" style="230" customWidth="1"/>
    <col min="8" max="8" width="9.85546875" style="230" bestFit="1" customWidth="1"/>
    <col min="9" max="9" width="10.7109375" style="230" customWidth="1"/>
    <col min="10" max="10" width="11.5703125" style="230" customWidth="1"/>
    <col min="11" max="11" width="12.85546875" style="230" customWidth="1"/>
    <col min="12" max="12" width="14.42578125" style="230" customWidth="1"/>
    <col min="13" max="13" width="12.85546875" style="230" customWidth="1"/>
    <col min="14" max="14" width="11.5703125" style="230" bestFit="1" customWidth="1"/>
    <col min="15" max="15" width="9.28515625" style="230" customWidth="1"/>
    <col min="16" max="16" width="20.7109375" style="230" customWidth="1"/>
    <col min="17" max="17" width="12.28515625" style="230" customWidth="1"/>
    <col min="18" max="18" width="12.85546875" style="230" customWidth="1"/>
    <col min="19" max="19" width="14.42578125" style="230" customWidth="1"/>
    <col min="20" max="20" width="12.85546875" style="230" customWidth="1"/>
    <col min="21" max="21" width="11.140625" style="230" customWidth="1"/>
    <col min="22" max="22" width="9.28515625" style="230" hidden="1" customWidth="1"/>
    <col min="23" max="23" width="20.7109375" style="230" hidden="1" customWidth="1"/>
    <col min="24" max="24" width="11.5703125" style="230" hidden="1" customWidth="1"/>
    <col min="25" max="25" width="12.85546875" style="230" hidden="1" customWidth="1"/>
    <col min="26" max="26" width="14.42578125" style="230" hidden="1" customWidth="1"/>
    <col min="27" max="27" width="12.85546875" style="230" hidden="1" customWidth="1"/>
    <col min="28" max="28" width="11.140625" style="230" hidden="1" customWidth="1"/>
    <col min="29" max="29" width="9.28515625" style="230" hidden="1" customWidth="1"/>
    <col min="30" max="30" width="20.7109375" style="230" hidden="1" customWidth="1"/>
    <col min="31" max="31" width="11.5703125" style="230" hidden="1" customWidth="1"/>
    <col min="32" max="32" width="12.85546875" style="230" hidden="1" customWidth="1"/>
    <col min="33" max="33" width="14.42578125" style="230" hidden="1" customWidth="1"/>
    <col min="34" max="34" width="12.85546875" style="230" hidden="1" customWidth="1"/>
    <col min="35" max="35" width="11.140625" style="230" hidden="1" customWidth="1"/>
    <col min="36" max="36" width="9.140625" style="230"/>
    <col min="37" max="37" width="16.7109375" style="230" bestFit="1" customWidth="1"/>
    <col min="38" max="16384" width="9.140625" style="230"/>
  </cols>
  <sheetData>
    <row r="1" spans="1:38">
      <c r="B1" s="230" t="s">
        <v>302</v>
      </c>
    </row>
    <row r="2" spans="1:38" ht="18" customHeight="1">
      <c r="A2" s="229" t="s">
        <v>252</v>
      </c>
      <c r="B2" s="230" t="e">
        <f>#REF!</f>
        <v>#REF!</v>
      </c>
      <c r="D2" s="451"/>
      <c r="E2" s="231"/>
      <c r="F2" s="229"/>
      <c r="H2" s="229" t="s">
        <v>253</v>
      </c>
      <c r="I2" s="230" t="e">
        <f>#REF!</f>
        <v>#REF!</v>
      </c>
      <c r="O2" s="229" t="s">
        <v>254</v>
      </c>
      <c r="P2" s="229" t="e">
        <f>#REF!</f>
        <v>#REF!</v>
      </c>
      <c r="V2" s="229" t="str">
        <f>'[81]ИНВЕСТ '!B16</f>
        <v>5 этап (рекоснрукция оборудования БМК по истечении СПИ)</v>
      </c>
      <c r="X2" s="229"/>
      <c r="AC2" s="229" t="str">
        <f>'[81]ИНВЕСТ '!B17</f>
        <v>6 этап (рекоснрукция тепловых сетей и сетей гвс в связи с истечением СПИ)</v>
      </c>
      <c r="AE2" s="229"/>
      <c r="AK2" s="231" t="e">
        <f>C5+J5+Q5</f>
        <v>#REF!</v>
      </c>
      <c r="AL2" s="230" t="e">
        <f>AK2='[82]Мероприятия упрощенно'!M8</f>
        <v>#REF!</v>
      </c>
    </row>
    <row r="3" spans="1:38">
      <c r="A3" s="229"/>
      <c r="E3" s="231"/>
      <c r="F3" s="229"/>
      <c r="H3" s="229"/>
      <c r="P3" s="229"/>
      <c r="X3" s="229"/>
      <c r="AE3" s="229"/>
      <c r="AK3" s="231"/>
    </row>
    <row r="4" spans="1:38">
      <c r="A4" s="1774" t="s">
        <v>201</v>
      </c>
      <c r="B4" s="1775"/>
      <c r="C4" s="1775"/>
      <c r="D4" s="1775"/>
      <c r="E4" s="1775"/>
      <c r="F4" s="1776"/>
      <c r="G4" s="232" t="s">
        <v>202</v>
      </c>
      <c r="H4" s="1774" t="s">
        <v>201</v>
      </c>
      <c r="I4" s="1775"/>
      <c r="J4" s="1775"/>
      <c r="K4" s="1775"/>
      <c r="L4" s="1775"/>
      <c r="M4" s="1776"/>
      <c r="N4" s="232" t="str">
        <f>G4</f>
        <v xml:space="preserve">% </v>
      </c>
      <c r="O4" s="1774" t="s">
        <v>201</v>
      </c>
      <c r="P4" s="1775"/>
      <c r="Q4" s="1775"/>
      <c r="R4" s="1775"/>
      <c r="S4" s="1775"/>
      <c r="T4" s="1776"/>
      <c r="U4" s="232" t="str">
        <f>N4</f>
        <v xml:space="preserve">% </v>
      </c>
      <c r="V4" s="233"/>
      <c r="W4" s="233"/>
      <c r="X4" s="233"/>
      <c r="Y4" s="233"/>
      <c r="Z4" s="233"/>
      <c r="AA4" s="233"/>
      <c r="AB4" s="233" t="str">
        <f>U4</f>
        <v xml:space="preserve">% </v>
      </c>
      <c r="AC4" s="233"/>
      <c r="AD4" s="233"/>
      <c r="AE4" s="233"/>
      <c r="AF4" s="233"/>
      <c r="AG4" s="233"/>
      <c r="AH4" s="233"/>
      <c r="AI4" s="233" t="str">
        <f>AB4</f>
        <v xml:space="preserve">% </v>
      </c>
      <c r="AK4" s="234" t="s">
        <v>203</v>
      </c>
    </row>
    <row r="5" spans="1:38">
      <c r="A5" s="235"/>
      <c r="B5" s="233" t="s">
        <v>204</v>
      </c>
      <c r="C5" s="236" t="e">
        <f>#REF!</f>
        <v>#REF!</v>
      </c>
      <c r="D5" s="237">
        <f>8%+4%</f>
        <v>0.12</v>
      </c>
      <c r="E5" s="238" t="s">
        <v>205</v>
      </c>
      <c r="F5" s="238"/>
      <c r="G5" s="238"/>
      <c r="H5" s="235"/>
      <c r="I5" s="233" t="s">
        <v>204</v>
      </c>
      <c r="J5" s="239" t="e">
        <f>#REF!</f>
        <v>#REF!</v>
      </c>
      <c r="K5" s="237">
        <f>D5</f>
        <v>0.12</v>
      </c>
      <c r="L5" s="238" t="s">
        <v>205</v>
      </c>
      <c r="M5" s="238"/>
      <c r="N5" s="238"/>
      <c r="O5" s="235"/>
      <c r="P5" s="233" t="s">
        <v>204</v>
      </c>
      <c r="Q5" s="239" t="e">
        <f>#REF!</f>
        <v>#REF!</v>
      </c>
      <c r="R5" s="237">
        <f>K5</f>
        <v>0.12</v>
      </c>
      <c r="S5" s="238" t="s">
        <v>205</v>
      </c>
      <c r="T5" s="238"/>
      <c r="U5" s="238"/>
      <c r="V5" s="240"/>
      <c r="W5" s="241" t="s">
        <v>204</v>
      </c>
      <c r="X5" s="239">
        <f>'[81]ИНВЕСТ '!T11*1.2</f>
        <v>0</v>
      </c>
      <c r="Y5" s="242">
        <f>R5</f>
        <v>0.12</v>
      </c>
      <c r="Z5" s="243" t="s">
        <v>205</v>
      </c>
      <c r="AA5" s="243"/>
      <c r="AB5" s="243"/>
      <c r="AC5" s="240"/>
      <c r="AD5" s="241" t="s">
        <v>204</v>
      </c>
      <c r="AE5" s="239">
        <f>'[81]ИНВЕСТ '!W11*1.2</f>
        <v>0</v>
      </c>
      <c r="AF5" s="242">
        <f>Y5</f>
        <v>0.12</v>
      </c>
      <c r="AG5" s="243" t="s">
        <v>205</v>
      </c>
      <c r="AH5" s="243"/>
      <c r="AI5" s="243"/>
    </row>
    <row r="6" spans="1:38">
      <c r="A6" s="244"/>
      <c r="B6" s="233" t="s">
        <v>206</v>
      </c>
      <c r="C6" s="245">
        <v>0</v>
      </c>
      <c r="D6" s="246">
        <f>12*10</f>
        <v>120</v>
      </c>
      <c r="E6" s="238" t="s">
        <v>207</v>
      </c>
      <c r="F6" s="238"/>
      <c r="G6" s="238"/>
      <c r="H6" s="244"/>
      <c r="I6" s="233" t="s">
        <v>206</v>
      </c>
      <c r="J6" s="245">
        <v>0</v>
      </c>
      <c r="K6" s="247">
        <f>D6</f>
        <v>120</v>
      </c>
      <c r="L6" s="238" t="s">
        <v>207</v>
      </c>
      <c r="M6" s="238"/>
      <c r="N6" s="238"/>
      <c r="O6" s="244"/>
      <c r="P6" s="233" t="s">
        <v>206</v>
      </c>
      <c r="Q6" s="245">
        <v>0</v>
      </c>
      <c r="R6" s="248">
        <v>120</v>
      </c>
      <c r="S6" s="238" t="s">
        <v>207</v>
      </c>
      <c r="T6" s="238"/>
      <c r="U6" s="238"/>
      <c r="V6" s="244"/>
      <c r="W6" s="233" t="s">
        <v>206</v>
      </c>
      <c r="X6" s="245">
        <v>0</v>
      </c>
      <c r="Y6" s="248">
        <v>120</v>
      </c>
      <c r="Z6" s="238" t="s">
        <v>207</v>
      </c>
      <c r="AA6" s="238"/>
      <c r="AB6" s="238"/>
      <c r="AC6" s="244"/>
      <c r="AD6" s="233" t="s">
        <v>206</v>
      </c>
      <c r="AE6" s="245">
        <v>0</v>
      </c>
      <c r="AF6" s="248">
        <v>120</v>
      </c>
      <c r="AG6" s="238" t="s">
        <v>207</v>
      </c>
      <c r="AH6" s="238"/>
      <c r="AI6" s="238"/>
    </row>
    <row r="7" spans="1:38">
      <c r="A7" s="249" t="s">
        <v>208</v>
      </c>
      <c r="B7" s="238" t="s">
        <v>209</v>
      </c>
      <c r="C7" s="238" t="s">
        <v>210</v>
      </c>
      <c r="D7" s="238" t="s">
        <v>58</v>
      </c>
      <c r="E7" s="238" t="s">
        <v>211</v>
      </c>
      <c r="F7" s="238" t="s">
        <v>212</v>
      </c>
      <c r="G7" s="238"/>
      <c r="H7" s="249" t="s">
        <v>208</v>
      </c>
      <c r="I7" s="238" t="s">
        <v>209</v>
      </c>
      <c r="J7" s="238" t="s">
        <v>210</v>
      </c>
      <c r="K7" s="238" t="s">
        <v>58</v>
      </c>
      <c r="L7" s="238" t="s">
        <v>213</v>
      </c>
      <c r="M7" s="238" t="s">
        <v>212</v>
      </c>
      <c r="N7" s="238"/>
      <c r="O7" s="249" t="s">
        <v>208</v>
      </c>
      <c r="P7" s="238" t="s">
        <v>209</v>
      </c>
      <c r="Q7" s="238" t="s">
        <v>210</v>
      </c>
      <c r="R7" s="238" t="s">
        <v>58</v>
      </c>
      <c r="S7" s="238" t="s">
        <v>213</v>
      </c>
      <c r="T7" s="238" t="s">
        <v>212</v>
      </c>
      <c r="U7" s="238"/>
      <c r="V7" s="249" t="s">
        <v>208</v>
      </c>
      <c r="W7" s="238" t="s">
        <v>209</v>
      </c>
      <c r="X7" s="238" t="s">
        <v>210</v>
      </c>
      <c r="Y7" s="238" t="s">
        <v>58</v>
      </c>
      <c r="Z7" s="238" t="s">
        <v>213</v>
      </c>
      <c r="AA7" s="238" t="s">
        <v>212</v>
      </c>
      <c r="AB7" s="238"/>
      <c r="AC7" s="249" t="s">
        <v>208</v>
      </c>
      <c r="AD7" s="238" t="s">
        <v>209</v>
      </c>
      <c r="AE7" s="238" t="s">
        <v>210</v>
      </c>
      <c r="AF7" s="238" t="s">
        <v>58</v>
      </c>
      <c r="AG7" s="238" t="s">
        <v>213</v>
      </c>
      <c r="AH7" s="238" t="s">
        <v>212</v>
      </c>
      <c r="AI7" s="238"/>
      <c r="AK7" s="230">
        <f>G7+N7+U7</f>
        <v>0</v>
      </c>
    </row>
    <row r="8" spans="1:38">
      <c r="A8" s="1777">
        <v>2022</v>
      </c>
      <c r="B8" s="249" t="s">
        <v>214</v>
      </c>
      <c r="C8" s="250"/>
      <c r="D8" s="250"/>
      <c r="E8" s="250"/>
      <c r="F8" s="251">
        <f>D8+E8</f>
        <v>0</v>
      </c>
      <c r="G8" s="252"/>
      <c r="H8" s="1778">
        <f>A8</f>
        <v>2022</v>
      </c>
      <c r="I8" s="249" t="s">
        <v>214</v>
      </c>
      <c r="J8" s="250"/>
      <c r="K8" s="250"/>
      <c r="L8" s="250"/>
      <c r="M8" s="251"/>
      <c r="N8" s="251"/>
      <c r="O8" s="1777">
        <f>H8</f>
        <v>2022</v>
      </c>
      <c r="P8" s="249" t="s">
        <v>214</v>
      </c>
      <c r="Q8" s="250"/>
      <c r="R8" s="250"/>
      <c r="S8" s="250"/>
      <c r="T8" s="251"/>
      <c r="U8" s="251"/>
      <c r="V8" s="1777">
        <v>2021</v>
      </c>
      <c r="W8" s="249" t="s">
        <v>214</v>
      </c>
      <c r="X8" s="250"/>
      <c r="Y8" s="250"/>
      <c r="Z8" s="250"/>
      <c r="AA8" s="251"/>
      <c r="AB8" s="251"/>
      <c r="AC8" s="1777">
        <v>2021</v>
      </c>
      <c r="AD8" s="249" t="s">
        <v>214</v>
      </c>
      <c r="AE8" s="250"/>
      <c r="AF8" s="250"/>
      <c r="AG8" s="250"/>
      <c r="AH8" s="251"/>
      <c r="AI8" s="251"/>
    </row>
    <row r="9" spans="1:38">
      <c r="A9" s="1777"/>
      <c r="B9" s="249" t="s">
        <v>215</v>
      </c>
      <c r="C9" s="250"/>
      <c r="D9" s="250"/>
      <c r="E9" s="250"/>
      <c r="F9" s="251">
        <f>D9+E9</f>
        <v>0</v>
      </c>
      <c r="G9" s="253"/>
      <c r="H9" s="1779"/>
      <c r="I9" s="249" t="s">
        <v>215</v>
      </c>
      <c r="J9" s="250"/>
      <c r="K9" s="250"/>
      <c r="L9" s="250"/>
      <c r="M9" s="251"/>
      <c r="N9" s="251"/>
      <c r="O9" s="1777"/>
      <c r="P9" s="249" t="s">
        <v>215</v>
      </c>
      <c r="Q9" s="250"/>
      <c r="R9" s="250"/>
      <c r="S9" s="250"/>
      <c r="T9" s="251"/>
      <c r="U9" s="251"/>
      <c r="V9" s="1777"/>
      <c r="W9" s="249" t="s">
        <v>215</v>
      </c>
      <c r="X9" s="250"/>
      <c r="Y9" s="250"/>
      <c r="Z9" s="250"/>
      <c r="AA9" s="251"/>
      <c r="AB9" s="251"/>
      <c r="AC9" s="1777"/>
      <c r="AD9" s="249" t="s">
        <v>215</v>
      </c>
      <c r="AE9" s="250"/>
      <c r="AF9" s="250"/>
      <c r="AG9" s="250"/>
      <c r="AH9" s="251"/>
      <c r="AI9" s="251"/>
    </row>
    <row r="10" spans="1:38">
      <c r="A10" s="1777"/>
      <c r="B10" s="249" t="s">
        <v>216</v>
      </c>
      <c r="C10" s="250"/>
      <c r="D10" s="250"/>
      <c r="E10" s="250"/>
      <c r="F10" s="251">
        <f t="shared" ref="F10:F73" si="0">D10+E10</f>
        <v>0</v>
      </c>
      <c r="G10" s="253"/>
      <c r="H10" s="1779"/>
      <c r="I10" s="249" t="s">
        <v>216</v>
      </c>
      <c r="J10" s="250"/>
      <c r="K10" s="250"/>
      <c r="L10" s="250"/>
      <c r="M10" s="251"/>
      <c r="N10" s="251"/>
      <c r="O10" s="1777"/>
      <c r="P10" s="249" t="s">
        <v>216</v>
      </c>
      <c r="Q10" s="250"/>
      <c r="R10" s="250"/>
      <c r="S10" s="250"/>
      <c r="T10" s="251"/>
      <c r="U10" s="251"/>
      <c r="V10" s="1777"/>
      <c r="W10" s="249" t="s">
        <v>216</v>
      </c>
      <c r="X10" s="250"/>
      <c r="Y10" s="250"/>
      <c r="Z10" s="250"/>
      <c r="AA10" s="251"/>
      <c r="AB10" s="251"/>
      <c r="AC10" s="1777"/>
      <c r="AD10" s="249" t="s">
        <v>216</v>
      </c>
      <c r="AE10" s="250"/>
      <c r="AF10" s="250"/>
      <c r="AG10" s="250"/>
      <c r="AH10" s="251"/>
      <c r="AI10" s="251"/>
    </row>
    <row r="11" spans="1:38">
      <c r="A11" s="1777"/>
      <c r="B11" s="249" t="s">
        <v>217</v>
      </c>
      <c r="C11" s="250"/>
      <c r="D11" s="250"/>
      <c r="E11" s="250"/>
      <c r="F11" s="251">
        <f t="shared" si="0"/>
        <v>0</v>
      </c>
      <c r="G11" s="253"/>
      <c r="H11" s="1779"/>
      <c r="I11" s="249" t="s">
        <v>217</v>
      </c>
      <c r="J11" s="250"/>
      <c r="K11" s="250"/>
      <c r="L11" s="250"/>
      <c r="M11" s="251"/>
      <c r="N11" s="251"/>
      <c r="O11" s="1777"/>
      <c r="P11" s="249" t="s">
        <v>217</v>
      </c>
      <c r="Q11" s="250"/>
      <c r="R11" s="250"/>
      <c r="S11" s="250"/>
      <c r="T11" s="251"/>
      <c r="U11" s="251"/>
      <c r="V11" s="1777"/>
      <c r="W11" s="249" t="s">
        <v>217</v>
      </c>
      <c r="X11" s="250"/>
      <c r="Y11" s="250"/>
      <c r="Z11" s="250"/>
      <c r="AA11" s="251"/>
      <c r="AB11" s="251"/>
      <c r="AC11" s="1777"/>
      <c r="AD11" s="249" t="s">
        <v>217</v>
      </c>
      <c r="AE11" s="250"/>
      <c r="AF11" s="250"/>
      <c r="AG11" s="250"/>
      <c r="AH11" s="251"/>
      <c r="AI11" s="251"/>
    </row>
    <row r="12" spans="1:38">
      <c r="A12" s="1777"/>
      <c r="B12" s="249" t="s">
        <v>218</v>
      </c>
      <c r="C12" s="250"/>
      <c r="D12" s="250"/>
      <c r="E12" s="250"/>
      <c r="F12" s="251">
        <f t="shared" si="0"/>
        <v>0</v>
      </c>
      <c r="G12" s="253"/>
      <c r="H12" s="1779"/>
      <c r="I12" s="249" t="s">
        <v>218</v>
      </c>
      <c r="J12" s="250"/>
      <c r="K12" s="250"/>
      <c r="L12" s="250"/>
      <c r="M12" s="251"/>
      <c r="N12" s="251"/>
      <c r="O12" s="1777"/>
      <c r="P12" s="249" t="s">
        <v>218</v>
      </c>
      <c r="Q12" s="250"/>
      <c r="R12" s="250"/>
      <c r="S12" s="250"/>
      <c r="T12" s="251"/>
      <c r="U12" s="251"/>
      <c r="V12" s="1777"/>
      <c r="W12" s="249" t="s">
        <v>218</v>
      </c>
      <c r="X12" s="250"/>
      <c r="Y12" s="250"/>
      <c r="Z12" s="250"/>
      <c r="AA12" s="251"/>
      <c r="AB12" s="251"/>
      <c r="AC12" s="1777"/>
      <c r="AD12" s="249" t="s">
        <v>218</v>
      </c>
      <c r="AE12" s="250"/>
      <c r="AF12" s="250"/>
      <c r="AG12" s="250"/>
      <c r="AH12" s="251"/>
      <c r="AI12" s="251"/>
    </row>
    <row r="13" spans="1:38">
      <c r="A13" s="1777"/>
      <c r="B13" s="249" t="s">
        <v>219</v>
      </c>
      <c r="C13" s="250"/>
      <c r="D13" s="250"/>
      <c r="E13" s="250"/>
      <c r="F13" s="251">
        <f t="shared" si="0"/>
        <v>0</v>
      </c>
      <c r="G13" s="253"/>
      <c r="H13" s="1779"/>
      <c r="I13" s="249" t="s">
        <v>219</v>
      </c>
      <c r="J13" s="250"/>
      <c r="K13" s="250"/>
      <c r="L13" s="250"/>
      <c r="M13" s="251"/>
      <c r="N13" s="251"/>
      <c r="O13" s="1777"/>
      <c r="P13" s="249" t="s">
        <v>219</v>
      </c>
      <c r="Q13" s="250"/>
      <c r="R13" s="250"/>
      <c r="S13" s="250"/>
      <c r="T13" s="251"/>
      <c r="U13" s="251"/>
      <c r="V13" s="1777"/>
      <c r="W13" s="249" t="s">
        <v>219</v>
      </c>
      <c r="X13" s="250"/>
      <c r="Y13" s="250"/>
      <c r="Z13" s="250"/>
      <c r="AA13" s="251"/>
      <c r="AB13" s="251"/>
      <c r="AC13" s="1777"/>
      <c r="AD13" s="249" t="s">
        <v>219</v>
      </c>
      <c r="AE13" s="250"/>
      <c r="AF13" s="250"/>
      <c r="AG13" s="250"/>
      <c r="AH13" s="251"/>
      <c r="AI13" s="251"/>
    </row>
    <row r="14" spans="1:38">
      <c r="A14" s="1777"/>
      <c r="B14" s="249" t="s">
        <v>220</v>
      </c>
      <c r="C14" s="250"/>
      <c r="D14" s="250"/>
      <c r="E14" s="250"/>
      <c r="F14" s="251">
        <f t="shared" si="0"/>
        <v>0</v>
      </c>
      <c r="G14" s="253"/>
      <c r="H14" s="1779"/>
      <c r="I14" s="249" t="s">
        <v>220</v>
      </c>
      <c r="J14" s="250"/>
      <c r="K14" s="250"/>
      <c r="L14" s="250"/>
      <c r="M14" s="251"/>
      <c r="N14" s="251"/>
      <c r="O14" s="1777"/>
      <c r="P14" s="249" t="s">
        <v>220</v>
      </c>
      <c r="Q14" s="250"/>
      <c r="R14" s="250"/>
      <c r="S14" s="250"/>
      <c r="T14" s="251"/>
      <c r="U14" s="251"/>
      <c r="V14" s="1777"/>
      <c r="W14" s="249" t="s">
        <v>220</v>
      </c>
      <c r="X14" s="250"/>
      <c r="Y14" s="250"/>
      <c r="Z14" s="250"/>
      <c r="AA14" s="251"/>
      <c r="AB14" s="251"/>
      <c r="AC14" s="1777"/>
      <c r="AD14" s="249" t="s">
        <v>220</v>
      </c>
      <c r="AE14" s="250"/>
      <c r="AF14" s="250"/>
      <c r="AG14" s="250"/>
      <c r="AH14" s="251"/>
      <c r="AI14" s="251"/>
    </row>
    <row r="15" spans="1:38">
      <c r="A15" s="1777"/>
      <c r="B15" s="249" t="s">
        <v>221</v>
      </c>
      <c r="C15" s="250"/>
      <c r="D15" s="250"/>
      <c r="E15" s="250"/>
      <c r="F15" s="251">
        <f t="shared" si="0"/>
        <v>0</v>
      </c>
      <c r="G15" s="253"/>
      <c r="H15" s="1779"/>
      <c r="I15" s="249" t="s">
        <v>221</v>
      </c>
      <c r="J15" s="250"/>
      <c r="K15" s="250"/>
      <c r="L15" s="250"/>
      <c r="M15" s="251"/>
      <c r="N15" s="251"/>
      <c r="O15" s="1777"/>
      <c r="P15" s="249" t="s">
        <v>221</v>
      </c>
      <c r="Q15" s="250"/>
      <c r="R15" s="250"/>
      <c r="S15" s="250"/>
      <c r="T15" s="251"/>
      <c r="U15" s="251"/>
      <c r="V15" s="1777"/>
      <c r="W15" s="249" t="s">
        <v>221</v>
      </c>
      <c r="X15" s="250"/>
      <c r="Y15" s="250"/>
      <c r="Z15" s="250"/>
      <c r="AA15" s="251"/>
      <c r="AB15" s="251"/>
      <c r="AC15" s="1777"/>
      <c r="AD15" s="249" t="s">
        <v>221</v>
      </c>
      <c r="AE15" s="250"/>
      <c r="AF15" s="250"/>
      <c r="AG15" s="250"/>
      <c r="AH15" s="251"/>
      <c r="AI15" s="251"/>
    </row>
    <row r="16" spans="1:38">
      <c r="A16" s="1777"/>
      <c r="B16" s="249" t="s">
        <v>222</v>
      </c>
      <c r="C16" s="250"/>
      <c r="D16" s="250"/>
      <c r="E16" s="250"/>
      <c r="F16" s="251">
        <f t="shared" si="0"/>
        <v>0</v>
      </c>
      <c r="G16" s="253"/>
      <c r="H16" s="1779"/>
      <c r="I16" s="249" t="s">
        <v>222</v>
      </c>
      <c r="J16" s="250"/>
      <c r="K16" s="250"/>
      <c r="L16" s="250"/>
      <c r="M16" s="251"/>
      <c r="N16" s="251"/>
      <c r="O16" s="1777"/>
      <c r="P16" s="249" t="s">
        <v>222</v>
      </c>
      <c r="Q16" s="250"/>
      <c r="R16" s="250"/>
      <c r="S16" s="250"/>
      <c r="T16" s="251"/>
      <c r="U16" s="251"/>
      <c r="V16" s="1777"/>
      <c r="W16" s="249" t="s">
        <v>222</v>
      </c>
      <c r="X16" s="250"/>
      <c r="Y16" s="250"/>
      <c r="Z16" s="250"/>
      <c r="AA16" s="251"/>
      <c r="AB16" s="251"/>
      <c r="AC16" s="1777"/>
      <c r="AD16" s="249" t="s">
        <v>222</v>
      </c>
      <c r="AE16" s="250"/>
      <c r="AF16" s="250"/>
      <c r="AG16" s="250"/>
      <c r="AH16" s="251"/>
      <c r="AI16" s="251"/>
    </row>
    <row r="17" spans="1:37">
      <c r="A17" s="1777"/>
      <c r="B17" s="249" t="s">
        <v>223</v>
      </c>
      <c r="C17" s="250"/>
      <c r="D17" s="250"/>
      <c r="E17" s="250"/>
      <c r="F17" s="251">
        <f t="shared" si="0"/>
        <v>0</v>
      </c>
      <c r="G17" s="253"/>
      <c r="H17" s="1779"/>
      <c r="I17" s="249" t="s">
        <v>223</v>
      </c>
      <c r="J17" s="250"/>
      <c r="K17" s="250"/>
      <c r="L17" s="250"/>
      <c r="M17" s="251"/>
      <c r="N17" s="251"/>
      <c r="O17" s="1777"/>
      <c r="P17" s="249" t="s">
        <v>223</v>
      </c>
      <c r="Q17" s="250"/>
      <c r="R17" s="250"/>
      <c r="S17" s="250"/>
      <c r="T17" s="251"/>
      <c r="U17" s="251"/>
      <c r="V17" s="1777"/>
      <c r="W17" s="249" t="s">
        <v>223</v>
      </c>
      <c r="X17" s="250"/>
      <c r="Y17" s="250"/>
      <c r="Z17" s="250"/>
      <c r="AA17" s="251"/>
      <c r="AB17" s="251"/>
      <c r="AC17" s="1777"/>
      <c r="AD17" s="249" t="s">
        <v>223</v>
      </c>
      <c r="AE17" s="250"/>
      <c r="AF17" s="250"/>
      <c r="AG17" s="250"/>
      <c r="AH17" s="251"/>
      <c r="AI17" s="251"/>
    </row>
    <row r="18" spans="1:37">
      <c r="A18" s="1777"/>
      <c r="B18" s="249" t="s">
        <v>224</v>
      </c>
      <c r="C18" s="250"/>
      <c r="D18" s="250"/>
      <c r="E18" s="250"/>
      <c r="F18" s="251">
        <f t="shared" si="0"/>
        <v>0</v>
      </c>
      <c r="G18" s="253"/>
      <c r="H18" s="1779"/>
      <c r="I18" s="249" t="s">
        <v>224</v>
      </c>
      <c r="J18" s="250"/>
      <c r="K18" s="250"/>
      <c r="L18" s="250"/>
      <c r="M18" s="251"/>
      <c r="N18" s="251"/>
      <c r="O18" s="1777"/>
      <c r="P18" s="249" t="s">
        <v>224</v>
      </c>
      <c r="Q18" s="250"/>
      <c r="R18" s="250"/>
      <c r="S18" s="250"/>
      <c r="T18" s="251"/>
      <c r="U18" s="251"/>
      <c r="V18" s="1777"/>
      <c r="W18" s="249" t="s">
        <v>224</v>
      </c>
      <c r="X18" s="250"/>
      <c r="Y18" s="250"/>
      <c r="Z18" s="250"/>
      <c r="AA18" s="251"/>
      <c r="AB18" s="251"/>
      <c r="AC18" s="1777"/>
      <c r="AD18" s="249" t="s">
        <v>224</v>
      </c>
      <c r="AE18" s="250"/>
      <c r="AF18" s="250"/>
      <c r="AG18" s="250"/>
      <c r="AH18" s="251"/>
      <c r="AI18" s="251"/>
    </row>
    <row r="19" spans="1:37">
      <c r="A19" s="1777"/>
      <c r="B19" s="249" t="s">
        <v>225</v>
      </c>
      <c r="C19" s="250"/>
      <c r="D19" s="250"/>
      <c r="E19" s="250"/>
      <c r="F19" s="251">
        <f t="shared" si="0"/>
        <v>0</v>
      </c>
      <c r="G19" s="254">
        <f>SUM(D8:D19)</f>
        <v>0</v>
      </c>
      <c r="H19" s="1780"/>
      <c r="I19" s="249" t="s">
        <v>225</v>
      </c>
      <c r="J19" s="250"/>
      <c r="K19" s="250"/>
      <c r="L19" s="250"/>
      <c r="M19" s="251"/>
      <c r="N19" s="251"/>
      <c r="O19" s="1777"/>
      <c r="P19" s="249" t="s">
        <v>225</v>
      </c>
      <c r="Q19" s="250"/>
      <c r="R19" s="250"/>
      <c r="S19" s="250"/>
      <c r="T19" s="251"/>
      <c r="U19" s="251"/>
      <c r="V19" s="1777"/>
      <c r="W19" s="249" t="s">
        <v>225</v>
      </c>
      <c r="X19" s="250"/>
      <c r="Y19" s="250"/>
      <c r="Z19" s="250"/>
      <c r="AA19" s="251"/>
      <c r="AB19" s="251"/>
      <c r="AC19" s="1777"/>
      <c r="AD19" s="249" t="s">
        <v>225</v>
      </c>
      <c r="AE19" s="250"/>
      <c r="AF19" s="250"/>
      <c r="AG19" s="250"/>
      <c r="AH19" s="251"/>
      <c r="AI19" s="251"/>
      <c r="AJ19" s="230">
        <f>A8</f>
        <v>2022</v>
      </c>
      <c r="AK19" s="255">
        <f>G19+N19+U19</f>
        <v>0</v>
      </c>
    </row>
    <row r="20" spans="1:37">
      <c r="A20" s="1777">
        <v>2023</v>
      </c>
      <c r="B20" s="249" t="s">
        <v>214</v>
      </c>
      <c r="C20" s="250" t="e">
        <f>C5-C6</f>
        <v>#REF!</v>
      </c>
      <c r="D20" s="250" t="e">
        <f>C20*$D$5/12</f>
        <v>#REF!</v>
      </c>
      <c r="E20" s="250" t="e">
        <f>$C$5/$D$6</f>
        <v>#REF!</v>
      </c>
      <c r="F20" s="251" t="e">
        <f t="shared" si="0"/>
        <v>#REF!</v>
      </c>
      <c r="G20" s="252"/>
      <c r="H20" s="1778">
        <f>H8+1</f>
        <v>2023</v>
      </c>
      <c r="I20" s="249" t="s">
        <v>214</v>
      </c>
      <c r="J20" s="250"/>
      <c r="K20" s="250"/>
      <c r="L20" s="250"/>
      <c r="M20" s="251">
        <f>K20+L20</f>
        <v>0</v>
      </c>
      <c r="N20" s="251"/>
      <c r="O20" s="1777">
        <f>O8+1</f>
        <v>2023</v>
      </c>
      <c r="P20" s="249" t="s">
        <v>214</v>
      </c>
      <c r="Q20" s="250"/>
      <c r="R20" s="250"/>
      <c r="S20" s="250"/>
      <c r="T20" s="251"/>
      <c r="U20" s="251"/>
      <c r="V20" s="1777">
        <f>V8+1</f>
        <v>2022</v>
      </c>
      <c r="W20" s="249" t="s">
        <v>214</v>
      </c>
      <c r="X20" s="250"/>
      <c r="Y20" s="250"/>
      <c r="Z20" s="250"/>
      <c r="AA20" s="251"/>
      <c r="AB20" s="251"/>
      <c r="AC20" s="1777">
        <f>AC8+1</f>
        <v>2022</v>
      </c>
      <c r="AD20" s="249" t="s">
        <v>214</v>
      </c>
      <c r="AE20" s="250"/>
      <c r="AF20" s="250"/>
      <c r="AG20" s="250"/>
      <c r="AH20" s="251"/>
      <c r="AI20" s="251"/>
      <c r="AK20" s="255"/>
    </row>
    <row r="21" spans="1:37">
      <c r="A21" s="1777"/>
      <c r="B21" s="249" t="s">
        <v>215</v>
      </c>
      <c r="C21" s="250" t="e">
        <f>C20-E20</f>
        <v>#REF!</v>
      </c>
      <c r="D21" s="250" t="e">
        <f t="shared" ref="D21:D84" si="1">C21*$D$5/12</f>
        <v>#REF!</v>
      </c>
      <c r="E21" s="250" t="e">
        <f t="shared" ref="E21:E84" si="2">$C$5/$D$6</f>
        <v>#REF!</v>
      </c>
      <c r="F21" s="251" t="e">
        <f t="shared" si="0"/>
        <v>#REF!</v>
      </c>
      <c r="G21" s="253"/>
      <c r="H21" s="1779"/>
      <c r="I21" s="249" t="s">
        <v>215</v>
      </c>
      <c r="J21" s="250"/>
      <c r="K21" s="250"/>
      <c r="L21" s="250"/>
      <c r="M21" s="251">
        <f t="shared" ref="M21:M84" si="3">K21+L21</f>
        <v>0</v>
      </c>
      <c r="N21" s="251"/>
      <c r="O21" s="1777"/>
      <c r="P21" s="249" t="s">
        <v>215</v>
      </c>
      <c r="Q21" s="250"/>
      <c r="R21" s="250"/>
      <c r="S21" s="250"/>
      <c r="T21" s="251"/>
      <c r="U21" s="251"/>
      <c r="V21" s="1777"/>
      <c r="W21" s="249" t="s">
        <v>215</v>
      </c>
      <c r="X21" s="250"/>
      <c r="Y21" s="250"/>
      <c r="Z21" s="250"/>
      <c r="AA21" s="251"/>
      <c r="AB21" s="251"/>
      <c r="AC21" s="1777"/>
      <c r="AD21" s="249" t="s">
        <v>215</v>
      </c>
      <c r="AE21" s="250"/>
      <c r="AF21" s="250"/>
      <c r="AG21" s="250"/>
      <c r="AH21" s="251"/>
      <c r="AI21" s="251"/>
      <c r="AK21" s="255"/>
    </row>
    <row r="22" spans="1:37">
      <c r="A22" s="1777"/>
      <c r="B22" s="249" t="s">
        <v>216</v>
      </c>
      <c r="C22" s="250" t="e">
        <f t="shared" ref="C22:C85" si="4">C21-E21</f>
        <v>#REF!</v>
      </c>
      <c r="D22" s="250" t="e">
        <f t="shared" si="1"/>
        <v>#REF!</v>
      </c>
      <c r="E22" s="250" t="e">
        <f t="shared" si="2"/>
        <v>#REF!</v>
      </c>
      <c r="F22" s="251" t="e">
        <f t="shared" si="0"/>
        <v>#REF!</v>
      </c>
      <c r="G22" s="253"/>
      <c r="H22" s="1779"/>
      <c r="I22" s="249" t="s">
        <v>216</v>
      </c>
      <c r="J22" s="250"/>
      <c r="K22" s="250"/>
      <c r="L22" s="250"/>
      <c r="M22" s="251">
        <f t="shared" si="3"/>
        <v>0</v>
      </c>
      <c r="N22" s="251"/>
      <c r="O22" s="1777"/>
      <c r="P22" s="249" t="s">
        <v>216</v>
      </c>
      <c r="Q22" s="250"/>
      <c r="R22" s="250"/>
      <c r="S22" s="250"/>
      <c r="T22" s="251"/>
      <c r="U22" s="251"/>
      <c r="V22" s="1777"/>
      <c r="W22" s="249" t="s">
        <v>216</v>
      </c>
      <c r="X22" s="250"/>
      <c r="Y22" s="250"/>
      <c r="Z22" s="250"/>
      <c r="AA22" s="251"/>
      <c r="AB22" s="251"/>
      <c r="AC22" s="1777"/>
      <c r="AD22" s="249" t="s">
        <v>216</v>
      </c>
      <c r="AE22" s="250"/>
      <c r="AF22" s="250"/>
      <c r="AG22" s="250"/>
      <c r="AH22" s="251"/>
      <c r="AI22" s="251"/>
      <c r="AK22" s="255"/>
    </row>
    <row r="23" spans="1:37">
      <c r="A23" s="1777"/>
      <c r="B23" s="249" t="s">
        <v>217</v>
      </c>
      <c r="C23" s="250" t="e">
        <f t="shared" si="4"/>
        <v>#REF!</v>
      </c>
      <c r="D23" s="250" t="e">
        <f t="shared" si="1"/>
        <v>#REF!</v>
      </c>
      <c r="E23" s="250" t="e">
        <f t="shared" si="2"/>
        <v>#REF!</v>
      </c>
      <c r="F23" s="251" t="e">
        <f t="shared" si="0"/>
        <v>#REF!</v>
      </c>
      <c r="G23" s="253"/>
      <c r="H23" s="1779"/>
      <c r="I23" s="249" t="s">
        <v>217</v>
      </c>
      <c r="J23" s="250"/>
      <c r="K23" s="250"/>
      <c r="L23" s="250"/>
      <c r="M23" s="251">
        <f t="shared" si="3"/>
        <v>0</v>
      </c>
      <c r="N23" s="251"/>
      <c r="O23" s="1777"/>
      <c r="P23" s="249" t="s">
        <v>217</v>
      </c>
      <c r="Q23" s="250"/>
      <c r="R23" s="250"/>
      <c r="S23" s="250"/>
      <c r="T23" s="251"/>
      <c r="U23" s="251"/>
      <c r="V23" s="1777"/>
      <c r="W23" s="249" t="s">
        <v>217</v>
      </c>
      <c r="X23" s="250"/>
      <c r="Y23" s="250"/>
      <c r="Z23" s="250"/>
      <c r="AA23" s="251"/>
      <c r="AB23" s="251"/>
      <c r="AC23" s="1777"/>
      <c r="AD23" s="249" t="s">
        <v>217</v>
      </c>
      <c r="AE23" s="250"/>
      <c r="AF23" s="250"/>
      <c r="AG23" s="250"/>
      <c r="AH23" s="251"/>
      <c r="AI23" s="251"/>
      <c r="AK23" s="255"/>
    </row>
    <row r="24" spans="1:37">
      <c r="A24" s="1777"/>
      <c r="B24" s="249" t="s">
        <v>218</v>
      </c>
      <c r="C24" s="250" t="e">
        <f t="shared" si="4"/>
        <v>#REF!</v>
      </c>
      <c r="D24" s="250" t="e">
        <f t="shared" si="1"/>
        <v>#REF!</v>
      </c>
      <c r="E24" s="250" t="e">
        <f t="shared" si="2"/>
        <v>#REF!</v>
      </c>
      <c r="F24" s="251" t="e">
        <f t="shared" si="0"/>
        <v>#REF!</v>
      </c>
      <c r="G24" s="253"/>
      <c r="H24" s="1779"/>
      <c r="I24" s="249" t="s">
        <v>218</v>
      </c>
      <c r="J24" s="250"/>
      <c r="K24" s="250"/>
      <c r="L24" s="250"/>
      <c r="M24" s="251">
        <f t="shared" si="3"/>
        <v>0</v>
      </c>
      <c r="N24" s="251"/>
      <c r="O24" s="1777"/>
      <c r="P24" s="249" t="s">
        <v>218</v>
      </c>
      <c r="Q24" s="250"/>
      <c r="R24" s="250"/>
      <c r="S24" s="250"/>
      <c r="T24" s="251"/>
      <c r="U24" s="251"/>
      <c r="V24" s="1777"/>
      <c r="W24" s="249" t="s">
        <v>218</v>
      </c>
      <c r="X24" s="250"/>
      <c r="Y24" s="250"/>
      <c r="Z24" s="250"/>
      <c r="AA24" s="251"/>
      <c r="AB24" s="251"/>
      <c r="AC24" s="1777"/>
      <c r="AD24" s="249" t="s">
        <v>218</v>
      </c>
      <c r="AE24" s="250"/>
      <c r="AF24" s="250"/>
      <c r="AG24" s="250"/>
      <c r="AH24" s="251"/>
      <c r="AI24" s="251"/>
      <c r="AK24" s="255"/>
    </row>
    <row r="25" spans="1:37">
      <c r="A25" s="1777"/>
      <c r="B25" s="249" t="s">
        <v>219</v>
      </c>
      <c r="C25" s="250" t="e">
        <f t="shared" si="4"/>
        <v>#REF!</v>
      </c>
      <c r="D25" s="250" t="e">
        <f t="shared" si="1"/>
        <v>#REF!</v>
      </c>
      <c r="E25" s="250" t="e">
        <f t="shared" si="2"/>
        <v>#REF!</v>
      </c>
      <c r="F25" s="251" t="e">
        <f t="shared" si="0"/>
        <v>#REF!</v>
      </c>
      <c r="G25" s="253"/>
      <c r="H25" s="1779"/>
      <c r="I25" s="249" t="s">
        <v>219</v>
      </c>
      <c r="J25" s="250"/>
      <c r="K25" s="250"/>
      <c r="L25" s="250"/>
      <c r="M25" s="251">
        <f t="shared" si="3"/>
        <v>0</v>
      </c>
      <c r="N25" s="251"/>
      <c r="O25" s="1777"/>
      <c r="P25" s="249" t="s">
        <v>219</v>
      </c>
      <c r="Q25" s="250"/>
      <c r="R25" s="250"/>
      <c r="S25" s="250"/>
      <c r="T25" s="251"/>
      <c r="U25" s="251"/>
      <c r="V25" s="1777"/>
      <c r="W25" s="249" t="s">
        <v>219</v>
      </c>
      <c r="X25" s="250"/>
      <c r="Y25" s="250"/>
      <c r="Z25" s="250"/>
      <c r="AA25" s="251"/>
      <c r="AB25" s="251"/>
      <c r="AC25" s="1777"/>
      <c r="AD25" s="249" t="s">
        <v>219</v>
      </c>
      <c r="AE25" s="250"/>
      <c r="AF25" s="250"/>
      <c r="AG25" s="250"/>
      <c r="AH25" s="251"/>
      <c r="AI25" s="251"/>
      <c r="AK25" s="255"/>
    </row>
    <row r="26" spans="1:37">
      <c r="A26" s="1777"/>
      <c r="B26" s="249" t="s">
        <v>220</v>
      </c>
      <c r="C26" s="250" t="e">
        <f t="shared" si="4"/>
        <v>#REF!</v>
      </c>
      <c r="D26" s="250" t="e">
        <f t="shared" si="1"/>
        <v>#REF!</v>
      </c>
      <c r="E26" s="250" t="e">
        <f t="shared" si="2"/>
        <v>#REF!</v>
      </c>
      <c r="F26" s="251" t="e">
        <f t="shared" si="0"/>
        <v>#REF!</v>
      </c>
      <c r="G26" s="253"/>
      <c r="H26" s="1779"/>
      <c r="I26" s="249" t="s">
        <v>220</v>
      </c>
      <c r="J26" s="250"/>
      <c r="K26" s="250"/>
      <c r="L26" s="250"/>
      <c r="M26" s="251">
        <f t="shared" si="3"/>
        <v>0</v>
      </c>
      <c r="N26" s="251"/>
      <c r="O26" s="1777"/>
      <c r="P26" s="249" t="s">
        <v>220</v>
      </c>
      <c r="Q26" s="250"/>
      <c r="R26" s="250"/>
      <c r="S26" s="250"/>
      <c r="T26" s="251"/>
      <c r="U26" s="251"/>
      <c r="V26" s="1777"/>
      <c r="W26" s="249" t="s">
        <v>220</v>
      </c>
      <c r="X26" s="250"/>
      <c r="Y26" s="250"/>
      <c r="Z26" s="250"/>
      <c r="AA26" s="251"/>
      <c r="AB26" s="251"/>
      <c r="AC26" s="1777"/>
      <c r="AD26" s="249" t="s">
        <v>220</v>
      </c>
      <c r="AE26" s="250"/>
      <c r="AF26" s="250"/>
      <c r="AG26" s="250"/>
      <c r="AH26" s="251"/>
      <c r="AI26" s="251"/>
      <c r="AK26" s="255"/>
    </row>
    <row r="27" spans="1:37">
      <c r="A27" s="1777"/>
      <c r="B27" s="249" t="s">
        <v>221</v>
      </c>
      <c r="C27" s="250" t="e">
        <f t="shared" si="4"/>
        <v>#REF!</v>
      </c>
      <c r="D27" s="250" t="e">
        <f t="shared" si="1"/>
        <v>#REF!</v>
      </c>
      <c r="E27" s="250" t="e">
        <f t="shared" si="2"/>
        <v>#REF!</v>
      </c>
      <c r="F27" s="251" t="e">
        <f t="shared" si="0"/>
        <v>#REF!</v>
      </c>
      <c r="G27" s="253"/>
      <c r="H27" s="1779"/>
      <c r="I27" s="249" t="s">
        <v>221</v>
      </c>
      <c r="J27" s="250"/>
      <c r="K27" s="250"/>
      <c r="L27" s="250"/>
      <c r="M27" s="251">
        <f t="shared" si="3"/>
        <v>0</v>
      </c>
      <c r="N27" s="251"/>
      <c r="O27" s="1777"/>
      <c r="P27" s="249" t="s">
        <v>221</v>
      </c>
      <c r="Q27" s="250"/>
      <c r="R27" s="250"/>
      <c r="S27" s="250"/>
      <c r="T27" s="251"/>
      <c r="U27" s="251"/>
      <c r="V27" s="1777"/>
      <c r="W27" s="249" t="s">
        <v>221</v>
      </c>
      <c r="X27" s="250"/>
      <c r="Y27" s="250"/>
      <c r="Z27" s="250"/>
      <c r="AA27" s="251"/>
      <c r="AB27" s="251"/>
      <c r="AC27" s="1777"/>
      <c r="AD27" s="249" t="s">
        <v>221</v>
      </c>
      <c r="AE27" s="250"/>
      <c r="AF27" s="250"/>
      <c r="AG27" s="250"/>
      <c r="AH27" s="251"/>
      <c r="AI27" s="251"/>
      <c r="AK27" s="255"/>
    </row>
    <row r="28" spans="1:37">
      <c r="A28" s="1777"/>
      <c r="B28" s="249" t="s">
        <v>222</v>
      </c>
      <c r="C28" s="250" t="e">
        <f t="shared" si="4"/>
        <v>#REF!</v>
      </c>
      <c r="D28" s="250" t="e">
        <f t="shared" si="1"/>
        <v>#REF!</v>
      </c>
      <c r="E28" s="250" t="e">
        <f t="shared" si="2"/>
        <v>#REF!</v>
      </c>
      <c r="F28" s="251" t="e">
        <f t="shared" si="0"/>
        <v>#REF!</v>
      </c>
      <c r="G28" s="253"/>
      <c r="H28" s="1779"/>
      <c r="I28" s="249" t="s">
        <v>222</v>
      </c>
      <c r="J28" s="250"/>
      <c r="K28" s="250"/>
      <c r="L28" s="250"/>
      <c r="M28" s="251">
        <f t="shared" si="3"/>
        <v>0</v>
      </c>
      <c r="N28" s="251"/>
      <c r="O28" s="1777"/>
      <c r="P28" s="249" t="s">
        <v>222</v>
      </c>
      <c r="Q28" s="250"/>
      <c r="R28" s="250"/>
      <c r="S28" s="250"/>
      <c r="T28" s="251"/>
      <c r="U28" s="251"/>
      <c r="V28" s="1777"/>
      <c r="W28" s="249" t="s">
        <v>222</v>
      </c>
      <c r="X28" s="250"/>
      <c r="Y28" s="250"/>
      <c r="Z28" s="250"/>
      <c r="AA28" s="251"/>
      <c r="AB28" s="251"/>
      <c r="AC28" s="1777"/>
      <c r="AD28" s="249" t="s">
        <v>222</v>
      </c>
      <c r="AE28" s="250"/>
      <c r="AF28" s="250"/>
      <c r="AG28" s="250"/>
      <c r="AH28" s="251"/>
      <c r="AI28" s="251"/>
      <c r="AK28" s="255"/>
    </row>
    <row r="29" spans="1:37">
      <c r="A29" s="1777"/>
      <c r="B29" s="249" t="s">
        <v>223</v>
      </c>
      <c r="C29" s="250" t="e">
        <f t="shared" si="4"/>
        <v>#REF!</v>
      </c>
      <c r="D29" s="250" t="e">
        <f t="shared" si="1"/>
        <v>#REF!</v>
      </c>
      <c r="E29" s="250" t="e">
        <f t="shared" si="2"/>
        <v>#REF!</v>
      </c>
      <c r="F29" s="251" t="e">
        <f t="shared" si="0"/>
        <v>#REF!</v>
      </c>
      <c r="G29" s="253"/>
      <c r="H29" s="1779"/>
      <c r="I29" s="249" t="s">
        <v>223</v>
      </c>
      <c r="J29" s="250"/>
      <c r="K29" s="250"/>
      <c r="L29" s="250"/>
      <c r="M29" s="251">
        <f t="shared" si="3"/>
        <v>0</v>
      </c>
      <c r="N29" s="251"/>
      <c r="O29" s="1777"/>
      <c r="P29" s="249" t="s">
        <v>223</v>
      </c>
      <c r="Q29" s="250"/>
      <c r="R29" s="250"/>
      <c r="S29" s="250"/>
      <c r="T29" s="251"/>
      <c r="U29" s="251"/>
      <c r="V29" s="1777"/>
      <c r="W29" s="249" t="s">
        <v>223</v>
      </c>
      <c r="X29" s="250"/>
      <c r="Y29" s="250"/>
      <c r="Z29" s="250"/>
      <c r="AA29" s="251"/>
      <c r="AB29" s="251"/>
      <c r="AC29" s="1777"/>
      <c r="AD29" s="249" t="s">
        <v>223</v>
      </c>
      <c r="AE29" s="250"/>
      <c r="AF29" s="250"/>
      <c r="AG29" s="250"/>
      <c r="AH29" s="251"/>
      <c r="AI29" s="251"/>
      <c r="AK29" s="255"/>
    </row>
    <row r="30" spans="1:37">
      <c r="A30" s="1777"/>
      <c r="B30" s="249" t="s">
        <v>224</v>
      </c>
      <c r="C30" s="250" t="e">
        <f t="shared" si="4"/>
        <v>#REF!</v>
      </c>
      <c r="D30" s="250" t="e">
        <f t="shared" si="1"/>
        <v>#REF!</v>
      </c>
      <c r="E30" s="250" t="e">
        <f t="shared" si="2"/>
        <v>#REF!</v>
      </c>
      <c r="F30" s="251" t="e">
        <f t="shared" si="0"/>
        <v>#REF!</v>
      </c>
      <c r="G30" s="253"/>
      <c r="H30" s="1779"/>
      <c r="I30" s="249" t="s">
        <v>224</v>
      </c>
      <c r="J30" s="250"/>
      <c r="K30" s="250"/>
      <c r="L30" s="250"/>
      <c r="M30" s="251">
        <f t="shared" si="3"/>
        <v>0</v>
      </c>
      <c r="N30" s="251"/>
      <c r="O30" s="1777"/>
      <c r="P30" s="249" t="s">
        <v>224</v>
      </c>
      <c r="Q30" s="250"/>
      <c r="R30" s="250"/>
      <c r="S30" s="250"/>
      <c r="T30" s="251"/>
      <c r="U30" s="251"/>
      <c r="V30" s="1777"/>
      <c r="W30" s="249" t="s">
        <v>224</v>
      </c>
      <c r="X30" s="250"/>
      <c r="Y30" s="250"/>
      <c r="Z30" s="250"/>
      <c r="AA30" s="251"/>
      <c r="AB30" s="251"/>
      <c r="AC30" s="1777"/>
      <c r="AD30" s="249" t="s">
        <v>224</v>
      </c>
      <c r="AE30" s="250"/>
      <c r="AF30" s="250"/>
      <c r="AG30" s="250"/>
      <c r="AH30" s="251"/>
      <c r="AI30" s="251"/>
      <c r="AK30" s="255"/>
    </row>
    <row r="31" spans="1:37">
      <c r="A31" s="1777"/>
      <c r="B31" s="249" t="s">
        <v>225</v>
      </c>
      <c r="C31" s="250" t="e">
        <f t="shared" si="4"/>
        <v>#REF!</v>
      </c>
      <c r="D31" s="250" t="e">
        <f t="shared" si="1"/>
        <v>#REF!</v>
      </c>
      <c r="E31" s="250" t="e">
        <f t="shared" si="2"/>
        <v>#REF!</v>
      </c>
      <c r="F31" s="251" t="e">
        <f t="shared" si="0"/>
        <v>#REF!</v>
      </c>
      <c r="G31" s="254" t="e">
        <f>SUM(D20:D31)</f>
        <v>#REF!</v>
      </c>
      <c r="H31" s="1780"/>
      <c r="I31" s="249" t="s">
        <v>225</v>
      </c>
      <c r="J31" s="250"/>
      <c r="K31" s="250"/>
      <c r="L31" s="250"/>
      <c r="M31" s="251">
        <f t="shared" si="3"/>
        <v>0</v>
      </c>
      <c r="N31" s="254">
        <f>SUM(K20:K31)</f>
        <v>0</v>
      </c>
      <c r="O31" s="1777"/>
      <c r="P31" s="249" t="s">
        <v>225</v>
      </c>
      <c r="Q31" s="250"/>
      <c r="R31" s="250"/>
      <c r="S31" s="250"/>
      <c r="T31" s="251"/>
      <c r="U31" s="251"/>
      <c r="V31" s="1777"/>
      <c r="W31" s="249" t="s">
        <v>225</v>
      </c>
      <c r="X31" s="250"/>
      <c r="Y31" s="250"/>
      <c r="Z31" s="250"/>
      <c r="AA31" s="251"/>
      <c r="AB31" s="251"/>
      <c r="AC31" s="1777"/>
      <c r="AD31" s="249" t="s">
        <v>225</v>
      </c>
      <c r="AE31" s="250"/>
      <c r="AF31" s="250"/>
      <c r="AG31" s="250"/>
      <c r="AH31" s="251"/>
      <c r="AI31" s="251"/>
      <c r="AJ31" s="230">
        <f>AJ19+1</f>
        <v>2023</v>
      </c>
      <c r="AK31" s="255" t="e">
        <f>G31+N31+U31+AB31+AI31</f>
        <v>#REF!</v>
      </c>
    </row>
    <row r="32" spans="1:37">
      <c r="A32" s="1777">
        <f>A20+1</f>
        <v>2024</v>
      </c>
      <c r="B32" s="249" t="s">
        <v>214</v>
      </c>
      <c r="C32" s="250" t="e">
        <f t="shared" si="4"/>
        <v>#REF!</v>
      </c>
      <c r="D32" s="250" t="e">
        <f t="shared" si="1"/>
        <v>#REF!</v>
      </c>
      <c r="E32" s="250" t="e">
        <f t="shared" si="2"/>
        <v>#REF!</v>
      </c>
      <c r="F32" s="251" t="e">
        <f t="shared" si="0"/>
        <v>#REF!</v>
      </c>
      <c r="G32" s="252"/>
      <c r="H32" s="1778">
        <f>H20+1</f>
        <v>2024</v>
      </c>
      <c r="I32" s="249" t="s">
        <v>214</v>
      </c>
      <c r="J32" s="250" t="e">
        <f>J5-J6</f>
        <v>#REF!</v>
      </c>
      <c r="K32" s="250" t="e">
        <f t="shared" ref="K32:K95" si="5">J32*$D$5/12</f>
        <v>#REF!</v>
      </c>
      <c r="L32" s="250" t="e">
        <f t="shared" ref="L32:L95" si="6">$J$5/$K$6</f>
        <v>#REF!</v>
      </c>
      <c r="M32" s="251" t="e">
        <f t="shared" si="3"/>
        <v>#REF!</v>
      </c>
      <c r="N32" s="251"/>
      <c r="O32" s="1777">
        <f>O20+1</f>
        <v>2024</v>
      </c>
      <c r="P32" s="249" t="s">
        <v>214</v>
      </c>
      <c r="Q32" s="250" t="e">
        <f>Q5-Q6</f>
        <v>#REF!</v>
      </c>
      <c r="R32" s="250" t="e">
        <f>Q32*$D$5/12</f>
        <v>#REF!</v>
      </c>
      <c r="S32" s="250" t="e">
        <f>$Q$5/R$6</f>
        <v>#REF!</v>
      </c>
      <c r="T32" s="251" t="e">
        <f>R32+S32</f>
        <v>#REF!</v>
      </c>
      <c r="U32" s="251"/>
      <c r="V32" s="1777">
        <f>V20+1</f>
        <v>2023</v>
      </c>
      <c r="W32" s="249" t="s">
        <v>214</v>
      </c>
      <c r="X32" s="250"/>
      <c r="Y32" s="250">
        <f>X32*$D$5/12</f>
        <v>0</v>
      </c>
      <c r="Z32" s="250"/>
      <c r="AA32" s="251">
        <f>Y32+Z32</f>
        <v>0</v>
      </c>
      <c r="AB32" s="251"/>
      <c r="AC32" s="1777">
        <f>AC20+1</f>
        <v>2023</v>
      </c>
      <c r="AD32" s="249" t="s">
        <v>214</v>
      </c>
      <c r="AE32" s="250"/>
      <c r="AF32" s="250">
        <f>AE32*$D$5/12</f>
        <v>0</v>
      </c>
      <c r="AG32" s="250"/>
      <c r="AH32" s="251">
        <f>AF32+AG32</f>
        <v>0</v>
      </c>
      <c r="AI32" s="251"/>
      <c r="AK32" s="255"/>
    </row>
    <row r="33" spans="1:37">
      <c r="A33" s="1777"/>
      <c r="B33" s="249" t="s">
        <v>215</v>
      </c>
      <c r="C33" s="250" t="e">
        <f t="shared" si="4"/>
        <v>#REF!</v>
      </c>
      <c r="D33" s="250" t="e">
        <f t="shared" si="1"/>
        <v>#REF!</v>
      </c>
      <c r="E33" s="250" t="e">
        <f t="shared" si="2"/>
        <v>#REF!</v>
      </c>
      <c r="F33" s="251" t="e">
        <f t="shared" si="0"/>
        <v>#REF!</v>
      </c>
      <c r="G33" s="253"/>
      <c r="H33" s="1779"/>
      <c r="I33" s="249" t="s">
        <v>215</v>
      </c>
      <c r="J33" s="250" t="e">
        <f t="shared" ref="J33:J96" si="7">J32-L32</f>
        <v>#REF!</v>
      </c>
      <c r="K33" s="250" t="e">
        <f t="shared" si="5"/>
        <v>#REF!</v>
      </c>
      <c r="L33" s="250" t="e">
        <f t="shared" si="6"/>
        <v>#REF!</v>
      </c>
      <c r="M33" s="251" t="e">
        <f t="shared" si="3"/>
        <v>#REF!</v>
      </c>
      <c r="N33" s="251"/>
      <c r="O33" s="1777"/>
      <c r="P33" s="249" t="s">
        <v>215</v>
      </c>
      <c r="Q33" s="250" t="e">
        <f>Q32-S32</f>
        <v>#REF!</v>
      </c>
      <c r="R33" s="250" t="e">
        <f t="shared" ref="R33:R96" si="8">Q33*$D$5/12</f>
        <v>#REF!</v>
      </c>
      <c r="S33" s="250" t="e">
        <f t="shared" ref="S33:S43" si="9">$Q$5/R$6</f>
        <v>#REF!</v>
      </c>
      <c r="T33" s="251" t="e">
        <f>R33+S33</f>
        <v>#REF!</v>
      </c>
      <c r="U33" s="251"/>
      <c r="V33" s="1777"/>
      <c r="W33" s="249" t="s">
        <v>215</v>
      </c>
      <c r="X33" s="250"/>
      <c r="Y33" s="250">
        <f t="shared" ref="Y33:Y67" si="10">X33*$D$5/12</f>
        <v>0</v>
      </c>
      <c r="Z33" s="250"/>
      <c r="AA33" s="251">
        <f>Y33+Z33</f>
        <v>0</v>
      </c>
      <c r="AB33" s="251"/>
      <c r="AC33" s="1777"/>
      <c r="AD33" s="249" t="s">
        <v>215</v>
      </c>
      <c r="AE33" s="250"/>
      <c r="AF33" s="250">
        <f t="shared" ref="AF33:AF67" si="11">AE33*$D$5/12</f>
        <v>0</v>
      </c>
      <c r="AG33" s="250"/>
      <c r="AH33" s="251">
        <f>AF33+AG33</f>
        <v>0</v>
      </c>
      <c r="AI33" s="251"/>
      <c r="AK33" s="255"/>
    </row>
    <row r="34" spans="1:37">
      <c r="A34" s="1777"/>
      <c r="B34" s="249" t="s">
        <v>216</v>
      </c>
      <c r="C34" s="250" t="e">
        <f t="shared" si="4"/>
        <v>#REF!</v>
      </c>
      <c r="D34" s="250" t="e">
        <f t="shared" si="1"/>
        <v>#REF!</v>
      </c>
      <c r="E34" s="250" t="e">
        <f t="shared" si="2"/>
        <v>#REF!</v>
      </c>
      <c r="F34" s="251" t="e">
        <f t="shared" si="0"/>
        <v>#REF!</v>
      </c>
      <c r="G34" s="253"/>
      <c r="H34" s="1779"/>
      <c r="I34" s="249" t="s">
        <v>216</v>
      </c>
      <c r="J34" s="250" t="e">
        <f>J33-L33</f>
        <v>#REF!</v>
      </c>
      <c r="K34" s="250" t="e">
        <f t="shared" si="5"/>
        <v>#REF!</v>
      </c>
      <c r="L34" s="250" t="e">
        <f t="shared" si="6"/>
        <v>#REF!</v>
      </c>
      <c r="M34" s="251" t="e">
        <f t="shared" si="3"/>
        <v>#REF!</v>
      </c>
      <c r="N34" s="251"/>
      <c r="O34" s="1777"/>
      <c r="P34" s="249" t="s">
        <v>216</v>
      </c>
      <c r="Q34" s="250" t="e">
        <f t="shared" ref="Q34:Q42" si="12">Q33-S33</f>
        <v>#REF!</v>
      </c>
      <c r="R34" s="250" t="e">
        <f t="shared" si="8"/>
        <v>#REF!</v>
      </c>
      <c r="S34" s="250" t="e">
        <f t="shared" si="9"/>
        <v>#REF!</v>
      </c>
      <c r="T34" s="251" t="e">
        <f t="shared" ref="T34:T97" si="13">R34+S34</f>
        <v>#REF!</v>
      </c>
      <c r="U34" s="251"/>
      <c r="V34" s="1777"/>
      <c r="W34" s="249" t="s">
        <v>216</v>
      </c>
      <c r="X34" s="250"/>
      <c r="Y34" s="250">
        <f t="shared" si="10"/>
        <v>0</v>
      </c>
      <c r="Z34" s="250"/>
      <c r="AA34" s="251">
        <f t="shared" ref="AA34:AA97" si="14">Y34+Z34</f>
        <v>0</v>
      </c>
      <c r="AB34" s="251"/>
      <c r="AC34" s="1777"/>
      <c r="AD34" s="249" t="s">
        <v>216</v>
      </c>
      <c r="AE34" s="250"/>
      <c r="AF34" s="250">
        <f t="shared" si="11"/>
        <v>0</v>
      </c>
      <c r="AG34" s="250"/>
      <c r="AH34" s="251">
        <f t="shared" ref="AH34:AH97" si="15">AF34+AG34</f>
        <v>0</v>
      </c>
      <c r="AI34" s="251"/>
      <c r="AK34" s="255"/>
    </row>
    <row r="35" spans="1:37">
      <c r="A35" s="1777"/>
      <c r="B35" s="249" t="s">
        <v>217</v>
      </c>
      <c r="C35" s="250" t="e">
        <f t="shared" si="4"/>
        <v>#REF!</v>
      </c>
      <c r="D35" s="250" t="e">
        <f t="shared" si="1"/>
        <v>#REF!</v>
      </c>
      <c r="E35" s="250" t="e">
        <f t="shared" si="2"/>
        <v>#REF!</v>
      </c>
      <c r="F35" s="251" t="e">
        <f t="shared" si="0"/>
        <v>#REF!</v>
      </c>
      <c r="G35" s="253"/>
      <c r="H35" s="1779"/>
      <c r="I35" s="249" t="s">
        <v>217</v>
      </c>
      <c r="J35" s="250" t="e">
        <f t="shared" si="7"/>
        <v>#REF!</v>
      </c>
      <c r="K35" s="250" t="e">
        <f t="shared" si="5"/>
        <v>#REF!</v>
      </c>
      <c r="L35" s="250" t="e">
        <f t="shared" si="6"/>
        <v>#REF!</v>
      </c>
      <c r="M35" s="251" t="e">
        <f t="shared" si="3"/>
        <v>#REF!</v>
      </c>
      <c r="N35" s="251"/>
      <c r="O35" s="1777"/>
      <c r="P35" s="249" t="s">
        <v>217</v>
      </c>
      <c r="Q35" s="250" t="e">
        <f t="shared" si="12"/>
        <v>#REF!</v>
      </c>
      <c r="R35" s="250" t="e">
        <f t="shared" si="8"/>
        <v>#REF!</v>
      </c>
      <c r="S35" s="250" t="e">
        <f t="shared" si="9"/>
        <v>#REF!</v>
      </c>
      <c r="T35" s="251" t="e">
        <f t="shared" si="13"/>
        <v>#REF!</v>
      </c>
      <c r="U35" s="251"/>
      <c r="V35" s="1777"/>
      <c r="W35" s="249" t="s">
        <v>217</v>
      </c>
      <c r="X35" s="250"/>
      <c r="Y35" s="250">
        <f t="shared" si="10"/>
        <v>0</v>
      </c>
      <c r="Z35" s="250"/>
      <c r="AA35" s="251">
        <f t="shared" si="14"/>
        <v>0</v>
      </c>
      <c r="AB35" s="251"/>
      <c r="AC35" s="1777"/>
      <c r="AD35" s="249" t="s">
        <v>217</v>
      </c>
      <c r="AE35" s="250"/>
      <c r="AF35" s="250">
        <f t="shared" si="11"/>
        <v>0</v>
      </c>
      <c r="AG35" s="250"/>
      <c r="AH35" s="251">
        <f t="shared" si="15"/>
        <v>0</v>
      </c>
      <c r="AI35" s="251"/>
      <c r="AK35" s="255"/>
    </row>
    <row r="36" spans="1:37">
      <c r="A36" s="1777"/>
      <c r="B36" s="249" t="s">
        <v>218</v>
      </c>
      <c r="C36" s="250" t="e">
        <f t="shared" si="4"/>
        <v>#REF!</v>
      </c>
      <c r="D36" s="250" t="e">
        <f t="shared" si="1"/>
        <v>#REF!</v>
      </c>
      <c r="E36" s="250" t="e">
        <f t="shared" si="2"/>
        <v>#REF!</v>
      </c>
      <c r="F36" s="251" t="e">
        <f t="shared" si="0"/>
        <v>#REF!</v>
      </c>
      <c r="G36" s="253"/>
      <c r="H36" s="1779"/>
      <c r="I36" s="249" t="s">
        <v>218</v>
      </c>
      <c r="J36" s="250" t="e">
        <f t="shared" si="7"/>
        <v>#REF!</v>
      </c>
      <c r="K36" s="250" t="e">
        <f t="shared" si="5"/>
        <v>#REF!</v>
      </c>
      <c r="L36" s="250" t="e">
        <f t="shared" si="6"/>
        <v>#REF!</v>
      </c>
      <c r="M36" s="251" t="e">
        <f t="shared" si="3"/>
        <v>#REF!</v>
      </c>
      <c r="N36" s="251"/>
      <c r="O36" s="1777"/>
      <c r="P36" s="249" t="s">
        <v>218</v>
      </c>
      <c r="Q36" s="250" t="e">
        <f t="shared" si="12"/>
        <v>#REF!</v>
      </c>
      <c r="R36" s="250" t="e">
        <f t="shared" si="8"/>
        <v>#REF!</v>
      </c>
      <c r="S36" s="250" t="e">
        <f t="shared" si="9"/>
        <v>#REF!</v>
      </c>
      <c r="T36" s="251" t="e">
        <f t="shared" si="13"/>
        <v>#REF!</v>
      </c>
      <c r="U36" s="251"/>
      <c r="V36" s="1777"/>
      <c r="W36" s="249" t="s">
        <v>218</v>
      </c>
      <c r="X36" s="250"/>
      <c r="Y36" s="250">
        <f t="shared" si="10"/>
        <v>0</v>
      </c>
      <c r="Z36" s="250"/>
      <c r="AA36" s="251">
        <f t="shared" si="14"/>
        <v>0</v>
      </c>
      <c r="AB36" s="251"/>
      <c r="AC36" s="1777"/>
      <c r="AD36" s="249" t="s">
        <v>218</v>
      </c>
      <c r="AE36" s="250"/>
      <c r="AF36" s="250">
        <f t="shared" si="11"/>
        <v>0</v>
      </c>
      <c r="AG36" s="250"/>
      <c r="AH36" s="251">
        <f t="shared" si="15"/>
        <v>0</v>
      </c>
      <c r="AI36" s="251"/>
      <c r="AK36" s="255"/>
    </row>
    <row r="37" spans="1:37">
      <c r="A37" s="1777"/>
      <c r="B37" s="249" t="s">
        <v>219</v>
      </c>
      <c r="C37" s="250" t="e">
        <f t="shared" si="4"/>
        <v>#REF!</v>
      </c>
      <c r="D37" s="250" t="e">
        <f t="shared" si="1"/>
        <v>#REF!</v>
      </c>
      <c r="E37" s="250" t="e">
        <f t="shared" si="2"/>
        <v>#REF!</v>
      </c>
      <c r="F37" s="251" t="e">
        <f t="shared" si="0"/>
        <v>#REF!</v>
      </c>
      <c r="G37" s="253"/>
      <c r="H37" s="1779"/>
      <c r="I37" s="249" t="s">
        <v>219</v>
      </c>
      <c r="J37" s="250" t="e">
        <f t="shared" si="7"/>
        <v>#REF!</v>
      </c>
      <c r="K37" s="250" t="e">
        <f t="shared" si="5"/>
        <v>#REF!</v>
      </c>
      <c r="L37" s="250" t="e">
        <f t="shared" si="6"/>
        <v>#REF!</v>
      </c>
      <c r="M37" s="251" t="e">
        <f t="shared" si="3"/>
        <v>#REF!</v>
      </c>
      <c r="N37" s="251"/>
      <c r="O37" s="1777"/>
      <c r="P37" s="249" t="s">
        <v>219</v>
      </c>
      <c r="Q37" s="250" t="e">
        <f t="shared" si="12"/>
        <v>#REF!</v>
      </c>
      <c r="R37" s="250" t="e">
        <f t="shared" si="8"/>
        <v>#REF!</v>
      </c>
      <c r="S37" s="250" t="e">
        <f t="shared" si="9"/>
        <v>#REF!</v>
      </c>
      <c r="T37" s="251" t="e">
        <f t="shared" si="13"/>
        <v>#REF!</v>
      </c>
      <c r="U37" s="251"/>
      <c r="V37" s="1777"/>
      <c r="W37" s="249" t="s">
        <v>219</v>
      </c>
      <c r="X37" s="250"/>
      <c r="Y37" s="250">
        <f t="shared" si="10"/>
        <v>0</v>
      </c>
      <c r="Z37" s="250"/>
      <c r="AA37" s="251">
        <f t="shared" si="14"/>
        <v>0</v>
      </c>
      <c r="AB37" s="251"/>
      <c r="AC37" s="1777"/>
      <c r="AD37" s="249" t="s">
        <v>219</v>
      </c>
      <c r="AE37" s="250"/>
      <c r="AF37" s="250">
        <f t="shared" si="11"/>
        <v>0</v>
      </c>
      <c r="AG37" s="250"/>
      <c r="AH37" s="251">
        <f t="shared" si="15"/>
        <v>0</v>
      </c>
      <c r="AI37" s="251"/>
      <c r="AK37" s="255"/>
    </row>
    <row r="38" spans="1:37">
      <c r="A38" s="1777"/>
      <c r="B38" s="249" t="s">
        <v>220</v>
      </c>
      <c r="C38" s="250" t="e">
        <f t="shared" si="4"/>
        <v>#REF!</v>
      </c>
      <c r="D38" s="250" t="e">
        <f t="shared" si="1"/>
        <v>#REF!</v>
      </c>
      <c r="E38" s="250" t="e">
        <f t="shared" si="2"/>
        <v>#REF!</v>
      </c>
      <c r="F38" s="251" t="e">
        <f t="shared" si="0"/>
        <v>#REF!</v>
      </c>
      <c r="G38" s="253"/>
      <c r="H38" s="1779"/>
      <c r="I38" s="249" t="s">
        <v>220</v>
      </c>
      <c r="J38" s="250" t="e">
        <f t="shared" si="7"/>
        <v>#REF!</v>
      </c>
      <c r="K38" s="250" t="e">
        <f t="shared" si="5"/>
        <v>#REF!</v>
      </c>
      <c r="L38" s="250" t="e">
        <f t="shared" si="6"/>
        <v>#REF!</v>
      </c>
      <c r="M38" s="251" t="e">
        <f t="shared" si="3"/>
        <v>#REF!</v>
      </c>
      <c r="N38" s="251"/>
      <c r="O38" s="1777"/>
      <c r="P38" s="249" t="s">
        <v>220</v>
      </c>
      <c r="Q38" s="250" t="e">
        <f t="shared" si="12"/>
        <v>#REF!</v>
      </c>
      <c r="R38" s="250" t="e">
        <f t="shared" si="8"/>
        <v>#REF!</v>
      </c>
      <c r="S38" s="250" t="e">
        <f t="shared" si="9"/>
        <v>#REF!</v>
      </c>
      <c r="T38" s="251" t="e">
        <f t="shared" si="13"/>
        <v>#REF!</v>
      </c>
      <c r="U38" s="251"/>
      <c r="V38" s="1777"/>
      <c r="W38" s="249" t="s">
        <v>220</v>
      </c>
      <c r="X38" s="250"/>
      <c r="Y38" s="250">
        <f t="shared" si="10"/>
        <v>0</v>
      </c>
      <c r="Z38" s="250"/>
      <c r="AA38" s="251">
        <f t="shared" si="14"/>
        <v>0</v>
      </c>
      <c r="AB38" s="251"/>
      <c r="AC38" s="1777"/>
      <c r="AD38" s="249" t="s">
        <v>220</v>
      </c>
      <c r="AE38" s="250"/>
      <c r="AF38" s="250">
        <f t="shared" si="11"/>
        <v>0</v>
      </c>
      <c r="AG38" s="250"/>
      <c r="AH38" s="251">
        <f t="shared" si="15"/>
        <v>0</v>
      </c>
      <c r="AI38" s="251"/>
      <c r="AK38" s="255"/>
    </row>
    <row r="39" spans="1:37">
      <c r="A39" s="1777"/>
      <c r="B39" s="249" t="s">
        <v>221</v>
      </c>
      <c r="C39" s="250" t="e">
        <f t="shared" si="4"/>
        <v>#REF!</v>
      </c>
      <c r="D39" s="250" t="e">
        <f t="shared" si="1"/>
        <v>#REF!</v>
      </c>
      <c r="E39" s="250" t="e">
        <f t="shared" si="2"/>
        <v>#REF!</v>
      </c>
      <c r="F39" s="251" t="e">
        <f t="shared" si="0"/>
        <v>#REF!</v>
      </c>
      <c r="G39" s="253"/>
      <c r="H39" s="1779"/>
      <c r="I39" s="249" t="s">
        <v>221</v>
      </c>
      <c r="J39" s="250" t="e">
        <f t="shared" si="7"/>
        <v>#REF!</v>
      </c>
      <c r="K39" s="250" t="e">
        <f t="shared" si="5"/>
        <v>#REF!</v>
      </c>
      <c r="L39" s="250" t="e">
        <f t="shared" si="6"/>
        <v>#REF!</v>
      </c>
      <c r="M39" s="251" t="e">
        <f t="shared" si="3"/>
        <v>#REF!</v>
      </c>
      <c r="N39" s="251"/>
      <c r="O39" s="1777"/>
      <c r="P39" s="249" t="s">
        <v>221</v>
      </c>
      <c r="Q39" s="250" t="e">
        <f t="shared" si="12"/>
        <v>#REF!</v>
      </c>
      <c r="R39" s="250" t="e">
        <f t="shared" si="8"/>
        <v>#REF!</v>
      </c>
      <c r="S39" s="250" t="e">
        <f t="shared" si="9"/>
        <v>#REF!</v>
      </c>
      <c r="T39" s="251" t="e">
        <f t="shared" si="13"/>
        <v>#REF!</v>
      </c>
      <c r="U39" s="251"/>
      <c r="V39" s="1777"/>
      <c r="W39" s="249" t="s">
        <v>221</v>
      </c>
      <c r="X39" s="250"/>
      <c r="Y39" s="250">
        <f t="shared" si="10"/>
        <v>0</v>
      </c>
      <c r="Z39" s="250"/>
      <c r="AA39" s="251">
        <f t="shared" si="14"/>
        <v>0</v>
      </c>
      <c r="AB39" s="251"/>
      <c r="AC39" s="1777"/>
      <c r="AD39" s="249" t="s">
        <v>221</v>
      </c>
      <c r="AE39" s="250"/>
      <c r="AF39" s="250">
        <f t="shared" si="11"/>
        <v>0</v>
      </c>
      <c r="AG39" s="250"/>
      <c r="AH39" s="251">
        <f t="shared" si="15"/>
        <v>0</v>
      </c>
      <c r="AI39" s="251"/>
      <c r="AK39" s="255"/>
    </row>
    <row r="40" spans="1:37">
      <c r="A40" s="1777"/>
      <c r="B40" s="249" t="s">
        <v>222</v>
      </c>
      <c r="C40" s="250" t="e">
        <f t="shared" si="4"/>
        <v>#REF!</v>
      </c>
      <c r="D40" s="250" t="e">
        <f t="shared" si="1"/>
        <v>#REF!</v>
      </c>
      <c r="E40" s="250" t="e">
        <f t="shared" si="2"/>
        <v>#REF!</v>
      </c>
      <c r="F40" s="251" t="e">
        <f t="shared" si="0"/>
        <v>#REF!</v>
      </c>
      <c r="G40" s="253"/>
      <c r="H40" s="1779"/>
      <c r="I40" s="249" t="s">
        <v>222</v>
      </c>
      <c r="J40" s="250" t="e">
        <f t="shared" si="7"/>
        <v>#REF!</v>
      </c>
      <c r="K40" s="250" t="e">
        <f t="shared" si="5"/>
        <v>#REF!</v>
      </c>
      <c r="L40" s="250" t="e">
        <f t="shared" si="6"/>
        <v>#REF!</v>
      </c>
      <c r="M40" s="251" t="e">
        <f t="shared" si="3"/>
        <v>#REF!</v>
      </c>
      <c r="N40" s="251"/>
      <c r="O40" s="1777"/>
      <c r="P40" s="249" t="s">
        <v>222</v>
      </c>
      <c r="Q40" s="250" t="e">
        <f t="shared" si="12"/>
        <v>#REF!</v>
      </c>
      <c r="R40" s="250" t="e">
        <f t="shared" si="8"/>
        <v>#REF!</v>
      </c>
      <c r="S40" s="250" t="e">
        <f t="shared" si="9"/>
        <v>#REF!</v>
      </c>
      <c r="T40" s="251" t="e">
        <f t="shared" si="13"/>
        <v>#REF!</v>
      </c>
      <c r="U40" s="251"/>
      <c r="V40" s="1777"/>
      <c r="W40" s="249" t="s">
        <v>222</v>
      </c>
      <c r="X40" s="250"/>
      <c r="Y40" s="250">
        <f t="shared" si="10"/>
        <v>0</v>
      </c>
      <c r="Z40" s="250"/>
      <c r="AA40" s="251">
        <f t="shared" si="14"/>
        <v>0</v>
      </c>
      <c r="AB40" s="251"/>
      <c r="AC40" s="1777"/>
      <c r="AD40" s="249" t="s">
        <v>222</v>
      </c>
      <c r="AE40" s="250"/>
      <c r="AF40" s="250">
        <f t="shared" si="11"/>
        <v>0</v>
      </c>
      <c r="AG40" s="250"/>
      <c r="AH40" s="251">
        <f t="shared" si="15"/>
        <v>0</v>
      </c>
      <c r="AI40" s="251"/>
      <c r="AK40" s="255"/>
    </row>
    <row r="41" spans="1:37">
      <c r="A41" s="1777"/>
      <c r="B41" s="249" t="s">
        <v>223</v>
      </c>
      <c r="C41" s="250" t="e">
        <f t="shared" si="4"/>
        <v>#REF!</v>
      </c>
      <c r="D41" s="250" t="e">
        <f t="shared" si="1"/>
        <v>#REF!</v>
      </c>
      <c r="E41" s="250" t="e">
        <f t="shared" si="2"/>
        <v>#REF!</v>
      </c>
      <c r="F41" s="251" t="e">
        <f t="shared" si="0"/>
        <v>#REF!</v>
      </c>
      <c r="G41" s="253"/>
      <c r="H41" s="1779"/>
      <c r="I41" s="249" t="s">
        <v>223</v>
      </c>
      <c r="J41" s="250" t="e">
        <f t="shared" si="7"/>
        <v>#REF!</v>
      </c>
      <c r="K41" s="250" t="e">
        <f t="shared" si="5"/>
        <v>#REF!</v>
      </c>
      <c r="L41" s="250" t="e">
        <f t="shared" si="6"/>
        <v>#REF!</v>
      </c>
      <c r="M41" s="251" t="e">
        <f t="shared" si="3"/>
        <v>#REF!</v>
      </c>
      <c r="N41" s="251"/>
      <c r="O41" s="1777"/>
      <c r="P41" s="249" t="s">
        <v>223</v>
      </c>
      <c r="Q41" s="250" t="e">
        <f>Q40-S40</f>
        <v>#REF!</v>
      </c>
      <c r="R41" s="250" t="e">
        <f>Q41*$D$5/12</f>
        <v>#REF!</v>
      </c>
      <c r="S41" s="250" t="e">
        <f t="shared" si="9"/>
        <v>#REF!</v>
      </c>
      <c r="T41" s="251" t="e">
        <f t="shared" si="13"/>
        <v>#REF!</v>
      </c>
      <c r="U41" s="251"/>
      <c r="V41" s="1777"/>
      <c r="W41" s="249" t="s">
        <v>223</v>
      </c>
      <c r="X41" s="250"/>
      <c r="Y41" s="250">
        <f t="shared" si="10"/>
        <v>0</v>
      </c>
      <c r="Z41" s="250"/>
      <c r="AA41" s="251">
        <f t="shared" si="14"/>
        <v>0</v>
      </c>
      <c r="AB41" s="251"/>
      <c r="AC41" s="1777"/>
      <c r="AD41" s="249" t="s">
        <v>223</v>
      </c>
      <c r="AE41" s="250"/>
      <c r="AF41" s="250">
        <f t="shared" si="11"/>
        <v>0</v>
      </c>
      <c r="AG41" s="250"/>
      <c r="AH41" s="251">
        <f t="shared" si="15"/>
        <v>0</v>
      </c>
      <c r="AI41" s="251"/>
      <c r="AK41" s="255"/>
    </row>
    <row r="42" spans="1:37">
      <c r="A42" s="1777"/>
      <c r="B42" s="249" t="s">
        <v>224</v>
      </c>
      <c r="C42" s="250" t="e">
        <f t="shared" si="4"/>
        <v>#REF!</v>
      </c>
      <c r="D42" s="250" t="e">
        <f t="shared" si="1"/>
        <v>#REF!</v>
      </c>
      <c r="E42" s="250" t="e">
        <f t="shared" si="2"/>
        <v>#REF!</v>
      </c>
      <c r="F42" s="251" t="e">
        <f t="shared" si="0"/>
        <v>#REF!</v>
      </c>
      <c r="G42" s="253"/>
      <c r="H42" s="1779"/>
      <c r="I42" s="249" t="s">
        <v>224</v>
      </c>
      <c r="J42" s="250" t="e">
        <f t="shared" si="7"/>
        <v>#REF!</v>
      </c>
      <c r="K42" s="250" t="e">
        <f t="shared" si="5"/>
        <v>#REF!</v>
      </c>
      <c r="L42" s="250" t="e">
        <f t="shared" si="6"/>
        <v>#REF!</v>
      </c>
      <c r="M42" s="251" t="e">
        <f t="shared" si="3"/>
        <v>#REF!</v>
      </c>
      <c r="N42" s="251"/>
      <c r="O42" s="1777"/>
      <c r="P42" s="249" t="s">
        <v>224</v>
      </c>
      <c r="Q42" s="250" t="e">
        <f t="shared" si="12"/>
        <v>#REF!</v>
      </c>
      <c r="R42" s="250" t="e">
        <f t="shared" si="8"/>
        <v>#REF!</v>
      </c>
      <c r="S42" s="250" t="e">
        <f t="shared" si="9"/>
        <v>#REF!</v>
      </c>
      <c r="T42" s="251" t="e">
        <f t="shared" si="13"/>
        <v>#REF!</v>
      </c>
      <c r="U42" s="251"/>
      <c r="V42" s="1777"/>
      <c r="W42" s="249" t="s">
        <v>224</v>
      </c>
      <c r="X42" s="250"/>
      <c r="Y42" s="250">
        <f t="shared" si="10"/>
        <v>0</v>
      </c>
      <c r="Z42" s="250"/>
      <c r="AA42" s="251">
        <f t="shared" si="14"/>
        <v>0</v>
      </c>
      <c r="AB42" s="251"/>
      <c r="AC42" s="1777"/>
      <c r="AD42" s="249" t="s">
        <v>224</v>
      </c>
      <c r="AE42" s="250"/>
      <c r="AF42" s="250">
        <f t="shared" si="11"/>
        <v>0</v>
      </c>
      <c r="AG42" s="250"/>
      <c r="AH42" s="251">
        <f t="shared" si="15"/>
        <v>0</v>
      </c>
      <c r="AI42" s="251"/>
      <c r="AK42" s="255"/>
    </row>
    <row r="43" spans="1:37">
      <c r="A43" s="1777"/>
      <c r="B43" s="249" t="s">
        <v>225</v>
      </c>
      <c r="C43" s="250" t="e">
        <f t="shared" si="4"/>
        <v>#REF!</v>
      </c>
      <c r="D43" s="250" t="e">
        <f t="shared" si="1"/>
        <v>#REF!</v>
      </c>
      <c r="E43" s="250" t="e">
        <f t="shared" si="2"/>
        <v>#REF!</v>
      </c>
      <c r="F43" s="251" t="e">
        <f t="shared" si="0"/>
        <v>#REF!</v>
      </c>
      <c r="G43" s="254" t="e">
        <f>SUM(D32:D43)</f>
        <v>#REF!</v>
      </c>
      <c r="H43" s="1780"/>
      <c r="I43" s="249" t="s">
        <v>225</v>
      </c>
      <c r="J43" s="250" t="e">
        <f t="shared" si="7"/>
        <v>#REF!</v>
      </c>
      <c r="K43" s="250" t="e">
        <f t="shared" si="5"/>
        <v>#REF!</v>
      </c>
      <c r="L43" s="250" t="e">
        <f t="shared" si="6"/>
        <v>#REF!</v>
      </c>
      <c r="M43" s="251" t="e">
        <f t="shared" si="3"/>
        <v>#REF!</v>
      </c>
      <c r="N43" s="254" t="e">
        <f>SUM(K32:K43)</f>
        <v>#REF!</v>
      </c>
      <c r="O43" s="1777"/>
      <c r="P43" s="249" t="s">
        <v>225</v>
      </c>
      <c r="Q43" s="250" t="e">
        <f>Q4-Q5</f>
        <v>#REF!</v>
      </c>
      <c r="R43" s="250" t="e">
        <f t="shared" si="8"/>
        <v>#REF!</v>
      </c>
      <c r="S43" s="250" t="e">
        <f t="shared" si="9"/>
        <v>#REF!</v>
      </c>
      <c r="T43" s="251" t="e">
        <f t="shared" si="13"/>
        <v>#REF!</v>
      </c>
      <c r="U43" s="254" t="e">
        <f>SUM(R32:R43)</f>
        <v>#REF!</v>
      </c>
      <c r="V43" s="1777"/>
      <c r="W43" s="249" t="s">
        <v>225</v>
      </c>
      <c r="X43" s="250"/>
      <c r="Y43" s="250">
        <f t="shared" si="10"/>
        <v>0</v>
      </c>
      <c r="Z43" s="250"/>
      <c r="AA43" s="251">
        <f t="shared" si="14"/>
        <v>0</v>
      </c>
      <c r="AB43" s="254">
        <f>SUM(Y32:Y43)</f>
        <v>0</v>
      </c>
      <c r="AC43" s="1777"/>
      <c r="AD43" s="249" t="s">
        <v>225</v>
      </c>
      <c r="AE43" s="250"/>
      <c r="AF43" s="250">
        <f t="shared" si="11"/>
        <v>0</v>
      </c>
      <c r="AG43" s="250"/>
      <c r="AH43" s="251">
        <f t="shared" si="15"/>
        <v>0</v>
      </c>
      <c r="AI43" s="254">
        <f>SUM(AF32:AF43)</f>
        <v>0</v>
      </c>
      <c r="AJ43" s="230">
        <f>AJ31+1</f>
        <v>2024</v>
      </c>
      <c r="AK43" s="255" t="e">
        <f>G43+N43+U43+AB43+AI43</f>
        <v>#REF!</v>
      </c>
    </row>
    <row r="44" spans="1:37">
      <c r="A44" s="1777">
        <f>A32+1</f>
        <v>2025</v>
      </c>
      <c r="B44" s="249" t="s">
        <v>214</v>
      </c>
      <c r="C44" s="250" t="e">
        <f t="shared" si="4"/>
        <v>#REF!</v>
      </c>
      <c r="D44" s="250" t="e">
        <f t="shared" si="1"/>
        <v>#REF!</v>
      </c>
      <c r="E44" s="250" t="e">
        <f t="shared" si="2"/>
        <v>#REF!</v>
      </c>
      <c r="F44" s="251" t="e">
        <f t="shared" si="0"/>
        <v>#REF!</v>
      </c>
      <c r="G44" s="252"/>
      <c r="H44" s="1778">
        <f>H32+1</f>
        <v>2025</v>
      </c>
      <c r="I44" s="249" t="s">
        <v>214</v>
      </c>
      <c r="J44" s="250" t="e">
        <f t="shared" si="7"/>
        <v>#REF!</v>
      </c>
      <c r="K44" s="250" t="e">
        <f t="shared" si="5"/>
        <v>#REF!</v>
      </c>
      <c r="L44" s="250" t="e">
        <f t="shared" si="6"/>
        <v>#REF!</v>
      </c>
      <c r="M44" s="251" t="e">
        <f t="shared" si="3"/>
        <v>#REF!</v>
      </c>
      <c r="N44" s="251"/>
      <c r="O44" s="1777">
        <f>O32+1</f>
        <v>2025</v>
      </c>
      <c r="P44" s="249" t="s">
        <v>214</v>
      </c>
      <c r="Q44" s="250" t="e">
        <f>Q5-Q6</f>
        <v>#REF!</v>
      </c>
      <c r="R44" s="250" t="e">
        <f>Q44*$R$5/12</f>
        <v>#REF!</v>
      </c>
      <c r="S44" s="250" t="e">
        <f>$Q$5/R$6</f>
        <v>#REF!</v>
      </c>
      <c r="T44" s="251" t="e">
        <f t="shared" si="13"/>
        <v>#REF!</v>
      </c>
      <c r="U44" s="251"/>
      <c r="V44" s="1777">
        <f>V32+1</f>
        <v>2024</v>
      </c>
      <c r="W44" s="249" t="s">
        <v>214</v>
      </c>
      <c r="X44" s="250"/>
      <c r="Y44" s="250">
        <f t="shared" si="10"/>
        <v>0</v>
      </c>
      <c r="Z44" s="250"/>
      <c r="AA44" s="251">
        <f t="shared" si="14"/>
        <v>0</v>
      </c>
      <c r="AB44" s="251"/>
      <c r="AC44" s="1777">
        <f>AC32+1</f>
        <v>2024</v>
      </c>
      <c r="AD44" s="249" t="s">
        <v>214</v>
      </c>
      <c r="AE44" s="250"/>
      <c r="AF44" s="250">
        <f t="shared" si="11"/>
        <v>0</v>
      </c>
      <c r="AG44" s="250"/>
      <c r="AH44" s="251">
        <f t="shared" si="15"/>
        <v>0</v>
      </c>
      <c r="AI44" s="251"/>
      <c r="AK44" s="255"/>
    </row>
    <row r="45" spans="1:37">
      <c r="A45" s="1777"/>
      <c r="B45" s="249" t="s">
        <v>215</v>
      </c>
      <c r="C45" s="250" t="e">
        <f t="shared" si="4"/>
        <v>#REF!</v>
      </c>
      <c r="D45" s="250" t="e">
        <f t="shared" si="1"/>
        <v>#REF!</v>
      </c>
      <c r="E45" s="250" t="e">
        <f t="shared" si="2"/>
        <v>#REF!</v>
      </c>
      <c r="F45" s="251" t="e">
        <f t="shared" si="0"/>
        <v>#REF!</v>
      </c>
      <c r="G45" s="253"/>
      <c r="H45" s="1779"/>
      <c r="I45" s="249" t="s">
        <v>215</v>
      </c>
      <c r="J45" s="250" t="e">
        <f t="shared" si="7"/>
        <v>#REF!</v>
      </c>
      <c r="K45" s="250" t="e">
        <f t="shared" si="5"/>
        <v>#REF!</v>
      </c>
      <c r="L45" s="250" t="e">
        <f t="shared" si="6"/>
        <v>#REF!</v>
      </c>
      <c r="M45" s="251" t="e">
        <f t="shared" si="3"/>
        <v>#REF!</v>
      </c>
      <c r="N45" s="251"/>
      <c r="O45" s="1777"/>
      <c r="P45" s="249" t="s">
        <v>215</v>
      </c>
      <c r="Q45" s="250" t="e">
        <f>Q44-S44</f>
        <v>#REF!</v>
      </c>
      <c r="R45" s="250" t="e">
        <f t="shared" si="8"/>
        <v>#REF!</v>
      </c>
      <c r="S45" s="250" t="e">
        <f t="shared" ref="S45:S108" si="16">$Q$5/R$6</f>
        <v>#REF!</v>
      </c>
      <c r="T45" s="251" t="e">
        <f t="shared" si="13"/>
        <v>#REF!</v>
      </c>
      <c r="U45" s="251"/>
      <c r="V45" s="1777"/>
      <c r="W45" s="249" t="s">
        <v>215</v>
      </c>
      <c r="X45" s="250"/>
      <c r="Y45" s="250">
        <f t="shared" si="10"/>
        <v>0</v>
      </c>
      <c r="Z45" s="250"/>
      <c r="AA45" s="251">
        <f t="shared" si="14"/>
        <v>0</v>
      </c>
      <c r="AB45" s="251"/>
      <c r="AC45" s="1777"/>
      <c r="AD45" s="249" t="s">
        <v>215</v>
      </c>
      <c r="AE45" s="250"/>
      <c r="AF45" s="250">
        <f t="shared" si="11"/>
        <v>0</v>
      </c>
      <c r="AG45" s="250"/>
      <c r="AH45" s="251">
        <f t="shared" si="15"/>
        <v>0</v>
      </c>
      <c r="AI45" s="251"/>
      <c r="AK45" s="255"/>
    </row>
    <row r="46" spans="1:37">
      <c r="A46" s="1777"/>
      <c r="B46" s="249" t="s">
        <v>216</v>
      </c>
      <c r="C46" s="250" t="e">
        <f t="shared" si="4"/>
        <v>#REF!</v>
      </c>
      <c r="D46" s="250" t="e">
        <f t="shared" si="1"/>
        <v>#REF!</v>
      </c>
      <c r="E46" s="250" t="e">
        <f t="shared" si="2"/>
        <v>#REF!</v>
      </c>
      <c r="F46" s="251" t="e">
        <f t="shared" si="0"/>
        <v>#REF!</v>
      </c>
      <c r="G46" s="253"/>
      <c r="H46" s="1779"/>
      <c r="I46" s="249" t="s">
        <v>216</v>
      </c>
      <c r="J46" s="250" t="e">
        <f t="shared" si="7"/>
        <v>#REF!</v>
      </c>
      <c r="K46" s="250" t="e">
        <f t="shared" si="5"/>
        <v>#REF!</v>
      </c>
      <c r="L46" s="250" t="e">
        <f t="shared" si="6"/>
        <v>#REF!</v>
      </c>
      <c r="M46" s="251" t="e">
        <f t="shared" si="3"/>
        <v>#REF!</v>
      </c>
      <c r="N46" s="251"/>
      <c r="O46" s="1777"/>
      <c r="P46" s="249" t="s">
        <v>216</v>
      </c>
      <c r="Q46" s="250" t="e">
        <f t="shared" ref="Q46:Q109" si="17">Q45-S45</f>
        <v>#REF!</v>
      </c>
      <c r="R46" s="250" t="e">
        <f t="shared" si="8"/>
        <v>#REF!</v>
      </c>
      <c r="S46" s="250" t="e">
        <f t="shared" si="16"/>
        <v>#REF!</v>
      </c>
      <c r="T46" s="251" t="e">
        <f t="shared" si="13"/>
        <v>#REF!</v>
      </c>
      <c r="U46" s="251"/>
      <c r="V46" s="1777"/>
      <c r="W46" s="249" t="s">
        <v>216</v>
      </c>
      <c r="X46" s="250"/>
      <c r="Y46" s="250">
        <f t="shared" si="10"/>
        <v>0</v>
      </c>
      <c r="Z46" s="250"/>
      <c r="AA46" s="251">
        <f t="shared" si="14"/>
        <v>0</v>
      </c>
      <c r="AB46" s="251"/>
      <c r="AC46" s="1777"/>
      <c r="AD46" s="249" t="s">
        <v>216</v>
      </c>
      <c r="AE46" s="250"/>
      <c r="AF46" s="250">
        <f t="shared" si="11"/>
        <v>0</v>
      </c>
      <c r="AG46" s="250"/>
      <c r="AH46" s="251">
        <f t="shared" si="15"/>
        <v>0</v>
      </c>
      <c r="AI46" s="251"/>
      <c r="AK46" s="255"/>
    </row>
    <row r="47" spans="1:37">
      <c r="A47" s="1777"/>
      <c r="B47" s="249" t="s">
        <v>217</v>
      </c>
      <c r="C47" s="250" t="e">
        <f t="shared" si="4"/>
        <v>#REF!</v>
      </c>
      <c r="D47" s="250" t="e">
        <f t="shared" si="1"/>
        <v>#REF!</v>
      </c>
      <c r="E47" s="250" t="e">
        <f t="shared" si="2"/>
        <v>#REF!</v>
      </c>
      <c r="F47" s="251" t="e">
        <f t="shared" si="0"/>
        <v>#REF!</v>
      </c>
      <c r="G47" s="253"/>
      <c r="H47" s="1779"/>
      <c r="I47" s="249" t="s">
        <v>217</v>
      </c>
      <c r="J47" s="250" t="e">
        <f t="shared" si="7"/>
        <v>#REF!</v>
      </c>
      <c r="K47" s="250" t="e">
        <f t="shared" si="5"/>
        <v>#REF!</v>
      </c>
      <c r="L47" s="250" t="e">
        <f t="shared" si="6"/>
        <v>#REF!</v>
      </c>
      <c r="M47" s="251" t="e">
        <f t="shared" si="3"/>
        <v>#REF!</v>
      </c>
      <c r="N47" s="251"/>
      <c r="O47" s="1777"/>
      <c r="P47" s="249" t="s">
        <v>217</v>
      </c>
      <c r="Q47" s="250" t="e">
        <f t="shared" si="17"/>
        <v>#REF!</v>
      </c>
      <c r="R47" s="250" t="e">
        <f t="shared" si="8"/>
        <v>#REF!</v>
      </c>
      <c r="S47" s="250" t="e">
        <f t="shared" si="16"/>
        <v>#REF!</v>
      </c>
      <c r="T47" s="251" t="e">
        <f t="shared" si="13"/>
        <v>#REF!</v>
      </c>
      <c r="U47" s="251"/>
      <c r="V47" s="1777"/>
      <c r="W47" s="249" t="s">
        <v>217</v>
      </c>
      <c r="X47" s="250"/>
      <c r="Y47" s="250">
        <f t="shared" si="10"/>
        <v>0</v>
      </c>
      <c r="Z47" s="250"/>
      <c r="AA47" s="251">
        <f t="shared" si="14"/>
        <v>0</v>
      </c>
      <c r="AB47" s="251"/>
      <c r="AC47" s="1777"/>
      <c r="AD47" s="249" t="s">
        <v>217</v>
      </c>
      <c r="AE47" s="250"/>
      <c r="AF47" s="250">
        <f t="shared" si="11"/>
        <v>0</v>
      </c>
      <c r="AG47" s="250"/>
      <c r="AH47" s="251">
        <f t="shared" si="15"/>
        <v>0</v>
      </c>
      <c r="AI47" s="251"/>
      <c r="AK47" s="255"/>
    </row>
    <row r="48" spans="1:37">
      <c r="A48" s="1777"/>
      <c r="B48" s="249" t="s">
        <v>218</v>
      </c>
      <c r="C48" s="250" t="e">
        <f t="shared" si="4"/>
        <v>#REF!</v>
      </c>
      <c r="D48" s="250" t="e">
        <f t="shared" si="1"/>
        <v>#REF!</v>
      </c>
      <c r="E48" s="250" t="e">
        <f t="shared" si="2"/>
        <v>#REF!</v>
      </c>
      <c r="F48" s="251" t="e">
        <f t="shared" si="0"/>
        <v>#REF!</v>
      </c>
      <c r="G48" s="253"/>
      <c r="H48" s="1779"/>
      <c r="I48" s="249" t="s">
        <v>218</v>
      </c>
      <c r="J48" s="250" t="e">
        <f t="shared" si="7"/>
        <v>#REF!</v>
      </c>
      <c r="K48" s="250" t="e">
        <f t="shared" si="5"/>
        <v>#REF!</v>
      </c>
      <c r="L48" s="250" t="e">
        <f t="shared" si="6"/>
        <v>#REF!</v>
      </c>
      <c r="M48" s="251" t="e">
        <f t="shared" si="3"/>
        <v>#REF!</v>
      </c>
      <c r="N48" s="251"/>
      <c r="O48" s="1777"/>
      <c r="P48" s="249" t="s">
        <v>218</v>
      </c>
      <c r="Q48" s="250" t="e">
        <f t="shared" si="17"/>
        <v>#REF!</v>
      </c>
      <c r="R48" s="250" t="e">
        <f t="shared" si="8"/>
        <v>#REF!</v>
      </c>
      <c r="S48" s="250" t="e">
        <f t="shared" si="16"/>
        <v>#REF!</v>
      </c>
      <c r="T48" s="251" t="e">
        <f t="shared" si="13"/>
        <v>#REF!</v>
      </c>
      <c r="U48" s="251"/>
      <c r="V48" s="1777"/>
      <c r="W48" s="249" t="s">
        <v>218</v>
      </c>
      <c r="X48" s="250"/>
      <c r="Y48" s="250">
        <f t="shared" si="10"/>
        <v>0</v>
      </c>
      <c r="Z48" s="250"/>
      <c r="AA48" s="251">
        <f t="shared" si="14"/>
        <v>0</v>
      </c>
      <c r="AB48" s="251"/>
      <c r="AC48" s="1777"/>
      <c r="AD48" s="249" t="s">
        <v>218</v>
      </c>
      <c r="AE48" s="250"/>
      <c r="AF48" s="250">
        <f t="shared" si="11"/>
        <v>0</v>
      </c>
      <c r="AG48" s="250"/>
      <c r="AH48" s="251">
        <f t="shared" si="15"/>
        <v>0</v>
      </c>
      <c r="AI48" s="251"/>
      <c r="AK48" s="255"/>
    </row>
    <row r="49" spans="1:37">
      <c r="A49" s="1777"/>
      <c r="B49" s="249" t="s">
        <v>219</v>
      </c>
      <c r="C49" s="250" t="e">
        <f t="shared" si="4"/>
        <v>#REF!</v>
      </c>
      <c r="D49" s="250" t="e">
        <f t="shared" si="1"/>
        <v>#REF!</v>
      </c>
      <c r="E49" s="250" t="e">
        <f t="shared" si="2"/>
        <v>#REF!</v>
      </c>
      <c r="F49" s="251" t="e">
        <f t="shared" si="0"/>
        <v>#REF!</v>
      </c>
      <c r="G49" s="253"/>
      <c r="H49" s="1779"/>
      <c r="I49" s="249" t="s">
        <v>219</v>
      </c>
      <c r="J49" s="250" t="e">
        <f t="shared" si="7"/>
        <v>#REF!</v>
      </c>
      <c r="K49" s="250" t="e">
        <f t="shared" si="5"/>
        <v>#REF!</v>
      </c>
      <c r="L49" s="250" t="e">
        <f t="shared" si="6"/>
        <v>#REF!</v>
      </c>
      <c r="M49" s="251" t="e">
        <f t="shared" si="3"/>
        <v>#REF!</v>
      </c>
      <c r="N49" s="251"/>
      <c r="O49" s="1777"/>
      <c r="P49" s="249" t="s">
        <v>219</v>
      </c>
      <c r="Q49" s="250" t="e">
        <f t="shared" si="17"/>
        <v>#REF!</v>
      </c>
      <c r="R49" s="250" t="e">
        <f t="shared" si="8"/>
        <v>#REF!</v>
      </c>
      <c r="S49" s="250" t="e">
        <f t="shared" si="16"/>
        <v>#REF!</v>
      </c>
      <c r="T49" s="251" t="e">
        <f t="shared" si="13"/>
        <v>#REF!</v>
      </c>
      <c r="U49" s="251"/>
      <c r="V49" s="1777"/>
      <c r="W49" s="249" t="s">
        <v>219</v>
      </c>
      <c r="X49" s="250"/>
      <c r="Y49" s="250">
        <f t="shared" si="10"/>
        <v>0</v>
      </c>
      <c r="Z49" s="250"/>
      <c r="AA49" s="251">
        <f t="shared" si="14"/>
        <v>0</v>
      </c>
      <c r="AB49" s="251"/>
      <c r="AC49" s="1777"/>
      <c r="AD49" s="249" t="s">
        <v>219</v>
      </c>
      <c r="AE49" s="250"/>
      <c r="AF49" s="250">
        <f t="shared" si="11"/>
        <v>0</v>
      </c>
      <c r="AG49" s="250"/>
      <c r="AH49" s="251">
        <f t="shared" si="15"/>
        <v>0</v>
      </c>
      <c r="AI49" s="251"/>
      <c r="AK49" s="255"/>
    </row>
    <row r="50" spans="1:37">
      <c r="A50" s="1777"/>
      <c r="B50" s="249" t="s">
        <v>220</v>
      </c>
      <c r="C50" s="250" t="e">
        <f t="shared" si="4"/>
        <v>#REF!</v>
      </c>
      <c r="D50" s="250" t="e">
        <f t="shared" si="1"/>
        <v>#REF!</v>
      </c>
      <c r="E50" s="250" t="e">
        <f t="shared" si="2"/>
        <v>#REF!</v>
      </c>
      <c r="F50" s="251" t="e">
        <f t="shared" si="0"/>
        <v>#REF!</v>
      </c>
      <c r="G50" s="253"/>
      <c r="H50" s="1779"/>
      <c r="I50" s="249" t="s">
        <v>220</v>
      </c>
      <c r="J50" s="250" t="e">
        <f t="shared" si="7"/>
        <v>#REF!</v>
      </c>
      <c r="K50" s="250" t="e">
        <f t="shared" si="5"/>
        <v>#REF!</v>
      </c>
      <c r="L50" s="250" t="e">
        <f t="shared" si="6"/>
        <v>#REF!</v>
      </c>
      <c r="M50" s="251" t="e">
        <f t="shared" si="3"/>
        <v>#REF!</v>
      </c>
      <c r="N50" s="251"/>
      <c r="O50" s="1777"/>
      <c r="P50" s="249" t="s">
        <v>220</v>
      </c>
      <c r="Q50" s="250" t="e">
        <f t="shared" si="17"/>
        <v>#REF!</v>
      </c>
      <c r="R50" s="250" t="e">
        <f t="shared" si="8"/>
        <v>#REF!</v>
      </c>
      <c r="S50" s="250" t="e">
        <f t="shared" si="16"/>
        <v>#REF!</v>
      </c>
      <c r="T50" s="251" t="e">
        <f t="shared" si="13"/>
        <v>#REF!</v>
      </c>
      <c r="U50" s="251"/>
      <c r="V50" s="1777"/>
      <c r="W50" s="249" t="s">
        <v>220</v>
      </c>
      <c r="X50" s="250"/>
      <c r="Y50" s="250">
        <f t="shared" si="10"/>
        <v>0</v>
      </c>
      <c r="Z50" s="250"/>
      <c r="AA50" s="251">
        <f t="shared" si="14"/>
        <v>0</v>
      </c>
      <c r="AB50" s="251"/>
      <c r="AC50" s="1777"/>
      <c r="AD50" s="249" t="s">
        <v>220</v>
      </c>
      <c r="AE50" s="250"/>
      <c r="AF50" s="250">
        <f t="shared" si="11"/>
        <v>0</v>
      </c>
      <c r="AG50" s="250"/>
      <c r="AH50" s="251">
        <f t="shared" si="15"/>
        <v>0</v>
      </c>
      <c r="AI50" s="251"/>
      <c r="AK50" s="255"/>
    </row>
    <row r="51" spans="1:37">
      <c r="A51" s="1777"/>
      <c r="B51" s="249" t="s">
        <v>221</v>
      </c>
      <c r="C51" s="250" t="e">
        <f t="shared" si="4"/>
        <v>#REF!</v>
      </c>
      <c r="D51" s="250" t="e">
        <f t="shared" si="1"/>
        <v>#REF!</v>
      </c>
      <c r="E51" s="250" t="e">
        <f t="shared" si="2"/>
        <v>#REF!</v>
      </c>
      <c r="F51" s="251" t="e">
        <f t="shared" si="0"/>
        <v>#REF!</v>
      </c>
      <c r="G51" s="253"/>
      <c r="H51" s="1779"/>
      <c r="I51" s="249" t="s">
        <v>221</v>
      </c>
      <c r="J51" s="250" t="e">
        <f t="shared" si="7"/>
        <v>#REF!</v>
      </c>
      <c r="K51" s="250" t="e">
        <f t="shared" si="5"/>
        <v>#REF!</v>
      </c>
      <c r="L51" s="250" t="e">
        <f t="shared" si="6"/>
        <v>#REF!</v>
      </c>
      <c r="M51" s="251" t="e">
        <f t="shared" si="3"/>
        <v>#REF!</v>
      </c>
      <c r="N51" s="251"/>
      <c r="O51" s="1777"/>
      <c r="P51" s="249" t="s">
        <v>221</v>
      </c>
      <c r="Q51" s="250" t="e">
        <f t="shared" si="17"/>
        <v>#REF!</v>
      </c>
      <c r="R51" s="250" t="e">
        <f t="shared" si="8"/>
        <v>#REF!</v>
      </c>
      <c r="S51" s="250" t="e">
        <f t="shared" si="16"/>
        <v>#REF!</v>
      </c>
      <c r="T51" s="251" t="e">
        <f t="shared" si="13"/>
        <v>#REF!</v>
      </c>
      <c r="U51" s="251"/>
      <c r="V51" s="1777"/>
      <c r="W51" s="249" t="s">
        <v>221</v>
      </c>
      <c r="X51" s="250"/>
      <c r="Y51" s="250">
        <f t="shared" si="10"/>
        <v>0</v>
      </c>
      <c r="Z51" s="250"/>
      <c r="AA51" s="251">
        <f t="shared" si="14"/>
        <v>0</v>
      </c>
      <c r="AB51" s="251"/>
      <c r="AC51" s="1777"/>
      <c r="AD51" s="249" t="s">
        <v>221</v>
      </c>
      <c r="AE51" s="250"/>
      <c r="AF51" s="250">
        <f t="shared" si="11"/>
        <v>0</v>
      </c>
      <c r="AG51" s="250"/>
      <c r="AH51" s="251">
        <f t="shared" si="15"/>
        <v>0</v>
      </c>
      <c r="AI51" s="251"/>
      <c r="AK51" s="255"/>
    </row>
    <row r="52" spans="1:37">
      <c r="A52" s="1777"/>
      <c r="B52" s="249" t="s">
        <v>222</v>
      </c>
      <c r="C52" s="250" t="e">
        <f t="shared" si="4"/>
        <v>#REF!</v>
      </c>
      <c r="D52" s="250" t="e">
        <f t="shared" si="1"/>
        <v>#REF!</v>
      </c>
      <c r="E52" s="250" t="e">
        <f t="shared" si="2"/>
        <v>#REF!</v>
      </c>
      <c r="F52" s="251" t="e">
        <f t="shared" si="0"/>
        <v>#REF!</v>
      </c>
      <c r="G52" s="253"/>
      <c r="H52" s="1779"/>
      <c r="I52" s="249" t="s">
        <v>222</v>
      </c>
      <c r="J52" s="250" t="e">
        <f t="shared" si="7"/>
        <v>#REF!</v>
      </c>
      <c r="K52" s="250" t="e">
        <f t="shared" si="5"/>
        <v>#REF!</v>
      </c>
      <c r="L52" s="250" t="e">
        <f t="shared" si="6"/>
        <v>#REF!</v>
      </c>
      <c r="M52" s="251" t="e">
        <f t="shared" si="3"/>
        <v>#REF!</v>
      </c>
      <c r="N52" s="251"/>
      <c r="O52" s="1777"/>
      <c r="P52" s="249" t="s">
        <v>222</v>
      </c>
      <c r="Q52" s="250" t="e">
        <f t="shared" si="17"/>
        <v>#REF!</v>
      </c>
      <c r="R52" s="250" t="e">
        <f t="shared" si="8"/>
        <v>#REF!</v>
      </c>
      <c r="S52" s="250" t="e">
        <f t="shared" si="16"/>
        <v>#REF!</v>
      </c>
      <c r="T52" s="251" t="e">
        <f t="shared" si="13"/>
        <v>#REF!</v>
      </c>
      <c r="U52" s="251"/>
      <c r="V52" s="1777"/>
      <c r="W52" s="249" t="s">
        <v>222</v>
      </c>
      <c r="X52" s="250"/>
      <c r="Y52" s="250">
        <f t="shared" si="10"/>
        <v>0</v>
      </c>
      <c r="Z52" s="250"/>
      <c r="AA52" s="251">
        <f t="shared" si="14"/>
        <v>0</v>
      </c>
      <c r="AB52" s="251"/>
      <c r="AC52" s="1777"/>
      <c r="AD52" s="249" t="s">
        <v>222</v>
      </c>
      <c r="AE52" s="250"/>
      <c r="AF52" s="250">
        <f t="shared" si="11"/>
        <v>0</v>
      </c>
      <c r="AG52" s="250"/>
      <c r="AH52" s="251">
        <f t="shared" si="15"/>
        <v>0</v>
      </c>
      <c r="AI52" s="251"/>
      <c r="AK52" s="255"/>
    </row>
    <row r="53" spans="1:37">
      <c r="A53" s="1777"/>
      <c r="B53" s="249" t="s">
        <v>223</v>
      </c>
      <c r="C53" s="250" t="e">
        <f t="shared" si="4"/>
        <v>#REF!</v>
      </c>
      <c r="D53" s="250" t="e">
        <f t="shared" si="1"/>
        <v>#REF!</v>
      </c>
      <c r="E53" s="250" t="e">
        <f t="shared" si="2"/>
        <v>#REF!</v>
      </c>
      <c r="F53" s="251" t="e">
        <f t="shared" si="0"/>
        <v>#REF!</v>
      </c>
      <c r="G53" s="253"/>
      <c r="H53" s="1779"/>
      <c r="I53" s="249" t="s">
        <v>223</v>
      </c>
      <c r="J53" s="250" t="e">
        <f t="shared" si="7"/>
        <v>#REF!</v>
      </c>
      <c r="K53" s="250" t="e">
        <f t="shared" si="5"/>
        <v>#REF!</v>
      </c>
      <c r="L53" s="250" t="e">
        <f t="shared" si="6"/>
        <v>#REF!</v>
      </c>
      <c r="M53" s="251" t="e">
        <f t="shared" si="3"/>
        <v>#REF!</v>
      </c>
      <c r="N53" s="251"/>
      <c r="O53" s="1777"/>
      <c r="P53" s="249" t="s">
        <v>223</v>
      </c>
      <c r="Q53" s="250" t="e">
        <f t="shared" si="17"/>
        <v>#REF!</v>
      </c>
      <c r="R53" s="250" t="e">
        <f t="shared" si="8"/>
        <v>#REF!</v>
      </c>
      <c r="S53" s="250" t="e">
        <f t="shared" si="16"/>
        <v>#REF!</v>
      </c>
      <c r="T53" s="251" t="e">
        <f t="shared" si="13"/>
        <v>#REF!</v>
      </c>
      <c r="U53" s="251"/>
      <c r="V53" s="1777"/>
      <c r="W53" s="249" t="s">
        <v>223</v>
      </c>
      <c r="X53" s="250"/>
      <c r="Y53" s="250">
        <f t="shared" si="10"/>
        <v>0</v>
      </c>
      <c r="Z53" s="250"/>
      <c r="AA53" s="251">
        <f t="shared" si="14"/>
        <v>0</v>
      </c>
      <c r="AB53" s="251"/>
      <c r="AC53" s="1777"/>
      <c r="AD53" s="249" t="s">
        <v>223</v>
      </c>
      <c r="AE53" s="250"/>
      <c r="AF53" s="250">
        <f t="shared" si="11"/>
        <v>0</v>
      </c>
      <c r="AG53" s="250"/>
      <c r="AH53" s="251">
        <f t="shared" si="15"/>
        <v>0</v>
      </c>
      <c r="AI53" s="251"/>
      <c r="AK53" s="255"/>
    </row>
    <row r="54" spans="1:37">
      <c r="A54" s="1777"/>
      <c r="B54" s="249" t="s">
        <v>224</v>
      </c>
      <c r="C54" s="250" t="e">
        <f t="shared" si="4"/>
        <v>#REF!</v>
      </c>
      <c r="D54" s="250" t="e">
        <f t="shared" si="1"/>
        <v>#REF!</v>
      </c>
      <c r="E54" s="250" t="e">
        <f t="shared" si="2"/>
        <v>#REF!</v>
      </c>
      <c r="F54" s="251" t="e">
        <f t="shared" si="0"/>
        <v>#REF!</v>
      </c>
      <c r="G54" s="253"/>
      <c r="H54" s="1779"/>
      <c r="I54" s="249" t="s">
        <v>224</v>
      </c>
      <c r="J54" s="250" t="e">
        <f t="shared" si="7"/>
        <v>#REF!</v>
      </c>
      <c r="K54" s="250" t="e">
        <f t="shared" si="5"/>
        <v>#REF!</v>
      </c>
      <c r="L54" s="250" t="e">
        <f t="shared" si="6"/>
        <v>#REF!</v>
      </c>
      <c r="M54" s="251" t="e">
        <f t="shared" si="3"/>
        <v>#REF!</v>
      </c>
      <c r="N54" s="251"/>
      <c r="O54" s="1777"/>
      <c r="P54" s="249" t="s">
        <v>224</v>
      </c>
      <c r="Q54" s="250" t="e">
        <f t="shared" si="17"/>
        <v>#REF!</v>
      </c>
      <c r="R54" s="250" t="e">
        <f t="shared" si="8"/>
        <v>#REF!</v>
      </c>
      <c r="S54" s="250" t="e">
        <f t="shared" si="16"/>
        <v>#REF!</v>
      </c>
      <c r="T54" s="251" t="e">
        <f t="shared" si="13"/>
        <v>#REF!</v>
      </c>
      <c r="U54" s="251"/>
      <c r="V54" s="1777"/>
      <c r="W54" s="249" t="s">
        <v>224</v>
      </c>
      <c r="X54" s="250"/>
      <c r="Y54" s="250">
        <f t="shared" si="10"/>
        <v>0</v>
      </c>
      <c r="Z54" s="250"/>
      <c r="AA54" s="251">
        <f t="shared" si="14"/>
        <v>0</v>
      </c>
      <c r="AB54" s="251"/>
      <c r="AC54" s="1777"/>
      <c r="AD54" s="249" t="s">
        <v>224</v>
      </c>
      <c r="AE54" s="250"/>
      <c r="AF54" s="250">
        <f t="shared" si="11"/>
        <v>0</v>
      </c>
      <c r="AG54" s="250"/>
      <c r="AH54" s="251">
        <f t="shared" si="15"/>
        <v>0</v>
      </c>
      <c r="AI54" s="251"/>
      <c r="AK54" s="255"/>
    </row>
    <row r="55" spans="1:37">
      <c r="A55" s="1777"/>
      <c r="B55" s="249" t="s">
        <v>225</v>
      </c>
      <c r="C55" s="250" t="e">
        <f t="shared" si="4"/>
        <v>#REF!</v>
      </c>
      <c r="D55" s="250" t="e">
        <f t="shared" si="1"/>
        <v>#REF!</v>
      </c>
      <c r="E55" s="250" t="e">
        <f t="shared" si="2"/>
        <v>#REF!</v>
      </c>
      <c r="F55" s="251" t="e">
        <f t="shared" si="0"/>
        <v>#REF!</v>
      </c>
      <c r="G55" s="254" t="e">
        <f>SUM(D44:D55)</f>
        <v>#REF!</v>
      </c>
      <c r="H55" s="1780"/>
      <c r="I55" s="249" t="s">
        <v>225</v>
      </c>
      <c r="J55" s="250" t="e">
        <f t="shared" si="7"/>
        <v>#REF!</v>
      </c>
      <c r="K55" s="250" t="e">
        <f t="shared" si="5"/>
        <v>#REF!</v>
      </c>
      <c r="L55" s="250" t="e">
        <f t="shared" si="6"/>
        <v>#REF!</v>
      </c>
      <c r="M55" s="251" t="e">
        <f t="shared" si="3"/>
        <v>#REF!</v>
      </c>
      <c r="N55" s="254" t="e">
        <f>SUM(K44:K55)</f>
        <v>#REF!</v>
      </c>
      <c r="O55" s="1777"/>
      <c r="P55" s="249" t="s">
        <v>225</v>
      </c>
      <c r="Q55" s="250" t="e">
        <f t="shared" si="17"/>
        <v>#REF!</v>
      </c>
      <c r="R55" s="250" t="e">
        <f t="shared" si="8"/>
        <v>#REF!</v>
      </c>
      <c r="S55" s="250" t="e">
        <f t="shared" si="16"/>
        <v>#REF!</v>
      </c>
      <c r="T55" s="251" t="e">
        <f t="shared" si="13"/>
        <v>#REF!</v>
      </c>
      <c r="U55" s="254" t="e">
        <f>SUM(R44:R55)</f>
        <v>#REF!</v>
      </c>
      <c r="V55" s="1777"/>
      <c r="W55" s="249" t="s">
        <v>225</v>
      </c>
      <c r="X55" s="250"/>
      <c r="Y55" s="250">
        <f t="shared" si="10"/>
        <v>0</v>
      </c>
      <c r="Z55" s="250"/>
      <c r="AA55" s="251">
        <f t="shared" si="14"/>
        <v>0</v>
      </c>
      <c r="AB55" s="254">
        <f>SUM(Y44:Y55)</f>
        <v>0</v>
      </c>
      <c r="AC55" s="1777"/>
      <c r="AD55" s="249" t="s">
        <v>225</v>
      </c>
      <c r="AE55" s="250"/>
      <c r="AF55" s="250">
        <f t="shared" si="11"/>
        <v>0</v>
      </c>
      <c r="AG55" s="250"/>
      <c r="AH55" s="251">
        <f t="shared" si="15"/>
        <v>0</v>
      </c>
      <c r="AI55" s="254">
        <f>SUM(AF44:AF55)</f>
        <v>0</v>
      </c>
      <c r="AJ55" s="230">
        <f>AJ43+1</f>
        <v>2025</v>
      </c>
      <c r="AK55" s="255" t="e">
        <f>G55+N55+U55+AB55+AI55</f>
        <v>#REF!</v>
      </c>
    </row>
    <row r="56" spans="1:37">
      <c r="A56" s="1777">
        <f>A44+1</f>
        <v>2026</v>
      </c>
      <c r="B56" s="249" t="s">
        <v>214</v>
      </c>
      <c r="C56" s="250" t="e">
        <f t="shared" si="4"/>
        <v>#REF!</v>
      </c>
      <c r="D56" s="250" t="e">
        <f t="shared" si="1"/>
        <v>#REF!</v>
      </c>
      <c r="E56" s="250" t="e">
        <f t="shared" si="2"/>
        <v>#REF!</v>
      </c>
      <c r="F56" s="251" t="e">
        <f t="shared" si="0"/>
        <v>#REF!</v>
      </c>
      <c r="G56" s="252"/>
      <c r="H56" s="1778">
        <f>H44+1</f>
        <v>2026</v>
      </c>
      <c r="I56" s="249" t="s">
        <v>214</v>
      </c>
      <c r="J56" s="250" t="e">
        <f t="shared" si="7"/>
        <v>#REF!</v>
      </c>
      <c r="K56" s="250" t="e">
        <f t="shared" si="5"/>
        <v>#REF!</v>
      </c>
      <c r="L56" s="250" t="e">
        <f t="shared" si="6"/>
        <v>#REF!</v>
      </c>
      <c r="M56" s="251" t="e">
        <f t="shared" si="3"/>
        <v>#REF!</v>
      </c>
      <c r="N56" s="251"/>
      <c r="O56" s="1777">
        <f>O44+1</f>
        <v>2026</v>
      </c>
      <c r="P56" s="249" t="s">
        <v>214</v>
      </c>
      <c r="Q56" s="250" t="e">
        <f t="shared" si="17"/>
        <v>#REF!</v>
      </c>
      <c r="R56" s="250" t="e">
        <f t="shared" si="8"/>
        <v>#REF!</v>
      </c>
      <c r="S56" s="250" t="e">
        <f t="shared" si="16"/>
        <v>#REF!</v>
      </c>
      <c r="T56" s="251" t="e">
        <f t="shared" si="13"/>
        <v>#REF!</v>
      </c>
      <c r="U56" s="251"/>
      <c r="V56" s="1777">
        <f>V44+1</f>
        <v>2025</v>
      </c>
      <c r="W56" s="249" t="s">
        <v>214</v>
      </c>
      <c r="X56" s="250"/>
      <c r="Y56" s="250">
        <f t="shared" si="10"/>
        <v>0</v>
      </c>
      <c r="Z56" s="250"/>
      <c r="AA56" s="251">
        <f t="shared" si="14"/>
        <v>0</v>
      </c>
      <c r="AB56" s="251"/>
      <c r="AC56" s="1777">
        <f>AC44+1</f>
        <v>2025</v>
      </c>
      <c r="AD56" s="249" t="s">
        <v>214</v>
      </c>
      <c r="AE56" s="250"/>
      <c r="AF56" s="250">
        <f t="shared" si="11"/>
        <v>0</v>
      </c>
      <c r="AG56" s="250"/>
      <c r="AH56" s="251">
        <f t="shared" si="15"/>
        <v>0</v>
      </c>
      <c r="AI56" s="251"/>
      <c r="AK56" s="255"/>
    </row>
    <row r="57" spans="1:37">
      <c r="A57" s="1777"/>
      <c r="B57" s="249" t="s">
        <v>215</v>
      </c>
      <c r="C57" s="250" t="e">
        <f t="shared" si="4"/>
        <v>#REF!</v>
      </c>
      <c r="D57" s="250" t="e">
        <f t="shared" si="1"/>
        <v>#REF!</v>
      </c>
      <c r="E57" s="250" t="e">
        <f t="shared" si="2"/>
        <v>#REF!</v>
      </c>
      <c r="F57" s="251" t="e">
        <f t="shared" si="0"/>
        <v>#REF!</v>
      </c>
      <c r="G57" s="253"/>
      <c r="H57" s="1779"/>
      <c r="I57" s="249" t="s">
        <v>215</v>
      </c>
      <c r="J57" s="250" t="e">
        <f t="shared" si="7"/>
        <v>#REF!</v>
      </c>
      <c r="K57" s="250" t="e">
        <f t="shared" si="5"/>
        <v>#REF!</v>
      </c>
      <c r="L57" s="250" t="e">
        <f t="shared" si="6"/>
        <v>#REF!</v>
      </c>
      <c r="M57" s="251" t="e">
        <f t="shared" si="3"/>
        <v>#REF!</v>
      </c>
      <c r="N57" s="251"/>
      <c r="O57" s="1777"/>
      <c r="P57" s="249" t="s">
        <v>215</v>
      </c>
      <c r="Q57" s="250" t="e">
        <f t="shared" si="17"/>
        <v>#REF!</v>
      </c>
      <c r="R57" s="250" t="e">
        <f t="shared" si="8"/>
        <v>#REF!</v>
      </c>
      <c r="S57" s="250" t="e">
        <f t="shared" si="16"/>
        <v>#REF!</v>
      </c>
      <c r="T57" s="251" t="e">
        <f t="shared" si="13"/>
        <v>#REF!</v>
      </c>
      <c r="U57" s="251"/>
      <c r="V57" s="1777"/>
      <c r="W57" s="249" t="s">
        <v>215</v>
      </c>
      <c r="X57" s="250"/>
      <c r="Y57" s="250">
        <f t="shared" si="10"/>
        <v>0</v>
      </c>
      <c r="Z57" s="250"/>
      <c r="AA57" s="251">
        <f t="shared" si="14"/>
        <v>0</v>
      </c>
      <c r="AB57" s="251"/>
      <c r="AC57" s="1777"/>
      <c r="AD57" s="249" t="s">
        <v>215</v>
      </c>
      <c r="AE57" s="250"/>
      <c r="AF57" s="250">
        <f t="shared" si="11"/>
        <v>0</v>
      </c>
      <c r="AG57" s="250"/>
      <c r="AH57" s="251">
        <f t="shared" si="15"/>
        <v>0</v>
      </c>
      <c r="AI57" s="251"/>
      <c r="AK57" s="255"/>
    </row>
    <row r="58" spans="1:37">
      <c r="A58" s="1777"/>
      <c r="B58" s="249" t="s">
        <v>216</v>
      </c>
      <c r="C58" s="250" t="e">
        <f t="shared" si="4"/>
        <v>#REF!</v>
      </c>
      <c r="D58" s="250" t="e">
        <f t="shared" si="1"/>
        <v>#REF!</v>
      </c>
      <c r="E58" s="250" t="e">
        <f t="shared" si="2"/>
        <v>#REF!</v>
      </c>
      <c r="F58" s="251" t="e">
        <f t="shared" si="0"/>
        <v>#REF!</v>
      </c>
      <c r="G58" s="253"/>
      <c r="H58" s="1779"/>
      <c r="I58" s="249" t="s">
        <v>216</v>
      </c>
      <c r="J58" s="250" t="e">
        <f t="shared" si="7"/>
        <v>#REF!</v>
      </c>
      <c r="K58" s="250" t="e">
        <f t="shared" si="5"/>
        <v>#REF!</v>
      </c>
      <c r="L58" s="250" t="e">
        <f t="shared" si="6"/>
        <v>#REF!</v>
      </c>
      <c r="M58" s="251" t="e">
        <f t="shared" si="3"/>
        <v>#REF!</v>
      </c>
      <c r="N58" s="251"/>
      <c r="O58" s="1777"/>
      <c r="P58" s="249" t="s">
        <v>216</v>
      </c>
      <c r="Q58" s="250" t="e">
        <f t="shared" si="17"/>
        <v>#REF!</v>
      </c>
      <c r="R58" s="250" t="e">
        <f t="shared" si="8"/>
        <v>#REF!</v>
      </c>
      <c r="S58" s="250" t="e">
        <f t="shared" si="16"/>
        <v>#REF!</v>
      </c>
      <c r="T58" s="251" t="e">
        <f t="shared" si="13"/>
        <v>#REF!</v>
      </c>
      <c r="U58" s="251"/>
      <c r="V58" s="1777"/>
      <c r="W58" s="249" t="s">
        <v>216</v>
      </c>
      <c r="X58" s="250"/>
      <c r="Y58" s="250">
        <f t="shared" si="10"/>
        <v>0</v>
      </c>
      <c r="Z58" s="250"/>
      <c r="AA58" s="251">
        <f t="shared" si="14"/>
        <v>0</v>
      </c>
      <c r="AB58" s="251"/>
      <c r="AC58" s="1777"/>
      <c r="AD58" s="249" t="s">
        <v>216</v>
      </c>
      <c r="AE58" s="250"/>
      <c r="AF58" s="250">
        <f t="shared" si="11"/>
        <v>0</v>
      </c>
      <c r="AG58" s="250"/>
      <c r="AH58" s="251">
        <f t="shared" si="15"/>
        <v>0</v>
      </c>
      <c r="AI58" s="251"/>
      <c r="AK58" s="255"/>
    </row>
    <row r="59" spans="1:37">
      <c r="A59" s="1777"/>
      <c r="B59" s="249" t="s">
        <v>217</v>
      </c>
      <c r="C59" s="250" t="e">
        <f t="shared" si="4"/>
        <v>#REF!</v>
      </c>
      <c r="D59" s="250" t="e">
        <f t="shared" si="1"/>
        <v>#REF!</v>
      </c>
      <c r="E59" s="250" t="e">
        <f t="shared" si="2"/>
        <v>#REF!</v>
      </c>
      <c r="F59" s="251" t="e">
        <f t="shared" si="0"/>
        <v>#REF!</v>
      </c>
      <c r="G59" s="253"/>
      <c r="H59" s="1779"/>
      <c r="I59" s="249" t="s">
        <v>217</v>
      </c>
      <c r="J59" s="250" t="e">
        <f t="shared" si="7"/>
        <v>#REF!</v>
      </c>
      <c r="K59" s="250" t="e">
        <f t="shared" si="5"/>
        <v>#REF!</v>
      </c>
      <c r="L59" s="250" t="e">
        <f t="shared" si="6"/>
        <v>#REF!</v>
      </c>
      <c r="M59" s="251" t="e">
        <f t="shared" si="3"/>
        <v>#REF!</v>
      </c>
      <c r="N59" s="251"/>
      <c r="O59" s="1777"/>
      <c r="P59" s="249" t="s">
        <v>217</v>
      </c>
      <c r="Q59" s="250" t="e">
        <f t="shared" si="17"/>
        <v>#REF!</v>
      </c>
      <c r="R59" s="250" t="e">
        <f t="shared" si="8"/>
        <v>#REF!</v>
      </c>
      <c r="S59" s="250" t="e">
        <f t="shared" si="16"/>
        <v>#REF!</v>
      </c>
      <c r="T59" s="251" t="e">
        <f t="shared" si="13"/>
        <v>#REF!</v>
      </c>
      <c r="U59" s="251"/>
      <c r="V59" s="1777"/>
      <c r="W59" s="249" t="s">
        <v>217</v>
      </c>
      <c r="X59" s="250"/>
      <c r="Y59" s="250">
        <f t="shared" si="10"/>
        <v>0</v>
      </c>
      <c r="Z59" s="250"/>
      <c r="AA59" s="251">
        <f t="shared" si="14"/>
        <v>0</v>
      </c>
      <c r="AB59" s="251"/>
      <c r="AC59" s="1777"/>
      <c r="AD59" s="249" t="s">
        <v>217</v>
      </c>
      <c r="AE59" s="250"/>
      <c r="AF59" s="250">
        <f t="shared" si="11"/>
        <v>0</v>
      </c>
      <c r="AG59" s="250"/>
      <c r="AH59" s="251">
        <f t="shared" si="15"/>
        <v>0</v>
      </c>
      <c r="AI59" s="251"/>
      <c r="AK59" s="255"/>
    </row>
    <row r="60" spans="1:37">
      <c r="A60" s="1777"/>
      <c r="B60" s="249" t="s">
        <v>218</v>
      </c>
      <c r="C60" s="250" t="e">
        <f t="shared" si="4"/>
        <v>#REF!</v>
      </c>
      <c r="D60" s="250" t="e">
        <f t="shared" si="1"/>
        <v>#REF!</v>
      </c>
      <c r="E60" s="250" t="e">
        <f t="shared" si="2"/>
        <v>#REF!</v>
      </c>
      <c r="F60" s="251" t="e">
        <f t="shared" si="0"/>
        <v>#REF!</v>
      </c>
      <c r="G60" s="253"/>
      <c r="H60" s="1779"/>
      <c r="I60" s="249" t="s">
        <v>218</v>
      </c>
      <c r="J60" s="250" t="e">
        <f t="shared" si="7"/>
        <v>#REF!</v>
      </c>
      <c r="K60" s="250" t="e">
        <f t="shared" si="5"/>
        <v>#REF!</v>
      </c>
      <c r="L60" s="250" t="e">
        <f t="shared" si="6"/>
        <v>#REF!</v>
      </c>
      <c r="M60" s="251" t="e">
        <f t="shared" si="3"/>
        <v>#REF!</v>
      </c>
      <c r="N60" s="251"/>
      <c r="O60" s="1777"/>
      <c r="P60" s="249" t="s">
        <v>218</v>
      </c>
      <c r="Q60" s="250" t="e">
        <f t="shared" si="17"/>
        <v>#REF!</v>
      </c>
      <c r="R60" s="250" t="e">
        <f t="shared" si="8"/>
        <v>#REF!</v>
      </c>
      <c r="S60" s="250" t="e">
        <f t="shared" si="16"/>
        <v>#REF!</v>
      </c>
      <c r="T60" s="251" t="e">
        <f t="shared" si="13"/>
        <v>#REF!</v>
      </c>
      <c r="U60" s="251"/>
      <c r="V60" s="1777"/>
      <c r="W60" s="249" t="s">
        <v>218</v>
      </c>
      <c r="X60" s="250"/>
      <c r="Y60" s="250">
        <f t="shared" si="10"/>
        <v>0</v>
      </c>
      <c r="Z60" s="250"/>
      <c r="AA60" s="251">
        <f t="shared" si="14"/>
        <v>0</v>
      </c>
      <c r="AB60" s="251"/>
      <c r="AC60" s="1777"/>
      <c r="AD60" s="249" t="s">
        <v>218</v>
      </c>
      <c r="AE60" s="250"/>
      <c r="AF60" s="250">
        <f t="shared" si="11"/>
        <v>0</v>
      </c>
      <c r="AG60" s="250"/>
      <c r="AH60" s="251">
        <f t="shared" si="15"/>
        <v>0</v>
      </c>
      <c r="AI60" s="251"/>
      <c r="AK60" s="255"/>
    </row>
    <row r="61" spans="1:37">
      <c r="A61" s="1777"/>
      <c r="B61" s="249" t="s">
        <v>219</v>
      </c>
      <c r="C61" s="250" t="e">
        <f t="shared" si="4"/>
        <v>#REF!</v>
      </c>
      <c r="D61" s="250" t="e">
        <f t="shared" si="1"/>
        <v>#REF!</v>
      </c>
      <c r="E61" s="250" t="e">
        <f t="shared" si="2"/>
        <v>#REF!</v>
      </c>
      <c r="F61" s="251" t="e">
        <f t="shared" si="0"/>
        <v>#REF!</v>
      </c>
      <c r="G61" s="253"/>
      <c r="H61" s="1779"/>
      <c r="I61" s="249" t="s">
        <v>219</v>
      </c>
      <c r="J61" s="250" t="e">
        <f t="shared" si="7"/>
        <v>#REF!</v>
      </c>
      <c r="K61" s="250" t="e">
        <f t="shared" si="5"/>
        <v>#REF!</v>
      </c>
      <c r="L61" s="250" t="e">
        <f t="shared" si="6"/>
        <v>#REF!</v>
      </c>
      <c r="M61" s="251" t="e">
        <f t="shared" si="3"/>
        <v>#REF!</v>
      </c>
      <c r="N61" s="251"/>
      <c r="O61" s="1777"/>
      <c r="P61" s="249" t="s">
        <v>219</v>
      </c>
      <c r="Q61" s="250" t="e">
        <f t="shared" si="17"/>
        <v>#REF!</v>
      </c>
      <c r="R61" s="250" t="e">
        <f t="shared" si="8"/>
        <v>#REF!</v>
      </c>
      <c r="S61" s="250" t="e">
        <f t="shared" si="16"/>
        <v>#REF!</v>
      </c>
      <c r="T61" s="251" t="e">
        <f t="shared" si="13"/>
        <v>#REF!</v>
      </c>
      <c r="U61" s="251"/>
      <c r="V61" s="1777"/>
      <c r="W61" s="249" t="s">
        <v>219</v>
      </c>
      <c r="X61" s="250"/>
      <c r="Y61" s="250">
        <f t="shared" si="10"/>
        <v>0</v>
      </c>
      <c r="Z61" s="250"/>
      <c r="AA61" s="251">
        <f t="shared" si="14"/>
        <v>0</v>
      </c>
      <c r="AB61" s="251"/>
      <c r="AC61" s="1777"/>
      <c r="AD61" s="249" t="s">
        <v>219</v>
      </c>
      <c r="AE61" s="250"/>
      <c r="AF61" s="250">
        <f t="shared" si="11"/>
        <v>0</v>
      </c>
      <c r="AG61" s="250"/>
      <c r="AH61" s="251">
        <f t="shared" si="15"/>
        <v>0</v>
      </c>
      <c r="AI61" s="251"/>
      <c r="AK61" s="255"/>
    </row>
    <row r="62" spans="1:37">
      <c r="A62" s="1777"/>
      <c r="B62" s="249" t="s">
        <v>220</v>
      </c>
      <c r="C62" s="250" t="e">
        <f t="shared" si="4"/>
        <v>#REF!</v>
      </c>
      <c r="D62" s="250" t="e">
        <f t="shared" si="1"/>
        <v>#REF!</v>
      </c>
      <c r="E62" s="250" t="e">
        <f t="shared" si="2"/>
        <v>#REF!</v>
      </c>
      <c r="F62" s="251" t="e">
        <f t="shared" si="0"/>
        <v>#REF!</v>
      </c>
      <c r="G62" s="253"/>
      <c r="H62" s="1779"/>
      <c r="I62" s="249" t="s">
        <v>220</v>
      </c>
      <c r="J62" s="250" t="e">
        <f t="shared" si="7"/>
        <v>#REF!</v>
      </c>
      <c r="K62" s="250" t="e">
        <f t="shared" si="5"/>
        <v>#REF!</v>
      </c>
      <c r="L62" s="250" t="e">
        <f t="shared" si="6"/>
        <v>#REF!</v>
      </c>
      <c r="M62" s="251" t="e">
        <f t="shared" si="3"/>
        <v>#REF!</v>
      </c>
      <c r="N62" s="251"/>
      <c r="O62" s="1777"/>
      <c r="P62" s="249" t="s">
        <v>220</v>
      </c>
      <c r="Q62" s="250" t="e">
        <f t="shared" si="17"/>
        <v>#REF!</v>
      </c>
      <c r="R62" s="250" t="e">
        <f t="shared" si="8"/>
        <v>#REF!</v>
      </c>
      <c r="S62" s="250" t="e">
        <f t="shared" si="16"/>
        <v>#REF!</v>
      </c>
      <c r="T62" s="251" t="e">
        <f t="shared" si="13"/>
        <v>#REF!</v>
      </c>
      <c r="U62" s="251"/>
      <c r="V62" s="1777"/>
      <c r="W62" s="249" t="s">
        <v>220</v>
      </c>
      <c r="X62" s="250"/>
      <c r="Y62" s="250">
        <f t="shared" si="10"/>
        <v>0</v>
      </c>
      <c r="Z62" s="250"/>
      <c r="AA62" s="251">
        <f t="shared" si="14"/>
        <v>0</v>
      </c>
      <c r="AB62" s="251"/>
      <c r="AC62" s="1777"/>
      <c r="AD62" s="249" t="s">
        <v>220</v>
      </c>
      <c r="AE62" s="250"/>
      <c r="AF62" s="250">
        <f t="shared" si="11"/>
        <v>0</v>
      </c>
      <c r="AG62" s="250"/>
      <c r="AH62" s="251">
        <f t="shared" si="15"/>
        <v>0</v>
      </c>
      <c r="AI62" s="251"/>
      <c r="AK62" s="255"/>
    </row>
    <row r="63" spans="1:37">
      <c r="A63" s="1777"/>
      <c r="B63" s="249" t="s">
        <v>221</v>
      </c>
      <c r="C63" s="250" t="e">
        <f t="shared" si="4"/>
        <v>#REF!</v>
      </c>
      <c r="D63" s="250" t="e">
        <f t="shared" si="1"/>
        <v>#REF!</v>
      </c>
      <c r="E63" s="250" t="e">
        <f t="shared" si="2"/>
        <v>#REF!</v>
      </c>
      <c r="F63" s="251" t="e">
        <f t="shared" si="0"/>
        <v>#REF!</v>
      </c>
      <c r="G63" s="253"/>
      <c r="H63" s="1779"/>
      <c r="I63" s="249" t="s">
        <v>221</v>
      </c>
      <c r="J63" s="250" t="e">
        <f t="shared" si="7"/>
        <v>#REF!</v>
      </c>
      <c r="K63" s="250" t="e">
        <f t="shared" si="5"/>
        <v>#REF!</v>
      </c>
      <c r="L63" s="250" t="e">
        <f t="shared" si="6"/>
        <v>#REF!</v>
      </c>
      <c r="M63" s="251" t="e">
        <f t="shared" si="3"/>
        <v>#REF!</v>
      </c>
      <c r="N63" s="251"/>
      <c r="O63" s="1777"/>
      <c r="P63" s="249" t="s">
        <v>221</v>
      </c>
      <c r="Q63" s="250" t="e">
        <f t="shared" si="17"/>
        <v>#REF!</v>
      </c>
      <c r="R63" s="250" t="e">
        <f t="shared" si="8"/>
        <v>#REF!</v>
      </c>
      <c r="S63" s="250" t="e">
        <f t="shared" si="16"/>
        <v>#REF!</v>
      </c>
      <c r="T63" s="251" t="e">
        <f t="shared" si="13"/>
        <v>#REF!</v>
      </c>
      <c r="U63" s="251"/>
      <c r="V63" s="1777"/>
      <c r="W63" s="249" t="s">
        <v>221</v>
      </c>
      <c r="X63" s="250"/>
      <c r="Y63" s="250">
        <f t="shared" si="10"/>
        <v>0</v>
      </c>
      <c r="Z63" s="250"/>
      <c r="AA63" s="251">
        <f t="shared" si="14"/>
        <v>0</v>
      </c>
      <c r="AB63" s="251"/>
      <c r="AC63" s="1777"/>
      <c r="AD63" s="249" t="s">
        <v>221</v>
      </c>
      <c r="AE63" s="250"/>
      <c r="AF63" s="250">
        <f t="shared" si="11"/>
        <v>0</v>
      </c>
      <c r="AG63" s="250"/>
      <c r="AH63" s="251">
        <f t="shared" si="15"/>
        <v>0</v>
      </c>
      <c r="AI63" s="251"/>
      <c r="AK63" s="255"/>
    </row>
    <row r="64" spans="1:37">
      <c r="A64" s="1777"/>
      <c r="B64" s="249" t="s">
        <v>222</v>
      </c>
      <c r="C64" s="250" t="e">
        <f t="shared" si="4"/>
        <v>#REF!</v>
      </c>
      <c r="D64" s="250" t="e">
        <f t="shared" si="1"/>
        <v>#REF!</v>
      </c>
      <c r="E64" s="250" t="e">
        <f t="shared" si="2"/>
        <v>#REF!</v>
      </c>
      <c r="F64" s="251" t="e">
        <f t="shared" si="0"/>
        <v>#REF!</v>
      </c>
      <c r="G64" s="253"/>
      <c r="H64" s="1779"/>
      <c r="I64" s="249" t="s">
        <v>222</v>
      </c>
      <c r="J64" s="250" t="e">
        <f t="shared" si="7"/>
        <v>#REF!</v>
      </c>
      <c r="K64" s="250" t="e">
        <f t="shared" si="5"/>
        <v>#REF!</v>
      </c>
      <c r="L64" s="250" t="e">
        <f t="shared" si="6"/>
        <v>#REF!</v>
      </c>
      <c r="M64" s="251" t="e">
        <f t="shared" si="3"/>
        <v>#REF!</v>
      </c>
      <c r="N64" s="251"/>
      <c r="O64" s="1777"/>
      <c r="P64" s="249" t="s">
        <v>222</v>
      </c>
      <c r="Q64" s="250" t="e">
        <f t="shared" si="17"/>
        <v>#REF!</v>
      </c>
      <c r="R64" s="250" t="e">
        <f t="shared" si="8"/>
        <v>#REF!</v>
      </c>
      <c r="S64" s="250" t="e">
        <f t="shared" si="16"/>
        <v>#REF!</v>
      </c>
      <c r="T64" s="251" t="e">
        <f t="shared" si="13"/>
        <v>#REF!</v>
      </c>
      <c r="U64" s="251"/>
      <c r="V64" s="1777"/>
      <c r="W64" s="249" t="s">
        <v>222</v>
      </c>
      <c r="X64" s="250"/>
      <c r="Y64" s="250">
        <f t="shared" si="10"/>
        <v>0</v>
      </c>
      <c r="Z64" s="250"/>
      <c r="AA64" s="251">
        <f t="shared" si="14"/>
        <v>0</v>
      </c>
      <c r="AB64" s="251"/>
      <c r="AC64" s="1777"/>
      <c r="AD64" s="249" t="s">
        <v>222</v>
      </c>
      <c r="AE64" s="250"/>
      <c r="AF64" s="250">
        <f t="shared" si="11"/>
        <v>0</v>
      </c>
      <c r="AG64" s="250"/>
      <c r="AH64" s="251">
        <f t="shared" si="15"/>
        <v>0</v>
      </c>
      <c r="AI64" s="251"/>
      <c r="AK64" s="255"/>
    </row>
    <row r="65" spans="1:37">
      <c r="A65" s="1777"/>
      <c r="B65" s="249" t="s">
        <v>223</v>
      </c>
      <c r="C65" s="250" t="e">
        <f t="shared" si="4"/>
        <v>#REF!</v>
      </c>
      <c r="D65" s="250" t="e">
        <f t="shared" si="1"/>
        <v>#REF!</v>
      </c>
      <c r="E65" s="250" t="e">
        <f t="shared" si="2"/>
        <v>#REF!</v>
      </c>
      <c r="F65" s="251" t="e">
        <f t="shared" si="0"/>
        <v>#REF!</v>
      </c>
      <c r="G65" s="253"/>
      <c r="H65" s="1779"/>
      <c r="I65" s="249" t="s">
        <v>223</v>
      </c>
      <c r="J65" s="250" t="e">
        <f t="shared" si="7"/>
        <v>#REF!</v>
      </c>
      <c r="K65" s="250" t="e">
        <f t="shared" si="5"/>
        <v>#REF!</v>
      </c>
      <c r="L65" s="250" t="e">
        <f t="shared" si="6"/>
        <v>#REF!</v>
      </c>
      <c r="M65" s="251" t="e">
        <f t="shared" si="3"/>
        <v>#REF!</v>
      </c>
      <c r="N65" s="251"/>
      <c r="O65" s="1777"/>
      <c r="P65" s="249" t="s">
        <v>223</v>
      </c>
      <c r="Q65" s="250" t="e">
        <f t="shared" si="17"/>
        <v>#REF!</v>
      </c>
      <c r="R65" s="250" t="e">
        <f t="shared" si="8"/>
        <v>#REF!</v>
      </c>
      <c r="S65" s="250" t="e">
        <f t="shared" si="16"/>
        <v>#REF!</v>
      </c>
      <c r="T65" s="251" t="e">
        <f t="shared" si="13"/>
        <v>#REF!</v>
      </c>
      <c r="U65" s="251"/>
      <c r="V65" s="1777"/>
      <c r="W65" s="249" t="s">
        <v>223</v>
      </c>
      <c r="X65" s="250"/>
      <c r="Y65" s="250">
        <f t="shared" si="10"/>
        <v>0</v>
      </c>
      <c r="Z65" s="250"/>
      <c r="AA65" s="251">
        <f t="shared" si="14"/>
        <v>0</v>
      </c>
      <c r="AB65" s="251"/>
      <c r="AC65" s="1777"/>
      <c r="AD65" s="249" t="s">
        <v>223</v>
      </c>
      <c r="AE65" s="250"/>
      <c r="AF65" s="250">
        <f t="shared" si="11"/>
        <v>0</v>
      </c>
      <c r="AG65" s="250"/>
      <c r="AH65" s="251">
        <f t="shared" si="15"/>
        <v>0</v>
      </c>
      <c r="AI65" s="251"/>
      <c r="AK65" s="255"/>
    </row>
    <row r="66" spans="1:37">
      <c r="A66" s="1777"/>
      <c r="B66" s="249" t="s">
        <v>224</v>
      </c>
      <c r="C66" s="250" t="e">
        <f t="shared" si="4"/>
        <v>#REF!</v>
      </c>
      <c r="D66" s="250" t="e">
        <f t="shared" si="1"/>
        <v>#REF!</v>
      </c>
      <c r="E66" s="250" t="e">
        <f t="shared" si="2"/>
        <v>#REF!</v>
      </c>
      <c r="F66" s="251" t="e">
        <f t="shared" si="0"/>
        <v>#REF!</v>
      </c>
      <c r="G66" s="253"/>
      <c r="H66" s="1779"/>
      <c r="I66" s="249" t="s">
        <v>224</v>
      </c>
      <c r="J66" s="250" t="e">
        <f t="shared" si="7"/>
        <v>#REF!</v>
      </c>
      <c r="K66" s="250" t="e">
        <f t="shared" si="5"/>
        <v>#REF!</v>
      </c>
      <c r="L66" s="250" t="e">
        <f t="shared" si="6"/>
        <v>#REF!</v>
      </c>
      <c r="M66" s="251" t="e">
        <f t="shared" si="3"/>
        <v>#REF!</v>
      </c>
      <c r="N66" s="251"/>
      <c r="O66" s="1777"/>
      <c r="P66" s="249" t="s">
        <v>224</v>
      </c>
      <c r="Q66" s="250" t="e">
        <f t="shared" si="17"/>
        <v>#REF!</v>
      </c>
      <c r="R66" s="250" t="e">
        <f t="shared" si="8"/>
        <v>#REF!</v>
      </c>
      <c r="S66" s="250" t="e">
        <f t="shared" si="16"/>
        <v>#REF!</v>
      </c>
      <c r="T66" s="251" t="e">
        <f t="shared" si="13"/>
        <v>#REF!</v>
      </c>
      <c r="U66" s="251"/>
      <c r="V66" s="1777"/>
      <c r="W66" s="249" t="s">
        <v>224</v>
      </c>
      <c r="X66" s="250"/>
      <c r="Y66" s="250">
        <f t="shared" si="10"/>
        <v>0</v>
      </c>
      <c r="Z66" s="250"/>
      <c r="AA66" s="251">
        <f t="shared" si="14"/>
        <v>0</v>
      </c>
      <c r="AB66" s="251"/>
      <c r="AC66" s="1777"/>
      <c r="AD66" s="249" t="s">
        <v>224</v>
      </c>
      <c r="AE66" s="250"/>
      <c r="AF66" s="250">
        <f t="shared" si="11"/>
        <v>0</v>
      </c>
      <c r="AG66" s="250"/>
      <c r="AH66" s="251">
        <f t="shared" si="15"/>
        <v>0</v>
      </c>
      <c r="AI66" s="251"/>
      <c r="AK66" s="255"/>
    </row>
    <row r="67" spans="1:37">
      <c r="A67" s="1777"/>
      <c r="B67" s="249" t="s">
        <v>225</v>
      </c>
      <c r="C67" s="250" t="e">
        <f t="shared" si="4"/>
        <v>#REF!</v>
      </c>
      <c r="D67" s="250" t="e">
        <f t="shared" si="1"/>
        <v>#REF!</v>
      </c>
      <c r="E67" s="250" t="e">
        <f t="shared" si="2"/>
        <v>#REF!</v>
      </c>
      <c r="F67" s="251" t="e">
        <f t="shared" si="0"/>
        <v>#REF!</v>
      </c>
      <c r="G67" s="254" t="e">
        <f>SUM(D56:D67)</f>
        <v>#REF!</v>
      </c>
      <c r="H67" s="1780"/>
      <c r="I67" s="249" t="s">
        <v>225</v>
      </c>
      <c r="J67" s="250" t="e">
        <f t="shared" si="7"/>
        <v>#REF!</v>
      </c>
      <c r="K67" s="250" t="e">
        <f t="shared" si="5"/>
        <v>#REF!</v>
      </c>
      <c r="L67" s="250" t="e">
        <f t="shared" si="6"/>
        <v>#REF!</v>
      </c>
      <c r="M67" s="251" t="e">
        <f t="shared" si="3"/>
        <v>#REF!</v>
      </c>
      <c r="N67" s="254" t="e">
        <f>SUM(K56:K67)</f>
        <v>#REF!</v>
      </c>
      <c r="O67" s="1777"/>
      <c r="P67" s="249" t="s">
        <v>225</v>
      </c>
      <c r="Q67" s="250" t="e">
        <f t="shared" si="17"/>
        <v>#REF!</v>
      </c>
      <c r="R67" s="250" t="e">
        <f t="shared" si="8"/>
        <v>#REF!</v>
      </c>
      <c r="S67" s="250" t="e">
        <f t="shared" si="16"/>
        <v>#REF!</v>
      </c>
      <c r="T67" s="251" t="e">
        <f t="shared" si="13"/>
        <v>#REF!</v>
      </c>
      <c r="U67" s="254" t="e">
        <f>SUM(R56:R67)</f>
        <v>#REF!</v>
      </c>
      <c r="V67" s="1777"/>
      <c r="W67" s="249" t="s">
        <v>225</v>
      </c>
      <c r="X67" s="250"/>
      <c r="Y67" s="250">
        <f t="shared" si="10"/>
        <v>0</v>
      </c>
      <c r="Z67" s="250"/>
      <c r="AA67" s="251">
        <f t="shared" si="14"/>
        <v>0</v>
      </c>
      <c r="AB67" s="254">
        <f>SUM(Y56:Y67)</f>
        <v>0</v>
      </c>
      <c r="AC67" s="1777"/>
      <c r="AD67" s="249" t="s">
        <v>225</v>
      </c>
      <c r="AE67" s="250"/>
      <c r="AF67" s="250">
        <f t="shared" si="11"/>
        <v>0</v>
      </c>
      <c r="AG67" s="250"/>
      <c r="AH67" s="251">
        <f t="shared" si="15"/>
        <v>0</v>
      </c>
      <c r="AI67" s="254">
        <f>SUM(AF56:AF67)</f>
        <v>0</v>
      </c>
      <c r="AJ67" s="230">
        <f>AJ55+1</f>
        <v>2026</v>
      </c>
      <c r="AK67" s="255" t="e">
        <f>G67+N67+U67+AB67+AI67</f>
        <v>#REF!</v>
      </c>
    </row>
    <row r="68" spans="1:37">
      <c r="A68" s="1777">
        <f>A56+1</f>
        <v>2027</v>
      </c>
      <c r="B68" s="249" t="s">
        <v>214</v>
      </c>
      <c r="C68" s="250" t="e">
        <f t="shared" si="4"/>
        <v>#REF!</v>
      </c>
      <c r="D68" s="250" t="e">
        <f t="shared" si="1"/>
        <v>#REF!</v>
      </c>
      <c r="E68" s="250" t="e">
        <f t="shared" si="2"/>
        <v>#REF!</v>
      </c>
      <c r="F68" s="251" t="e">
        <f t="shared" si="0"/>
        <v>#REF!</v>
      </c>
      <c r="G68" s="252"/>
      <c r="H68" s="1778">
        <f>H56+1</f>
        <v>2027</v>
      </c>
      <c r="I68" s="249" t="s">
        <v>214</v>
      </c>
      <c r="J68" s="250" t="e">
        <f t="shared" si="7"/>
        <v>#REF!</v>
      </c>
      <c r="K68" s="250" t="e">
        <f t="shared" si="5"/>
        <v>#REF!</v>
      </c>
      <c r="L68" s="250" t="e">
        <f t="shared" si="6"/>
        <v>#REF!</v>
      </c>
      <c r="M68" s="251" t="e">
        <f t="shared" si="3"/>
        <v>#REF!</v>
      </c>
      <c r="N68" s="251"/>
      <c r="O68" s="1777">
        <f>O56+1</f>
        <v>2027</v>
      </c>
      <c r="P68" s="249" t="s">
        <v>214</v>
      </c>
      <c r="Q68" s="250" t="e">
        <f t="shared" si="17"/>
        <v>#REF!</v>
      </c>
      <c r="R68" s="250" t="e">
        <f t="shared" si="8"/>
        <v>#REF!</v>
      </c>
      <c r="S68" s="250" t="e">
        <f t="shared" si="16"/>
        <v>#REF!</v>
      </c>
      <c r="T68" s="251" t="e">
        <f t="shared" si="13"/>
        <v>#REF!</v>
      </c>
      <c r="U68" s="251"/>
      <c r="V68" s="1777">
        <f>V56+1</f>
        <v>2026</v>
      </c>
      <c r="W68" s="249" t="s">
        <v>214</v>
      </c>
      <c r="X68" s="250"/>
      <c r="Y68" s="250"/>
      <c r="Z68" s="250"/>
      <c r="AA68" s="251">
        <f t="shared" si="14"/>
        <v>0</v>
      </c>
      <c r="AB68" s="251"/>
      <c r="AC68" s="1777">
        <f>AC56+1</f>
        <v>2026</v>
      </c>
      <c r="AD68" s="249" t="s">
        <v>214</v>
      </c>
      <c r="AE68" s="250"/>
      <c r="AF68" s="250"/>
      <c r="AG68" s="250"/>
      <c r="AH68" s="251">
        <f t="shared" si="15"/>
        <v>0</v>
      </c>
      <c r="AI68" s="251"/>
      <c r="AK68" s="255"/>
    </row>
    <row r="69" spans="1:37">
      <c r="A69" s="1777"/>
      <c r="B69" s="249" t="s">
        <v>215</v>
      </c>
      <c r="C69" s="250" t="e">
        <f t="shared" si="4"/>
        <v>#REF!</v>
      </c>
      <c r="D69" s="250" t="e">
        <f t="shared" si="1"/>
        <v>#REF!</v>
      </c>
      <c r="E69" s="250" t="e">
        <f t="shared" si="2"/>
        <v>#REF!</v>
      </c>
      <c r="F69" s="251" t="e">
        <f t="shared" si="0"/>
        <v>#REF!</v>
      </c>
      <c r="G69" s="253"/>
      <c r="H69" s="1779"/>
      <c r="I69" s="249" t="s">
        <v>215</v>
      </c>
      <c r="J69" s="250" t="e">
        <f t="shared" si="7"/>
        <v>#REF!</v>
      </c>
      <c r="K69" s="250" t="e">
        <f t="shared" si="5"/>
        <v>#REF!</v>
      </c>
      <c r="L69" s="250" t="e">
        <f t="shared" si="6"/>
        <v>#REF!</v>
      </c>
      <c r="M69" s="251" t="e">
        <f t="shared" si="3"/>
        <v>#REF!</v>
      </c>
      <c r="N69" s="251"/>
      <c r="O69" s="1777"/>
      <c r="P69" s="249" t="s">
        <v>215</v>
      </c>
      <c r="Q69" s="250" t="e">
        <f t="shared" si="17"/>
        <v>#REF!</v>
      </c>
      <c r="R69" s="250" t="e">
        <f t="shared" si="8"/>
        <v>#REF!</v>
      </c>
      <c r="S69" s="250" t="e">
        <f t="shared" si="16"/>
        <v>#REF!</v>
      </c>
      <c r="T69" s="251" t="e">
        <f t="shared" si="13"/>
        <v>#REF!</v>
      </c>
      <c r="U69" s="251"/>
      <c r="V69" s="1777"/>
      <c r="W69" s="249" t="s">
        <v>215</v>
      </c>
      <c r="X69" s="250"/>
      <c r="Y69" s="250"/>
      <c r="Z69" s="250"/>
      <c r="AA69" s="251">
        <f t="shared" si="14"/>
        <v>0</v>
      </c>
      <c r="AB69" s="251"/>
      <c r="AC69" s="1777"/>
      <c r="AD69" s="249" t="s">
        <v>215</v>
      </c>
      <c r="AE69" s="250"/>
      <c r="AF69" s="250"/>
      <c r="AG69" s="250"/>
      <c r="AH69" s="251">
        <f t="shared" si="15"/>
        <v>0</v>
      </c>
      <c r="AI69" s="251"/>
      <c r="AK69" s="255"/>
    </row>
    <row r="70" spans="1:37">
      <c r="A70" s="1777"/>
      <c r="B70" s="249" t="s">
        <v>216</v>
      </c>
      <c r="C70" s="250" t="e">
        <f t="shared" si="4"/>
        <v>#REF!</v>
      </c>
      <c r="D70" s="250" t="e">
        <f t="shared" si="1"/>
        <v>#REF!</v>
      </c>
      <c r="E70" s="250" t="e">
        <f t="shared" si="2"/>
        <v>#REF!</v>
      </c>
      <c r="F70" s="251" t="e">
        <f t="shared" si="0"/>
        <v>#REF!</v>
      </c>
      <c r="G70" s="253"/>
      <c r="H70" s="1779"/>
      <c r="I70" s="249" t="s">
        <v>216</v>
      </c>
      <c r="J70" s="250" t="e">
        <f t="shared" si="7"/>
        <v>#REF!</v>
      </c>
      <c r="K70" s="250" t="e">
        <f t="shared" si="5"/>
        <v>#REF!</v>
      </c>
      <c r="L70" s="250" t="e">
        <f t="shared" si="6"/>
        <v>#REF!</v>
      </c>
      <c r="M70" s="251" t="e">
        <f t="shared" si="3"/>
        <v>#REF!</v>
      </c>
      <c r="N70" s="251"/>
      <c r="O70" s="1777"/>
      <c r="P70" s="249" t="s">
        <v>216</v>
      </c>
      <c r="Q70" s="250" t="e">
        <f t="shared" si="17"/>
        <v>#REF!</v>
      </c>
      <c r="R70" s="250" t="e">
        <f t="shared" si="8"/>
        <v>#REF!</v>
      </c>
      <c r="S70" s="250" t="e">
        <f t="shared" si="16"/>
        <v>#REF!</v>
      </c>
      <c r="T70" s="251" t="e">
        <f t="shared" si="13"/>
        <v>#REF!</v>
      </c>
      <c r="U70" s="251"/>
      <c r="V70" s="1777"/>
      <c r="W70" s="249" t="s">
        <v>216</v>
      </c>
      <c r="X70" s="250"/>
      <c r="Y70" s="250"/>
      <c r="Z70" s="250"/>
      <c r="AA70" s="251">
        <f t="shared" si="14"/>
        <v>0</v>
      </c>
      <c r="AB70" s="251"/>
      <c r="AC70" s="1777"/>
      <c r="AD70" s="249" t="s">
        <v>216</v>
      </c>
      <c r="AE70" s="250"/>
      <c r="AF70" s="250"/>
      <c r="AG70" s="250"/>
      <c r="AH70" s="251">
        <f t="shared" si="15"/>
        <v>0</v>
      </c>
      <c r="AI70" s="251"/>
      <c r="AK70" s="255"/>
    </row>
    <row r="71" spans="1:37">
      <c r="A71" s="1777"/>
      <c r="B71" s="249" t="s">
        <v>217</v>
      </c>
      <c r="C71" s="250" t="e">
        <f t="shared" si="4"/>
        <v>#REF!</v>
      </c>
      <c r="D71" s="250" t="e">
        <f t="shared" si="1"/>
        <v>#REF!</v>
      </c>
      <c r="E71" s="250" t="e">
        <f t="shared" si="2"/>
        <v>#REF!</v>
      </c>
      <c r="F71" s="251" t="e">
        <f t="shared" si="0"/>
        <v>#REF!</v>
      </c>
      <c r="G71" s="253"/>
      <c r="H71" s="1779"/>
      <c r="I71" s="249" t="s">
        <v>217</v>
      </c>
      <c r="J71" s="250" t="e">
        <f t="shared" si="7"/>
        <v>#REF!</v>
      </c>
      <c r="K71" s="250" t="e">
        <f t="shared" si="5"/>
        <v>#REF!</v>
      </c>
      <c r="L71" s="250" t="e">
        <f t="shared" si="6"/>
        <v>#REF!</v>
      </c>
      <c r="M71" s="251" t="e">
        <f t="shared" si="3"/>
        <v>#REF!</v>
      </c>
      <c r="N71" s="251"/>
      <c r="O71" s="1777"/>
      <c r="P71" s="249" t="s">
        <v>217</v>
      </c>
      <c r="Q71" s="250" t="e">
        <f t="shared" si="17"/>
        <v>#REF!</v>
      </c>
      <c r="R71" s="250" t="e">
        <f t="shared" si="8"/>
        <v>#REF!</v>
      </c>
      <c r="S71" s="250" t="e">
        <f t="shared" si="16"/>
        <v>#REF!</v>
      </c>
      <c r="T71" s="251" t="e">
        <f t="shared" si="13"/>
        <v>#REF!</v>
      </c>
      <c r="U71" s="251"/>
      <c r="V71" s="1777"/>
      <c r="W71" s="249" t="s">
        <v>217</v>
      </c>
      <c r="X71" s="250"/>
      <c r="Y71" s="250"/>
      <c r="Z71" s="250"/>
      <c r="AA71" s="251">
        <f t="shared" si="14"/>
        <v>0</v>
      </c>
      <c r="AB71" s="251"/>
      <c r="AC71" s="1777"/>
      <c r="AD71" s="249" t="s">
        <v>217</v>
      </c>
      <c r="AE71" s="250"/>
      <c r="AF71" s="250"/>
      <c r="AG71" s="250"/>
      <c r="AH71" s="251">
        <f t="shared" si="15"/>
        <v>0</v>
      </c>
      <c r="AI71" s="251"/>
      <c r="AK71" s="255"/>
    </row>
    <row r="72" spans="1:37">
      <c r="A72" s="1777"/>
      <c r="B72" s="249" t="s">
        <v>218</v>
      </c>
      <c r="C72" s="250" t="e">
        <f t="shared" si="4"/>
        <v>#REF!</v>
      </c>
      <c r="D72" s="250" t="e">
        <f t="shared" si="1"/>
        <v>#REF!</v>
      </c>
      <c r="E72" s="250" t="e">
        <f t="shared" si="2"/>
        <v>#REF!</v>
      </c>
      <c r="F72" s="251" t="e">
        <f t="shared" si="0"/>
        <v>#REF!</v>
      </c>
      <c r="G72" s="253"/>
      <c r="H72" s="1779"/>
      <c r="I72" s="249" t="s">
        <v>218</v>
      </c>
      <c r="J72" s="250" t="e">
        <f t="shared" si="7"/>
        <v>#REF!</v>
      </c>
      <c r="K72" s="250" t="e">
        <f t="shared" si="5"/>
        <v>#REF!</v>
      </c>
      <c r="L72" s="250" t="e">
        <f t="shared" si="6"/>
        <v>#REF!</v>
      </c>
      <c r="M72" s="251" t="e">
        <f t="shared" si="3"/>
        <v>#REF!</v>
      </c>
      <c r="N72" s="251"/>
      <c r="O72" s="1777"/>
      <c r="P72" s="249" t="s">
        <v>218</v>
      </c>
      <c r="Q72" s="250" t="e">
        <f t="shared" si="17"/>
        <v>#REF!</v>
      </c>
      <c r="R72" s="250" t="e">
        <f t="shared" si="8"/>
        <v>#REF!</v>
      </c>
      <c r="S72" s="250" t="e">
        <f t="shared" si="16"/>
        <v>#REF!</v>
      </c>
      <c r="T72" s="251" t="e">
        <f t="shared" si="13"/>
        <v>#REF!</v>
      </c>
      <c r="U72" s="251"/>
      <c r="V72" s="1777"/>
      <c r="W72" s="249" t="s">
        <v>218</v>
      </c>
      <c r="X72" s="250"/>
      <c r="Y72" s="250"/>
      <c r="Z72" s="250"/>
      <c r="AA72" s="251">
        <f t="shared" si="14"/>
        <v>0</v>
      </c>
      <c r="AB72" s="251"/>
      <c r="AC72" s="1777"/>
      <c r="AD72" s="249" t="s">
        <v>218</v>
      </c>
      <c r="AE72" s="250"/>
      <c r="AF72" s="250"/>
      <c r="AG72" s="250"/>
      <c r="AH72" s="251">
        <f t="shared" si="15"/>
        <v>0</v>
      </c>
      <c r="AI72" s="251"/>
      <c r="AK72" s="255"/>
    </row>
    <row r="73" spans="1:37">
      <c r="A73" s="1777"/>
      <c r="B73" s="249" t="s">
        <v>219</v>
      </c>
      <c r="C73" s="250" t="e">
        <f t="shared" si="4"/>
        <v>#REF!</v>
      </c>
      <c r="D73" s="250" t="e">
        <f t="shared" si="1"/>
        <v>#REF!</v>
      </c>
      <c r="E73" s="250" t="e">
        <f t="shared" si="2"/>
        <v>#REF!</v>
      </c>
      <c r="F73" s="251" t="e">
        <f t="shared" si="0"/>
        <v>#REF!</v>
      </c>
      <c r="G73" s="253"/>
      <c r="H73" s="1779"/>
      <c r="I73" s="249" t="s">
        <v>219</v>
      </c>
      <c r="J73" s="250" t="e">
        <f t="shared" si="7"/>
        <v>#REF!</v>
      </c>
      <c r="K73" s="250" t="e">
        <f t="shared" si="5"/>
        <v>#REF!</v>
      </c>
      <c r="L73" s="250" t="e">
        <f t="shared" si="6"/>
        <v>#REF!</v>
      </c>
      <c r="M73" s="251" t="e">
        <f t="shared" si="3"/>
        <v>#REF!</v>
      </c>
      <c r="N73" s="251"/>
      <c r="O73" s="1777"/>
      <c r="P73" s="249" t="s">
        <v>219</v>
      </c>
      <c r="Q73" s="250" t="e">
        <f t="shared" si="17"/>
        <v>#REF!</v>
      </c>
      <c r="R73" s="250" t="e">
        <f t="shared" si="8"/>
        <v>#REF!</v>
      </c>
      <c r="S73" s="250" t="e">
        <f t="shared" si="16"/>
        <v>#REF!</v>
      </c>
      <c r="T73" s="251" t="e">
        <f t="shared" si="13"/>
        <v>#REF!</v>
      </c>
      <c r="U73" s="251"/>
      <c r="V73" s="1777"/>
      <c r="W73" s="249" t="s">
        <v>219</v>
      </c>
      <c r="X73" s="250"/>
      <c r="Y73" s="250"/>
      <c r="Z73" s="250"/>
      <c r="AA73" s="251">
        <f t="shared" si="14"/>
        <v>0</v>
      </c>
      <c r="AB73" s="251"/>
      <c r="AC73" s="1777"/>
      <c r="AD73" s="249" t="s">
        <v>219</v>
      </c>
      <c r="AE73" s="250"/>
      <c r="AF73" s="250"/>
      <c r="AG73" s="250"/>
      <c r="AH73" s="251">
        <f t="shared" si="15"/>
        <v>0</v>
      </c>
      <c r="AI73" s="251"/>
      <c r="AK73" s="255"/>
    </row>
    <row r="74" spans="1:37">
      <c r="A74" s="1777"/>
      <c r="B74" s="249" t="s">
        <v>220</v>
      </c>
      <c r="C74" s="250" t="e">
        <f t="shared" si="4"/>
        <v>#REF!</v>
      </c>
      <c r="D74" s="250" t="e">
        <f t="shared" si="1"/>
        <v>#REF!</v>
      </c>
      <c r="E74" s="250" t="e">
        <f t="shared" si="2"/>
        <v>#REF!</v>
      </c>
      <c r="F74" s="251" t="e">
        <f t="shared" ref="F74:F127" si="18">D74+E74</f>
        <v>#REF!</v>
      </c>
      <c r="G74" s="253"/>
      <c r="H74" s="1779"/>
      <c r="I74" s="249" t="s">
        <v>220</v>
      </c>
      <c r="J74" s="250" t="e">
        <f t="shared" si="7"/>
        <v>#REF!</v>
      </c>
      <c r="K74" s="250" t="e">
        <f t="shared" si="5"/>
        <v>#REF!</v>
      </c>
      <c r="L74" s="250" t="e">
        <f t="shared" si="6"/>
        <v>#REF!</v>
      </c>
      <c r="M74" s="251" t="e">
        <f t="shared" si="3"/>
        <v>#REF!</v>
      </c>
      <c r="N74" s="251"/>
      <c r="O74" s="1777"/>
      <c r="P74" s="249" t="s">
        <v>220</v>
      </c>
      <c r="Q74" s="250" t="e">
        <f t="shared" si="17"/>
        <v>#REF!</v>
      </c>
      <c r="R74" s="250" t="e">
        <f t="shared" si="8"/>
        <v>#REF!</v>
      </c>
      <c r="S74" s="250" t="e">
        <f t="shared" si="16"/>
        <v>#REF!</v>
      </c>
      <c r="T74" s="251" t="e">
        <f t="shared" si="13"/>
        <v>#REF!</v>
      </c>
      <c r="U74" s="251"/>
      <c r="V74" s="1777"/>
      <c r="W74" s="249" t="s">
        <v>220</v>
      </c>
      <c r="X74" s="250"/>
      <c r="Y74" s="250"/>
      <c r="Z74" s="250"/>
      <c r="AA74" s="251">
        <f t="shared" si="14"/>
        <v>0</v>
      </c>
      <c r="AB74" s="251"/>
      <c r="AC74" s="1777"/>
      <c r="AD74" s="249" t="s">
        <v>220</v>
      </c>
      <c r="AE74" s="250"/>
      <c r="AF74" s="250"/>
      <c r="AG74" s="250"/>
      <c r="AH74" s="251">
        <f t="shared" si="15"/>
        <v>0</v>
      </c>
      <c r="AI74" s="251"/>
      <c r="AK74" s="255"/>
    </row>
    <row r="75" spans="1:37">
      <c r="A75" s="1777"/>
      <c r="B75" s="249" t="s">
        <v>221</v>
      </c>
      <c r="C75" s="250" t="e">
        <f t="shared" si="4"/>
        <v>#REF!</v>
      </c>
      <c r="D75" s="250" t="e">
        <f t="shared" si="1"/>
        <v>#REF!</v>
      </c>
      <c r="E75" s="250" t="e">
        <f t="shared" si="2"/>
        <v>#REF!</v>
      </c>
      <c r="F75" s="251" t="e">
        <f t="shared" si="18"/>
        <v>#REF!</v>
      </c>
      <c r="G75" s="253"/>
      <c r="H75" s="1779"/>
      <c r="I75" s="249" t="s">
        <v>221</v>
      </c>
      <c r="J75" s="250" t="e">
        <f t="shared" si="7"/>
        <v>#REF!</v>
      </c>
      <c r="K75" s="250" t="e">
        <f t="shared" si="5"/>
        <v>#REF!</v>
      </c>
      <c r="L75" s="250" t="e">
        <f t="shared" si="6"/>
        <v>#REF!</v>
      </c>
      <c r="M75" s="251" t="e">
        <f t="shared" si="3"/>
        <v>#REF!</v>
      </c>
      <c r="N75" s="251"/>
      <c r="O75" s="1777"/>
      <c r="P75" s="249" t="s">
        <v>221</v>
      </c>
      <c r="Q75" s="250" t="e">
        <f t="shared" si="17"/>
        <v>#REF!</v>
      </c>
      <c r="R75" s="250" t="e">
        <f t="shared" si="8"/>
        <v>#REF!</v>
      </c>
      <c r="S75" s="250" t="e">
        <f t="shared" si="16"/>
        <v>#REF!</v>
      </c>
      <c r="T75" s="251" t="e">
        <f t="shared" si="13"/>
        <v>#REF!</v>
      </c>
      <c r="U75" s="251"/>
      <c r="V75" s="1777"/>
      <c r="W75" s="249" t="s">
        <v>221</v>
      </c>
      <c r="X75" s="250"/>
      <c r="Y75" s="250"/>
      <c r="Z75" s="250"/>
      <c r="AA75" s="251">
        <f t="shared" si="14"/>
        <v>0</v>
      </c>
      <c r="AB75" s="251"/>
      <c r="AC75" s="1777"/>
      <c r="AD75" s="249" t="s">
        <v>221</v>
      </c>
      <c r="AE75" s="250"/>
      <c r="AF75" s="250"/>
      <c r="AG75" s="250"/>
      <c r="AH75" s="251">
        <f t="shared" si="15"/>
        <v>0</v>
      </c>
      <c r="AI75" s="251"/>
      <c r="AK75" s="255"/>
    </row>
    <row r="76" spans="1:37">
      <c r="A76" s="1777"/>
      <c r="B76" s="249" t="s">
        <v>222</v>
      </c>
      <c r="C76" s="250" t="e">
        <f t="shared" si="4"/>
        <v>#REF!</v>
      </c>
      <c r="D76" s="250" t="e">
        <f t="shared" si="1"/>
        <v>#REF!</v>
      </c>
      <c r="E76" s="250" t="e">
        <f t="shared" si="2"/>
        <v>#REF!</v>
      </c>
      <c r="F76" s="251" t="e">
        <f t="shared" si="18"/>
        <v>#REF!</v>
      </c>
      <c r="G76" s="253"/>
      <c r="H76" s="1779"/>
      <c r="I76" s="249" t="s">
        <v>222</v>
      </c>
      <c r="J76" s="250" t="e">
        <f t="shared" si="7"/>
        <v>#REF!</v>
      </c>
      <c r="K76" s="250" t="e">
        <f t="shared" si="5"/>
        <v>#REF!</v>
      </c>
      <c r="L76" s="250" t="e">
        <f t="shared" si="6"/>
        <v>#REF!</v>
      </c>
      <c r="M76" s="251" t="e">
        <f t="shared" si="3"/>
        <v>#REF!</v>
      </c>
      <c r="N76" s="251"/>
      <c r="O76" s="1777"/>
      <c r="P76" s="249" t="s">
        <v>222</v>
      </c>
      <c r="Q76" s="250" t="e">
        <f t="shared" si="17"/>
        <v>#REF!</v>
      </c>
      <c r="R76" s="250" t="e">
        <f t="shared" si="8"/>
        <v>#REF!</v>
      </c>
      <c r="S76" s="250" t="e">
        <f t="shared" si="16"/>
        <v>#REF!</v>
      </c>
      <c r="T76" s="251" t="e">
        <f t="shared" si="13"/>
        <v>#REF!</v>
      </c>
      <c r="U76" s="251"/>
      <c r="V76" s="1777"/>
      <c r="W76" s="249" t="s">
        <v>222</v>
      </c>
      <c r="X76" s="250"/>
      <c r="Y76" s="250"/>
      <c r="Z76" s="250"/>
      <c r="AA76" s="251">
        <f t="shared" si="14"/>
        <v>0</v>
      </c>
      <c r="AB76" s="251"/>
      <c r="AC76" s="1777"/>
      <c r="AD76" s="249" t="s">
        <v>222</v>
      </c>
      <c r="AE76" s="250"/>
      <c r="AF76" s="250"/>
      <c r="AG76" s="250"/>
      <c r="AH76" s="251">
        <f t="shared" si="15"/>
        <v>0</v>
      </c>
      <c r="AI76" s="251"/>
      <c r="AK76" s="255"/>
    </row>
    <row r="77" spans="1:37">
      <c r="A77" s="1777"/>
      <c r="B77" s="249" t="s">
        <v>223</v>
      </c>
      <c r="C77" s="250" t="e">
        <f t="shared" si="4"/>
        <v>#REF!</v>
      </c>
      <c r="D77" s="250" t="e">
        <f t="shared" si="1"/>
        <v>#REF!</v>
      </c>
      <c r="E77" s="250" t="e">
        <f t="shared" si="2"/>
        <v>#REF!</v>
      </c>
      <c r="F77" s="251" t="e">
        <f t="shared" si="18"/>
        <v>#REF!</v>
      </c>
      <c r="G77" s="253"/>
      <c r="H77" s="1779"/>
      <c r="I77" s="249" t="s">
        <v>223</v>
      </c>
      <c r="J77" s="250" t="e">
        <f t="shared" si="7"/>
        <v>#REF!</v>
      </c>
      <c r="K77" s="250" t="e">
        <f t="shared" si="5"/>
        <v>#REF!</v>
      </c>
      <c r="L77" s="250" t="e">
        <f t="shared" si="6"/>
        <v>#REF!</v>
      </c>
      <c r="M77" s="251" t="e">
        <f t="shared" si="3"/>
        <v>#REF!</v>
      </c>
      <c r="N77" s="251"/>
      <c r="O77" s="1777"/>
      <c r="P77" s="249" t="s">
        <v>223</v>
      </c>
      <c r="Q77" s="250" t="e">
        <f t="shared" si="17"/>
        <v>#REF!</v>
      </c>
      <c r="R77" s="250" t="e">
        <f t="shared" si="8"/>
        <v>#REF!</v>
      </c>
      <c r="S77" s="250" t="e">
        <f t="shared" si="16"/>
        <v>#REF!</v>
      </c>
      <c r="T77" s="251" t="e">
        <f t="shared" si="13"/>
        <v>#REF!</v>
      </c>
      <c r="U77" s="251"/>
      <c r="V77" s="1777"/>
      <c r="W77" s="249" t="s">
        <v>223</v>
      </c>
      <c r="X77" s="250"/>
      <c r="Y77" s="250"/>
      <c r="Z77" s="250"/>
      <c r="AA77" s="251">
        <f t="shared" si="14"/>
        <v>0</v>
      </c>
      <c r="AB77" s="251"/>
      <c r="AC77" s="1777"/>
      <c r="AD77" s="249" t="s">
        <v>223</v>
      </c>
      <c r="AE77" s="250"/>
      <c r="AF77" s="250"/>
      <c r="AG77" s="250"/>
      <c r="AH77" s="251">
        <f t="shared" si="15"/>
        <v>0</v>
      </c>
      <c r="AI77" s="251"/>
      <c r="AK77" s="255"/>
    </row>
    <row r="78" spans="1:37">
      <c r="A78" s="1777"/>
      <c r="B78" s="249" t="s">
        <v>224</v>
      </c>
      <c r="C78" s="250" t="e">
        <f t="shared" si="4"/>
        <v>#REF!</v>
      </c>
      <c r="D78" s="250" t="e">
        <f t="shared" si="1"/>
        <v>#REF!</v>
      </c>
      <c r="E78" s="250" t="e">
        <f t="shared" si="2"/>
        <v>#REF!</v>
      </c>
      <c r="F78" s="251" t="e">
        <f t="shared" si="18"/>
        <v>#REF!</v>
      </c>
      <c r="G78" s="253"/>
      <c r="H78" s="1779"/>
      <c r="I78" s="249" t="s">
        <v>224</v>
      </c>
      <c r="J78" s="250" t="e">
        <f t="shared" si="7"/>
        <v>#REF!</v>
      </c>
      <c r="K78" s="250" t="e">
        <f t="shared" si="5"/>
        <v>#REF!</v>
      </c>
      <c r="L78" s="250" t="e">
        <f t="shared" si="6"/>
        <v>#REF!</v>
      </c>
      <c r="M78" s="251" t="e">
        <f t="shared" si="3"/>
        <v>#REF!</v>
      </c>
      <c r="N78" s="251"/>
      <c r="O78" s="1777"/>
      <c r="P78" s="249" t="s">
        <v>224</v>
      </c>
      <c r="Q78" s="250" t="e">
        <f t="shared" si="17"/>
        <v>#REF!</v>
      </c>
      <c r="R78" s="250" t="e">
        <f t="shared" si="8"/>
        <v>#REF!</v>
      </c>
      <c r="S78" s="250" t="e">
        <f t="shared" si="16"/>
        <v>#REF!</v>
      </c>
      <c r="T78" s="251" t="e">
        <f t="shared" si="13"/>
        <v>#REF!</v>
      </c>
      <c r="U78" s="251"/>
      <c r="V78" s="1777"/>
      <c r="W78" s="249" t="s">
        <v>224</v>
      </c>
      <c r="X78" s="250"/>
      <c r="Y78" s="250"/>
      <c r="Z78" s="250"/>
      <c r="AA78" s="251">
        <f t="shared" si="14"/>
        <v>0</v>
      </c>
      <c r="AB78" s="251"/>
      <c r="AC78" s="1777"/>
      <c r="AD78" s="249" t="s">
        <v>224</v>
      </c>
      <c r="AE78" s="250"/>
      <c r="AF78" s="250"/>
      <c r="AG78" s="250"/>
      <c r="AH78" s="251">
        <f t="shared" si="15"/>
        <v>0</v>
      </c>
      <c r="AI78" s="251"/>
      <c r="AK78" s="255"/>
    </row>
    <row r="79" spans="1:37">
      <c r="A79" s="1777"/>
      <c r="B79" s="249" t="s">
        <v>225</v>
      </c>
      <c r="C79" s="250" t="e">
        <f t="shared" si="4"/>
        <v>#REF!</v>
      </c>
      <c r="D79" s="250" t="e">
        <f t="shared" si="1"/>
        <v>#REF!</v>
      </c>
      <c r="E79" s="250" t="e">
        <f t="shared" si="2"/>
        <v>#REF!</v>
      </c>
      <c r="F79" s="251" t="e">
        <f t="shared" si="18"/>
        <v>#REF!</v>
      </c>
      <c r="G79" s="254" t="e">
        <f>SUM(D68:D79)</f>
        <v>#REF!</v>
      </c>
      <c r="H79" s="1780"/>
      <c r="I79" s="249" t="s">
        <v>225</v>
      </c>
      <c r="J79" s="250" t="e">
        <f t="shared" si="7"/>
        <v>#REF!</v>
      </c>
      <c r="K79" s="250" t="e">
        <f t="shared" si="5"/>
        <v>#REF!</v>
      </c>
      <c r="L79" s="250" t="e">
        <f t="shared" si="6"/>
        <v>#REF!</v>
      </c>
      <c r="M79" s="251" t="e">
        <f t="shared" si="3"/>
        <v>#REF!</v>
      </c>
      <c r="N79" s="254" t="e">
        <f>SUM(K68:K79)</f>
        <v>#REF!</v>
      </c>
      <c r="O79" s="1777"/>
      <c r="P79" s="249" t="s">
        <v>225</v>
      </c>
      <c r="Q79" s="250" t="e">
        <f t="shared" si="17"/>
        <v>#REF!</v>
      </c>
      <c r="R79" s="250" t="e">
        <f t="shared" si="8"/>
        <v>#REF!</v>
      </c>
      <c r="S79" s="250" t="e">
        <f t="shared" si="16"/>
        <v>#REF!</v>
      </c>
      <c r="T79" s="251" t="e">
        <f t="shared" si="13"/>
        <v>#REF!</v>
      </c>
      <c r="U79" s="254" t="e">
        <f>SUM(R68:R79)</f>
        <v>#REF!</v>
      </c>
      <c r="V79" s="1777"/>
      <c r="W79" s="249" t="s">
        <v>225</v>
      </c>
      <c r="X79" s="250"/>
      <c r="Y79" s="250"/>
      <c r="Z79" s="250"/>
      <c r="AA79" s="251">
        <f t="shared" si="14"/>
        <v>0</v>
      </c>
      <c r="AB79" s="254">
        <f>SUM(Y68:Y79)</f>
        <v>0</v>
      </c>
      <c r="AC79" s="1777"/>
      <c r="AD79" s="249" t="s">
        <v>225</v>
      </c>
      <c r="AE79" s="250"/>
      <c r="AF79" s="250"/>
      <c r="AG79" s="250"/>
      <c r="AH79" s="251">
        <f t="shared" si="15"/>
        <v>0</v>
      </c>
      <c r="AI79" s="254">
        <f>SUM(AF68:AF79)</f>
        <v>0</v>
      </c>
      <c r="AJ79" s="230">
        <f>AJ67+1</f>
        <v>2027</v>
      </c>
      <c r="AK79" s="255" t="e">
        <f>G79+N79+U79+AB79+AI79</f>
        <v>#REF!</v>
      </c>
    </row>
    <row r="80" spans="1:37">
      <c r="A80" s="1777">
        <f>A68+1</f>
        <v>2028</v>
      </c>
      <c r="B80" s="249" t="s">
        <v>214</v>
      </c>
      <c r="C80" s="250" t="e">
        <f t="shared" si="4"/>
        <v>#REF!</v>
      </c>
      <c r="D80" s="250" t="e">
        <f t="shared" si="1"/>
        <v>#REF!</v>
      </c>
      <c r="E80" s="250" t="e">
        <f t="shared" si="2"/>
        <v>#REF!</v>
      </c>
      <c r="F80" s="251" t="e">
        <f t="shared" si="18"/>
        <v>#REF!</v>
      </c>
      <c r="G80" s="252"/>
      <c r="H80" s="1778">
        <f>H68+1</f>
        <v>2028</v>
      </c>
      <c r="I80" s="249" t="s">
        <v>214</v>
      </c>
      <c r="J80" s="250" t="e">
        <f t="shared" si="7"/>
        <v>#REF!</v>
      </c>
      <c r="K80" s="250" t="e">
        <f t="shared" si="5"/>
        <v>#REF!</v>
      </c>
      <c r="L80" s="250" t="e">
        <f t="shared" si="6"/>
        <v>#REF!</v>
      </c>
      <c r="M80" s="251" t="e">
        <f t="shared" si="3"/>
        <v>#REF!</v>
      </c>
      <c r="N80" s="251"/>
      <c r="O80" s="1777">
        <f>O68+1</f>
        <v>2028</v>
      </c>
      <c r="P80" s="249" t="s">
        <v>214</v>
      </c>
      <c r="Q80" s="250" t="e">
        <f t="shared" si="17"/>
        <v>#REF!</v>
      </c>
      <c r="R80" s="250" t="e">
        <f t="shared" si="8"/>
        <v>#REF!</v>
      </c>
      <c r="S80" s="250" t="e">
        <f t="shared" si="16"/>
        <v>#REF!</v>
      </c>
      <c r="T80" s="251" t="e">
        <f t="shared" si="13"/>
        <v>#REF!</v>
      </c>
      <c r="U80" s="251"/>
      <c r="V80" s="1777">
        <f>V68+1</f>
        <v>2027</v>
      </c>
      <c r="W80" s="249" t="s">
        <v>214</v>
      </c>
      <c r="X80" s="250"/>
      <c r="Y80" s="250"/>
      <c r="Z80" s="250"/>
      <c r="AA80" s="251">
        <f t="shared" si="14"/>
        <v>0</v>
      </c>
      <c r="AB80" s="251"/>
      <c r="AC80" s="1777">
        <f>AC68+1</f>
        <v>2027</v>
      </c>
      <c r="AD80" s="249" t="s">
        <v>214</v>
      </c>
      <c r="AE80" s="250"/>
      <c r="AF80" s="250"/>
      <c r="AG80" s="250"/>
      <c r="AH80" s="251">
        <f t="shared" si="15"/>
        <v>0</v>
      </c>
      <c r="AI80" s="251"/>
      <c r="AK80" s="255"/>
    </row>
    <row r="81" spans="1:37">
      <c r="A81" s="1777"/>
      <c r="B81" s="249" t="s">
        <v>215</v>
      </c>
      <c r="C81" s="250" t="e">
        <f t="shared" si="4"/>
        <v>#REF!</v>
      </c>
      <c r="D81" s="250" t="e">
        <f t="shared" si="1"/>
        <v>#REF!</v>
      </c>
      <c r="E81" s="250" t="e">
        <f t="shared" si="2"/>
        <v>#REF!</v>
      </c>
      <c r="F81" s="251" t="e">
        <f t="shared" si="18"/>
        <v>#REF!</v>
      </c>
      <c r="G81" s="253"/>
      <c r="H81" s="1779"/>
      <c r="I81" s="249" t="s">
        <v>215</v>
      </c>
      <c r="J81" s="250" t="e">
        <f t="shared" si="7"/>
        <v>#REF!</v>
      </c>
      <c r="K81" s="250" t="e">
        <f t="shared" si="5"/>
        <v>#REF!</v>
      </c>
      <c r="L81" s="250" t="e">
        <f t="shared" si="6"/>
        <v>#REF!</v>
      </c>
      <c r="M81" s="251" t="e">
        <f t="shared" si="3"/>
        <v>#REF!</v>
      </c>
      <c r="N81" s="251"/>
      <c r="O81" s="1777"/>
      <c r="P81" s="249" t="s">
        <v>215</v>
      </c>
      <c r="Q81" s="250" t="e">
        <f t="shared" si="17"/>
        <v>#REF!</v>
      </c>
      <c r="R81" s="250" t="e">
        <f t="shared" si="8"/>
        <v>#REF!</v>
      </c>
      <c r="S81" s="250" t="e">
        <f t="shared" si="16"/>
        <v>#REF!</v>
      </c>
      <c r="T81" s="251" t="e">
        <f t="shared" si="13"/>
        <v>#REF!</v>
      </c>
      <c r="U81" s="251"/>
      <c r="V81" s="1777"/>
      <c r="W81" s="249" t="s">
        <v>215</v>
      </c>
      <c r="X81" s="250"/>
      <c r="Y81" s="250"/>
      <c r="Z81" s="250"/>
      <c r="AA81" s="251">
        <f t="shared" si="14"/>
        <v>0</v>
      </c>
      <c r="AB81" s="251"/>
      <c r="AC81" s="1777"/>
      <c r="AD81" s="249" t="s">
        <v>215</v>
      </c>
      <c r="AE81" s="250"/>
      <c r="AF81" s="250"/>
      <c r="AG81" s="250"/>
      <c r="AH81" s="251">
        <f t="shared" si="15"/>
        <v>0</v>
      </c>
      <c r="AI81" s="251"/>
      <c r="AK81" s="255"/>
    </row>
    <row r="82" spans="1:37">
      <c r="A82" s="1777"/>
      <c r="B82" s="249" t="s">
        <v>216</v>
      </c>
      <c r="C82" s="250" t="e">
        <f t="shared" si="4"/>
        <v>#REF!</v>
      </c>
      <c r="D82" s="250" t="e">
        <f t="shared" si="1"/>
        <v>#REF!</v>
      </c>
      <c r="E82" s="250" t="e">
        <f t="shared" si="2"/>
        <v>#REF!</v>
      </c>
      <c r="F82" s="251" t="e">
        <f t="shared" si="18"/>
        <v>#REF!</v>
      </c>
      <c r="G82" s="253"/>
      <c r="H82" s="1779"/>
      <c r="I82" s="249" t="s">
        <v>216</v>
      </c>
      <c r="J82" s="250" t="e">
        <f t="shared" si="7"/>
        <v>#REF!</v>
      </c>
      <c r="K82" s="250" t="e">
        <f t="shared" si="5"/>
        <v>#REF!</v>
      </c>
      <c r="L82" s="250" t="e">
        <f t="shared" si="6"/>
        <v>#REF!</v>
      </c>
      <c r="M82" s="251" t="e">
        <f t="shared" si="3"/>
        <v>#REF!</v>
      </c>
      <c r="N82" s="251"/>
      <c r="O82" s="1777"/>
      <c r="P82" s="249" t="s">
        <v>216</v>
      </c>
      <c r="Q82" s="250" t="e">
        <f t="shared" si="17"/>
        <v>#REF!</v>
      </c>
      <c r="R82" s="250" t="e">
        <f t="shared" si="8"/>
        <v>#REF!</v>
      </c>
      <c r="S82" s="250" t="e">
        <f t="shared" si="16"/>
        <v>#REF!</v>
      </c>
      <c r="T82" s="251" t="e">
        <f t="shared" si="13"/>
        <v>#REF!</v>
      </c>
      <c r="U82" s="251"/>
      <c r="V82" s="1777"/>
      <c r="W82" s="249" t="s">
        <v>216</v>
      </c>
      <c r="X82" s="250"/>
      <c r="Y82" s="250"/>
      <c r="Z82" s="250"/>
      <c r="AA82" s="251">
        <f t="shared" si="14"/>
        <v>0</v>
      </c>
      <c r="AB82" s="251"/>
      <c r="AC82" s="1777"/>
      <c r="AD82" s="249" t="s">
        <v>216</v>
      </c>
      <c r="AE82" s="250"/>
      <c r="AF82" s="250"/>
      <c r="AG82" s="250"/>
      <c r="AH82" s="251">
        <f t="shared" si="15"/>
        <v>0</v>
      </c>
      <c r="AI82" s="251"/>
      <c r="AK82" s="255"/>
    </row>
    <row r="83" spans="1:37">
      <c r="A83" s="1777"/>
      <c r="B83" s="249" t="s">
        <v>217</v>
      </c>
      <c r="C83" s="250" t="e">
        <f t="shared" si="4"/>
        <v>#REF!</v>
      </c>
      <c r="D83" s="250" t="e">
        <f t="shared" si="1"/>
        <v>#REF!</v>
      </c>
      <c r="E83" s="250" t="e">
        <f t="shared" si="2"/>
        <v>#REF!</v>
      </c>
      <c r="F83" s="251" t="e">
        <f t="shared" si="18"/>
        <v>#REF!</v>
      </c>
      <c r="G83" s="253"/>
      <c r="H83" s="1779"/>
      <c r="I83" s="249" t="s">
        <v>217</v>
      </c>
      <c r="J83" s="250" t="e">
        <f t="shared" si="7"/>
        <v>#REF!</v>
      </c>
      <c r="K83" s="250" t="e">
        <f t="shared" si="5"/>
        <v>#REF!</v>
      </c>
      <c r="L83" s="250" t="e">
        <f t="shared" si="6"/>
        <v>#REF!</v>
      </c>
      <c r="M83" s="251" t="e">
        <f t="shared" si="3"/>
        <v>#REF!</v>
      </c>
      <c r="N83" s="251"/>
      <c r="O83" s="1777"/>
      <c r="P83" s="249" t="s">
        <v>217</v>
      </c>
      <c r="Q83" s="250" t="e">
        <f t="shared" si="17"/>
        <v>#REF!</v>
      </c>
      <c r="R83" s="250" t="e">
        <f t="shared" si="8"/>
        <v>#REF!</v>
      </c>
      <c r="S83" s="250" t="e">
        <f t="shared" si="16"/>
        <v>#REF!</v>
      </c>
      <c r="T83" s="251" t="e">
        <f t="shared" si="13"/>
        <v>#REF!</v>
      </c>
      <c r="U83" s="251"/>
      <c r="V83" s="1777"/>
      <c r="W83" s="249" t="s">
        <v>217</v>
      </c>
      <c r="X83" s="250"/>
      <c r="Y83" s="250"/>
      <c r="Z83" s="250"/>
      <c r="AA83" s="251">
        <f t="shared" si="14"/>
        <v>0</v>
      </c>
      <c r="AB83" s="251"/>
      <c r="AC83" s="1777"/>
      <c r="AD83" s="249" t="s">
        <v>217</v>
      </c>
      <c r="AE83" s="250"/>
      <c r="AF83" s="250"/>
      <c r="AG83" s="250"/>
      <c r="AH83" s="251">
        <f t="shared" si="15"/>
        <v>0</v>
      </c>
      <c r="AI83" s="251"/>
      <c r="AK83" s="255"/>
    </row>
    <row r="84" spans="1:37">
      <c r="A84" s="1777"/>
      <c r="B84" s="249" t="s">
        <v>218</v>
      </c>
      <c r="C84" s="250" t="e">
        <f t="shared" si="4"/>
        <v>#REF!</v>
      </c>
      <c r="D84" s="250" t="e">
        <f t="shared" si="1"/>
        <v>#REF!</v>
      </c>
      <c r="E84" s="250" t="e">
        <f t="shared" si="2"/>
        <v>#REF!</v>
      </c>
      <c r="F84" s="251" t="e">
        <f t="shared" si="18"/>
        <v>#REF!</v>
      </c>
      <c r="G84" s="253"/>
      <c r="H84" s="1779"/>
      <c r="I84" s="249" t="s">
        <v>218</v>
      </c>
      <c r="J84" s="250" t="e">
        <f t="shared" si="7"/>
        <v>#REF!</v>
      </c>
      <c r="K84" s="250" t="e">
        <f t="shared" si="5"/>
        <v>#REF!</v>
      </c>
      <c r="L84" s="250" t="e">
        <f t="shared" si="6"/>
        <v>#REF!</v>
      </c>
      <c r="M84" s="251" t="e">
        <f t="shared" si="3"/>
        <v>#REF!</v>
      </c>
      <c r="N84" s="251"/>
      <c r="O84" s="1777"/>
      <c r="P84" s="249" t="s">
        <v>218</v>
      </c>
      <c r="Q84" s="250" t="e">
        <f t="shared" si="17"/>
        <v>#REF!</v>
      </c>
      <c r="R84" s="250" t="e">
        <f t="shared" si="8"/>
        <v>#REF!</v>
      </c>
      <c r="S84" s="250" t="e">
        <f t="shared" si="16"/>
        <v>#REF!</v>
      </c>
      <c r="T84" s="251" t="e">
        <f t="shared" si="13"/>
        <v>#REF!</v>
      </c>
      <c r="U84" s="251"/>
      <c r="V84" s="1777"/>
      <c r="W84" s="249" t="s">
        <v>218</v>
      </c>
      <c r="X84" s="250"/>
      <c r="Y84" s="250"/>
      <c r="Z84" s="250"/>
      <c r="AA84" s="251">
        <f t="shared" si="14"/>
        <v>0</v>
      </c>
      <c r="AB84" s="251"/>
      <c r="AC84" s="1777"/>
      <c r="AD84" s="249" t="s">
        <v>218</v>
      </c>
      <c r="AE84" s="250"/>
      <c r="AF84" s="250"/>
      <c r="AG84" s="250"/>
      <c r="AH84" s="251">
        <f t="shared" si="15"/>
        <v>0</v>
      </c>
      <c r="AI84" s="251"/>
      <c r="AK84" s="255"/>
    </row>
    <row r="85" spans="1:37">
      <c r="A85" s="1777"/>
      <c r="B85" s="249" t="s">
        <v>219</v>
      </c>
      <c r="C85" s="250" t="e">
        <f t="shared" si="4"/>
        <v>#REF!</v>
      </c>
      <c r="D85" s="250" t="e">
        <f t="shared" ref="D85:D135" si="19">C85*$D$5/12</f>
        <v>#REF!</v>
      </c>
      <c r="E85" s="250" t="e">
        <f t="shared" ref="E85:E139" si="20">$C$5/$D$6</f>
        <v>#REF!</v>
      </c>
      <c r="F85" s="251" t="e">
        <f t="shared" si="18"/>
        <v>#REF!</v>
      </c>
      <c r="G85" s="253"/>
      <c r="H85" s="1779"/>
      <c r="I85" s="249" t="s">
        <v>219</v>
      </c>
      <c r="J85" s="250" t="e">
        <f t="shared" si="7"/>
        <v>#REF!</v>
      </c>
      <c r="K85" s="250" t="e">
        <f t="shared" si="5"/>
        <v>#REF!</v>
      </c>
      <c r="L85" s="250" t="e">
        <f t="shared" si="6"/>
        <v>#REF!</v>
      </c>
      <c r="M85" s="251" t="e">
        <f t="shared" ref="M85:M148" si="21">K85+L85</f>
        <v>#REF!</v>
      </c>
      <c r="N85" s="251"/>
      <c r="O85" s="1777"/>
      <c r="P85" s="249" t="s">
        <v>219</v>
      </c>
      <c r="Q85" s="250" t="e">
        <f t="shared" si="17"/>
        <v>#REF!</v>
      </c>
      <c r="R85" s="250" t="e">
        <f t="shared" si="8"/>
        <v>#REF!</v>
      </c>
      <c r="S85" s="250" t="e">
        <f t="shared" si="16"/>
        <v>#REF!</v>
      </c>
      <c r="T85" s="251" t="e">
        <f t="shared" si="13"/>
        <v>#REF!</v>
      </c>
      <c r="U85" s="251"/>
      <c r="V85" s="1777"/>
      <c r="W85" s="249" t="s">
        <v>219</v>
      </c>
      <c r="X85" s="250"/>
      <c r="Y85" s="250"/>
      <c r="Z85" s="250"/>
      <c r="AA85" s="251">
        <f t="shared" si="14"/>
        <v>0</v>
      </c>
      <c r="AB85" s="251"/>
      <c r="AC85" s="1777"/>
      <c r="AD85" s="249" t="s">
        <v>219</v>
      </c>
      <c r="AE85" s="250"/>
      <c r="AF85" s="250"/>
      <c r="AG85" s="250"/>
      <c r="AH85" s="251">
        <f t="shared" si="15"/>
        <v>0</v>
      </c>
      <c r="AI85" s="251"/>
      <c r="AK85" s="255"/>
    </row>
    <row r="86" spans="1:37">
      <c r="A86" s="1777"/>
      <c r="B86" s="249" t="s">
        <v>220</v>
      </c>
      <c r="C86" s="250" t="e">
        <f t="shared" ref="C86:C135" si="22">C85-E85</f>
        <v>#REF!</v>
      </c>
      <c r="D86" s="250" t="e">
        <f t="shared" si="19"/>
        <v>#REF!</v>
      </c>
      <c r="E86" s="250" t="e">
        <f t="shared" si="20"/>
        <v>#REF!</v>
      </c>
      <c r="F86" s="251" t="e">
        <f t="shared" si="18"/>
        <v>#REF!</v>
      </c>
      <c r="G86" s="253"/>
      <c r="H86" s="1779"/>
      <c r="I86" s="249" t="s">
        <v>220</v>
      </c>
      <c r="J86" s="250" t="e">
        <f t="shared" si="7"/>
        <v>#REF!</v>
      </c>
      <c r="K86" s="250" t="e">
        <f t="shared" si="5"/>
        <v>#REF!</v>
      </c>
      <c r="L86" s="250" t="e">
        <f t="shared" si="6"/>
        <v>#REF!</v>
      </c>
      <c r="M86" s="251" t="e">
        <f t="shared" si="21"/>
        <v>#REF!</v>
      </c>
      <c r="N86" s="251"/>
      <c r="O86" s="1777"/>
      <c r="P86" s="249" t="s">
        <v>220</v>
      </c>
      <c r="Q86" s="250" t="e">
        <f t="shared" si="17"/>
        <v>#REF!</v>
      </c>
      <c r="R86" s="250" t="e">
        <f t="shared" si="8"/>
        <v>#REF!</v>
      </c>
      <c r="S86" s="250" t="e">
        <f t="shared" si="16"/>
        <v>#REF!</v>
      </c>
      <c r="T86" s="251" t="e">
        <f t="shared" si="13"/>
        <v>#REF!</v>
      </c>
      <c r="U86" s="251"/>
      <c r="V86" s="1777"/>
      <c r="W86" s="249" t="s">
        <v>220</v>
      </c>
      <c r="X86" s="250"/>
      <c r="Y86" s="250"/>
      <c r="Z86" s="250"/>
      <c r="AA86" s="251">
        <f t="shared" si="14"/>
        <v>0</v>
      </c>
      <c r="AB86" s="251"/>
      <c r="AC86" s="1777"/>
      <c r="AD86" s="249" t="s">
        <v>220</v>
      </c>
      <c r="AE86" s="250"/>
      <c r="AF86" s="250"/>
      <c r="AG86" s="250"/>
      <c r="AH86" s="251">
        <f t="shared" si="15"/>
        <v>0</v>
      </c>
      <c r="AI86" s="251"/>
      <c r="AK86" s="255"/>
    </row>
    <row r="87" spans="1:37">
      <c r="A87" s="1777"/>
      <c r="B87" s="249" t="s">
        <v>221</v>
      </c>
      <c r="C87" s="250" t="e">
        <f t="shared" si="22"/>
        <v>#REF!</v>
      </c>
      <c r="D87" s="250" t="e">
        <f t="shared" si="19"/>
        <v>#REF!</v>
      </c>
      <c r="E87" s="250" t="e">
        <f t="shared" si="20"/>
        <v>#REF!</v>
      </c>
      <c r="F87" s="251" t="e">
        <f t="shared" si="18"/>
        <v>#REF!</v>
      </c>
      <c r="G87" s="253"/>
      <c r="H87" s="1779"/>
      <c r="I87" s="249" t="s">
        <v>221</v>
      </c>
      <c r="J87" s="250" t="e">
        <f t="shared" si="7"/>
        <v>#REF!</v>
      </c>
      <c r="K87" s="250" t="e">
        <f t="shared" si="5"/>
        <v>#REF!</v>
      </c>
      <c r="L87" s="250" t="e">
        <f t="shared" si="6"/>
        <v>#REF!</v>
      </c>
      <c r="M87" s="251" t="e">
        <f t="shared" si="21"/>
        <v>#REF!</v>
      </c>
      <c r="N87" s="251"/>
      <c r="O87" s="1777"/>
      <c r="P87" s="249" t="s">
        <v>221</v>
      </c>
      <c r="Q87" s="250" t="e">
        <f t="shared" si="17"/>
        <v>#REF!</v>
      </c>
      <c r="R87" s="250" t="e">
        <f t="shared" si="8"/>
        <v>#REF!</v>
      </c>
      <c r="S87" s="250" t="e">
        <f t="shared" si="16"/>
        <v>#REF!</v>
      </c>
      <c r="T87" s="251" t="e">
        <f t="shared" si="13"/>
        <v>#REF!</v>
      </c>
      <c r="U87" s="251"/>
      <c r="V87" s="1777"/>
      <c r="W87" s="249" t="s">
        <v>221</v>
      </c>
      <c r="X87" s="250"/>
      <c r="Y87" s="250"/>
      <c r="Z87" s="250"/>
      <c r="AA87" s="251">
        <f t="shared" si="14"/>
        <v>0</v>
      </c>
      <c r="AB87" s="251"/>
      <c r="AC87" s="1777"/>
      <c r="AD87" s="249" t="s">
        <v>221</v>
      </c>
      <c r="AE87" s="250"/>
      <c r="AF87" s="250"/>
      <c r="AG87" s="250"/>
      <c r="AH87" s="251">
        <f t="shared" si="15"/>
        <v>0</v>
      </c>
      <c r="AI87" s="251"/>
      <c r="AK87" s="255"/>
    </row>
    <row r="88" spans="1:37">
      <c r="A88" s="1777"/>
      <c r="B88" s="249" t="s">
        <v>222</v>
      </c>
      <c r="C88" s="250" t="e">
        <f t="shared" si="22"/>
        <v>#REF!</v>
      </c>
      <c r="D88" s="250" t="e">
        <f t="shared" si="19"/>
        <v>#REF!</v>
      </c>
      <c r="E88" s="250" t="e">
        <f t="shared" si="20"/>
        <v>#REF!</v>
      </c>
      <c r="F88" s="251" t="e">
        <f t="shared" si="18"/>
        <v>#REF!</v>
      </c>
      <c r="G88" s="253"/>
      <c r="H88" s="1779"/>
      <c r="I88" s="249" t="s">
        <v>222</v>
      </c>
      <c r="J88" s="250" t="e">
        <f t="shared" si="7"/>
        <v>#REF!</v>
      </c>
      <c r="K88" s="250" t="e">
        <f t="shared" si="5"/>
        <v>#REF!</v>
      </c>
      <c r="L88" s="250" t="e">
        <f t="shared" si="6"/>
        <v>#REF!</v>
      </c>
      <c r="M88" s="251" t="e">
        <f t="shared" si="21"/>
        <v>#REF!</v>
      </c>
      <c r="N88" s="251"/>
      <c r="O88" s="1777"/>
      <c r="P88" s="249" t="s">
        <v>222</v>
      </c>
      <c r="Q88" s="250" t="e">
        <f t="shared" si="17"/>
        <v>#REF!</v>
      </c>
      <c r="R88" s="250" t="e">
        <f t="shared" si="8"/>
        <v>#REF!</v>
      </c>
      <c r="S88" s="250" t="e">
        <f t="shared" si="16"/>
        <v>#REF!</v>
      </c>
      <c r="T88" s="251" t="e">
        <f t="shared" si="13"/>
        <v>#REF!</v>
      </c>
      <c r="U88" s="251"/>
      <c r="V88" s="1777"/>
      <c r="W88" s="249" t="s">
        <v>222</v>
      </c>
      <c r="X88" s="250"/>
      <c r="Y88" s="250"/>
      <c r="Z88" s="250"/>
      <c r="AA88" s="251">
        <f t="shared" si="14"/>
        <v>0</v>
      </c>
      <c r="AB88" s="251"/>
      <c r="AC88" s="1777"/>
      <c r="AD88" s="249" t="s">
        <v>222</v>
      </c>
      <c r="AE88" s="250"/>
      <c r="AF88" s="250"/>
      <c r="AG88" s="250"/>
      <c r="AH88" s="251">
        <f t="shared" si="15"/>
        <v>0</v>
      </c>
      <c r="AI88" s="251"/>
      <c r="AK88" s="255"/>
    </row>
    <row r="89" spans="1:37">
      <c r="A89" s="1777"/>
      <c r="B89" s="249" t="s">
        <v>223</v>
      </c>
      <c r="C89" s="250" t="e">
        <f t="shared" si="22"/>
        <v>#REF!</v>
      </c>
      <c r="D89" s="250" t="e">
        <f t="shared" si="19"/>
        <v>#REF!</v>
      </c>
      <c r="E89" s="250" t="e">
        <f t="shared" si="20"/>
        <v>#REF!</v>
      </c>
      <c r="F89" s="251" t="e">
        <f t="shared" si="18"/>
        <v>#REF!</v>
      </c>
      <c r="G89" s="253"/>
      <c r="H89" s="1779"/>
      <c r="I89" s="249" t="s">
        <v>223</v>
      </c>
      <c r="J89" s="250" t="e">
        <f t="shared" si="7"/>
        <v>#REF!</v>
      </c>
      <c r="K89" s="250" t="e">
        <f t="shared" si="5"/>
        <v>#REF!</v>
      </c>
      <c r="L89" s="250" t="e">
        <f t="shared" si="6"/>
        <v>#REF!</v>
      </c>
      <c r="M89" s="251" t="e">
        <f t="shared" si="21"/>
        <v>#REF!</v>
      </c>
      <c r="N89" s="251"/>
      <c r="O89" s="1777"/>
      <c r="P89" s="249" t="s">
        <v>223</v>
      </c>
      <c r="Q89" s="250" t="e">
        <f t="shared" si="17"/>
        <v>#REF!</v>
      </c>
      <c r="R89" s="250" t="e">
        <f t="shared" si="8"/>
        <v>#REF!</v>
      </c>
      <c r="S89" s="250" t="e">
        <f t="shared" si="16"/>
        <v>#REF!</v>
      </c>
      <c r="T89" s="251" t="e">
        <f t="shared" si="13"/>
        <v>#REF!</v>
      </c>
      <c r="U89" s="251"/>
      <c r="V89" s="1777"/>
      <c r="W89" s="249" t="s">
        <v>223</v>
      </c>
      <c r="X89" s="250"/>
      <c r="Y89" s="250"/>
      <c r="Z89" s="250"/>
      <c r="AA89" s="251">
        <f t="shared" si="14"/>
        <v>0</v>
      </c>
      <c r="AB89" s="251"/>
      <c r="AC89" s="1777"/>
      <c r="AD89" s="249" t="s">
        <v>223</v>
      </c>
      <c r="AE89" s="250"/>
      <c r="AF89" s="250"/>
      <c r="AG89" s="250"/>
      <c r="AH89" s="251">
        <f t="shared" si="15"/>
        <v>0</v>
      </c>
      <c r="AI89" s="251"/>
      <c r="AK89" s="255"/>
    </row>
    <row r="90" spans="1:37">
      <c r="A90" s="1777"/>
      <c r="B90" s="249" t="s">
        <v>224</v>
      </c>
      <c r="C90" s="250" t="e">
        <f t="shared" si="22"/>
        <v>#REF!</v>
      </c>
      <c r="D90" s="250" t="e">
        <f t="shared" si="19"/>
        <v>#REF!</v>
      </c>
      <c r="E90" s="250" t="e">
        <f t="shared" si="20"/>
        <v>#REF!</v>
      </c>
      <c r="F90" s="251" t="e">
        <f t="shared" si="18"/>
        <v>#REF!</v>
      </c>
      <c r="G90" s="253"/>
      <c r="H90" s="1779"/>
      <c r="I90" s="249" t="s">
        <v>224</v>
      </c>
      <c r="J90" s="250" t="e">
        <f t="shared" si="7"/>
        <v>#REF!</v>
      </c>
      <c r="K90" s="250" t="e">
        <f t="shared" si="5"/>
        <v>#REF!</v>
      </c>
      <c r="L90" s="250" t="e">
        <f t="shared" si="6"/>
        <v>#REF!</v>
      </c>
      <c r="M90" s="251" t="e">
        <f t="shared" si="21"/>
        <v>#REF!</v>
      </c>
      <c r="N90" s="251"/>
      <c r="O90" s="1777"/>
      <c r="P90" s="249" t="s">
        <v>224</v>
      </c>
      <c r="Q90" s="250" t="e">
        <f t="shared" si="17"/>
        <v>#REF!</v>
      </c>
      <c r="R90" s="250" t="e">
        <f t="shared" si="8"/>
        <v>#REF!</v>
      </c>
      <c r="S90" s="250" t="e">
        <f t="shared" si="16"/>
        <v>#REF!</v>
      </c>
      <c r="T90" s="251" t="e">
        <f t="shared" si="13"/>
        <v>#REF!</v>
      </c>
      <c r="U90" s="251"/>
      <c r="V90" s="1777"/>
      <c r="W90" s="249" t="s">
        <v>224</v>
      </c>
      <c r="X90" s="250"/>
      <c r="Y90" s="250"/>
      <c r="Z90" s="250"/>
      <c r="AA90" s="251">
        <f t="shared" si="14"/>
        <v>0</v>
      </c>
      <c r="AB90" s="251"/>
      <c r="AC90" s="1777"/>
      <c r="AD90" s="249" t="s">
        <v>224</v>
      </c>
      <c r="AE90" s="250"/>
      <c r="AF90" s="250"/>
      <c r="AG90" s="250"/>
      <c r="AH90" s="251">
        <f t="shared" si="15"/>
        <v>0</v>
      </c>
      <c r="AI90" s="251"/>
      <c r="AK90" s="255"/>
    </row>
    <row r="91" spans="1:37">
      <c r="A91" s="1777"/>
      <c r="B91" s="249" t="s">
        <v>225</v>
      </c>
      <c r="C91" s="250" t="e">
        <f t="shared" si="22"/>
        <v>#REF!</v>
      </c>
      <c r="D91" s="250" t="e">
        <f t="shared" si="19"/>
        <v>#REF!</v>
      </c>
      <c r="E91" s="250" t="e">
        <f t="shared" si="20"/>
        <v>#REF!</v>
      </c>
      <c r="F91" s="251" t="e">
        <f t="shared" si="18"/>
        <v>#REF!</v>
      </c>
      <c r="G91" s="254" t="e">
        <f>SUM(D80:D91)</f>
        <v>#REF!</v>
      </c>
      <c r="H91" s="1780"/>
      <c r="I91" s="249" t="s">
        <v>225</v>
      </c>
      <c r="J91" s="250" t="e">
        <f t="shared" si="7"/>
        <v>#REF!</v>
      </c>
      <c r="K91" s="250" t="e">
        <f t="shared" si="5"/>
        <v>#REF!</v>
      </c>
      <c r="L91" s="250" t="e">
        <f t="shared" si="6"/>
        <v>#REF!</v>
      </c>
      <c r="M91" s="251" t="e">
        <f t="shared" si="21"/>
        <v>#REF!</v>
      </c>
      <c r="N91" s="254" t="e">
        <f>SUM(K80:K91)</f>
        <v>#REF!</v>
      </c>
      <c r="O91" s="1777"/>
      <c r="P91" s="249" t="s">
        <v>225</v>
      </c>
      <c r="Q91" s="250" t="e">
        <f t="shared" si="17"/>
        <v>#REF!</v>
      </c>
      <c r="R91" s="250" t="e">
        <f t="shared" si="8"/>
        <v>#REF!</v>
      </c>
      <c r="S91" s="250" t="e">
        <f t="shared" si="16"/>
        <v>#REF!</v>
      </c>
      <c r="T91" s="251" t="e">
        <f t="shared" si="13"/>
        <v>#REF!</v>
      </c>
      <c r="U91" s="254" t="e">
        <f>SUM(R80:R91)</f>
        <v>#REF!</v>
      </c>
      <c r="V91" s="1777"/>
      <c r="W91" s="249" t="s">
        <v>225</v>
      </c>
      <c r="X91" s="250"/>
      <c r="Y91" s="250"/>
      <c r="Z91" s="250"/>
      <c r="AA91" s="251">
        <f t="shared" si="14"/>
        <v>0</v>
      </c>
      <c r="AB91" s="254">
        <f>SUM(Y80:Y91)</f>
        <v>0</v>
      </c>
      <c r="AC91" s="1777"/>
      <c r="AD91" s="249" t="s">
        <v>225</v>
      </c>
      <c r="AE91" s="250"/>
      <c r="AF91" s="250"/>
      <c r="AG91" s="250"/>
      <c r="AH91" s="251">
        <f t="shared" si="15"/>
        <v>0</v>
      </c>
      <c r="AI91" s="254">
        <f>SUM(AF80:AF91)</f>
        <v>0</v>
      </c>
      <c r="AJ91" s="230">
        <f>AJ79+1</f>
        <v>2028</v>
      </c>
      <c r="AK91" s="255" t="e">
        <f>G91+N91+U91+AB91+AI91</f>
        <v>#REF!</v>
      </c>
    </row>
    <row r="92" spans="1:37">
      <c r="A92" s="1777">
        <f>A80+1</f>
        <v>2029</v>
      </c>
      <c r="B92" s="249" t="s">
        <v>214</v>
      </c>
      <c r="C92" s="250" t="e">
        <f t="shared" si="22"/>
        <v>#REF!</v>
      </c>
      <c r="D92" s="250" t="e">
        <f t="shared" si="19"/>
        <v>#REF!</v>
      </c>
      <c r="E92" s="250" t="e">
        <f t="shared" si="20"/>
        <v>#REF!</v>
      </c>
      <c r="F92" s="251" t="e">
        <f t="shared" si="18"/>
        <v>#REF!</v>
      </c>
      <c r="G92" s="252"/>
      <c r="H92" s="1778">
        <f>H80+1</f>
        <v>2029</v>
      </c>
      <c r="I92" s="249" t="s">
        <v>214</v>
      </c>
      <c r="J92" s="250" t="e">
        <f t="shared" si="7"/>
        <v>#REF!</v>
      </c>
      <c r="K92" s="250" t="e">
        <f t="shared" si="5"/>
        <v>#REF!</v>
      </c>
      <c r="L92" s="250" t="e">
        <f t="shared" si="6"/>
        <v>#REF!</v>
      </c>
      <c r="M92" s="251" t="e">
        <f t="shared" si="21"/>
        <v>#REF!</v>
      </c>
      <c r="N92" s="251"/>
      <c r="O92" s="1777">
        <f>O80+1</f>
        <v>2029</v>
      </c>
      <c r="P92" s="249" t="s">
        <v>214</v>
      </c>
      <c r="Q92" s="250" t="e">
        <f t="shared" si="17"/>
        <v>#REF!</v>
      </c>
      <c r="R92" s="250" t="e">
        <f t="shared" si="8"/>
        <v>#REF!</v>
      </c>
      <c r="S92" s="250" t="e">
        <f t="shared" si="16"/>
        <v>#REF!</v>
      </c>
      <c r="T92" s="251" t="e">
        <f t="shared" si="13"/>
        <v>#REF!</v>
      </c>
      <c r="U92" s="251"/>
      <c r="V92" s="1777">
        <f>V80+1</f>
        <v>2028</v>
      </c>
      <c r="W92" s="249" t="s">
        <v>214</v>
      </c>
      <c r="X92" s="250"/>
      <c r="Y92" s="250"/>
      <c r="Z92" s="250"/>
      <c r="AA92" s="251">
        <f t="shared" si="14"/>
        <v>0</v>
      </c>
      <c r="AB92" s="251"/>
      <c r="AC92" s="1777">
        <f>AC80+1</f>
        <v>2028</v>
      </c>
      <c r="AD92" s="249" t="s">
        <v>214</v>
      </c>
      <c r="AE92" s="250"/>
      <c r="AF92" s="250"/>
      <c r="AG92" s="250"/>
      <c r="AH92" s="251">
        <f t="shared" si="15"/>
        <v>0</v>
      </c>
      <c r="AI92" s="251"/>
      <c r="AK92" s="255"/>
    </row>
    <row r="93" spans="1:37">
      <c r="A93" s="1777"/>
      <c r="B93" s="249" t="s">
        <v>215</v>
      </c>
      <c r="C93" s="250" t="e">
        <f t="shared" si="22"/>
        <v>#REF!</v>
      </c>
      <c r="D93" s="250" t="e">
        <f t="shared" si="19"/>
        <v>#REF!</v>
      </c>
      <c r="E93" s="250" t="e">
        <f t="shared" si="20"/>
        <v>#REF!</v>
      </c>
      <c r="F93" s="251" t="e">
        <f t="shared" si="18"/>
        <v>#REF!</v>
      </c>
      <c r="G93" s="253"/>
      <c r="H93" s="1779"/>
      <c r="I93" s="249" t="s">
        <v>215</v>
      </c>
      <c r="J93" s="250" t="e">
        <f t="shared" si="7"/>
        <v>#REF!</v>
      </c>
      <c r="K93" s="250" t="e">
        <f t="shared" si="5"/>
        <v>#REF!</v>
      </c>
      <c r="L93" s="250" t="e">
        <f t="shared" si="6"/>
        <v>#REF!</v>
      </c>
      <c r="M93" s="251" t="e">
        <f t="shared" si="21"/>
        <v>#REF!</v>
      </c>
      <c r="N93" s="251"/>
      <c r="O93" s="1777"/>
      <c r="P93" s="249" t="s">
        <v>215</v>
      </c>
      <c r="Q93" s="250" t="e">
        <f t="shared" si="17"/>
        <v>#REF!</v>
      </c>
      <c r="R93" s="250" t="e">
        <f t="shared" si="8"/>
        <v>#REF!</v>
      </c>
      <c r="S93" s="250" t="e">
        <f t="shared" si="16"/>
        <v>#REF!</v>
      </c>
      <c r="T93" s="251" t="e">
        <f t="shared" si="13"/>
        <v>#REF!</v>
      </c>
      <c r="U93" s="251"/>
      <c r="V93" s="1777"/>
      <c r="W93" s="249" t="s">
        <v>215</v>
      </c>
      <c r="X93" s="250"/>
      <c r="Y93" s="250"/>
      <c r="Z93" s="250"/>
      <c r="AA93" s="251">
        <f t="shared" si="14"/>
        <v>0</v>
      </c>
      <c r="AB93" s="251"/>
      <c r="AC93" s="1777"/>
      <c r="AD93" s="249" t="s">
        <v>215</v>
      </c>
      <c r="AE93" s="250"/>
      <c r="AF93" s="250"/>
      <c r="AG93" s="250"/>
      <c r="AH93" s="251">
        <f t="shared" si="15"/>
        <v>0</v>
      </c>
      <c r="AI93" s="251"/>
      <c r="AK93" s="255"/>
    </row>
    <row r="94" spans="1:37">
      <c r="A94" s="1777"/>
      <c r="B94" s="249" t="s">
        <v>216</v>
      </c>
      <c r="C94" s="250" t="e">
        <f t="shared" si="22"/>
        <v>#REF!</v>
      </c>
      <c r="D94" s="250" t="e">
        <f t="shared" si="19"/>
        <v>#REF!</v>
      </c>
      <c r="E94" s="250" t="e">
        <f t="shared" si="20"/>
        <v>#REF!</v>
      </c>
      <c r="F94" s="251" t="e">
        <f t="shared" si="18"/>
        <v>#REF!</v>
      </c>
      <c r="G94" s="253"/>
      <c r="H94" s="1779"/>
      <c r="I94" s="249" t="s">
        <v>216</v>
      </c>
      <c r="J94" s="250" t="e">
        <f t="shared" si="7"/>
        <v>#REF!</v>
      </c>
      <c r="K94" s="250" t="e">
        <f t="shared" si="5"/>
        <v>#REF!</v>
      </c>
      <c r="L94" s="250" t="e">
        <f t="shared" si="6"/>
        <v>#REF!</v>
      </c>
      <c r="M94" s="251" t="e">
        <f t="shared" si="21"/>
        <v>#REF!</v>
      </c>
      <c r="N94" s="251"/>
      <c r="O94" s="1777"/>
      <c r="P94" s="249" t="s">
        <v>216</v>
      </c>
      <c r="Q94" s="250" t="e">
        <f t="shared" si="17"/>
        <v>#REF!</v>
      </c>
      <c r="R94" s="250" t="e">
        <f t="shared" si="8"/>
        <v>#REF!</v>
      </c>
      <c r="S94" s="250" t="e">
        <f t="shared" si="16"/>
        <v>#REF!</v>
      </c>
      <c r="T94" s="251" t="e">
        <f t="shared" si="13"/>
        <v>#REF!</v>
      </c>
      <c r="U94" s="251"/>
      <c r="V94" s="1777"/>
      <c r="W94" s="249" t="s">
        <v>216</v>
      </c>
      <c r="X94" s="250"/>
      <c r="Y94" s="250"/>
      <c r="Z94" s="250"/>
      <c r="AA94" s="251">
        <f t="shared" si="14"/>
        <v>0</v>
      </c>
      <c r="AB94" s="251"/>
      <c r="AC94" s="1777"/>
      <c r="AD94" s="249" t="s">
        <v>216</v>
      </c>
      <c r="AE94" s="250"/>
      <c r="AF94" s="250"/>
      <c r="AG94" s="250"/>
      <c r="AH94" s="251">
        <f t="shared" si="15"/>
        <v>0</v>
      </c>
      <c r="AI94" s="251"/>
      <c r="AK94" s="255"/>
    </row>
    <row r="95" spans="1:37">
      <c r="A95" s="1777"/>
      <c r="B95" s="249" t="s">
        <v>217</v>
      </c>
      <c r="C95" s="250" t="e">
        <f t="shared" si="22"/>
        <v>#REF!</v>
      </c>
      <c r="D95" s="250" t="e">
        <f t="shared" si="19"/>
        <v>#REF!</v>
      </c>
      <c r="E95" s="250" t="e">
        <f t="shared" si="20"/>
        <v>#REF!</v>
      </c>
      <c r="F95" s="251" t="e">
        <f t="shared" si="18"/>
        <v>#REF!</v>
      </c>
      <c r="G95" s="253"/>
      <c r="H95" s="1779"/>
      <c r="I95" s="249" t="s">
        <v>217</v>
      </c>
      <c r="J95" s="250" t="e">
        <f t="shared" si="7"/>
        <v>#REF!</v>
      </c>
      <c r="K95" s="250" t="e">
        <f t="shared" si="5"/>
        <v>#REF!</v>
      </c>
      <c r="L95" s="250" t="e">
        <f t="shared" si="6"/>
        <v>#REF!</v>
      </c>
      <c r="M95" s="251" t="e">
        <f t="shared" si="21"/>
        <v>#REF!</v>
      </c>
      <c r="N95" s="251"/>
      <c r="O95" s="1777"/>
      <c r="P95" s="249" t="s">
        <v>217</v>
      </c>
      <c r="Q95" s="250" t="e">
        <f t="shared" si="17"/>
        <v>#REF!</v>
      </c>
      <c r="R95" s="250" t="e">
        <f t="shared" si="8"/>
        <v>#REF!</v>
      </c>
      <c r="S95" s="250" t="e">
        <f t="shared" si="16"/>
        <v>#REF!</v>
      </c>
      <c r="T95" s="251" t="e">
        <f t="shared" si="13"/>
        <v>#REF!</v>
      </c>
      <c r="U95" s="251"/>
      <c r="V95" s="1777"/>
      <c r="W95" s="249" t="s">
        <v>217</v>
      </c>
      <c r="X95" s="250"/>
      <c r="Y95" s="250"/>
      <c r="Z95" s="250"/>
      <c r="AA95" s="251">
        <f t="shared" si="14"/>
        <v>0</v>
      </c>
      <c r="AB95" s="251"/>
      <c r="AC95" s="1777"/>
      <c r="AD95" s="249" t="s">
        <v>217</v>
      </c>
      <c r="AE95" s="250"/>
      <c r="AF95" s="250"/>
      <c r="AG95" s="250"/>
      <c r="AH95" s="251">
        <f t="shared" si="15"/>
        <v>0</v>
      </c>
      <c r="AI95" s="251"/>
      <c r="AK95" s="255"/>
    </row>
    <row r="96" spans="1:37">
      <c r="A96" s="1777"/>
      <c r="B96" s="249" t="s">
        <v>218</v>
      </c>
      <c r="C96" s="250" t="e">
        <f t="shared" si="22"/>
        <v>#REF!</v>
      </c>
      <c r="D96" s="250" t="e">
        <f t="shared" si="19"/>
        <v>#REF!</v>
      </c>
      <c r="E96" s="250" t="e">
        <f t="shared" si="20"/>
        <v>#REF!</v>
      </c>
      <c r="F96" s="251" t="e">
        <f t="shared" si="18"/>
        <v>#REF!</v>
      </c>
      <c r="G96" s="253"/>
      <c r="H96" s="1779"/>
      <c r="I96" s="249" t="s">
        <v>218</v>
      </c>
      <c r="J96" s="250" t="e">
        <f t="shared" si="7"/>
        <v>#REF!</v>
      </c>
      <c r="K96" s="250" t="e">
        <f t="shared" ref="K96:K151" si="23">J96*$D$5/12</f>
        <v>#REF!</v>
      </c>
      <c r="L96" s="250" t="e">
        <f t="shared" ref="L96:L151" si="24">$J$5/$K$6</f>
        <v>#REF!</v>
      </c>
      <c r="M96" s="251" t="e">
        <f t="shared" si="21"/>
        <v>#REF!</v>
      </c>
      <c r="N96" s="251"/>
      <c r="O96" s="1777"/>
      <c r="P96" s="249" t="s">
        <v>218</v>
      </c>
      <c r="Q96" s="250" t="e">
        <f t="shared" si="17"/>
        <v>#REF!</v>
      </c>
      <c r="R96" s="250" t="e">
        <f t="shared" si="8"/>
        <v>#REF!</v>
      </c>
      <c r="S96" s="250" t="e">
        <f t="shared" si="16"/>
        <v>#REF!</v>
      </c>
      <c r="T96" s="251" t="e">
        <f t="shared" si="13"/>
        <v>#REF!</v>
      </c>
      <c r="U96" s="251"/>
      <c r="V96" s="1777"/>
      <c r="W96" s="249" t="s">
        <v>218</v>
      </c>
      <c r="X96" s="250"/>
      <c r="Y96" s="250"/>
      <c r="Z96" s="250"/>
      <c r="AA96" s="251">
        <f t="shared" si="14"/>
        <v>0</v>
      </c>
      <c r="AB96" s="251"/>
      <c r="AC96" s="1777"/>
      <c r="AD96" s="249" t="s">
        <v>218</v>
      </c>
      <c r="AE96" s="250"/>
      <c r="AF96" s="250"/>
      <c r="AG96" s="250"/>
      <c r="AH96" s="251">
        <f t="shared" si="15"/>
        <v>0</v>
      </c>
      <c r="AI96" s="251"/>
      <c r="AK96" s="255"/>
    </row>
    <row r="97" spans="1:37">
      <c r="A97" s="1777"/>
      <c r="B97" s="249" t="s">
        <v>219</v>
      </c>
      <c r="C97" s="250" t="e">
        <f t="shared" si="22"/>
        <v>#REF!</v>
      </c>
      <c r="D97" s="250" t="e">
        <f t="shared" si="19"/>
        <v>#REF!</v>
      </c>
      <c r="E97" s="250" t="e">
        <f t="shared" si="20"/>
        <v>#REF!</v>
      </c>
      <c r="F97" s="251" t="e">
        <f t="shared" si="18"/>
        <v>#REF!</v>
      </c>
      <c r="G97" s="253"/>
      <c r="H97" s="1779"/>
      <c r="I97" s="249" t="s">
        <v>219</v>
      </c>
      <c r="J97" s="250" t="e">
        <f t="shared" ref="J97:J151" si="25">J96-L96</f>
        <v>#REF!</v>
      </c>
      <c r="K97" s="250" t="e">
        <f t="shared" si="23"/>
        <v>#REF!</v>
      </c>
      <c r="L97" s="250" t="e">
        <f t="shared" si="24"/>
        <v>#REF!</v>
      </c>
      <c r="M97" s="251" t="e">
        <f t="shared" si="21"/>
        <v>#REF!</v>
      </c>
      <c r="N97" s="251"/>
      <c r="O97" s="1777"/>
      <c r="P97" s="249" t="s">
        <v>219</v>
      </c>
      <c r="Q97" s="250" t="e">
        <f t="shared" si="17"/>
        <v>#REF!</v>
      </c>
      <c r="R97" s="250" t="e">
        <f t="shared" ref="R97:R160" si="26">Q97*$D$5/12</f>
        <v>#REF!</v>
      </c>
      <c r="S97" s="250" t="e">
        <f t="shared" si="16"/>
        <v>#REF!</v>
      </c>
      <c r="T97" s="251" t="e">
        <f t="shared" si="13"/>
        <v>#REF!</v>
      </c>
      <c r="U97" s="251"/>
      <c r="V97" s="1777"/>
      <c r="W97" s="249" t="s">
        <v>219</v>
      </c>
      <c r="X97" s="250"/>
      <c r="Y97" s="250"/>
      <c r="Z97" s="250"/>
      <c r="AA97" s="251">
        <f t="shared" si="14"/>
        <v>0</v>
      </c>
      <c r="AB97" s="251"/>
      <c r="AC97" s="1777"/>
      <c r="AD97" s="249" t="s">
        <v>219</v>
      </c>
      <c r="AE97" s="250"/>
      <c r="AF97" s="250"/>
      <c r="AG97" s="250"/>
      <c r="AH97" s="251">
        <f t="shared" si="15"/>
        <v>0</v>
      </c>
      <c r="AI97" s="251"/>
      <c r="AK97" s="255"/>
    </row>
    <row r="98" spans="1:37">
      <c r="A98" s="1777"/>
      <c r="B98" s="249" t="s">
        <v>220</v>
      </c>
      <c r="C98" s="250" t="e">
        <f t="shared" si="22"/>
        <v>#REF!</v>
      </c>
      <c r="D98" s="250" t="e">
        <f t="shared" si="19"/>
        <v>#REF!</v>
      </c>
      <c r="E98" s="250" t="e">
        <f t="shared" si="20"/>
        <v>#REF!</v>
      </c>
      <c r="F98" s="251" t="e">
        <f t="shared" si="18"/>
        <v>#REF!</v>
      </c>
      <c r="G98" s="253"/>
      <c r="H98" s="1779"/>
      <c r="I98" s="249" t="s">
        <v>220</v>
      </c>
      <c r="J98" s="250" t="e">
        <f t="shared" si="25"/>
        <v>#REF!</v>
      </c>
      <c r="K98" s="250" t="e">
        <f t="shared" si="23"/>
        <v>#REF!</v>
      </c>
      <c r="L98" s="250" t="e">
        <f t="shared" si="24"/>
        <v>#REF!</v>
      </c>
      <c r="M98" s="251" t="e">
        <f t="shared" si="21"/>
        <v>#REF!</v>
      </c>
      <c r="N98" s="251"/>
      <c r="O98" s="1777"/>
      <c r="P98" s="249" t="s">
        <v>220</v>
      </c>
      <c r="Q98" s="250" t="e">
        <f t="shared" si="17"/>
        <v>#REF!</v>
      </c>
      <c r="R98" s="250" t="e">
        <f t="shared" si="26"/>
        <v>#REF!</v>
      </c>
      <c r="S98" s="250" t="e">
        <f t="shared" si="16"/>
        <v>#REF!</v>
      </c>
      <c r="T98" s="251" t="e">
        <f t="shared" ref="T98:T161" si="27">R98+S98</f>
        <v>#REF!</v>
      </c>
      <c r="U98" s="251"/>
      <c r="V98" s="1777"/>
      <c r="W98" s="249" t="s">
        <v>220</v>
      </c>
      <c r="X98" s="250"/>
      <c r="Y98" s="250"/>
      <c r="Z98" s="250"/>
      <c r="AA98" s="251">
        <f t="shared" ref="AA98:AA161" si="28">Y98+Z98</f>
        <v>0</v>
      </c>
      <c r="AB98" s="251"/>
      <c r="AC98" s="1777"/>
      <c r="AD98" s="249" t="s">
        <v>220</v>
      </c>
      <c r="AE98" s="250"/>
      <c r="AF98" s="250"/>
      <c r="AG98" s="250"/>
      <c r="AH98" s="251">
        <f t="shared" ref="AH98:AH161" si="29">AF98+AG98</f>
        <v>0</v>
      </c>
      <c r="AI98" s="251"/>
      <c r="AK98" s="255"/>
    </row>
    <row r="99" spans="1:37">
      <c r="A99" s="1777"/>
      <c r="B99" s="249" t="s">
        <v>221</v>
      </c>
      <c r="C99" s="250" t="e">
        <f t="shared" si="22"/>
        <v>#REF!</v>
      </c>
      <c r="D99" s="250" t="e">
        <f t="shared" si="19"/>
        <v>#REF!</v>
      </c>
      <c r="E99" s="250" t="e">
        <f t="shared" si="20"/>
        <v>#REF!</v>
      </c>
      <c r="F99" s="251" t="e">
        <f t="shared" si="18"/>
        <v>#REF!</v>
      </c>
      <c r="G99" s="253"/>
      <c r="H99" s="1779"/>
      <c r="I99" s="249" t="s">
        <v>221</v>
      </c>
      <c r="J99" s="250" t="e">
        <f t="shared" si="25"/>
        <v>#REF!</v>
      </c>
      <c r="K99" s="250" t="e">
        <f t="shared" si="23"/>
        <v>#REF!</v>
      </c>
      <c r="L99" s="250" t="e">
        <f t="shared" si="24"/>
        <v>#REF!</v>
      </c>
      <c r="M99" s="251" t="e">
        <f t="shared" si="21"/>
        <v>#REF!</v>
      </c>
      <c r="N99" s="251"/>
      <c r="O99" s="1777"/>
      <c r="P99" s="249" t="s">
        <v>221</v>
      </c>
      <c r="Q99" s="250" t="e">
        <f t="shared" si="17"/>
        <v>#REF!</v>
      </c>
      <c r="R99" s="250" t="e">
        <f t="shared" si="26"/>
        <v>#REF!</v>
      </c>
      <c r="S99" s="250" t="e">
        <f t="shared" si="16"/>
        <v>#REF!</v>
      </c>
      <c r="T99" s="251" t="e">
        <f t="shared" si="27"/>
        <v>#REF!</v>
      </c>
      <c r="U99" s="251"/>
      <c r="V99" s="1777"/>
      <c r="W99" s="249" t="s">
        <v>221</v>
      </c>
      <c r="X99" s="250"/>
      <c r="Y99" s="250"/>
      <c r="Z99" s="250"/>
      <c r="AA99" s="251">
        <f t="shared" si="28"/>
        <v>0</v>
      </c>
      <c r="AB99" s="251"/>
      <c r="AC99" s="1777"/>
      <c r="AD99" s="249" t="s">
        <v>221</v>
      </c>
      <c r="AE99" s="250"/>
      <c r="AF99" s="250"/>
      <c r="AG99" s="250"/>
      <c r="AH99" s="251">
        <f t="shared" si="29"/>
        <v>0</v>
      </c>
      <c r="AI99" s="251"/>
      <c r="AK99" s="255"/>
    </row>
    <row r="100" spans="1:37">
      <c r="A100" s="1777"/>
      <c r="B100" s="249" t="s">
        <v>222</v>
      </c>
      <c r="C100" s="250" t="e">
        <f t="shared" si="22"/>
        <v>#REF!</v>
      </c>
      <c r="D100" s="250" t="e">
        <f t="shared" si="19"/>
        <v>#REF!</v>
      </c>
      <c r="E100" s="250" t="e">
        <f t="shared" si="20"/>
        <v>#REF!</v>
      </c>
      <c r="F100" s="251" t="e">
        <f t="shared" si="18"/>
        <v>#REF!</v>
      </c>
      <c r="G100" s="253"/>
      <c r="H100" s="1779"/>
      <c r="I100" s="249" t="s">
        <v>222</v>
      </c>
      <c r="J100" s="250" t="e">
        <f t="shared" si="25"/>
        <v>#REF!</v>
      </c>
      <c r="K100" s="250" t="e">
        <f t="shared" si="23"/>
        <v>#REF!</v>
      </c>
      <c r="L100" s="250" t="e">
        <f t="shared" si="24"/>
        <v>#REF!</v>
      </c>
      <c r="M100" s="251" t="e">
        <f t="shared" si="21"/>
        <v>#REF!</v>
      </c>
      <c r="N100" s="251"/>
      <c r="O100" s="1777"/>
      <c r="P100" s="249" t="s">
        <v>222</v>
      </c>
      <c r="Q100" s="250" t="e">
        <f t="shared" si="17"/>
        <v>#REF!</v>
      </c>
      <c r="R100" s="250" t="e">
        <f t="shared" si="26"/>
        <v>#REF!</v>
      </c>
      <c r="S100" s="250" t="e">
        <f t="shared" si="16"/>
        <v>#REF!</v>
      </c>
      <c r="T100" s="251" t="e">
        <f t="shared" si="27"/>
        <v>#REF!</v>
      </c>
      <c r="U100" s="251"/>
      <c r="V100" s="1777"/>
      <c r="W100" s="249" t="s">
        <v>222</v>
      </c>
      <c r="X100" s="250"/>
      <c r="Y100" s="250"/>
      <c r="Z100" s="250"/>
      <c r="AA100" s="251">
        <f t="shared" si="28"/>
        <v>0</v>
      </c>
      <c r="AB100" s="251"/>
      <c r="AC100" s="1777"/>
      <c r="AD100" s="249" t="s">
        <v>222</v>
      </c>
      <c r="AE100" s="250"/>
      <c r="AF100" s="250"/>
      <c r="AG100" s="250"/>
      <c r="AH100" s="251">
        <f t="shared" si="29"/>
        <v>0</v>
      </c>
      <c r="AI100" s="251"/>
      <c r="AK100" s="255"/>
    </row>
    <row r="101" spans="1:37">
      <c r="A101" s="1777"/>
      <c r="B101" s="249" t="s">
        <v>223</v>
      </c>
      <c r="C101" s="250" t="e">
        <f t="shared" si="22"/>
        <v>#REF!</v>
      </c>
      <c r="D101" s="250" t="e">
        <f t="shared" si="19"/>
        <v>#REF!</v>
      </c>
      <c r="E101" s="250" t="e">
        <f t="shared" si="20"/>
        <v>#REF!</v>
      </c>
      <c r="F101" s="251" t="e">
        <f t="shared" si="18"/>
        <v>#REF!</v>
      </c>
      <c r="G101" s="253"/>
      <c r="H101" s="1779"/>
      <c r="I101" s="249" t="s">
        <v>223</v>
      </c>
      <c r="J101" s="250" t="e">
        <f t="shared" si="25"/>
        <v>#REF!</v>
      </c>
      <c r="K101" s="250" t="e">
        <f t="shared" si="23"/>
        <v>#REF!</v>
      </c>
      <c r="L101" s="250" t="e">
        <f t="shared" si="24"/>
        <v>#REF!</v>
      </c>
      <c r="M101" s="251" t="e">
        <f t="shared" si="21"/>
        <v>#REF!</v>
      </c>
      <c r="N101" s="251"/>
      <c r="O101" s="1777"/>
      <c r="P101" s="249" t="s">
        <v>223</v>
      </c>
      <c r="Q101" s="250" t="e">
        <f t="shared" si="17"/>
        <v>#REF!</v>
      </c>
      <c r="R101" s="250" t="e">
        <f t="shared" si="26"/>
        <v>#REF!</v>
      </c>
      <c r="S101" s="250" t="e">
        <f t="shared" si="16"/>
        <v>#REF!</v>
      </c>
      <c r="T101" s="251" t="e">
        <f t="shared" si="27"/>
        <v>#REF!</v>
      </c>
      <c r="U101" s="251"/>
      <c r="V101" s="1777"/>
      <c r="W101" s="249" t="s">
        <v>223</v>
      </c>
      <c r="X101" s="250"/>
      <c r="Y101" s="250"/>
      <c r="Z101" s="250"/>
      <c r="AA101" s="251">
        <f t="shared" si="28"/>
        <v>0</v>
      </c>
      <c r="AB101" s="251"/>
      <c r="AC101" s="1777"/>
      <c r="AD101" s="249" t="s">
        <v>223</v>
      </c>
      <c r="AE101" s="250"/>
      <c r="AF101" s="250"/>
      <c r="AG101" s="250"/>
      <c r="AH101" s="251">
        <f t="shared" si="29"/>
        <v>0</v>
      </c>
      <c r="AI101" s="251"/>
      <c r="AK101" s="255"/>
    </row>
    <row r="102" spans="1:37">
      <c r="A102" s="1777"/>
      <c r="B102" s="249" t="s">
        <v>224</v>
      </c>
      <c r="C102" s="250" t="e">
        <f t="shared" si="22"/>
        <v>#REF!</v>
      </c>
      <c r="D102" s="250" t="e">
        <f t="shared" si="19"/>
        <v>#REF!</v>
      </c>
      <c r="E102" s="250" t="e">
        <f t="shared" si="20"/>
        <v>#REF!</v>
      </c>
      <c r="F102" s="251" t="e">
        <f t="shared" si="18"/>
        <v>#REF!</v>
      </c>
      <c r="G102" s="253"/>
      <c r="H102" s="1779"/>
      <c r="I102" s="249" t="s">
        <v>224</v>
      </c>
      <c r="J102" s="250" t="e">
        <f t="shared" si="25"/>
        <v>#REF!</v>
      </c>
      <c r="K102" s="250" t="e">
        <f t="shared" si="23"/>
        <v>#REF!</v>
      </c>
      <c r="L102" s="250" t="e">
        <f t="shared" si="24"/>
        <v>#REF!</v>
      </c>
      <c r="M102" s="251" t="e">
        <f t="shared" si="21"/>
        <v>#REF!</v>
      </c>
      <c r="N102" s="251"/>
      <c r="O102" s="1777"/>
      <c r="P102" s="249" t="s">
        <v>224</v>
      </c>
      <c r="Q102" s="250" t="e">
        <f t="shared" si="17"/>
        <v>#REF!</v>
      </c>
      <c r="R102" s="250" t="e">
        <f t="shared" si="26"/>
        <v>#REF!</v>
      </c>
      <c r="S102" s="250" t="e">
        <f t="shared" si="16"/>
        <v>#REF!</v>
      </c>
      <c r="T102" s="251" t="e">
        <f t="shared" si="27"/>
        <v>#REF!</v>
      </c>
      <c r="U102" s="251"/>
      <c r="V102" s="1777"/>
      <c r="W102" s="249" t="s">
        <v>224</v>
      </c>
      <c r="X102" s="250"/>
      <c r="Y102" s="250"/>
      <c r="Z102" s="250"/>
      <c r="AA102" s="251">
        <f t="shared" si="28"/>
        <v>0</v>
      </c>
      <c r="AB102" s="251"/>
      <c r="AC102" s="1777"/>
      <c r="AD102" s="249" t="s">
        <v>224</v>
      </c>
      <c r="AE102" s="250"/>
      <c r="AF102" s="250"/>
      <c r="AG102" s="250"/>
      <c r="AH102" s="251">
        <f t="shared" si="29"/>
        <v>0</v>
      </c>
      <c r="AI102" s="251"/>
      <c r="AK102" s="255"/>
    </row>
    <row r="103" spans="1:37">
      <c r="A103" s="1777"/>
      <c r="B103" s="249" t="s">
        <v>225</v>
      </c>
      <c r="C103" s="250" t="e">
        <f t="shared" si="22"/>
        <v>#REF!</v>
      </c>
      <c r="D103" s="250" t="e">
        <f t="shared" si="19"/>
        <v>#REF!</v>
      </c>
      <c r="E103" s="250" t="e">
        <f t="shared" si="20"/>
        <v>#REF!</v>
      </c>
      <c r="F103" s="251" t="e">
        <f t="shared" si="18"/>
        <v>#REF!</v>
      </c>
      <c r="G103" s="254" t="e">
        <f>SUM(D92:D103)</f>
        <v>#REF!</v>
      </c>
      <c r="H103" s="1780"/>
      <c r="I103" s="249" t="s">
        <v>225</v>
      </c>
      <c r="J103" s="250" t="e">
        <f t="shared" si="25"/>
        <v>#REF!</v>
      </c>
      <c r="K103" s="250" t="e">
        <f t="shared" si="23"/>
        <v>#REF!</v>
      </c>
      <c r="L103" s="250" t="e">
        <f t="shared" si="24"/>
        <v>#REF!</v>
      </c>
      <c r="M103" s="251" t="e">
        <f t="shared" si="21"/>
        <v>#REF!</v>
      </c>
      <c r="N103" s="254" t="e">
        <f>SUM(K92:K103)</f>
        <v>#REF!</v>
      </c>
      <c r="O103" s="1777"/>
      <c r="P103" s="249" t="s">
        <v>225</v>
      </c>
      <c r="Q103" s="250" t="e">
        <f t="shared" si="17"/>
        <v>#REF!</v>
      </c>
      <c r="R103" s="250" t="e">
        <f t="shared" si="26"/>
        <v>#REF!</v>
      </c>
      <c r="S103" s="250" t="e">
        <f t="shared" si="16"/>
        <v>#REF!</v>
      </c>
      <c r="T103" s="251" t="e">
        <f t="shared" si="27"/>
        <v>#REF!</v>
      </c>
      <c r="U103" s="254" t="e">
        <f>SUM(R92:R103)</f>
        <v>#REF!</v>
      </c>
      <c r="V103" s="1777"/>
      <c r="W103" s="249" t="s">
        <v>225</v>
      </c>
      <c r="X103" s="250"/>
      <c r="Y103" s="250"/>
      <c r="Z103" s="250"/>
      <c r="AA103" s="251">
        <f t="shared" si="28"/>
        <v>0</v>
      </c>
      <c r="AB103" s="254">
        <f>SUM(Y92:Y103)</f>
        <v>0</v>
      </c>
      <c r="AC103" s="1777"/>
      <c r="AD103" s="249" t="s">
        <v>225</v>
      </c>
      <c r="AE103" s="250"/>
      <c r="AF103" s="250"/>
      <c r="AG103" s="250"/>
      <c r="AH103" s="251">
        <f t="shared" si="29"/>
        <v>0</v>
      </c>
      <c r="AI103" s="254">
        <f>SUM(AF92:AF103)</f>
        <v>0</v>
      </c>
      <c r="AJ103" s="230">
        <f>AJ91+1</f>
        <v>2029</v>
      </c>
      <c r="AK103" s="255" t="e">
        <f>G103+N103+U103+AB103+AI103</f>
        <v>#REF!</v>
      </c>
    </row>
    <row r="104" spans="1:37">
      <c r="A104" s="1778">
        <f>A92+1</f>
        <v>2030</v>
      </c>
      <c r="B104" s="249" t="s">
        <v>214</v>
      </c>
      <c r="C104" s="250" t="e">
        <f t="shared" si="22"/>
        <v>#REF!</v>
      </c>
      <c r="D104" s="250" t="e">
        <f t="shared" si="19"/>
        <v>#REF!</v>
      </c>
      <c r="E104" s="250" t="e">
        <f t="shared" si="20"/>
        <v>#REF!</v>
      </c>
      <c r="F104" s="251" t="e">
        <f t="shared" si="18"/>
        <v>#REF!</v>
      </c>
      <c r="G104" s="252"/>
      <c r="H104" s="1778">
        <f>H92+1</f>
        <v>2030</v>
      </c>
      <c r="I104" s="249" t="s">
        <v>214</v>
      </c>
      <c r="J104" s="250" t="e">
        <f t="shared" si="25"/>
        <v>#REF!</v>
      </c>
      <c r="K104" s="250" t="e">
        <f t="shared" si="23"/>
        <v>#REF!</v>
      </c>
      <c r="L104" s="250" t="e">
        <f t="shared" si="24"/>
        <v>#REF!</v>
      </c>
      <c r="M104" s="251" t="e">
        <f t="shared" si="21"/>
        <v>#REF!</v>
      </c>
      <c r="N104" s="252"/>
      <c r="O104" s="1778">
        <f>O92+1</f>
        <v>2030</v>
      </c>
      <c r="P104" s="249" t="s">
        <v>214</v>
      </c>
      <c r="Q104" s="250" t="e">
        <f t="shared" si="17"/>
        <v>#REF!</v>
      </c>
      <c r="R104" s="250" t="e">
        <f t="shared" si="26"/>
        <v>#REF!</v>
      </c>
      <c r="S104" s="250" t="e">
        <f t="shared" si="16"/>
        <v>#REF!</v>
      </c>
      <c r="T104" s="251" t="e">
        <f t="shared" si="27"/>
        <v>#REF!</v>
      </c>
      <c r="U104" s="252"/>
      <c r="V104" s="1778">
        <f>V92+1</f>
        <v>2029</v>
      </c>
      <c r="W104" s="249" t="s">
        <v>214</v>
      </c>
      <c r="X104" s="250"/>
      <c r="Y104" s="250"/>
      <c r="Z104" s="250"/>
      <c r="AA104" s="251">
        <f t="shared" si="28"/>
        <v>0</v>
      </c>
      <c r="AB104" s="252"/>
      <c r="AC104" s="1778">
        <f>AC92+1</f>
        <v>2029</v>
      </c>
      <c r="AD104" s="249" t="s">
        <v>214</v>
      </c>
      <c r="AE104" s="250"/>
      <c r="AF104" s="250"/>
      <c r="AG104" s="250"/>
      <c r="AH104" s="251">
        <f t="shared" si="29"/>
        <v>0</v>
      </c>
      <c r="AI104" s="252"/>
      <c r="AK104" s="255"/>
    </row>
    <row r="105" spans="1:37">
      <c r="A105" s="1779"/>
      <c r="B105" s="249" t="s">
        <v>215</v>
      </c>
      <c r="C105" s="250" t="e">
        <f t="shared" si="22"/>
        <v>#REF!</v>
      </c>
      <c r="D105" s="250" t="e">
        <f t="shared" si="19"/>
        <v>#REF!</v>
      </c>
      <c r="E105" s="250" t="e">
        <f t="shared" si="20"/>
        <v>#REF!</v>
      </c>
      <c r="F105" s="251" t="e">
        <f t="shared" si="18"/>
        <v>#REF!</v>
      </c>
      <c r="G105" s="253"/>
      <c r="H105" s="1779"/>
      <c r="I105" s="249" t="s">
        <v>215</v>
      </c>
      <c r="J105" s="250" t="e">
        <f t="shared" si="25"/>
        <v>#REF!</v>
      </c>
      <c r="K105" s="250" t="e">
        <f t="shared" si="23"/>
        <v>#REF!</v>
      </c>
      <c r="L105" s="250" t="e">
        <f t="shared" si="24"/>
        <v>#REF!</v>
      </c>
      <c r="M105" s="251" t="e">
        <f t="shared" si="21"/>
        <v>#REF!</v>
      </c>
      <c r="N105" s="253"/>
      <c r="O105" s="1779"/>
      <c r="P105" s="249" t="s">
        <v>215</v>
      </c>
      <c r="Q105" s="250" t="e">
        <f t="shared" si="17"/>
        <v>#REF!</v>
      </c>
      <c r="R105" s="250" t="e">
        <f t="shared" si="26"/>
        <v>#REF!</v>
      </c>
      <c r="S105" s="250" t="e">
        <f t="shared" si="16"/>
        <v>#REF!</v>
      </c>
      <c r="T105" s="251" t="e">
        <f t="shared" si="27"/>
        <v>#REF!</v>
      </c>
      <c r="U105" s="253"/>
      <c r="V105" s="1779"/>
      <c r="W105" s="249" t="s">
        <v>215</v>
      </c>
      <c r="X105" s="250"/>
      <c r="Y105" s="250"/>
      <c r="Z105" s="250"/>
      <c r="AA105" s="251">
        <f t="shared" si="28"/>
        <v>0</v>
      </c>
      <c r="AB105" s="253"/>
      <c r="AC105" s="1779"/>
      <c r="AD105" s="249" t="s">
        <v>215</v>
      </c>
      <c r="AE105" s="250"/>
      <c r="AF105" s="250"/>
      <c r="AG105" s="250"/>
      <c r="AH105" s="251">
        <f t="shared" si="29"/>
        <v>0</v>
      </c>
      <c r="AI105" s="253"/>
      <c r="AK105" s="255"/>
    </row>
    <row r="106" spans="1:37">
      <c r="A106" s="1779"/>
      <c r="B106" s="249" t="s">
        <v>216</v>
      </c>
      <c r="C106" s="250" t="e">
        <f t="shared" si="22"/>
        <v>#REF!</v>
      </c>
      <c r="D106" s="250" t="e">
        <f t="shared" si="19"/>
        <v>#REF!</v>
      </c>
      <c r="E106" s="250" t="e">
        <f t="shared" si="20"/>
        <v>#REF!</v>
      </c>
      <c r="F106" s="251" t="e">
        <f t="shared" si="18"/>
        <v>#REF!</v>
      </c>
      <c r="G106" s="253"/>
      <c r="H106" s="1779"/>
      <c r="I106" s="249" t="s">
        <v>216</v>
      </c>
      <c r="J106" s="250" t="e">
        <f t="shared" si="25"/>
        <v>#REF!</v>
      </c>
      <c r="K106" s="250" t="e">
        <f t="shared" si="23"/>
        <v>#REF!</v>
      </c>
      <c r="L106" s="250" t="e">
        <f t="shared" si="24"/>
        <v>#REF!</v>
      </c>
      <c r="M106" s="251" t="e">
        <f t="shared" si="21"/>
        <v>#REF!</v>
      </c>
      <c r="N106" s="253"/>
      <c r="O106" s="1779"/>
      <c r="P106" s="249" t="s">
        <v>216</v>
      </c>
      <c r="Q106" s="250" t="e">
        <f t="shared" si="17"/>
        <v>#REF!</v>
      </c>
      <c r="R106" s="250" t="e">
        <f t="shared" si="26"/>
        <v>#REF!</v>
      </c>
      <c r="S106" s="250" t="e">
        <f t="shared" si="16"/>
        <v>#REF!</v>
      </c>
      <c r="T106" s="251" t="e">
        <f t="shared" si="27"/>
        <v>#REF!</v>
      </c>
      <c r="U106" s="253"/>
      <c r="V106" s="1779"/>
      <c r="W106" s="249" t="s">
        <v>216</v>
      </c>
      <c r="X106" s="250"/>
      <c r="Y106" s="250"/>
      <c r="Z106" s="250"/>
      <c r="AA106" s="251">
        <f t="shared" si="28"/>
        <v>0</v>
      </c>
      <c r="AB106" s="253"/>
      <c r="AC106" s="1779"/>
      <c r="AD106" s="249" t="s">
        <v>216</v>
      </c>
      <c r="AE106" s="250"/>
      <c r="AF106" s="250"/>
      <c r="AG106" s="250"/>
      <c r="AH106" s="251">
        <f t="shared" si="29"/>
        <v>0</v>
      </c>
      <c r="AI106" s="253"/>
      <c r="AK106" s="255"/>
    </row>
    <row r="107" spans="1:37">
      <c r="A107" s="1779"/>
      <c r="B107" s="249" t="s">
        <v>217</v>
      </c>
      <c r="C107" s="250" t="e">
        <f t="shared" si="22"/>
        <v>#REF!</v>
      </c>
      <c r="D107" s="250" t="e">
        <f t="shared" si="19"/>
        <v>#REF!</v>
      </c>
      <c r="E107" s="250" t="e">
        <f t="shared" si="20"/>
        <v>#REF!</v>
      </c>
      <c r="F107" s="251" t="e">
        <f t="shared" si="18"/>
        <v>#REF!</v>
      </c>
      <c r="G107" s="253"/>
      <c r="H107" s="1779"/>
      <c r="I107" s="249" t="s">
        <v>217</v>
      </c>
      <c r="J107" s="250" t="e">
        <f t="shared" si="25"/>
        <v>#REF!</v>
      </c>
      <c r="K107" s="250" t="e">
        <f t="shared" si="23"/>
        <v>#REF!</v>
      </c>
      <c r="L107" s="250" t="e">
        <f t="shared" si="24"/>
        <v>#REF!</v>
      </c>
      <c r="M107" s="251" t="e">
        <f t="shared" si="21"/>
        <v>#REF!</v>
      </c>
      <c r="N107" s="253"/>
      <c r="O107" s="1779"/>
      <c r="P107" s="249" t="s">
        <v>217</v>
      </c>
      <c r="Q107" s="250" t="e">
        <f t="shared" si="17"/>
        <v>#REF!</v>
      </c>
      <c r="R107" s="250" t="e">
        <f t="shared" si="26"/>
        <v>#REF!</v>
      </c>
      <c r="S107" s="250" t="e">
        <f t="shared" si="16"/>
        <v>#REF!</v>
      </c>
      <c r="T107" s="251" t="e">
        <f t="shared" si="27"/>
        <v>#REF!</v>
      </c>
      <c r="U107" s="253"/>
      <c r="V107" s="1779"/>
      <c r="W107" s="249" t="s">
        <v>217</v>
      </c>
      <c r="X107" s="250"/>
      <c r="Y107" s="250"/>
      <c r="Z107" s="250"/>
      <c r="AA107" s="251">
        <f t="shared" si="28"/>
        <v>0</v>
      </c>
      <c r="AB107" s="253"/>
      <c r="AC107" s="1779"/>
      <c r="AD107" s="249" t="s">
        <v>217</v>
      </c>
      <c r="AE107" s="250"/>
      <c r="AF107" s="250"/>
      <c r="AG107" s="250"/>
      <c r="AH107" s="251">
        <f t="shared" si="29"/>
        <v>0</v>
      </c>
      <c r="AI107" s="253"/>
      <c r="AK107" s="255"/>
    </row>
    <row r="108" spans="1:37">
      <c r="A108" s="1779"/>
      <c r="B108" s="249" t="s">
        <v>218</v>
      </c>
      <c r="C108" s="250" t="e">
        <f t="shared" si="22"/>
        <v>#REF!</v>
      </c>
      <c r="D108" s="250" t="e">
        <f t="shared" si="19"/>
        <v>#REF!</v>
      </c>
      <c r="E108" s="250" t="e">
        <f t="shared" si="20"/>
        <v>#REF!</v>
      </c>
      <c r="F108" s="251" t="e">
        <f t="shared" si="18"/>
        <v>#REF!</v>
      </c>
      <c r="G108" s="253"/>
      <c r="H108" s="1779"/>
      <c r="I108" s="249" t="s">
        <v>218</v>
      </c>
      <c r="J108" s="250" t="e">
        <f t="shared" si="25"/>
        <v>#REF!</v>
      </c>
      <c r="K108" s="250" t="e">
        <f t="shared" si="23"/>
        <v>#REF!</v>
      </c>
      <c r="L108" s="250" t="e">
        <f t="shared" si="24"/>
        <v>#REF!</v>
      </c>
      <c r="M108" s="251" t="e">
        <f t="shared" si="21"/>
        <v>#REF!</v>
      </c>
      <c r="N108" s="253"/>
      <c r="O108" s="1779"/>
      <c r="P108" s="249" t="s">
        <v>218</v>
      </c>
      <c r="Q108" s="250" t="e">
        <f t="shared" si="17"/>
        <v>#REF!</v>
      </c>
      <c r="R108" s="250" t="e">
        <f t="shared" si="26"/>
        <v>#REF!</v>
      </c>
      <c r="S108" s="250" t="e">
        <f t="shared" si="16"/>
        <v>#REF!</v>
      </c>
      <c r="T108" s="251" t="e">
        <f t="shared" si="27"/>
        <v>#REF!</v>
      </c>
      <c r="U108" s="253"/>
      <c r="V108" s="1779"/>
      <c r="W108" s="249" t="s">
        <v>218</v>
      </c>
      <c r="X108" s="250"/>
      <c r="Y108" s="250"/>
      <c r="Z108" s="250"/>
      <c r="AA108" s="251">
        <f t="shared" si="28"/>
        <v>0</v>
      </c>
      <c r="AB108" s="253"/>
      <c r="AC108" s="1779"/>
      <c r="AD108" s="249" t="s">
        <v>218</v>
      </c>
      <c r="AE108" s="250"/>
      <c r="AF108" s="250"/>
      <c r="AG108" s="250"/>
      <c r="AH108" s="251">
        <f t="shared" si="29"/>
        <v>0</v>
      </c>
      <c r="AI108" s="253"/>
      <c r="AK108" s="255"/>
    </row>
    <row r="109" spans="1:37">
      <c r="A109" s="1779"/>
      <c r="B109" s="249" t="s">
        <v>219</v>
      </c>
      <c r="C109" s="250" t="e">
        <f t="shared" si="22"/>
        <v>#REF!</v>
      </c>
      <c r="D109" s="250" t="e">
        <f t="shared" si="19"/>
        <v>#REF!</v>
      </c>
      <c r="E109" s="250" t="e">
        <f t="shared" si="20"/>
        <v>#REF!</v>
      </c>
      <c r="F109" s="251" t="e">
        <f t="shared" si="18"/>
        <v>#REF!</v>
      </c>
      <c r="G109" s="253"/>
      <c r="H109" s="1779"/>
      <c r="I109" s="249" t="s">
        <v>219</v>
      </c>
      <c r="J109" s="250" t="e">
        <f t="shared" si="25"/>
        <v>#REF!</v>
      </c>
      <c r="K109" s="250" t="e">
        <f t="shared" si="23"/>
        <v>#REF!</v>
      </c>
      <c r="L109" s="250" t="e">
        <f t="shared" si="24"/>
        <v>#REF!</v>
      </c>
      <c r="M109" s="251" t="e">
        <f t="shared" si="21"/>
        <v>#REF!</v>
      </c>
      <c r="N109" s="253"/>
      <c r="O109" s="1779"/>
      <c r="P109" s="249" t="s">
        <v>219</v>
      </c>
      <c r="Q109" s="250" t="e">
        <f t="shared" si="17"/>
        <v>#REF!</v>
      </c>
      <c r="R109" s="250" t="e">
        <f t="shared" si="26"/>
        <v>#REF!</v>
      </c>
      <c r="S109" s="250" t="e">
        <f t="shared" ref="S109:S163" si="30">$Q$5/R$6</f>
        <v>#REF!</v>
      </c>
      <c r="T109" s="251" t="e">
        <f t="shared" si="27"/>
        <v>#REF!</v>
      </c>
      <c r="U109" s="253"/>
      <c r="V109" s="1779"/>
      <c r="W109" s="249" t="s">
        <v>219</v>
      </c>
      <c r="X109" s="250"/>
      <c r="Y109" s="250"/>
      <c r="Z109" s="250"/>
      <c r="AA109" s="251">
        <f t="shared" si="28"/>
        <v>0</v>
      </c>
      <c r="AB109" s="253"/>
      <c r="AC109" s="1779"/>
      <c r="AD109" s="249" t="s">
        <v>219</v>
      </c>
      <c r="AE109" s="250"/>
      <c r="AF109" s="250"/>
      <c r="AG109" s="250"/>
      <c r="AH109" s="251">
        <f t="shared" si="29"/>
        <v>0</v>
      </c>
      <c r="AI109" s="253"/>
      <c r="AK109" s="255"/>
    </row>
    <row r="110" spans="1:37">
      <c r="A110" s="1779"/>
      <c r="B110" s="249" t="s">
        <v>220</v>
      </c>
      <c r="C110" s="250" t="e">
        <f t="shared" si="22"/>
        <v>#REF!</v>
      </c>
      <c r="D110" s="250" t="e">
        <f t="shared" si="19"/>
        <v>#REF!</v>
      </c>
      <c r="E110" s="250" t="e">
        <f t="shared" si="20"/>
        <v>#REF!</v>
      </c>
      <c r="F110" s="251" t="e">
        <f t="shared" si="18"/>
        <v>#REF!</v>
      </c>
      <c r="G110" s="253"/>
      <c r="H110" s="1779"/>
      <c r="I110" s="249" t="s">
        <v>220</v>
      </c>
      <c r="J110" s="250" t="e">
        <f t="shared" si="25"/>
        <v>#REF!</v>
      </c>
      <c r="K110" s="250" t="e">
        <f t="shared" si="23"/>
        <v>#REF!</v>
      </c>
      <c r="L110" s="250" t="e">
        <f t="shared" si="24"/>
        <v>#REF!</v>
      </c>
      <c r="M110" s="251" t="e">
        <f t="shared" si="21"/>
        <v>#REF!</v>
      </c>
      <c r="N110" s="253"/>
      <c r="O110" s="1779"/>
      <c r="P110" s="249" t="s">
        <v>220</v>
      </c>
      <c r="Q110" s="250" t="e">
        <f t="shared" ref="Q110:Q163" si="31">Q109-S109</f>
        <v>#REF!</v>
      </c>
      <c r="R110" s="250" t="e">
        <f t="shared" si="26"/>
        <v>#REF!</v>
      </c>
      <c r="S110" s="250" t="e">
        <f t="shared" si="30"/>
        <v>#REF!</v>
      </c>
      <c r="T110" s="251" t="e">
        <f t="shared" si="27"/>
        <v>#REF!</v>
      </c>
      <c r="U110" s="253"/>
      <c r="V110" s="1779"/>
      <c r="W110" s="249" t="s">
        <v>220</v>
      </c>
      <c r="X110" s="250"/>
      <c r="Y110" s="250"/>
      <c r="Z110" s="250"/>
      <c r="AA110" s="251">
        <f t="shared" si="28"/>
        <v>0</v>
      </c>
      <c r="AB110" s="253"/>
      <c r="AC110" s="1779"/>
      <c r="AD110" s="249" t="s">
        <v>220</v>
      </c>
      <c r="AE110" s="250"/>
      <c r="AF110" s="250"/>
      <c r="AG110" s="250"/>
      <c r="AH110" s="251">
        <f t="shared" si="29"/>
        <v>0</v>
      </c>
      <c r="AI110" s="253"/>
      <c r="AK110" s="255"/>
    </row>
    <row r="111" spans="1:37">
      <c r="A111" s="1779"/>
      <c r="B111" s="249" t="s">
        <v>221</v>
      </c>
      <c r="C111" s="250" t="e">
        <f t="shared" si="22"/>
        <v>#REF!</v>
      </c>
      <c r="D111" s="250" t="e">
        <f t="shared" si="19"/>
        <v>#REF!</v>
      </c>
      <c r="E111" s="250" t="e">
        <f t="shared" si="20"/>
        <v>#REF!</v>
      </c>
      <c r="F111" s="251" t="e">
        <f t="shared" si="18"/>
        <v>#REF!</v>
      </c>
      <c r="G111" s="253"/>
      <c r="H111" s="1779"/>
      <c r="I111" s="249" t="s">
        <v>221</v>
      </c>
      <c r="J111" s="250" t="e">
        <f t="shared" si="25"/>
        <v>#REF!</v>
      </c>
      <c r="K111" s="250" t="e">
        <f t="shared" si="23"/>
        <v>#REF!</v>
      </c>
      <c r="L111" s="250" t="e">
        <f t="shared" si="24"/>
        <v>#REF!</v>
      </c>
      <c r="M111" s="251" t="e">
        <f t="shared" si="21"/>
        <v>#REF!</v>
      </c>
      <c r="N111" s="253"/>
      <c r="O111" s="1779"/>
      <c r="P111" s="249" t="s">
        <v>221</v>
      </c>
      <c r="Q111" s="250" t="e">
        <f t="shared" si="31"/>
        <v>#REF!</v>
      </c>
      <c r="R111" s="250" t="e">
        <f t="shared" si="26"/>
        <v>#REF!</v>
      </c>
      <c r="S111" s="250" t="e">
        <f t="shared" si="30"/>
        <v>#REF!</v>
      </c>
      <c r="T111" s="251" t="e">
        <f t="shared" si="27"/>
        <v>#REF!</v>
      </c>
      <c r="U111" s="253"/>
      <c r="V111" s="1779"/>
      <c r="W111" s="249" t="s">
        <v>221</v>
      </c>
      <c r="X111" s="250"/>
      <c r="Y111" s="250"/>
      <c r="Z111" s="250"/>
      <c r="AA111" s="251">
        <f t="shared" si="28"/>
        <v>0</v>
      </c>
      <c r="AB111" s="253"/>
      <c r="AC111" s="1779"/>
      <c r="AD111" s="249" t="s">
        <v>221</v>
      </c>
      <c r="AE111" s="250"/>
      <c r="AF111" s="250"/>
      <c r="AG111" s="250"/>
      <c r="AH111" s="251">
        <f t="shared" si="29"/>
        <v>0</v>
      </c>
      <c r="AI111" s="253"/>
      <c r="AK111" s="255"/>
    </row>
    <row r="112" spans="1:37">
      <c r="A112" s="1779"/>
      <c r="B112" s="249" t="s">
        <v>222</v>
      </c>
      <c r="C112" s="250" t="e">
        <f t="shared" si="22"/>
        <v>#REF!</v>
      </c>
      <c r="D112" s="250" t="e">
        <f t="shared" si="19"/>
        <v>#REF!</v>
      </c>
      <c r="E112" s="250" t="e">
        <f t="shared" si="20"/>
        <v>#REF!</v>
      </c>
      <c r="F112" s="251" t="e">
        <f t="shared" si="18"/>
        <v>#REF!</v>
      </c>
      <c r="G112" s="253"/>
      <c r="H112" s="1779"/>
      <c r="I112" s="249" t="s">
        <v>222</v>
      </c>
      <c r="J112" s="250" t="e">
        <f t="shared" si="25"/>
        <v>#REF!</v>
      </c>
      <c r="K112" s="250" t="e">
        <f t="shared" si="23"/>
        <v>#REF!</v>
      </c>
      <c r="L112" s="250" t="e">
        <f t="shared" si="24"/>
        <v>#REF!</v>
      </c>
      <c r="M112" s="251" t="e">
        <f t="shared" si="21"/>
        <v>#REF!</v>
      </c>
      <c r="N112" s="253"/>
      <c r="O112" s="1779"/>
      <c r="P112" s="249" t="s">
        <v>222</v>
      </c>
      <c r="Q112" s="250" t="e">
        <f t="shared" si="31"/>
        <v>#REF!</v>
      </c>
      <c r="R112" s="250" t="e">
        <f t="shared" si="26"/>
        <v>#REF!</v>
      </c>
      <c r="S112" s="250" t="e">
        <f t="shared" si="30"/>
        <v>#REF!</v>
      </c>
      <c r="T112" s="251" t="e">
        <f t="shared" si="27"/>
        <v>#REF!</v>
      </c>
      <c r="U112" s="253"/>
      <c r="V112" s="1779"/>
      <c r="W112" s="249" t="s">
        <v>222</v>
      </c>
      <c r="X112" s="250"/>
      <c r="Y112" s="250"/>
      <c r="Z112" s="250"/>
      <c r="AA112" s="251">
        <f t="shared" si="28"/>
        <v>0</v>
      </c>
      <c r="AB112" s="253"/>
      <c r="AC112" s="1779"/>
      <c r="AD112" s="249" t="s">
        <v>222</v>
      </c>
      <c r="AE112" s="250"/>
      <c r="AF112" s="250"/>
      <c r="AG112" s="250"/>
      <c r="AH112" s="251">
        <f t="shared" si="29"/>
        <v>0</v>
      </c>
      <c r="AI112" s="253"/>
      <c r="AK112" s="255"/>
    </row>
    <row r="113" spans="1:37">
      <c r="A113" s="1779"/>
      <c r="B113" s="249" t="s">
        <v>223</v>
      </c>
      <c r="C113" s="250" t="e">
        <f t="shared" si="22"/>
        <v>#REF!</v>
      </c>
      <c r="D113" s="250" t="e">
        <f t="shared" si="19"/>
        <v>#REF!</v>
      </c>
      <c r="E113" s="250" t="e">
        <f t="shared" si="20"/>
        <v>#REF!</v>
      </c>
      <c r="F113" s="251" t="e">
        <f t="shared" si="18"/>
        <v>#REF!</v>
      </c>
      <c r="G113" s="253"/>
      <c r="H113" s="1779"/>
      <c r="I113" s="249" t="s">
        <v>223</v>
      </c>
      <c r="J113" s="250" t="e">
        <f t="shared" si="25"/>
        <v>#REF!</v>
      </c>
      <c r="K113" s="250" t="e">
        <f t="shared" si="23"/>
        <v>#REF!</v>
      </c>
      <c r="L113" s="250" t="e">
        <f t="shared" si="24"/>
        <v>#REF!</v>
      </c>
      <c r="M113" s="251" t="e">
        <f t="shared" si="21"/>
        <v>#REF!</v>
      </c>
      <c r="N113" s="253"/>
      <c r="O113" s="1779"/>
      <c r="P113" s="249" t="s">
        <v>223</v>
      </c>
      <c r="Q113" s="250" t="e">
        <f t="shared" si="31"/>
        <v>#REF!</v>
      </c>
      <c r="R113" s="250" t="e">
        <f t="shared" si="26"/>
        <v>#REF!</v>
      </c>
      <c r="S113" s="250" t="e">
        <f t="shared" si="30"/>
        <v>#REF!</v>
      </c>
      <c r="T113" s="251" t="e">
        <f t="shared" si="27"/>
        <v>#REF!</v>
      </c>
      <c r="U113" s="253"/>
      <c r="V113" s="1779"/>
      <c r="W113" s="249" t="s">
        <v>223</v>
      </c>
      <c r="X113" s="250"/>
      <c r="Y113" s="250"/>
      <c r="Z113" s="250"/>
      <c r="AA113" s="251">
        <f t="shared" si="28"/>
        <v>0</v>
      </c>
      <c r="AB113" s="253"/>
      <c r="AC113" s="1779"/>
      <c r="AD113" s="249" t="s">
        <v>223</v>
      </c>
      <c r="AE113" s="250"/>
      <c r="AF113" s="250"/>
      <c r="AG113" s="250"/>
      <c r="AH113" s="251">
        <f t="shared" si="29"/>
        <v>0</v>
      </c>
      <c r="AI113" s="253"/>
      <c r="AK113" s="255"/>
    </row>
    <row r="114" spans="1:37">
      <c r="A114" s="1779"/>
      <c r="B114" s="249" t="s">
        <v>224</v>
      </c>
      <c r="C114" s="250" t="e">
        <f t="shared" si="22"/>
        <v>#REF!</v>
      </c>
      <c r="D114" s="250" t="e">
        <f t="shared" si="19"/>
        <v>#REF!</v>
      </c>
      <c r="E114" s="250" t="e">
        <f t="shared" si="20"/>
        <v>#REF!</v>
      </c>
      <c r="F114" s="251" t="e">
        <f t="shared" si="18"/>
        <v>#REF!</v>
      </c>
      <c r="G114" s="253"/>
      <c r="H114" s="1779"/>
      <c r="I114" s="249" t="s">
        <v>224</v>
      </c>
      <c r="J114" s="250" t="e">
        <f t="shared" si="25"/>
        <v>#REF!</v>
      </c>
      <c r="K114" s="250" t="e">
        <f t="shared" si="23"/>
        <v>#REF!</v>
      </c>
      <c r="L114" s="250" t="e">
        <f t="shared" si="24"/>
        <v>#REF!</v>
      </c>
      <c r="M114" s="251" t="e">
        <f t="shared" si="21"/>
        <v>#REF!</v>
      </c>
      <c r="N114" s="253"/>
      <c r="O114" s="1779"/>
      <c r="P114" s="249" t="s">
        <v>224</v>
      </c>
      <c r="Q114" s="250" t="e">
        <f t="shared" si="31"/>
        <v>#REF!</v>
      </c>
      <c r="R114" s="250" t="e">
        <f t="shared" si="26"/>
        <v>#REF!</v>
      </c>
      <c r="S114" s="250" t="e">
        <f t="shared" si="30"/>
        <v>#REF!</v>
      </c>
      <c r="T114" s="251" t="e">
        <f t="shared" si="27"/>
        <v>#REF!</v>
      </c>
      <c r="U114" s="253"/>
      <c r="V114" s="1779"/>
      <c r="W114" s="249" t="s">
        <v>224</v>
      </c>
      <c r="X114" s="250"/>
      <c r="Y114" s="250"/>
      <c r="Z114" s="250"/>
      <c r="AA114" s="251">
        <f t="shared" si="28"/>
        <v>0</v>
      </c>
      <c r="AB114" s="253"/>
      <c r="AC114" s="1779"/>
      <c r="AD114" s="249" t="s">
        <v>224</v>
      </c>
      <c r="AE114" s="250"/>
      <c r="AF114" s="250"/>
      <c r="AG114" s="250"/>
      <c r="AH114" s="251">
        <f t="shared" si="29"/>
        <v>0</v>
      </c>
      <c r="AI114" s="253"/>
      <c r="AK114" s="255"/>
    </row>
    <row r="115" spans="1:37">
      <c r="A115" s="1780"/>
      <c r="B115" s="249" t="s">
        <v>225</v>
      </c>
      <c r="C115" s="250" t="e">
        <f t="shared" si="22"/>
        <v>#REF!</v>
      </c>
      <c r="D115" s="250" t="e">
        <f t="shared" si="19"/>
        <v>#REF!</v>
      </c>
      <c r="E115" s="250" t="e">
        <f t="shared" si="20"/>
        <v>#REF!</v>
      </c>
      <c r="F115" s="251" t="e">
        <f t="shared" si="18"/>
        <v>#REF!</v>
      </c>
      <c r="G115" s="254" t="e">
        <f>SUM(D104:D115)</f>
        <v>#REF!</v>
      </c>
      <c r="H115" s="1780"/>
      <c r="I115" s="249" t="s">
        <v>225</v>
      </c>
      <c r="J115" s="250" t="e">
        <f t="shared" si="25"/>
        <v>#REF!</v>
      </c>
      <c r="K115" s="250" t="e">
        <f t="shared" si="23"/>
        <v>#REF!</v>
      </c>
      <c r="L115" s="250" t="e">
        <f t="shared" si="24"/>
        <v>#REF!</v>
      </c>
      <c r="M115" s="251" t="e">
        <f t="shared" si="21"/>
        <v>#REF!</v>
      </c>
      <c r="N115" s="254" t="e">
        <f>SUM(K104:K115)</f>
        <v>#REF!</v>
      </c>
      <c r="O115" s="1780"/>
      <c r="P115" s="249" t="s">
        <v>225</v>
      </c>
      <c r="Q115" s="250" t="e">
        <f t="shared" si="31"/>
        <v>#REF!</v>
      </c>
      <c r="R115" s="250" t="e">
        <f t="shared" si="26"/>
        <v>#REF!</v>
      </c>
      <c r="S115" s="250" t="e">
        <f t="shared" si="30"/>
        <v>#REF!</v>
      </c>
      <c r="T115" s="251" t="e">
        <f t="shared" si="27"/>
        <v>#REF!</v>
      </c>
      <c r="U115" s="254" t="e">
        <f>SUM(R104:R115)</f>
        <v>#REF!</v>
      </c>
      <c r="V115" s="1780"/>
      <c r="W115" s="249" t="s">
        <v>225</v>
      </c>
      <c r="X115" s="250"/>
      <c r="Y115" s="250"/>
      <c r="Z115" s="250"/>
      <c r="AA115" s="251">
        <f t="shared" si="28"/>
        <v>0</v>
      </c>
      <c r="AB115" s="254">
        <f>SUM(Y104:Y115)</f>
        <v>0</v>
      </c>
      <c r="AC115" s="1780"/>
      <c r="AD115" s="249" t="s">
        <v>225</v>
      </c>
      <c r="AE115" s="250"/>
      <c r="AF115" s="250"/>
      <c r="AG115" s="250"/>
      <c r="AH115" s="251">
        <f t="shared" si="29"/>
        <v>0</v>
      </c>
      <c r="AI115" s="254">
        <f>SUM(AF104:AF115)</f>
        <v>0</v>
      </c>
      <c r="AJ115" s="230">
        <f>AJ103+1</f>
        <v>2030</v>
      </c>
      <c r="AK115" s="255" t="e">
        <f>G115+N115+U115+AB115+AI115</f>
        <v>#REF!</v>
      </c>
    </row>
    <row r="116" spans="1:37">
      <c r="A116" s="1778">
        <f>A104+1</f>
        <v>2031</v>
      </c>
      <c r="B116" s="249" t="s">
        <v>214</v>
      </c>
      <c r="C116" s="250" t="e">
        <f t="shared" si="22"/>
        <v>#REF!</v>
      </c>
      <c r="D116" s="250" t="e">
        <f t="shared" si="19"/>
        <v>#REF!</v>
      </c>
      <c r="E116" s="250" t="e">
        <f t="shared" si="20"/>
        <v>#REF!</v>
      </c>
      <c r="F116" s="251" t="e">
        <f t="shared" si="18"/>
        <v>#REF!</v>
      </c>
      <c r="G116" s="252"/>
      <c r="H116" s="1778">
        <f>H104+1</f>
        <v>2031</v>
      </c>
      <c r="I116" s="249" t="s">
        <v>214</v>
      </c>
      <c r="J116" s="250" t="e">
        <f t="shared" si="25"/>
        <v>#REF!</v>
      </c>
      <c r="K116" s="250" t="e">
        <f t="shared" si="23"/>
        <v>#REF!</v>
      </c>
      <c r="L116" s="250" t="e">
        <f t="shared" si="24"/>
        <v>#REF!</v>
      </c>
      <c r="M116" s="251" t="e">
        <f t="shared" si="21"/>
        <v>#REF!</v>
      </c>
      <c r="N116" s="252"/>
      <c r="O116" s="1778">
        <f>O104+1</f>
        <v>2031</v>
      </c>
      <c r="P116" s="249" t="s">
        <v>214</v>
      </c>
      <c r="Q116" s="250" t="e">
        <f t="shared" si="31"/>
        <v>#REF!</v>
      </c>
      <c r="R116" s="250" t="e">
        <f t="shared" si="26"/>
        <v>#REF!</v>
      </c>
      <c r="S116" s="250" t="e">
        <f t="shared" si="30"/>
        <v>#REF!</v>
      </c>
      <c r="T116" s="251" t="e">
        <f t="shared" si="27"/>
        <v>#REF!</v>
      </c>
      <c r="U116" s="252"/>
      <c r="V116" s="1778">
        <f>V104+1</f>
        <v>2030</v>
      </c>
      <c r="W116" s="249" t="s">
        <v>214</v>
      </c>
      <c r="X116" s="250"/>
      <c r="Y116" s="250"/>
      <c r="Z116" s="250"/>
      <c r="AA116" s="251">
        <f t="shared" si="28"/>
        <v>0</v>
      </c>
      <c r="AB116" s="252"/>
      <c r="AC116" s="1778">
        <f>AC104+1</f>
        <v>2030</v>
      </c>
      <c r="AD116" s="249" t="s">
        <v>214</v>
      </c>
      <c r="AE116" s="250"/>
      <c r="AF116" s="250"/>
      <c r="AG116" s="250"/>
      <c r="AH116" s="251">
        <f t="shared" si="29"/>
        <v>0</v>
      </c>
      <c r="AI116" s="252"/>
      <c r="AK116" s="255"/>
    </row>
    <row r="117" spans="1:37">
      <c r="A117" s="1779"/>
      <c r="B117" s="249" t="s">
        <v>215</v>
      </c>
      <c r="C117" s="250" t="e">
        <f t="shared" si="22"/>
        <v>#REF!</v>
      </c>
      <c r="D117" s="250" t="e">
        <f t="shared" si="19"/>
        <v>#REF!</v>
      </c>
      <c r="E117" s="250" t="e">
        <f t="shared" si="20"/>
        <v>#REF!</v>
      </c>
      <c r="F117" s="251" t="e">
        <f t="shared" si="18"/>
        <v>#REF!</v>
      </c>
      <c r="G117" s="253"/>
      <c r="H117" s="1779"/>
      <c r="I117" s="249" t="s">
        <v>215</v>
      </c>
      <c r="J117" s="250" t="e">
        <f t="shared" si="25"/>
        <v>#REF!</v>
      </c>
      <c r="K117" s="250" t="e">
        <f t="shared" si="23"/>
        <v>#REF!</v>
      </c>
      <c r="L117" s="250" t="e">
        <f t="shared" si="24"/>
        <v>#REF!</v>
      </c>
      <c r="M117" s="251" t="e">
        <f t="shared" si="21"/>
        <v>#REF!</v>
      </c>
      <c r="N117" s="253"/>
      <c r="O117" s="1779"/>
      <c r="P117" s="249" t="s">
        <v>215</v>
      </c>
      <c r="Q117" s="250" t="e">
        <f t="shared" si="31"/>
        <v>#REF!</v>
      </c>
      <c r="R117" s="250" t="e">
        <f t="shared" si="26"/>
        <v>#REF!</v>
      </c>
      <c r="S117" s="250" t="e">
        <f t="shared" si="30"/>
        <v>#REF!</v>
      </c>
      <c r="T117" s="251" t="e">
        <f t="shared" si="27"/>
        <v>#REF!</v>
      </c>
      <c r="U117" s="253"/>
      <c r="V117" s="1779"/>
      <c r="W117" s="249" t="s">
        <v>215</v>
      </c>
      <c r="X117" s="250"/>
      <c r="Y117" s="250"/>
      <c r="Z117" s="250"/>
      <c r="AA117" s="251">
        <f t="shared" si="28"/>
        <v>0</v>
      </c>
      <c r="AB117" s="253"/>
      <c r="AC117" s="1779"/>
      <c r="AD117" s="249" t="s">
        <v>215</v>
      </c>
      <c r="AE117" s="250"/>
      <c r="AF117" s="250"/>
      <c r="AG117" s="250"/>
      <c r="AH117" s="251">
        <f t="shared" si="29"/>
        <v>0</v>
      </c>
      <c r="AI117" s="253"/>
      <c r="AK117" s="255"/>
    </row>
    <row r="118" spans="1:37">
      <c r="A118" s="1779"/>
      <c r="B118" s="249" t="s">
        <v>216</v>
      </c>
      <c r="C118" s="250" t="e">
        <f t="shared" si="22"/>
        <v>#REF!</v>
      </c>
      <c r="D118" s="250" t="e">
        <f t="shared" si="19"/>
        <v>#REF!</v>
      </c>
      <c r="E118" s="250" t="e">
        <f t="shared" si="20"/>
        <v>#REF!</v>
      </c>
      <c r="F118" s="251" t="e">
        <f t="shared" si="18"/>
        <v>#REF!</v>
      </c>
      <c r="G118" s="253"/>
      <c r="H118" s="1779"/>
      <c r="I118" s="249" t="s">
        <v>216</v>
      </c>
      <c r="J118" s="250" t="e">
        <f t="shared" si="25"/>
        <v>#REF!</v>
      </c>
      <c r="K118" s="250" t="e">
        <f t="shared" si="23"/>
        <v>#REF!</v>
      </c>
      <c r="L118" s="250" t="e">
        <f t="shared" si="24"/>
        <v>#REF!</v>
      </c>
      <c r="M118" s="251" t="e">
        <f t="shared" si="21"/>
        <v>#REF!</v>
      </c>
      <c r="N118" s="253"/>
      <c r="O118" s="1779"/>
      <c r="P118" s="249" t="s">
        <v>216</v>
      </c>
      <c r="Q118" s="250" t="e">
        <f t="shared" si="31"/>
        <v>#REF!</v>
      </c>
      <c r="R118" s="250" t="e">
        <f t="shared" si="26"/>
        <v>#REF!</v>
      </c>
      <c r="S118" s="250" t="e">
        <f t="shared" si="30"/>
        <v>#REF!</v>
      </c>
      <c r="T118" s="251" t="e">
        <f t="shared" si="27"/>
        <v>#REF!</v>
      </c>
      <c r="U118" s="253"/>
      <c r="V118" s="1779"/>
      <c r="W118" s="249" t="s">
        <v>216</v>
      </c>
      <c r="X118" s="250"/>
      <c r="Y118" s="250"/>
      <c r="Z118" s="250"/>
      <c r="AA118" s="251">
        <f t="shared" si="28"/>
        <v>0</v>
      </c>
      <c r="AB118" s="253"/>
      <c r="AC118" s="1779"/>
      <c r="AD118" s="249" t="s">
        <v>216</v>
      </c>
      <c r="AE118" s="250"/>
      <c r="AF118" s="250"/>
      <c r="AG118" s="250"/>
      <c r="AH118" s="251">
        <f t="shared" si="29"/>
        <v>0</v>
      </c>
      <c r="AI118" s="253"/>
      <c r="AK118" s="255"/>
    </row>
    <row r="119" spans="1:37">
      <c r="A119" s="1779"/>
      <c r="B119" s="249" t="s">
        <v>217</v>
      </c>
      <c r="C119" s="250" t="e">
        <f t="shared" si="22"/>
        <v>#REF!</v>
      </c>
      <c r="D119" s="250" t="e">
        <f t="shared" si="19"/>
        <v>#REF!</v>
      </c>
      <c r="E119" s="250" t="e">
        <f t="shared" si="20"/>
        <v>#REF!</v>
      </c>
      <c r="F119" s="251" t="e">
        <f t="shared" si="18"/>
        <v>#REF!</v>
      </c>
      <c r="G119" s="253"/>
      <c r="H119" s="1779"/>
      <c r="I119" s="249" t="s">
        <v>217</v>
      </c>
      <c r="J119" s="250" t="e">
        <f t="shared" si="25"/>
        <v>#REF!</v>
      </c>
      <c r="K119" s="250" t="e">
        <f t="shared" si="23"/>
        <v>#REF!</v>
      </c>
      <c r="L119" s="250" t="e">
        <f t="shared" si="24"/>
        <v>#REF!</v>
      </c>
      <c r="M119" s="251" t="e">
        <f t="shared" si="21"/>
        <v>#REF!</v>
      </c>
      <c r="N119" s="253"/>
      <c r="O119" s="1779"/>
      <c r="P119" s="249" t="s">
        <v>217</v>
      </c>
      <c r="Q119" s="250" t="e">
        <f t="shared" si="31"/>
        <v>#REF!</v>
      </c>
      <c r="R119" s="250" t="e">
        <f t="shared" si="26"/>
        <v>#REF!</v>
      </c>
      <c r="S119" s="250" t="e">
        <f t="shared" si="30"/>
        <v>#REF!</v>
      </c>
      <c r="T119" s="251" t="e">
        <f t="shared" si="27"/>
        <v>#REF!</v>
      </c>
      <c r="U119" s="253"/>
      <c r="V119" s="1779"/>
      <c r="W119" s="249" t="s">
        <v>217</v>
      </c>
      <c r="X119" s="250"/>
      <c r="Y119" s="250"/>
      <c r="Z119" s="250"/>
      <c r="AA119" s="251">
        <f t="shared" si="28"/>
        <v>0</v>
      </c>
      <c r="AB119" s="253"/>
      <c r="AC119" s="1779"/>
      <c r="AD119" s="249" t="s">
        <v>217</v>
      </c>
      <c r="AE119" s="250"/>
      <c r="AF119" s="250"/>
      <c r="AG119" s="250"/>
      <c r="AH119" s="251">
        <f t="shared" si="29"/>
        <v>0</v>
      </c>
      <c r="AI119" s="253"/>
      <c r="AK119" s="255"/>
    </row>
    <row r="120" spans="1:37">
      <c r="A120" s="1779"/>
      <c r="B120" s="249" t="s">
        <v>218</v>
      </c>
      <c r="C120" s="250" t="e">
        <f t="shared" si="22"/>
        <v>#REF!</v>
      </c>
      <c r="D120" s="250" t="e">
        <f t="shared" si="19"/>
        <v>#REF!</v>
      </c>
      <c r="E120" s="250" t="e">
        <f t="shared" si="20"/>
        <v>#REF!</v>
      </c>
      <c r="F120" s="251" t="e">
        <f t="shared" si="18"/>
        <v>#REF!</v>
      </c>
      <c r="G120" s="253"/>
      <c r="H120" s="1779"/>
      <c r="I120" s="249" t="s">
        <v>218</v>
      </c>
      <c r="J120" s="250" t="e">
        <f t="shared" si="25"/>
        <v>#REF!</v>
      </c>
      <c r="K120" s="250" t="e">
        <f t="shared" si="23"/>
        <v>#REF!</v>
      </c>
      <c r="L120" s="250" t="e">
        <f t="shared" si="24"/>
        <v>#REF!</v>
      </c>
      <c r="M120" s="251" t="e">
        <f t="shared" si="21"/>
        <v>#REF!</v>
      </c>
      <c r="N120" s="253"/>
      <c r="O120" s="1779"/>
      <c r="P120" s="249" t="s">
        <v>218</v>
      </c>
      <c r="Q120" s="250" t="e">
        <f t="shared" si="31"/>
        <v>#REF!</v>
      </c>
      <c r="R120" s="250" t="e">
        <f t="shared" si="26"/>
        <v>#REF!</v>
      </c>
      <c r="S120" s="250" t="e">
        <f t="shared" si="30"/>
        <v>#REF!</v>
      </c>
      <c r="T120" s="251" t="e">
        <f t="shared" si="27"/>
        <v>#REF!</v>
      </c>
      <c r="U120" s="253"/>
      <c r="V120" s="1779"/>
      <c r="W120" s="249" t="s">
        <v>218</v>
      </c>
      <c r="X120" s="250"/>
      <c r="Y120" s="250"/>
      <c r="Z120" s="250"/>
      <c r="AA120" s="251">
        <f t="shared" si="28"/>
        <v>0</v>
      </c>
      <c r="AB120" s="253"/>
      <c r="AC120" s="1779"/>
      <c r="AD120" s="249" t="s">
        <v>218</v>
      </c>
      <c r="AE120" s="250"/>
      <c r="AF120" s="250"/>
      <c r="AG120" s="250"/>
      <c r="AH120" s="251">
        <f t="shared" si="29"/>
        <v>0</v>
      </c>
      <c r="AI120" s="253"/>
      <c r="AK120" s="255"/>
    </row>
    <row r="121" spans="1:37">
      <c r="A121" s="1779"/>
      <c r="B121" s="249" t="s">
        <v>219</v>
      </c>
      <c r="C121" s="250" t="e">
        <f t="shared" si="22"/>
        <v>#REF!</v>
      </c>
      <c r="D121" s="250" t="e">
        <f t="shared" si="19"/>
        <v>#REF!</v>
      </c>
      <c r="E121" s="250" t="e">
        <f t="shared" si="20"/>
        <v>#REF!</v>
      </c>
      <c r="F121" s="251" t="e">
        <f t="shared" si="18"/>
        <v>#REF!</v>
      </c>
      <c r="G121" s="253"/>
      <c r="H121" s="1779"/>
      <c r="I121" s="249" t="s">
        <v>219</v>
      </c>
      <c r="J121" s="250" t="e">
        <f t="shared" si="25"/>
        <v>#REF!</v>
      </c>
      <c r="K121" s="250" t="e">
        <f t="shared" si="23"/>
        <v>#REF!</v>
      </c>
      <c r="L121" s="250" t="e">
        <f t="shared" si="24"/>
        <v>#REF!</v>
      </c>
      <c r="M121" s="251" t="e">
        <f t="shared" si="21"/>
        <v>#REF!</v>
      </c>
      <c r="N121" s="253"/>
      <c r="O121" s="1779"/>
      <c r="P121" s="249" t="s">
        <v>219</v>
      </c>
      <c r="Q121" s="250" t="e">
        <f t="shared" si="31"/>
        <v>#REF!</v>
      </c>
      <c r="R121" s="250" t="e">
        <f t="shared" si="26"/>
        <v>#REF!</v>
      </c>
      <c r="S121" s="250" t="e">
        <f t="shared" si="30"/>
        <v>#REF!</v>
      </c>
      <c r="T121" s="251" t="e">
        <f t="shared" si="27"/>
        <v>#REF!</v>
      </c>
      <c r="U121" s="253"/>
      <c r="V121" s="1779"/>
      <c r="W121" s="249" t="s">
        <v>219</v>
      </c>
      <c r="X121" s="250"/>
      <c r="Y121" s="250"/>
      <c r="Z121" s="250"/>
      <c r="AA121" s="251">
        <f t="shared" si="28"/>
        <v>0</v>
      </c>
      <c r="AB121" s="253"/>
      <c r="AC121" s="1779"/>
      <c r="AD121" s="249" t="s">
        <v>219</v>
      </c>
      <c r="AE121" s="250"/>
      <c r="AF121" s="250"/>
      <c r="AG121" s="250"/>
      <c r="AH121" s="251">
        <f t="shared" si="29"/>
        <v>0</v>
      </c>
      <c r="AI121" s="253"/>
      <c r="AK121" s="255"/>
    </row>
    <row r="122" spans="1:37">
      <c r="A122" s="1779"/>
      <c r="B122" s="249" t="s">
        <v>220</v>
      </c>
      <c r="C122" s="250" t="e">
        <f t="shared" si="22"/>
        <v>#REF!</v>
      </c>
      <c r="D122" s="250" t="e">
        <f t="shared" si="19"/>
        <v>#REF!</v>
      </c>
      <c r="E122" s="250" t="e">
        <f t="shared" si="20"/>
        <v>#REF!</v>
      </c>
      <c r="F122" s="251" t="e">
        <f t="shared" si="18"/>
        <v>#REF!</v>
      </c>
      <c r="G122" s="253"/>
      <c r="H122" s="1779"/>
      <c r="I122" s="249" t="s">
        <v>220</v>
      </c>
      <c r="J122" s="250" t="e">
        <f t="shared" si="25"/>
        <v>#REF!</v>
      </c>
      <c r="K122" s="250" t="e">
        <f t="shared" si="23"/>
        <v>#REF!</v>
      </c>
      <c r="L122" s="250" t="e">
        <f t="shared" si="24"/>
        <v>#REF!</v>
      </c>
      <c r="M122" s="251" t="e">
        <f t="shared" si="21"/>
        <v>#REF!</v>
      </c>
      <c r="N122" s="253"/>
      <c r="O122" s="1779"/>
      <c r="P122" s="249" t="s">
        <v>220</v>
      </c>
      <c r="Q122" s="250" t="e">
        <f t="shared" si="31"/>
        <v>#REF!</v>
      </c>
      <c r="R122" s="250" t="e">
        <f t="shared" si="26"/>
        <v>#REF!</v>
      </c>
      <c r="S122" s="250" t="e">
        <f t="shared" si="30"/>
        <v>#REF!</v>
      </c>
      <c r="T122" s="251" t="e">
        <f t="shared" si="27"/>
        <v>#REF!</v>
      </c>
      <c r="U122" s="253"/>
      <c r="V122" s="1779"/>
      <c r="W122" s="249" t="s">
        <v>220</v>
      </c>
      <c r="X122" s="250"/>
      <c r="Y122" s="250"/>
      <c r="Z122" s="250"/>
      <c r="AA122" s="251">
        <f t="shared" si="28"/>
        <v>0</v>
      </c>
      <c r="AB122" s="253"/>
      <c r="AC122" s="1779"/>
      <c r="AD122" s="249" t="s">
        <v>220</v>
      </c>
      <c r="AE122" s="250"/>
      <c r="AF122" s="250"/>
      <c r="AG122" s="250"/>
      <c r="AH122" s="251">
        <f t="shared" si="29"/>
        <v>0</v>
      </c>
      <c r="AI122" s="253"/>
      <c r="AK122" s="255"/>
    </row>
    <row r="123" spans="1:37">
      <c r="A123" s="1779"/>
      <c r="B123" s="249" t="s">
        <v>221</v>
      </c>
      <c r="C123" s="250" t="e">
        <f t="shared" si="22"/>
        <v>#REF!</v>
      </c>
      <c r="D123" s="250" t="e">
        <f t="shared" si="19"/>
        <v>#REF!</v>
      </c>
      <c r="E123" s="250" t="e">
        <f t="shared" si="20"/>
        <v>#REF!</v>
      </c>
      <c r="F123" s="251" t="e">
        <f t="shared" si="18"/>
        <v>#REF!</v>
      </c>
      <c r="G123" s="253"/>
      <c r="H123" s="1779"/>
      <c r="I123" s="249" t="s">
        <v>221</v>
      </c>
      <c r="J123" s="250" t="e">
        <f t="shared" si="25"/>
        <v>#REF!</v>
      </c>
      <c r="K123" s="250" t="e">
        <f t="shared" si="23"/>
        <v>#REF!</v>
      </c>
      <c r="L123" s="250" t="e">
        <f t="shared" si="24"/>
        <v>#REF!</v>
      </c>
      <c r="M123" s="251" t="e">
        <f t="shared" si="21"/>
        <v>#REF!</v>
      </c>
      <c r="N123" s="253"/>
      <c r="O123" s="1779"/>
      <c r="P123" s="249" t="s">
        <v>221</v>
      </c>
      <c r="Q123" s="250" t="e">
        <f t="shared" si="31"/>
        <v>#REF!</v>
      </c>
      <c r="R123" s="250" t="e">
        <f t="shared" si="26"/>
        <v>#REF!</v>
      </c>
      <c r="S123" s="250" t="e">
        <f t="shared" si="30"/>
        <v>#REF!</v>
      </c>
      <c r="T123" s="251" t="e">
        <f t="shared" si="27"/>
        <v>#REF!</v>
      </c>
      <c r="U123" s="253"/>
      <c r="V123" s="1779"/>
      <c r="W123" s="249" t="s">
        <v>221</v>
      </c>
      <c r="X123" s="250"/>
      <c r="Y123" s="250"/>
      <c r="Z123" s="250"/>
      <c r="AA123" s="251">
        <f t="shared" si="28"/>
        <v>0</v>
      </c>
      <c r="AB123" s="253"/>
      <c r="AC123" s="1779"/>
      <c r="AD123" s="249" t="s">
        <v>221</v>
      </c>
      <c r="AE123" s="250"/>
      <c r="AF123" s="250"/>
      <c r="AG123" s="250"/>
      <c r="AH123" s="251">
        <f t="shared" si="29"/>
        <v>0</v>
      </c>
      <c r="AI123" s="253"/>
      <c r="AK123" s="255"/>
    </row>
    <row r="124" spans="1:37">
      <c r="A124" s="1779"/>
      <c r="B124" s="249" t="s">
        <v>222</v>
      </c>
      <c r="C124" s="250" t="e">
        <f t="shared" si="22"/>
        <v>#REF!</v>
      </c>
      <c r="D124" s="250" t="e">
        <f t="shared" si="19"/>
        <v>#REF!</v>
      </c>
      <c r="E124" s="250" t="e">
        <f t="shared" si="20"/>
        <v>#REF!</v>
      </c>
      <c r="F124" s="251" t="e">
        <f t="shared" si="18"/>
        <v>#REF!</v>
      </c>
      <c r="G124" s="253"/>
      <c r="H124" s="1779"/>
      <c r="I124" s="249" t="s">
        <v>222</v>
      </c>
      <c r="J124" s="250" t="e">
        <f t="shared" si="25"/>
        <v>#REF!</v>
      </c>
      <c r="K124" s="250" t="e">
        <f t="shared" si="23"/>
        <v>#REF!</v>
      </c>
      <c r="L124" s="250" t="e">
        <f t="shared" si="24"/>
        <v>#REF!</v>
      </c>
      <c r="M124" s="251" t="e">
        <f t="shared" si="21"/>
        <v>#REF!</v>
      </c>
      <c r="N124" s="253"/>
      <c r="O124" s="1779"/>
      <c r="P124" s="249" t="s">
        <v>222</v>
      </c>
      <c r="Q124" s="250" t="e">
        <f t="shared" si="31"/>
        <v>#REF!</v>
      </c>
      <c r="R124" s="250" t="e">
        <f t="shared" si="26"/>
        <v>#REF!</v>
      </c>
      <c r="S124" s="250" t="e">
        <f t="shared" si="30"/>
        <v>#REF!</v>
      </c>
      <c r="T124" s="251" t="e">
        <f t="shared" si="27"/>
        <v>#REF!</v>
      </c>
      <c r="U124" s="253"/>
      <c r="V124" s="1779"/>
      <c r="W124" s="249" t="s">
        <v>222</v>
      </c>
      <c r="X124" s="250"/>
      <c r="Y124" s="250"/>
      <c r="Z124" s="250"/>
      <c r="AA124" s="251">
        <f t="shared" si="28"/>
        <v>0</v>
      </c>
      <c r="AB124" s="253"/>
      <c r="AC124" s="1779"/>
      <c r="AD124" s="249" t="s">
        <v>222</v>
      </c>
      <c r="AE124" s="250"/>
      <c r="AF124" s="250"/>
      <c r="AG124" s="250"/>
      <c r="AH124" s="251">
        <f t="shared" si="29"/>
        <v>0</v>
      </c>
      <c r="AI124" s="253"/>
      <c r="AK124" s="255"/>
    </row>
    <row r="125" spans="1:37">
      <c r="A125" s="1779"/>
      <c r="B125" s="249" t="s">
        <v>223</v>
      </c>
      <c r="C125" s="250" t="e">
        <f t="shared" si="22"/>
        <v>#REF!</v>
      </c>
      <c r="D125" s="250" t="e">
        <f t="shared" si="19"/>
        <v>#REF!</v>
      </c>
      <c r="E125" s="250" t="e">
        <f t="shared" si="20"/>
        <v>#REF!</v>
      </c>
      <c r="F125" s="251" t="e">
        <f t="shared" si="18"/>
        <v>#REF!</v>
      </c>
      <c r="G125" s="253"/>
      <c r="H125" s="1779"/>
      <c r="I125" s="249" t="s">
        <v>223</v>
      </c>
      <c r="J125" s="250" t="e">
        <f t="shared" si="25"/>
        <v>#REF!</v>
      </c>
      <c r="K125" s="250" t="e">
        <f t="shared" si="23"/>
        <v>#REF!</v>
      </c>
      <c r="L125" s="250" t="e">
        <f t="shared" si="24"/>
        <v>#REF!</v>
      </c>
      <c r="M125" s="251" t="e">
        <f t="shared" si="21"/>
        <v>#REF!</v>
      </c>
      <c r="N125" s="253"/>
      <c r="O125" s="1779"/>
      <c r="P125" s="249" t="s">
        <v>223</v>
      </c>
      <c r="Q125" s="250" t="e">
        <f t="shared" si="31"/>
        <v>#REF!</v>
      </c>
      <c r="R125" s="250" t="e">
        <f t="shared" si="26"/>
        <v>#REF!</v>
      </c>
      <c r="S125" s="250" t="e">
        <f t="shared" si="30"/>
        <v>#REF!</v>
      </c>
      <c r="T125" s="251" t="e">
        <f t="shared" si="27"/>
        <v>#REF!</v>
      </c>
      <c r="U125" s="253"/>
      <c r="V125" s="1779"/>
      <c r="W125" s="249" t="s">
        <v>223</v>
      </c>
      <c r="X125" s="250"/>
      <c r="Y125" s="250"/>
      <c r="Z125" s="250"/>
      <c r="AA125" s="251">
        <f t="shared" si="28"/>
        <v>0</v>
      </c>
      <c r="AB125" s="253"/>
      <c r="AC125" s="1779"/>
      <c r="AD125" s="249" t="s">
        <v>223</v>
      </c>
      <c r="AE125" s="250"/>
      <c r="AF125" s="250"/>
      <c r="AG125" s="250"/>
      <c r="AH125" s="251">
        <f t="shared" si="29"/>
        <v>0</v>
      </c>
      <c r="AI125" s="253"/>
      <c r="AK125" s="255"/>
    </row>
    <row r="126" spans="1:37">
      <c r="A126" s="1779"/>
      <c r="B126" s="249" t="s">
        <v>224</v>
      </c>
      <c r="C126" s="250" t="e">
        <f t="shared" si="22"/>
        <v>#REF!</v>
      </c>
      <c r="D126" s="250" t="e">
        <f t="shared" si="19"/>
        <v>#REF!</v>
      </c>
      <c r="E126" s="250" t="e">
        <f t="shared" si="20"/>
        <v>#REF!</v>
      </c>
      <c r="F126" s="251" t="e">
        <f t="shared" si="18"/>
        <v>#REF!</v>
      </c>
      <c r="G126" s="253"/>
      <c r="H126" s="1779"/>
      <c r="I126" s="249" t="s">
        <v>224</v>
      </c>
      <c r="J126" s="250" t="e">
        <f t="shared" si="25"/>
        <v>#REF!</v>
      </c>
      <c r="K126" s="250" t="e">
        <f t="shared" si="23"/>
        <v>#REF!</v>
      </c>
      <c r="L126" s="250" t="e">
        <f t="shared" si="24"/>
        <v>#REF!</v>
      </c>
      <c r="M126" s="251" t="e">
        <f t="shared" si="21"/>
        <v>#REF!</v>
      </c>
      <c r="N126" s="253"/>
      <c r="O126" s="1779"/>
      <c r="P126" s="249" t="s">
        <v>224</v>
      </c>
      <c r="Q126" s="250" t="e">
        <f t="shared" si="31"/>
        <v>#REF!</v>
      </c>
      <c r="R126" s="250" t="e">
        <f t="shared" si="26"/>
        <v>#REF!</v>
      </c>
      <c r="S126" s="250" t="e">
        <f t="shared" si="30"/>
        <v>#REF!</v>
      </c>
      <c r="T126" s="251" t="e">
        <f t="shared" si="27"/>
        <v>#REF!</v>
      </c>
      <c r="U126" s="253"/>
      <c r="V126" s="1779"/>
      <c r="W126" s="249" t="s">
        <v>224</v>
      </c>
      <c r="X126" s="250"/>
      <c r="Y126" s="250"/>
      <c r="Z126" s="250"/>
      <c r="AA126" s="251">
        <f t="shared" si="28"/>
        <v>0</v>
      </c>
      <c r="AB126" s="253"/>
      <c r="AC126" s="1779"/>
      <c r="AD126" s="249" t="s">
        <v>224</v>
      </c>
      <c r="AE126" s="250"/>
      <c r="AF126" s="250"/>
      <c r="AG126" s="250"/>
      <c r="AH126" s="251">
        <f t="shared" si="29"/>
        <v>0</v>
      </c>
      <c r="AI126" s="253"/>
      <c r="AK126" s="255"/>
    </row>
    <row r="127" spans="1:37">
      <c r="A127" s="1780"/>
      <c r="B127" s="249" t="s">
        <v>225</v>
      </c>
      <c r="C127" s="250" t="e">
        <f t="shared" si="22"/>
        <v>#REF!</v>
      </c>
      <c r="D127" s="250" t="e">
        <f t="shared" si="19"/>
        <v>#REF!</v>
      </c>
      <c r="E127" s="250" t="e">
        <f t="shared" si="20"/>
        <v>#REF!</v>
      </c>
      <c r="F127" s="251" t="e">
        <f t="shared" si="18"/>
        <v>#REF!</v>
      </c>
      <c r="G127" s="254" t="e">
        <f>SUM(D116:D127)</f>
        <v>#REF!</v>
      </c>
      <c r="H127" s="1780"/>
      <c r="I127" s="249" t="s">
        <v>225</v>
      </c>
      <c r="J127" s="250" t="e">
        <f t="shared" si="25"/>
        <v>#REF!</v>
      </c>
      <c r="K127" s="250" t="e">
        <f t="shared" si="23"/>
        <v>#REF!</v>
      </c>
      <c r="L127" s="250" t="e">
        <f t="shared" si="24"/>
        <v>#REF!</v>
      </c>
      <c r="M127" s="251" t="e">
        <f t="shared" si="21"/>
        <v>#REF!</v>
      </c>
      <c r="N127" s="253" t="e">
        <f>SUM(K116:K127)</f>
        <v>#REF!</v>
      </c>
      <c r="O127" s="1780"/>
      <c r="P127" s="249" t="s">
        <v>225</v>
      </c>
      <c r="Q127" s="250" t="e">
        <f t="shared" si="31"/>
        <v>#REF!</v>
      </c>
      <c r="R127" s="250" t="e">
        <f t="shared" si="26"/>
        <v>#REF!</v>
      </c>
      <c r="S127" s="250" t="e">
        <f t="shared" si="30"/>
        <v>#REF!</v>
      </c>
      <c r="T127" s="251" t="e">
        <f t="shared" si="27"/>
        <v>#REF!</v>
      </c>
      <c r="U127" s="253" t="e">
        <f>SUM(R116:R127)</f>
        <v>#REF!</v>
      </c>
      <c r="V127" s="1780"/>
      <c r="W127" s="249" t="s">
        <v>225</v>
      </c>
      <c r="X127" s="250"/>
      <c r="Y127" s="250"/>
      <c r="Z127" s="250"/>
      <c r="AA127" s="251">
        <f t="shared" si="28"/>
        <v>0</v>
      </c>
      <c r="AB127" s="253">
        <f>SUM(Y116:Y127)</f>
        <v>0</v>
      </c>
      <c r="AC127" s="1780"/>
      <c r="AD127" s="249" t="s">
        <v>225</v>
      </c>
      <c r="AE127" s="250"/>
      <c r="AF127" s="250"/>
      <c r="AG127" s="250"/>
      <c r="AH127" s="251">
        <f t="shared" si="29"/>
        <v>0</v>
      </c>
      <c r="AI127" s="253">
        <f>SUM(AF116:AF127)</f>
        <v>0</v>
      </c>
      <c r="AJ127" s="230">
        <f>AJ115+1</f>
        <v>2031</v>
      </c>
      <c r="AK127" s="255" t="e">
        <f>G127+N127+U127+AB127+AI127</f>
        <v>#REF!</v>
      </c>
    </row>
    <row r="128" spans="1:37">
      <c r="A128" s="1778">
        <f>A116+1</f>
        <v>2032</v>
      </c>
      <c r="B128" s="249" t="s">
        <v>214</v>
      </c>
      <c r="C128" s="250" t="e">
        <f t="shared" si="22"/>
        <v>#REF!</v>
      </c>
      <c r="D128" s="250" t="e">
        <f t="shared" si="19"/>
        <v>#REF!</v>
      </c>
      <c r="E128" s="250" t="e">
        <f t="shared" si="20"/>
        <v>#REF!</v>
      </c>
      <c r="F128" s="251" t="e">
        <f>D128+E128</f>
        <v>#REF!</v>
      </c>
      <c r="G128" s="254"/>
      <c r="H128" s="1777">
        <f>H116+1</f>
        <v>2032</v>
      </c>
      <c r="I128" s="249" t="s">
        <v>214</v>
      </c>
      <c r="J128" s="250" t="e">
        <f t="shared" si="25"/>
        <v>#REF!</v>
      </c>
      <c r="K128" s="250" t="e">
        <f t="shared" si="23"/>
        <v>#REF!</v>
      </c>
      <c r="L128" s="250" t="e">
        <f t="shared" si="24"/>
        <v>#REF!</v>
      </c>
      <c r="M128" s="251" t="e">
        <f t="shared" si="21"/>
        <v>#REF!</v>
      </c>
      <c r="N128" s="252"/>
      <c r="O128" s="1781">
        <f>O116+1</f>
        <v>2032</v>
      </c>
      <c r="P128" s="249" t="s">
        <v>214</v>
      </c>
      <c r="Q128" s="250" t="e">
        <f t="shared" si="31"/>
        <v>#REF!</v>
      </c>
      <c r="R128" s="250" t="e">
        <f t="shared" si="26"/>
        <v>#REF!</v>
      </c>
      <c r="S128" s="250" t="e">
        <f t="shared" si="30"/>
        <v>#REF!</v>
      </c>
      <c r="T128" s="256" t="e">
        <f t="shared" si="27"/>
        <v>#REF!</v>
      </c>
      <c r="U128" s="252"/>
      <c r="V128" s="1781">
        <f>V116+1</f>
        <v>2031</v>
      </c>
      <c r="W128" s="249" t="s">
        <v>214</v>
      </c>
      <c r="X128" s="250"/>
      <c r="Y128" s="250"/>
      <c r="Z128" s="250"/>
      <c r="AA128" s="256">
        <f t="shared" si="28"/>
        <v>0</v>
      </c>
      <c r="AB128" s="252"/>
      <c r="AC128" s="1781">
        <f>AC116+1</f>
        <v>2031</v>
      </c>
      <c r="AD128" s="249" t="s">
        <v>214</v>
      </c>
      <c r="AE128" s="250"/>
      <c r="AF128" s="250"/>
      <c r="AG128" s="250"/>
      <c r="AH128" s="256">
        <f t="shared" si="29"/>
        <v>0</v>
      </c>
      <c r="AI128" s="252"/>
      <c r="AK128" s="255"/>
    </row>
    <row r="129" spans="1:37">
      <c r="A129" s="1779"/>
      <c r="B129" s="249" t="s">
        <v>215</v>
      </c>
      <c r="C129" s="250" t="e">
        <f t="shared" si="22"/>
        <v>#REF!</v>
      </c>
      <c r="D129" s="250" t="e">
        <f t="shared" si="19"/>
        <v>#REF!</v>
      </c>
      <c r="E129" s="250" t="e">
        <f t="shared" si="20"/>
        <v>#REF!</v>
      </c>
      <c r="F129" s="251" t="e">
        <f>D129+E129</f>
        <v>#REF!</v>
      </c>
      <c r="G129" s="254"/>
      <c r="H129" s="1777"/>
      <c r="I129" s="249" t="s">
        <v>215</v>
      </c>
      <c r="J129" s="250" t="e">
        <f t="shared" si="25"/>
        <v>#REF!</v>
      </c>
      <c r="K129" s="250" t="e">
        <f t="shared" si="23"/>
        <v>#REF!</v>
      </c>
      <c r="L129" s="250" t="e">
        <f t="shared" si="24"/>
        <v>#REF!</v>
      </c>
      <c r="M129" s="256" t="e">
        <f t="shared" si="21"/>
        <v>#REF!</v>
      </c>
      <c r="N129" s="253"/>
      <c r="O129" s="1782"/>
      <c r="P129" s="249" t="s">
        <v>215</v>
      </c>
      <c r="Q129" s="250" t="e">
        <f t="shared" si="31"/>
        <v>#REF!</v>
      </c>
      <c r="R129" s="250" t="e">
        <f t="shared" si="26"/>
        <v>#REF!</v>
      </c>
      <c r="S129" s="250" t="e">
        <f t="shared" si="30"/>
        <v>#REF!</v>
      </c>
      <c r="T129" s="256" t="e">
        <f t="shared" si="27"/>
        <v>#REF!</v>
      </c>
      <c r="U129" s="253"/>
      <c r="V129" s="1782"/>
      <c r="W129" s="249" t="s">
        <v>215</v>
      </c>
      <c r="X129" s="250"/>
      <c r="Y129" s="250"/>
      <c r="Z129" s="250"/>
      <c r="AA129" s="256">
        <f t="shared" si="28"/>
        <v>0</v>
      </c>
      <c r="AB129" s="253"/>
      <c r="AC129" s="1782"/>
      <c r="AD129" s="249" t="s">
        <v>215</v>
      </c>
      <c r="AE129" s="250"/>
      <c r="AF129" s="250"/>
      <c r="AG129" s="250"/>
      <c r="AH129" s="256">
        <f t="shared" si="29"/>
        <v>0</v>
      </c>
      <c r="AI129" s="253"/>
      <c r="AK129" s="255"/>
    </row>
    <row r="130" spans="1:37">
      <c r="A130" s="1779"/>
      <c r="B130" s="249" t="s">
        <v>216</v>
      </c>
      <c r="C130" s="250" t="e">
        <f t="shared" si="22"/>
        <v>#REF!</v>
      </c>
      <c r="D130" s="250" t="e">
        <f t="shared" si="19"/>
        <v>#REF!</v>
      </c>
      <c r="E130" s="250" t="e">
        <f t="shared" si="20"/>
        <v>#REF!</v>
      </c>
      <c r="F130" s="251" t="e">
        <f>D130+E130</f>
        <v>#REF!</v>
      </c>
      <c r="G130" s="254"/>
      <c r="H130" s="1777"/>
      <c r="I130" s="249" t="s">
        <v>216</v>
      </c>
      <c r="J130" s="250" t="e">
        <f t="shared" si="25"/>
        <v>#REF!</v>
      </c>
      <c r="K130" s="250" t="e">
        <f t="shared" si="23"/>
        <v>#REF!</v>
      </c>
      <c r="L130" s="250" t="e">
        <f t="shared" si="24"/>
        <v>#REF!</v>
      </c>
      <c r="M130" s="256" t="e">
        <f t="shared" si="21"/>
        <v>#REF!</v>
      </c>
      <c r="N130" s="253"/>
      <c r="O130" s="1782"/>
      <c r="P130" s="249" t="s">
        <v>216</v>
      </c>
      <c r="Q130" s="250" t="e">
        <f t="shared" si="31"/>
        <v>#REF!</v>
      </c>
      <c r="R130" s="250" t="e">
        <f t="shared" si="26"/>
        <v>#REF!</v>
      </c>
      <c r="S130" s="250" t="e">
        <f t="shared" si="30"/>
        <v>#REF!</v>
      </c>
      <c r="T130" s="256" t="e">
        <f t="shared" si="27"/>
        <v>#REF!</v>
      </c>
      <c r="U130" s="253"/>
      <c r="V130" s="1782"/>
      <c r="W130" s="249" t="s">
        <v>216</v>
      </c>
      <c r="X130" s="250"/>
      <c r="Y130" s="250"/>
      <c r="Z130" s="250"/>
      <c r="AA130" s="256">
        <f t="shared" si="28"/>
        <v>0</v>
      </c>
      <c r="AB130" s="253"/>
      <c r="AC130" s="1782"/>
      <c r="AD130" s="249" t="s">
        <v>216</v>
      </c>
      <c r="AE130" s="250"/>
      <c r="AF130" s="250"/>
      <c r="AG130" s="250"/>
      <c r="AH130" s="256">
        <f t="shared" si="29"/>
        <v>0</v>
      </c>
      <c r="AI130" s="253"/>
      <c r="AK130" s="255"/>
    </row>
    <row r="131" spans="1:37">
      <c r="A131" s="1779"/>
      <c r="B131" s="249" t="s">
        <v>217</v>
      </c>
      <c r="C131" s="250" t="e">
        <f t="shared" si="22"/>
        <v>#REF!</v>
      </c>
      <c r="D131" s="250" t="e">
        <f t="shared" si="19"/>
        <v>#REF!</v>
      </c>
      <c r="E131" s="250" t="e">
        <f t="shared" si="20"/>
        <v>#REF!</v>
      </c>
      <c r="F131" s="251" t="e">
        <f>D131+E131</f>
        <v>#REF!</v>
      </c>
      <c r="G131" s="254"/>
      <c r="H131" s="1777"/>
      <c r="I131" s="249" t="s">
        <v>217</v>
      </c>
      <c r="J131" s="250" t="e">
        <f t="shared" si="25"/>
        <v>#REF!</v>
      </c>
      <c r="K131" s="250" t="e">
        <f t="shared" si="23"/>
        <v>#REF!</v>
      </c>
      <c r="L131" s="250" t="e">
        <f t="shared" si="24"/>
        <v>#REF!</v>
      </c>
      <c r="M131" s="256" t="e">
        <f t="shared" si="21"/>
        <v>#REF!</v>
      </c>
      <c r="N131" s="253"/>
      <c r="O131" s="1782"/>
      <c r="P131" s="249" t="s">
        <v>217</v>
      </c>
      <c r="Q131" s="250" t="e">
        <f t="shared" si="31"/>
        <v>#REF!</v>
      </c>
      <c r="R131" s="250" t="e">
        <f t="shared" si="26"/>
        <v>#REF!</v>
      </c>
      <c r="S131" s="250" t="e">
        <f t="shared" si="30"/>
        <v>#REF!</v>
      </c>
      <c r="T131" s="256" t="e">
        <f t="shared" si="27"/>
        <v>#REF!</v>
      </c>
      <c r="U131" s="253"/>
      <c r="V131" s="1782"/>
      <c r="W131" s="249" t="s">
        <v>217</v>
      </c>
      <c r="X131" s="250"/>
      <c r="Y131" s="250"/>
      <c r="Z131" s="250"/>
      <c r="AA131" s="256">
        <f t="shared" si="28"/>
        <v>0</v>
      </c>
      <c r="AB131" s="253"/>
      <c r="AC131" s="1782"/>
      <c r="AD131" s="249" t="s">
        <v>217</v>
      </c>
      <c r="AE131" s="250"/>
      <c r="AF131" s="250"/>
      <c r="AG131" s="250"/>
      <c r="AH131" s="256">
        <f t="shared" si="29"/>
        <v>0</v>
      </c>
      <c r="AI131" s="253"/>
      <c r="AK131" s="255"/>
    </row>
    <row r="132" spans="1:37">
      <c r="A132" s="1779"/>
      <c r="B132" s="249" t="s">
        <v>218</v>
      </c>
      <c r="C132" s="250" t="e">
        <f t="shared" si="22"/>
        <v>#REF!</v>
      </c>
      <c r="D132" s="250" t="e">
        <f t="shared" si="19"/>
        <v>#REF!</v>
      </c>
      <c r="E132" s="250" t="e">
        <f t="shared" si="20"/>
        <v>#REF!</v>
      </c>
      <c r="F132" s="251" t="e">
        <f>D132+E132</f>
        <v>#REF!</v>
      </c>
      <c r="G132" s="254"/>
      <c r="H132" s="1777"/>
      <c r="I132" s="249" t="s">
        <v>218</v>
      </c>
      <c r="J132" s="250" t="e">
        <f t="shared" si="25"/>
        <v>#REF!</v>
      </c>
      <c r="K132" s="250" t="e">
        <f t="shared" si="23"/>
        <v>#REF!</v>
      </c>
      <c r="L132" s="250" t="e">
        <f t="shared" si="24"/>
        <v>#REF!</v>
      </c>
      <c r="M132" s="256" t="e">
        <f t="shared" si="21"/>
        <v>#REF!</v>
      </c>
      <c r="N132" s="253"/>
      <c r="O132" s="1782"/>
      <c r="P132" s="249" t="s">
        <v>218</v>
      </c>
      <c r="Q132" s="250" t="e">
        <f t="shared" si="31"/>
        <v>#REF!</v>
      </c>
      <c r="R132" s="250" t="e">
        <f t="shared" si="26"/>
        <v>#REF!</v>
      </c>
      <c r="S132" s="250" t="e">
        <f t="shared" si="30"/>
        <v>#REF!</v>
      </c>
      <c r="T132" s="256" t="e">
        <f t="shared" si="27"/>
        <v>#REF!</v>
      </c>
      <c r="U132" s="253"/>
      <c r="V132" s="1782"/>
      <c r="W132" s="249" t="s">
        <v>218</v>
      </c>
      <c r="X132" s="250"/>
      <c r="Y132" s="250"/>
      <c r="Z132" s="250"/>
      <c r="AA132" s="256">
        <f t="shared" si="28"/>
        <v>0</v>
      </c>
      <c r="AB132" s="253"/>
      <c r="AC132" s="1782"/>
      <c r="AD132" s="249" t="s">
        <v>218</v>
      </c>
      <c r="AE132" s="250"/>
      <c r="AF132" s="250"/>
      <c r="AG132" s="250"/>
      <c r="AH132" s="256">
        <f t="shared" si="29"/>
        <v>0</v>
      </c>
      <c r="AI132" s="253"/>
      <c r="AK132" s="255"/>
    </row>
    <row r="133" spans="1:37">
      <c r="A133" s="1779"/>
      <c r="B133" s="249" t="s">
        <v>219</v>
      </c>
      <c r="C133" s="250" t="e">
        <f t="shared" si="22"/>
        <v>#REF!</v>
      </c>
      <c r="D133" s="250" t="e">
        <f t="shared" si="19"/>
        <v>#REF!</v>
      </c>
      <c r="E133" s="250" t="e">
        <f t="shared" si="20"/>
        <v>#REF!</v>
      </c>
      <c r="F133" s="251" t="e">
        <f t="shared" ref="F133:F138" si="32">D133+E133</f>
        <v>#REF!</v>
      </c>
      <c r="G133" s="254"/>
      <c r="H133" s="1777"/>
      <c r="I133" s="249" t="s">
        <v>219</v>
      </c>
      <c r="J133" s="250" t="e">
        <f t="shared" si="25"/>
        <v>#REF!</v>
      </c>
      <c r="K133" s="250" t="e">
        <f t="shared" si="23"/>
        <v>#REF!</v>
      </c>
      <c r="L133" s="250" t="e">
        <f t="shared" si="24"/>
        <v>#REF!</v>
      </c>
      <c r="M133" s="256" t="e">
        <f t="shared" si="21"/>
        <v>#REF!</v>
      </c>
      <c r="N133" s="253"/>
      <c r="O133" s="1782"/>
      <c r="P133" s="249" t="s">
        <v>219</v>
      </c>
      <c r="Q133" s="250" t="e">
        <f t="shared" si="31"/>
        <v>#REF!</v>
      </c>
      <c r="R133" s="250" t="e">
        <f t="shared" si="26"/>
        <v>#REF!</v>
      </c>
      <c r="S133" s="250" t="e">
        <f t="shared" si="30"/>
        <v>#REF!</v>
      </c>
      <c r="T133" s="256" t="e">
        <f t="shared" si="27"/>
        <v>#REF!</v>
      </c>
      <c r="U133" s="253"/>
      <c r="V133" s="1782"/>
      <c r="W133" s="249" t="s">
        <v>219</v>
      </c>
      <c r="X133" s="250"/>
      <c r="Y133" s="250"/>
      <c r="Z133" s="250"/>
      <c r="AA133" s="256">
        <f t="shared" si="28"/>
        <v>0</v>
      </c>
      <c r="AB133" s="253"/>
      <c r="AC133" s="1782"/>
      <c r="AD133" s="249" t="s">
        <v>219</v>
      </c>
      <c r="AE133" s="250"/>
      <c r="AF133" s="250"/>
      <c r="AG133" s="250"/>
      <c r="AH133" s="256">
        <f t="shared" si="29"/>
        <v>0</v>
      </c>
      <c r="AI133" s="253"/>
      <c r="AK133" s="255"/>
    </row>
    <row r="134" spans="1:37">
      <c r="A134" s="1779"/>
      <c r="B134" s="249" t="s">
        <v>220</v>
      </c>
      <c r="C134" s="250" t="e">
        <f t="shared" si="22"/>
        <v>#REF!</v>
      </c>
      <c r="D134" s="250" t="e">
        <f t="shared" si="19"/>
        <v>#REF!</v>
      </c>
      <c r="E134" s="250" t="e">
        <f t="shared" si="20"/>
        <v>#REF!</v>
      </c>
      <c r="F134" s="251" t="e">
        <f t="shared" si="32"/>
        <v>#REF!</v>
      </c>
      <c r="G134" s="254"/>
      <c r="H134" s="1777"/>
      <c r="I134" s="249" t="s">
        <v>220</v>
      </c>
      <c r="J134" s="250" t="e">
        <f t="shared" si="25"/>
        <v>#REF!</v>
      </c>
      <c r="K134" s="250" t="e">
        <f t="shared" si="23"/>
        <v>#REF!</v>
      </c>
      <c r="L134" s="250" t="e">
        <f t="shared" si="24"/>
        <v>#REF!</v>
      </c>
      <c r="M134" s="256" t="e">
        <f t="shared" si="21"/>
        <v>#REF!</v>
      </c>
      <c r="N134" s="253"/>
      <c r="O134" s="1782"/>
      <c r="P134" s="249" t="s">
        <v>220</v>
      </c>
      <c r="Q134" s="250" t="e">
        <f t="shared" si="31"/>
        <v>#REF!</v>
      </c>
      <c r="R134" s="250" t="e">
        <f t="shared" si="26"/>
        <v>#REF!</v>
      </c>
      <c r="S134" s="250" t="e">
        <f t="shared" si="30"/>
        <v>#REF!</v>
      </c>
      <c r="T134" s="256" t="e">
        <f t="shared" si="27"/>
        <v>#REF!</v>
      </c>
      <c r="U134" s="253"/>
      <c r="V134" s="1782"/>
      <c r="W134" s="249" t="s">
        <v>220</v>
      </c>
      <c r="X134" s="250"/>
      <c r="Y134" s="250"/>
      <c r="Z134" s="250"/>
      <c r="AA134" s="256">
        <f t="shared" si="28"/>
        <v>0</v>
      </c>
      <c r="AB134" s="253"/>
      <c r="AC134" s="1782"/>
      <c r="AD134" s="249" t="s">
        <v>220</v>
      </c>
      <c r="AE134" s="250"/>
      <c r="AF134" s="250"/>
      <c r="AG134" s="250"/>
      <c r="AH134" s="256">
        <f t="shared" si="29"/>
        <v>0</v>
      </c>
      <c r="AI134" s="253"/>
      <c r="AK134" s="255"/>
    </row>
    <row r="135" spans="1:37">
      <c r="A135" s="1779"/>
      <c r="B135" s="249" t="s">
        <v>221</v>
      </c>
      <c r="C135" s="250" t="e">
        <f t="shared" si="22"/>
        <v>#REF!</v>
      </c>
      <c r="D135" s="250" t="e">
        <f t="shared" si="19"/>
        <v>#REF!</v>
      </c>
      <c r="E135" s="250" t="e">
        <f t="shared" si="20"/>
        <v>#REF!</v>
      </c>
      <c r="F135" s="251" t="e">
        <f t="shared" si="32"/>
        <v>#REF!</v>
      </c>
      <c r="G135" s="254"/>
      <c r="H135" s="1777"/>
      <c r="I135" s="249" t="s">
        <v>221</v>
      </c>
      <c r="J135" s="250" t="e">
        <f t="shared" si="25"/>
        <v>#REF!</v>
      </c>
      <c r="K135" s="250" t="e">
        <f t="shared" si="23"/>
        <v>#REF!</v>
      </c>
      <c r="L135" s="250" t="e">
        <f t="shared" si="24"/>
        <v>#REF!</v>
      </c>
      <c r="M135" s="256" t="e">
        <f t="shared" si="21"/>
        <v>#REF!</v>
      </c>
      <c r="N135" s="253"/>
      <c r="O135" s="1782"/>
      <c r="P135" s="249" t="s">
        <v>221</v>
      </c>
      <c r="Q135" s="250" t="e">
        <f t="shared" si="31"/>
        <v>#REF!</v>
      </c>
      <c r="R135" s="250" t="e">
        <f t="shared" si="26"/>
        <v>#REF!</v>
      </c>
      <c r="S135" s="250" t="e">
        <f t="shared" si="30"/>
        <v>#REF!</v>
      </c>
      <c r="T135" s="256" t="e">
        <f t="shared" si="27"/>
        <v>#REF!</v>
      </c>
      <c r="U135" s="253"/>
      <c r="V135" s="1782"/>
      <c r="W135" s="249" t="s">
        <v>221</v>
      </c>
      <c r="X135" s="250"/>
      <c r="Y135" s="250"/>
      <c r="Z135" s="250"/>
      <c r="AA135" s="256">
        <f t="shared" si="28"/>
        <v>0</v>
      </c>
      <c r="AB135" s="253"/>
      <c r="AC135" s="1782"/>
      <c r="AD135" s="249" t="s">
        <v>221</v>
      </c>
      <c r="AE135" s="250"/>
      <c r="AF135" s="250"/>
      <c r="AG135" s="250"/>
      <c r="AH135" s="256">
        <f t="shared" si="29"/>
        <v>0</v>
      </c>
      <c r="AI135" s="253"/>
      <c r="AK135" s="255"/>
    </row>
    <row r="136" spans="1:37">
      <c r="A136" s="1779"/>
      <c r="B136" s="249" t="s">
        <v>222</v>
      </c>
      <c r="C136" s="250" t="e">
        <f>C135-E135</f>
        <v>#REF!</v>
      </c>
      <c r="D136" s="250" t="e">
        <f>C136*$D$5/12</f>
        <v>#REF!</v>
      </c>
      <c r="E136" s="250" t="e">
        <f t="shared" si="20"/>
        <v>#REF!</v>
      </c>
      <c r="F136" s="251" t="e">
        <f t="shared" si="32"/>
        <v>#REF!</v>
      </c>
      <c r="G136" s="254"/>
      <c r="H136" s="1777"/>
      <c r="I136" s="249" t="s">
        <v>222</v>
      </c>
      <c r="J136" s="250" t="e">
        <f t="shared" si="25"/>
        <v>#REF!</v>
      </c>
      <c r="K136" s="250" t="e">
        <f t="shared" si="23"/>
        <v>#REF!</v>
      </c>
      <c r="L136" s="250" t="e">
        <f t="shared" si="24"/>
        <v>#REF!</v>
      </c>
      <c r="M136" s="256" t="e">
        <f t="shared" si="21"/>
        <v>#REF!</v>
      </c>
      <c r="N136" s="253"/>
      <c r="O136" s="1782"/>
      <c r="P136" s="249" t="s">
        <v>222</v>
      </c>
      <c r="Q136" s="250" t="e">
        <f t="shared" si="31"/>
        <v>#REF!</v>
      </c>
      <c r="R136" s="250" t="e">
        <f t="shared" si="26"/>
        <v>#REF!</v>
      </c>
      <c r="S136" s="250" t="e">
        <f t="shared" si="30"/>
        <v>#REF!</v>
      </c>
      <c r="T136" s="256" t="e">
        <f t="shared" si="27"/>
        <v>#REF!</v>
      </c>
      <c r="U136" s="253"/>
      <c r="V136" s="1782"/>
      <c r="W136" s="249" t="s">
        <v>222</v>
      </c>
      <c r="X136" s="250"/>
      <c r="Y136" s="250"/>
      <c r="Z136" s="250"/>
      <c r="AA136" s="256">
        <f t="shared" si="28"/>
        <v>0</v>
      </c>
      <c r="AB136" s="253"/>
      <c r="AC136" s="1782"/>
      <c r="AD136" s="249" t="s">
        <v>222</v>
      </c>
      <c r="AE136" s="250"/>
      <c r="AF136" s="250"/>
      <c r="AG136" s="250"/>
      <c r="AH136" s="256">
        <f t="shared" si="29"/>
        <v>0</v>
      </c>
      <c r="AI136" s="253"/>
      <c r="AK136" s="255"/>
    </row>
    <row r="137" spans="1:37">
      <c r="A137" s="1779"/>
      <c r="B137" s="249" t="s">
        <v>223</v>
      </c>
      <c r="C137" s="250" t="e">
        <f>C136-E136</f>
        <v>#REF!</v>
      </c>
      <c r="D137" s="250" t="e">
        <f>C137*$D$5/12</f>
        <v>#REF!</v>
      </c>
      <c r="E137" s="250" t="e">
        <f t="shared" si="20"/>
        <v>#REF!</v>
      </c>
      <c r="F137" s="251" t="e">
        <f t="shared" si="32"/>
        <v>#REF!</v>
      </c>
      <c r="G137" s="254"/>
      <c r="H137" s="1777"/>
      <c r="I137" s="249" t="s">
        <v>223</v>
      </c>
      <c r="J137" s="250" t="e">
        <f t="shared" si="25"/>
        <v>#REF!</v>
      </c>
      <c r="K137" s="250" t="e">
        <f t="shared" si="23"/>
        <v>#REF!</v>
      </c>
      <c r="L137" s="250" t="e">
        <f t="shared" si="24"/>
        <v>#REF!</v>
      </c>
      <c r="M137" s="256" t="e">
        <f t="shared" si="21"/>
        <v>#REF!</v>
      </c>
      <c r="N137" s="253"/>
      <c r="O137" s="1782"/>
      <c r="P137" s="249" t="s">
        <v>223</v>
      </c>
      <c r="Q137" s="250" t="e">
        <f t="shared" si="31"/>
        <v>#REF!</v>
      </c>
      <c r="R137" s="250" t="e">
        <f t="shared" si="26"/>
        <v>#REF!</v>
      </c>
      <c r="S137" s="250" t="e">
        <f t="shared" si="30"/>
        <v>#REF!</v>
      </c>
      <c r="T137" s="256" t="e">
        <f t="shared" si="27"/>
        <v>#REF!</v>
      </c>
      <c r="U137" s="253"/>
      <c r="V137" s="1782"/>
      <c r="W137" s="249" t="s">
        <v>223</v>
      </c>
      <c r="X137" s="250"/>
      <c r="Y137" s="250"/>
      <c r="Z137" s="250"/>
      <c r="AA137" s="256">
        <f t="shared" si="28"/>
        <v>0</v>
      </c>
      <c r="AB137" s="253"/>
      <c r="AC137" s="1782"/>
      <c r="AD137" s="249" t="s">
        <v>223</v>
      </c>
      <c r="AE137" s="250"/>
      <c r="AF137" s="250"/>
      <c r="AG137" s="250"/>
      <c r="AH137" s="256">
        <f t="shared" si="29"/>
        <v>0</v>
      </c>
      <c r="AI137" s="253"/>
      <c r="AK137" s="255"/>
    </row>
    <row r="138" spans="1:37">
      <c r="A138" s="1779"/>
      <c r="B138" s="249" t="s">
        <v>224</v>
      </c>
      <c r="C138" s="250" t="e">
        <f>C137-E137</f>
        <v>#REF!</v>
      </c>
      <c r="D138" s="250" t="e">
        <f>C138*$D$5/12</f>
        <v>#REF!</v>
      </c>
      <c r="E138" s="250" t="e">
        <f t="shared" si="20"/>
        <v>#REF!</v>
      </c>
      <c r="F138" s="251" t="e">
        <f t="shared" si="32"/>
        <v>#REF!</v>
      </c>
      <c r="G138" s="254"/>
      <c r="H138" s="1777"/>
      <c r="I138" s="249" t="s">
        <v>224</v>
      </c>
      <c r="J138" s="250" t="e">
        <f t="shared" si="25"/>
        <v>#REF!</v>
      </c>
      <c r="K138" s="250" t="e">
        <f t="shared" si="23"/>
        <v>#REF!</v>
      </c>
      <c r="L138" s="250" t="e">
        <f t="shared" si="24"/>
        <v>#REF!</v>
      </c>
      <c r="M138" s="256" t="e">
        <f t="shared" si="21"/>
        <v>#REF!</v>
      </c>
      <c r="N138" s="253"/>
      <c r="O138" s="1782"/>
      <c r="P138" s="249" t="s">
        <v>224</v>
      </c>
      <c r="Q138" s="250" t="e">
        <f t="shared" si="31"/>
        <v>#REF!</v>
      </c>
      <c r="R138" s="250" t="e">
        <f t="shared" si="26"/>
        <v>#REF!</v>
      </c>
      <c r="S138" s="250" t="e">
        <f t="shared" si="30"/>
        <v>#REF!</v>
      </c>
      <c r="T138" s="256" t="e">
        <f t="shared" si="27"/>
        <v>#REF!</v>
      </c>
      <c r="U138" s="253"/>
      <c r="V138" s="1782"/>
      <c r="W138" s="249" t="s">
        <v>224</v>
      </c>
      <c r="X138" s="250"/>
      <c r="Y138" s="250"/>
      <c r="Z138" s="250"/>
      <c r="AA138" s="256">
        <f t="shared" si="28"/>
        <v>0</v>
      </c>
      <c r="AB138" s="253"/>
      <c r="AC138" s="1782"/>
      <c r="AD138" s="249" t="s">
        <v>224</v>
      </c>
      <c r="AE138" s="250"/>
      <c r="AF138" s="250"/>
      <c r="AG138" s="250"/>
      <c r="AH138" s="256">
        <f t="shared" si="29"/>
        <v>0</v>
      </c>
      <c r="AI138" s="253"/>
      <c r="AK138" s="255"/>
    </row>
    <row r="139" spans="1:37">
      <c r="A139" s="1780"/>
      <c r="B139" s="249" t="s">
        <v>225</v>
      </c>
      <c r="C139" s="250" t="e">
        <f>C138-E138</f>
        <v>#REF!</v>
      </c>
      <c r="D139" s="250" t="e">
        <f>C139*$D$5/12</f>
        <v>#REF!</v>
      </c>
      <c r="E139" s="250" t="e">
        <f t="shared" si="20"/>
        <v>#REF!</v>
      </c>
      <c r="F139" s="251" t="e">
        <f>D139+E139</f>
        <v>#REF!</v>
      </c>
      <c r="G139" s="254" t="e">
        <f>SUM(D128:D139)</f>
        <v>#REF!</v>
      </c>
      <c r="H139" s="1777"/>
      <c r="I139" s="249" t="s">
        <v>225</v>
      </c>
      <c r="J139" s="250" t="e">
        <f t="shared" si="25"/>
        <v>#REF!</v>
      </c>
      <c r="K139" s="250" t="e">
        <f t="shared" si="23"/>
        <v>#REF!</v>
      </c>
      <c r="L139" s="250" t="e">
        <f t="shared" si="24"/>
        <v>#REF!</v>
      </c>
      <c r="M139" s="256" t="e">
        <f t="shared" si="21"/>
        <v>#REF!</v>
      </c>
      <c r="N139" s="253" t="e">
        <f>SUM(K128:K139)</f>
        <v>#REF!</v>
      </c>
      <c r="O139" s="1783"/>
      <c r="P139" s="249" t="s">
        <v>225</v>
      </c>
      <c r="Q139" s="250" t="e">
        <f t="shared" si="31"/>
        <v>#REF!</v>
      </c>
      <c r="R139" s="250" t="e">
        <f t="shared" si="26"/>
        <v>#REF!</v>
      </c>
      <c r="S139" s="250" t="e">
        <f t="shared" si="30"/>
        <v>#REF!</v>
      </c>
      <c r="T139" s="256" t="e">
        <f t="shared" si="27"/>
        <v>#REF!</v>
      </c>
      <c r="U139" s="253" t="e">
        <f>SUM(R128:R139)</f>
        <v>#REF!</v>
      </c>
      <c r="V139" s="1783"/>
      <c r="W139" s="249" t="s">
        <v>225</v>
      </c>
      <c r="X139" s="250"/>
      <c r="Y139" s="250"/>
      <c r="Z139" s="250"/>
      <c r="AA139" s="256">
        <f t="shared" si="28"/>
        <v>0</v>
      </c>
      <c r="AB139" s="253">
        <f>SUM(Y128:Y139)</f>
        <v>0</v>
      </c>
      <c r="AC139" s="1783"/>
      <c r="AD139" s="249" t="s">
        <v>225</v>
      </c>
      <c r="AE139" s="250"/>
      <c r="AF139" s="250"/>
      <c r="AG139" s="250"/>
      <c r="AH139" s="256">
        <f t="shared" si="29"/>
        <v>0</v>
      </c>
      <c r="AI139" s="253">
        <f>SUM(AF128:AF139)</f>
        <v>0</v>
      </c>
      <c r="AJ139" s="230">
        <f>AJ127+1</f>
        <v>2032</v>
      </c>
      <c r="AK139" s="255" t="e">
        <f>G139+N139+U139+AB139+AI139</f>
        <v>#REF!</v>
      </c>
    </row>
    <row r="140" spans="1:37">
      <c r="A140" s="1778">
        <f>A128+1</f>
        <v>2033</v>
      </c>
      <c r="B140" s="249" t="s">
        <v>214</v>
      </c>
      <c r="C140" s="250"/>
      <c r="D140" s="250">
        <f t="shared" ref="D140:D150" si="33">C140*$D$5/12</f>
        <v>0</v>
      </c>
      <c r="E140" s="250"/>
      <c r="F140" s="251">
        <f t="shared" ref="F140:F150" si="34">D140+E140</f>
        <v>0</v>
      </c>
      <c r="G140" s="254"/>
      <c r="H140" s="1777">
        <f>H128+1</f>
        <v>2033</v>
      </c>
      <c r="I140" s="249" t="s">
        <v>214</v>
      </c>
      <c r="J140" s="250" t="e">
        <f t="shared" si="25"/>
        <v>#REF!</v>
      </c>
      <c r="K140" s="250" t="e">
        <f t="shared" si="23"/>
        <v>#REF!</v>
      </c>
      <c r="L140" s="250" t="e">
        <f t="shared" si="24"/>
        <v>#REF!</v>
      </c>
      <c r="M140" s="256" t="e">
        <f t="shared" si="21"/>
        <v>#REF!</v>
      </c>
      <c r="N140" s="252"/>
      <c r="O140" s="1781">
        <f>O128+1</f>
        <v>2033</v>
      </c>
      <c r="P140" s="249" t="s">
        <v>214</v>
      </c>
      <c r="Q140" s="250" t="e">
        <f t="shared" si="31"/>
        <v>#REF!</v>
      </c>
      <c r="R140" s="250" t="e">
        <f t="shared" si="26"/>
        <v>#REF!</v>
      </c>
      <c r="S140" s="250" t="e">
        <f t="shared" si="30"/>
        <v>#REF!</v>
      </c>
      <c r="T140" s="256" t="e">
        <f t="shared" si="27"/>
        <v>#REF!</v>
      </c>
      <c r="U140" s="252"/>
      <c r="V140" s="1781">
        <v>2032</v>
      </c>
      <c r="W140" s="249" t="s">
        <v>214</v>
      </c>
      <c r="X140" s="250"/>
      <c r="Y140" s="250"/>
      <c r="Z140" s="250"/>
      <c r="AA140" s="256">
        <f t="shared" si="28"/>
        <v>0</v>
      </c>
      <c r="AB140" s="252"/>
      <c r="AC140" s="1781">
        <v>2032</v>
      </c>
      <c r="AD140" s="249" t="s">
        <v>214</v>
      </c>
      <c r="AE140" s="250"/>
      <c r="AF140" s="250"/>
      <c r="AG140" s="250"/>
      <c r="AH140" s="256">
        <f t="shared" si="29"/>
        <v>0</v>
      </c>
      <c r="AI140" s="252"/>
      <c r="AK140" s="255"/>
    </row>
    <row r="141" spans="1:37">
      <c r="A141" s="1779"/>
      <c r="B141" s="249" t="s">
        <v>215</v>
      </c>
      <c r="C141" s="250"/>
      <c r="D141" s="250">
        <f t="shared" si="33"/>
        <v>0</v>
      </c>
      <c r="E141" s="250"/>
      <c r="F141" s="251">
        <f t="shared" si="34"/>
        <v>0</v>
      </c>
      <c r="G141" s="254"/>
      <c r="H141" s="1777"/>
      <c r="I141" s="249" t="s">
        <v>215</v>
      </c>
      <c r="J141" s="250" t="e">
        <f t="shared" si="25"/>
        <v>#REF!</v>
      </c>
      <c r="K141" s="250" t="e">
        <f t="shared" si="23"/>
        <v>#REF!</v>
      </c>
      <c r="L141" s="250" t="e">
        <f t="shared" si="24"/>
        <v>#REF!</v>
      </c>
      <c r="M141" s="256" t="e">
        <f t="shared" si="21"/>
        <v>#REF!</v>
      </c>
      <c r="N141" s="253"/>
      <c r="O141" s="1782"/>
      <c r="P141" s="249" t="s">
        <v>215</v>
      </c>
      <c r="Q141" s="250" t="e">
        <f t="shared" si="31"/>
        <v>#REF!</v>
      </c>
      <c r="R141" s="250" t="e">
        <f t="shared" si="26"/>
        <v>#REF!</v>
      </c>
      <c r="S141" s="250" t="e">
        <f t="shared" si="30"/>
        <v>#REF!</v>
      </c>
      <c r="T141" s="256" t="e">
        <f t="shared" si="27"/>
        <v>#REF!</v>
      </c>
      <c r="U141" s="253"/>
      <c r="V141" s="1782"/>
      <c r="W141" s="249" t="s">
        <v>215</v>
      </c>
      <c r="X141" s="250"/>
      <c r="Y141" s="250"/>
      <c r="Z141" s="250"/>
      <c r="AA141" s="256">
        <f t="shared" si="28"/>
        <v>0</v>
      </c>
      <c r="AB141" s="253"/>
      <c r="AC141" s="1782"/>
      <c r="AD141" s="249" t="s">
        <v>215</v>
      </c>
      <c r="AE141" s="250"/>
      <c r="AF141" s="250"/>
      <c r="AG141" s="250"/>
      <c r="AH141" s="256">
        <f t="shared" si="29"/>
        <v>0</v>
      </c>
      <c r="AI141" s="253"/>
      <c r="AK141" s="255"/>
    </row>
    <row r="142" spans="1:37">
      <c r="A142" s="1779"/>
      <c r="B142" s="249" t="s">
        <v>216</v>
      </c>
      <c r="C142" s="250"/>
      <c r="D142" s="250">
        <f t="shared" si="33"/>
        <v>0</v>
      </c>
      <c r="E142" s="250"/>
      <c r="F142" s="251">
        <f t="shared" si="34"/>
        <v>0</v>
      </c>
      <c r="G142" s="254"/>
      <c r="H142" s="1777"/>
      <c r="I142" s="249" t="s">
        <v>216</v>
      </c>
      <c r="J142" s="250" t="e">
        <f t="shared" si="25"/>
        <v>#REF!</v>
      </c>
      <c r="K142" s="250" t="e">
        <f t="shared" si="23"/>
        <v>#REF!</v>
      </c>
      <c r="L142" s="250" t="e">
        <f t="shared" si="24"/>
        <v>#REF!</v>
      </c>
      <c r="M142" s="256" t="e">
        <f t="shared" si="21"/>
        <v>#REF!</v>
      </c>
      <c r="N142" s="253"/>
      <c r="O142" s="1782"/>
      <c r="P142" s="249" t="s">
        <v>216</v>
      </c>
      <c r="Q142" s="250" t="e">
        <f t="shared" si="31"/>
        <v>#REF!</v>
      </c>
      <c r="R142" s="250" t="e">
        <f t="shared" si="26"/>
        <v>#REF!</v>
      </c>
      <c r="S142" s="250" t="e">
        <f t="shared" si="30"/>
        <v>#REF!</v>
      </c>
      <c r="T142" s="256" t="e">
        <f t="shared" si="27"/>
        <v>#REF!</v>
      </c>
      <c r="U142" s="253"/>
      <c r="V142" s="1782"/>
      <c r="W142" s="249" t="s">
        <v>216</v>
      </c>
      <c r="X142" s="250"/>
      <c r="Y142" s="250"/>
      <c r="Z142" s="250"/>
      <c r="AA142" s="256">
        <f t="shared" si="28"/>
        <v>0</v>
      </c>
      <c r="AB142" s="253"/>
      <c r="AC142" s="1782"/>
      <c r="AD142" s="249" t="s">
        <v>216</v>
      </c>
      <c r="AE142" s="250"/>
      <c r="AF142" s="250"/>
      <c r="AG142" s="250"/>
      <c r="AH142" s="256">
        <f t="shared" si="29"/>
        <v>0</v>
      </c>
      <c r="AI142" s="253"/>
      <c r="AK142" s="255"/>
    </row>
    <row r="143" spans="1:37">
      <c r="A143" s="1779"/>
      <c r="B143" s="249" t="s">
        <v>217</v>
      </c>
      <c r="C143" s="250"/>
      <c r="D143" s="250">
        <f t="shared" si="33"/>
        <v>0</v>
      </c>
      <c r="E143" s="250"/>
      <c r="F143" s="251">
        <f t="shared" si="34"/>
        <v>0</v>
      </c>
      <c r="G143" s="254"/>
      <c r="H143" s="1777"/>
      <c r="I143" s="249" t="s">
        <v>217</v>
      </c>
      <c r="J143" s="250" t="e">
        <f t="shared" si="25"/>
        <v>#REF!</v>
      </c>
      <c r="K143" s="250" t="e">
        <f t="shared" si="23"/>
        <v>#REF!</v>
      </c>
      <c r="L143" s="250" t="e">
        <f t="shared" si="24"/>
        <v>#REF!</v>
      </c>
      <c r="M143" s="256" t="e">
        <f t="shared" si="21"/>
        <v>#REF!</v>
      </c>
      <c r="N143" s="253"/>
      <c r="O143" s="1782"/>
      <c r="P143" s="249" t="s">
        <v>217</v>
      </c>
      <c r="Q143" s="250" t="e">
        <f t="shared" si="31"/>
        <v>#REF!</v>
      </c>
      <c r="R143" s="250" t="e">
        <f t="shared" si="26"/>
        <v>#REF!</v>
      </c>
      <c r="S143" s="250" t="e">
        <f t="shared" si="30"/>
        <v>#REF!</v>
      </c>
      <c r="T143" s="256" t="e">
        <f t="shared" si="27"/>
        <v>#REF!</v>
      </c>
      <c r="U143" s="253"/>
      <c r="V143" s="1782"/>
      <c r="W143" s="249" t="s">
        <v>217</v>
      </c>
      <c r="X143" s="250"/>
      <c r="Y143" s="250"/>
      <c r="Z143" s="250"/>
      <c r="AA143" s="256">
        <f t="shared" si="28"/>
        <v>0</v>
      </c>
      <c r="AB143" s="253"/>
      <c r="AC143" s="1782"/>
      <c r="AD143" s="249" t="s">
        <v>217</v>
      </c>
      <c r="AE143" s="250"/>
      <c r="AF143" s="250"/>
      <c r="AG143" s="250"/>
      <c r="AH143" s="256">
        <f t="shared" si="29"/>
        <v>0</v>
      </c>
      <c r="AI143" s="253"/>
      <c r="AK143" s="255"/>
    </row>
    <row r="144" spans="1:37">
      <c r="A144" s="1779"/>
      <c r="B144" s="249" t="s">
        <v>218</v>
      </c>
      <c r="C144" s="250"/>
      <c r="D144" s="250">
        <f t="shared" si="33"/>
        <v>0</v>
      </c>
      <c r="E144" s="250"/>
      <c r="F144" s="251">
        <f t="shared" si="34"/>
        <v>0</v>
      </c>
      <c r="G144" s="254"/>
      <c r="H144" s="1777"/>
      <c r="I144" s="249" t="s">
        <v>218</v>
      </c>
      <c r="J144" s="250" t="e">
        <f t="shared" si="25"/>
        <v>#REF!</v>
      </c>
      <c r="K144" s="250" t="e">
        <f t="shared" si="23"/>
        <v>#REF!</v>
      </c>
      <c r="L144" s="250" t="e">
        <f t="shared" si="24"/>
        <v>#REF!</v>
      </c>
      <c r="M144" s="256" t="e">
        <f t="shared" si="21"/>
        <v>#REF!</v>
      </c>
      <c r="N144" s="253"/>
      <c r="O144" s="1782"/>
      <c r="P144" s="249" t="s">
        <v>218</v>
      </c>
      <c r="Q144" s="250" t="e">
        <f t="shared" si="31"/>
        <v>#REF!</v>
      </c>
      <c r="R144" s="250" t="e">
        <f t="shared" si="26"/>
        <v>#REF!</v>
      </c>
      <c r="S144" s="250" t="e">
        <f t="shared" si="30"/>
        <v>#REF!</v>
      </c>
      <c r="T144" s="256" t="e">
        <f t="shared" si="27"/>
        <v>#REF!</v>
      </c>
      <c r="U144" s="253"/>
      <c r="V144" s="1782"/>
      <c r="W144" s="249" t="s">
        <v>218</v>
      </c>
      <c r="X144" s="250"/>
      <c r="Y144" s="250"/>
      <c r="Z144" s="250"/>
      <c r="AA144" s="256">
        <f t="shared" si="28"/>
        <v>0</v>
      </c>
      <c r="AB144" s="253"/>
      <c r="AC144" s="1782"/>
      <c r="AD144" s="249" t="s">
        <v>218</v>
      </c>
      <c r="AE144" s="250"/>
      <c r="AF144" s="250"/>
      <c r="AG144" s="250"/>
      <c r="AH144" s="256">
        <f t="shared" si="29"/>
        <v>0</v>
      </c>
      <c r="AI144" s="253"/>
      <c r="AK144" s="255"/>
    </row>
    <row r="145" spans="1:37">
      <c r="A145" s="1779"/>
      <c r="B145" s="249" t="s">
        <v>219</v>
      </c>
      <c r="C145" s="250"/>
      <c r="D145" s="250">
        <f t="shared" si="33"/>
        <v>0</v>
      </c>
      <c r="E145" s="250"/>
      <c r="F145" s="251">
        <f t="shared" si="34"/>
        <v>0</v>
      </c>
      <c r="G145" s="254"/>
      <c r="H145" s="1777"/>
      <c r="I145" s="249" t="s">
        <v>219</v>
      </c>
      <c r="J145" s="250" t="e">
        <f t="shared" si="25"/>
        <v>#REF!</v>
      </c>
      <c r="K145" s="250" t="e">
        <f t="shared" si="23"/>
        <v>#REF!</v>
      </c>
      <c r="L145" s="250" t="e">
        <f t="shared" si="24"/>
        <v>#REF!</v>
      </c>
      <c r="M145" s="256" t="e">
        <f t="shared" si="21"/>
        <v>#REF!</v>
      </c>
      <c r="N145" s="253"/>
      <c r="O145" s="1782"/>
      <c r="P145" s="249" t="s">
        <v>219</v>
      </c>
      <c r="Q145" s="250" t="e">
        <f t="shared" si="31"/>
        <v>#REF!</v>
      </c>
      <c r="R145" s="250" t="e">
        <f t="shared" si="26"/>
        <v>#REF!</v>
      </c>
      <c r="S145" s="250" t="e">
        <f t="shared" si="30"/>
        <v>#REF!</v>
      </c>
      <c r="T145" s="256" t="e">
        <f t="shared" si="27"/>
        <v>#REF!</v>
      </c>
      <c r="U145" s="253"/>
      <c r="V145" s="1782"/>
      <c r="W145" s="249" t="s">
        <v>219</v>
      </c>
      <c r="X145" s="250"/>
      <c r="Y145" s="250"/>
      <c r="Z145" s="250"/>
      <c r="AA145" s="256">
        <f t="shared" si="28"/>
        <v>0</v>
      </c>
      <c r="AB145" s="253"/>
      <c r="AC145" s="1782"/>
      <c r="AD145" s="249" t="s">
        <v>219</v>
      </c>
      <c r="AE145" s="250"/>
      <c r="AF145" s="250"/>
      <c r="AG145" s="250"/>
      <c r="AH145" s="256">
        <f t="shared" si="29"/>
        <v>0</v>
      </c>
      <c r="AI145" s="253"/>
      <c r="AK145" s="255"/>
    </row>
    <row r="146" spans="1:37">
      <c r="A146" s="1779"/>
      <c r="B146" s="249" t="s">
        <v>220</v>
      </c>
      <c r="C146" s="250"/>
      <c r="D146" s="250">
        <f t="shared" si="33"/>
        <v>0</v>
      </c>
      <c r="E146" s="250"/>
      <c r="F146" s="251">
        <f t="shared" si="34"/>
        <v>0</v>
      </c>
      <c r="G146" s="254"/>
      <c r="H146" s="1777"/>
      <c r="I146" s="249" t="s">
        <v>220</v>
      </c>
      <c r="J146" s="250" t="e">
        <f t="shared" si="25"/>
        <v>#REF!</v>
      </c>
      <c r="K146" s="250" t="e">
        <f t="shared" si="23"/>
        <v>#REF!</v>
      </c>
      <c r="L146" s="250" t="e">
        <f t="shared" si="24"/>
        <v>#REF!</v>
      </c>
      <c r="M146" s="256" t="e">
        <f t="shared" si="21"/>
        <v>#REF!</v>
      </c>
      <c r="N146" s="253"/>
      <c r="O146" s="1782"/>
      <c r="P146" s="249" t="s">
        <v>220</v>
      </c>
      <c r="Q146" s="250" t="e">
        <f t="shared" si="31"/>
        <v>#REF!</v>
      </c>
      <c r="R146" s="250" t="e">
        <f t="shared" si="26"/>
        <v>#REF!</v>
      </c>
      <c r="S146" s="250" t="e">
        <f t="shared" si="30"/>
        <v>#REF!</v>
      </c>
      <c r="T146" s="256" t="e">
        <f t="shared" si="27"/>
        <v>#REF!</v>
      </c>
      <c r="U146" s="253"/>
      <c r="V146" s="1782"/>
      <c r="W146" s="249" t="s">
        <v>220</v>
      </c>
      <c r="X146" s="250"/>
      <c r="Y146" s="250"/>
      <c r="Z146" s="250"/>
      <c r="AA146" s="256">
        <f t="shared" si="28"/>
        <v>0</v>
      </c>
      <c r="AB146" s="253"/>
      <c r="AC146" s="1782"/>
      <c r="AD146" s="249" t="s">
        <v>220</v>
      </c>
      <c r="AE146" s="250"/>
      <c r="AF146" s="250"/>
      <c r="AG146" s="250"/>
      <c r="AH146" s="256">
        <f t="shared" si="29"/>
        <v>0</v>
      </c>
      <c r="AI146" s="253"/>
      <c r="AK146" s="255"/>
    </row>
    <row r="147" spans="1:37">
      <c r="A147" s="1779"/>
      <c r="B147" s="249" t="s">
        <v>221</v>
      </c>
      <c r="C147" s="250"/>
      <c r="D147" s="250">
        <f t="shared" si="33"/>
        <v>0</v>
      </c>
      <c r="E147" s="250"/>
      <c r="F147" s="251">
        <f t="shared" si="34"/>
        <v>0</v>
      </c>
      <c r="G147" s="254"/>
      <c r="H147" s="1777"/>
      <c r="I147" s="249" t="s">
        <v>221</v>
      </c>
      <c r="J147" s="250" t="e">
        <f t="shared" si="25"/>
        <v>#REF!</v>
      </c>
      <c r="K147" s="250" t="e">
        <f t="shared" si="23"/>
        <v>#REF!</v>
      </c>
      <c r="L147" s="250" t="e">
        <f t="shared" si="24"/>
        <v>#REF!</v>
      </c>
      <c r="M147" s="256" t="e">
        <f t="shared" si="21"/>
        <v>#REF!</v>
      </c>
      <c r="N147" s="253"/>
      <c r="O147" s="1782"/>
      <c r="P147" s="249" t="s">
        <v>221</v>
      </c>
      <c r="Q147" s="250" t="e">
        <f t="shared" si="31"/>
        <v>#REF!</v>
      </c>
      <c r="R147" s="250" t="e">
        <f t="shared" si="26"/>
        <v>#REF!</v>
      </c>
      <c r="S147" s="250" t="e">
        <f t="shared" si="30"/>
        <v>#REF!</v>
      </c>
      <c r="T147" s="256" t="e">
        <f t="shared" si="27"/>
        <v>#REF!</v>
      </c>
      <c r="U147" s="253"/>
      <c r="V147" s="1782"/>
      <c r="W147" s="249" t="s">
        <v>221</v>
      </c>
      <c r="X147" s="250"/>
      <c r="Y147" s="250"/>
      <c r="Z147" s="250"/>
      <c r="AA147" s="256">
        <f t="shared" si="28"/>
        <v>0</v>
      </c>
      <c r="AB147" s="253"/>
      <c r="AC147" s="1782"/>
      <c r="AD147" s="249" t="s">
        <v>221</v>
      </c>
      <c r="AE147" s="250"/>
      <c r="AF147" s="250"/>
      <c r="AG147" s="250"/>
      <c r="AH147" s="256">
        <f t="shared" si="29"/>
        <v>0</v>
      </c>
      <c r="AI147" s="253"/>
      <c r="AK147" s="255"/>
    </row>
    <row r="148" spans="1:37">
      <c r="A148" s="1779"/>
      <c r="B148" s="249" t="s">
        <v>222</v>
      </c>
      <c r="C148" s="250"/>
      <c r="D148" s="250">
        <f t="shared" si="33"/>
        <v>0</v>
      </c>
      <c r="E148" s="250"/>
      <c r="F148" s="251">
        <f t="shared" si="34"/>
        <v>0</v>
      </c>
      <c r="G148" s="254"/>
      <c r="H148" s="1777"/>
      <c r="I148" s="249" t="s">
        <v>222</v>
      </c>
      <c r="J148" s="250" t="e">
        <f t="shared" si="25"/>
        <v>#REF!</v>
      </c>
      <c r="K148" s="250" t="e">
        <f t="shared" si="23"/>
        <v>#REF!</v>
      </c>
      <c r="L148" s="250" t="e">
        <f t="shared" si="24"/>
        <v>#REF!</v>
      </c>
      <c r="M148" s="256" t="e">
        <f t="shared" si="21"/>
        <v>#REF!</v>
      </c>
      <c r="N148" s="253"/>
      <c r="O148" s="1782"/>
      <c r="P148" s="249" t="s">
        <v>222</v>
      </c>
      <c r="Q148" s="250" t="e">
        <f t="shared" si="31"/>
        <v>#REF!</v>
      </c>
      <c r="R148" s="250" t="e">
        <f t="shared" si="26"/>
        <v>#REF!</v>
      </c>
      <c r="S148" s="250" t="e">
        <f t="shared" si="30"/>
        <v>#REF!</v>
      </c>
      <c r="T148" s="256" t="e">
        <f t="shared" si="27"/>
        <v>#REF!</v>
      </c>
      <c r="U148" s="253"/>
      <c r="V148" s="1782"/>
      <c r="W148" s="249" t="s">
        <v>222</v>
      </c>
      <c r="X148" s="250"/>
      <c r="Y148" s="250"/>
      <c r="Z148" s="250"/>
      <c r="AA148" s="256">
        <f t="shared" si="28"/>
        <v>0</v>
      </c>
      <c r="AB148" s="253"/>
      <c r="AC148" s="1782"/>
      <c r="AD148" s="249" t="s">
        <v>222</v>
      </c>
      <c r="AE148" s="250"/>
      <c r="AF148" s="250"/>
      <c r="AG148" s="250"/>
      <c r="AH148" s="256">
        <f t="shared" si="29"/>
        <v>0</v>
      </c>
      <c r="AI148" s="253"/>
      <c r="AK148" s="255"/>
    </row>
    <row r="149" spans="1:37">
      <c r="A149" s="1779"/>
      <c r="B149" s="249" t="s">
        <v>223</v>
      </c>
      <c r="C149" s="250"/>
      <c r="D149" s="250">
        <f t="shared" si="33"/>
        <v>0</v>
      </c>
      <c r="E149" s="250"/>
      <c r="F149" s="251">
        <f t="shared" si="34"/>
        <v>0</v>
      </c>
      <c r="G149" s="254"/>
      <c r="H149" s="1777"/>
      <c r="I149" s="249" t="s">
        <v>223</v>
      </c>
      <c r="J149" s="250" t="e">
        <f t="shared" si="25"/>
        <v>#REF!</v>
      </c>
      <c r="K149" s="250" t="e">
        <f t="shared" si="23"/>
        <v>#REF!</v>
      </c>
      <c r="L149" s="250" t="e">
        <f t="shared" si="24"/>
        <v>#REF!</v>
      </c>
      <c r="M149" s="256" t="e">
        <f>K149+L149</f>
        <v>#REF!</v>
      </c>
      <c r="N149" s="253"/>
      <c r="O149" s="1782"/>
      <c r="P149" s="249" t="s">
        <v>223</v>
      </c>
      <c r="Q149" s="250" t="e">
        <f t="shared" si="31"/>
        <v>#REF!</v>
      </c>
      <c r="R149" s="250" t="e">
        <f t="shared" si="26"/>
        <v>#REF!</v>
      </c>
      <c r="S149" s="250" t="e">
        <f t="shared" si="30"/>
        <v>#REF!</v>
      </c>
      <c r="T149" s="256" t="e">
        <f t="shared" si="27"/>
        <v>#REF!</v>
      </c>
      <c r="U149" s="253"/>
      <c r="V149" s="1782"/>
      <c r="W149" s="249" t="s">
        <v>223</v>
      </c>
      <c r="X149" s="250"/>
      <c r="Y149" s="250"/>
      <c r="Z149" s="250"/>
      <c r="AA149" s="256">
        <f t="shared" si="28"/>
        <v>0</v>
      </c>
      <c r="AB149" s="253"/>
      <c r="AC149" s="1782"/>
      <c r="AD149" s="249" t="s">
        <v>223</v>
      </c>
      <c r="AE149" s="250"/>
      <c r="AF149" s="250"/>
      <c r="AG149" s="250"/>
      <c r="AH149" s="256">
        <f t="shared" si="29"/>
        <v>0</v>
      </c>
      <c r="AI149" s="253"/>
      <c r="AK149" s="255"/>
    </row>
    <row r="150" spans="1:37">
      <c r="A150" s="1779"/>
      <c r="B150" s="249" t="s">
        <v>224</v>
      </c>
      <c r="C150" s="250"/>
      <c r="D150" s="250">
        <f t="shared" si="33"/>
        <v>0</v>
      </c>
      <c r="E150" s="250"/>
      <c r="F150" s="251">
        <f t="shared" si="34"/>
        <v>0</v>
      </c>
      <c r="G150" s="254"/>
      <c r="H150" s="1777"/>
      <c r="I150" s="249" t="s">
        <v>224</v>
      </c>
      <c r="J150" s="250" t="e">
        <f t="shared" si="25"/>
        <v>#REF!</v>
      </c>
      <c r="K150" s="250" t="e">
        <f t="shared" si="23"/>
        <v>#REF!</v>
      </c>
      <c r="L150" s="250" t="e">
        <f t="shared" si="24"/>
        <v>#REF!</v>
      </c>
      <c r="M150" s="256" t="e">
        <f>K150+L150</f>
        <v>#REF!</v>
      </c>
      <c r="N150" s="253"/>
      <c r="O150" s="1782"/>
      <c r="P150" s="249" t="s">
        <v>224</v>
      </c>
      <c r="Q150" s="250" t="e">
        <f t="shared" si="31"/>
        <v>#REF!</v>
      </c>
      <c r="R150" s="250" t="e">
        <f t="shared" si="26"/>
        <v>#REF!</v>
      </c>
      <c r="S150" s="250" t="e">
        <f t="shared" si="30"/>
        <v>#REF!</v>
      </c>
      <c r="T150" s="256" t="e">
        <f t="shared" si="27"/>
        <v>#REF!</v>
      </c>
      <c r="U150" s="253"/>
      <c r="V150" s="1782"/>
      <c r="W150" s="249" t="s">
        <v>224</v>
      </c>
      <c r="X150" s="250"/>
      <c r="Y150" s="250"/>
      <c r="Z150" s="250"/>
      <c r="AA150" s="256">
        <f t="shared" si="28"/>
        <v>0</v>
      </c>
      <c r="AB150" s="253"/>
      <c r="AC150" s="1782"/>
      <c r="AD150" s="249" t="s">
        <v>224</v>
      </c>
      <c r="AE150" s="250"/>
      <c r="AF150" s="250"/>
      <c r="AG150" s="250"/>
      <c r="AH150" s="256">
        <f t="shared" si="29"/>
        <v>0</v>
      </c>
      <c r="AI150" s="253"/>
      <c r="AK150" s="255"/>
    </row>
    <row r="151" spans="1:37">
      <c r="A151" s="1780"/>
      <c r="B151" s="249" t="s">
        <v>225</v>
      </c>
      <c r="C151" s="250"/>
      <c r="D151" s="250">
        <f>C151*$D$5/12</f>
        <v>0</v>
      </c>
      <c r="E151" s="250"/>
      <c r="F151" s="251">
        <f>D151+E151</f>
        <v>0</v>
      </c>
      <c r="G151" s="254">
        <f>SUM(D140:D151)</f>
        <v>0</v>
      </c>
      <c r="H151" s="1777"/>
      <c r="I151" s="249" t="s">
        <v>225</v>
      </c>
      <c r="J151" s="250" t="e">
        <f t="shared" si="25"/>
        <v>#REF!</v>
      </c>
      <c r="K151" s="250" t="e">
        <f t="shared" si="23"/>
        <v>#REF!</v>
      </c>
      <c r="L151" s="250" t="e">
        <f t="shared" si="24"/>
        <v>#REF!</v>
      </c>
      <c r="M151" s="256" t="e">
        <f>K151+L151</f>
        <v>#REF!</v>
      </c>
      <c r="N151" s="254" t="e">
        <f>SUM(K140:K151)</f>
        <v>#REF!</v>
      </c>
      <c r="O151" s="1783"/>
      <c r="P151" s="249" t="s">
        <v>225</v>
      </c>
      <c r="Q151" s="250" t="e">
        <f t="shared" si="31"/>
        <v>#REF!</v>
      </c>
      <c r="R151" s="250" t="e">
        <f t="shared" si="26"/>
        <v>#REF!</v>
      </c>
      <c r="S151" s="250" t="e">
        <f t="shared" si="30"/>
        <v>#REF!</v>
      </c>
      <c r="T151" s="256" t="e">
        <f t="shared" si="27"/>
        <v>#REF!</v>
      </c>
      <c r="U151" s="253" t="e">
        <f>SUM(R140:R151)</f>
        <v>#REF!</v>
      </c>
      <c r="V151" s="1783"/>
      <c r="W151" s="249" t="s">
        <v>225</v>
      </c>
      <c r="X151" s="250"/>
      <c r="Y151" s="250"/>
      <c r="Z151" s="250"/>
      <c r="AA151" s="256">
        <f t="shared" si="28"/>
        <v>0</v>
      </c>
      <c r="AB151" s="253">
        <f>SUM(Y140:Y151)</f>
        <v>0</v>
      </c>
      <c r="AC151" s="1783"/>
      <c r="AD151" s="249" t="s">
        <v>225</v>
      </c>
      <c r="AE151" s="250"/>
      <c r="AF151" s="250"/>
      <c r="AG151" s="250"/>
      <c r="AH151" s="256">
        <f t="shared" si="29"/>
        <v>0</v>
      </c>
      <c r="AI151" s="253">
        <f>SUM(AF140:AF151)</f>
        <v>0</v>
      </c>
      <c r="AJ151" s="230">
        <f>O140</f>
        <v>2033</v>
      </c>
      <c r="AK151" s="255" t="e">
        <f>G151+N151+U151+AB151+AI151</f>
        <v>#REF!</v>
      </c>
    </row>
    <row r="152" spans="1:37">
      <c r="A152" s="1778">
        <f>A140+1</f>
        <v>2034</v>
      </c>
      <c r="B152" s="249" t="s">
        <v>214</v>
      </c>
      <c r="C152" s="250"/>
      <c r="D152" s="250"/>
      <c r="E152" s="250"/>
      <c r="F152" s="251">
        <f>D152+E152</f>
        <v>0</v>
      </c>
      <c r="G152" s="254"/>
      <c r="H152" s="1777">
        <f>H140+1</f>
        <v>2034</v>
      </c>
      <c r="I152" s="249" t="s">
        <v>214</v>
      </c>
      <c r="J152" s="250"/>
      <c r="K152" s="250"/>
      <c r="L152" s="250"/>
      <c r="M152" s="256">
        <f t="shared" ref="M152:M163" si="35">K152+L152</f>
        <v>0</v>
      </c>
      <c r="N152" s="254"/>
      <c r="O152" s="1781">
        <f>O140+1</f>
        <v>2034</v>
      </c>
      <c r="P152" s="249" t="s">
        <v>214</v>
      </c>
      <c r="Q152" s="250" t="e">
        <f t="shared" si="31"/>
        <v>#REF!</v>
      </c>
      <c r="R152" s="250" t="e">
        <f t="shared" si="26"/>
        <v>#REF!</v>
      </c>
      <c r="S152" s="250" t="e">
        <f t="shared" si="30"/>
        <v>#REF!</v>
      </c>
      <c r="T152" s="256" t="e">
        <f t="shared" si="27"/>
        <v>#REF!</v>
      </c>
      <c r="U152" s="252"/>
      <c r="V152" s="1781">
        <v>2033</v>
      </c>
      <c r="W152" s="249" t="s">
        <v>214</v>
      </c>
      <c r="X152" s="250">
        <f>X5-X6</f>
        <v>0</v>
      </c>
      <c r="Y152" s="250">
        <f>X152*$Y$5/12</f>
        <v>0</v>
      </c>
      <c r="Z152" s="250">
        <f t="shared" ref="Z152:Z163" si="36">$X$5/Y$6</f>
        <v>0</v>
      </c>
      <c r="AA152" s="256">
        <f t="shared" si="28"/>
        <v>0</v>
      </c>
      <c r="AB152" s="252"/>
      <c r="AC152" s="1781">
        <v>2033</v>
      </c>
      <c r="AD152" s="249" t="s">
        <v>214</v>
      </c>
      <c r="AE152" s="250"/>
      <c r="AF152" s="250">
        <f>AE152*$Y$5/12</f>
        <v>0</v>
      </c>
      <c r="AG152" s="250"/>
      <c r="AH152" s="256">
        <f t="shared" si="29"/>
        <v>0</v>
      </c>
      <c r="AI152" s="252"/>
      <c r="AK152" s="255"/>
    </row>
    <row r="153" spans="1:37">
      <c r="A153" s="1779"/>
      <c r="B153" s="249" t="s">
        <v>215</v>
      </c>
      <c r="C153" s="250"/>
      <c r="D153" s="250"/>
      <c r="E153" s="250"/>
      <c r="F153" s="251">
        <f>D153+E153</f>
        <v>0</v>
      </c>
      <c r="G153" s="254"/>
      <c r="H153" s="1777"/>
      <c r="I153" s="249" t="s">
        <v>215</v>
      </c>
      <c r="J153" s="250"/>
      <c r="K153" s="250"/>
      <c r="L153" s="250"/>
      <c r="M153" s="256">
        <f t="shared" si="35"/>
        <v>0</v>
      </c>
      <c r="N153" s="254"/>
      <c r="O153" s="1782"/>
      <c r="P153" s="249" t="s">
        <v>215</v>
      </c>
      <c r="Q153" s="250" t="e">
        <f t="shared" si="31"/>
        <v>#REF!</v>
      </c>
      <c r="R153" s="250" t="e">
        <f t="shared" si="26"/>
        <v>#REF!</v>
      </c>
      <c r="S153" s="250" t="e">
        <f t="shared" si="30"/>
        <v>#REF!</v>
      </c>
      <c r="T153" s="256" t="e">
        <f t="shared" si="27"/>
        <v>#REF!</v>
      </c>
      <c r="U153" s="253"/>
      <c r="V153" s="1782"/>
      <c r="W153" s="249" t="s">
        <v>215</v>
      </c>
      <c r="X153" s="250">
        <f>X152-Z152</f>
        <v>0</v>
      </c>
      <c r="Y153" s="250">
        <f t="shared" ref="Y153:Y216" si="37">X153*$Y$5/12</f>
        <v>0</v>
      </c>
      <c r="Z153" s="250">
        <f t="shared" si="36"/>
        <v>0</v>
      </c>
      <c r="AA153" s="256">
        <f t="shared" si="28"/>
        <v>0</v>
      </c>
      <c r="AB153" s="253"/>
      <c r="AC153" s="1782"/>
      <c r="AD153" s="249" t="s">
        <v>215</v>
      </c>
      <c r="AE153" s="250"/>
      <c r="AF153" s="250">
        <f t="shared" ref="AF153:AF216" si="38">AE153*$Y$5/12</f>
        <v>0</v>
      </c>
      <c r="AG153" s="250"/>
      <c r="AH153" s="256">
        <f t="shared" si="29"/>
        <v>0</v>
      </c>
      <c r="AI153" s="253"/>
      <c r="AK153" s="255"/>
    </row>
    <row r="154" spans="1:37">
      <c r="A154" s="1779"/>
      <c r="B154" s="249" t="s">
        <v>216</v>
      </c>
      <c r="C154" s="250"/>
      <c r="D154" s="250"/>
      <c r="E154" s="250"/>
      <c r="F154" s="251">
        <f>D154+E154</f>
        <v>0</v>
      </c>
      <c r="G154" s="254"/>
      <c r="H154" s="1777"/>
      <c r="I154" s="249" t="s">
        <v>216</v>
      </c>
      <c r="J154" s="250"/>
      <c r="K154" s="250"/>
      <c r="L154" s="250"/>
      <c r="M154" s="256">
        <f t="shared" si="35"/>
        <v>0</v>
      </c>
      <c r="N154" s="254"/>
      <c r="O154" s="1782"/>
      <c r="P154" s="249" t="s">
        <v>216</v>
      </c>
      <c r="Q154" s="250" t="e">
        <f t="shared" si="31"/>
        <v>#REF!</v>
      </c>
      <c r="R154" s="250" t="e">
        <f t="shared" si="26"/>
        <v>#REF!</v>
      </c>
      <c r="S154" s="250" t="e">
        <f t="shared" si="30"/>
        <v>#REF!</v>
      </c>
      <c r="T154" s="256" t="e">
        <f t="shared" si="27"/>
        <v>#REF!</v>
      </c>
      <c r="U154" s="253"/>
      <c r="V154" s="1782"/>
      <c r="W154" s="249" t="s">
        <v>216</v>
      </c>
      <c r="X154" s="250">
        <f t="shared" ref="X154:X217" si="39">X153-Z153</f>
        <v>0</v>
      </c>
      <c r="Y154" s="250">
        <f t="shared" si="37"/>
        <v>0</v>
      </c>
      <c r="Z154" s="250">
        <f t="shared" si="36"/>
        <v>0</v>
      </c>
      <c r="AA154" s="256">
        <f t="shared" si="28"/>
        <v>0</v>
      </c>
      <c r="AB154" s="253"/>
      <c r="AC154" s="1782"/>
      <c r="AD154" s="249" t="s">
        <v>216</v>
      </c>
      <c r="AE154" s="250"/>
      <c r="AF154" s="250">
        <f t="shared" si="38"/>
        <v>0</v>
      </c>
      <c r="AG154" s="250"/>
      <c r="AH154" s="256">
        <f t="shared" si="29"/>
        <v>0</v>
      </c>
      <c r="AI154" s="253"/>
      <c r="AK154" s="255"/>
    </row>
    <row r="155" spans="1:37">
      <c r="A155" s="1779"/>
      <c r="B155" s="249" t="s">
        <v>217</v>
      </c>
      <c r="C155" s="250"/>
      <c r="D155" s="250"/>
      <c r="E155" s="250"/>
      <c r="F155" s="251">
        <f t="shared" ref="F155:F161" si="40">D155+E155</f>
        <v>0</v>
      </c>
      <c r="G155" s="254"/>
      <c r="H155" s="1777"/>
      <c r="I155" s="249" t="s">
        <v>217</v>
      </c>
      <c r="J155" s="250"/>
      <c r="K155" s="250"/>
      <c r="L155" s="250"/>
      <c r="M155" s="256">
        <f t="shared" si="35"/>
        <v>0</v>
      </c>
      <c r="N155" s="254"/>
      <c r="O155" s="1782"/>
      <c r="P155" s="249" t="s">
        <v>217</v>
      </c>
      <c r="Q155" s="250" t="e">
        <f t="shared" si="31"/>
        <v>#REF!</v>
      </c>
      <c r="R155" s="250" t="e">
        <f t="shared" si="26"/>
        <v>#REF!</v>
      </c>
      <c r="S155" s="250" t="e">
        <f t="shared" si="30"/>
        <v>#REF!</v>
      </c>
      <c r="T155" s="256" t="e">
        <f t="shared" si="27"/>
        <v>#REF!</v>
      </c>
      <c r="U155" s="253"/>
      <c r="V155" s="1782"/>
      <c r="W155" s="249" t="s">
        <v>217</v>
      </c>
      <c r="X155" s="250">
        <f t="shared" si="39"/>
        <v>0</v>
      </c>
      <c r="Y155" s="250">
        <f t="shared" si="37"/>
        <v>0</v>
      </c>
      <c r="Z155" s="250">
        <f t="shared" si="36"/>
        <v>0</v>
      </c>
      <c r="AA155" s="256">
        <f t="shared" si="28"/>
        <v>0</v>
      </c>
      <c r="AB155" s="253"/>
      <c r="AC155" s="1782"/>
      <c r="AD155" s="249" t="s">
        <v>217</v>
      </c>
      <c r="AE155" s="250"/>
      <c r="AF155" s="250">
        <f t="shared" si="38"/>
        <v>0</v>
      </c>
      <c r="AG155" s="250"/>
      <c r="AH155" s="256">
        <f t="shared" si="29"/>
        <v>0</v>
      </c>
      <c r="AI155" s="253"/>
      <c r="AK155" s="255"/>
    </row>
    <row r="156" spans="1:37">
      <c r="A156" s="1779"/>
      <c r="B156" s="249" t="s">
        <v>218</v>
      </c>
      <c r="C156" s="250"/>
      <c r="D156" s="250"/>
      <c r="E156" s="250"/>
      <c r="F156" s="251">
        <f t="shared" si="40"/>
        <v>0</v>
      </c>
      <c r="G156" s="254"/>
      <c r="H156" s="1777"/>
      <c r="I156" s="249" t="s">
        <v>218</v>
      </c>
      <c r="J156" s="250"/>
      <c r="K156" s="250"/>
      <c r="L156" s="250"/>
      <c r="M156" s="256">
        <f t="shared" si="35"/>
        <v>0</v>
      </c>
      <c r="N156" s="254"/>
      <c r="O156" s="1782"/>
      <c r="P156" s="249" t="s">
        <v>218</v>
      </c>
      <c r="Q156" s="250" t="e">
        <f t="shared" si="31"/>
        <v>#REF!</v>
      </c>
      <c r="R156" s="250" t="e">
        <f t="shared" si="26"/>
        <v>#REF!</v>
      </c>
      <c r="S156" s="250" t="e">
        <f t="shared" si="30"/>
        <v>#REF!</v>
      </c>
      <c r="T156" s="256" t="e">
        <f t="shared" si="27"/>
        <v>#REF!</v>
      </c>
      <c r="U156" s="253"/>
      <c r="V156" s="1782"/>
      <c r="W156" s="249" t="s">
        <v>218</v>
      </c>
      <c r="X156" s="250">
        <f t="shared" si="39"/>
        <v>0</v>
      </c>
      <c r="Y156" s="250">
        <f t="shared" si="37"/>
        <v>0</v>
      </c>
      <c r="Z156" s="250">
        <f t="shared" si="36"/>
        <v>0</v>
      </c>
      <c r="AA156" s="256">
        <f t="shared" si="28"/>
        <v>0</v>
      </c>
      <c r="AB156" s="253"/>
      <c r="AC156" s="1782"/>
      <c r="AD156" s="249" t="s">
        <v>218</v>
      </c>
      <c r="AE156" s="250"/>
      <c r="AF156" s="250">
        <f t="shared" si="38"/>
        <v>0</v>
      </c>
      <c r="AG156" s="250"/>
      <c r="AH156" s="256">
        <f t="shared" si="29"/>
        <v>0</v>
      </c>
      <c r="AI156" s="253"/>
      <c r="AK156" s="255"/>
    </row>
    <row r="157" spans="1:37">
      <c r="A157" s="1779"/>
      <c r="B157" s="249" t="s">
        <v>219</v>
      </c>
      <c r="C157" s="250"/>
      <c r="D157" s="250"/>
      <c r="E157" s="250"/>
      <c r="F157" s="251">
        <f t="shared" si="40"/>
        <v>0</v>
      </c>
      <c r="G157" s="254"/>
      <c r="H157" s="1777"/>
      <c r="I157" s="249" t="s">
        <v>219</v>
      </c>
      <c r="J157" s="250"/>
      <c r="K157" s="250"/>
      <c r="L157" s="250"/>
      <c r="M157" s="256">
        <f t="shared" si="35"/>
        <v>0</v>
      </c>
      <c r="N157" s="254"/>
      <c r="O157" s="1782"/>
      <c r="P157" s="249" t="s">
        <v>219</v>
      </c>
      <c r="Q157" s="250" t="e">
        <f t="shared" si="31"/>
        <v>#REF!</v>
      </c>
      <c r="R157" s="250" t="e">
        <f t="shared" si="26"/>
        <v>#REF!</v>
      </c>
      <c r="S157" s="250" t="e">
        <f t="shared" si="30"/>
        <v>#REF!</v>
      </c>
      <c r="T157" s="256" t="e">
        <f t="shared" si="27"/>
        <v>#REF!</v>
      </c>
      <c r="U157" s="253"/>
      <c r="V157" s="1782"/>
      <c r="W157" s="249" t="s">
        <v>219</v>
      </c>
      <c r="X157" s="250">
        <f t="shared" si="39"/>
        <v>0</v>
      </c>
      <c r="Y157" s="250">
        <f t="shared" si="37"/>
        <v>0</v>
      </c>
      <c r="Z157" s="250">
        <f t="shared" si="36"/>
        <v>0</v>
      </c>
      <c r="AA157" s="256">
        <f t="shared" si="28"/>
        <v>0</v>
      </c>
      <c r="AB157" s="253"/>
      <c r="AC157" s="1782"/>
      <c r="AD157" s="249" t="s">
        <v>219</v>
      </c>
      <c r="AE157" s="250"/>
      <c r="AF157" s="250">
        <f t="shared" si="38"/>
        <v>0</v>
      </c>
      <c r="AG157" s="250"/>
      <c r="AH157" s="256">
        <f t="shared" si="29"/>
        <v>0</v>
      </c>
      <c r="AI157" s="253"/>
      <c r="AK157" s="255"/>
    </row>
    <row r="158" spans="1:37">
      <c r="A158" s="1779"/>
      <c r="B158" s="249" t="s">
        <v>220</v>
      </c>
      <c r="C158" s="250"/>
      <c r="D158" s="250"/>
      <c r="E158" s="250"/>
      <c r="F158" s="251">
        <f t="shared" si="40"/>
        <v>0</v>
      </c>
      <c r="G158" s="254"/>
      <c r="H158" s="1777"/>
      <c r="I158" s="249" t="s">
        <v>220</v>
      </c>
      <c r="J158" s="250"/>
      <c r="K158" s="250"/>
      <c r="L158" s="250"/>
      <c r="M158" s="256">
        <f t="shared" si="35"/>
        <v>0</v>
      </c>
      <c r="N158" s="254"/>
      <c r="O158" s="1782"/>
      <c r="P158" s="249" t="s">
        <v>220</v>
      </c>
      <c r="Q158" s="250" t="e">
        <f t="shared" si="31"/>
        <v>#REF!</v>
      </c>
      <c r="R158" s="250" t="e">
        <f t="shared" si="26"/>
        <v>#REF!</v>
      </c>
      <c r="S158" s="250" t="e">
        <f t="shared" si="30"/>
        <v>#REF!</v>
      </c>
      <c r="T158" s="256" t="e">
        <f t="shared" si="27"/>
        <v>#REF!</v>
      </c>
      <c r="U158" s="253"/>
      <c r="V158" s="1782"/>
      <c r="W158" s="249" t="s">
        <v>220</v>
      </c>
      <c r="X158" s="250">
        <f t="shared" si="39"/>
        <v>0</v>
      </c>
      <c r="Y158" s="250">
        <f t="shared" si="37"/>
        <v>0</v>
      </c>
      <c r="Z158" s="250">
        <f t="shared" si="36"/>
        <v>0</v>
      </c>
      <c r="AA158" s="256">
        <f t="shared" si="28"/>
        <v>0</v>
      </c>
      <c r="AB158" s="253"/>
      <c r="AC158" s="1782"/>
      <c r="AD158" s="249" t="s">
        <v>220</v>
      </c>
      <c r="AE158" s="250"/>
      <c r="AF158" s="250">
        <f t="shared" si="38"/>
        <v>0</v>
      </c>
      <c r="AG158" s="250"/>
      <c r="AH158" s="256">
        <f t="shared" si="29"/>
        <v>0</v>
      </c>
      <c r="AI158" s="253"/>
      <c r="AK158" s="255"/>
    </row>
    <row r="159" spans="1:37">
      <c r="A159" s="1779"/>
      <c r="B159" s="249" t="s">
        <v>221</v>
      </c>
      <c r="C159" s="250"/>
      <c r="D159" s="250"/>
      <c r="E159" s="250"/>
      <c r="F159" s="251">
        <f t="shared" si="40"/>
        <v>0</v>
      </c>
      <c r="G159" s="254"/>
      <c r="H159" s="1777"/>
      <c r="I159" s="249" t="s">
        <v>221</v>
      </c>
      <c r="J159" s="250"/>
      <c r="K159" s="250"/>
      <c r="L159" s="250"/>
      <c r="M159" s="256">
        <f t="shared" si="35"/>
        <v>0</v>
      </c>
      <c r="N159" s="254"/>
      <c r="O159" s="1782"/>
      <c r="P159" s="249" t="s">
        <v>221</v>
      </c>
      <c r="Q159" s="250" t="e">
        <f t="shared" si="31"/>
        <v>#REF!</v>
      </c>
      <c r="R159" s="250" t="e">
        <f t="shared" si="26"/>
        <v>#REF!</v>
      </c>
      <c r="S159" s="250" t="e">
        <f t="shared" si="30"/>
        <v>#REF!</v>
      </c>
      <c r="T159" s="256" t="e">
        <f t="shared" si="27"/>
        <v>#REF!</v>
      </c>
      <c r="U159" s="253"/>
      <c r="V159" s="1782"/>
      <c r="W159" s="249" t="s">
        <v>221</v>
      </c>
      <c r="X159" s="250">
        <f t="shared" si="39"/>
        <v>0</v>
      </c>
      <c r="Y159" s="250">
        <f t="shared" si="37"/>
        <v>0</v>
      </c>
      <c r="Z159" s="250">
        <f t="shared" si="36"/>
        <v>0</v>
      </c>
      <c r="AA159" s="256">
        <f t="shared" si="28"/>
        <v>0</v>
      </c>
      <c r="AB159" s="253"/>
      <c r="AC159" s="1782"/>
      <c r="AD159" s="249" t="s">
        <v>221</v>
      </c>
      <c r="AE159" s="250"/>
      <c r="AF159" s="250">
        <f t="shared" si="38"/>
        <v>0</v>
      </c>
      <c r="AG159" s="250"/>
      <c r="AH159" s="256">
        <f t="shared" si="29"/>
        <v>0</v>
      </c>
      <c r="AI159" s="253"/>
      <c r="AK159" s="255"/>
    </row>
    <row r="160" spans="1:37">
      <c r="A160" s="1779"/>
      <c r="B160" s="249" t="s">
        <v>222</v>
      </c>
      <c r="C160" s="250"/>
      <c r="D160" s="250"/>
      <c r="E160" s="250"/>
      <c r="F160" s="251">
        <f t="shared" si="40"/>
        <v>0</v>
      </c>
      <c r="G160" s="254"/>
      <c r="H160" s="1777"/>
      <c r="I160" s="249" t="s">
        <v>222</v>
      </c>
      <c r="J160" s="250"/>
      <c r="K160" s="250"/>
      <c r="L160" s="250"/>
      <c r="M160" s="256">
        <f t="shared" si="35"/>
        <v>0</v>
      </c>
      <c r="N160" s="254"/>
      <c r="O160" s="1782"/>
      <c r="P160" s="249" t="s">
        <v>222</v>
      </c>
      <c r="Q160" s="250" t="e">
        <f t="shared" si="31"/>
        <v>#REF!</v>
      </c>
      <c r="R160" s="250" t="e">
        <f t="shared" si="26"/>
        <v>#REF!</v>
      </c>
      <c r="S160" s="250" t="e">
        <f t="shared" si="30"/>
        <v>#REF!</v>
      </c>
      <c r="T160" s="256" t="e">
        <f t="shared" si="27"/>
        <v>#REF!</v>
      </c>
      <c r="U160" s="253"/>
      <c r="V160" s="1782"/>
      <c r="W160" s="249" t="s">
        <v>222</v>
      </c>
      <c r="X160" s="250">
        <f t="shared" si="39"/>
        <v>0</v>
      </c>
      <c r="Y160" s="250">
        <f t="shared" si="37"/>
        <v>0</v>
      </c>
      <c r="Z160" s="250">
        <f t="shared" si="36"/>
        <v>0</v>
      </c>
      <c r="AA160" s="256">
        <f t="shared" si="28"/>
        <v>0</v>
      </c>
      <c r="AB160" s="253"/>
      <c r="AC160" s="1782"/>
      <c r="AD160" s="249" t="s">
        <v>222</v>
      </c>
      <c r="AE160" s="250"/>
      <c r="AF160" s="250">
        <f t="shared" si="38"/>
        <v>0</v>
      </c>
      <c r="AG160" s="250"/>
      <c r="AH160" s="256">
        <f t="shared" si="29"/>
        <v>0</v>
      </c>
      <c r="AI160" s="253"/>
      <c r="AK160" s="255"/>
    </row>
    <row r="161" spans="1:37">
      <c r="A161" s="1779"/>
      <c r="B161" s="249" t="s">
        <v>223</v>
      </c>
      <c r="C161" s="250"/>
      <c r="D161" s="250"/>
      <c r="E161" s="250"/>
      <c r="F161" s="251">
        <f t="shared" si="40"/>
        <v>0</v>
      </c>
      <c r="G161" s="254"/>
      <c r="H161" s="1777"/>
      <c r="I161" s="249" t="s">
        <v>223</v>
      </c>
      <c r="J161" s="250"/>
      <c r="K161" s="250"/>
      <c r="L161" s="250"/>
      <c r="M161" s="256">
        <f t="shared" si="35"/>
        <v>0</v>
      </c>
      <c r="N161" s="254"/>
      <c r="O161" s="1782"/>
      <c r="P161" s="249" t="s">
        <v>223</v>
      </c>
      <c r="Q161" s="250" t="e">
        <f t="shared" si="31"/>
        <v>#REF!</v>
      </c>
      <c r="R161" s="250" t="e">
        <f>Q161*$D$5/12</f>
        <v>#REF!</v>
      </c>
      <c r="S161" s="250" t="e">
        <f t="shared" si="30"/>
        <v>#REF!</v>
      </c>
      <c r="T161" s="256" t="e">
        <f t="shared" si="27"/>
        <v>#REF!</v>
      </c>
      <c r="U161" s="253"/>
      <c r="V161" s="1782"/>
      <c r="W161" s="249" t="s">
        <v>223</v>
      </c>
      <c r="X161" s="250">
        <f t="shared" si="39"/>
        <v>0</v>
      </c>
      <c r="Y161" s="250">
        <f t="shared" si="37"/>
        <v>0</v>
      </c>
      <c r="Z161" s="250">
        <f t="shared" si="36"/>
        <v>0</v>
      </c>
      <c r="AA161" s="256">
        <f t="shared" si="28"/>
        <v>0</v>
      </c>
      <c r="AB161" s="253"/>
      <c r="AC161" s="1782"/>
      <c r="AD161" s="249" t="s">
        <v>223</v>
      </c>
      <c r="AE161" s="250"/>
      <c r="AF161" s="250">
        <f t="shared" si="38"/>
        <v>0</v>
      </c>
      <c r="AG161" s="250"/>
      <c r="AH161" s="256">
        <f t="shared" si="29"/>
        <v>0</v>
      </c>
      <c r="AI161" s="253"/>
      <c r="AK161" s="255"/>
    </row>
    <row r="162" spans="1:37">
      <c r="A162" s="1779"/>
      <c r="B162" s="249" t="s">
        <v>224</v>
      </c>
      <c r="C162" s="250"/>
      <c r="D162" s="250"/>
      <c r="E162" s="250"/>
      <c r="F162" s="251">
        <f>D162+E162</f>
        <v>0</v>
      </c>
      <c r="G162" s="254"/>
      <c r="H162" s="1777"/>
      <c r="I162" s="249" t="s">
        <v>224</v>
      </c>
      <c r="J162" s="250"/>
      <c r="K162" s="250"/>
      <c r="L162" s="250"/>
      <c r="M162" s="256">
        <f t="shared" si="35"/>
        <v>0</v>
      </c>
      <c r="N162" s="254"/>
      <c r="O162" s="1782"/>
      <c r="P162" s="249" t="s">
        <v>224</v>
      </c>
      <c r="Q162" s="250" t="e">
        <f t="shared" si="31"/>
        <v>#REF!</v>
      </c>
      <c r="R162" s="250" t="e">
        <f>Q162*$D$5/12</f>
        <v>#REF!</v>
      </c>
      <c r="S162" s="250" t="e">
        <f t="shared" si="30"/>
        <v>#REF!</v>
      </c>
      <c r="T162" s="256" t="e">
        <f t="shared" ref="T162:T199" si="41">R162+S162</f>
        <v>#REF!</v>
      </c>
      <c r="U162" s="253"/>
      <c r="V162" s="1782"/>
      <c r="W162" s="249" t="s">
        <v>224</v>
      </c>
      <c r="X162" s="250">
        <f t="shared" si="39"/>
        <v>0</v>
      </c>
      <c r="Y162" s="250">
        <f t="shared" si="37"/>
        <v>0</v>
      </c>
      <c r="Z162" s="250">
        <f t="shared" si="36"/>
        <v>0</v>
      </c>
      <c r="AA162" s="256">
        <f t="shared" ref="AA162:AA225" si="42">Y162+Z162</f>
        <v>0</v>
      </c>
      <c r="AB162" s="253"/>
      <c r="AC162" s="1782"/>
      <c r="AD162" s="249" t="s">
        <v>224</v>
      </c>
      <c r="AE162" s="250"/>
      <c r="AF162" s="250">
        <f t="shared" si="38"/>
        <v>0</v>
      </c>
      <c r="AG162" s="250"/>
      <c r="AH162" s="256">
        <f t="shared" ref="AH162:AH225" si="43">AF162+AG162</f>
        <v>0</v>
      </c>
      <c r="AI162" s="253"/>
      <c r="AK162" s="255"/>
    </row>
    <row r="163" spans="1:37">
      <c r="A163" s="1780"/>
      <c r="B163" s="249" t="s">
        <v>225</v>
      </c>
      <c r="C163" s="250"/>
      <c r="D163" s="250"/>
      <c r="E163" s="250"/>
      <c r="F163" s="251">
        <f>D163+E163</f>
        <v>0</v>
      </c>
      <c r="G163" s="254">
        <f>SUM(D152:D163)</f>
        <v>0</v>
      </c>
      <c r="H163" s="1777"/>
      <c r="I163" s="249" t="s">
        <v>225</v>
      </c>
      <c r="J163" s="250"/>
      <c r="K163" s="250"/>
      <c r="L163" s="250"/>
      <c r="M163" s="256">
        <f t="shared" si="35"/>
        <v>0</v>
      </c>
      <c r="N163" s="254">
        <f>SUM(K152:K163)</f>
        <v>0</v>
      </c>
      <c r="O163" s="1783"/>
      <c r="P163" s="249" t="s">
        <v>225</v>
      </c>
      <c r="Q163" s="250" t="e">
        <f t="shared" si="31"/>
        <v>#REF!</v>
      </c>
      <c r="R163" s="250" t="e">
        <f>Q163*$D$5/12</f>
        <v>#REF!</v>
      </c>
      <c r="S163" s="250" t="e">
        <f t="shared" si="30"/>
        <v>#REF!</v>
      </c>
      <c r="T163" s="256" t="e">
        <f t="shared" si="41"/>
        <v>#REF!</v>
      </c>
      <c r="U163" s="253" t="e">
        <f>SUM(R152:R163)</f>
        <v>#REF!</v>
      </c>
      <c r="V163" s="1783"/>
      <c r="W163" s="249" t="s">
        <v>225</v>
      </c>
      <c r="X163" s="250">
        <f t="shared" si="39"/>
        <v>0</v>
      </c>
      <c r="Y163" s="250">
        <f t="shared" si="37"/>
        <v>0</v>
      </c>
      <c r="Z163" s="250">
        <f t="shared" si="36"/>
        <v>0</v>
      </c>
      <c r="AA163" s="256">
        <f t="shared" si="42"/>
        <v>0</v>
      </c>
      <c r="AB163" s="253">
        <f>SUM(Y152:Y163)</f>
        <v>0</v>
      </c>
      <c r="AC163" s="1783"/>
      <c r="AD163" s="249" t="s">
        <v>225</v>
      </c>
      <c r="AE163" s="250"/>
      <c r="AF163" s="250">
        <f t="shared" si="38"/>
        <v>0</v>
      </c>
      <c r="AG163" s="250"/>
      <c r="AH163" s="256">
        <f t="shared" si="43"/>
        <v>0</v>
      </c>
      <c r="AI163" s="253">
        <f>SUM(AF152:AF163)</f>
        <v>0</v>
      </c>
      <c r="AJ163" s="230">
        <f>O152</f>
        <v>2034</v>
      </c>
      <c r="AK163" s="255" t="e">
        <f>G163+N163+U163+AB163+AI163</f>
        <v>#REF!</v>
      </c>
    </row>
    <row r="164" spans="1:37">
      <c r="A164" s="257"/>
      <c r="B164" s="249"/>
      <c r="C164" s="250"/>
      <c r="D164" s="250"/>
      <c r="E164" s="250"/>
      <c r="F164" s="251"/>
      <c r="G164" s="254"/>
      <c r="H164" s="257"/>
      <c r="I164" s="249"/>
      <c r="J164" s="250"/>
      <c r="K164" s="250"/>
      <c r="L164" s="250"/>
      <c r="M164" s="256"/>
      <c r="N164" s="254"/>
      <c r="O164" s="1781">
        <f>O152+1</f>
        <v>2035</v>
      </c>
      <c r="P164" s="249" t="s">
        <v>214</v>
      </c>
      <c r="Q164" s="250"/>
      <c r="R164" s="250"/>
      <c r="S164" s="250"/>
      <c r="T164" s="256">
        <f t="shared" si="41"/>
        <v>0</v>
      </c>
      <c r="U164" s="252"/>
      <c r="V164" s="1781">
        <v>2034</v>
      </c>
      <c r="W164" s="249" t="s">
        <v>214</v>
      </c>
      <c r="X164" s="250">
        <f t="shared" si="39"/>
        <v>0</v>
      </c>
      <c r="Y164" s="250">
        <f t="shared" si="37"/>
        <v>0</v>
      </c>
      <c r="Z164" s="250">
        <f>$X$5/Y$6</f>
        <v>0</v>
      </c>
      <c r="AA164" s="256">
        <f t="shared" si="42"/>
        <v>0</v>
      </c>
      <c r="AB164" s="252"/>
      <c r="AC164" s="1781">
        <v>2034</v>
      </c>
      <c r="AD164" s="249" t="s">
        <v>214</v>
      </c>
      <c r="AE164" s="250"/>
      <c r="AF164" s="250">
        <f t="shared" si="38"/>
        <v>0</v>
      </c>
      <c r="AG164" s="250"/>
      <c r="AH164" s="256">
        <f t="shared" si="43"/>
        <v>0</v>
      </c>
      <c r="AI164" s="252"/>
      <c r="AK164" s="255"/>
    </row>
    <row r="165" spans="1:37">
      <c r="A165" s="257"/>
      <c r="B165" s="249"/>
      <c r="C165" s="250"/>
      <c r="D165" s="250"/>
      <c r="E165" s="250"/>
      <c r="F165" s="251"/>
      <c r="G165" s="254"/>
      <c r="H165" s="257"/>
      <c r="I165" s="249"/>
      <c r="J165" s="250"/>
      <c r="K165" s="250"/>
      <c r="L165" s="250"/>
      <c r="M165" s="251"/>
      <c r="N165" s="254"/>
      <c r="O165" s="1782"/>
      <c r="P165" s="249" t="s">
        <v>215</v>
      </c>
      <c r="Q165" s="250"/>
      <c r="R165" s="250"/>
      <c r="S165" s="250"/>
      <c r="T165" s="256">
        <f t="shared" si="41"/>
        <v>0</v>
      </c>
      <c r="U165" s="253"/>
      <c r="V165" s="1782"/>
      <c r="W165" s="249" t="s">
        <v>215</v>
      </c>
      <c r="X165" s="250">
        <f t="shared" si="39"/>
        <v>0</v>
      </c>
      <c r="Y165" s="250">
        <f t="shared" si="37"/>
        <v>0</v>
      </c>
      <c r="Z165" s="250">
        <f t="shared" ref="Z165:Z228" si="44">$X$5/120</f>
        <v>0</v>
      </c>
      <c r="AA165" s="256">
        <f t="shared" si="42"/>
        <v>0</v>
      </c>
      <c r="AB165" s="253"/>
      <c r="AC165" s="1782"/>
      <c r="AD165" s="249" t="s">
        <v>215</v>
      </c>
      <c r="AE165" s="250"/>
      <c r="AF165" s="250">
        <f t="shared" si="38"/>
        <v>0</v>
      </c>
      <c r="AG165" s="250"/>
      <c r="AH165" s="256">
        <f t="shared" si="43"/>
        <v>0</v>
      </c>
      <c r="AI165" s="253"/>
      <c r="AK165" s="255"/>
    </row>
    <row r="166" spans="1:37">
      <c r="A166" s="257"/>
      <c r="B166" s="249"/>
      <c r="C166" s="250"/>
      <c r="D166" s="250"/>
      <c r="E166" s="250"/>
      <c r="F166" s="251"/>
      <c r="G166" s="254"/>
      <c r="H166" s="257"/>
      <c r="I166" s="249"/>
      <c r="J166" s="250"/>
      <c r="K166" s="250"/>
      <c r="L166" s="250"/>
      <c r="M166" s="251"/>
      <c r="N166" s="254"/>
      <c r="O166" s="1782"/>
      <c r="P166" s="249" t="s">
        <v>216</v>
      </c>
      <c r="Q166" s="250"/>
      <c r="R166" s="250"/>
      <c r="S166" s="250"/>
      <c r="T166" s="256">
        <f t="shared" si="41"/>
        <v>0</v>
      </c>
      <c r="U166" s="253"/>
      <c r="V166" s="1782"/>
      <c r="W166" s="249" t="s">
        <v>216</v>
      </c>
      <c r="X166" s="250">
        <f t="shared" si="39"/>
        <v>0</v>
      </c>
      <c r="Y166" s="250">
        <f t="shared" si="37"/>
        <v>0</v>
      </c>
      <c r="Z166" s="250">
        <f t="shared" si="44"/>
        <v>0</v>
      </c>
      <c r="AA166" s="256">
        <f t="shared" si="42"/>
        <v>0</v>
      </c>
      <c r="AB166" s="253"/>
      <c r="AC166" s="1782"/>
      <c r="AD166" s="249" t="s">
        <v>216</v>
      </c>
      <c r="AE166" s="250"/>
      <c r="AF166" s="250">
        <f t="shared" si="38"/>
        <v>0</v>
      </c>
      <c r="AG166" s="250"/>
      <c r="AH166" s="256">
        <f t="shared" si="43"/>
        <v>0</v>
      </c>
      <c r="AI166" s="253"/>
      <c r="AK166" s="255"/>
    </row>
    <row r="167" spans="1:37">
      <c r="A167" s="257"/>
      <c r="B167" s="249"/>
      <c r="C167" s="250"/>
      <c r="D167" s="250"/>
      <c r="E167" s="250"/>
      <c r="F167" s="251"/>
      <c r="G167" s="254"/>
      <c r="H167" s="257"/>
      <c r="I167" s="249"/>
      <c r="J167" s="250"/>
      <c r="K167" s="250"/>
      <c r="L167" s="250"/>
      <c r="M167" s="251"/>
      <c r="N167" s="254"/>
      <c r="O167" s="1782"/>
      <c r="P167" s="249" t="s">
        <v>217</v>
      </c>
      <c r="Q167" s="250"/>
      <c r="R167" s="250"/>
      <c r="S167" s="250"/>
      <c r="T167" s="256">
        <f t="shared" si="41"/>
        <v>0</v>
      </c>
      <c r="U167" s="253"/>
      <c r="V167" s="1782"/>
      <c r="W167" s="249" t="s">
        <v>217</v>
      </c>
      <c r="X167" s="250">
        <f t="shared" si="39"/>
        <v>0</v>
      </c>
      <c r="Y167" s="250">
        <f t="shared" si="37"/>
        <v>0</v>
      </c>
      <c r="Z167" s="250">
        <f t="shared" si="44"/>
        <v>0</v>
      </c>
      <c r="AA167" s="256">
        <f t="shared" si="42"/>
        <v>0</v>
      </c>
      <c r="AB167" s="253"/>
      <c r="AC167" s="1782"/>
      <c r="AD167" s="249" t="s">
        <v>217</v>
      </c>
      <c r="AE167" s="250"/>
      <c r="AF167" s="250">
        <f t="shared" si="38"/>
        <v>0</v>
      </c>
      <c r="AG167" s="250"/>
      <c r="AH167" s="256">
        <f t="shared" si="43"/>
        <v>0</v>
      </c>
      <c r="AI167" s="253"/>
      <c r="AK167" s="255"/>
    </row>
    <row r="168" spans="1:37">
      <c r="A168" s="257"/>
      <c r="B168" s="249"/>
      <c r="C168" s="250"/>
      <c r="D168" s="250"/>
      <c r="E168" s="250"/>
      <c r="F168" s="251"/>
      <c r="G168" s="254"/>
      <c r="H168" s="257"/>
      <c r="I168" s="249"/>
      <c r="J168" s="250"/>
      <c r="K168" s="250"/>
      <c r="L168" s="250"/>
      <c r="M168" s="251"/>
      <c r="N168" s="254"/>
      <c r="O168" s="1782"/>
      <c r="P168" s="249" t="s">
        <v>218</v>
      </c>
      <c r="Q168" s="250"/>
      <c r="R168" s="250"/>
      <c r="S168" s="250"/>
      <c r="T168" s="256">
        <f t="shared" si="41"/>
        <v>0</v>
      </c>
      <c r="U168" s="253"/>
      <c r="V168" s="1782"/>
      <c r="W168" s="249" t="s">
        <v>218</v>
      </c>
      <c r="X168" s="250">
        <f t="shared" si="39"/>
        <v>0</v>
      </c>
      <c r="Y168" s="250">
        <f t="shared" si="37"/>
        <v>0</v>
      </c>
      <c r="Z168" s="250">
        <f t="shared" si="44"/>
        <v>0</v>
      </c>
      <c r="AA168" s="256">
        <f t="shared" si="42"/>
        <v>0</v>
      </c>
      <c r="AB168" s="253"/>
      <c r="AC168" s="1782"/>
      <c r="AD168" s="249" t="s">
        <v>218</v>
      </c>
      <c r="AE168" s="250"/>
      <c r="AF168" s="250">
        <f t="shared" si="38"/>
        <v>0</v>
      </c>
      <c r="AG168" s="250"/>
      <c r="AH168" s="256">
        <f t="shared" si="43"/>
        <v>0</v>
      </c>
      <c r="AI168" s="253"/>
      <c r="AK168" s="255"/>
    </row>
    <row r="169" spans="1:37">
      <c r="A169" s="257"/>
      <c r="B169" s="249"/>
      <c r="C169" s="250"/>
      <c r="D169" s="250"/>
      <c r="E169" s="250"/>
      <c r="F169" s="251"/>
      <c r="G169" s="254"/>
      <c r="H169" s="257"/>
      <c r="I169" s="249"/>
      <c r="J169" s="250"/>
      <c r="K169" s="250"/>
      <c r="L169" s="250"/>
      <c r="M169" s="251"/>
      <c r="N169" s="254"/>
      <c r="O169" s="1782"/>
      <c r="P169" s="249" t="s">
        <v>219</v>
      </c>
      <c r="Q169" s="250"/>
      <c r="R169" s="250"/>
      <c r="S169" s="250"/>
      <c r="T169" s="256">
        <f t="shared" si="41"/>
        <v>0</v>
      </c>
      <c r="U169" s="253"/>
      <c r="V169" s="1782"/>
      <c r="W169" s="249" t="s">
        <v>219</v>
      </c>
      <c r="X169" s="250">
        <f t="shared" si="39"/>
        <v>0</v>
      </c>
      <c r="Y169" s="250">
        <f t="shared" si="37"/>
        <v>0</v>
      </c>
      <c r="Z169" s="250">
        <f t="shared" si="44"/>
        <v>0</v>
      </c>
      <c r="AA169" s="256">
        <f t="shared" si="42"/>
        <v>0</v>
      </c>
      <c r="AB169" s="253"/>
      <c r="AC169" s="1782"/>
      <c r="AD169" s="249" t="s">
        <v>219</v>
      </c>
      <c r="AE169" s="250"/>
      <c r="AF169" s="250">
        <f t="shared" si="38"/>
        <v>0</v>
      </c>
      <c r="AG169" s="250"/>
      <c r="AH169" s="256">
        <f t="shared" si="43"/>
        <v>0</v>
      </c>
      <c r="AI169" s="253"/>
      <c r="AK169" s="255"/>
    </row>
    <row r="170" spans="1:37">
      <c r="A170" s="257"/>
      <c r="B170" s="249"/>
      <c r="C170" s="250"/>
      <c r="D170" s="250"/>
      <c r="E170" s="250"/>
      <c r="F170" s="251"/>
      <c r="G170" s="254"/>
      <c r="H170" s="257"/>
      <c r="I170" s="249"/>
      <c r="J170" s="250"/>
      <c r="K170" s="250"/>
      <c r="L170" s="250"/>
      <c r="M170" s="251"/>
      <c r="N170" s="254"/>
      <c r="O170" s="1782"/>
      <c r="P170" s="249" t="s">
        <v>220</v>
      </c>
      <c r="Q170" s="250"/>
      <c r="R170" s="250"/>
      <c r="S170" s="250"/>
      <c r="T170" s="256">
        <f t="shared" si="41"/>
        <v>0</v>
      </c>
      <c r="U170" s="253"/>
      <c r="V170" s="1782"/>
      <c r="W170" s="249" t="s">
        <v>220</v>
      </c>
      <c r="X170" s="250">
        <f t="shared" si="39"/>
        <v>0</v>
      </c>
      <c r="Y170" s="250">
        <f t="shared" si="37"/>
        <v>0</v>
      </c>
      <c r="Z170" s="250">
        <f t="shared" si="44"/>
        <v>0</v>
      </c>
      <c r="AA170" s="256">
        <f t="shared" si="42"/>
        <v>0</v>
      </c>
      <c r="AB170" s="253"/>
      <c r="AC170" s="1782"/>
      <c r="AD170" s="249" t="s">
        <v>220</v>
      </c>
      <c r="AE170" s="250"/>
      <c r="AF170" s="250">
        <f t="shared" si="38"/>
        <v>0</v>
      </c>
      <c r="AG170" s="250"/>
      <c r="AH170" s="256">
        <f t="shared" si="43"/>
        <v>0</v>
      </c>
      <c r="AI170" s="253"/>
      <c r="AK170" s="255"/>
    </row>
    <row r="171" spans="1:37">
      <c r="A171" s="257"/>
      <c r="B171" s="249"/>
      <c r="C171" s="250"/>
      <c r="D171" s="250"/>
      <c r="E171" s="250"/>
      <c r="F171" s="251"/>
      <c r="G171" s="254"/>
      <c r="H171" s="257"/>
      <c r="I171" s="249"/>
      <c r="J171" s="250"/>
      <c r="K171" s="250"/>
      <c r="L171" s="250"/>
      <c r="M171" s="251"/>
      <c r="N171" s="254"/>
      <c r="O171" s="1782"/>
      <c r="P171" s="249" t="s">
        <v>221</v>
      </c>
      <c r="Q171" s="250"/>
      <c r="R171" s="250"/>
      <c r="S171" s="250"/>
      <c r="T171" s="256">
        <f t="shared" si="41"/>
        <v>0</v>
      </c>
      <c r="U171" s="253"/>
      <c r="V171" s="1782"/>
      <c r="W171" s="249" t="s">
        <v>221</v>
      </c>
      <c r="X171" s="250">
        <f t="shared" si="39"/>
        <v>0</v>
      </c>
      <c r="Y171" s="250">
        <f t="shared" si="37"/>
        <v>0</v>
      </c>
      <c r="Z171" s="250">
        <f t="shared" si="44"/>
        <v>0</v>
      </c>
      <c r="AA171" s="256">
        <f t="shared" si="42"/>
        <v>0</v>
      </c>
      <c r="AB171" s="253"/>
      <c r="AC171" s="1782"/>
      <c r="AD171" s="249" t="s">
        <v>221</v>
      </c>
      <c r="AE171" s="250"/>
      <c r="AF171" s="250">
        <f t="shared" si="38"/>
        <v>0</v>
      </c>
      <c r="AG171" s="250"/>
      <c r="AH171" s="256">
        <f t="shared" si="43"/>
        <v>0</v>
      </c>
      <c r="AI171" s="253"/>
      <c r="AK171" s="255"/>
    </row>
    <row r="172" spans="1:37">
      <c r="A172" s="257"/>
      <c r="B172" s="249"/>
      <c r="C172" s="250"/>
      <c r="D172" s="250"/>
      <c r="E172" s="250"/>
      <c r="F172" s="251"/>
      <c r="G172" s="254"/>
      <c r="H172" s="257"/>
      <c r="I172" s="249"/>
      <c r="J172" s="250"/>
      <c r="K172" s="250"/>
      <c r="L172" s="250"/>
      <c r="M172" s="251"/>
      <c r="N172" s="254"/>
      <c r="O172" s="1782"/>
      <c r="P172" s="249" t="s">
        <v>222</v>
      </c>
      <c r="Q172" s="250"/>
      <c r="R172" s="250"/>
      <c r="S172" s="250"/>
      <c r="T172" s="256">
        <f t="shared" si="41"/>
        <v>0</v>
      </c>
      <c r="U172" s="253"/>
      <c r="V172" s="1782"/>
      <c r="W172" s="249" t="s">
        <v>222</v>
      </c>
      <c r="X172" s="250">
        <f t="shared" si="39"/>
        <v>0</v>
      </c>
      <c r="Y172" s="250">
        <f t="shared" si="37"/>
        <v>0</v>
      </c>
      <c r="Z172" s="250">
        <f t="shared" si="44"/>
        <v>0</v>
      </c>
      <c r="AA172" s="256">
        <f t="shared" si="42"/>
        <v>0</v>
      </c>
      <c r="AB172" s="253"/>
      <c r="AC172" s="1782"/>
      <c r="AD172" s="249" t="s">
        <v>222</v>
      </c>
      <c r="AE172" s="250"/>
      <c r="AF172" s="250">
        <f t="shared" si="38"/>
        <v>0</v>
      </c>
      <c r="AG172" s="250"/>
      <c r="AH172" s="256">
        <f t="shared" si="43"/>
        <v>0</v>
      </c>
      <c r="AI172" s="253"/>
      <c r="AK172" s="255"/>
    </row>
    <row r="173" spans="1:37">
      <c r="A173" s="257"/>
      <c r="B173" s="249"/>
      <c r="C173" s="250"/>
      <c r="D173" s="250"/>
      <c r="E173" s="250"/>
      <c r="F173" s="251"/>
      <c r="G173" s="254"/>
      <c r="H173" s="257"/>
      <c r="I173" s="249"/>
      <c r="J173" s="250"/>
      <c r="K173" s="250"/>
      <c r="L173" s="250"/>
      <c r="M173" s="251"/>
      <c r="N173" s="254"/>
      <c r="O173" s="1782"/>
      <c r="P173" s="249" t="s">
        <v>223</v>
      </c>
      <c r="Q173" s="250"/>
      <c r="R173" s="250"/>
      <c r="S173" s="250"/>
      <c r="T173" s="256">
        <f t="shared" si="41"/>
        <v>0</v>
      </c>
      <c r="U173" s="253"/>
      <c r="V173" s="1782"/>
      <c r="W173" s="249" t="s">
        <v>223</v>
      </c>
      <c r="X173" s="250">
        <f t="shared" si="39"/>
        <v>0</v>
      </c>
      <c r="Y173" s="250">
        <f t="shared" si="37"/>
        <v>0</v>
      </c>
      <c r="Z173" s="250">
        <f t="shared" si="44"/>
        <v>0</v>
      </c>
      <c r="AA173" s="256">
        <f t="shared" si="42"/>
        <v>0</v>
      </c>
      <c r="AB173" s="253"/>
      <c r="AC173" s="1782"/>
      <c r="AD173" s="249" t="s">
        <v>223</v>
      </c>
      <c r="AE173" s="250"/>
      <c r="AF173" s="250">
        <f t="shared" si="38"/>
        <v>0</v>
      </c>
      <c r="AG173" s="250"/>
      <c r="AH173" s="256">
        <f t="shared" si="43"/>
        <v>0</v>
      </c>
      <c r="AI173" s="253"/>
      <c r="AK173" s="255"/>
    </row>
    <row r="174" spans="1:37">
      <c r="A174" s="257"/>
      <c r="B174" s="249"/>
      <c r="C174" s="250"/>
      <c r="D174" s="250"/>
      <c r="E174" s="250"/>
      <c r="F174" s="251"/>
      <c r="G174" s="254"/>
      <c r="H174" s="257"/>
      <c r="I174" s="249"/>
      <c r="J174" s="250"/>
      <c r="K174" s="250"/>
      <c r="L174" s="250"/>
      <c r="M174" s="251"/>
      <c r="N174" s="254"/>
      <c r="O174" s="1782"/>
      <c r="P174" s="249" t="s">
        <v>224</v>
      </c>
      <c r="Q174" s="250"/>
      <c r="R174" s="250"/>
      <c r="S174" s="250"/>
      <c r="T174" s="256">
        <f t="shared" si="41"/>
        <v>0</v>
      </c>
      <c r="U174" s="253"/>
      <c r="V174" s="1782"/>
      <c r="W174" s="249" t="s">
        <v>224</v>
      </c>
      <c r="X174" s="250">
        <f t="shared" si="39"/>
        <v>0</v>
      </c>
      <c r="Y174" s="250">
        <f t="shared" si="37"/>
        <v>0</v>
      </c>
      <c r="Z174" s="250">
        <f t="shared" si="44"/>
        <v>0</v>
      </c>
      <c r="AA174" s="256">
        <f t="shared" si="42"/>
        <v>0</v>
      </c>
      <c r="AB174" s="253"/>
      <c r="AC174" s="1782"/>
      <c r="AD174" s="249" t="s">
        <v>224</v>
      </c>
      <c r="AE174" s="250"/>
      <c r="AF174" s="250">
        <f t="shared" si="38"/>
        <v>0</v>
      </c>
      <c r="AG174" s="250"/>
      <c r="AH174" s="256">
        <f t="shared" si="43"/>
        <v>0</v>
      </c>
      <c r="AI174" s="253"/>
      <c r="AK174" s="255"/>
    </row>
    <row r="175" spans="1:37">
      <c r="A175" s="257"/>
      <c r="B175" s="249"/>
      <c r="C175" s="250"/>
      <c r="D175" s="250"/>
      <c r="E175" s="250"/>
      <c r="F175" s="251"/>
      <c r="G175" s="254"/>
      <c r="H175" s="257"/>
      <c r="I175" s="249"/>
      <c r="J175" s="250"/>
      <c r="K175" s="250"/>
      <c r="L175" s="250"/>
      <c r="M175" s="251"/>
      <c r="N175" s="254"/>
      <c r="O175" s="1783"/>
      <c r="P175" s="249" t="s">
        <v>225</v>
      </c>
      <c r="Q175" s="250"/>
      <c r="R175" s="250"/>
      <c r="S175" s="250"/>
      <c r="T175" s="256">
        <f t="shared" si="41"/>
        <v>0</v>
      </c>
      <c r="U175" s="253">
        <f>SUM(R164:R175)</f>
        <v>0</v>
      </c>
      <c r="V175" s="1783"/>
      <c r="W175" s="249" t="s">
        <v>225</v>
      </c>
      <c r="X175" s="250">
        <f t="shared" si="39"/>
        <v>0</v>
      </c>
      <c r="Y175" s="250">
        <f t="shared" si="37"/>
        <v>0</v>
      </c>
      <c r="Z175" s="250">
        <f t="shared" si="44"/>
        <v>0</v>
      </c>
      <c r="AA175" s="256">
        <f t="shared" si="42"/>
        <v>0</v>
      </c>
      <c r="AB175" s="253">
        <f>SUM(Y164:Y175)</f>
        <v>0</v>
      </c>
      <c r="AC175" s="1783"/>
      <c r="AD175" s="249" t="s">
        <v>225</v>
      </c>
      <c r="AE175" s="250"/>
      <c r="AF175" s="250">
        <f t="shared" si="38"/>
        <v>0</v>
      </c>
      <c r="AG175" s="250"/>
      <c r="AH175" s="256">
        <f t="shared" si="43"/>
        <v>0</v>
      </c>
      <c r="AI175" s="253">
        <f>SUM(AF164:AF175)</f>
        <v>0</v>
      </c>
      <c r="AJ175" s="230">
        <f>O164</f>
        <v>2035</v>
      </c>
      <c r="AK175" s="255">
        <f>G175+N175+U175+AB175+AI175</f>
        <v>0</v>
      </c>
    </row>
    <row r="176" spans="1:37">
      <c r="A176" s="257"/>
      <c r="B176" s="249"/>
      <c r="C176" s="250"/>
      <c r="D176" s="250"/>
      <c r="E176" s="250"/>
      <c r="F176" s="251"/>
      <c r="G176" s="254"/>
      <c r="H176" s="257"/>
      <c r="I176" s="249"/>
      <c r="J176" s="250"/>
      <c r="K176" s="250"/>
      <c r="L176" s="250"/>
      <c r="M176" s="251"/>
      <c r="N176" s="254"/>
      <c r="O176" s="1781">
        <f>O164+1</f>
        <v>2036</v>
      </c>
      <c r="P176" s="249" t="s">
        <v>214</v>
      </c>
      <c r="Q176" s="250"/>
      <c r="R176" s="250"/>
      <c r="S176" s="250"/>
      <c r="T176" s="256">
        <f t="shared" si="41"/>
        <v>0</v>
      </c>
      <c r="U176" s="252"/>
      <c r="V176" s="1781">
        <v>2035</v>
      </c>
      <c r="W176" s="249" t="s">
        <v>214</v>
      </c>
      <c r="X176" s="250">
        <f t="shared" si="39"/>
        <v>0</v>
      </c>
      <c r="Y176" s="250">
        <f t="shared" si="37"/>
        <v>0</v>
      </c>
      <c r="Z176" s="250">
        <f t="shared" si="44"/>
        <v>0</v>
      </c>
      <c r="AA176" s="256">
        <f t="shared" si="42"/>
        <v>0</v>
      </c>
      <c r="AB176" s="252"/>
      <c r="AC176" s="1781">
        <v>2035</v>
      </c>
      <c r="AD176" s="249" t="s">
        <v>214</v>
      </c>
      <c r="AE176" s="250"/>
      <c r="AF176" s="250">
        <f t="shared" si="38"/>
        <v>0</v>
      </c>
      <c r="AG176" s="250"/>
      <c r="AH176" s="256">
        <f t="shared" si="43"/>
        <v>0</v>
      </c>
      <c r="AI176" s="252"/>
      <c r="AK176" s="255"/>
    </row>
    <row r="177" spans="1:37">
      <c r="A177" s="257"/>
      <c r="B177" s="249"/>
      <c r="C177" s="250"/>
      <c r="D177" s="250"/>
      <c r="E177" s="250"/>
      <c r="F177" s="251"/>
      <c r="G177" s="254"/>
      <c r="H177" s="257"/>
      <c r="I177" s="249"/>
      <c r="J177" s="250"/>
      <c r="K177" s="250"/>
      <c r="L177" s="250"/>
      <c r="M177" s="251"/>
      <c r="N177" s="254"/>
      <c r="O177" s="1782"/>
      <c r="P177" s="249" t="s">
        <v>215</v>
      </c>
      <c r="Q177" s="250"/>
      <c r="R177" s="250"/>
      <c r="S177" s="250"/>
      <c r="T177" s="256">
        <f t="shared" si="41"/>
        <v>0</v>
      </c>
      <c r="U177" s="253"/>
      <c r="V177" s="1782"/>
      <c r="W177" s="249" t="s">
        <v>215</v>
      </c>
      <c r="X177" s="250">
        <f t="shared" si="39"/>
        <v>0</v>
      </c>
      <c r="Y177" s="250">
        <f t="shared" si="37"/>
        <v>0</v>
      </c>
      <c r="Z177" s="250">
        <f t="shared" si="44"/>
        <v>0</v>
      </c>
      <c r="AA177" s="256">
        <f t="shared" si="42"/>
        <v>0</v>
      </c>
      <c r="AB177" s="253"/>
      <c r="AC177" s="1782"/>
      <c r="AD177" s="249" t="s">
        <v>215</v>
      </c>
      <c r="AE177" s="250"/>
      <c r="AF177" s="250">
        <f t="shared" si="38"/>
        <v>0</v>
      </c>
      <c r="AG177" s="250"/>
      <c r="AH177" s="256">
        <f t="shared" si="43"/>
        <v>0</v>
      </c>
      <c r="AI177" s="253"/>
      <c r="AK177" s="255"/>
    </row>
    <row r="178" spans="1:37">
      <c r="A178" s="257"/>
      <c r="B178" s="249"/>
      <c r="C178" s="250"/>
      <c r="D178" s="250"/>
      <c r="E178" s="250"/>
      <c r="F178" s="251"/>
      <c r="G178" s="254"/>
      <c r="H178" s="257"/>
      <c r="I178" s="249"/>
      <c r="J178" s="250"/>
      <c r="K178" s="250"/>
      <c r="L178" s="250"/>
      <c r="M178" s="251"/>
      <c r="N178" s="254"/>
      <c r="O178" s="1782"/>
      <c r="P178" s="249" t="s">
        <v>216</v>
      </c>
      <c r="Q178" s="250"/>
      <c r="R178" s="250"/>
      <c r="S178" s="250"/>
      <c r="T178" s="256">
        <f t="shared" si="41"/>
        <v>0</v>
      </c>
      <c r="U178" s="253"/>
      <c r="V178" s="1782"/>
      <c r="W178" s="249" t="s">
        <v>216</v>
      </c>
      <c r="X178" s="250">
        <f t="shared" si="39"/>
        <v>0</v>
      </c>
      <c r="Y178" s="250">
        <f t="shared" si="37"/>
        <v>0</v>
      </c>
      <c r="Z178" s="250">
        <f t="shared" si="44"/>
        <v>0</v>
      </c>
      <c r="AA178" s="256">
        <f t="shared" si="42"/>
        <v>0</v>
      </c>
      <c r="AB178" s="253"/>
      <c r="AC178" s="1782"/>
      <c r="AD178" s="249" t="s">
        <v>216</v>
      </c>
      <c r="AE178" s="250"/>
      <c r="AF178" s="250">
        <f t="shared" si="38"/>
        <v>0</v>
      </c>
      <c r="AG178" s="250"/>
      <c r="AH178" s="256">
        <f t="shared" si="43"/>
        <v>0</v>
      </c>
      <c r="AI178" s="253"/>
      <c r="AK178" s="255"/>
    </row>
    <row r="179" spans="1:37">
      <c r="A179" s="257"/>
      <c r="B179" s="249"/>
      <c r="C179" s="250"/>
      <c r="D179" s="250"/>
      <c r="E179" s="250"/>
      <c r="F179" s="251"/>
      <c r="G179" s="254"/>
      <c r="H179" s="257"/>
      <c r="I179" s="249"/>
      <c r="J179" s="250"/>
      <c r="K179" s="250"/>
      <c r="L179" s="250"/>
      <c r="M179" s="251"/>
      <c r="N179" s="254"/>
      <c r="O179" s="1782"/>
      <c r="P179" s="249" t="s">
        <v>217</v>
      </c>
      <c r="Q179" s="250"/>
      <c r="R179" s="250"/>
      <c r="S179" s="250"/>
      <c r="T179" s="256">
        <f t="shared" si="41"/>
        <v>0</v>
      </c>
      <c r="U179" s="253"/>
      <c r="V179" s="1782"/>
      <c r="W179" s="249" t="s">
        <v>217</v>
      </c>
      <c r="X179" s="250">
        <f t="shared" si="39"/>
        <v>0</v>
      </c>
      <c r="Y179" s="250">
        <f t="shared" si="37"/>
        <v>0</v>
      </c>
      <c r="Z179" s="250">
        <f t="shared" si="44"/>
        <v>0</v>
      </c>
      <c r="AA179" s="256">
        <f t="shared" si="42"/>
        <v>0</v>
      </c>
      <c r="AB179" s="253"/>
      <c r="AC179" s="1782"/>
      <c r="AD179" s="249" t="s">
        <v>217</v>
      </c>
      <c r="AE179" s="250"/>
      <c r="AF179" s="250">
        <f t="shared" si="38"/>
        <v>0</v>
      </c>
      <c r="AG179" s="250"/>
      <c r="AH179" s="256">
        <f t="shared" si="43"/>
        <v>0</v>
      </c>
      <c r="AI179" s="253"/>
      <c r="AK179" s="255"/>
    </row>
    <row r="180" spans="1:37">
      <c r="A180" s="257"/>
      <c r="B180" s="249"/>
      <c r="C180" s="250"/>
      <c r="D180" s="250"/>
      <c r="E180" s="250"/>
      <c r="F180" s="251"/>
      <c r="G180" s="254"/>
      <c r="H180" s="257"/>
      <c r="I180" s="249"/>
      <c r="J180" s="250"/>
      <c r="K180" s="250"/>
      <c r="L180" s="250"/>
      <c r="M180" s="251"/>
      <c r="N180" s="254"/>
      <c r="O180" s="1782"/>
      <c r="P180" s="249" t="s">
        <v>218</v>
      </c>
      <c r="Q180" s="250"/>
      <c r="R180" s="250"/>
      <c r="S180" s="250"/>
      <c r="T180" s="256">
        <f t="shared" si="41"/>
        <v>0</v>
      </c>
      <c r="U180" s="253"/>
      <c r="V180" s="1782"/>
      <c r="W180" s="249" t="s">
        <v>218</v>
      </c>
      <c r="X180" s="250">
        <f t="shared" si="39"/>
        <v>0</v>
      </c>
      <c r="Y180" s="250">
        <f t="shared" si="37"/>
        <v>0</v>
      </c>
      <c r="Z180" s="250">
        <f t="shared" si="44"/>
        <v>0</v>
      </c>
      <c r="AA180" s="256">
        <f t="shared" si="42"/>
        <v>0</v>
      </c>
      <c r="AB180" s="253"/>
      <c r="AC180" s="1782"/>
      <c r="AD180" s="249" t="s">
        <v>218</v>
      </c>
      <c r="AE180" s="250"/>
      <c r="AF180" s="250">
        <f t="shared" si="38"/>
        <v>0</v>
      </c>
      <c r="AG180" s="250"/>
      <c r="AH180" s="256">
        <f t="shared" si="43"/>
        <v>0</v>
      </c>
      <c r="AI180" s="253"/>
      <c r="AK180" s="255"/>
    </row>
    <row r="181" spans="1:37">
      <c r="A181" s="257"/>
      <c r="B181" s="249"/>
      <c r="C181" s="250"/>
      <c r="D181" s="250"/>
      <c r="E181" s="250"/>
      <c r="F181" s="251"/>
      <c r="G181" s="254"/>
      <c r="H181" s="257"/>
      <c r="I181" s="249"/>
      <c r="J181" s="250"/>
      <c r="K181" s="250"/>
      <c r="L181" s="250"/>
      <c r="M181" s="251"/>
      <c r="N181" s="254"/>
      <c r="O181" s="1782"/>
      <c r="P181" s="249" t="s">
        <v>219</v>
      </c>
      <c r="Q181" s="250"/>
      <c r="R181" s="250"/>
      <c r="S181" s="250"/>
      <c r="T181" s="256">
        <f t="shared" si="41"/>
        <v>0</v>
      </c>
      <c r="U181" s="253"/>
      <c r="V181" s="1782"/>
      <c r="W181" s="249" t="s">
        <v>219</v>
      </c>
      <c r="X181" s="250">
        <f t="shared" si="39"/>
        <v>0</v>
      </c>
      <c r="Y181" s="250">
        <f t="shared" si="37"/>
        <v>0</v>
      </c>
      <c r="Z181" s="250">
        <f t="shared" si="44"/>
        <v>0</v>
      </c>
      <c r="AA181" s="256">
        <f t="shared" si="42"/>
        <v>0</v>
      </c>
      <c r="AB181" s="253"/>
      <c r="AC181" s="1782"/>
      <c r="AD181" s="249" t="s">
        <v>219</v>
      </c>
      <c r="AE181" s="250"/>
      <c r="AF181" s="250">
        <f t="shared" si="38"/>
        <v>0</v>
      </c>
      <c r="AG181" s="250"/>
      <c r="AH181" s="256">
        <f t="shared" si="43"/>
        <v>0</v>
      </c>
      <c r="AI181" s="253"/>
      <c r="AK181" s="255"/>
    </row>
    <row r="182" spans="1:37">
      <c r="A182" s="257"/>
      <c r="B182" s="249"/>
      <c r="C182" s="250"/>
      <c r="D182" s="250"/>
      <c r="E182" s="250"/>
      <c r="F182" s="251"/>
      <c r="G182" s="254"/>
      <c r="H182" s="257"/>
      <c r="I182" s="249"/>
      <c r="J182" s="250"/>
      <c r="K182" s="250"/>
      <c r="L182" s="250"/>
      <c r="M182" s="251"/>
      <c r="N182" s="254"/>
      <c r="O182" s="1782"/>
      <c r="P182" s="249" t="s">
        <v>220</v>
      </c>
      <c r="Q182" s="250"/>
      <c r="R182" s="250"/>
      <c r="S182" s="250"/>
      <c r="T182" s="256">
        <f t="shared" si="41"/>
        <v>0</v>
      </c>
      <c r="U182" s="253"/>
      <c r="V182" s="1782"/>
      <c r="W182" s="249" t="s">
        <v>220</v>
      </c>
      <c r="X182" s="250">
        <f t="shared" si="39"/>
        <v>0</v>
      </c>
      <c r="Y182" s="250">
        <f t="shared" si="37"/>
        <v>0</v>
      </c>
      <c r="Z182" s="250">
        <f t="shared" si="44"/>
        <v>0</v>
      </c>
      <c r="AA182" s="256">
        <f t="shared" si="42"/>
        <v>0</v>
      </c>
      <c r="AB182" s="253"/>
      <c r="AC182" s="1782"/>
      <c r="AD182" s="249" t="s">
        <v>220</v>
      </c>
      <c r="AE182" s="250"/>
      <c r="AF182" s="250">
        <f t="shared" si="38"/>
        <v>0</v>
      </c>
      <c r="AG182" s="250"/>
      <c r="AH182" s="256">
        <f t="shared" si="43"/>
        <v>0</v>
      </c>
      <c r="AI182" s="253"/>
      <c r="AK182" s="255"/>
    </row>
    <row r="183" spans="1:37">
      <c r="A183" s="257"/>
      <c r="B183" s="249"/>
      <c r="C183" s="250"/>
      <c r="D183" s="250"/>
      <c r="E183" s="250"/>
      <c r="F183" s="251"/>
      <c r="G183" s="254"/>
      <c r="H183" s="257"/>
      <c r="I183" s="249"/>
      <c r="J183" s="250"/>
      <c r="K183" s="250"/>
      <c r="L183" s="250"/>
      <c r="M183" s="251"/>
      <c r="N183" s="254"/>
      <c r="O183" s="1782"/>
      <c r="P183" s="249" t="s">
        <v>221</v>
      </c>
      <c r="Q183" s="250"/>
      <c r="R183" s="250"/>
      <c r="S183" s="250"/>
      <c r="T183" s="256">
        <f t="shared" si="41"/>
        <v>0</v>
      </c>
      <c r="U183" s="253"/>
      <c r="V183" s="1782"/>
      <c r="W183" s="249" t="s">
        <v>221</v>
      </c>
      <c r="X183" s="250">
        <f t="shared" si="39"/>
        <v>0</v>
      </c>
      <c r="Y183" s="250">
        <f t="shared" si="37"/>
        <v>0</v>
      </c>
      <c r="Z183" s="250">
        <f t="shared" si="44"/>
        <v>0</v>
      </c>
      <c r="AA183" s="256">
        <f t="shared" si="42"/>
        <v>0</v>
      </c>
      <c r="AB183" s="253"/>
      <c r="AC183" s="1782"/>
      <c r="AD183" s="249" t="s">
        <v>221</v>
      </c>
      <c r="AE183" s="250"/>
      <c r="AF183" s="250">
        <f t="shared" si="38"/>
        <v>0</v>
      </c>
      <c r="AG183" s="250"/>
      <c r="AH183" s="256">
        <f t="shared" si="43"/>
        <v>0</v>
      </c>
      <c r="AI183" s="253"/>
      <c r="AK183" s="255"/>
    </row>
    <row r="184" spans="1:37">
      <c r="A184" s="257"/>
      <c r="B184" s="249"/>
      <c r="C184" s="250"/>
      <c r="D184" s="250"/>
      <c r="E184" s="250"/>
      <c r="F184" s="251"/>
      <c r="G184" s="254"/>
      <c r="H184" s="257"/>
      <c r="I184" s="249"/>
      <c r="J184" s="250"/>
      <c r="K184" s="250"/>
      <c r="L184" s="250"/>
      <c r="M184" s="251"/>
      <c r="N184" s="254"/>
      <c r="O184" s="1782"/>
      <c r="P184" s="249" t="s">
        <v>222</v>
      </c>
      <c r="Q184" s="250"/>
      <c r="R184" s="250"/>
      <c r="S184" s="250"/>
      <c r="T184" s="256">
        <f t="shared" si="41"/>
        <v>0</v>
      </c>
      <c r="U184" s="253"/>
      <c r="V184" s="1782"/>
      <c r="W184" s="249" t="s">
        <v>222</v>
      </c>
      <c r="X184" s="250">
        <f t="shared" si="39"/>
        <v>0</v>
      </c>
      <c r="Y184" s="250">
        <f t="shared" si="37"/>
        <v>0</v>
      </c>
      <c r="Z184" s="250">
        <f t="shared" si="44"/>
        <v>0</v>
      </c>
      <c r="AA184" s="256">
        <f t="shared" si="42"/>
        <v>0</v>
      </c>
      <c r="AB184" s="253"/>
      <c r="AC184" s="1782"/>
      <c r="AD184" s="249" t="s">
        <v>222</v>
      </c>
      <c r="AE184" s="250"/>
      <c r="AF184" s="250">
        <f t="shared" si="38"/>
        <v>0</v>
      </c>
      <c r="AG184" s="250"/>
      <c r="AH184" s="256">
        <f t="shared" si="43"/>
        <v>0</v>
      </c>
      <c r="AI184" s="253"/>
      <c r="AK184" s="255"/>
    </row>
    <row r="185" spans="1:37">
      <c r="A185" s="257"/>
      <c r="B185" s="249"/>
      <c r="C185" s="250"/>
      <c r="D185" s="250"/>
      <c r="E185" s="250"/>
      <c r="F185" s="251"/>
      <c r="G185" s="254"/>
      <c r="H185" s="257"/>
      <c r="I185" s="249"/>
      <c r="J185" s="250"/>
      <c r="K185" s="250"/>
      <c r="L185" s="250"/>
      <c r="M185" s="251"/>
      <c r="N185" s="254"/>
      <c r="O185" s="1782"/>
      <c r="P185" s="249" t="s">
        <v>223</v>
      </c>
      <c r="Q185" s="250"/>
      <c r="R185" s="250"/>
      <c r="S185" s="250"/>
      <c r="T185" s="256">
        <f t="shared" si="41"/>
        <v>0</v>
      </c>
      <c r="U185" s="253"/>
      <c r="V185" s="1782"/>
      <c r="W185" s="249" t="s">
        <v>223</v>
      </c>
      <c r="X185" s="250">
        <f t="shared" si="39"/>
        <v>0</v>
      </c>
      <c r="Y185" s="250">
        <f t="shared" si="37"/>
        <v>0</v>
      </c>
      <c r="Z185" s="250">
        <f t="shared" si="44"/>
        <v>0</v>
      </c>
      <c r="AA185" s="256">
        <f t="shared" si="42"/>
        <v>0</v>
      </c>
      <c r="AB185" s="253"/>
      <c r="AC185" s="1782"/>
      <c r="AD185" s="249" t="s">
        <v>223</v>
      </c>
      <c r="AE185" s="250"/>
      <c r="AF185" s="250">
        <f t="shared" si="38"/>
        <v>0</v>
      </c>
      <c r="AG185" s="250"/>
      <c r="AH185" s="256">
        <f t="shared" si="43"/>
        <v>0</v>
      </c>
      <c r="AI185" s="253"/>
      <c r="AK185" s="255"/>
    </row>
    <row r="186" spans="1:37">
      <c r="A186" s="257"/>
      <c r="B186" s="249"/>
      <c r="C186" s="250"/>
      <c r="D186" s="250"/>
      <c r="E186" s="250"/>
      <c r="F186" s="251"/>
      <c r="G186" s="254"/>
      <c r="H186" s="257"/>
      <c r="I186" s="249"/>
      <c r="J186" s="250"/>
      <c r="K186" s="250"/>
      <c r="L186" s="250"/>
      <c r="M186" s="251"/>
      <c r="N186" s="254"/>
      <c r="O186" s="1782"/>
      <c r="P186" s="249" t="s">
        <v>224</v>
      </c>
      <c r="Q186" s="250"/>
      <c r="R186" s="250"/>
      <c r="S186" s="250"/>
      <c r="T186" s="256">
        <f t="shared" si="41"/>
        <v>0</v>
      </c>
      <c r="U186" s="253"/>
      <c r="V186" s="1782"/>
      <c r="W186" s="249" t="s">
        <v>224</v>
      </c>
      <c r="X186" s="250">
        <f t="shared" si="39"/>
        <v>0</v>
      </c>
      <c r="Y186" s="250">
        <f t="shared" si="37"/>
        <v>0</v>
      </c>
      <c r="Z186" s="250">
        <f t="shared" si="44"/>
        <v>0</v>
      </c>
      <c r="AA186" s="256">
        <f t="shared" si="42"/>
        <v>0</v>
      </c>
      <c r="AB186" s="253"/>
      <c r="AC186" s="1782"/>
      <c r="AD186" s="249" t="s">
        <v>224</v>
      </c>
      <c r="AE186" s="250"/>
      <c r="AF186" s="250">
        <f t="shared" si="38"/>
        <v>0</v>
      </c>
      <c r="AG186" s="250"/>
      <c r="AH186" s="256">
        <f t="shared" si="43"/>
        <v>0</v>
      </c>
      <c r="AI186" s="253"/>
      <c r="AK186" s="255"/>
    </row>
    <row r="187" spans="1:37">
      <c r="A187" s="257"/>
      <c r="B187" s="249"/>
      <c r="C187" s="250"/>
      <c r="D187" s="250"/>
      <c r="E187" s="250"/>
      <c r="F187" s="251"/>
      <c r="G187" s="254"/>
      <c r="H187" s="257"/>
      <c r="I187" s="249"/>
      <c r="J187" s="250"/>
      <c r="K187" s="250"/>
      <c r="L187" s="250"/>
      <c r="M187" s="251"/>
      <c r="N187" s="254"/>
      <c r="O187" s="1783"/>
      <c r="P187" s="249" t="s">
        <v>225</v>
      </c>
      <c r="Q187" s="250"/>
      <c r="R187" s="250"/>
      <c r="S187" s="250"/>
      <c r="T187" s="256">
        <f t="shared" si="41"/>
        <v>0</v>
      </c>
      <c r="U187" s="254">
        <f>SUM(R176:R187)</f>
        <v>0</v>
      </c>
      <c r="V187" s="1783"/>
      <c r="W187" s="249" t="s">
        <v>225</v>
      </c>
      <c r="X187" s="250">
        <f t="shared" si="39"/>
        <v>0</v>
      </c>
      <c r="Y187" s="250">
        <f t="shared" si="37"/>
        <v>0</v>
      </c>
      <c r="Z187" s="250">
        <f t="shared" si="44"/>
        <v>0</v>
      </c>
      <c r="AA187" s="256">
        <f t="shared" si="42"/>
        <v>0</v>
      </c>
      <c r="AB187" s="254">
        <f>SUM(Y176:Y187)</f>
        <v>0</v>
      </c>
      <c r="AC187" s="1783"/>
      <c r="AD187" s="249" t="s">
        <v>225</v>
      </c>
      <c r="AE187" s="250"/>
      <c r="AF187" s="250">
        <f t="shared" si="38"/>
        <v>0</v>
      </c>
      <c r="AG187" s="250"/>
      <c r="AH187" s="256">
        <f t="shared" si="43"/>
        <v>0</v>
      </c>
      <c r="AI187" s="254">
        <f>SUM(AF176:AF187)</f>
        <v>0</v>
      </c>
      <c r="AJ187" s="230">
        <f>O176</f>
        <v>2036</v>
      </c>
      <c r="AK187" s="255">
        <f>G187+N187+U187+AB187+AI187</f>
        <v>0</v>
      </c>
    </row>
    <row r="188" spans="1:37">
      <c r="A188" s="257"/>
      <c r="B188" s="249"/>
      <c r="C188" s="250"/>
      <c r="D188" s="250"/>
      <c r="E188" s="250"/>
      <c r="F188" s="251"/>
      <c r="G188" s="254"/>
      <c r="H188" s="257"/>
      <c r="I188" s="249"/>
      <c r="J188" s="250"/>
      <c r="K188" s="250"/>
      <c r="L188" s="250"/>
      <c r="M188" s="251"/>
      <c r="N188" s="254"/>
      <c r="O188" s="1781">
        <f>O176+1</f>
        <v>2037</v>
      </c>
      <c r="P188" s="249" t="s">
        <v>214</v>
      </c>
      <c r="Q188" s="250"/>
      <c r="R188" s="250"/>
      <c r="S188" s="250"/>
      <c r="T188" s="251">
        <f t="shared" si="41"/>
        <v>0</v>
      </c>
      <c r="U188" s="254"/>
      <c r="V188" s="1781">
        <v>2036</v>
      </c>
      <c r="W188" s="249" t="s">
        <v>214</v>
      </c>
      <c r="X188" s="250">
        <f t="shared" si="39"/>
        <v>0</v>
      </c>
      <c r="Y188" s="250">
        <f>X188*$Y$5/12</f>
        <v>0</v>
      </c>
      <c r="Z188" s="250">
        <f t="shared" si="44"/>
        <v>0</v>
      </c>
      <c r="AA188" s="256">
        <f t="shared" si="42"/>
        <v>0</v>
      </c>
      <c r="AB188" s="258"/>
      <c r="AC188" s="1781">
        <v>2036</v>
      </c>
      <c r="AD188" s="249" t="s">
        <v>214</v>
      </c>
      <c r="AE188" s="250">
        <f>AE5-AE6</f>
        <v>0</v>
      </c>
      <c r="AF188" s="250">
        <f>AE188*$Y$5/12</f>
        <v>0</v>
      </c>
      <c r="AG188" s="250">
        <f>AE$5/AF$6</f>
        <v>0</v>
      </c>
      <c r="AH188" s="256">
        <f t="shared" si="43"/>
        <v>0</v>
      </c>
      <c r="AI188" s="258"/>
      <c r="AK188" s="255"/>
    </row>
    <row r="189" spans="1:37">
      <c r="A189" s="257"/>
      <c r="B189" s="249"/>
      <c r="C189" s="250"/>
      <c r="D189" s="250"/>
      <c r="E189" s="250"/>
      <c r="F189" s="251"/>
      <c r="G189" s="254"/>
      <c r="H189" s="257"/>
      <c r="I189" s="249"/>
      <c r="J189" s="250"/>
      <c r="K189" s="250"/>
      <c r="L189" s="250"/>
      <c r="M189" s="251"/>
      <c r="N189" s="254"/>
      <c r="O189" s="1782"/>
      <c r="P189" s="249" t="s">
        <v>215</v>
      </c>
      <c r="Q189" s="250"/>
      <c r="R189" s="250"/>
      <c r="S189" s="250"/>
      <c r="T189" s="251">
        <f t="shared" si="41"/>
        <v>0</v>
      </c>
      <c r="U189" s="254"/>
      <c r="V189" s="1782"/>
      <c r="W189" s="249" t="s">
        <v>215</v>
      </c>
      <c r="X189" s="250">
        <f t="shared" si="39"/>
        <v>0</v>
      </c>
      <c r="Y189" s="250">
        <f t="shared" si="37"/>
        <v>0</v>
      </c>
      <c r="Z189" s="250">
        <f t="shared" si="44"/>
        <v>0</v>
      </c>
      <c r="AA189" s="256">
        <f t="shared" si="42"/>
        <v>0</v>
      </c>
      <c r="AB189" s="259"/>
      <c r="AC189" s="1782"/>
      <c r="AD189" s="249" t="s">
        <v>215</v>
      </c>
      <c r="AE189" s="250">
        <f>AE188-AG188</f>
        <v>0</v>
      </c>
      <c r="AF189" s="250">
        <f t="shared" si="38"/>
        <v>0</v>
      </c>
      <c r="AG189" s="250">
        <f>AE$5/AF$6</f>
        <v>0</v>
      </c>
      <c r="AH189" s="256">
        <f t="shared" si="43"/>
        <v>0</v>
      </c>
      <c r="AI189" s="259"/>
      <c r="AK189" s="255"/>
    </row>
    <row r="190" spans="1:37">
      <c r="A190" s="257"/>
      <c r="B190" s="249"/>
      <c r="C190" s="250"/>
      <c r="D190" s="250"/>
      <c r="E190" s="250"/>
      <c r="F190" s="251"/>
      <c r="G190" s="254"/>
      <c r="H190" s="257"/>
      <c r="I190" s="249"/>
      <c r="J190" s="250"/>
      <c r="K190" s="250"/>
      <c r="L190" s="250"/>
      <c r="M190" s="251"/>
      <c r="N190" s="254"/>
      <c r="O190" s="1782"/>
      <c r="P190" s="249" t="s">
        <v>216</v>
      </c>
      <c r="Q190" s="250"/>
      <c r="R190" s="250"/>
      <c r="S190" s="250"/>
      <c r="T190" s="251">
        <f t="shared" si="41"/>
        <v>0</v>
      </c>
      <c r="U190" s="254"/>
      <c r="V190" s="1782"/>
      <c r="W190" s="249" t="s">
        <v>216</v>
      </c>
      <c r="X190" s="250">
        <f t="shared" si="39"/>
        <v>0</v>
      </c>
      <c r="Y190" s="250">
        <f t="shared" si="37"/>
        <v>0</v>
      </c>
      <c r="Z190" s="250">
        <f t="shared" si="44"/>
        <v>0</v>
      </c>
      <c r="AA190" s="256">
        <f t="shared" si="42"/>
        <v>0</v>
      </c>
      <c r="AB190" s="259"/>
      <c r="AC190" s="1782"/>
      <c r="AD190" s="249" t="s">
        <v>216</v>
      </c>
      <c r="AE190" s="250">
        <f t="shared" ref="AE190:AE201" si="45">AE189-AG189</f>
        <v>0</v>
      </c>
      <c r="AF190" s="250">
        <f t="shared" si="38"/>
        <v>0</v>
      </c>
      <c r="AG190" s="250">
        <f t="shared" ref="AG190:AG253" si="46">AE$5/AF$6</f>
        <v>0</v>
      </c>
      <c r="AH190" s="256">
        <f t="shared" si="43"/>
        <v>0</v>
      </c>
      <c r="AI190" s="259"/>
      <c r="AK190" s="255"/>
    </row>
    <row r="191" spans="1:37">
      <c r="A191" s="257"/>
      <c r="B191" s="249"/>
      <c r="C191" s="250"/>
      <c r="D191" s="250"/>
      <c r="E191" s="250"/>
      <c r="F191" s="251"/>
      <c r="G191" s="254"/>
      <c r="H191" s="257"/>
      <c r="I191" s="249"/>
      <c r="J191" s="250"/>
      <c r="K191" s="250"/>
      <c r="L191" s="250"/>
      <c r="M191" s="251"/>
      <c r="N191" s="254"/>
      <c r="O191" s="1782"/>
      <c r="P191" s="249" t="s">
        <v>217</v>
      </c>
      <c r="Q191" s="250"/>
      <c r="R191" s="250"/>
      <c r="S191" s="250"/>
      <c r="T191" s="251">
        <f t="shared" si="41"/>
        <v>0</v>
      </c>
      <c r="U191" s="254"/>
      <c r="V191" s="1782"/>
      <c r="W191" s="249" t="s">
        <v>217</v>
      </c>
      <c r="X191" s="250">
        <f t="shared" si="39"/>
        <v>0</v>
      </c>
      <c r="Y191" s="250">
        <f t="shared" si="37"/>
        <v>0</v>
      </c>
      <c r="Z191" s="250">
        <f t="shared" si="44"/>
        <v>0</v>
      </c>
      <c r="AA191" s="256">
        <f t="shared" si="42"/>
        <v>0</v>
      </c>
      <c r="AB191" s="259"/>
      <c r="AC191" s="1782"/>
      <c r="AD191" s="249" t="s">
        <v>217</v>
      </c>
      <c r="AE191" s="250">
        <f t="shared" si="45"/>
        <v>0</v>
      </c>
      <c r="AF191" s="250">
        <f t="shared" si="38"/>
        <v>0</v>
      </c>
      <c r="AG191" s="250">
        <f t="shared" si="46"/>
        <v>0</v>
      </c>
      <c r="AH191" s="256">
        <f t="shared" si="43"/>
        <v>0</v>
      </c>
      <c r="AI191" s="259"/>
      <c r="AK191" s="255"/>
    </row>
    <row r="192" spans="1:37">
      <c r="A192" s="257"/>
      <c r="B192" s="249"/>
      <c r="C192" s="250"/>
      <c r="D192" s="250"/>
      <c r="E192" s="250"/>
      <c r="F192" s="251"/>
      <c r="G192" s="254"/>
      <c r="H192" s="257"/>
      <c r="I192" s="249"/>
      <c r="J192" s="250"/>
      <c r="K192" s="250"/>
      <c r="L192" s="250"/>
      <c r="M192" s="251"/>
      <c r="N192" s="254"/>
      <c r="O192" s="1782"/>
      <c r="P192" s="249" t="s">
        <v>218</v>
      </c>
      <c r="Q192" s="250"/>
      <c r="R192" s="250"/>
      <c r="S192" s="250"/>
      <c r="T192" s="251">
        <f t="shared" si="41"/>
        <v>0</v>
      </c>
      <c r="U192" s="254"/>
      <c r="V192" s="1782"/>
      <c r="W192" s="249" t="s">
        <v>218</v>
      </c>
      <c r="X192" s="250">
        <f t="shared" si="39"/>
        <v>0</v>
      </c>
      <c r="Y192" s="250">
        <f t="shared" si="37"/>
        <v>0</v>
      </c>
      <c r="Z192" s="250">
        <f t="shared" si="44"/>
        <v>0</v>
      </c>
      <c r="AA192" s="256">
        <f t="shared" si="42"/>
        <v>0</v>
      </c>
      <c r="AB192" s="259"/>
      <c r="AC192" s="1782"/>
      <c r="AD192" s="249" t="s">
        <v>218</v>
      </c>
      <c r="AE192" s="250">
        <f t="shared" si="45"/>
        <v>0</v>
      </c>
      <c r="AF192" s="250">
        <f t="shared" si="38"/>
        <v>0</v>
      </c>
      <c r="AG192" s="250">
        <f t="shared" si="46"/>
        <v>0</v>
      </c>
      <c r="AH192" s="256">
        <f t="shared" si="43"/>
        <v>0</v>
      </c>
      <c r="AI192" s="259"/>
      <c r="AK192" s="255"/>
    </row>
    <row r="193" spans="1:37">
      <c r="A193" s="257"/>
      <c r="B193" s="249"/>
      <c r="C193" s="250"/>
      <c r="D193" s="250"/>
      <c r="E193" s="250"/>
      <c r="F193" s="251"/>
      <c r="G193" s="254"/>
      <c r="H193" s="257"/>
      <c r="I193" s="249"/>
      <c r="J193" s="250"/>
      <c r="K193" s="250"/>
      <c r="L193" s="250"/>
      <c r="M193" s="251"/>
      <c r="N193" s="254"/>
      <c r="O193" s="1782"/>
      <c r="P193" s="249" t="s">
        <v>219</v>
      </c>
      <c r="Q193" s="250"/>
      <c r="R193" s="250"/>
      <c r="S193" s="250"/>
      <c r="T193" s="251">
        <f t="shared" si="41"/>
        <v>0</v>
      </c>
      <c r="U193" s="254"/>
      <c r="V193" s="1782"/>
      <c r="W193" s="249" t="s">
        <v>219</v>
      </c>
      <c r="X193" s="250">
        <f t="shared" si="39"/>
        <v>0</v>
      </c>
      <c r="Y193" s="250">
        <f t="shared" si="37"/>
        <v>0</v>
      </c>
      <c r="Z193" s="250">
        <f t="shared" si="44"/>
        <v>0</v>
      </c>
      <c r="AA193" s="256">
        <f t="shared" si="42"/>
        <v>0</v>
      </c>
      <c r="AB193" s="259"/>
      <c r="AC193" s="1782"/>
      <c r="AD193" s="249" t="s">
        <v>219</v>
      </c>
      <c r="AE193" s="250">
        <f t="shared" si="45"/>
        <v>0</v>
      </c>
      <c r="AF193" s="250">
        <f t="shared" si="38"/>
        <v>0</v>
      </c>
      <c r="AG193" s="250">
        <f t="shared" si="46"/>
        <v>0</v>
      </c>
      <c r="AH193" s="256">
        <f t="shared" si="43"/>
        <v>0</v>
      </c>
      <c r="AI193" s="259"/>
      <c r="AK193" s="255"/>
    </row>
    <row r="194" spans="1:37">
      <c r="A194" s="257"/>
      <c r="B194" s="249"/>
      <c r="C194" s="250"/>
      <c r="D194" s="250"/>
      <c r="E194" s="250"/>
      <c r="F194" s="251"/>
      <c r="G194" s="254"/>
      <c r="H194" s="257"/>
      <c r="I194" s="249"/>
      <c r="J194" s="250"/>
      <c r="K194" s="250"/>
      <c r="L194" s="250"/>
      <c r="M194" s="251"/>
      <c r="N194" s="254"/>
      <c r="O194" s="1782"/>
      <c r="P194" s="249" t="s">
        <v>220</v>
      </c>
      <c r="Q194" s="250"/>
      <c r="R194" s="250"/>
      <c r="S194" s="250"/>
      <c r="T194" s="251">
        <f t="shared" si="41"/>
        <v>0</v>
      </c>
      <c r="U194" s="254"/>
      <c r="V194" s="1782"/>
      <c r="W194" s="249" t="s">
        <v>220</v>
      </c>
      <c r="X194" s="250">
        <f t="shared" si="39"/>
        <v>0</v>
      </c>
      <c r="Y194" s="250">
        <f t="shared" si="37"/>
        <v>0</v>
      </c>
      <c r="Z194" s="250">
        <f t="shared" si="44"/>
        <v>0</v>
      </c>
      <c r="AA194" s="256">
        <f t="shared" si="42"/>
        <v>0</v>
      </c>
      <c r="AB194" s="259"/>
      <c r="AC194" s="1782"/>
      <c r="AD194" s="249" t="s">
        <v>220</v>
      </c>
      <c r="AE194" s="250">
        <f t="shared" si="45"/>
        <v>0</v>
      </c>
      <c r="AF194" s="250">
        <f t="shared" si="38"/>
        <v>0</v>
      </c>
      <c r="AG194" s="250">
        <f t="shared" si="46"/>
        <v>0</v>
      </c>
      <c r="AH194" s="256">
        <f t="shared" si="43"/>
        <v>0</v>
      </c>
      <c r="AI194" s="259"/>
      <c r="AK194" s="255"/>
    </row>
    <row r="195" spans="1:37">
      <c r="A195" s="257"/>
      <c r="B195" s="249"/>
      <c r="C195" s="250"/>
      <c r="D195" s="250"/>
      <c r="E195" s="250"/>
      <c r="F195" s="251"/>
      <c r="G195" s="254"/>
      <c r="H195" s="257"/>
      <c r="I195" s="249"/>
      <c r="J195" s="250"/>
      <c r="K195" s="250"/>
      <c r="L195" s="250"/>
      <c r="M195" s="251"/>
      <c r="N195" s="254"/>
      <c r="O195" s="1782"/>
      <c r="P195" s="249" t="s">
        <v>221</v>
      </c>
      <c r="Q195" s="250"/>
      <c r="R195" s="250"/>
      <c r="S195" s="250"/>
      <c r="T195" s="251">
        <f t="shared" si="41"/>
        <v>0</v>
      </c>
      <c r="U195" s="254"/>
      <c r="V195" s="1782"/>
      <c r="W195" s="249" t="s">
        <v>221</v>
      </c>
      <c r="X195" s="250">
        <f t="shared" si="39"/>
        <v>0</v>
      </c>
      <c r="Y195" s="250">
        <f t="shared" si="37"/>
        <v>0</v>
      </c>
      <c r="Z195" s="250">
        <f t="shared" si="44"/>
        <v>0</v>
      </c>
      <c r="AA195" s="256">
        <f t="shared" si="42"/>
        <v>0</v>
      </c>
      <c r="AB195" s="259"/>
      <c r="AC195" s="1782"/>
      <c r="AD195" s="249" t="s">
        <v>221</v>
      </c>
      <c r="AE195" s="250">
        <f t="shared" si="45"/>
        <v>0</v>
      </c>
      <c r="AF195" s="250">
        <f t="shared" si="38"/>
        <v>0</v>
      </c>
      <c r="AG195" s="250">
        <f t="shared" si="46"/>
        <v>0</v>
      </c>
      <c r="AH195" s="256">
        <f t="shared" si="43"/>
        <v>0</v>
      </c>
      <c r="AI195" s="259"/>
      <c r="AK195" s="255"/>
    </row>
    <row r="196" spans="1:37">
      <c r="A196" s="257"/>
      <c r="B196" s="249"/>
      <c r="C196" s="250"/>
      <c r="D196" s="250"/>
      <c r="E196" s="250"/>
      <c r="F196" s="251"/>
      <c r="G196" s="254"/>
      <c r="H196" s="257"/>
      <c r="I196" s="249"/>
      <c r="J196" s="250"/>
      <c r="K196" s="250"/>
      <c r="L196" s="250"/>
      <c r="M196" s="251"/>
      <c r="N196" s="254"/>
      <c r="O196" s="1782"/>
      <c r="P196" s="249" t="s">
        <v>222</v>
      </c>
      <c r="Q196" s="250"/>
      <c r="R196" s="250"/>
      <c r="S196" s="250"/>
      <c r="T196" s="251">
        <f t="shared" si="41"/>
        <v>0</v>
      </c>
      <c r="U196" s="254"/>
      <c r="V196" s="1782"/>
      <c r="W196" s="249" t="s">
        <v>222</v>
      </c>
      <c r="X196" s="250">
        <f t="shared" si="39"/>
        <v>0</v>
      </c>
      <c r="Y196" s="250">
        <f t="shared" si="37"/>
        <v>0</v>
      </c>
      <c r="Z196" s="250">
        <f t="shared" si="44"/>
        <v>0</v>
      </c>
      <c r="AA196" s="256">
        <f t="shared" si="42"/>
        <v>0</v>
      </c>
      <c r="AB196" s="259"/>
      <c r="AC196" s="1782"/>
      <c r="AD196" s="249" t="s">
        <v>222</v>
      </c>
      <c r="AE196" s="250">
        <f t="shared" si="45"/>
        <v>0</v>
      </c>
      <c r="AF196" s="250">
        <f t="shared" si="38"/>
        <v>0</v>
      </c>
      <c r="AG196" s="250">
        <f t="shared" si="46"/>
        <v>0</v>
      </c>
      <c r="AH196" s="256">
        <f t="shared" si="43"/>
        <v>0</v>
      </c>
      <c r="AI196" s="259"/>
      <c r="AK196" s="255"/>
    </row>
    <row r="197" spans="1:37">
      <c r="A197" s="257"/>
      <c r="B197" s="249"/>
      <c r="C197" s="250"/>
      <c r="D197" s="250"/>
      <c r="E197" s="250"/>
      <c r="F197" s="251"/>
      <c r="G197" s="254"/>
      <c r="H197" s="257"/>
      <c r="I197" s="249"/>
      <c r="J197" s="250"/>
      <c r="K197" s="250"/>
      <c r="L197" s="250"/>
      <c r="M197" s="251"/>
      <c r="N197" s="254"/>
      <c r="O197" s="1782"/>
      <c r="P197" s="249" t="s">
        <v>223</v>
      </c>
      <c r="Q197" s="250"/>
      <c r="R197" s="250"/>
      <c r="S197" s="250"/>
      <c r="T197" s="251">
        <f t="shared" si="41"/>
        <v>0</v>
      </c>
      <c r="U197" s="254"/>
      <c r="V197" s="1782"/>
      <c r="W197" s="249" t="s">
        <v>223</v>
      </c>
      <c r="X197" s="250">
        <f t="shared" si="39"/>
        <v>0</v>
      </c>
      <c r="Y197" s="250">
        <f t="shared" si="37"/>
        <v>0</v>
      </c>
      <c r="Z197" s="250">
        <f t="shared" si="44"/>
        <v>0</v>
      </c>
      <c r="AA197" s="256">
        <f t="shared" si="42"/>
        <v>0</v>
      </c>
      <c r="AB197" s="259"/>
      <c r="AC197" s="1782"/>
      <c r="AD197" s="249" t="s">
        <v>223</v>
      </c>
      <c r="AE197" s="250">
        <f t="shared" si="45"/>
        <v>0</v>
      </c>
      <c r="AF197" s="250">
        <f t="shared" si="38"/>
        <v>0</v>
      </c>
      <c r="AG197" s="250">
        <f t="shared" si="46"/>
        <v>0</v>
      </c>
      <c r="AH197" s="256">
        <f t="shared" si="43"/>
        <v>0</v>
      </c>
      <c r="AI197" s="259"/>
      <c r="AK197" s="255"/>
    </row>
    <row r="198" spans="1:37">
      <c r="A198" s="257"/>
      <c r="B198" s="249"/>
      <c r="C198" s="250"/>
      <c r="D198" s="250"/>
      <c r="E198" s="250"/>
      <c r="F198" s="251"/>
      <c r="G198" s="254"/>
      <c r="H198" s="257"/>
      <c r="I198" s="249"/>
      <c r="J198" s="250"/>
      <c r="K198" s="250"/>
      <c r="L198" s="250"/>
      <c r="M198" s="251"/>
      <c r="N198" s="254"/>
      <c r="O198" s="1782"/>
      <c r="P198" s="249" t="s">
        <v>224</v>
      </c>
      <c r="Q198" s="250"/>
      <c r="R198" s="250"/>
      <c r="S198" s="250"/>
      <c r="T198" s="251">
        <f t="shared" si="41"/>
        <v>0</v>
      </c>
      <c r="U198" s="254"/>
      <c r="V198" s="1782"/>
      <c r="W198" s="249" t="s">
        <v>224</v>
      </c>
      <c r="X198" s="250">
        <f t="shared" si="39"/>
        <v>0</v>
      </c>
      <c r="Y198" s="250">
        <f t="shared" si="37"/>
        <v>0</v>
      </c>
      <c r="Z198" s="250">
        <f t="shared" si="44"/>
        <v>0</v>
      </c>
      <c r="AA198" s="256">
        <f t="shared" si="42"/>
        <v>0</v>
      </c>
      <c r="AB198" s="259"/>
      <c r="AC198" s="1782"/>
      <c r="AD198" s="249" t="s">
        <v>224</v>
      </c>
      <c r="AE198" s="250">
        <f t="shared" si="45"/>
        <v>0</v>
      </c>
      <c r="AF198" s="250">
        <f t="shared" si="38"/>
        <v>0</v>
      </c>
      <c r="AG198" s="250">
        <f t="shared" si="46"/>
        <v>0</v>
      </c>
      <c r="AH198" s="256">
        <f t="shared" si="43"/>
        <v>0</v>
      </c>
      <c r="AI198" s="259"/>
      <c r="AK198" s="255"/>
    </row>
    <row r="199" spans="1:37">
      <c r="A199" s="257"/>
      <c r="B199" s="249"/>
      <c r="C199" s="250"/>
      <c r="D199" s="250"/>
      <c r="E199" s="250"/>
      <c r="F199" s="251"/>
      <c r="G199" s="254"/>
      <c r="H199" s="257"/>
      <c r="I199" s="249"/>
      <c r="J199" s="250"/>
      <c r="K199" s="250"/>
      <c r="L199" s="250"/>
      <c r="M199" s="251"/>
      <c r="N199" s="254"/>
      <c r="O199" s="1783"/>
      <c r="P199" s="249" t="s">
        <v>225</v>
      </c>
      <c r="Q199" s="250"/>
      <c r="R199" s="250"/>
      <c r="S199" s="250"/>
      <c r="T199" s="251">
        <f t="shared" si="41"/>
        <v>0</v>
      </c>
      <c r="U199" s="254"/>
      <c r="V199" s="1783"/>
      <c r="W199" s="249" t="s">
        <v>225</v>
      </c>
      <c r="X199" s="250">
        <f t="shared" si="39"/>
        <v>0</v>
      </c>
      <c r="Y199" s="250">
        <f t="shared" si="37"/>
        <v>0</v>
      </c>
      <c r="Z199" s="250">
        <f t="shared" si="44"/>
        <v>0</v>
      </c>
      <c r="AA199" s="256">
        <f t="shared" si="42"/>
        <v>0</v>
      </c>
      <c r="AB199" s="260">
        <f>SUM(Y188:Y199)</f>
        <v>0</v>
      </c>
      <c r="AC199" s="1783"/>
      <c r="AD199" s="249" t="s">
        <v>225</v>
      </c>
      <c r="AE199" s="250">
        <f t="shared" si="45"/>
        <v>0</v>
      </c>
      <c r="AF199" s="250">
        <f t="shared" si="38"/>
        <v>0</v>
      </c>
      <c r="AG199" s="250">
        <f t="shared" si="46"/>
        <v>0</v>
      </c>
      <c r="AH199" s="256">
        <f t="shared" si="43"/>
        <v>0</v>
      </c>
      <c r="AI199" s="260">
        <f>SUM(AF188:AF199)</f>
        <v>0</v>
      </c>
      <c r="AJ199" s="230">
        <f>O188</f>
        <v>2037</v>
      </c>
      <c r="AK199" s="255">
        <f>G199+N199+U199+AB199+AI199</f>
        <v>0</v>
      </c>
    </row>
    <row r="200" spans="1:37" hidden="1">
      <c r="A200" s="257"/>
      <c r="B200" s="249"/>
      <c r="C200" s="250"/>
      <c r="D200" s="250"/>
      <c r="E200" s="250"/>
      <c r="F200" s="251"/>
      <c r="G200" s="254"/>
      <c r="H200" s="257"/>
      <c r="I200" s="249"/>
      <c r="J200" s="250"/>
      <c r="K200" s="250"/>
      <c r="L200" s="250"/>
      <c r="M200" s="251"/>
      <c r="N200" s="254"/>
      <c r="O200" s="261"/>
      <c r="P200" s="249"/>
      <c r="Q200" s="250"/>
      <c r="R200" s="250"/>
      <c r="S200" s="250"/>
      <c r="T200" s="251"/>
      <c r="U200" s="254"/>
      <c r="V200" s="1781">
        <v>2037</v>
      </c>
      <c r="W200" s="249" t="s">
        <v>214</v>
      </c>
      <c r="X200" s="250">
        <f t="shared" si="39"/>
        <v>0</v>
      </c>
      <c r="Y200" s="250">
        <f t="shared" si="37"/>
        <v>0</v>
      </c>
      <c r="Z200" s="250">
        <f t="shared" si="44"/>
        <v>0</v>
      </c>
      <c r="AA200" s="256">
        <f t="shared" si="42"/>
        <v>0</v>
      </c>
      <c r="AB200" s="252"/>
      <c r="AC200" s="1781">
        <v>2037</v>
      </c>
      <c r="AD200" s="249" t="s">
        <v>214</v>
      </c>
      <c r="AE200" s="250">
        <f t="shared" si="45"/>
        <v>0</v>
      </c>
      <c r="AF200" s="250">
        <f t="shared" si="38"/>
        <v>0</v>
      </c>
      <c r="AG200" s="250">
        <f t="shared" si="46"/>
        <v>0</v>
      </c>
      <c r="AH200" s="256">
        <f t="shared" si="43"/>
        <v>0</v>
      </c>
      <c r="AI200" s="252"/>
      <c r="AK200" s="255"/>
    </row>
    <row r="201" spans="1:37" hidden="1">
      <c r="A201" s="257"/>
      <c r="B201" s="249"/>
      <c r="C201" s="250"/>
      <c r="D201" s="250"/>
      <c r="E201" s="250"/>
      <c r="F201" s="251"/>
      <c r="G201" s="254"/>
      <c r="H201" s="257"/>
      <c r="I201" s="249"/>
      <c r="J201" s="250"/>
      <c r="K201" s="250"/>
      <c r="L201" s="250"/>
      <c r="M201" s="251"/>
      <c r="N201" s="254"/>
      <c r="O201" s="261"/>
      <c r="P201" s="249"/>
      <c r="Q201" s="250"/>
      <c r="R201" s="250"/>
      <c r="S201" s="250"/>
      <c r="T201" s="251"/>
      <c r="U201" s="254"/>
      <c r="V201" s="1782"/>
      <c r="W201" s="249" t="s">
        <v>215</v>
      </c>
      <c r="X201" s="250">
        <f t="shared" si="39"/>
        <v>0</v>
      </c>
      <c r="Y201" s="250">
        <f t="shared" si="37"/>
        <v>0</v>
      </c>
      <c r="Z201" s="250">
        <f t="shared" si="44"/>
        <v>0</v>
      </c>
      <c r="AA201" s="256">
        <f t="shared" si="42"/>
        <v>0</v>
      </c>
      <c r="AB201" s="253"/>
      <c r="AC201" s="1782"/>
      <c r="AD201" s="249" t="s">
        <v>215</v>
      </c>
      <c r="AE201" s="250">
        <f t="shared" si="45"/>
        <v>0</v>
      </c>
      <c r="AF201" s="250">
        <f t="shared" si="38"/>
        <v>0</v>
      </c>
      <c r="AG201" s="250">
        <f t="shared" si="46"/>
        <v>0</v>
      </c>
      <c r="AH201" s="256">
        <f t="shared" si="43"/>
        <v>0</v>
      </c>
      <c r="AI201" s="253"/>
      <c r="AK201" s="255"/>
    </row>
    <row r="202" spans="1:37" hidden="1">
      <c r="A202" s="257"/>
      <c r="B202" s="249"/>
      <c r="C202" s="250"/>
      <c r="D202" s="250"/>
      <c r="E202" s="250"/>
      <c r="F202" s="251"/>
      <c r="G202" s="254"/>
      <c r="H202" s="257"/>
      <c r="I202" s="249"/>
      <c r="J202" s="250"/>
      <c r="K202" s="250"/>
      <c r="L202" s="250"/>
      <c r="M202" s="251"/>
      <c r="N202" s="254"/>
      <c r="O202" s="261"/>
      <c r="P202" s="249"/>
      <c r="Q202" s="250"/>
      <c r="R202" s="250"/>
      <c r="S202" s="250"/>
      <c r="T202" s="251"/>
      <c r="U202" s="254"/>
      <c r="V202" s="1782"/>
      <c r="W202" s="249" t="s">
        <v>216</v>
      </c>
      <c r="X202" s="250">
        <f t="shared" si="39"/>
        <v>0</v>
      </c>
      <c r="Y202" s="250">
        <f t="shared" si="37"/>
        <v>0</v>
      </c>
      <c r="Z202" s="250">
        <f t="shared" si="44"/>
        <v>0</v>
      </c>
      <c r="AA202" s="256">
        <f t="shared" si="42"/>
        <v>0</v>
      </c>
      <c r="AB202" s="253"/>
      <c r="AC202" s="1782"/>
      <c r="AD202" s="249" t="s">
        <v>216</v>
      </c>
      <c r="AE202" s="250">
        <f>AE201-AG201</f>
        <v>0</v>
      </c>
      <c r="AF202" s="250">
        <f t="shared" si="38"/>
        <v>0</v>
      </c>
      <c r="AG202" s="250">
        <f t="shared" si="46"/>
        <v>0</v>
      </c>
      <c r="AH202" s="256">
        <f t="shared" si="43"/>
        <v>0</v>
      </c>
      <c r="AI202" s="253"/>
      <c r="AK202" s="255"/>
    </row>
    <row r="203" spans="1:37" hidden="1">
      <c r="A203" s="257"/>
      <c r="B203" s="249"/>
      <c r="C203" s="250"/>
      <c r="D203" s="250"/>
      <c r="E203" s="250"/>
      <c r="F203" s="251"/>
      <c r="G203" s="254"/>
      <c r="H203" s="257"/>
      <c r="I203" s="249"/>
      <c r="J203" s="250"/>
      <c r="K203" s="250"/>
      <c r="L203" s="250"/>
      <c r="M203" s="251"/>
      <c r="N203" s="254"/>
      <c r="O203" s="261"/>
      <c r="P203" s="249"/>
      <c r="Q203" s="250"/>
      <c r="R203" s="250"/>
      <c r="S203" s="250"/>
      <c r="T203" s="251"/>
      <c r="U203" s="254"/>
      <c r="V203" s="1782"/>
      <c r="W203" s="249" t="s">
        <v>217</v>
      </c>
      <c r="X203" s="250">
        <f t="shared" si="39"/>
        <v>0</v>
      </c>
      <c r="Y203" s="250">
        <f t="shared" si="37"/>
        <v>0</v>
      </c>
      <c r="Z203" s="250">
        <f t="shared" si="44"/>
        <v>0</v>
      </c>
      <c r="AA203" s="256">
        <f t="shared" si="42"/>
        <v>0</v>
      </c>
      <c r="AB203" s="253"/>
      <c r="AC203" s="1782"/>
      <c r="AD203" s="249" t="s">
        <v>217</v>
      </c>
      <c r="AE203" s="250">
        <f>AE202-AG202</f>
        <v>0</v>
      </c>
      <c r="AF203" s="250">
        <f t="shared" si="38"/>
        <v>0</v>
      </c>
      <c r="AG203" s="250">
        <f t="shared" si="46"/>
        <v>0</v>
      </c>
      <c r="AH203" s="256">
        <f t="shared" si="43"/>
        <v>0</v>
      </c>
      <c r="AI203" s="253"/>
      <c r="AK203" s="255"/>
    </row>
    <row r="204" spans="1:37" hidden="1">
      <c r="A204" s="257"/>
      <c r="B204" s="249"/>
      <c r="C204" s="250"/>
      <c r="D204" s="250"/>
      <c r="E204" s="250"/>
      <c r="F204" s="251"/>
      <c r="G204" s="254"/>
      <c r="H204" s="257"/>
      <c r="I204" s="249"/>
      <c r="J204" s="250"/>
      <c r="K204" s="250"/>
      <c r="L204" s="250"/>
      <c r="M204" s="251"/>
      <c r="N204" s="254"/>
      <c r="O204" s="261"/>
      <c r="P204" s="249"/>
      <c r="Q204" s="250"/>
      <c r="R204" s="250"/>
      <c r="S204" s="250"/>
      <c r="T204" s="251"/>
      <c r="U204" s="254"/>
      <c r="V204" s="1782"/>
      <c r="W204" s="249" t="s">
        <v>218</v>
      </c>
      <c r="X204" s="250">
        <f t="shared" si="39"/>
        <v>0</v>
      </c>
      <c r="Y204" s="250">
        <f t="shared" si="37"/>
        <v>0</v>
      </c>
      <c r="Z204" s="250">
        <f t="shared" si="44"/>
        <v>0</v>
      </c>
      <c r="AA204" s="256">
        <f t="shared" si="42"/>
        <v>0</v>
      </c>
      <c r="AB204" s="253"/>
      <c r="AC204" s="1782"/>
      <c r="AD204" s="249" t="s">
        <v>218</v>
      </c>
      <c r="AE204" s="250">
        <f>AE203-AG203</f>
        <v>0</v>
      </c>
      <c r="AF204" s="250">
        <f t="shared" si="38"/>
        <v>0</v>
      </c>
      <c r="AG204" s="250">
        <f t="shared" si="46"/>
        <v>0</v>
      </c>
      <c r="AH204" s="256">
        <f t="shared" si="43"/>
        <v>0</v>
      </c>
      <c r="AI204" s="253"/>
      <c r="AK204" s="255"/>
    </row>
    <row r="205" spans="1:37" hidden="1">
      <c r="A205" s="257"/>
      <c r="B205" s="249"/>
      <c r="C205" s="250"/>
      <c r="D205" s="250"/>
      <c r="E205" s="250"/>
      <c r="F205" s="251"/>
      <c r="G205" s="254"/>
      <c r="H205" s="257"/>
      <c r="I205" s="249"/>
      <c r="J205" s="250"/>
      <c r="K205" s="250"/>
      <c r="L205" s="250"/>
      <c r="M205" s="251"/>
      <c r="N205" s="254"/>
      <c r="O205" s="261"/>
      <c r="P205" s="249"/>
      <c r="Q205" s="250"/>
      <c r="R205" s="250"/>
      <c r="S205" s="250"/>
      <c r="T205" s="251"/>
      <c r="U205" s="254"/>
      <c r="V205" s="1782"/>
      <c r="W205" s="249" t="s">
        <v>219</v>
      </c>
      <c r="X205" s="250">
        <f t="shared" si="39"/>
        <v>0</v>
      </c>
      <c r="Y205" s="250">
        <f t="shared" si="37"/>
        <v>0</v>
      </c>
      <c r="Z205" s="250">
        <f t="shared" si="44"/>
        <v>0</v>
      </c>
      <c r="AA205" s="256">
        <f t="shared" si="42"/>
        <v>0</v>
      </c>
      <c r="AB205" s="253"/>
      <c r="AC205" s="1782"/>
      <c r="AD205" s="249" t="s">
        <v>219</v>
      </c>
      <c r="AE205" s="250">
        <f t="shared" ref="AE205:AE268" si="47">AE204-AG204</f>
        <v>0</v>
      </c>
      <c r="AF205" s="250">
        <f t="shared" si="38"/>
        <v>0</v>
      </c>
      <c r="AG205" s="250">
        <f t="shared" si="46"/>
        <v>0</v>
      </c>
      <c r="AH205" s="256">
        <f t="shared" si="43"/>
        <v>0</v>
      </c>
      <c r="AI205" s="253"/>
      <c r="AK205" s="255"/>
    </row>
    <row r="206" spans="1:37" hidden="1">
      <c r="A206" s="257"/>
      <c r="B206" s="249"/>
      <c r="C206" s="250"/>
      <c r="D206" s="250"/>
      <c r="E206" s="250"/>
      <c r="F206" s="251"/>
      <c r="G206" s="254"/>
      <c r="H206" s="257"/>
      <c r="I206" s="249"/>
      <c r="J206" s="250"/>
      <c r="K206" s="250"/>
      <c r="L206" s="250"/>
      <c r="M206" s="251"/>
      <c r="N206" s="254"/>
      <c r="O206" s="261"/>
      <c r="P206" s="249"/>
      <c r="Q206" s="250"/>
      <c r="R206" s="250"/>
      <c r="S206" s="250"/>
      <c r="T206" s="251"/>
      <c r="U206" s="254"/>
      <c r="V206" s="1782"/>
      <c r="W206" s="249" t="s">
        <v>220</v>
      </c>
      <c r="X206" s="250">
        <f t="shared" si="39"/>
        <v>0</v>
      </c>
      <c r="Y206" s="250">
        <f t="shared" si="37"/>
        <v>0</v>
      </c>
      <c r="Z206" s="250">
        <f t="shared" si="44"/>
        <v>0</v>
      </c>
      <c r="AA206" s="256">
        <f t="shared" si="42"/>
        <v>0</v>
      </c>
      <c r="AB206" s="253"/>
      <c r="AC206" s="1782"/>
      <c r="AD206" s="249" t="s">
        <v>220</v>
      </c>
      <c r="AE206" s="250">
        <f t="shared" si="47"/>
        <v>0</v>
      </c>
      <c r="AF206" s="250">
        <f t="shared" si="38"/>
        <v>0</v>
      </c>
      <c r="AG206" s="250">
        <f t="shared" si="46"/>
        <v>0</v>
      </c>
      <c r="AH206" s="256">
        <f t="shared" si="43"/>
        <v>0</v>
      </c>
      <c r="AI206" s="253"/>
      <c r="AK206" s="255"/>
    </row>
    <row r="207" spans="1:37" hidden="1">
      <c r="A207" s="257"/>
      <c r="B207" s="249"/>
      <c r="C207" s="250"/>
      <c r="D207" s="250"/>
      <c r="E207" s="250"/>
      <c r="F207" s="251"/>
      <c r="G207" s="254"/>
      <c r="H207" s="257"/>
      <c r="I207" s="249"/>
      <c r="J207" s="250"/>
      <c r="K207" s="250"/>
      <c r="L207" s="250"/>
      <c r="M207" s="251"/>
      <c r="N207" s="254"/>
      <c r="O207" s="261"/>
      <c r="P207" s="249"/>
      <c r="Q207" s="250"/>
      <c r="R207" s="250"/>
      <c r="S207" s="250"/>
      <c r="T207" s="251"/>
      <c r="U207" s="254"/>
      <c r="V207" s="1782"/>
      <c r="W207" s="249" t="s">
        <v>221</v>
      </c>
      <c r="X207" s="250">
        <f t="shared" si="39"/>
        <v>0</v>
      </c>
      <c r="Y207" s="250">
        <f t="shared" si="37"/>
        <v>0</v>
      </c>
      <c r="Z207" s="250">
        <f t="shared" si="44"/>
        <v>0</v>
      </c>
      <c r="AA207" s="256">
        <f t="shared" si="42"/>
        <v>0</v>
      </c>
      <c r="AB207" s="253"/>
      <c r="AC207" s="1782"/>
      <c r="AD207" s="249" t="s">
        <v>221</v>
      </c>
      <c r="AE207" s="250">
        <f t="shared" si="47"/>
        <v>0</v>
      </c>
      <c r="AF207" s="250">
        <f t="shared" si="38"/>
        <v>0</v>
      </c>
      <c r="AG207" s="250">
        <f t="shared" si="46"/>
        <v>0</v>
      </c>
      <c r="AH207" s="256">
        <f t="shared" si="43"/>
        <v>0</v>
      </c>
      <c r="AI207" s="253"/>
      <c r="AK207" s="255"/>
    </row>
    <row r="208" spans="1:37" hidden="1">
      <c r="A208" s="257"/>
      <c r="B208" s="249"/>
      <c r="C208" s="250"/>
      <c r="D208" s="250"/>
      <c r="E208" s="250"/>
      <c r="F208" s="251"/>
      <c r="G208" s="254"/>
      <c r="H208" s="257"/>
      <c r="I208" s="249"/>
      <c r="J208" s="250"/>
      <c r="K208" s="250"/>
      <c r="L208" s="250"/>
      <c r="M208" s="251"/>
      <c r="N208" s="254"/>
      <c r="O208" s="261"/>
      <c r="P208" s="249"/>
      <c r="Q208" s="250"/>
      <c r="R208" s="250"/>
      <c r="S208" s="250"/>
      <c r="T208" s="251"/>
      <c r="U208" s="254"/>
      <c r="V208" s="1782"/>
      <c r="W208" s="249" t="s">
        <v>222</v>
      </c>
      <c r="X208" s="250">
        <f t="shared" si="39"/>
        <v>0</v>
      </c>
      <c r="Y208" s="250">
        <f t="shared" si="37"/>
        <v>0</v>
      </c>
      <c r="Z208" s="250">
        <f t="shared" si="44"/>
        <v>0</v>
      </c>
      <c r="AA208" s="256">
        <f t="shared" si="42"/>
        <v>0</v>
      </c>
      <c r="AB208" s="253"/>
      <c r="AC208" s="1782"/>
      <c r="AD208" s="249" t="s">
        <v>222</v>
      </c>
      <c r="AE208" s="250">
        <f t="shared" si="47"/>
        <v>0</v>
      </c>
      <c r="AF208" s="250">
        <f t="shared" si="38"/>
        <v>0</v>
      </c>
      <c r="AG208" s="250">
        <f t="shared" si="46"/>
        <v>0</v>
      </c>
      <c r="AH208" s="256">
        <f t="shared" si="43"/>
        <v>0</v>
      </c>
      <c r="AI208" s="253"/>
      <c r="AK208" s="255"/>
    </row>
    <row r="209" spans="1:37" hidden="1">
      <c r="A209" s="257"/>
      <c r="B209" s="249"/>
      <c r="C209" s="250"/>
      <c r="D209" s="250"/>
      <c r="E209" s="250"/>
      <c r="F209" s="251"/>
      <c r="G209" s="254"/>
      <c r="H209" s="257"/>
      <c r="I209" s="249"/>
      <c r="J209" s="250"/>
      <c r="K209" s="250"/>
      <c r="L209" s="250"/>
      <c r="M209" s="251"/>
      <c r="N209" s="254"/>
      <c r="O209" s="261"/>
      <c r="P209" s="249"/>
      <c r="Q209" s="250"/>
      <c r="R209" s="250"/>
      <c r="S209" s="250"/>
      <c r="T209" s="251"/>
      <c r="U209" s="254"/>
      <c r="V209" s="1782"/>
      <c r="W209" s="249" t="s">
        <v>223</v>
      </c>
      <c r="X209" s="250">
        <f t="shared" si="39"/>
        <v>0</v>
      </c>
      <c r="Y209" s="250">
        <f t="shared" si="37"/>
        <v>0</v>
      </c>
      <c r="Z209" s="250">
        <f t="shared" si="44"/>
        <v>0</v>
      </c>
      <c r="AA209" s="256">
        <f t="shared" si="42"/>
        <v>0</v>
      </c>
      <c r="AB209" s="253"/>
      <c r="AC209" s="1782"/>
      <c r="AD209" s="249" t="s">
        <v>223</v>
      </c>
      <c r="AE209" s="250">
        <f t="shared" si="47"/>
        <v>0</v>
      </c>
      <c r="AF209" s="250">
        <f t="shared" si="38"/>
        <v>0</v>
      </c>
      <c r="AG209" s="250">
        <f t="shared" si="46"/>
        <v>0</v>
      </c>
      <c r="AH209" s="256">
        <f t="shared" si="43"/>
        <v>0</v>
      </c>
      <c r="AI209" s="253"/>
      <c r="AK209" s="255"/>
    </row>
    <row r="210" spans="1:37" hidden="1">
      <c r="A210" s="257"/>
      <c r="B210" s="249"/>
      <c r="C210" s="250"/>
      <c r="D210" s="250"/>
      <c r="E210" s="250"/>
      <c r="F210" s="251"/>
      <c r="G210" s="254"/>
      <c r="H210" s="257"/>
      <c r="I210" s="249"/>
      <c r="J210" s="250"/>
      <c r="K210" s="250"/>
      <c r="L210" s="250"/>
      <c r="M210" s="251"/>
      <c r="N210" s="254"/>
      <c r="O210" s="261"/>
      <c r="P210" s="249"/>
      <c r="Q210" s="250"/>
      <c r="R210" s="250"/>
      <c r="S210" s="250"/>
      <c r="T210" s="251"/>
      <c r="U210" s="254"/>
      <c r="V210" s="1782"/>
      <c r="W210" s="249" t="s">
        <v>224</v>
      </c>
      <c r="X210" s="250">
        <f t="shared" si="39"/>
        <v>0</v>
      </c>
      <c r="Y210" s="250">
        <f t="shared" si="37"/>
        <v>0</v>
      </c>
      <c r="Z210" s="250">
        <f t="shared" si="44"/>
        <v>0</v>
      </c>
      <c r="AA210" s="256">
        <f t="shared" si="42"/>
        <v>0</v>
      </c>
      <c r="AB210" s="253"/>
      <c r="AC210" s="1782"/>
      <c r="AD210" s="249" t="s">
        <v>224</v>
      </c>
      <c r="AE210" s="250">
        <f t="shared" si="47"/>
        <v>0</v>
      </c>
      <c r="AF210" s="250">
        <f t="shared" si="38"/>
        <v>0</v>
      </c>
      <c r="AG210" s="250">
        <f t="shared" si="46"/>
        <v>0</v>
      </c>
      <c r="AH210" s="256">
        <f t="shared" si="43"/>
        <v>0</v>
      </c>
      <c r="AI210" s="253"/>
      <c r="AK210" s="255"/>
    </row>
    <row r="211" spans="1:37" hidden="1">
      <c r="A211" s="257"/>
      <c r="B211" s="249"/>
      <c r="C211" s="250"/>
      <c r="D211" s="250"/>
      <c r="E211" s="250"/>
      <c r="F211" s="251"/>
      <c r="G211" s="254"/>
      <c r="H211" s="257"/>
      <c r="I211" s="249"/>
      <c r="J211" s="250"/>
      <c r="K211" s="250"/>
      <c r="L211" s="250"/>
      <c r="M211" s="251"/>
      <c r="N211" s="254"/>
      <c r="O211" s="261"/>
      <c r="P211" s="249"/>
      <c r="Q211" s="250"/>
      <c r="R211" s="250"/>
      <c r="S211" s="250"/>
      <c r="T211" s="251"/>
      <c r="U211" s="254"/>
      <c r="V211" s="1783"/>
      <c r="W211" s="249" t="s">
        <v>225</v>
      </c>
      <c r="X211" s="250">
        <f t="shared" si="39"/>
        <v>0</v>
      </c>
      <c r="Y211" s="250">
        <f t="shared" si="37"/>
        <v>0</v>
      </c>
      <c r="Z211" s="250">
        <f t="shared" si="44"/>
        <v>0</v>
      </c>
      <c r="AA211" s="256">
        <f t="shared" si="42"/>
        <v>0</v>
      </c>
      <c r="AB211" s="254">
        <f>SUM(Y200:Y211)</f>
        <v>0</v>
      </c>
      <c r="AC211" s="1783"/>
      <c r="AD211" s="249" t="s">
        <v>225</v>
      </c>
      <c r="AE211" s="250">
        <f t="shared" si="47"/>
        <v>0</v>
      </c>
      <c r="AF211" s="250">
        <f t="shared" si="38"/>
        <v>0</v>
      </c>
      <c r="AG211" s="250">
        <f t="shared" si="46"/>
        <v>0</v>
      </c>
      <c r="AH211" s="256">
        <f t="shared" si="43"/>
        <v>0</v>
      </c>
      <c r="AI211" s="254">
        <f>SUM(AF200:AF211)</f>
        <v>0</v>
      </c>
      <c r="AJ211" s="230">
        <v>2038</v>
      </c>
      <c r="AK211" s="255">
        <f>G211+N211+U211+AB211+AI211</f>
        <v>0</v>
      </c>
    </row>
    <row r="212" spans="1:37" hidden="1">
      <c r="A212" s="257"/>
      <c r="B212" s="249"/>
      <c r="C212" s="250"/>
      <c r="D212" s="250"/>
      <c r="E212" s="250"/>
      <c r="F212" s="251"/>
      <c r="G212" s="254"/>
      <c r="H212" s="257"/>
      <c r="I212" s="249"/>
      <c r="J212" s="250"/>
      <c r="K212" s="250"/>
      <c r="L212" s="250"/>
      <c r="M212" s="251"/>
      <c r="N212" s="254"/>
      <c r="O212" s="261"/>
      <c r="P212" s="249"/>
      <c r="Q212" s="250"/>
      <c r="R212" s="250"/>
      <c r="S212" s="250"/>
      <c r="T212" s="251"/>
      <c r="U212" s="254"/>
      <c r="V212" s="1781">
        <v>2038</v>
      </c>
      <c r="W212" s="249" t="s">
        <v>214</v>
      </c>
      <c r="X212" s="250">
        <f t="shared" si="39"/>
        <v>0</v>
      </c>
      <c r="Y212" s="250">
        <f t="shared" si="37"/>
        <v>0</v>
      </c>
      <c r="Z212" s="250">
        <f t="shared" si="44"/>
        <v>0</v>
      </c>
      <c r="AA212" s="256">
        <f t="shared" si="42"/>
        <v>0</v>
      </c>
      <c r="AB212" s="252"/>
      <c r="AC212" s="1781">
        <v>2038</v>
      </c>
      <c r="AD212" s="249" t="s">
        <v>214</v>
      </c>
      <c r="AE212" s="250">
        <f t="shared" si="47"/>
        <v>0</v>
      </c>
      <c r="AF212" s="250">
        <f t="shared" si="38"/>
        <v>0</v>
      </c>
      <c r="AG212" s="250">
        <f t="shared" si="46"/>
        <v>0</v>
      </c>
      <c r="AH212" s="256">
        <f t="shared" si="43"/>
        <v>0</v>
      </c>
      <c r="AI212" s="252"/>
      <c r="AK212" s="255"/>
    </row>
    <row r="213" spans="1:37" hidden="1">
      <c r="A213" s="257"/>
      <c r="B213" s="249"/>
      <c r="C213" s="250"/>
      <c r="D213" s="250"/>
      <c r="E213" s="250"/>
      <c r="F213" s="251"/>
      <c r="G213" s="254"/>
      <c r="H213" s="257"/>
      <c r="I213" s="249"/>
      <c r="J213" s="250"/>
      <c r="K213" s="250"/>
      <c r="L213" s="250"/>
      <c r="M213" s="251"/>
      <c r="N213" s="254"/>
      <c r="O213" s="261"/>
      <c r="P213" s="249"/>
      <c r="Q213" s="250"/>
      <c r="R213" s="250"/>
      <c r="S213" s="250"/>
      <c r="T213" s="251"/>
      <c r="U213" s="254"/>
      <c r="V213" s="1782"/>
      <c r="W213" s="249" t="s">
        <v>215</v>
      </c>
      <c r="X213" s="250">
        <f t="shared" si="39"/>
        <v>0</v>
      </c>
      <c r="Y213" s="250">
        <f t="shared" si="37"/>
        <v>0</v>
      </c>
      <c r="Z213" s="250">
        <f t="shared" si="44"/>
        <v>0</v>
      </c>
      <c r="AA213" s="256">
        <f t="shared" si="42"/>
        <v>0</v>
      </c>
      <c r="AB213" s="253"/>
      <c r="AC213" s="1782"/>
      <c r="AD213" s="249" t="s">
        <v>215</v>
      </c>
      <c r="AE213" s="250">
        <f t="shared" si="47"/>
        <v>0</v>
      </c>
      <c r="AF213" s="250">
        <f t="shared" si="38"/>
        <v>0</v>
      </c>
      <c r="AG213" s="250">
        <f t="shared" si="46"/>
        <v>0</v>
      </c>
      <c r="AH213" s="256">
        <f t="shared" si="43"/>
        <v>0</v>
      </c>
      <c r="AI213" s="253"/>
      <c r="AK213" s="255"/>
    </row>
    <row r="214" spans="1:37" hidden="1">
      <c r="A214" s="257"/>
      <c r="B214" s="249"/>
      <c r="C214" s="250"/>
      <c r="D214" s="250"/>
      <c r="E214" s="250"/>
      <c r="F214" s="251"/>
      <c r="G214" s="254"/>
      <c r="H214" s="257"/>
      <c r="I214" s="249"/>
      <c r="J214" s="250"/>
      <c r="K214" s="250"/>
      <c r="L214" s="250"/>
      <c r="M214" s="251"/>
      <c r="N214" s="254"/>
      <c r="O214" s="261"/>
      <c r="P214" s="249"/>
      <c r="Q214" s="250"/>
      <c r="R214" s="250"/>
      <c r="S214" s="250"/>
      <c r="T214" s="251"/>
      <c r="U214" s="254"/>
      <c r="V214" s="1782"/>
      <c r="W214" s="249" t="s">
        <v>216</v>
      </c>
      <c r="X214" s="250">
        <f t="shared" si="39"/>
        <v>0</v>
      </c>
      <c r="Y214" s="250">
        <f t="shared" si="37"/>
        <v>0</v>
      </c>
      <c r="Z214" s="250">
        <f t="shared" si="44"/>
        <v>0</v>
      </c>
      <c r="AA214" s="256">
        <f t="shared" si="42"/>
        <v>0</v>
      </c>
      <c r="AB214" s="253"/>
      <c r="AC214" s="1782"/>
      <c r="AD214" s="249" t="s">
        <v>216</v>
      </c>
      <c r="AE214" s="250">
        <f t="shared" si="47"/>
        <v>0</v>
      </c>
      <c r="AF214" s="250">
        <f t="shared" si="38"/>
        <v>0</v>
      </c>
      <c r="AG214" s="250">
        <f t="shared" si="46"/>
        <v>0</v>
      </c>
      <c r="AH214" s="256">
        <f t="shared" si="43"/>
        <v>0</v>
      </c>
      <c r="AI214" s="253"/>
      <c r="AK214" s="255"/>
    </row>
    <row r="215" spans="1:37" hidden="1">
      <c r="A215" s="257"/>
      <c r="B215" s="249"/>
      <c r="C215" s="250"/>
      <c r="D215" s="250"/>
      <c r="E215" s="250"/>
      <c r="F215" s="251"/>
      <c r="G215" s="254"/>
      <c r="H215" s="257"/>
      <c r="I215" s="249"/>
      <c r="J215" s="250"/>
      <c r="K215" s="250"/>
      <c r="L215" s="250"/>
      <c r="M215" s="251"/>
      <c r="N215" s="254"/>
      <c r="O215" s="261"/>
      <c r="P215" s="249"/>
      <c r="Q215" s="250"/>
      <c r="R215" s="250"/>
      <c r="S215" s="250"/>
      <c r="T215" s="251"/>
      <c r="U215" s="254"/>
      <c r="V215" s="1782"/>
      <c r="W215" s="249" t="s">
        <v>217</v>
      </c>
      <c r="X215" s="250">
        <f t="shared" si="39"/>
        <v>0</v>
      </c>
      <c r="Y215" s="250">
        <f t="shared" si="37"/>
        <v>0</v>
      </c>
      <c r="Z215" s="250">
        <f t="shared" si="44"/>
        <v>0</v>
      </c>
      <c r="AA215" s="256">
        <f t="shared" si="42"/>
        <v>0</v>
      </c>
      <c r="AB215" s="253"/>
      <c r="AC215" s="1782"/>
      <c r="AD215" s="249" t="s">
        <v>217</v>
      </c>
      <c r="AE215" s="250">
        <f t="shared" si="47"/>
        <v>0</v>
      </c>
      <c r="AF215" s="250">
        <f t="shared" si="38"/>
        <v>0</v>
      </c>
      <c r="AG215" s="250">
        <f t="shared" si="46"/>
        <v>0</v>
      </c>
      <c r="AH215" s="256">
        <f t="shared" si="43"/>
        <v>0</v>
      </c>
      <c r="AI215" s="253"/>
      <c r="AK215" s="255"/>
    </row>
    <row r="216" spans="1:37" hidden="1">
      <c r="A216" s="257"/>
      <c r="B216" s="249"/>
      <c r="C216" s="250"/>
      <c r="D216" s="250"/>
      <c r="E216" s="250"/>
      <c r="F216" s="251"/>
      <c r="G216" s="254"/>
      <c r="H216" s="257"/>
      <c r="I216" s="249"/>
      <c r="J216" s="250"/>
      <c r="K216" s="250"/>
      <c r="L216" s="250"/>
      <c r="M216" s="251"/>
      <c r="N216" s="254"/>
      <c r="O216" s="261"/>
      <c r="P216" s="249"/>
      <c r="Q216" s="250"/>
      <c r="R216" s="250"/>
      <c r="S216" s="250"/>
      <c r="T216" s="251"/>
      <c r="U216" s="254"/>
      <c r="V216" s="1782"/>
      <c r="W216" s="249" t="s">
        <v>218</v>
      </c>
      <c r="X216" s="250">
        <f t="shared" si="39"/>
        <v>0</v>
      </c>
      <c r="Y216" s="250">
        <f t="shared" si="37"/>
        <v>0</v>
      </c>
      <c r="Z216" s="250">
        <f t="shared" si="44"/>
        <v>0</v>
      </c>
      <c r="AA216" s="256">
        <f t="shared" si="42"/>
        <v>0</v>
      </c>
      <c r="AB216" s="253"/>
      <c r="AC216" s="1782"/>
      <c r="AD216" s="249" t="s">
        <v>218</v>
      </c>
      <c r="AE216" s="250">
        <f t="shared" si="47"/>
        <v>0</v>
      </c>
      <c r="AF216" s="250">
        <f t="shared" si="38"/>
        <v>0</v>
      </c>
      <c r="AG216" s="250">
        <f t="shared" si="46"/>
        <v>0</v>
      </c>
      <c r="AH216" s="256">
        <f t="shared" si="43"/>
        <v>0</v>
      </c>
      <c r="AI216" s="253"/>
      <c r="AK216" s="255"/>
    </row>
    <row r="217" spans="1:37" hidden="1">
      <c r="A217" s="257"/>
      <c r="B217" s="249"/>
      <c r="C217" s="250"/>
      <c r="D217" s="250"/>
      <c r="E217" s="250"/>
      <c r="F217" s="251"/>
      <c r="G217" s="254"/>
      <c r="H217" s="257"/>
      <c r="I217" s="249"/>
      <c r="J217" s="250"/>
      <c r="K217" s="250"/>
      <c r="L217" s="250"/>
      <c r="M217" s="251"/>
      <c r="N217" s="254"/>
      <c r="O217" s="261"/>
      <c r="P217" s="249"/>
      <c r="Q217" s="250"/>
      <c r="R217" s="250"/>
      <c r="S217" s="250"/>
      <c r="T217" s="251"/>
      <c r="U217" s="254"/>
      <c r="V217" s="1782"/>
      <c r="W217" s="249" t="s">
        <v>219</v>
      </c>
      <c r="X217" s="250">
        <f t="shared" si="39"/>
        <v>0</v>
      </c>
      <c r="Y217" s="250">
        <f t="shared" ref="Y217:Y271" si="48">X217*$Y$5/12</f>
        <v>0</v>
      </c>
      <c r="Z217" s="250">
        <f t="shared" si="44"/>
        <v>0</v>
      </c>
      <c r="AA217" s="256">
        <f t="shared" si="42"/>
        <v>0</v>
      </c>
      <c r="AB217" s="253"/>
      <c r="AC217" s="1782"/>
      <c r="AD217" s="249" t="s">
        <v>219</v>
      </c>
      <c r="AE217" s="250">
        <f t="shared" si="47"/>
        <v>0</v>
      </c>
      <c r="AF217" s="250">
        <f t="shared" ref="AF217:AF280" si="49">AE217*$Y$5/12</f>
        <v>0</v>
      </c>
      <c r="AG217" s="250">
        <f t="shared" si="46"/>
        <v>0</v>
      </c>
      <c r="AH217" s="256">
        <f t="shared" si="43"/>
        <v>0</v>
      </c>
      <c r="AI217" s="253"/>
      <c r="AK217" s="255"/>
    </row>
    <row r="218" spans="1:37" hidden="1">
      <c r="A218" s="257"/>
      <c r="B218" s="249"/>
      <c r="C218" s="250"/>
      <c r="D218" s="250"/>
      <c r="E218" s="250"/>
      <c r="F218" s="251"/>
      <c r="G218" s="254"/>
      <c r="H218" s="257"/>
      <c r="I218" s="249"/>
      <c r="J218" s="250"/>
      <c r="K218" s="250"/>
      <c r="L218" s="250"/>
      <c r="M218" s="251"/>
      <c r="N218" s="254"/>
      <c r="O218" s="261"/>
      <c r="P218" s="249"/>
      <c r="Q218" s="250"/>
      <c r="R218" s="250"/>
      <c r="S218" s="250"/>
      <c r="T218" s="251"/>
      <c r="U218" s="254"/>
      <c r="V218" s="1782"/>
      <c r="W218" s="249" t="s">
        <v>220</v>
      </c>
      <c r="X218" s="250">
        <f t="shared" ref="X218:X271" si="50">X217-Z217</f>
        <v>0</v>
      </c>
      <c r="Y218" s="250">
        <f t="shared" si="48"/>
        <v>0</v>
      </c>
      <c r="Z218" s="250">
        <f t="shared" si="44"/>
        <v>0</v>
      </c>
      <c r="AA218" s="256">
        <f t="shared" si="42"/>
        <v>0</v>
      </c>
      <c r="AB218" s="253"/>
      <c r="AC218" s="1782"/>
      <c r="AD218" s="249" t="s">
        <v>220</v>
      </c>
      <c r="AE218" s="250">
        <f t="shared" si="47"/>
        <v>0</v>
      </c>
      <c r="AF218" s="250">
        <f t="shared" si="49"/>
        <v>0</v>
      </c>
      <c r="AG218" s="250">
        <f t="shared" si="46"/>
        <v>0</v>
      </c>
      <c r="AH218" s="256">
        <f t="shared" si="43"/>
        <v>0</v>
      </c>
      <c r="AI218" s="253"/>
      <c r="AK218" s="255"/>
    </row>
    <row r="219" spans="1:37" hidden="1">
      <c r="A219" s="257"/>
      <c r="B219" s="249"/>
      <c r="C219" s="250"/>
      <c r="D219" s="250"/>
      <c r="E219" s="250"/>
      <c r="F219" s="251"/>
      <c r="G219" s="254"/>
      <c r="H219" s="257"/>
      <c r="I219" s="249"/>
      <c r="J219" s="250"/>
      <c r="K219" s="250"/>
      <c r="L219" s="250"/>
      <c r="M219" s="251"/>
      <c r="N219" s="254"/>
      <c r="O219" s="261"/>
      <c r="P219" s="249"/>
      <c r="Q219" s="250"/>
      <c r="R219" s="250"/>
      <c r="S219" s="250"/>
      <c r="T219" s="251"/>
      <c r="U219" s="254"/>
      <c r="V219" s="1782"/>
      <c r="W219" s="249" t="s">
        <v>221</v>
      </c>
      <c r="X219" s="250">
        <f t="shared" si="50"/>
        <v>0</v>
      </c>
      <c r="Y219" s="250">
        <f t="shared" si="48"/>
        <v>0</v>
      </c>
      <c r="Z219" s="250">
        <f t="shared" si="44"/>
        <v>0</v>
      </c>
      <c r="AA219" s="256">
        <f t="shared" si="42"/>
        <v>0</v>
      </c>
      <c r="AB219" s="253"/>
      <c r="AC219" s="1782"/>
      <c r="AD219" s="249" t="s">
        <v>221</v>
      </c>
      <c r="AE219" s="250">
        <f t="shared" si="47"/>
        <v>0</v>
      </c>
      <c r="AF219" s="250">
        <f t="shared" si="49"/>
        <v>0</v>
      </c>
      <c r="AG219" s="250">
        <f t="shared" si="46"/>
        <v>0</v>
      </c>
      <c r="AH219" s="256">
        <f t="shared" si="43"/>
        <v>0</v>
      </c>
      <c r="AI219" s="253"/>
      <c r="AK219" s="255"/>
    </row>
    <row r="220" spans="1:37" hidden="1">
      <c r="A220" s="257"/>
      <c r="B220" s="249"/>
      <c r="C220" s="250"/>
      <c r="D220" s="250"/>
      <c r="E220" s="250"/>
      <c r="F220" s="251"/>
      <c r="G220" s="254"/>
      <c r="H220" s="257"/>
      <c r="I220" s="249"/>
      <c r="J220" s="250"/>
      <c r="K220" s="250"/>
      <c r="L220" s="250"/>
      <c r="M220" s="251"/>
      <c r="N220" s="254"/>
      <c r="O220" s="261"/>
      <c r="P220" s="249"/>
      <c r="Q220" s="250"/>
      <c r="R220" s="250"/>
      <c r="S220" s="250"/>
      <c r="T220" s="251"/>
      <c r="U220" s="254"/>
      <c r="V220" s="1782"/>
      <c r="W220" s="249" t="s">
        <v>222</v>
      </c>
      <c r="X220" s="250">
        <f t="shared" si="50"/>
        <v>0</v>
      </c>
      <c r="Y220" s="250">
        <f t="shared" si="48"/>
        <v>0</v>
      </c>
      <c r="Z220" s="250">
        <f t="shared" si="44"/>
        <v>0</v>
      </c>
      <c r="AA220" s="256">
        <f t="shared" si="42"/>
        <v>0</v>
      </c>
      <c r="AB220" s="253"/>
      <c r="AC220" s="1782"/>
      <c r="AD220" s="249" t="s">
        <v>222</v>
      </c>
      <c r="AE220" s="250">
        <f t="shared" si="47"/>
        <v>0</v>
      </c>
      <c r="AF220" s="250">
        <f t="shared" si="49"/>
        <v>0</v>
      </c>
      <c r="AG220" s="250">
        <f t="shared" si="46"/>
        <v>0</v>
      </c>
      <c r="AH220" s="256">
        <f t="shared" si="43"/>
        <v>0</v>
      </c>
      <c r="AI220" s="253"/>
      <c r="AK220" s="255"/>
    </row>
    <row r="221" spans="1:37" hidden="1">
      <c r="A221" s="257"/>
      <c r="B221" s="249"/>
      <c r="C221" s="250"/>
      <c r="D221" s="250"/>
      <c r="E221" s="250"/>
      <c r="F221" s="251"/>
      <c r="G221" s="254"/>
      <c r="H221" s="257"/>
      <c r="I221" s="249"/>
      <c r="J221" s="250"/>
      <c r="K221" s="250"/>
      <c r="L221" s="250"/>
      <c r="M221" s="251"/>
      <c r="N221" s="254"/>
      <c r="O221" s="261"/>
      <c r="P221" s="249"/>
      <c r="Q221" s="250"/>
      <c r="R221" s="250"/>
      <c r="S221" s="250"/>
      <c r="T221" s="251"/>
      <c r="U221" s="254"/>
      <c r="V221" s="1782"/>
      <c r="W221" s="249" t="s">
        <v>223</v>
      </c>
      <c r="X221" s="250">
        <f t="shared" si="50"/>
        <v>0</v>
      </c>
      <c r="Y221" s="250">
        <f t="shared" si="48"/>
        <v>0</v>
      </c>
      <c r="Z221" s="250">
        <f t="shared" si="44"/>
        <v>0</v>
      </c>
      <c r="AA221" s="256">
        <f t="shared" si="42"/>
        <v>0</v>
      </c>
      <c r="AB221" s="253"/>
      <c r="AC221" s="1782"/>
      <c r="AD221" s="249" t="s">
        <v>223</v>
      </c>
      <c r="AE221" s="250">
        <f t="shared" si="47"/>
        <v>0</v>
      </c>
      <c r="AF221" s="250">
        <f t="shared" si="49"/>
        <v>0</v>
      </c>
      <c r="AG221" s="250">
        <f t="shared" si="46"/>
        <v>0</v>
      </c>
      <c r="AH221" s="256">
        <f t="shared" si="43"/>
        <v>0</v>
      </c>
      <c r="AI221" s="253"/>
      <c r="AK221" s="255"/>
    </row>
    <row r="222" spans="1:37" hidden="1">
      <c r="A222" s="257"/>
      <c r="B222" s="249"/>
      <c r="C222" s="250"/>
      <c r="D222" s="250"/>
      <c r="E222" s="250"/>
      <c r="F222" s="251"/>
      <c r="G222" s="254"/>
      <c r="H222" s="257"/>
      <c r="I222" s="249"/>
      <c r="J222" s="250"/>
      <c r="K222" s="250"/>
      <c r="L222" s="250"/>
      <c r="M222" s="251"/>
      <c r="N222" s="254"/>
      <c r="O222" s="261"/>
      <c r="P222" s="249"/>
      <c r="Q222" s="250"/>
      <c r="R222" s="250"/>
      <c r="S222" s="250"/>
      <c r="T222" s="251"/>
      <c r="U222" s="254"/>
      <c r="V222" s="1782"/>
      <c r="W222" s="249" t="s">
        <v>224</v>
      </c>
      <c r="X222" s="250">
        <f t="shared" si="50"/>
        <v>0</v>
      </c>
      <c r="Y222" s="250">
        <f t="shared" si="48"/>
        <v>0</v>
      </c>
      <c r="Z222" s="250">
        <f t="shared" si="44"/>
        <v>0</v>
      </c>
      <c r="AA222" s="256">
        <f t="shared" si="42"/>
        <v>0</v>
      </c>
      <c r="AB222" s="253"/>
      <c r="AC222" s="1782"/>
      <c r="AD222" s="249" t="s">
        <v>224</v>
      </c>
      <c r="AE222" s="250">
        <f t="shared" si="47"/>
        <v>0</v>
      </c>
      <c r="AF222" s="250">
        <f t="shared" si="49"/>
        <v>0</v>
      </c>
      <c r="AG222" s="250">
        <f t="shared" si="46"/>
        <v>0</v>
      </c>
      <c r="AH222" s="256">
        <f t="shared" si="43"/>
        <v>0</v>
      </c>
      <c r="AI222" s="253"/>
      <c r="AK222" s="255"/>
    </row>
    <row r="223" spans="1:37" hidden="1">
      <c r="A223" s="257"/>
      <c r="B223" s="249"/>
      <c r="C223" s="250"/>
      <c r="D223" s="250"/>
      <c r="E223" s="250"/>
      <c r="F223" s="251"/>
      <c r="G223" s="254"/>
      <c r="H223" s="257"/>
      <c r="I223" s="249"/>
      <c r="J223" s="250"/>
      <c r="K223" s="250"/>
      <c r="L223" s="250"/>
      <c r="M223" s="251"/>
      <c r="N223" s="254"/>
      <c r="O223" s="261"/>
      <c r="P223" s="249"/>
      <c r="Q223" s="250"/>
      <c r="R223" s="250"/>
      <c r="S223" s="250"/>
      <c r="T223" s="251"/>
      <c r="U223" s="254"/>
      <c r="V223" s="1783"/>
      <c r="W223" s="249" t="s">
        <v>225</v>
      </c>
      <c r="X223" s="250">
        <f t="shared" si="50"/>
        <v>0</v>
      </c>
      <c r="Y223" s="250">
        <f t="shared" si="48"/>
        <v>0</v>
      </c>
      <c r="Z223" s="250">
        <f t="shared" si="44"/>
        <v>0</v>
      </c>
      <c r="AA223" s="256">
        <f t="shared" si="42"/>
        <v>0</v>
      </c>
      <c r="AB223" s="254">
        <f>SUM(Y212:Y223)</f>
        <v>0</v>
      </c>
      <c r="AC223" s="1783"/>
      <c r="AD223" s="249" t="s">
        <v>225</v>
      </c>
      <c r="AE223" s="250">
        <f t="shared" si="47"/>
        <v>0</v>
      </c>
      <c r="AF223" s="250">
        <f t="shared" si="49"/>
        <v>0</v>
      </c>
      <c r="AG223" s="250">
        <f t="shared" si="46"/>
        <v>0</v>
      </c>
      <c r="AH223" s="256">
        <f t="shared" si="43"/>
        <v>0</v>
      </c>
      <c r="AI223" s="254">
        <f>SUM(AF212:AF223)</f>
        <v>0</v>
      </c>
      <c r="AJ223" s="230">
        <f>V212</f>
        <v>2038</v>
      </c>
      <c r="AK223" s="255">
        <f>G223+N223+U223+AB223+AI223</f>
        <v>0</v>
      </c>
    </row>
    <row r="224" spans="1:37" hidden="1">
      <c r="A224" s="257"/>
      <c r="B224" s="249"/>
      <c r="C224" s="250"/>
      <c r="D224" s="250"/>
      <c r="E224" s="250"/>
      <c r="F224" s="251"/>
      <c r="G224" s="254"/>
      <c r="H224" s="257"/>
      <c r="I224" s="249"/>
      <c r="J224" s="250"/>
      <c r="K224" s="250"/>
      <c r="L224" s="250"/>
      <c r="M224" s="251"/>
      <c r="N224" s="254"/>
      <c r="O224" s="261"/>
      <c r="P224" s="249"/>
      <c r="Q224" s="250"/>
      <c r="R224" s="250"/>
      <c r="S224" s="250"/>
      <c r="T224" s="251"/>
      <c r="U224" s="254"/>
      <c r="V224" s="1781">
        <v>2039</v>
      </c>
      <c r="W224" s="249" t="s">
        <v>214</v>
      </c>
      <c r="X224" s="250">
        <f t="shared" si="50"/>
        <v>0</v>
      </c>
      <c r="Y224" s="250">
        <f t="shared" si="48"/>
        <v>0</v>
      </c>
      <c r="Z224" s="250">
        <f t="shared" si="44"/>
        <v>0</v>
      </c>
      <c r="AA224" s="256">
        <f t="shared" si="42"/>
        <v>0</v>
      </c>
      <c r="AB224" s="252"/>
      <c r="AC224" s="1781">
        <v>2039</v>
      </c>
      <c r="AD224" s="249" t="s">
        <v>214</v>
      </c>
      <c r="AE224" s="250">
        <f t="shared" si="47"/>
        <v>0</v>
      </c>
      <c r="AF224" s="250">
        <f t="shared" si="49"/>
        <v>0</v>
      </c>
      <c r="AG224" s="250">
        <f t="shared" si="46"/>
        <v>0</v>
      </c>
      <c r="AH224" s="256">
        <f t="shared" si="43"/>
        <v>0</v>
      </c>
      <c r="AI224" s="252"/>
      <c r="AK224" s="255"/>
    </row>
    <row r="225" spans="1:37" hidden="1">
      <c r="A225" s="257"/>
      <c r="B225" s="249"/>
      <c r="C225" s="250"/>
      <c r="D225" s="250"/>
      <c r="E225" s="250"/>
      <c r="F225" s="251"/>
      <c r="G225" s="254"/>
      <c r="H225" s="257"/>
      <c r="I225" s="249"/>
      <c r="J225" s="250"/>
      <c r="K225" s="250"/>
      <c r="L225" s="250"/>
      <c r="M225" s="251"/>
      <c r="N225" s="254"/>
      <c r="O225" s="261"/>
      <c r="P225" s="249"/>
      <c r="Q225" s="250"/>
      <c r="R225" s="250"/>
      <c r="S225" s="250"/>
      <c r="T225" s="251"/>
      <c r="U225" s="254"/>
      <c r="V225" s="1782"/>
      <c r="W225" s="249" t="s">
        <v>215</v>
      </c>
      <c r="X225" s="250">
        <f t="shared" si="50"/>
        <v>0</v>
      </c>
      <c r="Y225" s="250">
        <f t="shared" si="48"/>
        <v>0</v>
      </c>
      <c r="Z225" s="250">
        <f t="shared" si="44"/>
        <v>0</v>
      </c>
      <c r="AA225" s="256">
        <f t="shared" si="42"/>
        <v>0</v>
      </c>
      <c r="AB225" s="253"/>
      <c r="AC225" s="1782"/>
      <c r="AD225" s="249" t="s">
        <v>215</v>
      </c>
      <c r="AE225" s="250">
        <f t="shared" si="47"/>
        <v>0</v>
      </c>
      <c r="AF225" s="250">
        <f t="shared" si="49"/>
        <v>0</v>
      </c>
      <c r="AG225" s="250">
        <f t="shared" si="46"/>
        <v>0</v>
      </c>
      <c r="AH225" s="256">
        <f t="shared" si="43"/>
        <v>0</v>
      </c>
      <c r="AI225" s="253"/>
      <c r="AK225" s="255"/>
    </row>
    <row r="226" spans="1:37" hidden="1">
      <c r="A226" s="257"/>
      <c r="B226" s="249"/>
      <c r="C226" s="250"/>
      <c r="D226" s="250"/>
      <c r="E226" s="250"/>
      <c r="F226" s="251"/>
      <c r="G226" s="254"/>
      <c r="H226" s="257"/>
      <c r="I226" s="249"/>
      <c r="J226" s="250"/>
      <c r="K226" s="250"/>
      <c r="L226" s="250"/>
      <c r="M226" s="251"/>
      <c r="N226" s="254"/>
      <c r="O226" s="261"/>
      <c r="P226" s="249"/>
      <c r="Q226" s="250"/>
      <c r="R226" s="250"/>
      <c r="S226" s="250"/>
      <c r="T226" s="251"/>
      <c r="U226" s="254"/>
      <c r="V226" s="1782"/>
      <c r="W226" s="249" t="s">
        <v>216</v>
      </c>
      <c r="X226" s="250">
        <f t="shared" si="50"/>
        <v>0</v>
      </c>
      <c r="Y226" s="250">
        <f t="shared" si="48"/>
        <v>0</v>
      </c>
      <c r="Z226" s="250">
        <f t="shared" si="44"/>
        <v>0</v>
      </c>
      <c r="AA226" s="256">
        <f t="shared" ref="AA226:AA283" si="51">Y226+Z226</f>
        <v>0</v>
      </c>
      <c r="AB226" s="253"/>
      <c r="AC226" s="1782"/>
      <c r="AD226" s="249" t="s">
        <v>216</v>
      </c>
      <c r="AE226" s="250">
        <f t="shared" si="47"/>
        <v>0</v>
      </c>
      <c r="AF226" s="250">
        <f t="shared" si="49"/>
        <v>0</v>
      </c>
      <c r="AG226" s="250">
        <f t="shared" si="46"/>
        <v>0</v>
      </c>
      <c r="AH226" s="256">
        <f t="shared" ref="AH226:AH289" si="52">AF226+AG226</f>
        <v>0</v>
      </c>
      <c r="AI226" s="253"/>
      <c r="AK226" s="255"/>
    </row>
    <row r="227" spans="1:37" hidden="1">
      <c r="A227" s="257"/>
      <c r="B227" s="249"/>
      <c r="C227" s="250"/>
      <c r="D227" s="250"/>
      <c r="E227" s="250"/>
      <c r="F227" s="251"/>
      <c r="G227" s="254"/>
      <c r="H227" s="257"/>
      <c r="I227" s="249"/>
      <c r="J227" s="250"/>
      <c r="K227" s="250"/>
      <c r="L227" s="250"/>
      <c r="M227" s="251"/>
      <c r="N227" s="254"/>
      <c r="O227" s="261"/>
      <c r="P227" s="249"/>
      <c r="Q227" s="250"/>
      <c r="R227" s="250"/>
      <c r="S227" s="250"/>
      <c r="T227" s="251"/>
      <c r="U227" s="254"/>
      <c r="V227" s="1782"/>
      <c r="W227" s="249" t="s">
        <v>217</v>
      </c>
      <c r="X227" s="250">
        <f t="shared" si="50"/>
        <v>0</v>
      </c>
      <c r="Y227" s="250">
        <f t="shared" si="48"/>
        <v>0</v>
      </c>
      <c r="Z227" s="250">
        <f t="shared" si="44"/>
        <v>0</v>
      </c>
      <c r="AA227" s="256">
        <f t="shared" si="51"/>
        <v>0</v>
      </c>
      <c r="AB227" s="253"/>
      <c r="AC227" s="1782"/>
      <c r="AD227" s="249" t="s">
        <v>217</v>
      </c>
      <c r="AE227" s="250">
        <f t="shared" si="47"/>
        <v>0</v>
      </c>
      <c r="AF227" s="250">
        <f t="shared" si="49"/>
        <v>0</v>
      </c>
      <c r="AG227" s="250">
        <f t="shared" si="46"/>
        <v>0</v>
      </c>
      <c r="AH227" s="256">
        <f t="shared" si="52"/>
        <v>0</v>
      </c>
      <c r="AI227" s="253"/>
      <c r="AK227" s="255"/>
    </row>
    <row r="228" spans="1:37" hidden="1">
      <c r="A228" s="257"/>
      <c r="B228" s="249"/>
      <c r="C228" s="250"/>
      <c r="D228" s="250"/>
      <c r="E228" s="250"/>
      <c r="F228" s="251"/>
      <c r="G228" s="254"/>
      <c r="H228" s="257"/>
      <c r="I228" s="249"/>
      <c r="J228" s="250"/>
      <c r="K228" s="250"/>
      <c r="L228" s="250"/>
      <c r="M228" s="251"/>
      <c r="N228" s="254"/>
      <c r="O228" s="261"/>
      <c r="P228" s="249"/>
      <c r="Q228" s="250"/>
      <c r="R228" s="250"/>
      <c r="S228" s="250"/>
      <c r="T228" s="251"/>
      <c r="U228" s="254"/>
      <c r="V228" s="1782"/>
      <c r="W228" s="249" t="s">
        <v>218</v>
      </c>
      <c r="X228" s="250">
        <f t="shared" si="50"/>
        <v>0</v>
      </c>
      <c r="Y228" s="250">
        <f t="shared" si="48"/>
        <v>0</v>
      </c>
      <c r="Z228" s="250">
        <f t="shared" si="44"/>
        <v>0</v>
      </c>
      <c r="AA228" s="256">
        <f t="shared" si="51"/>
        <v>0</v>
      </c>
      <c r="AB228" s="253"/>
      <c r="AC228" s="1782"/>
      <c r="AD228" s="249" t="s">
        <v>218</v>
      </c>
      <c r="AE228" s="250">
        <f t="shared" si="47"/>
        <v>0</v>
      </c>
      <c r="AF228" s="250">
        <f t="shared" si="49"/>
        <v>0</v>
      </c>
      <c r="AG228" s="250">
        <f t="shared" si="46"/>
        <v>0</v>
      </c>
      <c r="AH228" s="256">
        <f t="shared" si="52"/>
        <v>0</v>
      </c>
      <c r="AI228" s="253"/>
      <c r="AK228" s="255"/>
    </row>
    <row r="229" spans="1:37" hidden="1">
      <c r="A229" s="257"/>
      <c r="B229" s="249"/>
      <c r="C229" s="250"/>
      <c r="D229" s="250"/>
      <c r="E229" s="250"/>
      <c r="F229" s="251"/>
      <c r="G229" s="254"/>
      <c r="H229" s="257"/>
      <c r="I229" s="249"/>
      <c r="J229" s="250"/>
      <c r="K229" s="250"/>
      <c r="L229" s="250"/>
      <c r="M229" s="251"/>
      <c r="N229" s="254"/>
      <c r="O229" s="261"/>
      <c r="P229" s="249"/>
      <c r="Q229" s="250"/>
      <c r="R229" s="250"/>
      <c r="S229" s="250"/>
      <c r="T229" s="251"/>
      <c r="U229" s="254"/>
      <c r="V229" s="1782"/>
      <c r="W229" s="249" t="s">
        <v>219</v>
      </c>
      <c r="X229" s="250">
        <f t="shared" si="50"/>
        <v>0</v>
      </c>
      <c r="Y229" s="250">
        <f t="shared" si="48"/>
        <v>0</v>
      </c>
      <c r="Z229" s="250">
        <f t="shared" ref="Z229:Z271" si="53">$X$5/120</f>
        <v>0</v>
      </c>
      <c r="AA229" s="256">
        <f t="shared" si="51"/>
        <v>0</v>
      </c>
      <c r="AB229" s="253"/>
      <c r="AC229" s="1782"/>
      <c r="AD229" s="249" t="s">
        <v>219</v>
      </c>
      <c r="AE229" s="250">
        <f t="shared" si="47"/>
        <v>0</v>
      </c>
      <c r="AF229" s="250">
        <f t="shared" si="49"/>
        <v>0</v>
      </c>
      <c r="AG229" s="250">
        <f t="shared" si="46"/>
        <v>0</v>
      </c>
      <c r="AH229" s="256">
        <f t="shared" si="52"/>
        <v>0</v>
      </c>
      <c r="AI229" s="253"/>
      <c r="AK229" s="255"/>
    </row>
    <row r="230" spans="1:37" hidden="1">
      <c r="A230" s="257"/>
      <c r="B230" s="249"/>
      <c r="C230" s="250"/>
      <c r="D230" s="250"/>
      <c r="E230" s="250"/>
      <c r="F230" s="251"/>
      <c r="G230" s="254"/>
      <c r="H230" s="257"/>
      <c r="I230" s="249"/>
      <c r="J230" s="250"/>
      <c r="K230" s="250"/>
      <c r="L230" s="250"/>
      <c r="M230" s="251"/>
      <c r="N230" s="254"/>
      <c r="O230" s="261"/>
      <c r="P230" s="249"/>
      <c r="Q230" s="250"/>
      <c r="R230" s="250"/>
      <c r="S230" s="250"/>
      <c r="T230" s="251"/>
      <c r="U230" s="254"/>
      <c r="V230" s="1782"/>
      <c r="W230" s="249" t="s">
        <v>220</v>
      </c>
      <c r="X230" s="250">
        <f t="shared" si="50"/>
        <v>0</v>
      </c>
      <c r="Y230" s="250">
        <f t="shared" si="48"/>
        <v>0</v>
      </c>
      <c r="Z230" s="250">
        <f t="shared" si="53"/>
        <v>0</v>
      </c>
      <c r="AA230" s="256">
        <f t="shared" si="51"/>
        <v>0</v>
      </c>
      <c r="AB230" s="253"/>
      <c r="AC230" s="1782"/>
      <c r="AD230" s="249" t="s">
        <v>220</v>
      </c>
      <c r="AE230" s="250">
        <f t="shared" si="47"/>
        <v>0</v>
      </c>
      <c r="AF230" s="250">
        <f t="shared" si="49"/>
        <v>0</v>
      </c>
      <c r="AG230" s="250">
        <f t="shared" si="46"/>
        <v>0</v>
      </c>
      <c r="AH230" s="256">
        <f t="shared" si="52"/>
        <v>0</v>
      </c>
      <c r="AI230" s="253"/>
      <c r="AK230" s="255"/>
    </row>
    <row r="231" spans="1:37" hidden="1">
      <c r="A231" s="257"/>
      <c r="B231" s="249"/>
      <c r="C231" s="250"/>
      <c r="D231" s="250"/>
      <c r="E231" s="250"/>
      <c r="F231" s="251"/>
      <c r="G231" s="254"/>
      <c r="H231" s="257"/>
      <c r="I231" s="249"/>
      <c r="J231" s="250"/>
      <c r="K231" s="250"/>
      <c r="L231" s="250"/>
      <c r="M231" s="251"/>
      <c r="N231" s="254"/>
      <c r="O231" s="261"/>
      <c r="P231" s="249"/>
      <c r="Q231" s="250"/>
      <c r="R231" s="250"/>
      <c r="S231" s="250"/>
      <c r="T231" s="251"/>
      <c r="U231" s="254"/>
      <c r="V231" s="1782"/>
      <c r="W231" s="249" t="s">
        <v>221</v>
      </c>
      <c r="X231" s="250">
        <f t="shared" si="50"/>
        <v>0</v>
      </c>
      <c r="Y231" s="250">
        <f t="shared" si="48"/>
        <v>0</v>
      </c>
      <c r="Z231" s="250">
        <f t="shared" si="53"/>
        <v>0</v>
      </c>
      <c r="AA231" s="256">
        <f t="shared" si="51"/>
        <v>0</v>
      </c>
      <c r="AB231" s="253"/>
      <c r="AC231" s="1782"/>
      <c r="AD231" s="249" t="s">
        <v>221</v>
      </c>
      <c r="AE231" s="250">
        <f t="shared" si="47"/>
        <v>0</v>
      </c>
      <c r="AF231" s="250">
        <f t="shared" si="49"/>
        <v>0</v>
      </c>
      <c r="AG231" s="250">
        <f t="shared" si="46"/>
        <v>0</v>
      </c>
      <c r="AH231" s="256">
        <f t="shared" si="52"/>
        <v>0</v>
      </c>
      <c r="AI231" s="253"/>
      <c r="AK231" s="255"/>
    </row>
    <row r="232" spans="1:37" hidden="1">
      <c r="A232" s="257"/>
      <c r="B232" s="249"/>
      <c r="C232" s="250"/>
      <c r="D232" s="250"/>
      <c r="E232" s="250"/>
      <c r="F232" s="251"/>
      <c r="G232" s="254"/>
      <c r="H232" s="257"/>
      <c r="I232" s="249"/>
      <c r="J232" s="250"/>
      <c r="K232" s="250"/>
      <c r="L232" s="250"/>
      <c r="M232" s="251"/>
      <c r="N232" s="254"/>
      <c r="O232" s="261"/>
      <c r="P232" s="249"/>
      <c r="Q232" s="250"/>
      <c r="R232" s="250"/>
      <c r="S232" s="250"/>
      <c r="T232" s="251"/>
      <c r="U232" s="254"/>
      <c r="V232" s="1782"/>
      <c r="W232" s="249" t="s">
        <v>222</v>
      </c>
      <c r="X232" s="250">
        <f t="shared" si="50"/>
        <v>0</v>
      </c>
      <c r="Y232" s="250">
        <f t="shared" si="48"/>
        <v>0</v>
      </c>
      <c r="Z232" s="250">
        <f t="shared" si="53"/>
        <v>0</v>
      </c>
      <c r="AA232" s="256">
        <f t="shared" si="51"/>
        <v>0</v>
      </c>
      <c r="AB232" s="253"/>
      <c r="AC232" s="1782"/>
      <c r="AD232" s="249" t="s">
        <v>222</v>
      </c>
      <c r="AE232" s="250">
        <f t="shared" si="47"/>
        <v>0</v>
      </c>
      <c r="AF232" s="250">
        <f t="shared" si="49"/>
        <v>0</v>
      </c>
      <c r="AG232" s="250">
        <f t="shared" si="46"/>
        <v>0</v>
      </c>
      <c r="AH232" s="256">
        <f t="shared" si="52"/>
        <v>0</v>
      </c>
      <c r="AI232" s="253"/>
      <c r="AK232" s="255"/>
    </row>
    <row r="233" spans="1:37" hidden="1">
      <c r="A233" s="257"/>
      <c r="B233" s="249"/>
      <c r="C233" s="250"/>
      <c r="D233" s="250"/>
      <c r="E233" s="250"/>
      <c r="F233" s="251"/>
      <c r="G233" s="254"/>
      <c r="H233" s="257"/>
      <c r="I233" s="249"/>
      <c r="J233" s="250"/>
      <c r="K233" s="250"/>
      <c r="L233" s="250"/>
      <c r="M233" s="251"/>
      <c r="N233" s="254"/>
      <c r="O233" s="261"/>
      <c r="P233" s="249"/>
      <c r="Q233" s="250"/>
      <c r="R233" s="250"/>
      <c r="S233" s="250"/>
      <c r="T233" s="251"/>
      <c r="U233" s="254"/>
      <c r="V233" s="1782"/>
      <c r="W233" s="249" t="s">
        <v>223</v>
      </c>
      <c r="X233" s="250">
        <f t="shared" si="50"/>
        <v>0</v>
      </c>
      <c r="Y233" s="250">
        <f t="shared" si="48"/>
        <v>0</v>
      </c>
      <c r="Z233" s="250">
        <f t="shared" si="53"/>
        <v>0</v>
      </c>
      <c r="AA233" s="256">
        <f t="shared" si="51"/>
        <v>0</v>
      </c>
      <c r="AB233" s="253"/>
      <c r="AC233" s="1782"/>
      <c r="AD233" s="249" t="s">
        <v>223</v>
      </c>
      <c r="AE233" s="250">
        <f t="shared" si="47"/>
        <v>0</v>
      </c>
      <c r="AF233" s="250">
        <f t="shared" si="49"/>
        <v>0</v>
      </c>
      <c r="AG233" s="250">
        <f t="shared" si="46"/>
        <v>0</v>
      </c>
      <c r="AH233" s="256">
        <f t="shared" si="52"/>
        <v>0</v>
      </c>
      <c r="AI233" s="253"/>
      <c r="AK233" s="255"/>
    </row>
    <row r="234" spans="1:37" hidden="1">
      <c r="A234" s="257"/>
      <c r="B234" s="249"/>
      <c r="C234" s="250"/>
      <c r="D234" s="250"/>
      <c r="E234" s="250"/>
      <c r="F234" s="251"/>
      <c r="G234" s="254"/>
      <c r="H234" s="257"/>
      <c r="I234" s="249"/>
      <c r="J234" s="250"/>
      <c r="K234" s="250"/>
      <c r="L234" s="250"/>
      <c r="M234" s="251"/>
      <c r="N234" s="254"/>
      <c r="O234" s="261"/>
      <c r="P234" s="249"/>
      <c r="Q234" s="250"/>
      <c r="R234" s="250"/>
      <c r="S234" s="250"/>
      <c r="T234" s="251"/>
      <c r="U234" s="254"/>
      <c r="V234" s="1782"/>
      <c r="W234" s="249" t="s">
        <v>224</v>
      </c>
      <c r="X234" s="250">
        <f t="shared" si="50"/>
        <v>0</v>
      </c>
      <c r="Y234" s="250">
        <f t="shared" si="48"/>
        <v>0</v>
      </c>
      <c r="Z234" s="250">
        <f t="shared" si="53"/>
        <v>0</v>
      </c>
      <c r="AA234" s="256">
        <f t="shared" si="51"/>
        <v>0</v>
      </c>
      <c r="AB234" s="253"/>
      <c r="AC234" s="1782"/>
      <c r="AD234" s="249" t="s">
        <v>224</v>
      </c>
      <c r="AE234" s="250">
        <f t="shared" si="47"/>
        <v>0</v>
      </c>
      <c r="AF234" s="250">
        <f t="shared" si="49"/>
        <v>0</v>
      </c>
      <c r="AG234" s="250">
        <f t="shared" si="46"/>
        <v>0</v>
      </c>
      <c r="AH234" s="256">
        <f t="shared" si="52"/>
        <v>0</v>
      </c>
      <c r="AI234" s="253"/>
      <c r="AK234" s="255"/>
    </row>
    <row r="235" spans="1:37" hidden="1">
      <c r="A235" s="257"/>
      <c r="B235" s="249"/>
      <c r="C235" s="250"/>
      <c r="D235" s="250"/>
      <c r="E235" s="250"/>
      <c r="F235" s="251"/>
      <c r="G235" s="254"/>
      <c r="H235" s="257"/>
      <c r="I235" s="249"/>
      <c r="J235" s="250"/>
      <c r="K235" s="250"/>
      <c r="L235" s="250"/>
      <c r="M235" s="251"/>
      <c r="N235" s="254"/>
      <c r="O235" s="261"/>
      <c r="P235" s="249"/>
      <c r="Q235" s="250"/>
      <c r="R235" s="250"/>
      <c r="S235" s="250"/>
      <c r="T235" s="251"/>
      <c r="U235" s="254"/>
      <c r="V235" s="1783"/>
      <c r="W235" s="249" t="s">
        <v>225</v>
      </c>
      <c r="X235" s="250">
        <f t="shared" si="50"/>
        <v>0</v>
      </c>
      <c r="Y235" s="250">
        <f t="shared" si="48"/>
        <v>0</v>
      </c>
      <c r="Z235" s="250">
        <f t="shared" si="53"/>
        <v>0</v>
      </c>
      <c r="AA235" s="256">
        <f t="shared" si="51"/>
        <v>0</v>
      </c>
      <c r="AB235" s="254">
        <f>SUM(Y224:Y235)</f>
        <v>0</v>
      </c>
      <c r="AC235" s="1783"/>
      <c r="AD235" s="249" t="s">
        <v>225</v>
      </c>
      <c r="AE235" s="250">
        <f t="shared" si="47"/>
        <v>0</v>
      </c>
      <c r="AF235" s="250">
        <f t="shared" si="49"/>
        <v>0</v>
      </c>
      <c r="AG235" s="250">
        <f t="shared" si="46"/>
        <v>0</v>
      </c>
      <c r="AH235" s="256">
        <f t="shared" si="52"/>
        <v>0</v>
      </c>
      <c r="AI235" s="254">
        <f>SUM(AF224:AF235)</f>
        <v>0</v>
      </c>
      <c r="AJ235" s="230">
        <f>V224</f>
        <v>2039</v>
      </c>
      <c r="AK235" s="255">
        <f>G235+N235+U235+AB235+AI235</f>
        <v>0</v>
      </c>
    </row>
    <row r="236" spans="1:37" hidden="1">
      <c r="A236" s="257"/>
      <c r="B236" s="249"/>
      <c r="C236" s="250"/>
      <c r="D236" s="250"/>
      <c r="E236" s="250"/>
      <c r="F236" s="251"/>
      <c r="G236" s="254"/>
      <c r="H236" s="257"/>
      <c r="I236" s="249"/>
      <c r="J236" s="250"/>
      <c r="K236" s="250"/>
      <c r="L236" s="250"/>
      <c r="M236" s="251"/>
      <c r="N236" s="254"/>
      <c r="O236" s="261"/>
      <c r="P236" s="249"/>
      <c r="Q236" s="250"/>
      <c r="R236" s="250"/>
      <c r="S236" s="250"/>
      <c r="T236" s="251"/>
      <c r="U236" s="254"/>
      <c r="V236" s="1781">
        <v>2040</v>
      </c>
      <c r="W236" s="249" t="s">
        <v>214</v>
      </c>
      <c r="X236" s="250">
        <f t="shared" si="50"/>
        <v>0</v>
      </c>
      <c r="Y236" s="250">
        <f t="shared" si="48"/>
        <v>0</v>
      </c>
      <c r="Z236" s="250">
        <f t="shared" si="53"/>
        <v>0</v>
      </c>
      <c r="AA236" s="256">
        <f t="shared" si="51"/>
        <v>0</v>
      </c>
      <c r="AB236" s="252"/>
      <c r="AC236" s="1781">
        <v>2040</v>
      </c>
      <c r="AD236" s="249" t="s">
        <v>214</v>
      </c>
      <c r="AE236" s="250">
        <f t="shared" si="47"/>
        <v>0</v>
      </c>
      <c r="AF236" s="250">
        <f t="shared" si="49"/>
        <v>0</v>
      </c>
      <c r="AG236" s="250">
        <f t="shared" si="46"/>
        <v>0</v>
      </c>
      <c r="AH236" s="256">
        <f t="shared" si="52"/>
        <v>0</v>
      </c>
      <c r="AI236" s="252"/>
      <c r="AK236" s="255"/>
    </row>
    <row r="237" spans="1:37" hidden="1">
      <c r="A237" s="257"/>
      <c r="B237" s="249"/>
      <c r="C237" s="250"/>
      <c r="D237" s="250"/>
      <c r="E237" s="250"/>
      <c r="F237" s="251"/>
      <c r="G237" s="254"/>
      <c r="H237" s="257"/>
      <c r="I237" s="249"/>
      <c r="J237" s="250"/>
      <c r="K237" s="250"/>
      <c r="L237" s="250"/>
      <c r="M237" s="251"/>
      <c r="N237" s="254"/>
      <c r="O237" s="261"/>
      <c r="P237" s="249"/>
      <c r="Q237" s="250"/>
      <c r="R237" s="250"/>
      <c r="S237" s="250"/>
      <c r="T237" s="251"/>
      <c r="U237" s="254"/>
      <c r="V237" s="1782"/>
      <c r="W237" s="249" t="s">
        <v>215</v>
      </c>
      <c r="X237" s="250">
        <f t="shared" si="50"/>
        <v>0</v>
      </c>
      <c r="Y237" s="250">
        <f t="shared" si="48"/>
        <v>0</v>
      </c>
      <c r="Z237" s="250">
        <f t="shared" si="53"/>
        <v>0</v>
      </c>
      <c r="AA237" s="256">
        <f t="shared" si="51"/>
        <v>0</v>
      </c>
      <c r="AB237" s="253"/>
      <c r="AC237" s="1782"/>
      <c r="AD237" s="249" t="s">
        <v>215</v>
      </c>
      <c r="AE237" s="250">
        <f t="shared" si="47"/>
        <v>0</v>
      </c>
      <c r="AF237" s="250">
        <f t="shared" si="49"/>
        <v>0</v>
      </c>
      <c r="AG237" s="250">
        <f t="shared" si="46"/>
        <v>0</v>
      </c>
      <c r="AH237" s="256">
        <f t="shared" si="52"/>
        <v>0</v>
      </c>
      <c r="AI237" s="253"/>
      <c r="AK237" s="255"/>
    </row>
    <row r="238" spans="1:37" hidden="1">
      <c r="A238" s="257"/>
      <c r="B238" s="249"/>
      <c r="C238" s="250"/>
      <c r="D238" s="250"/>
      <c r="E238" s="250"/>
      <c r="F238" s="251"/>
      <c r="G238" s="254"/>
      <c r="H238" s="257"/>
      <c r="I238" s="249"/>
      <c r="J238" s="250"/>
      <c r="K238" s="250"/>
      <c r="L238" s="250"/>
      <c r="M238" s="251"/>
      <c r="N238" s="254"/>
      <c r="O238" s="261"/>
      <c r="P238" s="249"/>
      <c r="Q238" s="250"/>
      <c r="R238" s="250"/>
      <c r="S238" s="250"/>
      <c r="T238" s="251"/>
      <c r="U238" s="254"/>
      <c r="V238" s="1782"/>
      <c r="W238" s="249" t="s">
        <v>216</v>
      </c>
      <c r="X238" s="250">
        <f t="shared" si="50"/>
        <v>0</v>
      </c>
      <c r="Y238" s="250">
        <f t="shared" si="48"/>
        <v>0</v>
      </c>
      <c r="Z238" s="250">
        <f t="shared" si="53"/>
        <v>0</v>
      </c>
      <c r="AA238" s="256">
        <f t="shared" si="51"/>
        <v>0</v>
      </c>
      <c r="AB238" s="253"/>
      <c r="AC238" s="1782"/>
      <c r="AD238" s="249" t="s">
        <v>216</v>
      </c>
      <c r="AE238" s="250">
        <f t="shared" si="47"/>
        <v>0</v>
      </c>
      <c r="AF238" s="250">
        <f t="shared" si="49"/>
        <v>0</v>
      </c>
      <c r="AG238" s="250">
        <f t="shared" si="46"/>
        <v>0</v>
      </c>
      <c r="AH238" s="256">
        <f t="shared" si="52"/>
        <v>0</v>
      </c>
      <c r="AI238" s="253"/>
      <c r="AK238" s="255"/>
    </row>
    <row r="239" spans="1:37" hidden="1">
      <c r="A239" s="257"/>
      <c r="B239" s="249"/>
      <c r="C239" s="250"/>
      <c r="D239" s="250"/>
      <c r="E239" s="250"/>
      <c r="F239" s="251"/>
      <c r="G239" s="254"/>
      <c r="H239" s="257"/>
      <c r="I239" s="249"/>
      <c r="J239" s="250"/>
      <c r="K239" s="250"/>
      <c r="L239" s="250"/>
      <c r="M239" s="251"/>
      <c r="N239" s="254"/>
      <c r="O239" s="261"/>
      <c r="P239" s="249"/>
      <c r="Q239" s="250"/>
      <c r="R239" s="250"/>
      <c r="S239" s="250"/>
      <c r="T239" s="251"/>
      <c r="U239" s="254"/>
      <c r="V239" s="1782"/>
      <c r="W239" s="249" t="s">
        <v>217</v>
      </c>
      <c r="X239" s="250">
        <f t="shared" si="50"/>
        <v>0</v>
      </c>
      <c r="Y239" s="250">
        <f t="shared" si="48"/>
        <v>0</v>
      </c>
      <c r="Z239" s="250">
        <f t="shared" si="53"/>
        <v>0</v>
      </c>
      <c r="AA239" s="256">
        <f t="shared" si="51"/>
        <v>0</v>
      </c>
      <c r="AB239" s="253"/>
      <c r="AC239" s="1782"/>
      <c r="AD239" s="249" t="s">
        <v>217</v>
      </c>
      <c r="AE239" s="250">
        <f t="shared" si="47"/>
        <v>0</v>
      </c>
      <c r="AF239" s="250">
        <f t="shared" si="49"/>
        <v>0</v>
      </c>
      <c r="AG239" s="250">
        <f t="shared" si="46"/>
        <v>0</v>
      </c>
      <c r="AH239" s="256">
        <f t="shared" si="52"/>
        <v>0</v>
      </c>
      <c r="AI239" s="253"/>
      <c r="AK239" s="255"/>
    </row>
    <row r="240" spans="1:37" hidden="1">
      <c r="A240" s="257"/>
      <c r="B240" s="249"/>
      <c r="C240" s="250"/>
      <c r="D240" s="250"/>
      <c r="E240" s="250"/>
      <c r="F240" s="251"/>
      <c r="G240" s="254"/>
      <c r="H240" s="257"/>
      <c r="I240" s="249"/>
      <c r="J240" s="250"/>
      <c r="K240" s="250"/>
      <c r="L240" s="250"/>
      <c r="M240" s="251"/>
      <c r="N240" s="254"/>
      <c r="O240" s="261"/>
      <c r="P240" s="249"/>
      <c r="Q240" s="250"/>
      <c r="R240" s="250"/>
      <c r="S240" s="250"/>
      <c r="T240" s="251"/>
      <c r="U240" s="254"/>
      <c r="V240" s="1782"/>
      <c r="W240" s="249" t="s">
        <v>218</v>
      </c>
      <c r="X240" s="250">
        <f t="shared" si="50"/>
        <v>0</v>
      </c>
      <c r="Y240" s="250">
        <f t="shared" si="48"/>
        <v>0</v>
      </c>
      <c r="Z240" s="250">
        <f t="shared" si="53"/>
        <v>0</v>
      </c>
      <c r="AA240" s="256">
        <f t="shared" si="51"/>
        <v>0</v>
      </c>
      <c r="AB240" s="253"/>
      <c r="AC240" s="1782"/>
      <c r="AD240" s="249" t="s">
        <v>218</v>
      </c>
      <c r="AE240" s="250">
        <f t="shared" si="47"/>
        <v>0</v>
      </c>
      <c r="AF240" s="250">
        <f t="shared" si="49"/>
        <v>0</v>
      </c>
      <c r="AG240" s="250">
        <f t="shared" si="46"/>
        <v>0</v>
      </c>
      <c r="AH240" s="256">
        <f t="shared" si="52"/>
        <v>0</v>
      </c>
      <c r="AI240" s="253"/>
      <c r="AK240" s="255"/>
    </row>
    <row r="241" spans="1:37" hidden="1">
      <c r="A241" s="257"/>
      <c r="B241" s="249"/>
      <c r="C241" s="250"/>
      <c r="D241" s="250"/>
      <c r="E241" s="250"/>
      <c r="F241" s="251"/>
      <c r="G241" s="254"/>
      <c r="H241" s="257"/>
      <c r="I241" s="249"/>
      <c r="J241" s="250"/>
      <c r="K241" s="250"/>
      <c r="L241" s="250"/>
      <c r="M241" s="251"/>
      <c r="N241" s="254"/>
      <c r="O241" s="261"/>
      <c r="P241" s="249"/>
      <c r="Q241" s="250"/>
      <c r="R241" s="250"/>
      <c r="S241" s="250"/>
      <c r="T241" s="251"/>
      <c r="U241" s="254"/>
      <c r="V241" s="1782"/>
      <c r="W241" s="249" t="s">
        <v>219</v>
      </c>
      <c r="X241" s="250">
        <f t="shared" si="50"/>
        <v>0</v>
      </c>
      <c r="Y241" s="250">
        <f t="shared" si="48"/>
        <v>0</v>
      </c>
      <c r="Z241" s="250">
        <f t="shared" si="53"/>
        <v>0</v>
      </c>
      <c r="AA241" s="256">
        <f t="shared" si="51"/>
        <v>0</v>
      </c>
      <c r="AB241" s="253"/>
      <c r="AC241" s="1782"/>
      <c r="AD241" s="249" t="s">
        <v>219</v>
      </c>
      <c r="AE241" s="250">
        <f t="shared" si="47"/>
        <v>0</v>
      </c>
      <c r="AF241" s="250">
        <f t="shared" si="49"/>
        <v>0</v>
      </c>
      <c r="AG241" s="250">
        <f t="shared" si="46"/>
        <v>0</v>
      </c>
      <c r="AH241" s="256">
        <f t="shared" si="52"/>
        <v>0</v>
      </c>
      <c r="AI241" s="253"/>
      <c r="AK241" s="255"/>
    </row>
    <row r="242" spans="1:37" hidden="1">
      <c r="A242" s="257"/>
      <c r="B242" s="249"/>
      <c r="C242" s="250"/>
      <c r="D242" s="250"/>
      <c r="E242" s="250"/>
      <c r="F242" s="251"/>
      <c r="G242" s="254"/>
      <c r="H242" s="257"/>
      <c r="I242" s="249"/>
      <c r="J242" s="250"/>
      <c r="K242" s="250"/>
      <c r="L242" s="250"/>
      <c r="M242" s="251"/>
      <c r="N242" s="254"/>
      <c r="O242" s="261"/>
      <c r="P242" s="249"/>
      <c r="Q242" s="250"/>
      <c r="R242" s="250"/>
      <c r="S242" s="250"/>
      <c r="T242" s="251"/>
      <c r="U242" s="254"/>
      <c r="V242" s="1782"/>
      <c r="W242" s="249" t="s">
        <v>220</v>
      </c>
      <c r="X242" s="250">
        <f t="shared" si="50"/>
        <v>0</v>
      </c>
      <c r="Y242" s="250">
        <f t="shared" si="48"/>
        <v>0</v>
      </c>
      <c r="Z242" s="250">
        <f t="shared" si="53"/>
        <v>0</v>
      </c>
      <c r="AA242" s="256">
        <f t="shared" si="51"/>
        <v>0</v>
      </c>
      <c r="AB242" s="253"/>
      <c r="AC242" s="1782"/>
      <c r="AD242" s="249" t="s">
        <v>220</v>
      </c>
      <c r="AE242" s="250">
        <f t="shared" si="47"/>
        <v>0</v>
      </c>
      <c r="AF242" s="250">
        <f t="shared" si="49"/>
        <v>0</v>
      </c>
      <c r="AG242" s="250">
        <f t="shared" si="46"/>
        <v>0</v>
      </c>
      <c r="AH242" s="256">
        <f t="shared" si="52"/>
        <v>0</v>
      </c>
      <c r="AI242" s="253"/>
      <c r="AK242" s="255"/>
    </row>
    <row r="243" spans="1:37" hidden="1">
      <c r="A243" s="257"/>
      <c r="B243" s="249"/>
      <c r="C243" s="250"/>
      <c r="D243" s="250"/>
      <c r="E243" s="250"/>
      <c r="F243" s="251"/>
      <c r="G243" s="254"/>
      <c r="H243" s="257"/>
      <c r="I243" s="249"/>
      <c r="J243" s="250"/>
      <c r="K243" s="250"/>
      <c r="L243" s="250"/>
      <c r="M243" s="251"/>
      <c r="N243" s="254"/>
      <c r="O243" s="261"/>
      <c r="P243" s="249"/>
      <c r="Q243" s="250"/>
      <c r="R243" s="250"/>
      <c r="S243" s="250"/>
      <c r="T243" s="251"/>
      <c r="U243" s="254"/>
      <c r="V243" s="1782"/>
      <c r="W243" s="249" t="s">
        <v>221</v>
      </c>
      <c r="X243" s="250">
        <f t="shared" si="50"/>
        <v>0</v>
      </c>
      <c r="Y243" s="250">
        <f t="shared" si="48"/>
        <v>0</v>
      </c>
      <c r="Z243" s="250">
        <f t="shared" si="53"/>
        <v>0</v>
      </c>
      <c r="AA243" s="256">
        <f t="shared" si="51"/>
        <v>0</v>
      </c>
      <c r="AB243" s="253"/>
      <c r="AC243" s="1782"/>
      <c r="AD243" s="249" t="s">
        <v>221</v>
      </c>
      <c r="AE243" s="250">
        <f t="shared" si="47"/>
        <v>0</v>
      </c>
      <c r="AF243" s="250">
        <f t="shared" si="49"/>
        <v>0</v>
      </c>
      <c r="AG243" s="250">
        <f t="shared" si="46"/>
        <v>0</v>
      </c>
      <c r="AH243" s="256">
        <f t="shared" si="52"/>
        <v>0</v>
      </c>
      <c r="AI243" s="253"/>
      <c r="AK243" s="255"/>
    </row>
    <row r="244" spans="1:37" hidden="1">
      <c r="A244" s="257"/>
      <c r="B244" s="249"/>
      <c r="C244" s="250"/>
      <c r="D244" s="250"/>
      <c r="E244" s="250"/>
      <c r="F244" s="251"/>
      <c r="G244" s="254"/>
      <c r="H244" s="257"/>
      <c r="I244" s="249"/>
      <c r="J244" s="250"/>
      <c r="K244" s="250"/>
      <c r="L244" s="250"/>
      <c r="M244" s="251"/>
      <c r="N244" s="254"/>
      <c r="O244" s="261"/>
      <c r="P244" s="249"/>
      <c r="Q244" s="250"/>
      <c r="R244" s="250"/>
      <c r="S244" s="250"/>
      <c r="T244" s="251"/>
      <c r="U244" s="254"/>
      <c r="V244" s="1782"/>
      <c r="W244" s="249" t="s">
        <v>222</v>
      </c>
      <c r="X244" s="250">
        <f t="shared" si="50"/>
        <v>0</v>
      </c>
      <c r="Y244" s="250">
        <f t="shared" si="48"/>
        <v>0</v>
      </c>
      <c r="Z244" s="250">
        <f t="shared" si="53"/>
        <v>0</v>
      </c>
      <c r="AA244" s="256">
        <f t="shared" si="51"/>
        <v>0</v>
      </c>
      <c r="AB244" s="253"/>
      <c r="AC244" s="1782"/>
      <c r="AD244" s="249" t="s">
        <v>222</v>
      </c>
      <c r="AE244" s="250">
        <f t="shared" si="47"/>
        <v>0</v>
      </c>
      <c r="AF244" s="250">
        <f t="shared" si="49"/>
        <v>0</v>
      </c>
      <c r="AG244" s="250">
        <f t="shared" si="46"/>
        <v>0</v>
      </c>
      <c r="AH244" s="256">
        <f t="shared" si="52"/>
        <v>0</v>
      </c>
      <c r="AI244" s="253"/>
      <c r="AK244" s="255"/>
    </row>
    <row r="245" spans="1:37" hidden="1">
      <c r="A245" s="257"/>
      <c r="B245" s="249"/>
      <c r="C245" s="250"/>
      <c r="D245" s="250"/>
      <c r="E245" s="250"/>
      <c r="F245" s="251"/>
      <c r="G245" s="254"/>
      <c r="H245" s="257"/>
      <c r="I245" s="249"/>
      <c r="J245" s="250"/>
      <c r="K245" s="250"/>
      <c r="L245" s="250"/>
      <c r="M245" s="251"/>
      <c r="N245" s="254"/>
      <c r="O245" s="261"/>
      <c r="P245" s="249"/>
      <c r="Q245" s="250"/>
      <c r="R245" s="250"/>
      <c r="S245" s="250"/>
      <c r="T245" s="251"/>
      <c r="U245" s="254"/>
      <c r="V245" s="1782"/>
      <c r="W245" s="249" t="s">
        <v>223</v>
      </c>
      <c r="X245" s="250">
        <f t="shared" si="50"/>
        <v>0</v>
      </c>
      <c r="Y245" s="250">
        <f t="shared" si="48"/>
        <v>0</v>
      </c>
      <c r="Z245" s="250">
        <f t="shared" si="53"/>
        <v>0</v>
      </c>
      <c r="AA245" s="256">
        <f t="shared" si="51"/>
        <v>0</v>
      </c>
      <c r="AB245" s="253"/>
      <c r="AC245" s="1782"/>
      <c r="AD245" s="249" t="s">
        <v>223</v>
      </c>
      <c r="AE245" s="250">
        <f t="shared" si="47"/>
        <v>0</v>
      </c>
      <c r="AF245" s="250">
        <f t="shared" si="49"/>
        <v>0</v>
      </c>
      <c r="AG245" s="250">
        <f t="shared" si="46"/>
        <v>0</v>
      </c>
      <c r="AH245" s="256">
        <f t="shared" si="52"/>
        <v>0</v>
      </c>
      <c r="AI245" s="253"/>
      <c r="AK245" s="255"/>
    </row>
    <row r="246" spans="1:37" hidden="1">
      <c r="A246" s="257"/>
      <c r="B246" s="249"/>
      <c r="C246" s="250"/>
      <c r="D246" s="250"/>
      <c r="E246" s="250"/>
      <c r="F246" s="251"/>
      <c r="G246" s="254"/>
      <c r="H246" s="257"/>
      <c r="I246" s="249"/>
      <c r="J246" s="250"/>
      <c r="K246" s="250"/>
      <c r="L246" s="250"/>
      <c r="M246" s="251"/>
      <c r="N246" s="254"/>
      <c r="O246" s="261"/>
      <c r="P246" s="249"/>
      <c r="Q246" s="250"/>
      <c r="R246" s="250"/>
      <c r="S246" s="250"/>
      <c r="T246" s="251"/>
      <c r="U246" s="254"/>
      <c r="V246" s="1782"/>
      <c r="W246" s="249" t="s">
        <v>224</v>
      </c>
      <c r="X246" s="250">
        <f t="shared" si="50"/>
        <v>0</v>
      </c>
      <c r="Y246" s="250">
        <f t="shared" si="48"/>
        <v>0</v>
      </c>
      <c r="Z246" s="250">
        <f t="shared" si="53"/>
        <v>0</v>
      </c>
      <c r="AA246" s="256">
        <f t="shared" si="51"/>
        <v>0</v>
      </c>
      <c r="AB246" s="253"/>
      <c r="AC246" s="1782"/>
      <c r="AD246" s="249" t="s">
        <v>224</v>
      </c>
      <c r="AE246" s="250">
        <f t="shared" si="47"/>
        <v>0</v>
      </c>
      <c r="AF246" s="250">
        <f t="shared" si="49"/>
        <v>0</v>
      </c>
      <c r="AG246" s="250">
        <f t="shared" si="46"/>
        <v>0</v>
      </c>
      <c r="AH246" s="256">
        <f t="shared" si="52"/>
        <v>0</v>
      </c>
      <c r="AI246" s="253"/>
      <c r="AK246" s="255"/>
    </row>
    <row r="247" spans="1:37" hidden="1">
      <c r="A247" s="257"/>
      <c r="B247" s="249"/>
      <c r="C247" s="250"/>
      <c r="D247" s="250"/>
      <c r="E247" s="250"/>
      <c r="F247" s="251"/>
      <c r="G247" s="254"/>
      <c r="H247" s="257"/>
      <c r="I247" s="249"/>
      <c r="J247" s="250"/>
      <c r="K247" s="250"/>
      <c r="L247" s="250"/>
      <c r="M247" s="251"/>
      <c r="N247" s="254"/>
      <c r="O247" s="261"/>
      <c r="P247" s="249"/>
      <c r="Q247" s="250"/>
      <c r="R247" s="250"/>
      <c r="S247" s="250"/>
      <c r="T247" s="251"/>
      <c r="U247" s="254"/>
      <c r="V247" s="1783"/>
      <c r="W247" s="249" t="s">
        <v>225</v>
      </c>
      <c r="X247" s="250">
        <f t="shared" si="50"/>
        <v>0</v>
      </c>
      <c r="Y247" s="250">
        <f t="shared" si="48"/>
        <v>0</v>
      </c>
      <c r="Z247" s="250">
        <f t="shared" si="53"/>
        <v>0</v>
      </c>
      <c r="AA247" s="256">
        <f t="shared" si="51"/>
        <v>0</v>
      </c>
      <c r="AB247" s="254">
        <f>SUM(Y236:Y247)</f>
        <v>0</v>
      </c>
      <c r="AC247" s="1783"/>
      <c r="AD247" s="249" t="s">
        <v>225</v>
      </c>
      <c r="AE247" s="250">
        <f t="shared" si="47"/>
        <v>0</v>
      </c>
      <c r="AF247" s="250">
        <f t="shared" si="49"/>
        <v>0</v>
      </c>
      <c r="AG247" s="250">
        <f t="shared" si="46"/>
        <v>0</v>
      </c>
      <c r="AH247" s="256">
        <f t="shared" si="52"/>
        <v>0</v>
      </c>
      <c r="AI247" s="254">
        <f>SUM(AF236:AF247)</f>
        <v>0</v>
      </c>
      <c r="AJ247" s="230">
        <f>V236</f>
        <v>2040</v>
      </c>
      <c r="AK247" s="255">
        <f>G247+N247+U247+AB247+AI247</f>
        <v>0</v>
      </c>
    </row>
    <row r="248" spans="1:37" hidden="1">
      <c r="A248" s="257"/>
      <c r="B248" s="249"/>
      <c r="C248" s="250"/>
      <c r="D248" s="250"/>
      <c r="E248" s="250"/>
      <c r="F248" s="251"/>
      <c r="G248" s="254"/>
      <c r="H248" s="257"/>
      <c r="I248" s="249"/>
      <c r="J248" s="250"/>
      <c r="K248" s="250"/>
      <c r="L248" s="250"/>
      <c r="M248" s="251"/>
      <c r="N248" s="254"/>
      <c r="O248" s="261"/>
      <c r="P248" s="249"/>
      <c r="Q248" s="250"/>
      <c r="R248" s="250"/>
      <c r="S248" s="250"/>
      <c r="T248" s="251"/>
      <c r="U248" s="254"/>
      <c r="V248" s="1781">
        <v>2041</v>
      </c>
      <c r="W248" s="249" t="s">
        <v>214</v>
      </c>
      <c r="X248" s="250">
        <f t="shared" si="50"/>
        <v>0</v>
      </c>
      <c r="Y248" s="250">
        <f t="shared" si="48"/>
        <v>0</v>
      </c>
      <c r="Z248" s="250">
        <f t="shared" si="53"/>
        <v>0</v>
      </c>
      <c r="AA248" s="256">
        <f t="shared" si="51"/>
        <v>0</v>
      </c>
      <c r="AB248" s="252"/>
      <c r="AC248" s="1781">
        <v>2041</v>
      </c>
      <c r="AD248" s="249" t="s">
        <v>214</v>
      </c>
      <c r="AE248" s="250">
        <f t="shared" si="47"/>
        <v>0</v>
      </c>
      <c r="AF248" s="250">
        <f t="shared" si="49"/>
        <v>0</v>
      </c>
      <c r="AG248" s="250">
        <f t="shared" si="46"/>
        <v>0</v>
      </c>
      <c r="AH248" s="256">
        <f t="shared" si="52"/>
        <v>0</v>
      </c>
      <c r="AI248" s="252"/>
      <c r="AK248" s="255"/>
    </row>
    <row r="249" spans="1:37" hidden="1">
      <c r="A249" s="257"/>
      <c r="B249" s="249"/>
      <c r="C249" s="250"/>
      <c r="D249" s="250"/>
      <c r="E249" s="250"/>
      <c r="F249" s="251"/>
      <c r="G249" s="254"/>
      <c r="H249" s="257"/>
      <c r="I249" s="249"/>
      <c r="J249" s="250"/>
      <c r="K249" s="250"/>
      <c r="L249" s="250"/>
      <c r="M249" s="251"/>
      <c r="N249" s="254"/>
      <c r="O249" s="261"/>
      <c r="P249" s="249"/>
      <c r="Q249" s="250"/>
      <c r="R249" s="250"/>
      <c r="S249" s="250"/>
      <c r="T249" s="251"/>
      <c r="U249" s="254"/>
      <c r="V249" s="1782"/>
      <c r="W249" s="249" t="s">
        <v>215</v>
      </c>
      <c r="X249" s="250">
        <f t="shared" si="50"/>
        <v>0</v>
      </c>
      <c r="Y249" s="250">
        <f t="shared" si="48"/>
        <v>0</v>
      </c>
      <c r="Z249" s="250">
        <f t="shared" si="53"/>
        <v>0</v>
      </c>
      <c r="AA249" s="256">
        <f t="shared" si="51"/>
        <v>0</v>
      </c>
      <c r="AB249" s="253"/>
      <c r="AC249" s="1782"/>
      <c r="AD249" s="249" t="s">
        <v>215</v>
      </c>
      <c r="AE249" s="250">
        <f t="shared" si="47"/>
        <v>0</v>
      </c>
      <c r="AF249" s="250">
        <f t="shared" si="49"/>
        <v>0</v>
      </c>
      <c r="AG249" s="250">
        <f t="shared" si="46"/>
        <v>0</v>
      </c>
      <c r="AH249" s="256">
        <f t="shared" si="52"/>
        <v>0</v>
      </c>
      <c r="AI249" s="253"/>
      <c r="AK249" s="255"/>
    </row>
    <row r="250" spans="1:37" hidden="1">
      <c r="A250" s="257"/>
      <c r="B250" s="249"/>
      <c r="C250" s="250"/>
      <c r="D250" s="250"/>
      <c r="E250" s="250"/>
      <c r="F250" s="251"/>
      <c r="G250" s="254"/>
      <c r="H250" s="257"/>
      <c r="I250" s="249"/>
      <c r="J250" s="250"/>
      <c r="K250" s="250"/>
      <c r="L250" s="250"/>
      <c r="M250" s="251"/>
      <c r="N250" s="254"/>
      <c r="O250" s="261"/>
      <c r="P250" s="249"/>
      <c r="Q250" s="250"/>
      <c r="R250" s="250"/>
      <c r="S250" s="250"/>
      <c r="T250" s="251"/>
      <c r="U250" s="254"/>
      <c r="V250" s="1782"/>
      <c r="W250" s="249" t="s">
        <v>216</v>
      </c>
      <c r="X250" s="250">
        <f t="shared" si="50"/>
        <v>0</v>
      </c>
      <c r="Y250" s="250">
        <f t="shared" si="48"/>
        <v>0</v>
      </c>
      <c r="Z250" s="250">
        <f t="shared" si="53"/>
        <v>0</v>
      </c>
      <c r="AA250" s="256">
        <f t="shared" si="51"/>
        <v>0</v>
      </c>
      <c r="AB250" s="253"/>
      <c r="AC250" s="1782"/>
      <c r="AD250" s="249" t="s">
        <v>216</v>
      </c>
      <c r="AE250" s="250">
        <f t="shared" si="47"/>
        <v>0</v>
      </c>
      <c r="AF250" s="250">
        <f t="shared" si="49"/>
        <v>0</v>
      </c>
      <c r="AG250" s="250">
        <f t="shared" si="46"/>
        <v>0</v>
      </c>
      <c r="AH250" s="256">
        <f t="shared" si="52"/>
        <v>0</v>
      </c>
      <c r="AI250" s="253"/>
      <c r="AK250" s="255"/>
    </row>
    <row r="251" spans="1:37" hidden="1">
      <c r="A251" s="257"/>
      <c r="B251" s="249"/>
      <c r="C251" s="250"/>
      <c r="D251" s="250"/>
      <c r="E251" s="250"/>
      <c r="F251" s="251"/>
      <c r="G251" s="254"/>
      <c r="H251" s="257"/>
      <c r="I251" s="249"/>
      <c r="J251" s="250"/>
      <c r="K251" s="250"/>
      <c r="L251" s="250"/>
      <c r="M251" s="251"/>
      <c r="N251" s="254"/>
      <c r="O251" s="261"/>
      <c r="P251" s="249"/>
      <c r="Q251" s="250"/>
      <c r="R251" s="250"/>
      <c r="S251" s="250"/>
      <c r="T251" s="251"/>
      <c r="U251" s="254"/>
      <c r="V251" s="1782"/>
      <c r="W251" s="249" t="s">
        <v>217</v>
      </c>
      <c r="X251" s="250">
        <f t="shared" si="50"/>
        <v>0</v>
      </c>
      <c r="Y251" s="250">
        <f t="shared" si="48"/>
        <v>0</v>
      </c>
      <c r="Z251" s="250">
        <f t="shared" si="53"/>
        <v>0</v>
      </c>
      <c r="AA251" s="256">
        <f t="shared" si="51"/>
        <v>0</v>
      </c>
      <c r="AB251" s="253"/>
      <c r="AC251" s="1782"/>
      <c r="AD251" s="249" t="s">
        <v>217</v>
      </c>
      <c r="AE251" s="250">
        <f t="shared" si="47"/>
        <v>0</v>
      </c>
      <c r="AF251" s="250">
        <f t="shared" si="49"/>
        <v>0</v>
      </c>
      <c r="AG251" s="250">
        <f t="shared" si="46"/>
        <v>0</v>
      </c>
      <c r="AH251" s="256">
        <f t="shared" si="52"/>
        <v>0</v>
      </c>
      <c r="AI251" s="253"/>
      <c r="AK251" s="255"/>
    </row>
    <row r="252" spans="1:37" hidden="1">
      <c r="A252" s="257"/>
      <c r="B252" s="249"/>
      <c r="C252" s="250"/>
      <c r="D252" s="250"/>
      <c r="E252" s="250"/>
      <c r="F252" s="251"/>
      <c r="G252" s="254"/>
      <c r="H252" s="257"/>
      <c r="I252" s="249"/>
      <c r="J252" s="250"/>
      <c r="K252" s="250"/>
      <c r="L252" s="250"/>
      <c r="M252" s="251"/>
      <c r="N252" s="254"/>
      <c r="O252" s="261"/>
      <c r="P252" s="249"/>
      <c r="Q252" s="250"/>
      <c r="R252" s="250"/>
      <c r="S252" s="250"/>
      <c r="T252" s="251"/>
      <c r="U252" s="254"/>
      <c r="V252" s="1782"/>
      <c r="W252" s="249" t="s">
        <v>218</v>
      </c>
      <c r="X252" s="250">
        <f t="shared" si="50"/>
        <v>0</v>
      </c>
      <c r="Y252" s="250">
        <f t="shared" si="48"/>
        <v>0</v>
      </c>
      <c r="Z252" s="250">
        <f t="shared" si="53"/>
        <v>0</v>
      </c>
      <c r="AA252" s="256">
        <f t="shared" si="51"/>
        <v>0</v>
      </c>
      <c r="AB252" s="253"/>
      <c r="AC252" s="1782"/>
      <c r="AD252" s="249" t="s">
        <v>218</v>
      </c>
      <c r="AE252" s="250">
        <f t="shared" si="47"/>
        <v>0</v>
      </c>
      <c r="AF252" s="250">
        <f t="shared" si="49"/>
        <v>0</v>
      </c>
      <c r="AG252" s="250">
        <f t="shared" si="46"/>
        <v>0</v>
      </c>
      <c r="AH252" s="256">
        <f t="shared" si="52"/>
        <v>0</v>
      </c>
      <c r="AI252" s="253"/>
      <c r="AK252" s="255"/>
    </row>
    <row r="253" spans="1:37" hidden="1">
      <c r="A253" s="257"/>
      <c r="B253" s="249"/>
      <c r="C253" s="250"/>
      <c r="D253" s="250"/>
      <c r="E253" s="250"/>
      <c r="F253" s="251"/>
      <c r="G253" s="254"/>
      <c r="H253" s="257"/>
      <c r="I253" s="249"/>
      <c r="J253" s="250"/>
      <c r="K253" s="250"/>
      <c r="L253" s="250"/>
      <c r="M253" s="251"/>
      <c r="N253" s="254"/>
      <c r="O253" s="261"/>
      <c r="P253" s="249"/>
      <c r="Q253" s="250"/>
      <c r="R253" s="250"/>
      <c r="S253" s="250"/>
      <c r="T253" s="251"/>
      <c r="U253" s="254"/>
      <c r="V253" s="1782"/>
      <c r="W253" s="249" t="s">
        <v>219</v>
      </c>
      <c r="X253" s="250">
        <f t="shared" si="50"/>
        <v>0</v>
      </c>
      <c r="Y253" s="250">
        <f t="shared" si="48"/>
        <v>0</v>
      </c>
      <c r="Z253" s="250">
        <f t="shared" si="53"/>
        <v>0</v>
      </c>
      <c r="AA253" s="256">
        <f t="shared" si="51"/>
        <v>0</v>
      </c>
      <c r="AB253" s="253"/>
      <c r="AC253" s="1782"/>
      <c r="AD253" s="249" t="s">
        <v>219</v>
      </c>
      <c r="AE253" s="250">
        <f t="shared" si="47"/>
        <v>0</v>
      </c>
      <c r="AF253" s="250">
        <f t="shared" si="49"/>
        <v>0</v>
      </c>
      <c r="AG253" s="250">
        <f t="shared" si="46"/>
        <v>0</v>
      </c>
      <c r="AH253" s="256">
        <f t="shared" si="52"/>
        <v>0</v>
      </c>
      <c r="AI253" s="253"/>
      <c r="AK253" s="255"/>
    </row>
    <row r="254" spans="1:37" hidden="1">
      <c r="A254" s="257"/>
      <c r="B254" s="249"/>
      <c r="C254" s="250"/>
      <c r="D254" s="250"/>
      <c r="E254" s="250"/>
      <c r="F254" s="251"/>
      <c r="G254" s="254"/>
      <c r="H254" s="257"/>
      <c r="I254" s="249"/>
      <c r="J254" s="250"/>
      <c r="K254" s="250"/>
      <c r="L254" s="250"/>
      <c r="M254" s="251"/>
      <c r="N254" s="254"/>
      <c r="O254" s="261"/>
      <c r="P254" s="249"/>
      <c r="Q254" s="250"/>
      <c r="R254" s="250"/>
      <c r="S254" s="250"/>
      <c r="T254" s="251"/>
      <c r="U254" s="254"/>
      <c r="V254" s="1782"/>
      <c r="W254" s="249" t="s">
        <v>220</v>
      </c>
      <c r="X254" s="250">
        <f t="shared" si="50"/>
        <v>0</v>
      </c>
      <c r="Y254" s="250">
        <f t="shared" si="48"/>
        <v>0</v>
      </c>
      <c r="Z254" s="250">
        <f t="shared" si="53"/>
        <v>0</v>
      </c>
      <c r="AA254" s="256">
        <f t="shared" si="51"/>
        <v>0</v>
      </c>
      <c r="AB254" s="253"/>
      <c r="AC254" s="1782"/>
      <c r="AD254" s="249" t="s">
        <v>220</v>
      </c>
      <c r="AE254" s="250">
        <f t="shared" si="47"/>
        <v>0</v>
      </c>
      <c r="AF254" s="250">
        <f t="shared" si="49"/>
        <v>0</v>
      </c>
      <c r="AG254" s="250">
        <f t="shared" ref="AG254:AG307" si="54">AE$5/AF$6</f>
        <v>0</v>
      </c>
      <c r="AH254" s="256">
        <f t="shared" si="52"/>
        <v>0</v>
      </c>
      <c r="AI254" s="253"/>
      <c r="AK254" s="255"/>
    </row>
    <row r="255" spans="1:37" hidden="1">
      <c r="A255" s="257"/>
      <c r="B255" s="249"/>
      <c r="C255" s="250"/>
      <c r="D255" s="250"/>
      <c r="E255" s="250"/>
      <c r="F255" s="251"/>
      <c r="G255" s="254"/>
      <c r="H255" s="257"/>
      <c r="I255" s="249"/>
      <c r="J255" s="250"/>
      <c r="K255" s="250"/>
      <c r="L255" s="250"/>
      <c r="M255" s="251"/>
      <c r="N255" s="254"/>
      <c r="O255" s="261"/>
      <c r="P255" s="249"/>
      <c r="Q255" s="250"/>
      <c r="R255" s="250"/>
      <c r="S255" s="250"/>
      <c r="T255" s="251"/>
      <c r="U255" s="254"/>
      <c r="V255" s="1782"/>
      <c r="W255" s="249" t="s">
        <v>221</v>
      </c>
      <c r="X255" s="250">
        <f t="shared" si="50"/>
        <v>0</v>
      </c>
      <c r="Y255" s="250">
        <f t="shared" si="48"/>
        <v>0</v>
      </c>
      <c r="Z255" s="250">
        <f t="shared" si="53"/>
        <v>0</v>
      </c>
      <c r="AA255" s="256">
        <f t="shared" si="51"/>
        <v>0</v>
      </c>
      <c r="AB255" s="253"/>
      <c r="AC255" s="1782"/>
      <c r="AD255" s="249" t="s">
        <v>221</v>
      </c>
      <c r="AE255" s="250">
        <f t="shared" si="47"/>
        <v>0</v>
      </c>
      <c r="AF255" s="250">
        <f t="shared" si="49"/>
        <v>0</v>
      </c>
      <c r="AG255" s="250">
        <f t="shared" si="54"/>
        <v>0</v>
      </c>
      <c r="AH255" s="256">
        <f t="shared" si="52"/>
        <v>0</v>
      </c>
      <c r="AI255" s="253"/>
      <c r="AK255" s="255"/>
    </row>
    <row r="256" spans="1:37" hidden="1">
      <c r="A256" s="257"/>
      <c r="B256" s="249"/>
      <c r="C256" s="250"/>
      <c r="D256" s="250"/>
      <c r="E256" s="250"/>
      <c r="F256" s="251"/>
      <c r="G256" s="254"/>
      <c r="H256" s="257"/>
      <c r="I256" s="249"/>
      <c r="J256" s="250"/>
      <c r="K256" s="250"/>
      <c r="L256" s="250"/>
      <c r="M256" s="251"/>
      <c r="N256" s="254"/>
      <c r="O256" s="261"/>
      <c r="P256" s="249"/>
      <c r="Q256" s="250"/>
      <c r="R256" s="250"/>
      <c r="S256" s="250"/>
      <c r="T256" s="251"/>
      <c r="U256" s="254"/>
      <c r="V256" s="1782"/>
      <c r="W256" s="249" t="s">
        <v>222</v>
      </c>
      <c r="X256" s="250">
        <f t="shared" si="50"/>
        <v>0</v>
      </c>
      <c r="Y256" s="250">
        <f t="shared" si="48"/>
        <v>0</v>
      </c>
      <c r="Z256" s="250">
        <f t="shared" si="53"/>
        <v>0</v>
      </c>
      <c r="AA256" s="256">
        <f t="shared" si="51"/>
        <v>0</v>
      </c>
      <c r="AB256" s="253"/>
      <c r="AC256" s="1782"/>
      <c r="AD256" s="249" t="s">
        <v>222</v>
      </c>
      <c r="AE256" s="250">
        <f t="shared" si="47"/>
        <v>0</v>
      </c>
      <c r="AF256" s="250">
        <f t="shared" si="49"/>
        <v>0</v>
      </c>
      <c r="AG256" s="250">
        <f t="shared" si="54"/>
        <v>0</v>
      </c>
      <c r="AH256" s="256">
        <f t="shared" si="52"/>
        <v>0</v>
      </c>
      <c r="AI256" s="253"/>
      <c r="AK256" s="255"/>
    </row>
    <row r="257" spans="1:37" hidden="1">
      <c r="A257" s="257"/>
      <c r="B257" s="249"/>
      <c r="C257" s="250"/>
      <c r="D257" s="250"/>
      <c r="E257" s="250"/>
      <c r="F257" s="251"/>
      <c r="G257" s="254"/>
      <c r="H257" s="257"/>
      <c r="I257" s="249"/>
      <c r="J257" s="250"/>
      <c r="K257" s="250"/>
      <c r="L257" s="250"/>
      <c r="M257" s="251"/>
      <c r="N257" s="254"/>
      <c r="O257" s="261"/>
      <c r="P257" s="249"/>
      <c r="Q257" s="250"/>
      <c r="R257" s="250"/>
      <c r="S257" s="250"/>
      <c r="T257" s="251"/>
      <c r="U257" s="254"/>
      <c r="V257" s="1782"/>
      <c r="W257" s="249" t="s">
        <v>223</v>
      </c>
      <c r="X257" s="250">
        <f t="shared" si="50"/>
        <v>0</v>
      </c>
      <c r="Y257" s="250">
        <f t="shared" si="48"/>
        <v>0</v>
      </c>
      <c r="Z257" s="250">
        <f t="shared" si="53"/>
        <v>0</v>
      </c>
      <c r="AA257" s="256">
        <f t="shared" si="51"/>
        <v>0</v>
      </c>
      <c r="AB257" s="253"/>
      <c r="AC257" s="1782"/>
      <c r="AD257" s="249" t="s">
        <v>223</v>
      </c>
      <c r="AE257" s="250">
        <f t="shared" si="47"/>
        <v>0</v>
      </c>
      <c r="AF257" s="250">
        <f t="shared" si="49"/>
        <v>0</v>
      </c>
      <c r="AG257" s="250">
        <f t="shared" si="54"/>
        <v>0</v>
      </c>
      <c r="AH257" s="256">
        <f t="shared" si="52"/>
        <v>0</v>
      </c>
      <c r="AI257" s="253"/>
      <c r="AK257" s="255"/>
    </row>
    <row r="258" spans="1:37" hidden="1">
      <c r="A258" s="257"/>
      <c r="B258" s="249"/>
      <c r="C258" s="250"/>
      <c r="D258" s="250"/>
      <c r="E258" s="250"/>
      <c r="F258" s="251"/>
      <c r="G258" s="254"/>
      <c r="H258" s="257"/>
      <c r="I258" s="249"/>
      <c r="J258" s="250"/>
      <c r="K258" s="250"/>
      <c r="L258" s="250"/>
      <c r="M258" s="251"/>
      <c r="N258" s="254"/>
      <c r="O258" s="261"/>
      <c r="P258" s="249"/>
      <c r="Q258" s="250"/>
      <c r="R258" s="250"/>
      <c r="S258" s="250"/>
      <c r="T258" s="251"/>
      <c r="U258" s="254"/>
      <c r="V258" s="1782"/>
      <c r="W258" s="249" t="s">
        <v>224</v>
      </c>
      <c r="X258" s="250">
        <f t="shared" si="50"/>
        <v>0</v>
      </c>
      <c r="Y258" s="250">
        <f t="shared" si="48"/>
        <v>0</v>
      </c>
      <c r="Z258" s="250">
        <f t="shared" si="53"/>
        <v>0</v>
      </c>
      <c r="AA258" s="256">
        <f t="shared" si="51"/>
        <v>0</v>
      </c>
      <c r="AB258" s="253"/>
      <c r="AC258" s="1782"/>
      <c r="AD258" s="249" t="s">
        <v>224</v>
      </c>
      <c r="AE258" s="250">
        <f t="shared" si="47"/>
        <v>0</v>
      </c>
      <c r="AF258" s="250">
        <f t="shared" si="49"/>
        <v>0</v>
      </c>
      <c r="AG258" s="250">
        <f t="shared" si="54"/>
        <v>0</v>
      </c>
      <c r="AH258" s="256">
        <f t="shared" si="52"/>
        <v>0</v>
      </c>
      <c r="AI258" s="253"/>
      <c r="AK258" s="255"/>
    </row>
    <row r="259" spans="1:37" hidden="1">
      <c r="A259" s="257"/>
      <c r="B259" s="249"/>
      <c r="C259" s="250"/>
      <c r="D259" s="250"/>
      <c r="E259" s="250"/>
      <c r="F259" s="251"/>
      <c r="G259" s="254"/>
      <c r="H259" s="257"/>
      <c r="I259" s="249"/>
      <c r="J259" s="250"/>
      <c r="K259" s="250"/>
      <c r="L259" s="250"/>
      <c r="M259" s="251"/>
      <c r="N259" s="254"/>
      <c r="O259" s="261"/>
      <c r="P259" s="249"/>
      <c r="Q259" s="250"/>
      <c r="R259" s="250"/>
      <c r="S259" s="250"/>
      <c r="T259" s="251"/>
      <c r="U259" s="254"/>
      <c r="V259" s="1783"/>
      <c r="W259" s="249" t="s">
        <v>225</v>
      </c>
      <c r="X259" s="250">
        <f t="shared" si="50"/>
        <v>0</v>
      </c>
      <c r="Y259" s="250">
        <f t="shared" si="48"/>
        <v>0</v>
      </c>
      <c r="Z259" s="250">
        <f t="shared" si="53"/>
        <v>0</v>
      </c>
      <c r="AA259" s="256">
        <f t="shared" si="51"/>
        <v>0</v>
      </c>
      <c r="AB259" s="254">
        <f>SUM(Y248:Y259)</f>
        <v>0</v>
      </c>
      <c r="AC259" s="1783"/>
      <c r="AD259" s="249" t="s">
        <v>225</v>
      </c>
      <c r="AE259" s="250">
        <f t="shared" si="47"/>
        <v>0</v>
      </c>
      <c r="AF259" s="250">
        <f t="shared" si="49"/>
        <v>0</v>
      </c>
      <c r="AG259" s="250">
        <f t="shared" si="54"/>
        <v>0</v>
      </c>
      <c r="AH259" s="256">
        <f t="shared" si="52"/>
        <v>0</v>
      </c>
      <c r="AI259" s="254">
        <f>SUM(AF248:AF259)</f>
        <v>0</v>
      </c>
      <c r="AJ259" s="230">
        <f>V248</f>
        <v>2041</v>
      </c>
      <c r="AK259" s="255">
        <f>G259+N259+U259+AB259+AI259</f>
        <v>0</v>
      </c>
    </row>
    <row r="260" spans="1:37" hidden="1">
      <c r="A260" s="257"/>
      <c r="B260" s="249"/>
      <c r="C260" s="250"/>
      <c r="D260" s="250"/>
      <c r="E260" s="250"/>
      <c r="F260" s="251"/>
      <c r="G260" s="254"/>
      <c r="H260" s="257"/>
      <c r="I260" s="249"/>
      <c r="J260" s="250"/>
      <c r="K260" s="250"/>
      <c r="L260" s="250"/>
      <c r="M260" s="251"/>
      <c r="N260" s="254"/>
      <c r="O260" s="261"/>
      <c r="P260" s="249"/>
      <c r="Q260" s="250"/>
      <c r="R260" s="250"/>
      <c r="S260" s="250"/>
      <c r="T260" s="251"/>
      <c r="U260" s="254"/>
      <c r="V260" s="1781">
        <v>2042</v>
      </c>
      <c r="W260" s="249" t="s">
        <v>214</v>
      </c>
      <c r="X260" s="250">
        <f t="shared" si="50"/>
        <v>0</v>
      </c>
      <c r="Y260" s="250">
        <f t="shared" si="48"/>
        <v>0</v>
      </c>
      <c r="Z260" s="250">
        <f t="shared" si="53"/>
        <v>0</v>
      </c>
      <c r="AA260" s="256">
        <f t="shared" si="51"/>
        <v>0</v>
      </c>
      <c r="AB260" s="252"/>
      <c r="AC260" s="1781">
        <v>2042</v>
      </c>
      <c r="AD260" s="249" t="s">
        <v>214</v>
      </c>
      <c r="AE260" s="250">
        <f t="shared" si="47"/>
        <v>0</v>
      </c>
      <c r="AF260" s="250">
        <f t="shared" si="49"/>
        <v>0</v>
      </c>
      <c r="AG260" s="250">
        <f t="shared" si="54"/>
        <v>0</v>
      </c>
      <c r="AH260" s="256">
        <f t="shared" si="52"/>
        <v>0</v>
      </c>
      <c r="AI260" s="252"/>
      <c r="AK260" s="255"/>
    </row>
    <row r="261" spans="1:37" hidden="1">
      <c r="A261" s="257"/>
      <c r="B261" s="249"/>
      <c r="C261" s="250"/>
      <c r="D261" s="250"/>
      <c r="E261" s="250"/>
      <c r="F261" s="251"/>
      <c r="G261" s="254"/>
      <c r="H261" s="257"/>
      <c r="I261" s="249"/>
      <c r="J261" s="250"/>
      <c r="K261" s="250"/>
      <c r="L261" s="250"/>
      <c r="M261" s="251"/>
      <c r="N261" s="254"/>
      <c r="O261" s="261"/>
      <c r="P261" s="249"/>
      <c r="Q261" s="250"/>
      <c r="R261" s="250"/>
      <c r="S261" s="250"/>
      <c r="T261" s="251"/>
      <c r="U261" s="254"/>
      <c r="V261" s="1782"/>
      <c r="W261" s="249" t="s">
        <v>215</v>
      </c>
      <c r="X261" s="250">
        <f t="shared" si="50"/>
        <v>0</v>
      </c>
      <c r="Y261" s="250">
        <f t="shared" si="48"/>
        <v>0</v>
      </c>
      <c r="Z261" s="250">
        <f t="shared" si="53"/>
        <v>0</v>
      </c>
      <c r="AA261" s="256">
        <f t="shared" si="51"/>
        <v>0</v>
      </c>
      <c r="AB261" s="253"/>
      <c r="AC261" s="1782"/>
      <c r="AD261" s="249" t="s">
        <v>215</v>
      </c>
      <c r="AE261" s="250">
        <f t="shared" si="47"/>
        <v>0</v>
      </c>
      <c r="AF261" s="250">
        <f t="shared" si="49"/>
        <v>0</v>
      </c>
      <c r="AG261" s="250">
        <f t="shared" si="54"/>
        <v>0</v>
      </c>
      <c r="AH261" s="256">
        <f t="shared" si="52"/>
        <v>0</v>
      </c>
      <c r="AI261" s="253"/>
      <c r="AK261" s="255"/>
    </row>
    <row r="262" spans="1:37" hidden="1">
      <c r="A262" s="257"/>
      <c r="B262" s="249"/>
      <c r="C262" s="250"/>
      <c r="D262" s="250"/>
      <c r="E262" s="250"/>
      <c r="F262" s="251"/>
      <c r="G262" s="254"/>
      <c r="H262" s="257"/>
      <c r="I262" s="249"/>
      <c r="J262" s="250"/>
      <c r="K262" s="250"/>
      <c r="L262" s="250"/>
      <c r="M262" s="251"/>
      <c r="N262" s="254"/>
      <c r="O262" s="261"/>
      <c r="P262" s="249"/>
      <c r="Q262" s="250"/>
      <c r="R262" s="250"/>
      <c r="S262" s="250"/>
      <c r="T262" s="251"/>
      <c r="U262" s="254"/>
      <c r="V262" s="1782"/>
      <c r="W262" s="249" t="s">
        <v>216</v>
      </c>
      <c r="X262" s="250">
        <f t="shared" si="50"/>
        <v>0</v>
      </c>
      <c r="Y262" s="250">
        <f t="shared" si="48"/>
        <v>0</v>
      </c>
      <c r="Z262" s="250">
        <f t="shared" si="53"/>
        <v>0</v>
      </c>
      <c r="AA262" s="256">
        <f t="shared" si="51"/>
        <v>0</v>
      </c>
      <c r="AB262" s="253"/>
      <c r="AC262" s="1782"/>
      <c r="AD262" s="249" t="s">
        <v>216</v>
      </c>
      <c r="AE262" s="250">
        <f t="shared" si="47"/>
        <v>0</v>
      </c>
      <c r="AF262" s="250">
        <f t="shared" si="49"/>
        <v>0</v>
      </c>
      <c r="AG262" s="250">
        <f t="shared" si="54"/>
        <v>0</v>
      </c>
      <c r="AH262" s="256">
        <f t="shared" si="52"/>
        <v>0</v>
      </c>
      <c r="AI262" s="253"/>
      <c r="AK262" s="255"/>
    </row>
    <row r="263" spans="1:37" hidden="1">
      <c r="A263" s="257"/>
      <c r="B263" s="249"/>
      <c r="C263" s="250"/>
      <c r="D263" s="250"/>
      <c r="E263" s="250"/>
      <c r="F263" s="251"/>
      <c r="G263" s="254"/>
      <c r="H263" s="257"/>
      <c r="I263" s="249"/>
      <c r="J263" s="250"/>
      <c r="K263" s="250"/>
      <c r="L263" s="250"/>
      <c r="M263" s="251"/>
      <c r="N263" s="254"/>
      <c r="O263" s="261"/>
      <c r="P263" s="249"/>
      <c r="Q263" s="250"/>
      <c r="R263" s="250"/>
      <c r="S263" s="250"/>
      <c r="T263" s="251"/>
      <c r="U263" s="254"/>
      <c r="V263" s="1782"/>
      <c r="W263" s="249" t="s">
        <v>217</v>
      </c>
      <c r="X263" s="250">
        <f t="shared" si="50"/>
        <v>0</v>
      </c>
      <c r="Y263" s="250">
        <f t="shared" si="48"/>
        <v>0</v>
      </c>
      <c r="Z263" s="250">
        <f t="shared" si="53"/>
        <v>0</v>
      </c>
      <c r="AA263" s="256">
        <f t="shared" si="51"/>
        <v>0</v>
      </c>
      <c r="AB263" s="253"/>
      <c r="AC263" s="1782"/>
      <c r="AD263" s="249" t="s">
        <v>217</v>
      </c>
      <c r="AE263" s="250">
        <f t="shared" si="47"/>
        <v>0</v>
      </c>
      <c r="AF263" s="250">
        <f t="shared" si="49"/>
        <v>0</v>
      </c>
      <c r="AG263" s="250">
        <f t="shared" si="54"/>
        <v>0</v>
      </c>
      <c r="AH263" s="256">
        <f t="shared" si="52"/>
        <v>0</v>
      </c>
      <c r="AI263" s="253"/>
      <c r="AK263" s="255"/>
    </row>
    <row r="264" spans="1:37" hidden="1">
      <c r="A264" s="257"/>
      <c r="B264" s="249"/>
      <c r="C264" s="250"/>
      <c r="D264" s="250"/>
      <c r="E264" s="250"/>
      <c r="F264" s="251"/>
      <c r="G264" s="254"/>
      <c r="H264" s="257"/>
      <c r="I264" s="249"/>
      <c r="J264" s="250"/>
      <c r="K264" s="250"/>
      <c r="L264" s="250"/>
      <c r="M264" s="251"/>
      <c r="N264" s="254"/>
      <c r="O264" s="261"/>
      <c r="P264" s="249"/>
      <c r="Q264" s="250"/>
      <c r="R264" s="250"/>
      <c r="S264" s="250"/>
      <c r="T264" s="251"/>
      <c r="U264" s="254"/>
      <c r="V264" s="1782"/>
      <c r="W264" s="249" t="s">
        <v>218</v>
      </c>
      <c r="X264" s="250">
        <f t="shared" si="50"/>
        <v>0</v>
      </c>
      <c r="Y264" s="250">
        <f t="shared" si="48"/>
        <v>0</v>
      </c>
      <c r="Z264" s="250">
        <f t="shared" si="53"/>
        <v>0</v>
      </c>
      <c r="AA264" s="256">
        <f t="shared" si="51"/>
        <v>0</v>
      </c>
      <c r="AB264" s="253"/>
      <c r="AC264" s="1782"/>
      <c r="AD264" s="249" t="s">
        <v>218</v>
      </c>
      <c r="AE264" s="250">
        <f t="shared" si="47"/>
        <v>0</v>
      </c>
      <c r="AF264" s="250">
        <f t="shared" si="49"/>
        <v>0</v>
      </c>
      <c r="AG264" s="250">
        <f t="shared" si="54"/>
        <v>0</v>
      </c>
      <c r="AH264" s="256">
        <f t="shared" si="52"/>
        <v>0</v>
      </c>
      <c r="AI264" s="253"/>
      <c r="AK264" s="255"/>
    </row>
    <row r="265" spans="1:37" hidden="1">
      <c r="A265" s="257"/>
      <c r="B265" s="249"/>
      <c r="C265" s="250"/>
      <c r="D265" s="250"/>
      <c r="E265" s="250"/>
      <c r="F265" s="251"/>
      <c r="G265" s="254"/>
      <c r="H265" s="257"/>
      <c r="I265" s="249"/>
      <c r="J265" s="250"/>
      <c r="K265" s="250"/>
      <c r="L265" s="250"/>
      <c r="M265" s="251"/>
      <c r="N265" s="254"/>
      <c r="O265" s="261"/>
      <c r="P265" s="249"/>
      <c r="Q265" s="250"/>
      <c r="R265" s="250"/>
      <c r="S265" s="250"/>
      <c r="T265" s="251"/>
      <c r="U265" s="254"/>
      <c r="V265" s="1782"/>
      <c r="W265" s="249" t="s">
        <v>219</v>
      </c>
      <c r="X265" s="250">
        <f t="shared" si="50"/>
        <v>0</v>
      </c>
      <c r="Y265" s="250">
        <f t="shared" si="48"/>
        <v>0</v>
      </c>
      <c r="Z265" s="250">
        <f t="shared" si="53"/>
        <v>0</v>
      </c>
      <c r="AA265" s="256">
        <f t="shared" si="51"/>
        <v>0</v>
      </c>
      <c r="AB265" s="253"/>
      <c r="AC265" s="1782"/>
      <c r="AD265" s="249" t="s">
        <v>219</v>
      </c>
      <c r="AE265" s="250">
        <f t="shared" si="47"/>
        <v>0</v>
      </c>
      <c r="AF265" s="250">
        <f t="shared" si="49"/>
        <v>0</v>
      </c>
      <c r="AG265" s="250">
        <f t="shared" si="54"/>
        <v>0</v>
      </c>
      <c r="AH265" s="256">
        <f t="shared" si="52"/>
        <v>0</v>
      </c>
      <c r="AI265" s="253"/>
      <c r="AK265" s="255"/>
    </row>
    <row r="266" spans="1:37" hidden="1">
      <c r="A266" s="257"/>
      <c r="B266" s="249"/>
      <c r="C266" s="250"/>
      <c r="D266" s="250"/>
      <c r="E266" s="250"/>
      <c r="F266" s="251"/>
      <c r="G266" s="254"/>
      <c r="H266" s="257"/>
      <c r="I266" s="249"/>
      <c r="J266" s="250"/>
      <c r="K266" s="250"/>
      <c r="L266" s="250"/>
      <c r="M266" s="251"/>
      <c r="N266" s="254"/>
      <c r="O266" s="261"/>
      <c r="P266" s="249"/>
      <c r="Q266" s="250"/>
      <c r="R266" s="250"/>
      <c r="S266" s="250"/>
      <c r="T266" s="251"/>
      <c r="U266" s="254"/>
      <c r="V266" s="1782"/>
      <c r="W266" s="249" t="s">
        <v>220</v>
      </c>
      <c r="X266" s="250">
        <f t="shared" si="50"/>
        <v>0</v>
      </c>
      <c r="Y266" s="250">
        <f t="shared" si="48"/>
        <v>0</v>
      </c>
      <c r="Z266" s="250">
        <f t="shared" si="53"/>
        <v>0</v>
      </c>
      <c r="AA266" s="256">
        <f t="shared" si="51"/>
        <v>0</v>
      </c>
      <c r="AB266" s="253"/>
      <c r="AC266" s="1782"/>
      <c r="AD266" s="249" t="s">
        <v>220</v>
      </c>
      <c r="AE266" s="250">
        <f t="shared" si="47"/>
        <v>0</v>
      </c>
      <c r="AF266" s="250">
        <f t="shared" si="49"/>
        <v>0</v>
      </c>
      <c r="AG266" s="250">
        <f t="shared" si="54"/>
        <v>0</v>
      </c>
      <c r="AH266" s="256">
        <f t="shared" si="52"/>
        <v>0</v>
      </c>
      <c r="AI266" s="253"/>
      <c r="AK266" s="255"/>
    </row>
    <row r="267" spans="1:37" hidden="1">
      <c r="A267" s="257"/>
      <c r="B267" s="249"/>
      <c r="C267" s="250"/>
      <c r="D267" s="250"/>
      <c r="E267" s="250"/>
      <c r="F267" s="251"/>
      <c r="G267" s="254"/>
      <c r="H267" s="257"/>
      <c r="I267" s="249"/>
      <c r="J267" s="250"/>
      <c r="K267" s="250"/>
      <c r="L267" s="250"/>
      <c r="M267" s="251"/>
      <c r="N267" s="254"/>
      <c r="O267" s="261"/>
      <c r="P267" s="249"/>
      <c r="Q267" s="250"/>
      <c r="R267" s="250"/>
      <c r="S267" s="250"/>
      <c r="T267" s="251"/>
      <c r="U267" s="254"/>
      <c r="V267" s="1782"/>
      <c r="W267" s="249" t="s">
        <v>221</v>
      </c>
      <c r="X267" s="250">
        <f t="shared" si="50"/>
        <v>0</v>
      </c>
      <c r="Y267" s="250">
        <f t="shared" si="48"/>
        <v>0</v>
      </c>
      <c r="Z267" s="250">
        <f t="shared" si="53"/>
        <v>0</v>
      </c>
      <c r="AA267" s="256">
        <f t="shared" si="51"/>
        <v>0</v>
      </c>
      <c r="AB267" s="253"/>
      <c r="AC267" s="1782"/>
      <c r="AD267" s="249" t="s">
        <v>221</v>
      </c>
      <c r="AE267" s="250">
        <f t="shared" si="47"/>
        <v>0</v>
      </c>
      <c r="AF267" s="250">
        <f t="shared" si="49"/>
        <v>0</v>
      </c>
      <c r="AG267" s="250">
        <f t="shared" si="54"/>
        <v>0</v>
      </c>
      <c r="AH267" s="256">
        <f t="shared" si="52"/>
        <v>0</v>
      </c>
      <c r="AI267" s="253"/>
      <c r="AK267" s="255"/>
    </row>
    <row r="268" spans="1:37" hidden="1">
      <c r="A268" s="257"/>
      <c r="B268" s="249"/>
      <c r="C268" s="250"/>
      <c r="D268" s="250"/>
      <c r="E268" s="250"/>
      <c r="F268" s="251"/>
      <c r="G268" s="254"/>
      <c r="H268" s="257"/>
      <c r="I268" s="249"/>
      <c r="J268" s="250"/>
      <c r="K268" s="250"/>
      <c r="L268" s="250"/>
      <c r="M268" s="251"/>
      <c r="N268" s="254"/>
      <c r="O268" s="261"/>
      <c r="P268" s="249"/>
      <c r="Q268" s="250"/>
      <c r="R268" s="250"/>
      <c r="S268" s="250"/>
      <c r="T268" s="251"/>
      <c r="U268" s="254"/>
      <c r="V268" s="1782"/>
      <c r="W268" s="249" t="s">
        <v>222</v>
      </c>
      <c r="X268" s="250">
        <f t="shared" si="50"/>
        <v>0</v>
      </c>
      <c r="Y268" s="250">
        <f t="shared" si="48"/>
        <v>0</v>
      </c>
      <c r="Z268" s="250">
        <f t="shared" si="53"/>
        <v>0</v>
      </c>
      <c r="AA268" s="256">
        <f t="shared" si="51"/>
        <v>0</v>
      </c>
      <c r="AB268" s="253"/>
      <c r="AC268" s="1782"/>
      <c r="AD268" s="249" t="s">
        <v>222</v>
      </c>
      <c r="AE268" s="250">
        <f t="shared" si="47"/>
        <v>0</v>
      </c>
      <c r="AF268" s="250">
        <f t="shared" si="49"/>
        <v>0</v>
      </c>
      <c r="AG268" s="250">
        <f t="shared" si="54"/>
        <v>0</v>
      </c>
      <c r="AH268" s="256">
        <f t="shared" si="52"/>
        <v>0</v>
      </c>
      <c r="AI268" s="253"/>
      <c r="AK268" s="255"/>
    </row>
    <row r="269" spans="1:37" hidden="1">
      <c r="A269" s="257"/>
      <c r="B269" s="249"/>
      <c r="C269" s="250"/>
      <c r="D269" s="250"/>
      <c r="E269" s="250"/>
      <c r="F269" s="251"/>
      <c r="G269" s="254"/>
      <c r="H269" s="257"/>
      <c r="I269" s="249"/>
      <c r="J269" s="250"/>
      <c r="K269" s="250"/>
      <c r="L269" s="250"/>
      <c r="M269" s="251"/>
      <c r="N269" s="254"/>
      <c r="O269" s="261"/>
      <c r="P269" s="249"/>
      <c r="Q269" s="250"/>
      <c r="R269" s="250"/>
      <c r="S269" s="250"/>
      <c r="T269" s="251"/>
      <c r="U269" s="254"/>
      <c r="V269" s="1782"/>
      <c r="W269" s="249" t="s">
        <v>223</v>
      </c>
      <c r="X269" s="250">
        <f t="shared" si="50"/>
        <v>0</v>
      </c>
      <c r="Y269" s="250">
        <f t="shared" si="48"/>
        <v>0</v>
      </c>
      <c r="Z269" s="250">
        <f t="shared" si="53"/>
        <v>0</v>
      </c>
      <c r="AA269" s="256">
        <f t="shared" si="51"/>
        <v>0</v>
      </c>
      <c r="AB269" s="253"/>
      <c r="AC269" s="1782"/>
      <c r="AD269" s="249" t="s">
        <v>223</v>
      </c>
      <c r="AE269" s="250">
        <f t="shared" ref="AE269:AE307" si="55">AE268-AG268</f>
        <v>0</v>
      </c>
      <c r="AF269" s="250">
        <f t="shared" si="49"/>
        <v>0</v>
      </c>
      <c r="AG269" s="250">
        <f t="shared" si="54"/>
        <v>0</v>
      </c>
      <c r="AH269" s="256">
        <f t="shared" si="52"/>
        <v>0</v>
      </c>
      <c r="AI269" s="253"/>
      <c r="AK269" s="255"/>
    </row>
    <row r="270" spans="1:37" hidden="1">
      <c r="A270" s="257"/>
      <c r="B270" s="249"/>
      <c r="C270" s="250"/>
      <c r="D270" s="250"/>
      <c r="E270" s="250"/>
      <c r="F270" s="251"/>
      <c r="G270" s="254"/>
      <c r="H270" s="257"/>
      <c r="I270" s="249"/>
      <c r="J270" s="250"/>
      <c r="K270" s="250"/>
      <c r="L270" s="250"/>
      <c r="M270" s="251"/>
      <c r="N270" s="254"/>
      <c r="O270" s="261"/>
      <c r="P270" s="249"/>
      <c r="Q270" s="250"/>
      <c r="R270" s="250"/>
      <c r="S270" s="250"/>
      <c r="T270" s="251"/>
      <c r="U270" s="254"/>
      <c r="V270" s="1782"/>
      <c r="W270" s="249" t="s">
        <v>224</v>
      </c>
      <c r="X270" s="250">
        <f t="shared" si="50"/>
        <v>0</v>
      </c>
      <c r="Y270" s="250">
        <f t="shared" si="48"/>
        <v>0</v>
      </c>
      <c r="Z270" s="250">
        <f t="shared" si="53"/>
        <v>0</v>
      </c>
      <c r="AA270" s="256">
        <f t="shared" si="51"/>
        <v>0</v>
      </c>
      <c r="AB270" s="253"/>
      <c r="AC270" s="1782"/>
      <c r="AD270" s="249" t="s">
        <v>224</v>
      </c>
      <c r="AE270" s="250">
        <f t="shared" si="55"/>
        <v>0</v>
      </c>
      <c r="AF270" s="250">
        <f t="shared" si="49"/>
        <v>0</v>
      </c>
      <c r="AG270" s="250">
        <f t="shared" si="54"/>
        <v>0</v>
      </c>
      <c r="AH270" s="256">
        <f t="shared" si="52"/>
        <v>0</v>
      </c>
      <c r="AI270" s="253"/>
      <c r="AK270" s="255"/>
    </row>
    <row r="271" spans="1:37" hidden="1">
      <c r="A271" s="257"/>
      <c r="B271" s="249"/>
      <c r="C271" s="250"/>
      <c r="D271" s="250"/>
      <c r="E271" s="250"/>
      <c r="F271" s="251"/>
      <c r="G271" s="254"/>
      <c r="H271" s="257"/>
      <c r="I271" s="249"/>
      <c r="J271" s="250"/>
      <c r="K271" s="250"/>
      <c r="L271" s="250"/>
      <c r="M271" s="251"/>
      <c r="N271" s="254"/>
      <c r="O271" s="261"/>
      <c r="P271" s="249"/>
      <c r="Q271" s="250"/>
      <c r="R271" s="250"/>
      <c r="S271" s="250"/>
      <c r="T271" s="251"/>
      <c r="U271" s="254"/>
      <c r="V271" s="1783"/>
      <c r="W271" s="249" t="s">
        <v>225</v>
      </c>
      <c r="X271" s="250">
        <f t="shared" si="50"/>
        <v>0</v>
      </c>
      <c r="Y271" s="250">
        <f t="shared" si="48"/>
        <v>0</v>
      </c>
      <c r="Z271" s="250">
        <f t="shared" si="53"/>
        <v>0</v>
      </c>
      <c r="AA271" s="256">
        <f t="shared" si="51"/>
        <v>0</v>
      </c>
      <c r="AB271" s="254">
        <f>SUM(Y260:Y271)</f>
        <v>0</v>
      </c>
      <c r="AC271" s="1783"/>
      <c r="AD271" s="249" t="s">
        <v>225</v>
      </c>
      <c r="AE271" s="250">
        <f t="shared" si="55"/>
        <v>0</v>
      </c>
      <c r="AF271" s="250">
        <f t="shared" si="49"/>
        <v>0</v>
      </c>
      <c r="AG271" s="250">
        <f t="shared" si="54"/>
        <v>0</v>
      </c>
      <c r="AH271" s="256">
        <f t="shared" si="52"/>
        <v>0</v>
      </c>
      <c r="AI271" s="254">
        <f>SUM(AF260:AF271)</f>
        <v>0</v>
      </c>
      <c r="AJ271" s="230">
        <f>V260</f>
        <v>2042</v>
      </c>
      <c r="AK271" s="255">
        <f>G271+N271+U271+AB271+AI271</f>
        <v>0</v>
      </c>
    </row>
    <row r="272" spans="1:37" hidden="1">
      <c r="A272" s="257"/>
      <c r="B272" s="249"/>
      <c r="C272" s="250"/>
      <c r="D272" s="250"/>
      <c r="E272" s="250"/>
      <c r="F272" s="251"/>
      <c r="G272" s="254"/>
      <c r="H272" s="257"/>
      <c r="I272" s="249"/>
      <c r="J272" s="250"/>
      <c r="K272" s="250"/>
      <c r="L272" s="250"/>
      <c r="M272" s="251"/>
      <c r="N272" s="254"/>
      <c r="O272" s="1778">
        <f>O188+1</f>
        <v>2038</v>
      </c>
      <c r="P272" s="249" t="s">
        <v>214</v>
      </c>
      <c r="Q272" s="250"/>
      <c r="R272" s="250"/>
      <c r="S272" s="250"/>
      <c r="T272" s="251">
        <f t="shared" ref="T272:T283" si="56">R272+S272</f>
        <v>0</v>
      </c>
      <c r="U272" s="254"/>
      <c r="V272" s="1781">
        <v>2043</v>
      </c>
      <c r="W272" s="249" t="s">
        <v>214</v>
      </c>
      <c r="X272" s="250"/>
      <c r="Y272" s="250"/>
      <c r="Z272" s="250"/>
      <c r="AA272" s="256">
        <f t="shared" si="51"/>
        <v>0</v>
      </c>
      <c r="AB272" s="258"/>
      <c r="AC272" s="1781">
        <v>2043</v>
      </c>
      <c r="AD272" s="249" t="s">
        <v>214</v>
      </c>
      <c r="AE272" s="250">
        <f t="shared" si="55"/>
        <v>0</v>
      </c>
      <c r="AF272" s="250">
        <f t="shared" si="49"/>
        <v>0</v>
      </c>
      <c r="AG272" s="250">
        <f t="shared" si="54"/>
        <v>0</v>
      </c>
      <c r="AH272" s="256">
        <f t="shared" si="52"/>
        <v>0</v>
      </c>
      <c r="AI272" s="258"/>
      <c r="AK272" s="255"/>
    </row>
    <row r="273" spans="1:37" hidden="1">
      <c r="A273" s="257"/>
      <c r="B273" s="249"/>
      <c r="C273" s="250"/>
      <c r="D273" s="250"/>
      <c r="E273" s="250"/>
      <c r="F273" s="251"/>
      <c r="G273" s="254"/>
      <c r="H273" s="257"/>
      <c r="I273" s="249"/>
      <c r="J273" s="250"/>
      <c r="K273" s="250"/>
      <c r="L273" s="250"/>
      <c r="M273" s="251"/>
      <c r="N273" s="254"/>
      <c r="O273" s="1779"/>
      <c r="P273" s="249" t="s">
        <v>215</v>
      </c>
      <c r="Q273" s="250"/>
      <c r="R273" s="250"/>
      <c r="S273" s="250"/>
      <c r="T273" s="251">
        <f t="shared" si="56"/>
        <v>0</v>
      </c>
      <c r="U273" s="254"/>
      <c r="V273" s="1782"/>
      <c r="W273" s="249" t="s">
        <v>215</v>
      </c>
      <c r="X273" s="250"/>
      <c r="Y273" s="250"/>
      <c r="Z273" s="250"/>
      <c r="AA273" s="256">
        <f t="shared" si="51"/>
        <v>0</v>
      </c>
      <c r="AB273" s="259"/>
      <c r="AC273" s="1782"/>
      <c r="AD273" s="249" t="s">
        <v>215</v>
      </c>
      <c r="AE273" s="250">
        <f t="shared" si="55"/>
        <v>0</v>
      </c>
      <c r="AF273" s="250">
        <f t="shared" si="49"/>
        <v>0</v>
      </c>
      <c r="AG273" s="250">
        <f t="shared" si="54"/>
        <v>0</v>
      </c>
      <c r="AH273" s="256">
        <f t="shared" si="52"/>
        <v>0</v>
      </c>
      <c r="AI273" s="259"/>
      <c r="AK273" s="255"/>
    </row>
    <row r="274" spans="1:37" hidden="1">
      <c r="A274" s="257"/>
      <c r="B274" s="249"/>
      <c r="C274" s="250"/>
      <c r="D274" s="250"/>
      <c r="E274" s="250"/>
      <c r="F274" s="251"/>
      <c r="G274" s="254"/>
      <c r="H274" s="257"/>
      <c r="I274" s="249"/>
      <c r="J274" s="250"/>
      <c r="K274" s="250"/>
      <c r="L274" s="250"/>
      <c r="M274" s="251"/>
      <c r="N274" s="254"/>
      <c r="O274" s="1779"/>
      <c r="P274" s="249" t="s">
        <v>216</v>
      </c>
      <c r="Q274" s="250"/>
      <c r="R274" s="250"/>
      <c r="S274" s="250"/>
      <c r="T274" s="251">
        <f t="shared" si="56"/>
        <v>0</v>
      </c>
      <c r="U274" s="254"/>
      <c r="V274" s="1782"/>
      <c r="W274" s="249" t="s">
        <v>216</v>
      </c>
      <c r="X274" s="250"/>
      <c r="Y274" s="250"/>
      <c r="Z274" s="250"/>
      <c r="AA274" s="256">
        <f t="shared" si="51"/>
        <v>0</v>
      </c>
      <c r="AB274" s="259"/>
      <c r="AC274" s="1782"/>
      <c r="AD274" s="249" t="s">
        <v>216</v>
      </c>
      <c r="AE274" s="250">
        <f t="shared" si="55"/>
        <v>0</v>
      </c>
      <c r="AF274" s="250">
        <f t="shared" si="49"/>
        <v>0</v>
      </c>
      <c r="AG274" s="250">
        <f t="shared" si="54"/>
        <v>0</v>
      </c>
      <c r="AH274" s="256">
        <f t="shared" si="52"/>
        <v>0</v>
      </c>
      <c r="AI274" s="259"/>
      <c r="AK274" s="255"/>
    </row>
    <row r="275" spans="1:37" hidden="1">
      <c r="A275" s="257"/>
      <c r="B275" s="249"/>
      <c r="C275" s="250"/>
      <c r="D275" s="250"/>
      <c r="E275" s="250"/>
      <c r="F275" s="251"/>
      <c r="G275" s="254"/>
      <c r="H275" s="257"/>
      <c r="I275" s="249"/>
      <c r="J275" s="250"/>
      <c r="K275" s="250"/>
      <c r="L275" s="250"/>
      <c r="M275" s="251"/>
      <c r="N275" s="254"/>
      <c r="O275" s="1779"/>
      <c r="P275" s="249" t="s">
        <v>217</v>
      </c>
      <c r="Q275" s="250"/>
      <c r="R275" s="250"/>
      <c r="S275" s="250"/>
      <c r="T275" s="251">
        <f t="shared" si="56"/>
        <v>0</v>
      </c>
      <c r="U275" s="254"/>
      <c r="V275" s="1782"/>
      <c r="W275" s="249" t="s">
        <v>217</v>
      </c>
      <c r="X275" s="250"/>
      <c r="Y275" s="250"/>
      <c r="Z275" s="250"/>
      <c r="AA275" s="256">
        <f t="shared" si="51"/>
        <v>0</v>
      </c>
      <c r="AB275" s="259"/>
      <c r="AC275" s="1782"/>
      <c r="AD275" s="249" t="s">
        <v>217</v>
      </c>
      <c r="AE275" s="250">
        <f t="shared" si="55"/>
        <v>0</v>
      </c>
      <c r="AF275" s="250">
        <f t="shared" si="49"/>
        <v>0</v>
      </c>
      <c r="AG275" s="250">
        <f t="shared" si="54"/>
        <v>0</v>
      </c>
      <c r="AH275" s="256">
        <f t="shared" si="52"/>
        <v>0</v>
      </c>
      <c r="AI275" s="259"/>
      <c r="AK275" s="255"/>
    </row>
    <row r="276" spans="1:37" hidden="1">
      <c r="A276" s="257"/>
      <c r="B276" s="249"/>
      <c r="C276" s="250"/>
      <c r="D276" s="250"/>
      <c r="E276" s="250"/>
      <c r="F276" s="251"/>
      <c r="G276" s="254"/>
      <c r="H276" s="257"/>
      <c r="I276" s="249"/>
      <c r="J276" s="250"/>
      <c r="K276" s="250"/>
      <c r="L276" s="250"/>
      <c r="M276" s="251"/>
      <c r="N276" s="254"/>
      <c r="O276" s="1779"/>
      <c r="P276" s="249" t="s">
        <v>218</v>
      </c>
      <c r="Q276" s="250"/>
      <c r="R276" s="250"/>
      <c r="S276" s="250"/>
      <c r="T276" s="251">
        <f t="shared" si="56"/>
        <v>0</v>
      </c>
      <c r="U276" s="254"/>
      <c r="V276" s="1782"/>
      <c r="W276" s="249" t="s">
        <v>218</v>
      </c>
      <c r="X276" s="250"/>
      <c r="Y276" s="250"/>
      <c r="Z276" s="250"/>
      <c r="AA276" s="256">
        <f t="shared" si="51"/>
        <v>0</v>
      </c>
      <c r="AB276" s="259"/>
      <c r="AC276" s="1782"/>
      <c r="AD276" s="249" t="s">
        <v>218</v>
      </c>
      <c r="AE276" s="250">
        <f t="shared" si="55"/>
        <v>0</v>
      </c>
      <c r="AF276" s="250">
        <f t="shared" si="49"/>
        <v>0</v>
      </c>
      <c r="AG276" s="250">
        <f t="shared" si="54"/>
        <v>0</v>
      </c>
      <c r="AH276" s="256">
        <f t="shared" si="52"/>
        <v>0</v>
      </c>
      <c r="AI276" s="259"/>
      <c r="AK276" s="255"/>
    </row>
    <row r="277" spans="1:37" hidden="1">
      <c r="A277" s="257"/>
      <c r="B277" s="249"/>
      <c r="C277" s="250"/>
      <c r="D277" s="250"/>
      <c r="E277" s="250"/>
      <c r="F277" s="251"/>
      <c r="G277" s="254"/>
      <c r="H277" s="257"/>
      <c r="I277" s="249"/>
      <c r="J277" s="250"/>
      <c r="K277" s="250"/>
      <c r="L277" s="250"/>
      <c r="M277" s="251"/>
      <c r="N277" s="254"/>
      <c r="O277" s="1779"/>
      <c r="P277" s="249" t="s">
        <v>219</v>
      </c>
      <c r="Q277" s="250"/>
      <c r="R277" s="250"/>
      <c r="S277" s="250"/>
      <c r="T277" s="251">
        <f t="shared" si="56"/>
        <v>0</v>
      </c>
      <c r="U277" s="254"/>
      <c r="V277" s="1782"/>
      <c r="W277" s="249" t="s">
        <v>219</v>
      </c>
      <c r="X277" s="250"/>
      <c r="Y277" s="250"/>
      <c r="Z277" s="250"/>
      <c r="AA277" s="256">
        <f t="shared" si="51"/>
        <v>0</v>
      </c>
      <c r="AB277" s="259"/>
      <c r="AC277" s="1782"/>
      <c r="AD277" s="249" t="s">
        <v>219</v>
      </c>
      <c r="AE277" s="250">
        <f t="shared" si="55"/>
        <v>0</v>
      </c>
      <c r="AF277" s="250">
        <f t="shared" si="49"/>
        <v>0</v>
      </c>
      <c r="AG277" s="250">
        <f t="shared" si="54"/>
        <v>0</v>
      </c>
      <c r="AH277" s="256">
        <f t="shared" si="52"/>
        <v>0</v>
      </c>
      <c r="AI277" s="259"/>
      <c r="AK277" s="255"/>
    </row>
    <row r="278" spans="1:37" hidden="1">
      <c r="A278" s="257"/>
      <c r="B278" s="249"/>
      <c r="C278" s="250"/>
      <c r="D278" s="250"/>
      <c r="E278" s="250"/>
      <c r="F278" s="251"/>
      <c r="G278" s="254"/>
      <c r="H278" s="257"/>
      <c r="I278" s="249"/>
      <c r="J278" s="250"/>
      <c r="K278" s="250"/>
      <c r="L278" s="250"/>
      <c r="M278" s="251"/>
      <c r="N278" s="254"/>
      <c r="O278" s="1779"/>
      <c r="P278" s="249" t="s">
        <v>220</v>
      </c>
      <c r="Q278" s="250"/>
      <c r="R278" s="250"/>
      <c r="S278" s="250"/>
      <c r="T278" s="251">
        <f t="shared" si="56"/>
        <v>0</v>
      </c>
      <c r="U278" s="254"/>
      <c r="V278" s="1782"/>
      <c r="W278" s="249" t="s">
        <v>220</v>
      </c>
      <c r="X278" s="250"/>
      <c r="Y278" s="250"/>
      <c r="Z278" s="250"/>
      <c r="AA278" s="256">
        <f t="shared" si="51"/>
        <v>0</v>
      </c>
      <c r="AB278" s="259"/>
      <c r="AC278" s="1782"/>
      <c r="AD278" s="249" t="s">
        <v>220</v>
      </c>
      <c r="AE278" s="250">
        <f t="shared" si="55"/>
        <v>0</v>
      </c>
      <c r="AF278" s="250">
        <f t="shared" si="49"/>
        <v>0</v>
      </c>
      <c r="AG278" s="250">
        <f t="shared" si="54"/>
        <v>0</v>
      </c>
      <c r="AH278" s="256">
        <f t="shared" si="52"/>
        <v>0</v>
      </c>
      <c r="AI278" s="259"/>
      <c r="AK278" s="255"/>
    </row>
    <row r="279" spans="1:37" hidden="1">
      <c r="A279" s="257"/>
      <c r="B279" s="249"/>
      <c r="C279" s="250"/>
      <c r="D279" s="250"/>
      <c r="E279" s="250"/>
      <c r="F279" s="251"/>
      <c r="G279" s="254"/>
      <c r="H279" s="257"/>
      <c r="I279" s="249"/>
      <c r="J279" s="250"/>
      <c r="K279" s="250"/>
      <c r="L279" s="250"/>
      <c r="M279" s="251"/>
      <c r="N279" s="254"/>
      <c r="O279" s="1779"/>
      <c r="P279" s="249" t="s">
        <v>221</v>
      </c>
      <c r="Q279" s="250"/>
      <c r="R279" s="250"/>
      <c r="S279" s="250"/>
      <c r="T279" s="251">
        <f t="shared" si="56"/>
        <v>0</v>
      </c>
      <c r="U279" s="254"/>
      <c r="V279" s="1782"/>
      <c r="W279" s="249" t="s">
        <v>221</v>
      </c>
      <c r="X279" s="250"/>
      <c r="Y279" s="250"/>
      <c r="Z279" s="250"/>
      <c r="AA279" s="256">
        <f t="shared" si="51"/>
        <v>0</v>
      </c>
      <c r="AB279" s="259"/>
      <c r="AC279" s="1782"/>
      <c r="AD279" s="249" t="s">
        <v>221</v>
      </c>
      <c r="AE279" s="250">
        <f t="shared" si="55"/>
        <v>0</v>
      </c>
      <c r="AF279" s="250">
        <f t="shared" si="49"/>
        <v>0</v>
      </c>
      <c r="AG279" s="250">
        <f t="shared" si="54"/>
        <v>0</v>
      </c>
      <c r="AH279" s="256">
        <f t="shared" si="52"/>
        <v>0</v>
      </c>
      <c r="AI279" s="259"/>
      <c r="AK279" s="255"/>
    </row>
    <row r="280" spans="1:37" hidden="1">
      <c r="A280" s="257"/>
      <c r="B280" s="249"/>
      <c r="C280" s="250"/>
      <c r="D280" s="250"/>
      <c r="E280" s="250"/>
      <c r="F280" s="251"/>
      <c r="G280" s="254"/>
      <c r="H280" s="257"/>
      <c r="I280" s="249"/>
      <c r="J280" s="250"/>
      <c r="K280" s="250"/>
      <c r="L280" s="250"/>
      <c r="M280" s="251"/>
      <c r="N280" s="254"/>
      <c r="O280" s="1779"/>
      <c r="P280" s="249" t="s">
        <v>222</v>
      </c>
      <c r="Q280" s="250"/>
      <c r="R280" s="250"/>
      <c r="S280" s="250"/>
      <c r="T280" s="251">
        <f t="shared" si="56"/>
        <v>0</v>
      </c>
      <c r="U280" s="254"/>
      <c r="V280" s="1782"/>
      <c r="W280" s="249" t="s">
        <v>222</v>
      </c>
      <c r="X280" s="250"/>
      <c r="Y280" s="250"/>
      <c r="Z280" s="250"/>
      <c r="AA280" s="256">
        <f t="shared" si="51"/>
        <v>0</v>
      </c>
      <c r="AB280" s="259"/>
      <c r="AC280" s="1782"/>
      <c r="AD280" s="249" t="s">
        <v>222</v>
      </c>
      <c r="AE280" s="250">
        <f t="shared" si="55"/>
        <v>0</v>
      </c>
      <c r="AF280" s="250">
        <f t="shared" si="49"/>
        <v>0</v>
      </c>
      <c r="AG280" s="250">
        <f t="shared" si="54"/>
        <v>0</v>
      </c>
      <c r="AH280" s="256">
        <f t="shared" si="52"/>
        <v>0</v>
      </c>
      <c r="AI280" s="259"/>
      <c r="AK280" s="255"/>
    </row>
    <row r="281" spans="1:37" hidden="1">
      <c r="A281" s="257"/>
      <c r="B281" s="249"/>
      <c r="C281" s="250"/>
      <c r="D281" s="250"/>
      <c r="E281" s="250"/>
      <c r="F281" s="251"/>
      <c r="G281" s="254"/>
      <c r="H281" s="257"/>
      <c r="I281" s="249"/>
      <c r="J281" s="250"/>
      <c r="K281" s="250"/>
      <c r="L281" s="250"/>
      <c r="M281" s="251"/>
      <c r="N281" s="254"/>
      <c r="O281" s="1779"/>
      <c r="P281" s="249" t="s">
        <v>223</v>
      </c>
      <c r="Q281" s="250"/>
      <c r="R281" s="250"/>
      <c r="S281" s="250"/>
      <c r="T281" s="251">
        <f t="shared" si="56"/>
        <v>0</v>
      </c>
      <c r="U281" s="254"/>
      <c r="V281" s="1782"/>
      <c r="W281" s="249" t="s">
        <v>223</v>
      </c>
      <c r="X281" s="250"/>
      <c r="Y281" s="250"/>
      <c r="Z281" s="250"/>
      <c r="AA281" s="256">
        <f t="shared" si="51"/>
        <v>0</v>
      </c>
      <c r="AB281" s="259"/>
      <c r="AC281" s="1782"/>
      <c r="AD281" s="249" t="s">
        <v>223</v>
      </c>
      <c r="AE281" s="250">
        <f t="shared" si="55"/>
        <v>0</v>
      </c>
      <c r="AF281" s="250">
        <f t="shared" ref="AF281:AF307" si="57">AE281*$Y$5/12</f>
        <v>0</v>
      </c>
      <c r="AG281" s="250">
        <f t="shared" si="54"/>
        <v>0</v>
      </c>
      <c r="AH281" s="256">
        <f t="shared" si="52"/>
        <v>0</v>
      </c>
      <c r="AI281" s="259"/>
      <c r="AK281" s="255"/>
    </row>
    <row r="282" spans="1:37" hidden="1">
      <c r="A282" s="257"/>
      <c r="B282" s="249"/>
      <c r="C282" s="250"/>
      <c r="D282" s="250"/>
      <c r="E282" s="250"/>
      <c r="F282" s="251"/>
      <c r="G282" s="254"/>
      <c r="H282" s="257"/>
      <c r="I282" s="249"/>
      <c r="J282" s="250"/>
      <c r="K282" s="250"/>
      <c r="L282" s="250"/>
      <c r="M282" s="251"/>
      <c r="N282" s="254"/>
      <c r="O282" s="1779"/>
      <c r="P282" s="249" t="s">
        <v>224</v>
      </c>
      <c r="Q282" s="250"/>
      <c r="R282" s="250"/>
      <c r="S282" s="250"/>
      <c r="T282" s="251">
        <f t="shared" si="56"/>
        <v>0</v>
      </c>
      <c r="U282" s="254"/>
      <c r="V282" s="1782"/>
      <c r="W282" s="249" t="s">
        <v>224</v>
      </c>
      <c r="X282" s="250"/>
      <c r="Y282" s="250"/>
      <c r="Z282" s="250"/>
      <c r="AA282" s="256">
        <f t="shared" si="51"/>
        <v>0</v>
      </c>
      <c r="AB282" s="259"/>
      <c r="AC282" s="1782"/>
      <c r="AD282" s="249" t="s">
        <v>224</v>
      </c>
      <c r="AE282" s="250">
        <f t="shared" si="55"/>
        <v>0</v>
      </c>
      <c r="AF282" s="250">
        <f t="shared" si="57"/>
        <v>0</v>
      </c>
      <c r="AG282" s="250">
        <f t="shared" si="54"/>
        <v>0</v>
      </c>
      <c r="AH282" s="256">
        <f t="shared" si="52"/>
        <v>0</v>
      </c>
      <c r="AI282" s="259"/>
      <c r="AK282" s="255"/>
    </row>
    <row r="283" spans="1:37" hidden="1">
      <c r="A283" s="257"/>
      <c r="B283" s="249"/>
      <c r="C283" s="250"/>
      <c r="D283" s="250"/>
      <c r="E283" s="250"/>
      <c r="F283" s="251"/>
      <c r="G283" s="254"/>
      <c r="H283" s="257"/>
      <c r="I283" s="249"/>
      <c r="J283" s="250"/>
      <c r="K283" s="250"/>
      <c r="L283" s="250"/>
      <c r="M283" s="251"/>
      <c r="N283" s="254"/>
      <c r="O283" s="1780"/>
      <c r="P283" s="249" t="s">
        <v>225</v>
      </c>
      <c r="Q283" s="250"/>
      <c r="R283" s="250"/>
      <c r="S283" s="250"/>
      <c r="T283" s="251">
        <f t="shared" si="56"/>
        <v>0</v>
      </c>
      <c r="U283" s="254"/>
      <c r="V283" s="1783"/>
      <c r="W283" s="249" t="s">
        <v>225</v>
      </c>
      <c r="X283" s="250"/>
      <c r="Y283" s="250"/>
      <c r="Z283" s="250"/>
      <c r="AA283" s="256">
        <f t="shared" si="51"/>
        <v>0</v>
      </c>
      <c r="AB283" s="260">
        <f>SUM(Y272:Y283)</f>
        <v>0</v>
      </c>
      <c r="AC283" s="1783"/>
      <c r="AD283" s="249" t="s">
        <v>225</v>
      </c>
      <c r="AE283" s="250">
        <f t="shared" si="55"/>
        <v>0</v>
      </c>
      <c r="AF283" s="250">
        <f t="shared" si="57"/>
        <v>0</v>
      </c>
      <c r="AG283" s="250">
        <f t="shared" si="54"/>
        <v>0</v>
      </c>
      <c r="AH283" s="256">
        <f t="shared" si="52"/>
        <v>0</v>
      </c>
      <c r="AI283" s="260">
        <f>SUM(AF272:AF283)</f>
        <v>0</v>
      </c>
      <c r="AJ283" s="230">
        <f>V272</f>
        <v>2043</v>
      </c>
      <c r="AK283" s="255">
        <f>G283+N283+U283+AB283+AI283</f>
        <v>0</v>
      </c>
    </row>
    <row r="284" spans="1:37" hidden="1">
      <c r="A284" s="257"/>
      <c r="B284" s="249"/>
      <c r="C284" s="250"/>
      <c r="D284" s="250"/>
      <c r="E284" s="250"/>
      <c r="F284" s="251"/>
      <c r="G284" s="254"/>
      <c r="H284" s="257"/>
      <c r="I284" s="249"/>
      <c r="J284" s="250"/>
      <c r="K284" s="250"/>
      <c r="L284" s="250"/>
      <c r="M284" s="251"/>
      <c r="N284" s="254"/>
      <c r="O284" s="262"/>
      <c r="P284" s="249"/>
      <c r="Q284" s="250"/>
      <c r="R284" s="250"/>
      <c r="S284" s="250"/>
      <c r="T284" s="251"/>
      <c r="U284" s="254"/>
      <c r="V284" s="263"/>
      <c r="W284" s="249"/>
      <c r="X284" s="250"/>
      <c r="Y284" s="250"/>
      <c r="Z284" s="250"/>
      <c r="AA284" s="256"/>
      <c r="AB284" s="260"/>
      <c r="AC284" s="1781">
        <v>2044</v>
      </c>
      <c r="AD284" s="249" t="s">
        <v>214</v>
      </c>
      <c r="AE284" s="250">
        <f t="shared" si="55"/>
        <v>0</v>
      </c>
      <c r="AF284" s="250">
        <f t="shared" si="57"/>
        <v>0</v>
      </c>
      <c r="AG284" s="250">
        <f t="shared" si="54"/>
        <v>0</v>
      </c>
      <c r="AH284" s="256">
        <f t="shared" si="52"/>
        <v>0</v>
      </c>
      <c r="AI284" s="260"/>
      <c r="AK284" s="255"/>
    </row>
    <row r="285" spans="1:37" hidden="1">
      <c r="A285" s="257"/>
      <c r="B285" s="249"/>
      <c r="C285" s="250"/>
      <c r="D285" s="250"/>
      <c r="E285" s="250"/>
      <c r="F285" s="251"/>
      <c r="G285" s="254"/>
      <c r="H285" s="257"/>
      <c r="I285" s="249"/>
      <c r="J285" s="250"/>
      <c r="K285" s="250"/>
      <c r="L285" s="250"/>
      <c r="M285" s="251"/>
      <c r="N285" s="254"/>
      <c r="O285" s="262"/>
      <c r="P285" s="249"/>
      <c r="Q285" s="250"/>
      <c r="R285" s="250"/>
      <c r="S285" s="250"/>
      <c r="T285" s="251"/>
      <c r="U285" s="254"/>
      <c r="V285" s="263"/>
      <c r="W285" s="249"/>
      <c r="X285" s="250"/>
      <c r="Y285" s="250"/>
      <c r="Z285" s="250"/>
      <c r="AA285" s="256"/>
      <c r="AB285" s="260"/>
      <c r="AC285" s="1782"/>
      <c r="AD285" s="249" t="s">
        <v>215</v>
      </c>
      <c r="AE285" s="250">
        <f t="shared" si="55"/>
        <v>0</v>
      </c>
      <c r="AF285" s="250">
        <f t="shared" si="57"/>
        <v>0</v>
      </c>
      <c r="AG285" s="250">
        <f t="shared" si="54"/>
        <v>0</v>
      </c>
      <c r="AH285" s="256">
        <f t="shared" si="52"/>
        <v>0</v>
      </c>
      <c r="AI285" s="260"/>
      <c r="AK285" s="255"/>
    </row>
    <row r="286" spans="1:37" hidden="1">
      <c r="A286" s="257"/>
      <c r="B286" s="249"/>
      <c r="C286" s="250"/>
      <c r="D286" s="250"/>
      <c r="E286" s="250"/>
      <c r="F286" s="251"/>
      <c r="G286" s="254"/>
      <c r="H286" s="257"/>
      <c r="I286" s="249"/>
      <c r="J286" s="250"/>
      <c r="K286" s="250"/>
      <c r="L286" s="250"/>
      <c r="M286" s="251"/>
      <c r="N286" s="254"/>
      <c r="O286" s="262"/>
      <c r="P286" s="249"/>
      <c r="Q286" s="250"/>
      <c r="R286" s="250"/>
      <c r="S286" s="250"/>
      <c r="T286" s="251"/>
      <c r="U286" s="254"/>
      <c r="V286" s="263"/>
      <c r="W286" s="249"/>
      <c r="X286" s="250"/>
      <c r="Y286" s="250"/>
      <c r="Z286" s="250"/>
      <c r="AA286" s="256"/>
      <c r="AB286" s="260"/>
      <c r="AC286" s="1782"/>
      <c r="AD286" s="249" t="s">
        <v>216</v>
      </c>
      <c r="AE286" s="250">
        <f t="shared" si="55"/>
        <v>0</v>
      </c>
      <c r="AF286" s="250">
        <f t="shared" si="57"/>
        <v>0</v>
      </c>
      <c r="AG286" s="250">
        <f t="shared" si="54"/>
        <v>0</v>
      </c>
      <c r="AH286" s="256">
        <f t="shared" si="52"/>
        <v>0</v>
      </c>
      <c r="AI286" s="260"/>
      <c r="AK286" s="255"/>
    </row>
    <row r="287" spans="1:37" hidden="1">
      <c r="A287" s="257"/>
      <c r="B287" s="249"/>
      <c r="C287" s="250"/>
      <c r="D287" s="250"/>
      <c r="E287" s="250"/>
      <c r="F287" s="251"/>
      <c r="G287" s="254"/>
      <c r="H287" s="257"/>
      <c r="I287" s="249"/>
      <c r="J287" s="250"/>
      <c r="K287" s="250"/>
      <c r="L287" s="250"/>
      <c r="M287" s="251"/>
      <c r="N287" s="254"/>
      <c r="O287" s="262"/>
      <c r="P287" s="249"/>
      <c r="Q287" s="250"/>
      <c r="R287" s="250"/>
      <c r="S287" s="250"/>
      <c r="T287" s="251"/>
      <c r="U287" s="254"/>
      <c r="V287" s="263"/>
      <c r="W287" s="249"/>
      <c r="X287" s="250"/>
      <c r="Y287" s="250"/>
      <c r="Z287" s="250"/>
      <c r="AA287" s="256"/>
      <c r="AB287" s="260"/>
      <c r="AC287" s="1782"/>
      <c r="AD287" s="249" t="s">
        <v>217</v>
      </c>
      <c r="AE287" s="250">
        <f t="shared" si="55"/>
        <v>0</v>
      </c>
      <c r="AF287" s="250">
        <f t="shared" si="57"/>
        <v>0</v>
      </c>
      <c r="AG287" s="250">
        <f t="shared" si="54"/>
        <v>0</v>
      </c>
      <c r="AH287" s="256">
        <f t="shared" si="52"/>
        <v>0</v>
      </c>
      <c r="AI287" s="260"/>
      <c r="AK287" s="255"/>
    </row>
    <row r="288" spans="1:37" hidden="1">
      <c r="A288" s="257"/>
      <c r="B288" s="249"/>
      <c r="C288" s="250"/>
      <c r="D288" s="250"/>
      <c r="E288" s="250"/>
      <c r="F288" s="251"/>
      <c r="G288" s="254"/>
      <c r="H288" s="257"/>
      <c r="I288" s="249"/>
      <c r="J288" s="250"/>
      <c r="K288" s="250"/>
      <c r="L288" s="250"/>
      <c r="M288" s="251"/>
      <c r="N288" s="254"/>
      <c r="O288" s="262"/>
      <c r="P288" s="249"/>
      <c r="Q288" s="250"/>
      <c r="R288" s="250"/>
      <c r="S288" s="250"/>
      <c r="T288" s="251"/>
      <c r="U288" s="254"/>
      <c r="V288" s="263"/>
      <c r="W288" s="249"/>
      <c r="X288" s="250"/>
      <c r="Y288" s="250"/>
      <c r="Z288" s="250"/>
      <c r="AA288" s="256"/>
      <c r="AB288" s="260"/>
      <c r="AC288" s="1782"/>
      <c r="AD288" s="249" t="s">
        <v>218</v>
      </c>
      <c r="AE288" s="250">
        <f t="shared" si="55"/>
        <v>0</v>
      </c>
      <c r="AF288" s="250">
        <f t="shared" si="57"/>
        <v>0</v>
      </c>
      <c r="AG288" s="250">
        <f t="shared" si="54"/>
        <v>0</v>
      </c>
      <c r="AH288" s="256">
        <f t="shared" si="52"/>
        <v>0</v>
      </c>
      <c r="AI288" s="260"/>
      <c r="AK288" s="255"/>
    </row>
    <row r="289" spans="1:37" hidden="1">
      <c r="A289" s="257"/>
      <c r="B289" s="249"/>
      <c r="C289" s="250"/>
      <c r="D289" s="250"/>
      <c r="E289" s="250"/>
      <c r="F289" s="251"/>
      <c r="G289" s="254"/>
      <c r="H289" s="257"/>
      <c r="I289" s="249"/>
      <c r="J289" s="250"/>
      <c r="K289" s="250"/>
      <c r="L289" s="250"/>
      <c r="M289" s="251"/>
      <c r="N289" s="254"/>
      <c r="O289" s="262"/>
      <c r="P289" s="249"/>
      <c r="Q289" s="250"/>
      <c r="R289" s="250"/>
      <c r="S289" s="250"/>
      <c r="T289" s="251"/>
      <c r="U289" s="254"/>
      <c r="V289" s="263"/>
      <c r="W289" s="249"/>
      <c r="X289" s="250"/>
      <c r="Y289" s="250"/>
      <c r="Z289" s="250"/>
      <c r="AA289" s="256"/>
      <c r="AB289" s="260"/>
      <c r="AC289" s="1782"/>
      <c r="AD289" s="249" t="s">
        <v>219</v>
      </c>
      <c r="AE289" s="250">
        <f t="shared" si="55"/>
        <v>0</v>
      </c>
      <c r="AF289" s="250">
        <f t="shared" si="57"/>
        <v>0</v>
      </c>
      <c r="AG289" s="250">
        <f t="shared" si="54"/>
        <v>0</v>
      </c>
      <c r="AH289" s="256">
        <f t="shared" si="52"/>
        <v>0</v>
      </c>
      <c r="AI289" s="260"/>
      <c r="AK289" s="255"/>
    </row>
    <row r="290" spans="1:37" hidden="1">
      <c r="A290" s="257"/>
      <c r="B290" s="249"/>
      <c r="C290" s="250"/>
      <c r="D290" s="250"/>
      <c r="E290" s="250"/>
      <c r="F290" s="251"/>
      <c r="G290" s="254"/>
      <c r="H290" s="257"/>
      <c r="I290" s="249"/>
      <c r="J290" s="250"/>
      <c r="K290" s="250"/>
      <c r="L290" s="250"/>
      <c r="M290" s="251"/>
      <c r="N290" s="254"/>
      <c r="O290" s="262"/>
      <c r="P290" s="249"/>
      <c r="Q290" s="250"/>
      <c r="R290" s="250"/>
      <c r="S290" s="250"/>
      <c r="T290" s="251"/>
      <c r="U290" s="254"/>
      <c r="V290" s="263"/>
      <c r="W290" s="249"/>
      <c r="X290" s="250"/>
      <c r="Y290" s="250"/>
      <c r="Z290" s="250"/>
      <c r="AA290" s="256"/>
      <c r="AB290" s="260"/>
      <c r="AC290" s="1782"/>
      <c r="AD290" s="249" t="s">
        <v>220</v>
      </c>
      <c r="AE290" s="250">
        <f t="shared" si="55"/>
        <v>0</v>
      </c>
      <c r="AF290" s="250">
        <f t="shared" si="57"/>
        <v>0</v>
      </c>
      <c r="AG290" s="250">
        <f t="shared" si="54"/>
        <v>0</v>
      </c>
      <c r="AH290" s="256">
        <f t="shared" ref="AH290:AH323" si="58">AF290+AG290</f>
        <v>0</v>
      </c>
      <c r="AI290" s="260"/>
      <c r="AK290" s="255"/>
    </row>
    <row r="291" spans="1:37" hidden="1">
      <c r="A291" s="257"/>
      <c r="B291" s="249"/>
      <c r="C291" s="250"/>
      <c r="D291" s="250"/>
      <c r="E291" s="250"/>
      <c r="F291" s="251"/>
      <c r="G291" s="254"/>
      <c r="H291" s="257"/>
      <c r="I291" s="249"/>
      <c r="J291" s="250"/>
      <c r="K291" s="250"/>
      <c r="L291" s="250"/>
      <c r="M291" s="251"/>
      <c r="N291" s="254"/>
      <c r="O291" s="262"/>
      <c r="P291" s="249"/>
      <c r="Q291" s="250"/>
      <c r="R291" s="250"/>
      <c r="S291" s="250"/>
      <c r="T291" s="251"/>
      <c r="U291" s="254"/>
      <c r="V291" s="263"/>
      <c r="W291" s="249"/>
      <c r="X291" s="250"/>
      <c r="Y291" s="250"/>
      <c r="Z291" s="250"/>
      <c r="AA291" s="256"/>
      <c r="AB291" s="260"/>
      <c r="AC291" s="1782"/>
      <c r="AD291" s="249" t="s">
        <v>221</v>
      </c>
      <c r="AE291" s="250">
        <f t="shared" si="55"/>
        <v>0</v>
      </c>
      <c r="AF291" s="250">
        <f t="shared" si="57"/>
        <v>0</v>
      </c>
      <c r="AG291" s="250">
        <f t="shared" si="54"/>
        <v>0</v>
      </c>
      <c r="AH291" s="256">
        <f t="shared" si="58"/>
        <v>0</v>
      </c>
      <c r="AI291" s="260"/>
      <c r="AK291" s="255"/>
    </row>
    <row r="292" spans="1:37" hidden="1">
      <c r="A292" s="257"/>
      <c r="B292" s="249"/>
      <c r="C292" s="250"/>
      <c r="D292" s="250"/>
      <c r="E292" s="250"/>
      <c r="F292" s="251"/>
      <c r="G292" s="254"/>
      <c r="H292" s="257"/>
      <c r="I292" s="249"/>
      <c r="J292" s="250"/>
      <c r="K292" s="250"/>
      <c r="L292" s="250"/>
      <c r="M292" s="251"/>
      <c r="N292" s="254"/>
      <c r="O292" s="262"/>
      <c r="P292" s="249"/>
      <c r="Q292" s="250"/>
      <c r="R292" s="250"/>
      <c r="S292" s="250"/>
      <c r="T292" s="251"/>
      <c r="U292" s="254"/>
      <c r="V292" s="263"/>
      <c r="W292" s="249"/>
      <c r="X292" s="250"/>
      <c r="Y292" s="250"/>
      <c r="Z292" s="250"/>
      <c r="AA292" s="256"/>
      <c r="AB292" s="260"/>
      <c r="AC292" s="1782"/>
      <c r="AD292" s="249" t="s">
        <v>222</v>
      </c>
      <c r="AE292" s="250">
        <f t="shared" si="55"/>
        <v>0</v>
      </c>
      <c r="AF292" s="250">
        <f t="shared" si="57"/>
        <v>0</v>
      </c>
      <c r="AG292" s="250">
        <f t="shared" si="54"/>
        <v>0</v>
      </c>
      <c r="AH292" s="256">
        <f t="shared" si="58"/>
        <v>0</v>
      </c>
      <c r="AI292" s="260"/>
      <c r="AK292" s="255"/>
    </row>
    <row r="293" spans="1:37" hidden="1">
      <c r="A293" s="257"/>
      <c r="B293" s="249"/>
      <c r="C293" s="250"/>
      <c r="D293" s="250"/>
      <c r="E293" s="250"/>
      <c r="F293" s="251"/>
      <c r="G293" s="254"/>
      <c r="H293" s="257"/>
      <c r="I293" s="249"/>
      <c r="J293" s="250"/>
      <c r="K293" s="250"/>
      <c r="L293" s="250"/>
      <c r="M293" s="251"/>
      <c r="N293" s="254"/>
      <c r="O293" s="262"/>
      <c r="P293" s="249"/>
      <c r="Q293" s="250"/>
      <c r="R293" s="250"/>
      <c r="S293" s="250"/>
      <c r="T293" s="251"/>
      <c r="U293" s="254"/>
      <c r="V293" s="263"/>
      <c r="W293" s="249"/>
      <c r="X293" s="250"/>
      <c r="Y293" s="250"/>
      <c r="Z293" s="250"/>
      <c r="AA293" s="256"/>
      <c r="AB293" s="260"/>
      <c r="AC293" s="1782"/>
      <c r="AD293" s="249" t="s">
        <v>223</v>
      </c>
      <c r="AE293" s="250">
        <f t="shared" si="55"/>
        <v>0</v>
      </c>
      <c r="AF293" s="250">
        <f t="shared" si="57"/>
        <v>0</v>
      </c>
      <c r="AG293" s="250">
        <f t="shared" si="54"/>
        <v>0</v>
      </c>
      <c r="AH293" s="256">
        <f t="shared" si="58"/>
        <v>0</v>
      </c>
      <c r="AI293" s="260"/>
      <c r="AK293" s="255"/>
    </row>
    <row r="294" spans="1:37" hidden="1">
      <c r="A294" s="257"/>
      <c r="B294" s="249"/>
      <c r="C294" s="250"/>
      <c r="D294" s="250"/>
      <c r="E294" s="250"/>
      <c r="F294" s="251"/>
      <c r="G294" s="254"/>
      <c r="H294" s="257"/>
      <c r="I294" s="249"/>
      <c r="J294" s="250"/>
      <c r="K294" s="250"/>
      <c r="L294" s="250"/>
      <c r="M294" s="251"/>
      <c r="N294" s="254"/>
      <c r="O294" s="262"/>
      <c r="P294" s="249"/>
      <c r="Q294" s="250"/>
      <c r="R294" s="250"/>
      <c r="S294" s="250"/>
      <c r="T294" s="251"/>
      <c r="U294" s="254"/>
      <c r="V294" s="263"/>
      <c r="W294" s="249"/>
      <c r="X294" s="250"/>
      <c r="Y294" s="250"/>
      <c r="Z294" s="250"/>
      <c r="AA294" s="256"/>
      <c r="AB294" s="260"/>
      <c r="AC294" s="1782"/>
      <c r="AD294" s="249" t="s">
        <v>224</v>
      </c>
      <c r="AE294" s="250">
        <f t="shared" si="55"/>
        <v>0</v>
      </c>
      <c r="AF294" s="250">
        <f t="shared" si="57"/>
        <v>0</v>
      </c>
      <c r="AG294" s="250">
        <f t="shared" si="54"/>
        <v>0</v>
      </c>
      <c r="AH294" s="256">
        <f t="shared" si="58"/>
        <v>0</v>
      </c>
      <c r="AI294" s="260"/>
      <c r="AK294" s="255"/>
    </row>
    <row r="295" spans="1:37" hidden="1">
      <c r="A295" s="257"/>
      <c r="B295" s="249"/>
      <c r="C295" s="250"/>
      <c r="D295" s="250"/>
      <c r="E295" s="250"/>
      <c r="F295" s="251"/>
      <c r="G295" s="254"/>
      <c r="H295" s="257"/>
      <c r="I295" s="249"/>
      <c r="J295" s="250"/>
      <c r="K295" s="250"/>
      <c r="L295" s="250"/>
      <c r="M295" s="251"/>
      <c r="N295" s="254"/>
      <c r="O295" s="262"/>
      <c r="P295" s="249"/>
      <c r="Q295" s="250"/>
      <c r="R295" s="250"/>
      <c r="S295" s="250"/>
      <c r="T295" s="251"/>
      <c r="U295" s="254"/>
      <c r="V295" s="263"/>
      <c r="W295" s="249"/>
      <c r="X295" s="250"/>
      <c r="Y295" s="250"/>
      <c r="Z295" s="250"/>
      <c r="AA295" s="256"/>
      <c r="AB295" s="260"/>
      <c r="AC295" s="1783"/>
      <c r="AD295" s="249" t="s">
        <v>225</v>
      </c>
      <c r="AE295" s="250">
        <f t="shared" si="55"/>
        <v>0</v>
      </c>
      <c r="AF295" s="250">
        <f t="shared" si="57"/>
        <v>0</v>
      </c>
      <c r="AG295" s="250">
        <f t="shared" si="54"/>
        <v>0</v>
      </c>
      <c r="AH295" s="256">
        <f t="shared" si="58"/>
        <v>0</v>
      </c>
      <c r="AI295" s="260">
        <f>SUM(AF284:AF295)</f>
        <v>0</v>
      </c>
      <c r="AJ295" s="230">
        <f>AC284</f>
        <v>2044</v>
      </c>
      <c r="AK295" s="255">
        <f>G295+N295+U295+AB295+AI295</f>
        <v>0</v>
      </c>
    </row>
    <row r="296" spans="1:37" hidden="1">
      <c r="A296" s="257"/>
      <c r="B296" s="249"/>
      <c r="C296" s="250"/>
      <c r="D296" s="250"/>
      <c r="E296" s="250"/>
      <c r="F296" s="251"/>
      <c r="G296" s="254"/>
      <c r="H296" s="257"/>
      <c r="I296" s="249"/>
      <c r="J296" s="250"/>
      <c r="K296" s="250"/>
      <c r="L296" s="250"/>
      <c r="M296" s="251"/>
      <c r="N296" s="254"/>
      <c r="O296" s="262"/>
      <c r="P296" s="249"/>
      <c r="Q296" s="250"/>
      <c r="R296" s="250"/>
      <c r="S296" s="250"/>
      <c r="T296" s="251"/>
      <c r="U296" s="254"/>
      <c r="V296" s="263"/>
      <c r="W296" s="249"/>
      <c r="X296" s="250"/>
      <c r="Y296" s="250"/>
      <c r="Z296" s="250"/>
      <c r="AA296" s="256"/>
      <c r="AB296" s="260"/>
      <c r="AC296" s="1781">
        <v>2045</v>
      </c>
      <c r="AD296" s="249" t="s">
        <v>214</v>
      </c>
      <c r="AE296" s="250">
        <f t="shared" si="55"/>
        <v>0</v>
      </c>
      <c r="AF296" s="250">
        <f t="shared" si="57"/>
        <v>0</v>
      </c>
      <c r="AG296" s="250">
        <f t="shared" si="54"/>
        <v>0</v>
      </c>
      <c r="AH296" s="256">
        <f t="shared" si="58"/>
        <v>0</v>
      </c>
      <c r="AI296" s="260"/>
      <c r="AK296" s="255"/>
    </row>
    <row r="297" spans="1:37" hidden="1">
      <c r="A297" s="257"/>
      <c r="B297" s="249"/>
      <c r="C297" s="250"/>
      <c r="D297" s="250"/>
      <c r="E297" s="250"/>
      <c r="F297" s="251"/>
      <c r="G297" s="254"/>
      <c r="H297" s="257"/>
      <c r="I297" s="249"/>
      <c r="J297" s="250"/>
      <c r="K297" s="250"/>
      <c r="L297" s="250"/>
      <c r="M297" s="251"/>
      <c r="N297" s="254"/>
      <c r="O297" s="262"/>
      <c r="P297" s="249"/>
      <c r="Q297" s="250"/>
      <c r="R297" s="250"/>
      <c r="S297" s="250"/>
      <c r="T297" s="251"/>
      <c r="U297" s="254"/>
      <c r="V297" s="263"/>
      <c r="W297" s="249"/>
      <c r="X297" s="250"/>
      <c r="Y297" s="250"/>
      <c r="Z297" s="250"/>
      <c r="AA297" s="256"/>
      <c r="AB297" s="260"/>
      <c r="AC297" s="1782"/>
      <c r="AD297" s="249" t="s">
        <v>215</v>
      </c>
      <c r="AE297" s="250">
        <f t="shared" si="55"/>
        <v>0</v>
      </c>
      <c r="AF297" s="250">
        <f t="shared" si="57"/>
        <v>0</v>
      </c>
      <c r="AG297" s="250">
        <f t="shared" si="54"/>
        <v>0</v>
      </c>
      <c r="AH297" s="256">
        <f t="shared" si="58"/>
        <v>0</v>
      </c>
      <c r="AI297" s="260"/>
      <c r="AK297" s="255"/>
    </row>
    <row r="298" spans="1:37" hidden="1">
      <c r="A298" s="257"/>
      <c r="B298" s="249"/>
      <c r="C298" s="250"/>
      <c r="D298" s="250"/>
      <c r="E298" s="250"/>
      <c r="F298" s="251"/>
      <c r="G298" s="254"/>
      <c r="H298" s="257"/>
      <c r="I298" s="249"/>
      <c r="J298" s="250"/>
      <c r="K298" s="250"/>
      <c r="L298" s="250"/>
      <c r="M298" s="251"/>
      <c r="N298" s="254"/>
      <c r="O298" s="262"/>
      <c r="P298" s="249"/>
      <c r="Q298" s="250"/>
      <c r="R298" s="250"/>
      <c r="S298" s="250"/>
      <c r="T298" s="251"/>
      <c r="U298" s="254"/>
      <c r="V298" s="263"/>
      <c r="W298" s="249"/>
      <c r="X298" s="250"/>
      <c r="Y298" s="250"/>
      <c r="Z298" s="250"/>
      <c r="AA298" s="256"/>
      <c r="AB298" s="260"/>
      <c r="AC298" s="1782"/>
      <c r="AD298" s="249" t="s">
        <v>216</v>
      </c>
      <c r="AE298" s="250">
        <f t="shared" si="55"/>
        <v>0</v>
      </c>
      <c r="AF298" s="250">
        <f t="shared" si="57"/>
        <v>0</v>
      </c>
      <c r="AG298" s="250">
        <f t="shared" si="54"/>
        <v>0</v>
      </c>
      <c r="AH298" s="256">
        <f t="shared" si="58"/>
        <v>0</v>
      </c>
      <c r="AI298" s="260"/>
      <c r="AK298" s="255"/>
    </row>
    <row r="299" spans="1:37" hidden="1">
      <c r="A299" s="257"/>
      <c r="B299" s="249"/>
      <c r="C299" s="250"/>
      <c r="D299" s="250"/>
      <c r="E299" s="250"/>
      <c r="F299" s="251"/>
      <c r="G299" s="254"/>
      <c r="H299" s="257"/>
      <c r="I299" s="249"/>
      <c r="J299" s="250"/>
      <c r="K299" s="250"/>
      <c r="L299" s="250"/>
      <c r="M299" s="251"/>
      <c r="N299" s="254"/>
      <c r="O299" s="262"/>
      <c r="P299" s="249"/>
      <c r="Q299" s="250"/>
      <c r="R299" s="250"/>
      <c r="S299" s="250"/>
      <c r="T299" s="251"/>
      <c r="U299" s="254"/>
      <c r="V299" s="263"/>
      <c r="W299" s="249"/>
      <c r="X299" s="250"/>
      <c r="Y299" s="250"/>
      <c r="Z299" s="250"/>
      <c r="AA299" s="256"/>
      <c r="AB299" s="260"/>
      <c r="AC299" s="1782"/>
      <c r="AD299" s="249" t="s">
        <v>217</v>
      </c>
      <c r="AE299" s="250">
        <f t="shared" si="55"/>
        <v>0</v>
      </c>
      <c r="AF299" s="250">
        <f t="shared" si="57"/>
        <v>0</v>
      </c>
      <c r="AG299" s="250">
        <f t="shared" si="54"/>
        <v>0</v>
      </c>
      <c r="AH299" s="256">
        <f t="shared" si="58"/>
        <v>0</v>
      </c>
      <c r="AI299" s="260"/>
      <c r="AK299" s="255"/>
    </row>
    <row r="300" spans="1:37" hidden="1">
      <c r="A300" s="257"/>
      <c r="B300" s="249"/>
      <c r="C300" s="250"/>
      <c r="D300" s="250"/>
      <c r="E300" s="250"/>
      <c r="F300" s="251"/>
      <c r="G300" s="254"/>
      <c r="H300" s="257"/>
      <c r="I300" s="249"/>
      <c r="J300" s="250"/>
      <c r="K300" s="250"/>
      <c r="L300" s="250"/>
      <c r="M300" s="251"/>
      <c r="N300" s="254"/>
      <c r="O300" s="262"/>
      <c r="P300" s="249"/>
      <c r="Q300" s="250"/>
      <c r="R300" s="250"/>
      <c r="S300" s="250"/>
      <c r="T300" s="251"/>
      <c r="U300" s="254"/>
      <c r="V300" s="263"/>
      <c r="W300" s="249"/>
      <c r="X300" s="250"/>
      <c r="Y300" s="250"/>
      <c r="Z300" s="250"/>
      <c r="AA300" s="256"/>
      <c r="AB300" s="260"/>
      <c r="AC300" s="1782"/>
      <c r="AD300" s="249" t="s">
        <v>218</v>
      </c>
      <c r="AE300" s="250">
        <f t="shared" si="55"/>
        <v>0</v>
      </c>
      <c r="AF300" s="250">
        <f t="shared" si="57"/>
        <v>0</v>
      </c>
      <c r="AG300" s="250">
        <f t="shared" si="54"/>
        <v>0</v>
      </c>
      <c r="AH300" s="256">
        <f t="shared" si="58"/>
        <v>0</v>
      </c>
      <c r="AI300" s="260"/>
      <c r="AK300" s="255"/>
    </row>
    <row r="301" spans="1:37" hidden="1">
      <c r="A301" s="257"/>
      <c r="B301" s="249"/>
      <c r="C301" s="250"/>
      <c r="D301" s="250"/>
      <c r="E301" s="250"/>
      <c r="F301" s="251"/>
      <c r="G301" s="254"/>
      <c r="H301" s="257"/>
      <c r="I301" s="249"/>
      <c r="J301" s="250"/>
      <c r="K301" s="250"/>
      <c r="L301" s="250"/>
      <c r="M301" s="251"/>
      <c r="N301" s="254"/>
      <c r="O301" s="262"/>
      <c r="P301" s="249"/>
      <c r="Q301" s="250"/>
      <c r="R301" s="250"/>
      <c r="S301" s="250"/>
      <c r="T301" s="251"/>
      <c r="U301" s="254"/>
      <c r="V301" s="263"/>
      <c r="W301" s="249"/>
      <c r="X301" s="250"/>
      <c r="Y301" s="250"/>
      <c r="Z301" s="250"/>
      <c r="AA301" s="256"/>
      <c r="AB301" s="260"/>
      <c r="AC301" s="1782"/>
      <c r="AD301" s="249" t="s">
        <v>219</v>
      </c>
      <c r="AE301" s="250">
        <f t="shared" si="55"/>
        <v>0</v>
      </c>
      <c r="AF301" s="250">
        <f t="shared" si="57"/>
        <v>0</v>
      </c>
      <c r="AG301" s="250">
        <f t="shared" si="54"/>
        <v>0</v>
      </c>
      <c r="AH301" s="256">
        <f t="shared" si="58"/>
        <v>0</v>
      </c>
      <c r="AI301" s="260"/>
      <c r="AK301" s="255"/>
    </row>
    <row r="302" spans="1:37" hidden="1">
      <c r="A302" s="257"/>
      <c r="B302" s="249"/>
      <c r="C302" s="250"/>
      <c r="D302" s="250"/>
      <c r="E302" s="250"/>
      <c r="F302" s="251"/>
      <c r="G302" s="254"/>
      <c r="H302" s="257"/>
      <c r="I302" s="249"/>
      <c r="J302" s="250"/>
      <c r="K302" s="250"/>
      <c r="L302" s="250"/>
      <c r="M302" s="251"/>
      <c r="N302" s="254"/>
      <c r="O302" s="262"/>
      <c r="P302" s="249"/>
      <c r="Q302" s="250"/>
      <c r="R302" s="250"/>
      <c r="S302" s="250"/>
      <c r="T302" s="251"/>
      <c r="U302" s="254"/>
      <c r="V302" s="263"/>
      <c r="W302" s="249"/>
      <c r="X302" s="250"/>
      <c r="Y302" s="250"/>
      <c r="Z302" s="250"/>
      <c r="AA302" s="256"/>
      <c r="AB302" s="260"/>
      <c r="AC302" s="1782"/>
      <c r="AD302" s="249" t="s">
        <v>220</v>
      </c>
      <c r="AE302" s="250">
        <f t="shared" si="55"/>
        <v>0</v>
      </c>
      <c r="AF302" s="250">
        <f t="shared" si="57"/>
        <v>0</v>
      </c>
      <c r="AG302" s="250">
        <f t="shared" si="54"/>
        <v>0</v>
      </c>
      <c r="AH302" s="256">
        <f t="shared" si="58"/>
        <v>0</v>
      </c>
      <c r="AI302" s="260"/>
      <c r="AK302" s="255"/>
    </row>
    <row r="303" spans="1:37" hidden="1">
      <c r="A303" s="257"/>
      <c r="B303" s="249"/>
      <c r="C303" s="250"/>
      <c r="D303" s="250"/>
      <c r="E303" s="250"/>
      <c r="F303" s="251"/>
      <c r="G303" s="254"/>
      <c r="H303" s="257"/>
      <c r="I303" s="249"/>
      <c r="J303" s="250"/>
      <c r="K303" s="250"/>
      <c r="L303" s="250"/>
      <c r="M303" s="251"/>
      <c r="N303" s="254"/>
      <c r="O303" s="262"/>
      <c r="P303" s="249"/>
      <c r="Q303" s="250"/>
      <c r="R303" s="250"/>
      <c r="S303" s="250"/>
      <c r="T303" s="251"/>
      <c r="U303" s="254"/>
      <c r="V303" s="263"/>
      <c r="W303" s="249"/>
      <c r="X303" s="250"/>
      <c r="Y303" s="250"/>
      <c r="Z303" s="250"/>
      <c r="AA303" s="256"/>
      <c r="AB303" s="260"/>
      <c r="AC303" s="1782"/>
      <c r="AD303" s="249" t="s">
        <v>221</v>
      </c>
      <c r="AE303" s="250">
        <f t="shared" si="55"/>
        <v>0</v>
      </c>
      <c r="AF303" s="250">
        <f t="shared" si="57"/>
        <v>0</v>
      </c>
      <c r="AG303" s="250">
        <f t="shared" si="54"/>
        <v>0</v>
      </c>
      <c r="AH303" s="256">
        <f t="shared" si="58"/>
        <v>0</v>
      </c>
      <c r="AI303" s="260"/>
      <c r="AK303" s="255"/>
    </row>
    <row r="304" spans="1:37" hidden="1">
      <c r="A304" s="257"/>
      <c r="B304" s="249"/>
      <c r="C304" s="250"/>
      <c r="D304" s="250"/>
      <c r="E304" s="250"/>
      <c r="F304" s="251"/>
      <c r="G304" s="254"/>
      <c r="H304" s="257"/>
      <c r="I304" s="249"/>
      <c r="J304" s="250"/>
      <c r="K304" s="250"/>
      <c r="L304" s="250"/>
      <c r="M304" s="251"/>
      <c r="N304" s="254"/>
      <c r="O304" s="262"/>
      <c r="P304" s="249"/>
      <c r="Q304" s="250"/>
      <c r="R304" s="250"/>
      <c r="S304" s="250"/>
      <c r="T304" s="251"/>
      <c r="U304" s="254"/>
      <c r="V304" s="263"/>
      <c r="W304" s="249"/>
      <c r="X304" s="250"/>
      <c r="Y304" s="250"/>
      <c r="Z304" s="250"/>
      <c r="AA304" s="256"/>
      <c r="AB304" s="260"/>
      <c r="AC304" s="1782"/>
      <c r="AD304" s="249" t="s">
        <v>222</v>
      </c>
      <c r="AE304" s="250">
        <f t="shared" si="55"/>
        <v>0</v>
      </c>
      <c r="AF304" s="250">
        <f t="shared" si="57"/>
        <v>0</v>
      </c>
      <c r="AG304" s="250">
        <f t="shared" si="54"/>
        <v>0</v>
      </c>
      <c r="AH304" s="256">
        <f t="shared" si="58"/>
        <v>0</v>
      </c>
      <c r="AI304" s="260"/>
      <c r="AK304" s="255"/>
    </row>
    <row r="305" spans="1:37" hidden="1">
      <c r="A305" s="257"/>
      <c r="B305" s="249"/>
      <c r="C305" s="250"/>
      <c r="D305" s="250"/>
      <c r="E305" s="250"/>
      <c r="F305" s="251"/>
      <c r="G305" s="254"/>
      <c r="H305" s="257"/>
      <c r="I305" s="249"/>
      <c r="J305" s="250"/>
      <c r="K305" s="250"/>
      <c r="L305" s="250"/>
      <c r="M305" s="251"/>
      <c r="N305" s="254"/>
      <c r="O305" s="262"/>
      <c r="P305" s="249"/>
      <c r="Q305" s="250"/>
      <c r="R305" s="250"/>
      <c r="S305" s="250"/>
      <c r="T305" s="251"/>
      <c r="U305" s="254"/>
      <c r="V305" s="263"/>
      <c r="W305" s="249"/>
      <c r="X305" s="250"/>
      <c r="Y305" s="250"/>
      <c r="Z305" s="250"/>
      <c r="AA305" s="256"/>
      <c r="AB305" s="260"/>
      <c r="AC305" s="1782"/>
      <c r="AD305" s="249" t="s">
        <v>223</v>
      </c>
      <c r="AE305" s="250">
        <f t="shared" si="55"/>
        <v>0</v>
      </c>
      <c r="AF305" s="250">
        <f t="shared" si="57"/>
        <v>0</v>
      </c>
      <c r="AG305" s="250">
        <f t="shared" si="54"/>
        <v>0</v>
      </c>
      <c r="AH305" s="256">
        <f t="shared" si="58"/>
        <v>0</v>
      </c>
      <c r="AI305" s="260"/>
      <c r="AK305" s="255"/>
    </row>
    <row r="306" spans="1:37" hidden="1">
      <c r="A306" s="257"/>
      <c r="B306" s="249"/>
      <c r="C306" s="250"/>
      <c r="D306" s="250"/>
      <c r="E306" s="250"/>
      <c r="F306" s="251"/>
      <c r="G306" s="254"/>
      <c r="H306" s="257"/>
      <c r="I306" s="249"/>
      <c r="J306" s="250"/>
      <c r="K306" s="250"/>
      <c r="L306" s="250"/>
      <c r="M306" s="251"/>
      <c r="N306" s="254"/>
      <c r="O306" s="262"/>
      <c r="P306" s="249"/>
      <c r="Q306" s="250"/>
      <c r="R306" s="250"/>
      <c r="S306" s="250"/>
      <c r="T306" s="251"/>
      <c r="U306" s="254"/>
      <c r="V306" s="263"/>
      <c r="W306" s="249"/>
      <c r="X306" s="250"/>
      <c r="Y306" s="250"/>
      <c r="Z306" s="250"/>
      <c r="AA306" s="256"/>
      <c r="AB306" s="260"/>
      <c r="AC306" s="1782"/>
      <c r="AD306" s="249" t="s">
        <v>224</v>
      </c>
      <c r="AE306" s="250">
        <f t="shared" si="55"/>
        <v>0</v>
      </c>
      <c r="AF306" s="250">
        <f t="shared" si="57"/>
        <v>0</v>
      </c>
      <c r="AG306" s="250">
        <f t="shared" si="54"/>
        <v>0</v>
      </c>
      <c r="AH306" s="256">
        <f t="shared" si="58"/>
        <v>0</v>
      </c>
      <c r="AI306" s="260"/>
      <c r="AK306" s="255"/>
    </row>
    <row r="307" spans="1:37" hidden="1">
      <c r="A307" s="257"/>
      <c r="B307" s="249"/>
      <c r="C307" s="250"/>
      <c r="D307" s="250"/>
      <c r="E307" s="250"/>
      <c r="F307" s="251"/>
      <c r="G307" s="254"/>
      <c r="H307" s="257"/>
      <c r="I307" s="249"/>
      <c r="J307" s="250"/>
      <c r="K307" s="250"/>
      <c r="L307" s="250"/>
      <c r="M307" s="251"/>
      <c r="N307" s="254"/>
      <c r="O307" s="262"/>
      <c r="P307" s="249"/>
      <c r="Q307" s="250"/>
      <c r="R307" s="250"/>
      <c r="S307" s="250"/>
      <c r="T307" s="251"/>
      <c r="U307" s="254"/>
      <c r="V307" s="263"/>
      <c r="W307" s="249"/>
      <c r="X307" s="250"/>
      <c r="Y307" s="250"/>
      <c r="Z307" s="250"/>
      <c r="AA307" s="256"/>
      <c r="AB307" s="260"/>
      <c r="AC307" s="1783"/>
      <c r="AD307" s="249" t="s">
        <v>225</v>
      </c>
      <c r="AE307" s="250">
        <f t="shared" si="55"/>
        <v>0</v>
      </c>
      <c r="AF307" s="250">
        <f t="shared" si="57"/>
        <v>0</v>
      </c>
      <c r="AG307" s="250">
        <f t="shared" si="54"/>
        <v>0</v>
      </c>
      <c r="AH307" s="256">
        <f t="shared" si="58"/>
        <v>0</v>
      </c>
      <c r="AI307" s="260">
        <f>SUM(AF296:AF307)</f>
        <v>0</v>
      </c>
      <c r="AJ307" s="230">
        <f>AC296</f>
        <v>2045</v>
      </c>
      <c r="AK307" s="255">
        <f>G307+N307+U307+AB307+AI307</f>
        <v>0</v>
      </c>
    </row>
    <row r="308" spans="1:37" hidden="1">
      <c r="A308" s="257"/>
      <c r="B308" s="249"/>
      <c r="C308" s="250"/>
      <c r="D308" s="250"/>
      <c r="E308" s="250"/>
      <c r="F308" s="251"/>
      <c r="G308" s="254"/>
      <c r="H308" s="257"/>
      <c r="I308" s="249"/>
      <c r="J308" s="250"/>
      <c r="K308" s="250"/>
      <c r="L308" s="250"/>
      <c r="M308" s="251"/>
      <c r="N308" s="254"/>
      <c r="O308" s="262"/>
      <c r="P308" s="249"/>
      <c r="Q308" s="250"/>
      <c r="R308" s="250"/>
      <c r="S308" s="250"/>
      <c r="T308" s="251"/>
      <c r="U308" s="254"/>
      <c r="V308" s="263"/>
      <c r="W308" s="249"/>
      <c r="X308" s="250"/>
      <c r="Y308" s="250"/>
      <c r="Z308" s="250"/>
      <c r="AA308" s="256"/>
      <c r="AB308" s="260"/>
      <c r="AC308" s="1781">
        <v>2046</v>
      </c>
      <c r="AD308" s="249" t="s">
        <v>214</v>
      </c>
      <c r="AE308" s="250"/>
      <c r="AF308" s="250"/>
      <c r="AG308" s="250"/>
      <c r="AH308" s="256">
        <f t="shared" si="58"/>
        <v>0</v>
      </c>
      <c r="AI308" s="260"/>
      <c r="AK308" s="255"/>
    </row>
    <row r="309" spans="1:37" hidden="1">
      <c r="A309" s="257"/>
      <c r="B309" s="249"/>
      <c r="C309" s="250"/>
      <c r="D309" s="250"/>
      <c r="E309" s="250"/>
      <c r="F309" s="251"/>
      <c r="G309" s="254"/>
      <c r="H309" s="257"/>
      <c r="I309" s="249"/>
      <c r="J309" s="250"/>
      <c r="K309" s="250"/>
      <c r="L309" s="250"/>
      <c r="M309" s="251"/>
      <c r="N309" s="254"/>
      <c r="O309" s="262"/>
      <c r="P309" s="249"/>
      <c r="Q309" s="250"/>
      <c r="R309" s="250"/>
      <c r="S309" s="250"/>
      <c r="T309" s="251"/>
      <c r="U309" s="254"/>
      <c r="V309" s="263"/>
      <c r="W309" s="249"/>
      <c r="X309" s="250"/>
      <c r="Y309" s="250"/>
      <c r="Z309" s="250"/>
      <c r="AA309" s="256"/>
      <c r="AB309" s="260"/>
      <c r="AC309" s="1782"/>
      <c r="AD309" s="249" t="s">
        <v>215</v>
      </c>
      <c r="AE309" s="250"/>
      <c r="AF309" s="250"/>
      <c r="AG309" s="250"/>
      <c r="AH309" s="256">
        <f t="shared" si="58"/>
        <v>0</v>
      </c>
      <c r="AI309" s="260"/>
      <c r="AK309" s="255"/>
    </row>
    <row r="310" spans="1:37" hidden="1">
      <c r="A310" s="257"/>
      <c r="B310" s="249"/>
      <c r="C310" s="250"/>
      <c r="D310" s="250"/>
      <c r="E310" s="250"/>
      <c r="F310" s="251"/>
      <c r="G310" s="254"/>
      <c r="H310" s="257"/>
      <c r="I310" s="249"/>
      <c r="J310" s="250"/>
      <c r="K310" s="250"/>
      <c r="L310" s="250"/>
      <c r="M310" s="251"/>
      <c r="N310" s="254"/>
      <c r="O310" s="262"/>
      <c r="P310" s="249"/>
      <c r="Q310" s="250"/>
      <c r="R310" s="250"/>
      <c r="S310" s="250"/>
      <c r="T310" s="251"/>
      <c r="U310" s="254"/>
      <c r="V310" s="263"/>
      <c r="W310" s="249"/>
      <c r="X310" s="250"/>
      <c r="Y310" s="250"/>
      <c r="Z310" s="250"/>
      <c r="AA310" s="256"/>
      <c r="AB310" s="260"/>
      <c r="AC310" s="1782"/>
      <c r="AD310" s="249" t="s">
        <v>216</v>
      </c>
      <c r="AE310" s="250"/>
      <c r="AF310" s="250"/>
      <c r="AG310" s="250"/>
      <c r="AH310" s="256">
        <f t="shared" si="58"/>
        <v>0</v>
      </c>
      <c r="AI310" s="260"/>
      <c r="AK310" s="255"/>
    </row>
    <row r="311" spans="1:37" hidden="1">
      <c r="A311" s="257"/>
      <c r="B311" s="249"/>
      <c r="C311" s="250"/>
      <c r="D311" s="250"/>
      <c r="E311" s="250"/>
      <c r="F311" s="251"/>
      <c r="G311" s="254"/>
      <c r="H311" s="257"/>
      <c r="I311" s="249"/>
      <c r="J311" s="250"/>
      <c r="K311" s="250"/>
      <c r="L311" s="250"/>
      <c r="M311" s="251"/>
      <c r="N311" s="254"/>
      <c r="O311" s="262"/>
      <c r="P311" s="249"/>
      <c r="Q311" s="250"/>
      <c r="R311" s="250"/>
      <c r="S311" s="250"/>
      <c r="T311" s="251"/>
      <c r="U311" s="254"/>
      <c r="V311" s="263"/>
      <c r="W311" s="249"/>
      <c r="X311" s="250"/>
      <c r="Y311" s="250"/>
      <c r="Z311" s="250"/>
      <c r="AA311" s="256"/>
      <c r="AB311" s="260"/>
      <c r="AC311" s="1782"/>
      <c r="AD311" s="249" t="s">
        <v>217</v>
      </c>
      <c r="AE311" s="250"/>
      <c r="AF311" s="250"/>
      <c r="AG311" s="250"/>
      <c r="AH311" s="256">
        <f t="shared" si="58"/>
        <v>0</v>
      </c>
      <c r="AI311" s="260"/>
      <c r="AK311" s="255"/>
    </row>
    <row r="312" spans="1:37" hidden="1">
      <c r="A312" s="257"/>
      <c r="B312" s="249"/>
      <c r="C312" s="250"/>
      <c r="D312" s="250"/>
      <c r="E312" s="250"/>
      <c r="F312" s="251"/>
      <c r="G312" s="254"/>
      <c r="H312" s="257"/>
      <c r="I312" s="249"/>
      <c r="J312" s="250"/>
      <c r="K312" s="250"/>
      <c r="L312" s="250"/>
      <c r="M312" s="251"/>
      <c r="N312" s="254"/>
      <c r="O312" s="262"/>
      <c r="P312" s="249"/>
      <c r="Q312" s="250"/>
      <c r="R312" s="250"/>
      <c r="S312" s="250"/>
      <c r="T312" s="251"/>
      <c r="U312" s="254"/>
      <c r="V312" s="263"/>
      <c r="W312" s="249"/>
      <c r="X312" s="250"/>
      <c r="Y312" s="250"/>
      <c r="Z312" s="250"/>
      <c r="AA312" s="256"/>
      <c r="AB312" s="260"/>
      <c r="AC312" s="1782"/>
      <c r="AD312" s="249" t="s">
        <v>218</v>
      </c>
      <c r="AE312" s="250"/>
      <c r="AF312" s="250"/>
      <c r="AG312" s="250"/>
      <c r="AH312" s="256">
        <f t="shared" si="58"/>
        <v>0</v>
      </c>
      <c r="AI312" s="260"/>
      <c r="AK312" s="255"/>
    </row>
    <row r="313" spans="1:37" hidden="1">
      <c r="A313" s="257"/>
      <c r="B313" s="249"/>
      <c r="C313" s="250"/>
      <c r="D313" s="250"/>
      <c r="E313" s="250"/>
      <c r="F313" s="251"/>
      <c r="G313" s="254"/>
      <c r="H313" s="257"/>
      <c r="I313" s="249"/>
      <c r="J313" s="250"/>
      <c r="K313" s="250"/>
      <c r="L313" s="250"/>
      <c r="M313" s="251"/>
      <c r="N313" s="254"/>
      <c r="O313" s="262"/>
      <c r="P313" s="249"/>
      <c r="Q313" s="250"/>
      <c r="R313" s="250"/>
      <c r="S313" s="250"/>
      <c r="T313" s="251"/>
      <c r="U313" s="254"/>
      <c r="V313" s="263"/>
      <c r="W313" s="249"/>
      <c r="X313" s="250"/>
      <c r="Y313" s="250"/>
      <c r="Z313" s="250"/>
      <c r="AA313" s="256"/>
      <c r="AB313" s="260"/>
      <c r="AC313" s="1782"/>
      <c r="AD313" s="249" t="s">
        <v>219</v>
      </c>
      <c r="AE313" s="250"/>
      <c r="AF313" s="250"/>
      <c r="AG313" s="250"/>
      <c r="AH313" s="256">
        <f t="shared" si="58"/>
        <v>0</v>
      </c>
      <c r="AI313" s="260"/>
      <c r="AK313" s="255"/>
    </row>
    <row r="314" spans="1:37" hidden="1">
      <c r="A314" s="257"/>
      <c r="B314" s="249"/>
      <c r="C314" s="250"/>
      <c r="D314" s="250"/>
      <c r="E314" s="250"/>
      <c r="F314" s="251"/>
      <c r="G314" s="254"/>
      <c r="H314" s="257"/>
      <c r="I314" s="249"/>
      <c r="J314" s="250"/>
      <c r="K314" s="250"/>
      <c r="L314" s="250"/>
      <c r="M314" s="251"/>
      <c r="N314" s="254"/>
      <c r="O314" s="262"/>
      <c r="P314" s="249"/>
      <c r="Q314" s="250"/>
      <c r="R314" s="250"/>
      <c r="S314" s="250"/>
      <c r="T314" s="251"/>
      <c r="U314" s="254"/>
      <c r="V314" s="263"/>
      <c r="W314" s="249"/>
      <c r="X314" s="250"/>
      <c r="Y314" s="250"/>
      <c r="Z314" s="250"/>
      <c r="AA314" s="256"/>
      <c r="AB314" s="260"/>
      <c r="AC314" s="1782"/>
      <c r="AD314" s="249" t="s">
        <v>220</v>
      </c>
      <c r="AE314" s="250"/>
      <c r="AF314" s="250"/>
      <c r="AG314" s="250"/>
      <c r="AH314" s="256">
        <f t="shared" si="58"/>
        <v>0</v>
      </c>
      <c r="AI314" s="260"/>
      <c r="AK314" s="255"/>
    </row>
    <row r="315" spans="1:37" hidden="1">
      <c r="A315" s="257"/>
      <c r="B315" s="249"/>
      <c r="C315" s="250"/>
      <c r="D315" s="250"/>
      <c r="E315" s="250"/>
      <c r="F315" s="251"/>
      <c r="G315" s="254"/>
      <c r="H315" s="257"/>
      <c r="I315" s="249"/>
      <c r="J315" s="250"/>
      <c r="K315" s="250"/>
      <c r="L315" s="250"/>
      <c r="M315" s="251"/>
      <c r="N315" s="254"/>
      <c r="O315" s="262"/>
      <c r="P315" s="249"/>
      <c r="Q315" s="250"/>
      <c r="R315" s="250"/>
      <c r="S315" s="250"/>
      <c r="T315" s="251"/>
      <c r="U315" s="254"/>
      <c r="V315" s="263"/>
      <c r="W315" s="249"/>
      <c r="X315" s="250"/>
      <c r="Y315" s="250"/>
      <c r="Z315" s="250"/>
      <c r="AA315" s="256"/>
      <c r="AB315" s="260"/>
      <c r="AC315" s="1782"/>
      <c r="AD315" s="249" t="s">
        <v>221</v>
      </c>
      <c r="AE315" s="250"/>
      <c r="AF315" s="250"/>
      <c r="AG315" s="250"/>
      <c r="AH315" s="256">
        <f t="shared" si="58"/>
        <v>0</v>
      </c>
      <c r="AI315" s="260"/>
      <c r="AK315" s="255"/>
    </row>
    <row r="316" spans="1:37" hidden="1">
      <c r="A316" s="257"/>
      <c r="B316" s="249"/>
      <c r="C316" s="250"/>
      <c r="D316" s="250"/>
      <c r="E316" s="250"/>
      <c r="F316" s="251"/>
      <c r="G316" s="254"/>
      <c r="H316" s="257"/>
      <c r="I316" s="249"/>
      <c r="J316" s="250"/>
      <c r="K316" s="250"/>
      <c r="L316" s="250"/>
      <c r="M316" s="251"/>
      <c r="N316" s="254"/>
      <c r="O316" s="262"/>
      <c r="P316" s="249"/>
      <c r="Q316" s="250"/>
      <c r="R316" s="250"/>
      <c r="S316" s="250"/>
      <c r="T316" s="251"/>
      <c r="U316" s="254"/>
      <c r="V316" s="263"/>
      <c r="W316" s="249"/>
      <c r="X316" s="250"/>
      <c r="Y316" s="250"/>
      <c r="Z316" s="250"/>
      <c r="AA316" s="256"/>
      <c r="AB316" s="260"/>
      <c r="AC316" s="1782"/>
      <c r="AD316" s="249" t="s">
        <v>222</v>
      </c>
      <c r="AE316" s="250"/>
      <c r="AF316" s="250"/>
      <c r="AG316" s="250"/>
      <c r="AH316" s="256">
        <f t="shared" si="58"/>
        <v>0</v>
      </c>
      <c r="AI316" s="260"/>
      <c r="AK316" s="255"/>
    </row>
    <row r="317" spans="1:37" hidden="1">
      <c r="A317" s="257"/>
      <c r="B317" s="249"/>
      <c r="C317" s="250"/>
      <c r="D317" s="250"/>
      <c r="E317" s="250"/>
      <c r="F317" s="251"/>
      <c r="G317" s="254"/>
      <c r="H317" s="257"/>
      <c r="I317" s="249"/>
      <c r="J317" s="250"/>
      <c r="K317" s="250"/>
      <c r="L317" s="250"/>
      <c r="M317" s="251"/>
      <c r="N317" s="254"/>
      <c r="O317" s="262"/>
      <c r="P317" s="249"/>
      <c r="Q317" s="250"/>
      <c r="R317" s="250"/>
      <c r="S317" s="250"/>
      <c r="T317" s="251"/>
      <c r="U317" s="254"/>
      <c r="V317" s="263"/>
      <c r="W317" s="249"/>
      <c r="X317" s="250"/>
      <c r="Y317" s="250"/>
      <c r="Z317" s="250"/>
      <c r="AA317" s="256"/>
      <c r="AB317" s="260"/>
      <c r="AC317" s="1782"/>
      <c r="AD317" s="249" t="s">
        <v>223</v>
      </c>
      <c r="AE317" s="250"/>
      <c r="AF317" s="250"/>
      <c r="AG317" s="250"/>
      <c r="AH317" s="256">
        <f t="shared" si="58"/>
        <v>0</v>
      </c>
      <c r="AI317" s="260"/>
      <c r="AK317" s="255"/>
    </row>
    <row r="318" spans="1:37" hidden="1">
      <c r="A318" s="257"/>
      <c r="B318" s="249"/>
      <c r="C318" s="250"/>
      <c r="D318" s="250"/>
      <c r="E318" s="250"/>
      <c r="F318" s="251"/>
      <c r="G318" s="254"/>
      <c r="H318" s="257"/>
      <c r="I318" s="249"/>
      <c r="J318" s="250"/>
      <c r="K318" s="250"/>
      <c r="L318" s="250"/>
      <c r="M318" s="251"/>
      <c r="N318" s="254"/>
      <c r="O318" s="262"/>
      <c r="P318" s="249"/>
      <c r="Q318" s="250"/>
      <c r="R318" s="250"/>
      <c r="S318" s="250"/>
      <c r="T318" s="251"/>
      <c r="U318" s="254"/>
      <c r="V318" s="263"/>
      <c r="W318" s="249"/>
      <c r="X318" s="250"/>
      <c r="Y318" s="250"/>
      <c r="Z318" s="250"/>
      <c r="AA318" s="256"/>
      <c r="AB318" s="260"/>
      <c r="AC318" s="1782"/>
      <c r="AD318" s="249" t="s">
        <v>224</v>
      </c>
      <c r="AE318" s="250"/>
      <c r="AF318" s="250"/>
      <c r="AG318" s="250"/>
      <c r="AH318" s="256">
        <f t="shared" si="58"/>
        <v>0</v>
      </c>
      <c r="AI318" s="260"/>
      <c r="AK318" s="255"/>
    </row>
    <row r="319" spans="1:37" hidden="1">
      <c r="A319" s="257"/>
      <c r="B319" s="249"/>
      <c r="C319" s="250"/>
      <c r="D319" s="250"/>
      <c r="E319" s="250"/>
      <c r="F319" s="251"/>
      <c r="G319" s="254"/>
      <c r="H319" s="257"/>
      <c r="I319" s="249"/>
      <c r="J319" s="250"/>
      <c r="K319" s="250"/>
      <c r="L319" s="250"/>
      <c r="M319" s="251"/>
      <c r="N319" s="254"/>
      <c r="O319" s="262"/>
      <c r="P319" s="249"/>
      <c r="Q319" s="250"/>
      <c r="R319" s="250"/>
      <c r="S319" s="250"/>
      <c r="T319" s="251"/>
      <c r="U319" s="254"/>
      <c r="V319" s="263"/>
      <c r="W319" s="249"/>
      <c r="X319" s="250"/>
      <c r="Y319" s="250"/>
      <c r="Z319" s="250"/>
      <c r="AA319" s="256"/>
      <c r="AB319" s="260"/>
      <c r="AC319" s="1783"/>
      <c r="AD319" s="249" t="s">
        <v>225</v>
      </c>
      <c r="AE319" s="250"/>
      <c r="AF319" s="250"/>
      <c r="AG319" s="250"/>
      <c r="AH319" s="256">
        <f t="shared" si="58"/>
        <v>0</v>
      </c>
      <c r="AI319" s="260"/>
      <c r="AK319" s="255"/>
    </row>
    <row r="320" spans="1:37" hidden="1">
      <c r="A320" s="257"/>
      <c r="B320" s="249"/>
      <c r="C320" s="250"/>
      <c r="D320" s="250"/>
      <c r="E320" s="250"/>
      <c r="F320" s="251"/>
      <c r="G320" s="254"/>
      <c r="H320" s="257"/>
      <c r="I320" s="249"/>
      <c r="J320" s="250"/>
      <c r="K320" s="250"/>
      <c r="L320" s="250"/>
      <c r="M320" s="251"/>
      <c r="N320" s="254"/>
      <c r="O320" s="262"/>
      <c r="P320" s="249"/>
      <c r="Q320" s="250"/>
      <c r="R320" s="250"/>
      <c r="S320" s="250"/>
      <c r="T320" s="251"/>
      <c r="U320" s="254"/>
      <c r="V320" s="263"/>
      <c r="W320" s="249"/>
      <c r="X320" s="250"/>
      <c r="Y320" s="250"/>
      <c r="Z320" s="250"/>
      <c r="AA320" s="256"/>
      <c r="AB320" s="260"/>
      <c r="AC320" s="1781">
        <v>2047</v>
      </c>
      <c r="AD320" s="249" t="s">
        <v>214</v>
      </c>
      <c r="AE320" s="250"/>
      <c r="AF320" s="250"/>
      <c r="AG320" s="250"/>
      <c r="AH320" s="256">
        <f t="shared" si="58"/>
        <v>0</v>
      </c>
      <c r="AI320" s="260"/>
      <c r="AK320" s="255"/>
    </row>
    <row r="321" spans="1:37" hidden="1">
      <c r="A321" s="257"/>
      <c r="B321" s="249"/>
      <c r="C321" s="250"/>
      <c r="D321" s="250"/>
      <c r="E321" s="250"/>
      <c r="F321" s="251"/>
      <c r="G321" s="254"/>
      <c r="H321" s="257"/>
      <c r="I321" s="249"/>
      <c r="J321" s="250"/>
      <c r="K321" s="250"/>
      <c r="L321" s="250"/>
      <c r="M321" s="251"/>
      <c r="N321" s="254"/>
      <c r="O321" s="262"/>
      <c r="P321" s="249"/>
      <c r="Q321" s="250"/>
      <c r="R321" s="250"/>
      <c r="S321" s="250"/>
      <c r="T321" s="251"/>
      <c r="U321" s="254"/>
      <c r="V321" s="263"/>
      <c r="W321" s="249"/>
      <c r="X321" s="250"/>
      <c r="Y321" s="250"/>
      <c r="Z321" s="250"/>
      <c r="AA321" s="256"/>
      <c r="AB321" s="260"/>
      <c r="AC321" s="1782"/>
      <c r="AD321" s="249" t="s">
        <v>215</v>
      </c>
      <c r="AE321" s="250"/>
      <c r="AF321" s="250"/>
      <c r="AG321" s="250"/>
      <c r="AH321" s="256">
        <f t="shared" si="58"/>
        <v>0</v>
      </c>
      <c r="AI321" s="260"/>
      <c r="AK321" s="255"/>
    </row>
    <row r="322" spans="1:37" hidden="1">
      <c r="A322" s="257"/>
      <c r="B322" s="249"/>
      <c r="C322" s="250"/>
      <c r="D322" s="250"/>
      <c r="E322" s="250"/>
      <c r="F322" s="251"/>
      <c r="G322" s="254"/>
      <c r="H322" s="257"/>
      <c r="I322" s="249"/>
      <c r="J322" s="250"/>
      <c r="K322" s="250"/>
      <c r="L322" s="250"/>
      <c r="M322" s="251"/>
      <c r="N322" s="254"/>
      <c r="O322" s="262"/>
      <c r="P322" s="249"/>
      <c r="Q322" s="250"/>
      <c r="R322" s="250"/>
      <c r="S322" s="250"/>
      <c r="T322" s="251"/>
      <c r="U322" s="254"/>
      <c r="V322" s="263"/>
      <c r="W322" s="249"/>
      <c r="X322" s="250"/>
      <c r="Y322" s="250"/>
      <c r="Z322" s="250"/>
      <c r="AA322" s="256"/>
      <c r="AB322" s="260"/>
      <c r="AC322" s="1782"/>
      <c r="AD322" s="249" t="s">
        <v>216</v>
      </c>
      <c r="AE322" s="250"/>
      <c r="AF322" s="250"/>
      <c r="AG322" s="250"/>
      <c r="AH322" s="256">
        <f t="shared" si="58"/>
        <v>0</v>
      </c>
      <c r="AI322" s="260"/>
      <c r="AK322" s="255"/>
    </row>
    <row r="323" spans="1:37" hidden="1">
      <c r="A323" s="257"/>
      <c r="B323" s="249"/>
      <c r="C323" s="250"/>
      <c r="D323" s="250"/>
      <c r="E323" s="250"/>
      <c r="F323" s="251"/>
      <c r="G323" s="254"/>
      <c r="H323" s="257"/>
      <c r="I323" s="249"/>
      <c r="J323" s="250"/>
      <c r="K323" s="250"/>
      <c r="L323" s="250"/>
      <c r="M323" s="251"/>
      <c r="N323" s="254"/>
      <c r="O323" s="262"/>
      <c r="P323" s="249"/>
      <c r="Q323" s="250"/>
      <c r="R323" s="250"/>
      <c r="S323" s="250"/>
      <c r="T323" s="251"/>
      <c r="U323" s="254"/>
      <c r="V323" s="263"/>
      <c r="W323" s="249"/>
      <c r="X323" s="250"/>
      <c r="Y323" s="250"/>
      <c r="Z323" s="250"/>
      <c r="AA323" s="256"/>
      <c r="AB323" s="260"/>
      <c r="AC323" s="1782"/>
      <c r="AD323" s="249" t="s">
        <v>217</v>
      </c>
      <c r="AE323" s="250"/>
      <c r="AF323" s="250"/>
      <c r="AG323" s="250"/>
      <c r="AH323" s="256">
        <f t="shared" si="58"/>
        <v>0</v>
      </c>
      <c r="AI323" s="260"/>
      <c r="AK323" s="255"/>
    </row>
    <row r="324" spans="1:37" hidden="1">
      <c r="A324" s="257"/>
      <c r="B324" s="249"/>
      <c r="C324" s="250"/>
      <c r="D324" s="250"/>
      <c r="E324" s="250"/>
      <c r="F324" s="251"/>
      <c r="G324" s="254"/>
      <c r="H324" s="257"/>
      <c r="I324" s="249"/>
      <c r="J324" s="250"/>
      <c r="K324" s="250"/>
      <c r="L324" s="250"/>
      <c r="M324" s="251"/>
      <c r="N324" s="254"/>
      <c r="O324" s="262"/>
      <c r="P324" s="249"/>
      <c r="Q324" s="250"/>
      <c r="R324" s="250"/>
      <c r="S324" s="250"/>
      <c r="T324" s="251"/>
      <c r="U324" s="254"/>
      <c r="V324" s="263"/>
      <c r="W324" s="249"/>
      <c r="X324" s="250"/>
      <c r="Y324" s="250"/>
      <c r="Z324" s="250"/>
      <c r="AA324" s="256"/>
      <c r="AB324" s="260"/>
      <c r="AC324" s="1782"/>
      <c r="AD324" s="249" t="s">
        <v>218</v>
      </c>
      <c r="AE324" s="250"/>
      <c r="AF324" s="250"/>
      <c r="AG324" s="250"/>
      <c r="AH324" s="256"/>
      <c r="AI324" s="260"/>
      <c r="AK324" s="255"/>
    </row>
    <row r="325" spans="1:37" hidden="1">
      <c r="A325" s="257"/>
      <c r="B325" s="249"/>
      <c r="C325" s="250"/>
      <c r="D325" s="250"/>
      <c r="E325" s="250"/>
      <c r="F325" s="251"/>
      <c r="G325" s="254"/>
      <c r="H325" s="257"/>
      <c r="I325" s="249"/>
      <c r="J325" s="250"/>
      <c r="K325" s="250"/>
      <c r="L325" s="250"/>
      <c r="M325" s="251"/>
      <c r="N325" s="254"/>
      <c r="O325" s="262"/>
      <c r="P325" s="249"/>
      <c r="Q325" s="250"/>
      <c r="R325" s="250"/>
      <c r="S325" s="250"/>
      <c r="T325" s="251"/>
      <c r="U325" s="254"/>
      <c r="V325" s="263"/>
      <c r="W325" s="249"/>
      <c r="X325" s="250"/>
      <c r="Y325" s="250"/>
      <c r="Z325" s="250"/>
      <c r="AA325" s="256"/>
      <c r="AB325" s="260"/>
      <c r="AC325" s="1782"/>
      <c r="AD325" s="249" t="s">
        <v>219</v>
      </c>
      <c r="AE325" s="250"/>
      <c r="AF325" s="250"/>
      <c r="AG325" s="250"/>
      <c r="AH325" s="256"/>
      <c r="AI325" s="260"/>
      <c r="AK325" s="255"/>
    </row>
    <row r="326" spans="1:37" hidden="1">
      <c r="A326" s="257"/>
      <c r="B326" s="249"/>
      <c r="C326" s="250"/>
      <c r="D326" s="250"/>
      <c r="E326" s="250"/>
      <c r="F326" s="251"/>
      <c r="G326" s="254"/>
      <c r="H326" s="257"/>
      <c r="I326" s="249"/>
      <c r="J326" s="250"/>
      <c r="K326" s="250"/>
      <c r="L326" s="250"/>
      <c r="M326" s="251"/>
      <c r="N326" s="254"/>
      <c r="O326" s="262"/>
      <c r="P326" s="249"/>
      <c r="Q326" s="250"/>
      <c r="R326" s="250"/>
      <c r="S326" s="250"/>
      <c r="T326" s="251"/>
      <c r="U326" s="254"/>
      <c r="V326" s="263"/>
      <c r="W326" s="249"/>
      <c r="X326" s="250"/>
      <c r="Y326" s="250"/>
      <c r="Z326" s="250"/>
      <c r="AA326" s="256"/>
      <c r="AB326" s="260"/>
      <c r="AC326" s="1782"/>
      <c r="AD326" s="249" t="s">
        <v>220</v>
      </c>
      <c r="AE326" s="250"/>
      <c r="AF326" s="250"/>
      <c r="AG326" s="250"/>
      <c r="AH326" s="256"/>
      <c r="AI326" s="260"/>
      <c r="AK326" s="255"/>
    </row>
    <row r="327" spans="1:37" hidden="1">
      <c r="A327" s="257"/>
      <c r="B327" s="249"/>
      <c r="C327" s="250"/>
      <c r="D327" s="250"/>
      <c r="E327" s="250"/>
      <c r="F327" s="251"/>
      <c r="G327" s="254"/>
      <c r="H327" s="257"/>
      <c r="I327" s="249"/>
      <c r="J327" s="250"/>
      <c r="K327" s="250"/>
      <c r="L327" s="250"/>
      <c r="M327" s="251"/>
      <c r="N327" s="254"/>
      <c r="O327" s="262"/>
      <c r="P327" s="249"/>
      <c r="Q327" s="250"/>
      <c r="R327" s="250"/>
      <c r="S327" s="250"/>
      <c r="T327" s="251"/>
      <c r="U327" s="254"/>
      <c r="V327" s="263"/>
      <c r="W327" s="249"/>
      <c r="X327" s="250"/>
      <c r="Y327" s="250"/>
      <c r="Z327" s="250"/>
      <c r="AA327" s="256"/>
      <c r="AB327" s="260"/>
      <c r="AC327" s="1782"/>
      <c r="AD327" s="249" t="s">
        <v>221</v>
      </c>
      <c r="AE327" s="250"/>
      <c r="AF327" s="250"/>
      <c r="AG327" s="250"/>
      <c r="AH327" s="256"/>
      <c r="AI327" s="260"/>
      <c r="AK327" s="255"/>
    </row>
    <row r="328" spans="1:37" hidden="1">
      <c r="A328" s="257"/>
      <c r="B328" s="249"/>
      <c r="C328" s="250"/>
      <c r="D328" s="250"/>
      <c r="E328" s="250"/>
      <c r="F328" s="251"/>
      <c r="G328" s="254"/>
      <c r="H328" s="257"/>
      <c r="I328" s="249"/>
      <c r="J328" s="250"/>
      <c r="K328" s="250"/>
      <c r="L328" s="250"/>
      <c r="M328" s="251"/>
      <c r="N328" s="254"/>
      <c r="O328" s="262"/>
      <c r="P328" s="249"/>
      <c r="Q328" s="250"/>
      <c r="R328" s="250"/>
      <c r="S328" s="250"/>
      <c r="T328" s="251"/>
      <c r="U328" s="254"/>
      <c r="V328" s="263"/>
      <c r="W328" s="249"/>
      <c r="X328" s="250"/>
      <c r="Y328" s="250"/>
      <c r="Z328" s="250"/>
      <c r="AA328" s="256">
        <f>Y328+Z328</f>
        <v>0</v>
      </c>
      <c r="AB328" s="254"/>
      <c r="AC328" s="1782"/>
      <c r="AD328" s="249" t="s">
        <v>222</v>
      </c>
      <c r="AE328" s="250"/>
      <c r="AF328" s="250"/>
      <c r="AG328" s="250"/>
      <c r="AH328" s="256"/>
      <c r="AI328" s="254"/>
      <c r="AK328" s="255"/>
    </row>
    <row r="329" spans="1:37" hidden="1">
      <c r="A329" s="257"/>
      <c r="B329" s="249"/>
      <c r="C329" s="250"/>
      <c r="D329" s="250"/>
      <c r="E329" s="250"/>
      <c r="F329" s="251"/>
      <c r="G329" s="254"/>
      <c r="H329" s="257"/>
      <c r="I329" s="249"/>
      <c r="J329" s="250"/>
      <c r="K329" s="250"/>
      <c r="L329" s="250"/>
      <c r="M329" s="251"/>
      <c r="N329" s="254"/>
      <c r="O329" s="262"/>
      <c r="P329" s="249"/>
      <c r="Q329" s="250"/>
      <c r="R329" s="250"/>
      <c r="S329" s="250"/>
      <c r="T329" s="251"/>
      <c r="U329" s="254"/>
      <c r="V329" s="263"/>
      <c r="W329" s="249"/>
      <c r="X329" s="250"/>
      <c r="Y329" s="250"/>
      <c r="Z329" s="250"/>
      <c r="AA329" s="256">
        <f>Y329+Z329</f>
        <v>0</v>
      </c>
      <c r="AB329" s="254"/>
      <c r="AC329" s="1782"/>
      <c r="AD329" s="249" t="s">
        <v>223</v>
      </c>
      <c r="AE329" s="250"/>
      <c r="AF329" s="250"/>
      <c r="AG329" s="250"/>
      <c r="AH329" s="256"/>
      <c r="AI329" s="254"/>
      <c r="AK329" s="255"/>
    </row>
    <row r="330" spans="1:37" hidden="1">
      <c r="A330" s="257"/>
      <c r="B330" s="249"/>
      <c r="C330" s="250"/>
      <c r="D330" s="250"/>
      <c r="E330" s="250"/>
      <c r="F330" s="251"/>
      <c r="G330" s="254"/>
      <c r="H330" s="257"/>
      <c r="I330" s="249"/>
      <c r="J330" s="250"/>
      <c r="K330" s="250"/>
      <c r="L330" s="250"/>
      <c r="M330" s="251"/>
      <c r="N330" s="254"/>
      <c r="O330" s="262"/>
      <c r="P330" s="249"/>
      <c r="Q330" s="250"/>
      <c r="R330" s="250"/>
      <c r="S330" s="250"/>
      <c r="T330" s="251"/>
      <c r="U330" s="254"/>
      <c r="V330" s="263"/>
      <c r="W330" s="249"/>
      <c r="X330" s="250"/>
      <c r="Y330" s="250"/>
      <c r="Z330" s="250"/>
      <c r="AA330" s="256"/>
      <c r="AB330" s="254"/>
      <c r="AC330" s="1782"/>
      <c r="AD330" s="249" t="s">
        <v>224</v>
      </c>
      <c r="AE330" s="250"/>
      <c r="AF330" s="250"/>
      <c r="AG330" s="250"/>
      <c r="AH330" s="256"/>
      <c r="AI330" s="254"/>
      <c r="AK330" s="255"/>
    </row>
    <row r="331" spans="1:37" hidden="1">
      <c r="A331" s="257"/>
      <c r="B331" s="249"/>
      <c r="C331" s="250"/>
      <c r="D331" s="250"/>
      <c r="E331" s="250"/>
      <c r="F331" s="251"/>
      <c r="G331" s="254"/>
      <c r="H331" s="257"/>
      <c r="I331" s="249"/>
      <c r="J331" s="250"/>
      <c r="K331" s="250"/>
      <c r="L331" s="250"/>
      <c r="M331" s="251"/>
      <c r="N331" s="254"/>
      <c r="O331" s="262"/>
      <c r="P331" s="249"/>
      <c r="Q331" s="250"/>
      <c r="R331" s="250"/>
      <c r="S331" s="250"/>
      <c r="T331" s="251"/>
      <c r="U331" s="254"/>
      <c r="V331" s="263"/>
      <c r="W331" s="249"/>
      <c r="X331" s="250"/>
      <c r="Y331" s="250"/>
      <c r="Z331" s="250"/>
      <c r="AA331" s="256"/>
      <c r="AB331" s="254"/>
      <c r="AC331" s="1783"/>
      <c r="AD331" s="249" t="s">
        <v>225</v>
      </c>
      <c r="AE331" s="250"/>
      <c r="AF331" s="250"/>
      <c r="AG331" s="250"/>
      <c r="AH331" s="256"/>
      <c r="AI331" s="254"/>
      <c r="AK331" s="255"/>
    </row>
    <row r="332" spans="1:37" hidden="1">
      <c r="A332" s="257"/>
      <c r="B332" s="249"/>
      <c r="C332" s="250"/>
      <c r="D332" s="250"/>
      <c r="E332" s="250"/>
      <c r="F332" s="251"/>
      <c r="G332" s="254"/>
      <c r="H332" s="257"/>
      <c r="I332" s="249"/>
      <c r="J332" s="250"/>
      <c r="K332" s="250"/>
      <c r="L332" s="250"/>
      <c r="M332" s="251"/>
      <c r="N332" s="254"/>
      <c r="O332" s="262"/>
      <c r="P332" s="249"/>
      <c r="Q332" s="250"/>
      <c r="R332" s="250"/>
      <c r="S332" s="250"/>
      <c r="T332" s="251"/>
      <c r="U332" s="254"/>
      <c r="V332" s="263"/>
      <c r="W332" s="249"/>
      <c r="X332" s="250"/>
      <c r="Y332" s="250"/>
      <c r="Z332" s="250"/>
      <c r="AA332" s="256"/>
      <c r="AB332" s="254"/>
      <c r="AC332" s="263"/>
      <c r="AD332" s="249"/>
      <c r="AE332" s="250"/>
      <c r="AF332" s="250"/>
      <c r="AG332" s="250"/>
      <c r="AH332" s="256"/>
      <c r="AI332" s="254"/>
      <c r="AK332" s="255"/>
    </row>
    <row r="333" spans="1:37" hidden="1">
      <c r="A333" s="257"/>
      <c r="B333" s="249"/>
      <c r="C333" s="250"/>
      <c r="D333" s="250"/>
      <c r="E333" s="250"/>
      <c r="F333" s="251"/>
      <c r="G333" s="254"/>
      <c r="H333" s="257"/>
      <c r="I333" s="249"/>
      <c r="J333" s="250"/>
      <c r="K333" s="250"/>
      <c r="L333" s="250"/>
      <c r="M333" s="251"/>
      <c r="N333" s="254"/>
      <c r="O333" s="262"/>
      <c r="P333" s="249"/>
      <c r="Q333" s="250"/>
      <c r="R333" s="250"/>
      <c r="S333" s="250"/>
      <c r="T333" s="251"/>
      <c r="U333" s="254"/>
      <c r="V333" s="263"/>
      <c r="W333" s="249"/>
      <c r="X333" s="250"/>
      <c r="Y333" s="250"/>
      <c r="Z333" s="250"/>
      <c r="AA333" s="256"/>
      <c r="AB333" s="254"/>
      <c r="AC333" s="263"/>
      <c r="AD333" s="249"/>
      <c r="AE333" s="250"/>
      <c r="AF333" s="250"/>
      <c r="AG333" s="250"/>
      <c r="AH333" s="256"/>
      <c r="AI333" s="254"/>
      <c r="AK333" s="255"/>
    </row>
    <row r="334" spans="1:37">
      <c r="A334" s="249"/>
      <c r="B334" s="249"/>
      <c r="C334" s="238" t="s">
        <v>226</v>
      </c>
      <c r="D334" s="251" t="e">
        <f>SUM(D8:D331)</f>
        <v>#REF!</v>
      </c>
      <c r="E334" s="251" t="e">
        <f>SUM(E8:E331)</f>
        <v>#REF!</v>
      </c>
      <c r="F334" s="251" t="e">
        <f>SUM(F8:F331)</f>
        <v>#REF!</v>
      </c>
      <c r="G334" s="251" t="e">
        <f>SUM(G8:G331)</f>
        <v>#REF!</v>
      </c>
      <c r="H334" s="249"/>
      <c r="I334" s="249"/>
      <c r="J334" s="238" t="s">
        <v>226</v>
      </c>
      <c r="K334" s="251" t="e">
        <f>SUM(K8:K331)</f>
        <v>#REF!</v>
      </c>
      <c r="L334" s="251" t="e">
        <f>SUM(L8:L331)</f>
        <v>#REF!</v>
      </c>
      <c r="M334" s="251" t="e">
        <f>SUM(M8:M331)</f>
        <v>#REF!</v>
      </c>
      <c r="N334" s="251" t="e">
        <f>SUM(N8:N331)</f>
        <v>#REF!</v>
      </c>
      <c r="O334" s="249"/>
      <c r="P334" s="249"/>
      <c r="Q334" s="238" t="s">
        <v>226</v>
      </c>
      <c r="R334" s="251" t="e">
        <f>SUM(R8:R331)</f>
        <v>#REF!</v>
      </c>
      <c r="S334" s="251" t="e">
        <f>SUM(S8:S331)</f>
        <v>#REF!</v>
      </c>
      <c r="T334" s="251" t="e">
        <f>SUM(T8:T331)</f>
        <v>#REF!</v>
      </c>
      <c r="U334" s="251" t="e">
        <f>SUM(U8:U331)</f>
        <v>#REF!</v>
      </c>
      <c r="V334" s="249"/>
      <c r="W334" s="249"/>
      <c r="X334" s="238" t="s">
        <v>226</v>
      </c>
      <c r="Y334" s="251">
        <f>SUM(Y8:Y331)</f>
        <v>0</v>
      </c>
      <c r="Z334" s="251">
        <f>SUM(Z8:Z331)</f>
        <v>0</v>
      </c>
      <c r="AA334" s="251">
        <f>SUM(AA8:AA331)</f>
        <v>0</v>
      </c>
      <c r="AB334" s="251">
        <f>SUM(AB8:AB331)</f>
        <v>0</v>
      </c>
      <c r="AC334" s="249"/>
      <c r="AD334" s="249"/>
      <c r="AE334" s="238" t="s">
        <v>226</v>
      </c>
      <c r="AF334" s="251">
        <f>SUM(AF8:AF331)</f>
        <v>0</v>
      </c>
      <c r="AG334" s="251">
        <f>SUM(AG8:AG331)</f>
        <v>0</v>
      </c>
      <c r="AH334" s="251">
        <f>SUM(AH8:AH331)</f>
        <v>0</v>
      </c>
      <c r="AI334" s="251">
        <f>SUM(AI8:AI331)</f>
        <v>0</v>
      </c>
      <c r="AJ334" s="230" t="s">
        <v>227</v>
      </c>
      <c r="AK334" s="255" t="e">
        <f>SUM(AK8:AK333)</f>
        <v>#REF!</v>
      </c>
    </row>
    <row r="335" spans="1:37">
      <c r="A335" s="1784" t="s">
        <v>228</v>
      </c>
      <c r="B335" s="1784"/>
      <c r="C335" s="1784"/>
      <c r="D335" s="264" t="e">
        <f>E335/E334</f>
        <v>#REF!</v>
      </c>
      <c r="E335" s="265" t="e">
        <f>F334-E334</f>
        <v>#REF!</v>
      </c>
      <c r="F335" s="266"/>
      <c r="G335" s="266"/>
      <c r="H335" s="1784" t="s">
        <v>228</v>
      </c>
      <c r="I335" s="1784"/>
      <c r="J335" s="1784"/>
      <c r="K335" s="264" t="e">
        <f>L335/L334</f>
        <v>#REF!</v>
      </c>
      <c r="L335" s="265" t="e">
        <f>M334-L334</f>
        <v>#REF!</v>
      </c>
      <c r="M335" s="266"/>
      <c r="N335" s="266"/>
      <c r="O335" s="1784" t="s">
        <v>228</v>
      </c>
      <c r="P335" s="1784"/>
      <c r="Q335" s="1784"/>
      <c r="R335" s="264" t="e">
        <f>S335/S334</f>
        <v>#REF!</v>
      </c>
      <c r="S335" s="265" t="e">
        <f>T334-S334</f>
        <v>#REF!</v>
      </c>
      <c r="T335" s="266"/>
      <c r="U335" s="266"/>
      <c r="V335" s="267"/>
      <c r="W335" s="267"/>
      <c r="X335" s="267"/>
      <c r="Y335" s="264" t="e">
        <f>Z335/Z334</f>
        <v>#DIV/0!</v>
      </c>
      <c r="Z335" s="265">
        <f>AA334-Z334</f>
        <v>0</v>
      </c>
      <c r="AA335" s="266"/>
      <c r="AB335" s="266"/>
      <c r="AC335" s="267"/>
      <c r="AD335" s="267"/>
      <c r="AE335" s="267"/>
      <c r="AF335" s="264" t="e">
        <f>AG335/AG334</f>
        <v>#DIV/0!</v>
      </c>
      <c r="AG335" s="265">
        <f>AH334-AG334</f>
        <v>0</v>
      </c>
      <c r="AH335" s="266"/>
      <c r="AI335" s="266"/>
    </row>
    <row r="336" spans="1:37">
      <c r="S336" s="230" t="e">
        <f>S334=Q5</f>
        <v>#REF!</v>
      </c>
    </row>
    <row r="337" spans="2:36">
      <c r="S337" s="231" t="e">
        <f>Q5-S334</f>
        <v>#REF!</v>
      </c>
    </row>
    <row r="338" spans="2:36">
      <c r="B338" s="230" t="s">
        <v>229</v>
      </c>
      <c r="C338" s="268" t="e">
        <f>C5+J5+Q5+X5+AE5</f>
        <v>#REF!</v>
      </c>
      <c r="D338" s="269"/>
      <c r="E338" s="229"/>
    </row>
    <row r="339" spans="2:36">
      <c r="B339" s="230" t="s">
        <v>230</v>
      </c>
      <c r="C339" s="268" t="e">
        <f>E335+L335+S335+Z335+AG335</f>
        <v>#REF!</v>
      </c>
      <c r="D339" s="269" t="e">
        <f>C339=AJ344</f>
        <v>#REF!</v>
      </c>
      <c r="E339" s="269"/>
    </row>
    <row r="340" spans="2:36">
      <c r="B340" s="230" t="s">
        <v>231</v>
      </c>
      <c r="C340" s="270" t="e">
        <f>C339/C338</f>
        <v>#REF!</v>
      </c>
      <c r="D340" s="270"/>
      <c r="F340" s="270"/>
    </row>
    <row r="343" spans="2:36">
      <c r="D343" s="230">
        <v>2022</v>
      </c>
      <c r="E343" s="230">
        <v>2023</v>
      </c>
      <c r="F343" s="230">
        <v>2024</v>
      </c>
      <c r="G343" s="230">
        <v>2025</v>
      </c>
      <c r="H343" s="230">
        <v>2026</v>
      </c>
      <c r="I343" s="230">
        <v>2027</v>
      </c>
      <c r="J343" s="230">
        <v>2028</v>
      </c>
      <c r="K343" s="230">
        <v>2029</v>
      </c>
      <c r="L343" s="230">
        <v>2030</v>
      </c>
      <c r="M343" s="230">
        <v>2031</v>
      </c>
      <c r="N343" s="230">
        <v>2032</v>
      </c>
      <c r="O343" s="230">
        <v>2033</v>
      </c>
      <c r="P343" s="230">
        <v>2034</v>
      </c>
      <c r="Q343" s="230">
        <v>2035</v>
      </c>
      <c r="R343" s="230">
        <v>2036</v>
      </c>
      <c r="S343" s="230">
        <v>2037</v>
      </c>
      <c r="T343" s="230">
        <f>S343+1</f>
        <v>2038</v>
      </c>
      <c r="U343" s="230">
        <v>2038</v>
      </c>
      <c r="V343" s="230">
        <v>2039</v>
      </c>
      <c r="W343" s="230">
        <v>2040</v>
      </c>
      <c r="X343" s="230">
        <v>2041</v>
      </c>
      <c r="Y343" s="230">
        <v>2042</v>
      </c>
      <c r="Z343" s="230">
        <v>2043</v>
      </c>
      <c r="AA343" s="230">
        <v>2044</v>
      </c>
      <c r="AB343" s="230">
        <v>2045</v>
      </c>
      <c r="AC343" s="230">
        <v>2046</v>
      </c>
      <c r="AD343" s="230">
        <v>2047</v>
      </c>
      <c r="AE343" s="230" t="s">
        <v>232</v>
      </c>
    </row>
    <row r="344" spans="2:36">
      <c r="C344" s="230" t="s">
        <v>58</v>
      </c>
      <c r="D344" s="269">
        <f>AK19</f>
        <v>0</v>
      </c>
      <c r="E344" s="269" t="e">
        <f>AK31</f>
        <v>#REF!</v>
      </c>
      <c r="F344" s="269" t="e">
        <f>AK43</f>
        <v>#REF!</v>
      </c>
      <c r="G344" s="269" t="e">
        <f>AK55</f>
        <v>#REF!</v>
      </c>
      <c r="H344" s="269" t="e">
        <f>AK67</f>
        <v>#REF!</v>
      </c>
      <c r="I344" s="269" t="e">
        <f>AK79</f>
        <v>#REF!</v>
      </c>
      <c r="J344" s="269" t="e">
        <f>AK91</f>
        <v>#REF!</v>
      </c>
      <c r="K344" s="269" t="e">
        <f>AK103</f>
        <v>#REF!</v>
      </c>
      <c r="L344" s="269" t="e">
        <f>AK115</f>
        <v>#REF!</v>
      </c>
      <c r="M344" s="269" t="e">
        <f>AK127</f>
        <v>#REF!</v>
      </c>
      <c r="N344" s="269" t="e">
        <f>AK139</f>
        <v>#REF!</v>
      </c>
      <c r="O344" s="269" t="e">
        <f>AK151</f>
        <v>#REF!</v>
      </c>
      <c r="P344" s="269" t="e">
        <f>AK163</f>
        <v>#REF!</v>
      </c>
      <c r="Q344" s="269">
        <f>AK175</f>
        <v>0</v>
      </c>
      <c r="R344" s="255">
        <f>AK187</f>
        <v>0</v>
      </c>
      <c r="S344" s="255">
        <f>AK199</f>
        <v>0</v>
      </c>
      <c r="T344" s="255"/>
      <c r="U344" s="255"/>
      <c r="V344" s="269">
        <f>AK235</f>
        <v>0</v>
      </c>
      <c r="W344" s="269">
        <f>AK247</f>
        <v>0</v>
      </c>
      <c r="X344" s="269">
        <f>AK259</f>
        <v>0</v>
      </c>
      <c r="Y344" s="255">
        <f>AK271</f>
        <v>0</v>
      </c>
      <c r="Z344" s="255">
        <f>AK283</f>
        <v>0</v>
      </c>
      <c r="AA344" s="269">
        <f>AK295</f>
        <v>0</v>
      </c>
      <c r="AB344" s="255">
        <f>AK307</f>
        <v>0</v>
      </c>
      <c r="AC344" s="269">
        <f>AK319</f>
        <v>0</v>
      </c>
      <c r="AD344" s="269">
        <f>AQ247</f>
        <v>0</v>
      </c>
      <c r="AE344" s="269" t="e">
        <f>SUM(D344:AD344)</f>
        <v>#REF!</v>
      </c>
      <c r="AF344" s="255" t="e">
        <f>AK334=AE344</f>
        <v>#REF!</v>
      </c>
      <c r="AG344" s="255"/>
      <c r="AH344" s="269"/>
      <c r="AJ344" s="230" t="e">
        <f>SUM(D344:U344)</f>
        <v>#REF!</v>
      </c>
    </row>
  </sheetData>
  <mergeCells count="99">
    <mergeCell ref="A335:C335"/>
    <mergeCell ref="H335:J335"/>
    <mergeCell ref="O335:Q335"/>
    <mergeCell ref="O272:O283"/>
    <mergeCell ref="V272:V283"/>
    <mergeCell ref="V248:V259"/>
    <mergeCell ref="AC248:AC259"/>
    <mergeCell ref="V260:V271"/>
    <mergeCell ref="AC260:AC271"/>
    <mergeCell ref="AC320:AC331"/>
    <mergeCell ref="AC272:AC283"/>
    <mergeCell ref="AC284:AC295"/>
    <mergeCell ref="AC296:AC307"/>
    <mergeCell ref="AC308:AC319"/>
    <mergeCell ref="V212:V223"/>
    <mergeCell ref="AC212:AC223"/>
    <mergeCell ref="V224:V235"/>
    <mergeCell ref="AC224:AC235"/>
    <mergeCell ref="V236:V247"/>
    <mergeCell ref="AC236:AC247"/>
    <mergeCell ref="O188:O199"/>
    <mergeCell ref="V188:V199"/>
    <mergeCell ref="AC188:AC199"/>
    <mergeCell ref="V200:V211"/>
    <mergeCell ref="AC200:AC211"/>
    <mergeCell ref="V152:V163"/>
    <mergeCell ref="AC152:AC163"/>
    <mergeCell ref="O176:O187"/>
    <mergeCell ref="V176:V187"/>
    <mergeCell ref="AC176:AC187"/>
    <mergeCell ref="O164:O175"/>
    <mergeCell ref="V164:V175"/>
    <mergeCell ref="AC164:AC175"/>
    <mergeCell ref="V140:V151"/>
    <mergeCell ref="AC140:AC151"/>
    <mergeCell ref="A128:A139"/>
    <mergeCell ref="H128:H139"/>
    <mergeCell ref="O128:O139"/>
    <mergeCell ref="V128:V139"/>
    <mergeCell ref="AC128:AC139"/>
    <mergeCell ref="A152:A163"/>
    <mergeCell ref="H152:H163"/>
    <mergeCell ref="O152:O163"/>
    <mergeCell ref="A104:A115"/>
    <mergeCell ref="H104:H115"/>
    <mergeCell ref="O104:O115"/>
    <mergeCell ref="A140:A151"/>
    <mergeCell ref="H140:H151"/>
    <mergeCell ref="O140:O151"/>
    <mergeCell ref="V104:V115"/>
    <mergeCell ref="AC104:AC115"/>
    <mergeCell ref="A116:A127"/>
    <mergeCell ref="H116:H127"/>
    <mergeCell ref="O116:O127"/>
    <mergeCell ref="V116:V127"/>
    <mergeCell ref="AC116:AC127"/>
    <mergeCell ref="A80:A91"/>
    <mergeCell ref="H80:H91"/>
    <mergeCell ref="O80:O91"/>
    <mergeCell ref="V80:V91"/>
    <mergeCell ref="AC80:AC91"/>
    <mergeCell ref="A92:A103"/>
    <mergeCell ref="H92:H103"/>
    <mergeCell ref="O92:O103"/>
    <mergeCell ref="V92:V103"/>
    <mergeCell ref="AC92:AC103"/>
    <mergeCell ref="A56:A67"/>
    <mergeCell ref="H56:H67"/>
    <mergeCell ref="O56:O67"/>
    <mergeCell ref="V56:V67"/>
    <mergeCell ref="AC56:AC67"/>
    <mergeCell ref="A68:A79"/>
    <mergeCell ref="H68:H79"/>
    <mergeCell ref="O68:O79"/>
    <mergeCell ref="V68:V79"/>
    <mergeCell ref="AC68:AC79"/>
    <mergeCell ref="A32:A43"/>
    <mergeCell ref="H32:H43"/>
    <mergeCell ref="O32:O43"/>
    <mergeCell ref="V32:V43"/>
    <mergeCell ref="AC32:AC43"/>
    <mergeCell ref="A44:A55"/>
    <mergeCell ref="H44:H55"/>
    <mergeCell ref="O44:O55"/>
    <mergeCell ref="V44:V55"/>
    <mergeCell ref="AC44:AC55"/>
    <mergeCell ref="V8:V19"/>
    <mergeCell ref="AC8:AC19"/>
    <mergeCell ref="A20:A31"/>
    <mergeCell ref="H20:H31"/>
    <mergeCell ref="O20:O31"/>
    <mergeCell ref="V20:V31"/>
    <mergeCell ref="AC20:AC31"/>
    <mergeCell ref="A4:F4"/>
    <mergeCell ref="H4:M4"/>
    <mergeCell ref="O4:T4"/>
    <mergeCell ref="A8:A19"/>
    <mergeCell ref="H8:H19"/>
    <mergeCell ref="O8:O1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69"/>
  <sheetViews>
    <sheetView topLeftCell="A9" workbookViewId="0">
      <selection activeCell="D69" sqref="D69"/>
    </sheetView>
  </sheetViews>
  <sheetFormatPr defaultColWidth="9.140625" defaultRowHeight="15"/>
  <cols>
    <col min="1" max="1" width="7.42578125" style="3" customWidth="1"/>
    <col min="2" max="2" width="35.42578125" style="179" customWidth="1"/>
    <col min="3" max="3" width="13.140625" style="3" customWidth="1"/>
    <col min="4" max="4" width="13.5703125" style="3" customWidth="1"/>
    <col min="5" max="5" width="14.28515625" style="178" customWidth="1"/>
    <col min="6" max="6" width="8.140625" style="3" customWidth="1"/>
    <col min="7" max="7" width="15.5703125" style="3" customWidth="1"/>
    <col min="8" max="8" width="16.28515625" style="3" customWidth="1"/>
    <col min="9" max="9" width="13.140625" style="3" customWidth="1"/>
    <col min="10" max="10" width="12.85546875" style="3" customWidth="1"/>
    <col min="11" max="11" width="15" style="3" customWidth="1"/>
    <col min="12" max="12" width="15.28515625" style="3" customWidth="1"/>
    <col min="13" max="21" width="15" style="3" customWidth="1"/>
    <col min="22" max="57" width="15" style="3" hidden="1" customWidth="1"/>
    <col min="58" max="58" width="15.5703125" style="61" customWidth="1"/>
    <col min="59" max="59" width="18.28515625" style="3" customWidth="1"/>
    <col min="60" max="16384" width="9.140625" style="3"/>
  </cols>
  <sheetData>
    <row r="1" spans="1:58" ht="36" customHeight="1">
      <c r="A1" s="1688" t="s">
        <v>301</v>
      </c>
      <c r="B1" s="1688"/>
      <c r="C1" s="1688"/>
      <c r="D1" s="1688"/>
      <c r="E1" s="1688"/>
      <c r="F1" s="1688"/>
      <c r="G1" s="1688"/>
      <c r="H1" s="1688"/>
      <c r="I1" s="1688"/>
      <c r="J1" s="1688"/>
      <c r="K1" s="1688"/>
      <c r="L1" s="1688"/>
      <c r="M1" s="1688"/>
      <c r="N1" s="1688"/>
      <c r="O1" s="1688"/>
      <c r="P1" s="1688"/>
      <c r="Q1" s="1688"/>
      <c r="R1" s="1688"/>
      <c r="S1" s="1688"/>
      <c r="T1" s="1688"/>
      <c r="U1" s="1688"/>
      <c r="V1" s="1688"/>
      <c r="W1" s="1688"/>
      <c r="X1" s="1688"/>
      <c r="Y1" s="1688"/>
      <c r="Z1" s="1688"/>
      <c r="AA1" s="1688"/>
      <c r="AB1" s="1688"/>
      <c r="AC1" s="1688"/>
      <c r="AD1" s="1688"/>
      <c r="AE1" s="1688"/>
      <c r="AF1" s="1688"/>
      <c r="AG1" s="1688"/>
      <c r="AH1" s="1688"/>
      <c r="AI1" s="1688"/>
      <c r="AJ1" s="1688"/>
      <c r="AK1" s="1688"/>
      <c r="AL1" s="1688"/>
      <c r="AM1" s="1688"/>
      <c r="AN1" s="1688"/>
      <c r="AO1" s="1688"/>
      <c r="AP1" s="1688"/>
      <c r="AQ1" s="1688"/>
      <c r="AR1" s="1688"/>
      <c r="AS1" s="1688"/>
      <c r="AT1" s="1688"/>
      <c r="AU1" s="1688"/>
      <c r="AV1" s="1688"/>
      <c r="AW1" s="1688"/>
      <c r="AX1" s="1688"/>
      <c r="AY1" s="1688"/>
      <c r="AZ1" s="1688"/>
      <c r="BA1" s="1688"/>
      <c r="BB1" s="1688"/>
      <c r="BC1" s="1688"/>
      <c r="BD1" s="1688"/>
      <c r="BE1" s="1688"/>
      <c r="BF1" s="1689"/>
    </row>
    <row r="2" spans="1:58" hidden="1">
      <c r="C2" s="3" t="s">
        <v>166</v>
      </c>
      <c r="F2" s="198"/>
      <c r="G2" s="198">
        <v>1.034</v>
      </c>
      <c r="H2" s="198">
        <v>1.03</v>
      </c>
      <c r="I2" s="198">
        <v>1.03</v>
      </c>
      <c r="J2" s="198">
        <v>1.03</v>
      </c>
      <c r="K2" s="198">
        <v>1.03</v>
      </c>
      <c r="L2" s="198">
        <v>1.03</v>
      </c>
      <c r="M2" s="198">
        <v>1.03</v>
      </c>
      <c r="N2" s="198">
        <v>1.03</v>
      </c>
      <c r="O2" s="198">
        <v>1.03</v>
      </c>
      <c r="P2" s="198">
        <v>1.03</v>
      </c>
      <c r="Q2" s="198">
        <v>1.03</v>
      </c>
      <c r="R2" s="198">
        <v>1.03</v>
      </c>
      <c r="S2" s="198">
        <v>1.03</v>
      </c>
      <c r="T2" s="198">
        <v>1.03</v>
      </c>
      <c r="U2" s="198">
        <v>1.03</v>
      </c>
      <c r="V2" s="198">
        <v>1.03</v>
      </c>
      <c r="W2" s="198">
        <v>1.03</v>
      </c>
      <c r="X2" s="198">
        <v>1.03</v>
      </c>
      <c r="Y2" s="198">
        <v>1.03</v>
      </c>
      <c r="Z2" s="198">
        <v>1.03</v>
      </c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</row>
    <row r="3" spans="1:58" hidden="1">
      <c r="B3" s="179" t="s">
        <v>167</v>
      </c>
      <c r="C3" s="3" t="s">
        <v>168</v>
      </c>
      <c r="F3" s="198"/>
      <c r="G3" s="198">
        <v>1.018</v>
      </c>
      <c r="H3" s="198">
        <v>1.0229999999999999</v>
      </c>
      <c r="I3" s="198">
        <v>1.0229999999999999</v>
      </c>
      <c r="J3" s="198">
        <v>1.0229999999999999</v>
      </c>
      <c r="K3" s="198">
        <v>1.0229999999999999</v>
      </c>
      <c r="L3" s="198">
        <v>1.0229999999999999</v>
      </c>
      <c r="M3" s="198">
        <v>1.0229999999999999</v>
      </c>
      <c r="N3" s="198">
        <v>1.0229999999999999</v>
      </c>
      <c r="O3" s="198">
        <v>1.0229999999999999</v>
      </c>
      <c r="P3" s="198">
        <v>1.0229999999999999</v>
      </c>
      <c r="Q3" s="198">
        <v>1.0229999999999999</v>
      </c>
      <c r="R3" s="198">
        <v>1.0229999999999999</v>
      </c>
      <c r="S3" s="198">
        <v>1.0229999999999999</v>
      </c>
      <c r="T3" s="198">
        <v>1.0229999999999999</v>
      </c>
      <c r="U3" s="198">
        <v>1.0229999999999999</v>
      </c>
      <c r="V3" s="198">
        <v>1.0229999999999999</v>
      </c>
      <c r="W3" s="198">
        <v>1.0229999999999999</v>
      </c>
      <c r="X3" s="198">
        <v>1.0229999999999999</v>
      </c>
      <c r="Y3" s="198">
        <v>1.0229999999999999</v>
      </c>
      <c r="Z3" s="198">
        <v>1.0229999999999999</v>
      </c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</row>
    <row r="4" spans="1:58" hidden="1">
      <c r="C4" s="3" t="s">
        <v>169</v>
      </c>
      <c r="F4" s="198"/>
      <c r="G4" s="198">
        <v>1.1000000000000001</v>
      </c>
      <c r="H4" s="198">
        <v>1.1000000000000001</v>
      </c>
      <c r="I4" s="198">
        <v>1.1000000000000001</v>
      </c>
      <c r="J4" s="198">
        <v>1.1000000000000001</v>
      </c>
      <c r="K4" s="198">
        <v>1.1000000000000001</v>
      </c>
      <c r="L4" s="198">
        <v>1.1000000000000001</v>
      </c>
      <c r="M4" s="198">
        <v>1.1000000000000001</v>
      </c>
      <c r="N4" s="198">
        <v>1.1000000000000001</v>
      </c>
      <c r="O4" s="198">
        <v>1.1000000000000001</v>
      </c>
      <c r="P4" s="198">
        <v>1.1000000000000001</v>
      </c>
      <c r="Q4" s="198">
        <v>1.1000000000000001</v>
      </c>
      <c r="R4" s="198">
        <v>1.1000000000000001</v>
      </c>
      <c r="S4" s="198">
        <v>1.1000000000000001</v>
      </c>
      <c r="T4" s="198">
        <v>1.1000000000000001</v>
      </c>
      <c r="U4" s="198">
        <v>1.1000000000000001</v>
      </c>
      <c r="V4" s="198">
        <v>1.1000000000000001</v>
      </c>
      <c r="W4" s="198">
        <v>1.1000000000000001</v>
      </c>
      <c r="X4" s="198">
        <v>1.1000000000000001</v>
      </c>
      <c r="Y4" s="198">
        <v>1.1000000000000001</v>
      </c>
      <c r="Z4" s="198">
        <v>1.1000000000000001</v>
      </c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</row>
    <row r="5" spans="1:58" hidden="1">
      <c r="C5" s="3" t="s">
        <v>170</v>
      </c>
      <c r="F5" s="198"/>
      <c r="G5" s="198">
        <v>1.05</v>
      </c>
      <c r="H5" s="198">
        <v>1.0489999999999999</v>
      </c>
      <c r="I5" s="198">
        <v>1.0489999999999999</v>
      </c>
      <c r="J5" s="198">
        <v>1.0489999999999999</v>
      </c>
      <c r="K5" s="198">
        <v>1.0489999999999999</v>
      </c>
      <c r="L5" s="198">
        <v>1.0489999999999999</v>
      </c>
      <c r="M5" s="198">
        <v>1.0489999999999999</v>
      </c>
      <c r="N5" s="198">
        <v>1.0489999999999999</v>
      </c>
      <c r="O5" s="198">
        <v>1.0489999999999999</v>
      </c>
      <c r="P5" s="198">
        <v>1.0489999999999999</v>
      </c>
      <c r="Q5" s="198">
        <v>1.0489999999999999</v>
      </c>
      <c r="R5" s="198">
        <v>1.0489999999999999</v>
      </c>
      <c r="S5" s="198">
        <v>1.0489999999999999</v>
      </c>
      <c r="T5" s="198">
        <v>1.0489999999999999</v>
      </c>
      <c r="U5" s="198">
        <v>1.0489999999999999</v>
      </c>
      <c r="V5" s="198">
        <v>1.0489999999999999</v>
      </c>
      <c r="W5" s="198">
        <v>1.0489999999999999</v>
      </c>
      <c r="X5" s="198">
        <v>1.0489999999999999</v>
      </c>
      <c r="Y5" s="198">
        <v>1.0489999999999999</v>
      </c>
      <c r="Z5" s="198">
        <v>1.0489999999999999</v>
      </c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</row>
    <row r="6" spans="1:58" hidden="1">
      <c r="C6" s="3" t="s">
        <v>171</v>
      </c>
      <c r="F6" s="198"/>
      <c r="G6" s="198">
        <v>1.04</v>
      </c>
      <c r="H6" s="198">
        <v>1.04</v>
      </c>
      <c r="I6" s="198">
        <v>1.04</v>
      </c>
      <c r="J6" s="198">
        <v>1.04</v>
      </c>
      <c r="K6" s="198">
        <v>1.04</v>
      </c>
      <c r="L6" s="198">
        <v>1.04</v>
      </c>
      <c r="M6" s="198">
        <v>1.04</v>
      </c>
      <c r="N6" s="198">
        <v>1.04</v>
      </c>
      <c r="O6" s="198">
        <v>1.04</v>
      </c>
      <c r="P6" s="198">
        <v>1.04</v>
      </c>
      <c r="Q6" s="198">
        <v>1.04</v>
      </c>
      <c r="R6" s="198">
        <v>1.04</v>
      </c>
      <c r="S6" s="198">
        <v>1.04</v>
      </c>
      <c r="T6" s="198">
        <v>1.04</v>
      </c>
      <c r="U6" s="198">
        <v>1.04</v>
      </c>
      <c r="V6" s="198">
        <v>1.04</v>
      </c>
      <c r="W6" s="198">
        <v>1.04</v>
      </c>
      <c r="X6" s="198">
        <v>1.04</v>
      </c>
      <c r="Y6" s="198">
        <v>1.04</v>
      </c>
      <c r="Z6" s="198">
        <v>1.04</v>
      </c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</row>
    <row r="7" spans="1:58" hidden="1">
      <c r="C7" s="3" t="s">
        <v>172</v>
      </c>
      <c r="F7" s="198"/>
      <c r="G7" s="198">
        <v>1.0369999999999999</v>
      </c>
      <c r="H7" s="198">
        <v>1.04</v>
      </c>
      <c r="I7" s="198">
        <v>1.04</v>
      </c>
      <c r="J7" s="198">
        <v>1.04</v>
      </c>
      <c r="K7" s="198">
        <v>1.04</v>
      </c>
      <c r="L7" s="198">
        <v>1.04</v>
      </c>
      <c r="M7" s="198">
        <v>1.04</v>
      </c>
      <c r="N7" s="198">
        <v>1.04</v>
      </c>
      <c r="O7" s="198">
        <v>1.04</v>
      </c>
      <c r="P7" s="198">
        <v>1.04</v>
      </c>
      <c r="Q7" s="198">
        <v>1.04</v>
      </c>
      <c r="R7" s="198">
        <v>1.04</v>
      </c>
      <c r="S7" s="198">
        <v>1.04</v>
      </c>
      <c r="T7" s="198">
        <v>1.04</v>
      </c>
      <c r="U7" s="198">
        <v>1.04</v>
      </c>
      <c r="V7" s="198">
        <v>1.04</v>
      </c>
      <c r="W7" s="198">
        <v>1.04</v>
      </c>
      <c r="X7" s="198">
        <v>1.04</v>
      </c>
      <c r="Y7" s="198">
        <v>1.04</v>
      </c>
      <c r="Z7" s="198">
        <v>1.04</v>
      </c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</row>
    <row r="8" spans="1:58" hidden="1">
      <c r="C8" s="3" t="s">
        <v>173</v>
      </c>
      <c r="F8" s="198"/>
      <c r="G8" s="198">
        <v>1.036</v>
      </c>
      <c r="H8" s="198">
        <v>1.0449999999999999</v>
      </c>
      <c r="I8" s="198">
        <v>1.0449999999999999</v>
      </c>
      <c r="J8" s="198">
        <v>1.0449999999999999</v>
      </c>
      <c r="K8" s="198">
        <v>1.0449999999999999</v>
      </c>
      <c r="L8" s="198">
        <v>1.0449999999999999</v>
      </c>
      <c r="M8" s="198">
        <v>1.0449999999999999</v>
      </c>
      <c r="N8" s="198">
        <v>1.0449999999999999</v>
      </c>
      <c r="O8" s="198">
        <v>1.0449999999999999</v>
      </c>
      <c r="P8" s="198">
        <v>1.0449999999999999</v>
      </c>
      <c r="Q8" s="198">
        <v>1.0449999999999999</v>
      </c>
      <c r="R8" s="198">
        <v>1.0449999999999999</v>
      </c>
      <c r="S8" s="198">
        <v>1.0449999999999999</v>
      </c>
      <c r="T8" s="198">
        <v>1.0449999999999999</v>
      </c>
      <c r="U8" s="198">
        <v>1.0449999999999999</v>
      </c>
      <c r="V8" s="198">
        <v>1.0449999999999999</v>
      </c>
      <c r="W8" s="198">
        <v>1.0449999999999999</v>
      </c>
      <c r="X8" s="198">
        <v>1.0449999999999999</v>
      </c>
      <c r="Y8" s="198">
        <v>1.0449999999999999</v>
      </c>
      <c r="Z8" s="198">
        <v>1.0449999999999999</v>
      </c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</row>
    <row r="9" spans="1:58" ht="44.25" customHeight="1">
      <c r="A9" s="61" t="s">
        <v>0</v>
      </c>
      <c r="B9" s="199" t="s">
        <v>1</v>
      </c>
      <c r="C9" s="61" t="s">
        <v>2</v>
      </c>
      <c r="D9" s="200" t="s">
        <v>255</v>
      </c>
      <c r="E9" s="200" t="s">
        <v>256</v>
      </c>
      <c r="F9" s="200" t="s">
        <v>174</v>
      </c>
      <c r="G9" s="11" t="s">
        <v>257</v>
      </c>
      <c r="H9" s="11" t="s">
        <v>175</v>
      </c>
      <c r="I9" s="11" t="s">
        <v>5</v>
      </c>
      <c r="J9" s="11" t="s">
        <v>6</v>
      </c>
      <c r="K9" s="11" t="s">
        <v>7</v>
      </c>
      <c r="L9" s="11" t="s">
        <v>8</v>
      </c>
      <c r="M9" s="11" t="s">
        <v>9</v>
      </c>
      <c r="N9" s="11" t="s">
        <v>10</v>
      </c>
      <c r="O9" s="11" t="s">
        <v>11</v>
      </c>
      <c r="P9" s="11" t="s">
        <v>12</v>
      </c>
      <c r="Q9" s="11" t="s">
        <v>13</v>
      </c>
      <c r="R9" s="11" t="s">
        <v>14</v>
      </c>
      <c r="S9" s="11" t="s">
        <v>15</v>
      </c>
      <c r="T9" s="11" t="s">
        <v>16</v>
      </c>
      <c r="U9" s="11" t="s">
        <v>17</v>
      </c>
      <c r="V9" s="11" t="s">
        <v>18</v>
      </c>
      <c r="W9" s="11" t="s">
        <v>19</v>
      </c>
      <c r="X9" s="11" t="s">
        <v>20</v>
      </c>
      <c r="Y9" s="11" t="s">
        <v>21</v>
      </c>
      <c r="Z9" s="11" t="s">
        <v>22</v>
      </c>
      <c r="AA9" s="11" t="s">
        <v>176</v>
      </c>
      <c r="AB9" s="11" t="s">
        <v>177</v>
      </c>
      <c r="AC9" s="11" t="s">
        <v>178</v>
      </c>
      <c r="AD9" s="11" t="s">
        <v>179</v>
      </c>
      <c r="AE9" s="11" t="s">
        <v>180</v>
      </c>
      <c r="AF9" s="11" t="s">
        <v>181</v>
      </c>
      <c r="AG9" s="11" t="s">
        <v>182</v>
      </c>
      <c r="AH9" s="201" t="s">
        <v>23</v>
      </c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  <c r="BF9" s="202"/>
    </row>
    <row r="10" spans="1:58">
      <c r="A10" s="1690"/>
      <c r="B10" s="1691"/>
      <c r="C10" s="1692"/>
      <c r="D10" s="61"/>
      <c r="E10" s="203"/>
      <c r="F10" s="61"/>
      <c r="G10" s="12" t="s">
        <v>251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</row>
    <row r="11" spans="1:58" ht="30">
      <c r="A11" s="204" t="s">
        <v>25</v>
      </c>
      <c r="B11" s="199" t="s">
        <v>183</v>
      </c>
      <c r="C11" s="202" t="s">
        <v>63</v>
      </c>
      <c r="D11" s="50"/>
      <c r="E11" s="203"/>
      <c r="F11" s="50"/>
      <c r="G11" s="113" t="e">
        <f>SUM(H11:AF11)</f>
        <v>#REF!</v>
      </c>
      <c r="H11" s="426"/>
      <c r="I11" s="113" t="e">
        <f>SUM(I12:I15,I19:I27)</f>
        <v>#REF!</v>
      </c>
      <c r="J11" s="113" t="e">
        <f>SUM(J12:J15,J19:J27)</f>
        <v>#REF!</v>
      </c>
      <c r="K11" s="113">
        <f t="shared" ref="K11:Q11" si="0">SUM(K12:K15,K19:K27)</f>
        <v>0</v>
      </c>
      <c r="L11" s="113">
        <f t="shared" si="0"/>
        <v>0</v>
      </c>
      <c r="M11" s="113">
        <f t="shared" si="0"/>
        <v>0</v>
      </c>
      <c r="N11" s="113">
        <f t="shared" si="0"/>
        <v>0</v>
      </c>
      <c r="O11" s="113">
        <f t="shared" si="0"/>
        <v>0</v>
      </c>
      <c r="P11" s="113">
        <f t="shared" si="0"/>
        <v>0</v>
      </c>
      <c r="Q11" s="113">
        <f t="shared" si="0"/>
        <v>0</v>
      </c>
      <c r="R11" s="50">
        <f t="shared" ref="R11:W11" si="1">SUM(R12:R17)</f>
        <v>0</v>
      </c>
      <c r="S11" s="50">
        <f t="shared" si="1"/>
        <v>0</v>
      </c>
      <c r="T11" s="50">
        <f t="shared" si="1"/>
        <v>0</v>
      </c>
      <c r="U11" s="50">
        <f t="shared" si="1"/>
        <v>0</v>
      </c>
      <c r="V11" s="50">
        <f t="shared" si="1"/>
        <v>0</v>
      </c>
      <c r="W11" s="50">
        <f t="shared" si="1"/>
        <v>0</v>
      </c>
      <c r="X11" s="50">
        <f>SUM(X12:X14)</f>
        <v>0</v>
      </c>
      <c r="Y11" s="50">
        <f>SUM(Y12:Y14)</f>
        <v>0</v>
      </c>
      <c r="Z11" s="50">
        <f>SUM(Z12:Z14)</f>
        <v>0</v>
      </c>
      <c r="AA11" s="50"/>
      <c r="AB11" s="50"/>
      <c r="AC11" s="50"/>
      <c r="AD11" s="50"/>
      <c r="AE11" s="50"/>
      <c r="AF11" s="50"/>
      <c r="AG11" s="50"/>
      <c r="AH11" s="50" t="e">
        <f>SUM(H11:AG11)</f>
        <v>#REF!</v>
      </c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</row>
    <row r="12" spans="1:58" s="32" customFormat="1" ht="39" customHeight="1">
      <c r="A12" s="419" t="str">
        <f>'[80]перечень меропр'!A9</f>
        <v>1.1</v>
      </c>
      <c r="B12" s="420" t="e">
        <f>#REF!</f>
        <v>#REF!</v>
      </c>
      <c r="C12" s="421" t="s">
        <v>63</v>
      </c>
      <c r="D12" s="11" t="s">
        <v>258</v>
      </c>
      <c r="E12" s="422" t="e">
        <f>#REF!</f>
        <v>#REF!</v>
      </c>
      <c r="F12" s="31" t="s">
        <v>199</v>
      </c>
      <c r="G12" s="31"/>
      <c r="H12" s="31"/>
      <c r="I12" s="427" t="e">
        <f>#REF!</f>
        <v>#REF!</v>
      </c>
      <c r="J12" s="122">
        <f t="shared" ref="J12:Z12" si="2">J18</f>
        <v>0</v>
      </c>
      <c r="K12" s="31">
        <f t="shared" si="2"/>
        <v>0</v>
      </c>
      <c r="L12" s="31">
        <f t="shared" si="2"/>
        <v>0</v>
      </c>
      <c r="M12" s="31">
        <f t="shared" si="2"/>
        <v>0</v>
      </c>
      <c r="N12" s="31">
        <f t="shared" si="2"/>
        <v>0</v>
      </c>
      <c r="O12" s="31">
        <f t="shared" si="2"/>
        <v>0</v>
      </c>
      <c r="P12" s="31">
        <f t="shared" si="2"/>
        <v>0</v>
      </c>
      <c r="Q12" s="31">
        <f t="shared" si="2"/>
        <v>0</v>
      </c>
      <c r="R12" s="31">
        <f t="shared" si="2"/>
        <v>0</v>
      </c>
      <c r="S12" s="31">
        <f t="shared" si="2"/>
        <v>0</v>
      </c>
      <c r="T12" s="31">
        <f t="shared" si="2"/>
        <v>0</v>
      </c>
      <c r="U12" s="31">
        <f t="shared" si="2"/>
        <v>0</v>
      </c>
      <c r="V12" s="31">
        <f t="shared" si="2"/>
        <v>0</v>
      </c>
      <c r="W12" s="31">
        <f t="shared" si="2"/>
        <v>0</v>
      </c>
      <c r="X12" s="31">
        <f t="shared" si="2"/>
        <v>0</v>
      </c>
      <c r="Y12" s="31">
        <f t="shared" si="2"/>
        <v>0</v>
      </c>
      <c r="Z12" s="31">
        <f t="shared" si="2"/>
        <v>0</v>
      </c>
      <c r="AA12" s="31"/>
      <c r="AB12" s="31"/>
      <c r="AC12" s="31"/>
      <c r="AD12" s="31"/>
      <c r="AE12" s="31"/>
      <c r="AF12" s="31"/>
      <c r="AG12" s="31"/>
      <c r="AH12" s="31" t="e">
        <f>SUM(H12:AG12)</f>
        <v>#REF!</v>
      </c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25"/>
    </row>
    <row r="13" spans="1:58" s="13" customFormat="1">
      <c r="A13" s="423" t="str">
        <f>'[80]перечень меропр'!A10</f>
        <v>1.2</v>
      </c>
      <c r="B13" s="420" t="e">
        <f>#REF!</f>
        <v>#REF!</v>
      </c>
      <c r="C13" s="12" t="s">
        <v>63</v>
      </c>
      <c r="D13" s="11" t="s">
        <v>258</v>
      </c>
      <c r="E13" s="422" t="e">
        <f>#REF!</f>
        <v>#REF!</v>
      </c>
      <c r="F13" s="11" t="str">
        <f>F12</f>
        <v>ТС</v>
      </c>
      <c r="G13" s="11"/>
      <c r="H13" s="11"/>
      <c r="I13" s="11"/>
      <c r="J13" s="201" t="e">
        <f>#REF!</f>
        <v>#REF!</v>
      </c>
      <c r="K13" s="11"/>
      <c r="L13" s="11">
        <f t="shared" ref="L13:Z13" si="3">L26</f>
        <v>0</v>
      </c>
      <c r="M13" s="11">
        <f t="shared" si="3"/>
        <v>0</v>
      </c>
      <c r="N13" s="11">
        <f t="shared" si="3"/>
        <v>0</v>
      </c>
      <c r="O13" s="11">
        <f t="shared" si="3"/>
        <v>0</v>
      </c>
      <c r="P13" s="11">
        <f t="shared" si="3"/>
        <v>0</v>
      </c>
      <c r="Q13" s="11">
        <f t="shared" si="3"/>
        <v>0</v>
      </c>
      <c r="R13" s="11">
        <f t="shared" si="3"/>
        <v>0</v>
      </c>
      <c r="S13" s="11">
        <f t="shared" si="3"/>
        <v>0</v>
      </c>
      <c r="T13" s="11">
        <f t="shared" si="3"/>
        <v>0</v>
      </c>
      <c r="U13" s="11">
        <f t="shared" si="3"/>
        <v>0</v>
      </c>
      <c r="V13" s="11">
        <f t="shared" si="3"/>
        <v>0</v>
      </c>
      <c r="W13" s="11">
        <f t="shared" si="3"/>
        <v>0</v>
      </c>
      <c r="X13" s="11">
        <f t="shared" si="3"/>
        <v>0</v>
      </c>
      <c r="Y13" s="11">
        <f t="shared" si="3"/>
        <v>0</v>
      </c>
      <c r="Z13" s="11">
        <f t="shared" si="3"/>
        <v>0</v>
      </c>
      <c r="AA13" s="11"/>
      <c r="AB13" s="11"/>
      <c r="AC13" s="11"/>
      <c r="AD13" s="11"/>
      <c r="AE13" s="11"/>
      <c r="AF13" s="11"/>
      <c r="AG13" s="11"/>
      <c r="AH13" s="11" t="e">
        <f>SUM(H13:AG13)</f>
        <v>#REF!</v>
      </c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3"/>
    </row>
    <row r="14" spans="1:58" s="13" customFormat="1">
      <c r="A14" s="452" t="s">
        <v>198</v>
      </c>
      <c r="B14" s="420" t="e">
        <f>#REF!</f>
        <v>#REF!</v>
      </c>
      <c r="C14" s="12" t="s">
        <v>63</v>
      </c>
      <c r="D14" s="11" t="s">
        <v>258</v>
      </c>
      <c r="E14" s="422" t="e">
        <f>#REF!</f>
        <v>#REF!</v>
      </c>
      <c r="F14" s="11" t="str">
        <f>F13</f>
        <v>ТС</v>
      </c>
      <c r="G14" s="11"/>
      <c r="H14" s="11"/>
      <c r="I14" s="11"/>
      <c r="J14" s="201" t="e">
        <f>#REF!</f>
        <v>#REF!</v>
      </c>
      <c r="K14" s="11"/>
      <c r="L14" s="11">
        <f t="shared" ref="L14:Z14" si="4">L34</f>
        <v>0</v>
      </c>
      <c r="M14" s="11">
        <f t="shared" si="4"/>
        <v>0</v>
      </c>
      <c r="N14" s="11">
        <f t="shared" si="4"/>
        <v>0</v>
      </c>
      <c r="O14" s="11">
        <f t="shared" si="4"/>
        <v>0</v>
      </c>
      <c r="P14" s="11">
        <f t="shared" si="4"/>
        <v>0</v>
      </c>
      <c r="Q14" s="11">
        <f t="shared" si="4"/>
        <v>0</v>
      </c>
      <c r="R14" s="11">
        <f t="shared" si="4"/>
        <v>0</v>
      </c>
      <c r="S14" s="11">
        <f t="shared" si="4"/>
        <v>0</v>
      </c>
      <c r="T14" s="11">
        <f t="shared" si="4"/>
        <v>0</v>
      </c>
      <c r="U14" s="11">
        <f t="shared" si="4"/>
        <v>0</v>
      </c>
      <c r="V14" s="11">
        <f t="shared" si="4"/>
        <v>0</v>
      </c>
      <c r="W14" s="11">
        <f t="shared" si="4"/>
        <v>0</v>
      </c>
      <c r="X14" s="11">
        <f t="shared" si="4"/>
        <v>0</v>
      </c>
      <c r="Y14" s="11">
        <f t="shared" si="4"/>
        <v>0</v>
      </c>
      <c r="Z14" s="11">
        <f t="shared" si="4"/>
        <v>0</v>
      </c>
      <c r="AA14" s="11"/>
      <c r="AB14" s="11"/>
      <c r="AC14" s="11"/>
      <c r="AD14" s="11"/>
      <c r="AE14" s="11"/>
      <c r="AF14" s="11"/>
      <c r="AG14" s="11"/>
      <c r="AH14" s="11" t="e">
        <f>SUM(H14:AG14)</f>
        <v>#REF!</v>
      </c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3"/>
    </row>
    <row r="15" spans="1:58" s="13" customFormat="1">
      <c r="A15" s="423" t="str">
        <f>'[80]перечень меропр'!A12</f>
        <v>2.1</v>
      </c>
      <c r="B15" s="424"/>
      <c r="C15" s="12" t="s">
        <v>63</v>
      </c>
      <c r="D15" s="11"/>
      <c r="E15" s="425"/>
      <c r="F15" s="11" t="str">
        <f>F14</f>
        <v>ТС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3"/>
    </row>
    <row r="16" spans="1:58" s="13" customFormat="1" hidden="1">
      <c r="A16" s="423" t="str">
        <f>'[80]перечень меропр'!A13</f>
        <v>2.2</v>
      </c>
      <c r="B16" s="424"/>
      <c r="C16" s="12" t="s">
        <v>63</v>
      </c>
      <c r="D16" s="11"/>
      <c r="E16" s="425"/>
      <c r="F16" s="11" t="str">
        <f t="shared" ref="F16:F24" si="5">F15</f>
        <v>ТС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3"/>
    </row>
    <row r="17" spans="1:58" s="13" customFormat="1" hidden="1">
      <c r="A17" s="423" t="e">
        <f>'[80]перечень меропр'!#REF!</f>
        <v>#REF!</v>
      </c>
      <c r="B17" s="424"/>
      <c r="C17" s="12" t="s">
        <v>63</v>
      </c>
      <c r="D17" s="11"/>
      <c r="E17" s="425"/>
      <c r="F17" s="11" t="str">
        <f t="shared" si="5"/>
        <v>ТС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3"/>
    </row>
    <row r="18" spans="1:58" hidden="1">
      <c r="A18" s="209" t="e">
        <f>'[80]перечень меропр'!#REF!</f>
        <v>#REF!</v>
      </c>
      <c r="B18" s="199"/>
      <c r="C18" s="204" t="s">
        <v>63</v>
      </c>
      <c r="D18" s="61"/>
      <c r="E18" s="202" t="e">
        <f>'[80]перечень меропр'!#REF!</f>
        <v>#REF!</v>
      </c>
      <c r="F18" s="50" t="str">
        <f t="shared" si="5"/>
        <v>ТС</v>
      </c>
      <c r="G18" s="113"/>
      <c r="H18" s="113"/>
      <c r="I18" s="113"/>
      <c r="J18" s="113">
        <f t="shared" ref="J18:Z18" si="6">SUM(J19:J23)</f>
        <v>0</v>
      </c>
      <c r="K18" s="113">
        <f t="shared" si="6"/>
        <v>0</v>
      </c>
      <c r="L18" s="113">
        <f t="shared" si="6"/>
        <v>0</v>
      </c>
      <c r="M18" s="113">
        <f t="shared" si="6"/>
        <v>0</v>
      </c>
      <c r="N18" s="113">
        <f t="shared" si="6"/>
        <v>0</v>
      </c>
      <c r="O18" s="50">
        <f t="shared" si="6"/>
        <v>0</v>
      </c>
      <c r="P18" s="50">
        <f t="shared" si="6"/>
        <v>0</v>
      </c>
      <c r="Q18" s="50">
        <f t="shared" si="6"/>
        <v>0</v>
      </c>
      <c r="R18" s="50">
        <f t="shared" si="6"/>
        <v>0</v>
      </c>
      <c r="S18" s="50">
        <f t="shared" si="6"/>
        <v>0</v>
      </c>
      <c r="T18" s="50">
        <f t="shared" si="6"/>
        <v>0</v>
      </c>
      <c r="U18" s="50">
        <f t="shared" si="6"/>
        <v>0</v>
      </c>
      <c r="V18" s="50">
        <f t="shared" si="6"/>
        <v>0</v>
      </c>
      <c r="W18" s="50">
        <f t="shared" si="6"/>
        <v>0</v>
      </c>
      <c r="X18" s="50">
        <f t="shared" si="6"/>
        <v>0</v>
      </c>
      <c r="Y18" s="50">
        <f t="shared" si="6"/>
        <v>0</v>
      </c>
      <c r="Z18" s="50">
        <f t="shared" si="6"/>
        <v>0</v>
      </c>
      <c r="AA18" s="50"/>
      <c r="AB18" s="50"/>
      <c r="AC18" s="50"/>
      <c r="AD18" s="50"/>
      <c r="AE18" s="50"/>
      <c r="AF18" s="50"/>
      <c r="AG18" s="50"/>
      <c r="AH18" s="50">
        <f t="shared" ref="AH18:AH42" si="7">SUM(H18:AG18)</f>
        <v>0</v>
      </c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</row>
    <row r="19" spans="1:58" hidden="1">
      <c r="A19" s="210">
        <f>'[80]перечень меропр'!A14</f>
        <v>3</v>
      </c>
      <c r="B19" s="199"/>
      <c r="C19" s="202"/>
      <c r="D19" s="61"/>
      <c r="E19" s="203"/>
      <c r="F19" s="50" t="str">
        <f t="shared" si="5"/>
        <v>ТС</v>
      </c>
      <c r="G19" s="12"/>
      <c r="H19" s="11"/>
      <c r="I19" s="11"/>
      <c r="J19" s="11"/>
      <c r="K19" s="11"/>
      <c r="L19" s="11"/>
      <c r="M19" s="11"/>
      <c r="N19" s="1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>
        <f t="shared" si="7"/>
        <v>0</v>
      </c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50"/>
    </row>
    <row r="20" spans="1:58" hidden="1">
      <c r="A20" s="210">
        <f>'[80]перечень меропр'!A15</f>
        <v>4</v>
      </c>
      <c r="B20" s="199"/>
      <c r="C20" s="202"/>
      <c r="D20" s="61"/>
      <c r="E20" s="203"/>
      <c r="F20" s="50" t="str">
        <f t="shared" si="5"/>
        <v>ТС</v>
      </c>
      <c r="G20" s="12"/>
      <c r="H20" s="11"/>
      <c r="I20" s="11"/>
      <c r="J20" s="11"/>
      <c r="K20" s="11"/>
      <c r="L20" s="11"/>
      <c r="M20" s="11"/>
      <c r="N20" s="1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>
        <f t="shared" si="7"/>
        <v>0</v>
      </c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50"/>
    </row>
    <row r="21" spans="1:58" hidden="1">
      <c r="A21" s="211">
        <f>'[80]перечень меропр'!A16</f>
        <v>5</v>
      </c>
      <c r="B21" s="199"/>
      <c r="C21" s="202"/>
      <c r="D21" s="61"/>
      <c r="E21" s="203"/>
      <c r="F21" s="50" t="str">
        <f t="shared" si="5"/>
        <v>ТС</v>
      </c>
      <c r="G21" s="12"/>
      <c r="H21" s="11"/>
      <c r="I21" s="11"/>
      <c r="J21" s="11"/>
      <c r="K21" s="11"/>
      <c r="L21" s="11"/>
      <c r="M21" s="11"/>
      <c r="N21" s="1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>
        <f t="shared" si="7"/>
        <v>0</v>
      </c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50"/>
    </row>
    <row r="22" spans="1:58" hidden="1">
      <c r="A22" s="211">
        <f>'[80]перечень меропр'!A17</f>
        <v>6</v>
      </c>
      <c r="B22" s="199"/>
      <c r="C22" s="202"/>
      <c r="D22" s="61"/>
      <c r="E22" s="203"/>
      <c r="F22" s="50" t="str">
        <f t="shared" si="5"/>
        <v>ТС</v>
      </c>
      <c r="G22" s="12"/>
      <c r="H22" s="11"/>
      <c r="I22" s="11"/>
      <c r="J22" s="11"/>
      <c r="K22" s="11"/>
      <c r="L22" s="11"/>
      <c r="M22" s="11"/>
      <c r="N22" s="1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>
        <f t="shared" si="7"/>
        <v>0</v>
      </c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50"/>
    </row>
    <row r="23" spans="1:58" hidden="1">
      <c r="A23" s="211">
        <f>'[80]перечень меропр'!A18</f>
        <v>7</v>
      </c>
      <c r="B23" s="199"/>
      <c r="C23" s="202"/>
      <c r="D23" s="61"/>
      <c r="E23" s="203"/>
      <c r="F23" s="50" t="str">
        <f t="shared" si="5"/>
        <v>ТС</v>
      </c>
      <c r="G23" s="12"/>
      <c r="H23" s="11"/>
      <c r="I23" s="11"/>
      <c r="J23" s="11"/>
      <c r="K23" s="11"/>
      <c r="L23" s="11"/>
      <c r="M23" s="11"/>
      <c r="N23" s="1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>
        <f t="shared" si="7"/>
        <v>0</v>
      </c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50"/>
    </row>
    <row r="24" spans="1:58" hidden="1">
      <c r="A24" s="211">
        <f>'[80]перечень меропр'!A19</f>
        <v>8</v>
      </c>
      <c r="B24" s="199"/>
      <c r="C24" s="202"/>
      <c r="D24" s="61"/>
      <c r="E24" s="203"/>
      <c r="F24" s="50" t="str">
        <f t="shared" si="5"/>
        <v>ТС</v>
      </c>
      <c r="G24" s="12"/>
      <c r="H24" s="11"/>
      <c r="I24" s="11"/>
      <c r="J24" s="11"/>
      <c r="K24" s="11"/>
      <c r="L24" s="11"/>
      <c r="M24" s="11"/>
      <c r="N24" s="1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>
        <f t="shared" si="7"/>
        <v>0</v>
      </c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50"/>
    </row>
    <row r="25" spans="1:58" hidden="1">
      <c r="A25" s="211">
        <f>'[80]перечень меропр'!A20</f>
        <v>9</v>
      </c>
      <c r="B25" s="199"/>
      <c r="C25" s="202"/>
      <c r="D25" s="61"/>
      <c r="E25" s="203"/>
      <c r="F25" s="50" t="s">
        <v>199</v>
      </c>
      <c r="G25" s="12"/>
      <c r="H25" s="11"/>
      <c r="I25" s="11"/>
      <c r="J25" s="11"/>
      <c r="K25" s="11"/>
      <c r="L25" s="11"/>
      <c r="M25" s="11"/>
      <c r="N25" s="1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>
        <f t="shared" si="7"/>
        <v>0</v>
      </c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50"/>
    </row>
    <row r="26" spans="1:58" hidden="1">
      <c r="A26" s="211">
        <f>'[80]перечень меропр'!A21</f>
        <v>10</v>
      </c>
      <c r="B26" s="199"/>
      <c r="C26" s="202"/>
      <c r="D26" s="61"/>
      <c r="E26" s="203"/>
      <c r="F26" s="50" t="s">
        <v>199</v>
      </c>
      <c r="G26" s="113"/>
      <c r="H26" s="113"/>
      <c r="I26" s="113"/>
      <c r="J26" s="113">
        <f t="shared" ref="J26:Z26" si="8">SUM(J27:J31)</f>
        <v>0</v>
      </c>
      <c r="K26" s="113">
        <f t="shared" si="8"/>
        <v>0</v>
      </c>
      <c r="L26" s="113">
        <f t="shared" si="8"/>
        <v>0</v>
      </c>
      <c r="M26" s="113">
        <f t="shared" si="8"/>
        <v>0</v>
      </c>
      <c r="N26" s="113">
        <f t="shared" si="8"/>
        <v>0</v>
      </c>
      <c r="O26" s="50">
        <f t="shared" si="8"/>
        <v>0</v>
      </c>
      <c r="P26" s="50">
        <f t="shared" si="8"/>
        <v>0</v>
      </c>
      <c r="Q26" s="50">
        <f t="shared" si="8"/>
        <v>0</v>
      </c>
      <c r="R26" s="50">
        <f t="shared" si="8"/>
        <v>0</v>
      </c>
      <c r="S26" s="50">
        <f t="shared" si="8"/>
        <v>0</v>
      </c>
      <c r="T26" s="50">
        <f t="shared" si="8"/>
        <v>0</v>
      </c>
      <c r="U26" s="50">
        <f t="shared" si="8"/>
        <v>0</v>
      </c>
      <c r="V26" s="50">
        <f t="shared" si="8"/>
        <v>0</v>
      </c>
      <c r="W26" s="50">
        <f t="shared" si="8"/>
        <v>0</v>
      </c>
      <c r="X26" s="50">
        <f t="shared" si="8"/>
        <v>0</v>
      </c>
      <c r="Y26" s="50">
        <f t="shared" si="8"/>
        <v>0</v>
      </c>
      <c r="Z26" s="50">
        <f t="shared" si="8"/>
        <v>0</v>
      </c>
      <c r="AA26" s="50"/>
      <c r="AB26" s="50"/>
      <c r="AC26" s="50"/>
      <c r="AD26" s="50"/>
      <c r="AE26" s="50"/>
      <c r="AF26" s="50"/>
      <c r="AG26" s="50"/>
      <c r="AH26" s="50">
        <f t="shared" si="7"/>
        <v>0</v>
      </c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</row>
    <row r="27" spans="1:58" hidden="1">
      <c r="A27" s="211">
        <f>'[80]перечень меропр'!A22</f>
        <v>11</v>
      </c>
      <c r="B27" s="199"/>
      <c r="C27" s="202"/>
      <c r="D27" s="61"/>
      <c r="E27" s="203"/>
      <c r="F27" s="50" t="s">
        <v>199</v>
      </c>
      <c r="G27" s="12"/>
      <c r="H27" s="11"/>
      <c r="I27" s="11"/>
      <c r="J27" s="11">
        <f>G27</f>
        <v>0</v>
      </c>
      <c r="K27" s="11"/>
      <c r="L27" s="11"/>
      <c r="M27" s="11"/>
      <c r="N27" s="1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>
        <f t="shared" si="7"/>
        <v>0</v>
      </c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50"/>
    </row>
    <row r="28" spans="1:58" ht="45" hidden="1">
      <c r="A28" s="211" t="s">
        <v>107</v>
      </c>
      <c r="B28" s="199" t="str">
        <f>'[80]перечень меропр'!B23</f>
        <v>реконструкция общекотельного оборудования  газовой котельной "Литер А"</v>
      </c>
      <c r="C28" s="202" t="s">
        <v>63</v>
      </c>
      <c r="D28" s="61"/>
      <c r="E28" s="203"/>
      <c r="F28" s="50"/>
      <c r="G28" s="12">
        <f t="shared" ref="G28:G41" si="9">ROUND(E28*F28,0)</f>
        <v>0</v>
      </c>
      <c r="H28" s="11"/>
      <c r="I28" s="11"/>
      <c r="J28" s="11"/>
      <c r="K28" s="11">
        <f t="shared" ref="K28:K33" si="10">G28</f>
        <v>0</v>
      </c>
      <c r="L28" s="11"/>
      <c r="M28" s="11"/>
      <c r="N28" s="1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>
        <f t="shared" si="7"/>
        <v>0</v>
      </c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50"/>
    </row>
    <row r="29" spans="1:58" ht="45" hidden="1">
      <c r="A29" s="211" t="s">
        <v>184</v>
      </c>
      <c r="B29" s="199" t="str">
        <f>'[80]перечень меропр'!B24</f>
        <v>реконструкция общекотельного оборудования   газовой котельной "Литер Б"</v>
      </c>
      <c r="C29" s="202" t="s">
        <v>63</v>
      </c>
      <c r="E29" s="203"/>
      <c r="F29" s="50"/>
      <c r="G29" s="12">
        <f t="shared" si="9"/>
        <v>0</v>
      </c>
      <c r="H29" s="11"/>
      <c r="I29" s="11"/>
      <c r="J29" s="11"/>
      <c r="K29" s="11">
        <f t="shared" si="10"/>
        <v>0</v>
      </c>
      <c r="L29" s="11"/>
      <c r="M29" s="11"/>
      <c r="N29" s="1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>
        <f t="shared" si="7"/>
        <v>0</v>
      </c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50"/>
    </row>
    <row r="30" spans="1:58" hidden="1">
      <c r="A30" s="211" t="s">
        <v>185</v>
      </c>
      <c r="B30" s="199">
        <f>'[80]перечень меропр'!B25</f>
        <v>0</v>
      </c>
      <c r="C30" s="202" t="s">
        <v>63</v>
      </c>
      <c r="D30" s="61"/>
      <c r="E30" s="203">
        <v>0</v>
      </c>
      <c r="F30" s="50"/>
      <c r="G30" s="12">
        <f t="shared" si="9"/>
        <v>0</v>
      </c>
      <c r="H30" s="11"/>
      <c r="I30" s="11"/>
      <c r="J30" s="11"/>
      <c r="K30" s="11">
        <f t="shared" si="10"/>
        <v>0</v>
      </c>
      <c r="L30" s="11"/>
      <c r="M30" s="11"/>
      <c r="N30" s="1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>
        <f t="shared" si="7"/>
        <v>0</v>
      </c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50"/>
    </row>
    <row r="31" spans="1:58" hidden="1">
      <c r="A31" s="211" t="s">
        <v>186</v>
      </c>
      <c r="B31" s="199">
        <f>'[80]перечень меропр'!B26</f>
        <v>0</v>
      </c>
      <c r="C31" s="202" t="s">
        <v>63</v>
      </c>
      <c r="D31" s="61"/>
      <c r="E31" s="203"/>
      <c r="F31" s="50"/>
      <c r="G31" s="12">
        <f t="shared" si="9"/>
        <v>0</v>
      </c>
      <c r="H31" s="11"/>
      <c r="I31" s="11"/>
      <c r="J31" s="11"/>
      <c r="K31" s="11">
        <f t="shared" si="10"/>
        <v>0</v>
      </c>
      <c r="L31" s="11"/>
      <c r="M31" s="11"/>
      <c r="N31" s="1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>
        <f t="shared" si="7"/>
        <v>0</v>
      </c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50"/>
    </row>
    <row r="32" spans="1:58" hidden="1">
      <c r="A32" s="211" t="s">
        <v>187</v>
      </c>
      <c r="B32" s="199" t="str">
        <f>'[80]перечень меропр'!B27</f>
        <v>Всего:</v>
      </c>
      <c r="C32" s="202" t="s">
        <v>63</v>
      </c>
      <c r="D32" s="61"/>
      <c r="E32" s="203">
        <v>0</v>
      </c>
      <c r="F32" s="50"/>
      <c r="G32" s="12">
        <f t="shared" si="9"/>
        <v>0</v>
      </c>
      <c r="H32" s="11"/>
      <c r="I32" s="11"/>
      <c r="J32" s="11"/>
      <c r="K32" s="11">
        <f t="shared" si="10"/>
        <v>0</v>
      </c>
      <c r="L32" s="11"/>
      <c r="M32" s="11"/>
      <c r="N32" s="1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>
        <f t="shared" si="7"/>
        <v>0</v>
      </c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50"/>
    </row>
    <row r="33" spans="1:59" hidden="1">
      <c r="A33" s="211" t="s">
        <v>188</v>
      </c>
      <c r="B33" s="199" t="str">
        <f>'[80]перечень меропр'!B28</f>
        <v>в т.ч.</v>
      </c>
      <c r="C33" s="202" t="s">
        <v>63</v>
      </c>
      <c r="D33" s="61"/>
      <c r="E33" s="203"/>
      <c r="F33" s="50"/>
      <c r="G33" s="12">
        <f t="shared" si="9"/>
        <v>0</v>
      </c>
      <c r="H33" s="11"/>
      <c r="I33" s="11"/>
      <c r="J33" s="11"/>
      <c r="K33" s="11">
        <f t="shared" si="10"/>
        <v>0</v>
      </c>
      <c r="L33" s="11"/>
      <c r="M33" s="13"/>
      <c r="N33" s="13"/>
      <c r="AH33" s="3">
        <f t="shared" si="7"/>
        <v>0</v>
      </c>
      <c r="BF33" s="50"/>
    </row>
    <row r="34" spans="1:59" hidden="1">
      <c r="A34" s="211" t="s">
        <v>189</v>
      </c>
      <c r="B34" s="199" t="str">
        <f>'[80]перечень меропр'!B29</f>
        <v>в т.ч.</v>
      </c>
      <c r="C34" s="202"/>
      <c r="D34" s="61"/>
      <c r="E34" s="203">
        <f>SUM(E35:E40)</f>
        <v>0</v>
      </c>
      <c r="F34" s="50"/>
      <c r="G34" s="113">
        <f>SUM(G35:G39)</f>
        <v>0</v>
      </c>
      <c r="H34" s="113">
        <f t="shared" ref="H34:Z34" si="11">SUM(H35:H39)</f>
        <v>0</v>
      </c>
      <c r="I34" s="113">
        <f t="shared" si="11"/>
        <v>0</v>
      </c>
      <c r="J34" s="113">
        <f t="shared" si="11"/>
        <v>0</v>
      </c>
      <c r="K34" s="113">
        <f t="shared" si="11"/>
        <v>0</v>
      </c>
      <c r="L34" s="113">
        <f t="shared" si="11"/>
        <v>0</v>
      </c>
      <c r="M34" s="113">
        <f t="shared" si="11"/>
        <v>0</v>
      </c>
      <c r="N34" s="113">
        <f t="shared" si="11"/>
        <v>0</v>
      </c>
      <c r="O34" s="50">
        <f t="shared" si="11"/>
        <v>0</v>
      </c>
      <c r="P34" s="50">
        <f t="shared" si="11"/>
        <v>0</v>
      </c>
      <c r="Q34" s="50">
        <f t="shared" si="11"/>
        <v>0</v>
      </c>
      <c r="R34" s="50">
        <f t="shared" si="11"/>
        <v>0</v>
      </c>
      <c r="S34" s="50">
        <f t="shared" si="11"/>
        <v>0</v>
      </c>
      <c r="T34" s="50">
        <f t="shared" si="11"/>
        <v>0</v>
      </c>
      <c r="U34" s="50">
        <f t="shared" si="11"/>
        <v>0</v>
      </c>
      <c r="V34" s="50">
        <f t="shared" si="11"/>
        <v>0</v>
      </c>
      <c r="W34" s="50">
        <f t="shared" si="11"/>
        <v>0</v>
      </c>
      <c r="X34" s="50">
        <f t="shared" si="11"/>
        <v>0</v>
      </c>
      <c r="Y34" s="50">
        <f t="shared" si="11"/>
        <v>0</v>
      </c>
      <c r="Z34" s="50">
        <f t="shared" si="11"/>
        <v>0</v>
      </c>
      <c r="AA34" s="50"/>
      <c r="AB34" s="50"/>
      <c r="AC34" s="50"/>
      <c r="AD34" s="50"/>
      <c r="AE34" s="50"/>
      <c r="AF34" s="50"/>
      <c r="AG34" s="50"/>
      <c r="AH34" s="50">
        <f t="shared" si="7"/>
        <v>0</v>
      </c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</row>
    <row r="35" spans="1:59" hidden="1">
      <c r="A35" s="211" t="s">
        <v>127</v>
      </c>
      <c r="B35" s="199">
        <f>'[80]перечень меропр'!B30</f>
        <v>0</v>
      </c>
      <c r="C35" s="204"/>
      <c r="D35" s="61"/>
      <c r="E35" s="203"/>
      <c r="F35" s="50"/>
      <c r="G35" s="12">
        <f t="shared" si="9"/>
        <v>0</v>
      </c>
      <c r="H35" s="11"/>
      <c r="I35" s="11"/>
      <c r="J35" s="11"/>
      <c r="K35" s="11"/>
      <c r="L35" s="11"/>
      <c r="M35" s="11">
        <f t="shared" ref="M35:M41" si="12">G35</f>
        <v>0</v>
      </c>
      <c r="N35" s="1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>
        <f t="shared" si="7"/>
        <v>0</v>
      </c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50"/>
    </row>
    <row r="36" spans="1:59" hidden="1">
      <c r="A36" s="211" t="s">
        <v>129</v>
      </c>
      <c r="B36" s="199">
        <f>'[80]перечень меропр'!B31</f>
        <v>0</v>
      </c>
      <c r="C36" s="204"/>
      <c r="D36" s="61"/>
      <c r="E36" s="203"/>
      <c r="F36" s="50"/>
      <c r="G36" s="12">
        <f t="shared" si="9"/>
        <v>0</v>
      </c>
      <c r="H36" s="11"/>
      <c r="I36" s="11"/>
      <c r="J36" s="11"/>
      <c r="K36" s="11"/>
      <c r="L36" s="11"/>
      <c r="M36" s="11">
        <f t="shared" si="12"/>
        <v>0</v>
      </c>
      <c r="N36" s="1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>
        <f t="shared" si="7"/>
        <v>0</v>
      </c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50"/>
    </row>
    <row r="37" spans="1:59" hidden="1">
      <c r="A37" s="211" t="s">
        <v>131</v>
      </c>
      <c r="B37" s="199">
        <f>'[80]перечень меропр'!B32</f>
        <v>0</v>
      </c>
      <c r="C37" s="204"/>
      <c r="D37" s="61"/>
      <c r="E37" s="203"/>
      <c r="F37" s="50"/>
      <c r="G37" s="12">
        <f t="shared" si="9"/>
        <v>0</v>
      </c>
      <c r="H37" s="11"/>
      <c r="I37" s="11"/>
      <c r="J37" s="11"/>
      <c r="K37" s="11"/>
      <c r="L37" s="11"/>
      <c r="M37" s="11">
        <f t="shared" si="12"/>
        <v>0</v>
      </c>
      <c r="N37" s="1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>
        <f t="shared" si="7"/>
        <v>0</v>
      </c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50"/>
    </row>
    <row r="38" spans="1:59" hidden="1">
      <c r="A38" s="211" t="s">
        <v>190</v>
      </c>
      <c r="B38" s="199">
        <f>'[80]перечень меропр'!B33</f>
        <v>0</v>
      </c>
      <c r="C38" s="204"/>
      <c r="D38" s="61"/>
      <c r="E38" s="203">
        <v>0</v>
      </c>
      <c r="F38" s="50"/>
      <c r="G38" s="12">
        <f t="shared" si="9"/>
        <v>0</v>
      </c>
      <c r="H38" s="11"/>
      <c r="I38" s="11"/>
      <c r="J38" s="11"/>
      <c r="K38" s="11"/>
      <c r="L38" s="11"/>
      <c r="M38" s="11">
        <f t="shared" si="12"/>
        <v>0</v>
      </c>
      <c r="N38" s="1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>
        <f t="shared" si="7"/>
        <v>0</v>
      </c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50"/>
    </row>
    <row r="39" spans="1:59" hidden="1">
      <c r="A39" s="211" t="s">
        <v>191</v>
      </c>
      <c r="B39" s="199">
        <f>'[80]перечень меропр'!B34</f>
        <v>0</v>
      </c>
      <c r="C39" s="204"/>
      <c r="D39" s="61"/>
      <c r="E39" s="203"/>
      <c r="F39" s="50"/>
      <c r="G39" s="12">
        <f t="shared" si="9"/>
        <v>0</v>
      </c>
      <c r="H39" s="11"/>
      <c r="I39" s="11"/>
      <c r="J39" s="11"/>
      <c r="K39" s="11"/>
      <c r="L39" s="11"/>
      <c r="M39" s="11">
        <f t="shared" si="12"/>
        <v>0</v>
      </c>
      <c r="N39" s="1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>
        <f t="shared" si="7"/>
        <v>0</v>
      </c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50"/>
    </row>
    <row r="40" spans="1:59" hidden="1">
      <c r="A40" s="211" t="s">
        <v>192</v>
      </c>
      <c r="B40" s="199">
        <f>'[80]перечень меропр'!B35</f>
        <v>0</v>
      </c>
      <c r="C40" s="61"/>
      <c r="D40" s="61"/>
      <c r="E40" s="203">
        <v>0</v>
      </c>
      <c r="F40" s="50"/>
      <c r="G40" s="11">
        <f t="shared" si="9"/>
        <v>0</v>
      </c>
      <c r="H40" s="11"/>
      <c r="I40" s="11"/>
      <c r="J40" s="11"/>
      <c r="K40" s="11"/>
      <c r="L40" s="11"/>
      <c r="M40" s="11">
        <f t="shared" si="12"/>
        <v>0</v>
      </c>
      <c r="N40" s="1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>
        <f t="shared" si="7"/>
        <v>0</v>
      </c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50"/>
    </row>
    <row r="41" spans="1:59" hidden="1">
      <c r="A41" s="211" t="s">
        <v>193</v>
      </c>
      <c r="B41" s="199">
        <f>'[80]перечень меропр'!B36</f>
        <v>0</v>
      </c>
      <c r="C41" s="61"/>
      <c r="D41" s="61"/>
      <c r="E41" s="203">
        <v>0</v>
      </c>
      <c r="F41" s="50"/>
      <c r="G41" s="11">
        <f t="shared" si="9"/>
        <v>0</v>
      </c>
      <c r="H41" s="11"/>
      <c r="I41" s="11"/>
      <c r="J41" s="11"/>
      <c r="K41" s="11"/>
      <c r="L41" s="11"/>
      <c r="M41" s="11">
        <f t="shared" si="12"/>
        <v>0</v>
      </c>
      <c r="N41" s="1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>
        <f t="shared" si="7"/>
        <v>0</v>
      </c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50"/>
    </row>
    <row r="42" spans="1:59" ht="31.5" customHeight="1">
      <c r="A42" s="61"/>
      <c r="B42" s="199">
        <f>'[80]перечень меропр'!B37</f>
        <v>0</v>
      </c>
      <c r="C42" s="61" t="s">
        <v>63</v>
      </c>
      <c r="D42" s="50"/>
      <c r="E42" s="212" t="e">
        <f ca="1">E43</f>
        <v>#REF!</v>
      </c>
      <c r="F42" s="50"/>
      <c r="G42" s="205"/>
      <c r="H42" s="205">
        <f ca="1">SUM(H43)</f>
        <v>0</v>
      </c>
      <c r="I42" s="205" t="e">
        <f ca="1">SUM(I43)</f>
        <v>#REF!</v>
      </c>
      <c r="J42" s="205" t="e">
        <f ca="1">SUM(J43)</f>
        <v>#REF!</v>
      </c>
      <c r="K42" s="205" t="e">
        <f t="shared" ref="K42:R42" ca="1" si="13">SUM(K43)</f>
        <v>#REF!</v>
      </c>
      <c r="L42" s="205" t="e">
        <f t="shared" ca="1" si="13"/>
        <v>#REF!</v>
      </c>
      <c r="M42" s="205" t="e">
        <f t="shared" ca="1" si="13"/>
        <v>#REF!</v>
      </c>
      <c r="N42" s="205" t="e">
        <f t="shared" ca="1" si="13"/>
        <v>#REF!</v>
      </c>
      <c r="O42" s="205" t="e">
        <f t="shared" ca="1" si="13"/>
        <v>#REF!</v>
      </c>
      <c r="P42" s="205" t="e">
        <f t="shared" ca="1" si="13"/>
        <v>#REF!</v>
      </c>
      <c r="Q42" s="205" t="e">
        <f t="shared" ca="1" si="13"/>
        <v>#REF!</v>
      </c>
      <c r="R42" s="205" t="e">
        <f t="shared" ca="1" si="13"/>
        <v>#REF!</v>
      </c>
      <c r="S42" s="205" t="e">
        <f ca="1">SUM(S43)</f>
        <v>#REF!</v>
      </c>
      <c r="T42" s="205" t="e">
        <f ca="1">SUM(T43)</f>
        <v>#REF!</v>
      </c>
      <c r="U42" s="205">
        <f ca="1">SUM(U43)</f>
        <v>0</v>
      </c>
      <c r="V42" s="205">
        <f ca="1">SUM(V43)</f>
        <v>0</v>
      </c>
      <c r="W42" s="205">
        <f t="shared" ref="W42:AG42" ca="1" si="14">SUM(W43)</f>
        <v>0</v>
      </c>
      <c r="X42" s="205">
        <f t="shared" ca="1" si="14"/>
        <v>0</v>
      </c>
      <c r="Y42" s="205">
        <f t="shared" ca="1" si="14"/>
        <v>0</v>
      </c>
      <c r="Z42" s="205">
        <f t="shared" ca="1" si="14"/>
        <v>0</v>
      </c>
      <c r="AA42" s="205">
        <f t="shared" ca="1" si="14"/>
        <v>0</v>
      </c>
      <c r="AB42" s="205">
        <f t="shared" ca="1" si="14"/>
        <v>0</v>
      </c>
      <c r="AC42" s="205">
        <f t="shared" ca="1" si="14"/>
        <v>0</v>
      </c>
      <c r="AD42" s="205">
        <f t="shared" ca="1" si="14"/>
        <v>0</v>
      </c>
      <c r="AE42" s="205">
        <f t="shared" ca="1" si="14"/>
        <v>0</v>
      </c>
      <c r="AF42" s="205">
        <f t="shared" ca="1" si="14"/>
        <v>0</v>
      </c>
      <c r="AG42" s="205">
        <f t="shared" ca="1" si="14"/>
        <v>0</v>
      </c>
      <c r="AH42" s="205" t="e">
        <f t="shared" ca="1" si="7"/>
        <v>#REF!</v>
      </c>
      <c r="AI42" s="205" t="e">
        <f ca="1">AH42=E11</f>
        <v>#REF!</v>
      </c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50"/>
    </row>
    <row r="43" spans="1:59">
      <c r="A43" s="202">
        <v>1</v>
      </c>
      <c r="B43" s="199" t="s">
        <v>156</v>
      </c>
      <c r="C43" s="61" t="s">
        <v>63</v>
      </c>
      <c r="D43" s="50"/>
      <c r="E43" s="212" t="e">
        <f ca="1">E44+E45</f>
        <v>#REF!</v>
      </c>
      <c r="F43" s="50"/>
      <c r="G43" s="205"/>
      <c r="H43" s="205">
        <f ca="1">H44+H45</f>
        <v>0</v>
      </c>
      <c r="I43" s="50" t="e">
        <f ca="1">I44+I45</f>
        <v>#REF!</v>
      </c>
      <c r="J43" s="50" t="e">
        <f ca="1">J44+J45</f>
        <v>#REF!</v>
      </c>
      <c r="K43" s="50" t="e">
        <f t="shared" ref="K43:Q43" ca="1" si="15">K44+K45</f>
        <v>#REF!</v>
      </c>
      <c r="L43" s="50" t="e">
        <f t="shared" ca="1" si="15"/>
        <v>#REF!</v>
      </c>
      <c r="M43" s="50" t="e">
        <f t="shared" ca="1" si="15"/>
        <v>#REF!</v>
      </c>
      <c r="N43" s="50" t="e">
        <f t="shared" ca="1" si="15"/>
        <v>#REF!</v>
      </c>
      <c r="O43" s="50" t="e">
        <f t="shared" ca="1" si="15"/>
        <v>#REF!</v>
      </c>
      <c r="P43" s="50" t="e">
        <f t="shared" ca="1" si="15"/>
        <v>#REF!</v>
      </c>
      <c r="Q43" s="50" t="e">
        <f t="shared" ca="1" si="15"/>
        <v>#REF!</v>
      </c>
      <c r="R43" s="50" t="e">
        <f ca="1">R44+R45</f>
        <v>#REF!</v>
      </c>
      <c r="S43" s="50" t="e">
        <f ca="1">S44+S45</f>
        <v>#REF!</v>
      </c>
      <c r="T43" s="50" t="e">
        <f ca="1">T44+T45</f>
        <v>#REF!</v>
      </c>
      <c r="U43" s="50">
        <f ca="1">U44+U45</f>
        <v>0</v>
      </c>
      <c r="V43" s="50">
        <f ca="1">V44+V45</f>
        <v>0</v>
      </c>
      <c r="W43" s="50">
        <f t="shared" ref="W43:AG43" ca="1" si="16">W44+W45</f>
        <v>0</v>
      </c>
      <c r="X43" s="50">
        <f t="shared" ca="1" si="16"/>
        <v>0</v>
      </c>
      <c r="Y43" s="50">
        <f t="shared" ca="1" si="16"/>
        <v>0</v>
      </c>
      <c r="Z43" s="50">
        <f t="shared" ca="1" si="16"/>
        <v>0</v>
      </c>
      <c r="AA43" s="50">
        <f t="shared" ca="1" si="16"/>
        <v>0</v>
      </c>
      <c r="AB43" s="50">
        <f t="shared" ca="1" si="16"/>
        <v>0</v>
      </c>
      <c r="AC43" s="50">
        <f t="shared" ca="1" si="16"/>
        <v>0</v>
      </c>
      <c r="AD43" s="50">
        <f t="shared" ca="1" si="16"/>
        <v>0</v>
      </c>
      <c r="AE43" s="50">
        <f t="shared" ca="1" si="16"/>
        <v>0</v>
      </c>
      <c r="AF43" s="50">
        <f t="shared" ca="1" si="16"/>
        <v>0</v>
      </c>
      <c r="AG43" s="50">
        <f t="shared" ca="1" si="16"/>
        <v>0</v>
      </c>
      <c r="AH43" s="50" t="e">
        <f ca="1">SUM(H43:AF43)</f>
        <v>#REF!</v>
      </c>
      <c r="AI43" s="50">
        <f>E11</f>
        <v>0</v>
      </c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</row>
    <row r="44" spans="1:59" s="182" customFormat="1">
      <c r="A44" s="213" t="s">
        <v>194</v>
      </c>
      <c r="B44" s="214" t="s">
        <v>195</v>
      </c>
      <c r="C44" s="215"/>
      <c r="D44" s="216"/>
      <c r="E44" s="217">
        <f>SUM(H44:AF44)</f>
        <v>0</v>
      </c>
      <c r="F44" s="216"/>
      <c r="G44" s="216"/>
      <c r="H44" s="216">
        <f>SUMIF($F46:$F61,"К",H$46:H$61)</f>
        <v>0</v>
      </c>
      <c r="I44" s="216">
        <f>SUMIF($F46:$F61,"К",I$46:I$61)</f>
        <v>0</v>
      </c>
      <c r="J44" s="216">
        <f t="shared" ref="J44:BE44" si="17">SUMIF($F46:$F61,"К",J$46:J$61)</f>
        <v>0</v>
      </c>
      <c r="K44" s="216">
        <f t="shared" si="17"/>
        <v>0</v>
      </c>
      <c r="L44" s="216">
        <f t="shared" si="17"/>
        <v>0</v>
      </c>
      <c r="M44" s="216">
        <f t="shared" si="17"/>
        <v>0</v>
      </c>
      <c r="N44" s="216">
        <f t="shared" si="17"/>
        <v>0</v>
      </c>
      <c r="O44" s="216">
        <f t="shared" si="17"/>
        <v>0</v>
      </c>
      <c r="P44" s="216">
        <f t="shared" si="17"/>
        <v>0</v>
      </c>
      <c r="Q44" s="216">
        <f t="shared" si="17"/>
        <v>0</v>
      </c>
      <c r="R44" s="216">
        <f t="shared" si="17"/>
        <v>0</v>
      </c>
      <c r="S44" s="216">
        <f t="shared" si="17"/>
        <v>0</v>
      </c>
      <c r="T44" s="216">
        <f t="shared" si="17"/>
        <v>0</v>
      </c>
      <c r="U44" s="216">
        <f t="shared" si="17"/>
        <v>0</v>
      </c>
      <c r="V44" s="216">
        <f t="shared" si="17"/>
        <v>0</v>
      </c>
      <c r="W44" s="216">
        <f t="shared" si="17"/>
        <v>0</v>
      </c>
      <c r="X44" s="216">
        <f t="shared" si="17"/>
        <v>0</v>
      </c>
      <c r="Y44" s="216">
        <f t="shared" si="17"/>
        <v>0</v>
      </c>
      <c r="Z44" s="216">
        <f t="shared" si="17"/>
        <v>0</v>
      </c>
      <c r="AA44" s="216">
        <f t="shared" si="17"/>
        <v>0</v>
      </c>
      <c r="AB44" s="216">
        <f t="shared" si="17"/>
        <v>0</v>
      </c>
      <c r="AC44" s="216">
        <f t="shared" si="17"/>
        <v>0</v>
      </c>
      <c r="AD44" s="216">
        <f t="shared" si="17"/>
        <v>0</v>
      </c>
      <c r="AE44" s="216">
        <f t="shared" si="17"/>
        <v>0</v>
      </c>
      <c r="AF44" s="216">
        <f t="shared" si="17"/>
        <v>0</v>
      </c>
      <c r="AG44" s="216">
        <f t="shared" si="17"/>
        <v>0</v>
      </c>
      <c r="AH44" s="216">
        <f t="shared" si="17"/>
        <v>0</v>
      </c>
      <c r="AI44" s="216">
        <f t="shared" si="17"/>
        <v>0</v>
      </c>
      <c r="AJ44" s="216">
        <f t="shared" si="17"/>
        <v>0</v>
      </c>
      <c r="AK44" s="216">
        <f t="shared" si="17"/>
        <v>0</v>
      </c>
      <c r="AL44" s="216">
        <f t="shared" si="17"/>
        <v>0</v>
      </c>
      <c r="AM44" s="216">
        <f t="shared" si="17"/>
        <v>0</v>
      </c>
      <c r="AN44" s="216">
        <f t="shared" si="17"/>
        <v>0</v>
      </c>
      <c r="AO44" s="216">
        <f t="shared" si="17"/>
        <v>0</v>
      </c>
      <c r="AP44" s="216">
        <f t="shared" si="17"/>
        <v>0</v>
      </c>
      <c r="AQ44" s="216">
        <f t="shared" si="17"/>
        <v>0</v>
      </c>
      <c r="AR44" s="216">
        <f t="shared" si="17"/>
        <v>0</v>
      </c>
      <c r="AS44" s="216">
        <f t="shared" si="17"/>
        <v>0</v>
      </c>
      <c r="AT44" s="216">
        <f t="shared" si="17"/>
        <v>0</v>
      </c>
      <c r="AU44" s="216">
        <f t="shared" si="17"/>
        <v>0</v>
      </c>
      <c r="AV44" s="216">
        <f t="shared" si="17"/>
        <v>0</v>
      </c>
      <c r="AW44" s="216">
        <f t="shared" si="17"/>
        <v>0</v>
      </c>
      <c r="AX44" s="216">
        <f t="shared" si="17"/>
        <v>0</v>
      </c>
      <c r="AY44" s="216">
        <f t="shared" si="17"/>
        <v>0</v>
      </c>
      <c r="AZ44" s="216">
        <f t="shared" si="17"/>
        <v>0</v>
      </c>
      <c r="BA44" s="216">
        <f t="shared" si="17"/>
        <v>0</v>
      </c>
      <c r="BB44" s="216">
        <f t="shared" si="17"/>
        <v>0</v>
      </c>
      <c r="BC44" s="216">
        <f t="shared" si="17"/>
        <v>0</v>
      </c>
      <c r="BD44" s="216">
        <f t="shared" si="17"/>
        <v>0</v>
      </c>
      <c r="BE44" s="216">
        <f t="shared" si="17"/>
        <v>0</v>
      </c>
      <c r="BF44" s="216"/>
    </row>
    <row r="45" spans="1:59" s="433" customFormat="1">
      <c r="A45" s="428" t="s">
        <v>196</v>
      </c>
      <c r="B45" s="429" t="s">
        <v>197</v>
      </c>
      <c r="C45" s="430"/>
      <c r="D45" s="431"/>
      <c r="E45" s="432" t="e">
        <f ca="1">SUM(H45:AF45)</f>
        <v>#REF!</v>
      </c>
      <c r="F45" s="431"/>
      <c r="G45" s="431"/>
      <c r="H45" s="431">
        <f ca="1">SUMIF($F$46:$F$62,"ТС",H$46:H$61)</f>
        <v>0</v>
      </c>
      <c r="I45" s="431" t="e">
        <f t="shared" ref="I45:BE45" ca="1" si="18">SUMIF($F$46:$F$62,"ТС",I$46:I$61)</f>
        <v>#REF!</v>
      </c>
      <c r="J45" s="431" t="e">
        <f t="shared" ca="1" si="18"/>
        <v>#REF!</v>
      </c>
      <c r="K45" s="431" t="e">
        <f t="shared" ca="1" si="18"/>
        <v>#REF!</v>
      </c>
      <c r="L45" s="431" t="e">
        <f t="shared" ca="1" si="18"/>
        <v>#REF!</v>
      </c>
      <c r="M45" s="431" t="e">
        <f t="shared" ca="1" si="18"/>
        <v>#REF!</v>
      </c>
      <c r="N45" s="431" t="e">
        <f t="shared" ca="1" si="18"/>
        <v>#REF!</v>
      </c>
      <c r="O45" s="431" t="e">
        <f t="shared" ca="1" si="18"/>
        <v>#REF!</v>
      </c>
      <c r="P45" s="431" t="e">
        <f t="shared" ca="1" si="18"/>
        <v>#REF!</v>
      </c>
      <c r="Q45" s="431" t="e">
        <f t="shared" ca="1" si="18"/>
        <v>#REF!</v>
      </c>
      <c r="R45" s="431" t="e">
        <f t="shared" ca="1" si="18"/>
        <v>#REF!</v>
      </c>
      <c r="S45" s="431" t="e">
        <f t="shared" ca="1" si="18"/>
        <v>#REF!</v>
      </c>
      <c r="T45" s="431" t="e">
        <f t="shared" ca="1" si="18"/>
        <v>#REF!</v>
      </c>
      <c r="U45" s="431">
        <f t="shared" ca="1" si="18"/>
        <v>0</v>
      </c>
      <c r="V45" s="431">
        <f t="shared" ca="1" si="18"/>
        <v>0</v>
      </c>
      <c r="W45" s="431">
        <f t="shared" ca="1" si="18"/>
        <v>0</v>
      </c>
      <c r="X45" s="431">
        <f t="shared" ca="1" si="18"/>
        <v>0</v>
      </c>
      <c r="Y45" s="431">
        <f t="shared" ca="1" si="18"/>
        <v>0</v>
      </c>
      <c r="Z45" s="431">
        <f t="shared" ca="1" si="18"/>
        <v>0</v>
      </c>
      <c r="AA45" s="431">
        <f t="shared" ca="1" si="18"/>
        <v>0</v>
      </c>
      <c r="AB45" s="431">
        <f t="shared" ca="1" si="18"/>
        <v>0</v>
      </c>
      <c r="AC45" s="431">
        <f t="shared" ca="1" si="18"/>
        <v>0</v>
      </c>
      <c r="AD45" s="431">
        <f t="shared" ca="1" si="18"/>
        <v>0</v>
      </c>
      <c r="AE45" s="431">
        <f t="shared" ca="1" si="18"/>
        <v>0</v>
      </c>
      <c r="AF45" s="431">
        <f t="shared" ca="1" si="18"/>
        <v>0</v>
      </c>
      <c r="AG45" s="431">
        <f t="shared" ca="1" si="18"/>
        <v>0</v>
      </c>
      <c r="AH45" s="431" t="e">
        <f t="shared" ca="1" si="18"/>
        <v>#REF!</v>
      </c>
      <c r="AI45" s="431" t="e">
        <f t="shared" ca="1" si="18"/>
        <v>#REF!</v>
      </c>
      <c r="AJ45" s="431" t="e">
        <f t="shared" ca="1" si="18"/>
        <v>#REF!</v>
      </c>
      <c r="AK45" s="431">
        <f t="shared" ca="1" si="18"/>
        <v>0</v>
      </c>
      <c r="AL45" s="431">
        <f t="shared" ca="1" si="18"/>
        <v>0</v>
      </c>
      <c r="AM45" s="431">
        <f t="shared" ca="1" si="18"/>
        <v>0</v>
      </c>
      <c r="AN45" s="431">
        <f t="shared" ca="1" si="18"/>
        <v>0</v>
      </c>
      <c r="AO45" s="431">
        <f t="shared" ca="1" si="18"/>
        <v>0</v>
      </c>
      <c r="AP45" s="431">
        <f t="shared" ca="1" si="18"/>
        <v>0</v>
      </c>
      <c r="AQ45" s="431">
        <f t="shared" ca="1" si="18"/>
        <v>0</v>
      </c>
      <c r="AR45" s="431">
        <f t="shared" ca="1" si="18"/>
        <v>0</v>
      </c>
      <c r="AS45" s="431">
        <f t="shared" ca="1" si="18"/>
        <v>0</v>
      </c>
      <c r="AT45" s="431">
        <f t="shared" ca="1" si="18"/>
        <v>0</v>
      </c>
      <c r="AU45" s="431">
        <f t="shared" ca="1" si="18"/>
        <v>0</v>
      </c>
      <c r="AV45" s="431">
        <f t="shared" ca="1" si="18"/>
        <v>0</v>
      </c>
      <c r="AW45" s="431">
        <f t="shared" ca="1" si="18"/>
        <v>0</v>
      </c>
      <c r="AX45" s="431">
        <f t="shared" ca="1" si="18"/>
        <v>0</v>
      </c>
      <c r="AY45" s="431">
        <f t="shared" ca="1" si="18"/>
        <v>0</v>
      </c>
      <c r="AZ45" s="431">
        <f t="shared" ca="1" si="18"/>
        <v>0</v>
      </c>
      <c r="BA45" s="431">
        <f t="shared" ca="1" si="18"/>
        <v>0</v>
      </c>
      <c r="BB45" s="431">
        <f t="shared" ca="1" si="18"/>
        <v>0</v>
      </c>
      <c r="BC45" s="431">
        <f t="shared" ca="1" si="18"/>
        <v>0</v>
      </c>
      <c r="BD45" s="431">
        <f t="shared" ca="1" si="18"/>
        <v>0</v>
      </c>
      <c r="BE45" s="431">
        <f t="shared" ca="1" si="18"/>
        <v>0</v>
      </c>
      <c r="BF45" s="431"/>
    </row>
    <row r="46" spans="1:59">
      <c r="A46" s="211" t="str">
        <f t="shared" ref="A46:B61" si="19">A12</f>
        <v>1.1</v>
      </c>
      <c r="B46" s="199" t="e">
        <f t="shared" si="19"/>
        <v>#REF!</v>
      </c>
      <c r="C46" s="61"/>
      <c r="D46" s="50"/>
      <c r="E46" s="212"/>
      <c r="F46" s="50" t="str">
        <f>F12</f>
        <v>ТС</v>
      </c>
      <c r="G46" s="218"/>
      <c r="H46" s="218"/>
      <c r="I46" s="218" t="e">
        <f>$I12/(12*10)*3</f>
        <v>#REF!</v>
      </c>
      <c r="J46" s="218" t="e">
        <f>$I12/(12*10)*12</f>
        <v>#REF!</v>
      </c>
      <c r="K46" s="218" t="e">
        <f t="shared" ref="K46:Q46" si="20">$I12/(12*10)*12</f>
        <v>#REF!</v>
      </c>
      <c r="L46" s="218" t="e">
        <f t="shared" si="20"/>
        <v>#REF!</v>
      </c>
      <c r="M46" s="218" t="e">
        <f t="shared" si="20"/>
        <v>#REF!</v>
      </c>
      <c r="N46" s="218" t="e">
        <f t="shared" si="20"/>
        <v>#REF!</v>
      </c>
      <c r="O46" s="218" t="e">
        <f t="shared" si="20"/>
        <v>#REF!</v>
      </c>
      <c r="P46" s="218" t="e">
        <f t="shared" si="20"/>
        <v>#REF!</v>
      </c>
      <c r="Q46" s="218" t="e">
        <f t="shared" si="20"/>
        <v>#REF!</v>
      </c>
      <c r="R46" s="218" t="e">
        <f>$I12/(12*10)*12</f>
        <v>#REF!</v>
      </c>
      <c r="S46" s="218" t="e">
        <f>$I12/(12*10)*9</f>
        <v>#REF!</v>
      </c>
      <c r="T46" s="113">
        <f t="shared" ref="T46:AA46" si="21">$H12/(12*20)*12</f>
        <v>0</v>
      </c>
      <c r="U46" s="113">
        <f t="shared" si="21"/>
        <v>0</v>
      </c>
      <c r="V46" s="113">
        <f t="shared" si="21"/>
        <v>0</v>
      </c>
      <c r="W46" s="113">
        <f t="shared" si="21"/>
        <v>0</v>
      </c>
      <c r="X46" s="50">
        <f t="shared" si="21"/>
        <v>0</v>
      </c>
      <c r="Y46" s="50">
        <f t="shared" si="21"/>
        <v>0</v>
      </c>
      <c r="Z46" s="50">
        <f t="shared" si="21"/>
        <v>0</v>
      </c>
      <c r="AA46" s="50">
        <f t="shared" si="21"/>
        <v>0</v>
      </c>
      <c r="AB46" s="50">
        <f>$H12/(12*20)*11</f>
        <v>0</v>
      </c>
      <c r="AC46" s="50"/>
      <c r="AD46" s="50"/>
      <c r="AE46" s="50"/>
      <c r="AF46" s="50"/>
      <c r="AG46" s="50"/>
      <c r="AH46" s="50" t="e">
        <f t="shared" ref="AH46:AH61" si="22">SUM(H46:AG46)</f>
        <v>#REF!</v>
      </c>
      <c r="AI46" s="50" t="e">
        <f>AH46=H12</f>
        <v>#REF!</v>
      </c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 t="e">
        <f>SUM(H46:U46)</f>
        <v>#REF!</v>
      </c>
      <c r="BG46" s="3" t="e">
        <f>BF46=I12</f>
        <v>#REF!</v>
      </c>
    </row>
    <row r="47" spans="1:59">
      <c r="A47" s="211" t="str">
        <f t="shared" si="19"/>
        <v>1.2</v>
      </c>
      <c r="B47" s="199" t="e">
        <f t="shared" si="19"/>
        <v>#REF!</v>
      </c>
      <c r="C47" s="61"/>
      <c r="D47" s="50"/>
      <c r="E47" s="212"/>
      <c r="F47" s="50" t="str">
        <f t="shared" ref="F47:F61" si="23">F13</f>
        <v>ТС</v>
      </c>
      <c r="G47" s="218"/>
      <c r="H47" s="218"/>
      <c r="I47" s="218"/>
      <c r="J47" s="218" t="e">
        <f>$J13/(12*10)*3</f>
        <v>#REF!</v>
      </c>
      <c r="K47" s="218" t="e">
        <f>$J13/(12*10)*12</f>
        <v>#REF!</v>
      </c>
      <c r="L47" s="218" t="e">
        <f t="shared" ref="L47:S47" si="24">$J13/(12*10)*12</f>
        <v>#REF!</v>
      </c>
      <c r="M47" s="218" t="e">
        <f t="shared" si="24"/>
        <v>#REF!</v>
      </c>
      <c r="N47" s="218" t="e">
        <f t="shared" si="24"/>
        <v>#REF!</v>
      </c>
      <c r="O47" s="218" t="e">
        <f t="shared" si="24"/>
        <v>#REF!</v>
      </c>
      <c r="P47" s="218" t="e">
        <f t="shared" si="24"/>
        <v>#REF!</v>
      </c>
      <c r="Q47" s="218" t="e">
        <f t="shared" si="24"/>
        <v>#REF!</v>
      </c>
      <c r="R47" s="218" t="e">
        <f t="shared" si="24"/>
        <v>#REF!</v>
      </c>
      <c r="S47" s="218" t="e">
        <f t="shared" si="24"/>
        <v>#REF!</v>
      </c>
      <c r="T47" s="218" t="e">
        <f>$J13/(12*10)*9</f>
        <v>#REF!</v>
      </c>
      <c r="U47" s="113"/>
      <c r="V47" s="113"/>
      <c r="W47" s="113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 t="e">
        <f t="shared" si="22"/>
        <v>#REF!</v>
      </c>
      <c r="AI47" s="50" t="e">
        <f>AH47=H13</f>
        <v>#REF!</v>
      </c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 t="e">
        <f>SUM(H47:U47)</f>
        <v>#REF!</v>
      </c>
      <c r="BG47" s="3" t="e">
        <f>BF47=J13</f>
        <v>#REF!</v>
      </c>
    </row>
    <row r="48" spans="1:59">
      <c r="A48" s="211" t="str">
        <f t="shared" si="19"/>
        <v>1.3</v>
      </c>
      <c r="B48" s="199" t="e">
        <f t="shared" si="19"/>
        <v>#REF!</v>
      </c>
      <c r="C48" s="61"/>
      <c r="D48" s="50"/>
      <c r="E48" s="212"/>
      <c r="F48" s="50" t="str">
        <f t="shared" si="23"/>
        <v>ТС</v>
      </c>
      <c r="G48" s="218"/>
      <c r="H48" s="218"/>
      <c r="I48" s="218"/>
      <c r="J48" s="218" t="e">
        <f>$J14/(12*10)*3</f>
        <v>#REF!</v>
      </c>
      <c r="K48" s="218" t="e">
        <f>$J14/(12*10)*12</f>
        <v>#REF!</v>
      </c>
      <c r="L48" s="218" t="e">
        <f t="shared" ref="L48:S48" si="25">$J14/(12*10)*12</f>
        <v>#REF!</v>
      </c>
      <c r="M48" s="218" t="e">
        <f t="shared" si="25"/>
        <v>#REF!</v>
      </c>
      <c r="N48" s="218" t="e">
        <f t="shared" si="25"/>
        <v>#REF!</v>
      </c>
      <c r="O48" s="218" t="e">
        <f t="shared" si="25"/>
        <v>#REF!</v>
      </c>
      <c r="P48" s="218" t="e">
        <f t="shared" si="25"/>
        <v>#REF!</v>
      </c>
      <c r="Q48" s="218" t="e">
        <f t="shared" si="25"/>
        <v>#REF!</v>
      </c>
      <c r="R48" s="218" t="e">
        <f t="shared" si="25"/>
        <v>#REF!</v>
      </c>
      <c r="S48" s="218" t="e">
        <f t="shared" si="25"/>
        <v>#REF!</v>
      </c>
      <c r="T48" s="218" t="e">
        <f>$J14/(12*10)*9</f>
        <v>#REF!</v>
      </c>
      <c r="U48" s="113"/>
      <c r="V48" s="113"/>
      <c r="W48" s="113"/>
      <c r="X48" s="50">
        <f>$I14/(12*20)*12</f>
        <v>0</v>
      </c>
      <c r="Y48" s="50">
        <f>$I14/(12*20)*12</f>
        <v>0</v>
      </c>
      <c r="Z48" s="50">
        <f>$I14/(12*20)*12</f>
        <v>0</v>
      </c>
      <c r="AA48" s="50">
        <f>$I14/(12*20)*12</f>
        <v>0</v>
      </c>
      <c r="AB48" s="50">
        <f>$I14/(12*20)*12</f>
        <v>0</v>
      </c>
      <c r="AC48" s="50">
        <f>$I14/(12*20)*2</f>
        <v>0</v>
      </c>
      <c r="AD48" s="50"/>
      <c r="AE48" s="50"/>
      <c r="AF48" s="50"/>
      <c r="AG48" s="50"/>
      <c r="AH48" s="50" t="e">
        <f t="shared" si="22"/>
        <v>#REF!</v>
      </c>
      <c r="AI48" s="50" t="e">
        <f t="shared" ref="AI48:AI53" si="26">AH48=I14</f>
        <v>#REF!</v>
      </c>
      <c r="AJ48" s="50" t="e">
        <f>AH48-I14</f>
        <v>#REF!</v>
      </c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 t="e">
        <f>SUM(H48:U48)</f>
        <v>#REF!</v>
      </c>
      <c r="BG48" s="3" t="e">
        <f>BF48=J14</f>
        <v>#REF!</v>
      </c>
    </row>
    <row r="49" spans="1:58">
      <c r="A49" s="211" t="str">
        <f t="shared" si="19"/>
        <v>2.1</v>
      </c>
      <c r="B49" s="199">
        <f t="shared" si="19"/>
        <v>0</v>
      </c>
      <c r="C49" s="61"/>
      <c r="D49" s="50"/>
      <c r="E49" s="212"/>
      <c r="F49" s="50" t="str">
        <f t="shared" si="23"/>
        <v>ТС</v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>
        <f t="shared" si="22"/>
        <v>0</v>
      </c>
      <c r="AI49" s="50" t="b">
        <f t="shared" si="26"/>
        <v>1</v>
      </c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</row>
    <row r="50" spans="1:58" hidden="1">
      <c r="A50" s="211" t="str">
        <f t="shared" si="19"/>
        <v>2.2</v>
      </c>
      <c r="B50" s="199">
        <f t="shared" si="19"/>
        <v>0</v>
      </c>
      <c r="C50" s="61"/>
      <c r="D50" s="50"/>
      <c r="E50" s="212"/>
      <c r="F50" s="50" t="str">
        <f t="shared" si="23"/>
        <v>ТС</v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50"/>
      <c r="AF50" s="50"/>
      <c r="AG50" s="50"/>
      <c r="AH50" s="50">
        <f t="shared" si="22"/>
        <v>0</v>
      </c>
      <c r="AI50" s="50" t="b">
        <f t="shared" si="26"/>
        <v>1</v>
      </c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</row>
    <row r="51" spans="1:58" hidden="1">
      <c r="A51" s="211" t="e">
        <f t="shared" si="19"/>
        <v>#REF!</v>
      </c>
      <c r="B51" s="199">
        <f t="shared" si="19"/>
        <v>0</v>
      </c>
      <c r="C51" s="61"/>
      <c r="D51" s="50"/>
      <c r="E51" s="212"/>
      <c r="F51" s="50" t="str">
        <f t="shared" si="23"/>
        <v>ТС</v>
      </c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05">
        <f t="shared" si="22"/>
        <v>0</v>
      </c>
      <c r="AI51" s="205" t="b">
        <f t="shared" si="26"/>
        <v>1</v>
      </c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50"/>
    </row>
    <row r="52" spans="1:58" hidden="1">
      <c r="A52" s="211" t="e">
        <f t="shared" si="19"/>
        <v>#REF!</v>
      </c>
      <c r="B52" s="199">
        <f t="shared" si="19"/>
        <v>0</v>
      </c>
      <c r="C52" s="61"/>
      <c r="D52" s="50"/>
      <c r="E52" s="212"/>
      <c r="F52" s="50" t="str">
        <f t="shared" si="23"/>
        <v>ТС</v>
      </c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>
        <f t="shared" si="22"/>
        <v>0</v>
      </c>
      <c r="AI52" s="50" t="b">
        <f t="shared" si="26"/>
        <v>1</v>
      </c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</row>
    <row r="53" spans="1:58" hidden="1">
      <c r="A53" s="211">
        <f t="shared" si="19"/>
        <v>3</v>
      </c>
      <c r="B53" s="199">
        <f t="shared" si="19"/>
        <v>0</v>
      </c>
      <c r="C53" s="61"/>
      <c r="D53" s="50"/>
      <c r="E53" s="212"/>
      <c r="F53" s="50" t="str">
        <f t="shared" si="23"/>
        <v>ТС</v>
      </c>
      <c r="G53" s="113"/>
      <c r="H53" s="113"/>
      <c r="I53" s="113">
        <f>$I19/(12*20)*1</f>
        <v>0</v>
      </c>
      <c r="J53" s="113">
        <f>$I19/(12*20)*12</f>
        <v>0</v>
      </c>
      <c r="K53" s="113">
        <f t="shared" ref="K53:AB53" si="27">$I19/(12*20)*12</f>
        <v>0</v>
      </c>
      <c r="L53" s="113">
        <f t="shared" si="27"/>
        <v>0</v>
      </c>
      <c r="M53" s="113">
        <f t="shared" si="27"/>
        <v>0</v>
      </c>
      <c r="N53" s="113">
        <f t="shared" si="27"/>
        <v>0</v>
      </c>
      <c r="O53" s="113">
        <f t="shared" si="27"/>
        <v>0</v>
      </c>
      <c r="P53" s="113">
        <f t="shared" si="27"/>
        <v>0</v>
      </c>
      <c r="Q53" s="113">
        <f t="shared" si="27"/>
        <v>0</v>
      </c>
      <c r="R53" s="113">
        <f t="shared" si="27"/>
        <v>0</v>
      </c>
      <c r="S53" s="113">
        <f t="shared" si="27"/>
        <v>0</v>
      </c>
      <c r="T53" s="113">
        <f t="shared" si="27"/>
        <v>0</v>
      </c>
      <c r="U53" s="113">
        <f t="shared" si="27"/>
        <v>0</v>
      </c>
      <c r="V53" s="113">
        <f t="shared" si="27"/>
        <v>0</v>
      </c>
      <c r="W53" s="113">
        <f t="shared" si="27"/>
        <v>0</v>
      </c>
      <c r="X53" s="50">
        <f t="shared" si="27"/>
        <v>0</v>
      </c>
      <c r="Y53" s="50">
        <f t="shared" si="27"/>
        <v>0</v>
      </c>
      <c r="Z53" s="50">
        <f t="shared" si="27"/>
        <v>0</v>
      </c>
      <c r="AA53" s="50">
        <f t="shared" si="27"/>
        <v>0</v>
      </c>
      <c r="AB53" s="50">
        <f t="shared" si="27"/>
        <v>0</v>
      </c>
      <c r="AC53" s="50">
        <f>$I19/(12*20)*11</f>
        <v>0</v>
      </c>
      <c r="AD53" s="50"/>
      <c r="AE53" s="50"/>
      <c r="AF53" s="50"/>
      <c r="AG53" s="50"/>
      <c r="AH53" s="50">
        <f t="shared" si="22"/>
        <v>0</v>
      </c>
      <c r="AI53" s="50" t="b">
        <f t="shared" si="26"/>
        <v>1</v>
      </c>
      <c r="AJ53" s="50">
        <f>AH53-I19</f>
        <v>0</v>
      </c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</row>
    <row r="54" spans="1:58" hidden="1">
      <c r="A54" s="211">
        <f t="shared" si="19"/>
        <v>4</v>
      </c>
      <c r="B54" s="199">
        <f t="shared" si="19"/>
        <v>0</v>
      </c>
      <c r="C54" s="61"/>
      <c r="D54" s="50"/>
      <c r="E54" s="212"/>
      <c r="F54" s="50" t="str">
        <f t="shared" si="23"/>
        <v>ТС</v>
      </c>
      <c r="G54" s="113"/>
      <c r="H54" s="113">
        <f t="shared" ref="H54:H59" si="28">$H20/(12*10)*1</f>
        <v>0</v>
      </c>
      <c r="I54" s="113">
        <f t="shared" ref="I54:Q59" si="29">$H20/(12*10)*12</f>
        <v>0</v>
      </c>
      <c r="J54" s="113">
        <f t="shared" si="29"/>
        <v>0</v>
      </c>
      <c r="K54" s="113">
        <f t="shared" si="29"/>
        <v>0</v>
      </c>
      <c r="L54" s="113">
        <f t="shared" si="29"/>
        <v>0</v>
      </c>
      <c r="M54" s="113">
        <f t="shared" si="29"/>
        <v>0</v>
      </c>
      <c r="N54" s="113">
        <f t="shared" si="29"/>
        <v>0</v>
      </c>
      <c r="O54" s="113">
        <f t="shared" si="29"/>
        <v>0</v>
      </c>
      <c r="P54" s="113">
        <f t="shared" si="29"/>
        <v>0</v>
      </c>
      <c r="Q54" s="113">
        <f t="shared" si="29"/>
        <v>0</v>
      </c>
      <c r="R54" s="113">
        <f t="shared" ref="R54:R59" si="30">$H20/(12*10)*11</f>
        <v>0</v>
      </c>
      <c r="S54" s="113"/>
      <c r="T54" s="113"/>
      <c r="U54" s="113"/>
      <c r="V54" s="113"/>
      <c r="W54" s="113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>
        <f t="shared" si="22"/>
        <v>0</v>
      </c>
      <c r="AI54" s="50" t="b">
        <f t="shared" ref="AI54:AI59" si="31">AH54=H20</f>
        <v>1</v>
      </c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</row>
    <row r="55" spans="1:58" hidden="1">
      <c r="A55" s="211">
        <f t="shared" si="19"/>
        <v>5</v>
      </c>
      <c r="B55" s="199">
        <f t="shared" si="19"/>
        <v>0</v>
      </c>
      <c r="C55" s="61"/>
      <c r="D55" s="50"/>
      <c r="E55" s="212"/>
      <c r="F55" s="50" t="str">
        <f t="shared" si="23"/>
        <v>ТС</v>
      </c>
      <c r="G55" s="113"/>
      <c r="H55" s="113">
        <f t="shared" si="28"/>
        <v>0</v>
      </c>
      <c r="I55" s="113">
        <f t="shared" si="29"/>
        <v>0</v>
      </c>
      <c r="J55" s="113">
        <f t="shared" si="29"/>
        <v>0</v>
      </c>
      <c r="K55" s="113">
        <f t="shared" si="29"/>
        <v>0</v>
      </c>
      <c r="L55" s="113">
        <f t="shared" si="29"/>
        <v>0</v>
      </c>
      <c r="M55" s="113">
        <f t="shared" si="29"/>
        <v>0</v>
      </c>
      <c r="N55" s="113">
        <f t="shared" si="29"/>
        <v>0</v>
      </c>
      <c r="O55" s="113">
        <f t="shared" si="29"/>
        <v>0</v>
      </c>
      <c r="P55" s="113">
        <f t="shared" si="29"/>
        <v>0</v>
      </c>
      <c r="Q55" s="113">
        <f t="shared" si="29"/>
        <v>0</v>
      </c>
      <c r="R55" s="113">
        <f t="shared" si="30"/>
        <v>0</v>
      </c>
      <c r="S55" s="113"/>
      <c r="T55" s="113"/>
      <c r="U55" s="113"/>
      <c r="V55" s="113"/>
      <c r="W55" s="113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>
        <f t="shared" si="22"/>
        <v>0</v>
      </c>
      <c r="AI55" s="50" t="b">
        <f t="shared" si="31"/>
        <v>1</v>
      </c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</row>
    <row r="56" spans="1:58" hidden="1">
      <c r="A56" s="211">
        <f t="shared" si="19"/>
        <v>6</v>
      </c>
      <c r="B56" s="199">
        <f t="shared" si="19"/>
        <v>0</v>
      </c>
      <c r="C56" s="61"/>
      <c r="D56" s="50"/>
      <c r="E56" s="212"/>
      <c r="F56" s="50" t="str">
        <f t="shared" si="23"/>
        <v>ТС</v>
      </c>
      <c r="G56" s="113"/>
      <c r="H56" s="113">
        <f t="shared" si="28"/>
        <v>0</v>
      </c>
      <c r="I56" s="113">
        <f t="shared" si="29"/>
        <v>0</v>
      </c>
      <c r="J56" s="113">
        <f t="shared" si="29"/>
        <v>0</v>
      </c>
      <c r="K56" s="113">
        <f t="shared" si="29"/>
        <v>0</v>
      </c>
      <c r="L56" s="113">
        <f t="shared" si="29"/>
        <v>0</v>
      </c>
      <c r="M56" s="113">
        <f t="shared" si="29"/>
        <v>0</v>
      </c>
      <c r="N56" s="113">
        <f t="shared" si="29"/>
        <v>0</v>
      </c>
      <c r="O56" s="113">
        <f t="shared" si="29"/>
        <v>0</v>
      </c>
      <c r="P56" s="113">
        <f t="shared" si="29"/>
        <v>0</v>
      </c>
      <c r="Q56" s="113">
        <f t="shared" si="29"/>
        <v>0</v>
      </c>
      <c r="R56" s="113">
        <f t="shared" si="30"/>
        <v>0</v>
      </c>
      <c r="S56" s="113"/>
      <c r="T56" s="113"/>
      <c r="U56" s="113"/>
      <c r="V56" s="113"/>
      <c r="W56" s="113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>
        <f t="shared" si="22"/>
        <v>0</v>
      </c>
      <c r="AI56" s="50" t="b">
        <f t="shared" si="31"/>
        <v>1</v>
      </c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</row>
    <row r="57" spans="1:58" s="197" customFormat="1" hidden="1">
      <c r="A57" s="220">
        <f t="shared" si="19"/>
        <v>7</v>
      </c>
      <c r="B57" s="206">
        <f t="shared" si="19"/>
        <v>0</v>
      </c>
      <c r="C57" s="207"/>
      <c r="D57" s="208"/>
      <c r="E57" s="221"/>
      <c r="F57" s="208" t="str">
        <f t="shared" si="23"/>
        <v>ТС</v>
      </c>
      <c r="G57" s="208"/>
      <c r="H57" s="208">
        <f t="shared" si="28"/>
        <v>0</v>
      </c>
      <c r="I57" s="208">
        <f t="shared" si="29"/>
        <v>0</v>
      </c>
      <c r="J57" s="208">
        <f t="shared" si="29"/>
        <v>0</v>
      </c>
      <c r="K57" s="208">
        <f t="shared" si="29"/>
        <v>0</v>
      </c>
      <c r="L57" s="208">
        <f t="shared" si="29"/>
        <v>0</v>
      </c>
      <c r="M57" s="208">
        <f t="shared" si="29"/>
        <v>0</v>
      </c>
      <c r="N57" s="208">
        <f t="shared" si="29"/>
        <v>0</v>
      </c>
      <c r="O57" s="208">
        <f t="shared" si="29"/>
        <v>0</v>
      </c>
      <c r="P57" s="208">
        <f t="shared" si="29"/>
        <v>0</v>
      </c>
      <c r="Q57" s="208">
        <f t="shared" si="29"/>
        <v>0</v>
      </c>
      <c r="R57" s="208">
        <f t="shared" si="30"/>
        <v>0</v>
      </c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>
        <f t="shared" si="22"/>
        <v>0</v>
      </c>
      <c r="AI57" s="208" t="b">
        <f t="shared" si="31"/>
        <v>1</v>
      </c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</row>
    <row r="58" spans="1:58" s="197" customFormat="1" hidden="1">
      <c r="A58" s="220">
        <f t="shared" si="19"/>
        <v>8</v>
      </c>
      <c r="B58" s="206">
        <f t="shared" si="19"/>
        <v>0</v>
      </c>
      <c r="C58" s="207"/>
      <c r="D58" s="208"/>
      <c r="E58" s="221"/>
      <c r="F58" s="208" t="str">
        <f t="shared" si="23"/>
        <v>ТС</v>
      </c>
      <c r="G58" s="208"/>
      <c r="H58" s="208">
        <f t="shared" si="28"/>
        <v>0</v>
      </c>
      <c r="I58" s="208">
        <f t="shared" si="29"/>
        <v>0</v>
      </c>
      <c r="J58" s="208">
        <f t="shared" si="29"/>
        <v>0</v>
      </c>
      <c r="K58" s="208">
        <f t="shared" si="29"/>
        <v>0</v>
      </c>
      <c r="L58" s="208">
        <f t="shared" si="29"/>
        <v>0</v>
      </c>
      <c r="M58" s="208">
        <f t="shared" si="29"/>
        <v>0</v>
      </c>
      <c r="N58" s="208">
        <f t="shared" si="29"/>
        <v>0</v>
      </c>
      <c r="O58" s="208">
        <f t="shared" si="29"/>
        <v>0</v>
      </c>
      <c r="P58" s="208">
        <f t="shared" si="29"/>
        <v>0</v>
      </c>
      <c r="Q58" s="208">
        <f t="shared" si="29"/>
        <v>0</v>
      </c>
      <c r="R58" s="208">
        <f t="shared" si="30"/>
        <v>0</v>
      </c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>
        <f t="shared" si="22"/>
        <v>0</v>
      </c>
      <c r="AI58" s="208" t="b">
        <f t="shared" si="31"/>
        <v>1</v>
      </c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</row>
    <row r="59" spans="1:58" s="197" customFormat="1" hidden="1">
      <c r="A59" s="220">
        <f t="shared" si="19"/>
        <v>9</v>
      </c>
      <c r="B59" s="206">
        <f t="shared" si="19"/>
        <v>0</v>
      </c>
      <c r="C59" s="207"/>
      <c r="D59" s="208"/>
      <c r="E59" s="221"/>
      <c r="F59" s="208" t="str">
        <f t="shared" si="23"/>
        <v>ТС</v>
      </c>
      <c r="G59" s="208"/>
      <c r="H59" s="208">
        <f t="shared" si="28"/>
        <v>0</v>
      </c>
      <c r="I59" s="208">
        <f t="shared" si="29"/>
        <v>0</v>
      </c>
      <c r="J59" s="208">
        <f t="shared" si="29"/>
        <v>0</v>
      </c>
      <c r="K59" s="208">
        <f t="shared" si="29"/>
        <v>0</v>
      </c>
      <c r="L59" s="208">
        <f t="shared" si="29"/>
        <v>0</v>
      </c>
      <c r="M59" s="208">
        <f t="shared" si="29"/>
        <v>0</v>
      </c>
      <c r="N59" s="208">
        <f t="shared" si="29"/>
        <v>0</v>
      </c>
      <c r="O59" s="208">
        <f t="shared" si="29"/>
        <v>0</v>
      </c>
      <c r="P59" s="208">
        <f t="shared" si="29"/>
        <v>0</v>
      </c>
      <c r="Q59" s="208">
        <f t="shared" si="29"/>
        <v>0</v>
      </c>
      <c r="R59" s="208">
        <f t="shared" si="30"/>
        <v>0</v>
      </c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>
        <f t="shared" si="22"/>
        <v>0</v>
      </c>
      <c r="AI59" s="208" t="b">
        <f t="shared" si="31"/>
        <v>1</v>
      </c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</row>
    <row r="60" spans="1:58" hidden="1">
      <c r="A60" s="61">
        <f t="shared" si="19"/>
        <v>10</v>
      </c>
      <c r="B60" s="199">
        <f t="shared" si="19"/>
        <v>0</v>
      </c>
      <c r="C60" s="61"/>
      <c r="D60" s="50"/>
      <c r="E60" s="212"/>
      <c r="F60" s="50" t="str">
        <f t="shared" si="23"/>
        <v>ТС</v>
      </c>
      <c r="G60" s="50"/>
      <c r="H60" s="50"/>
      <c r="I60" s="50">
        <f>$I26/(12*10)*10</f>
        <v>0</v>
      </c>
      <c r="J60" s="50">
        <f t="shared" ref="J60:R61" si="32">$I26/(12*10)*12</f>
        <v>0</v>
      </c>
      <c r="K60" s="50">
        <f t="shared" si="32"/>
        <v>0</v>
      </c>
      <c r="L60" s="50">
        <f t="shared" si="32"/>
        <v>0</v>
      </c>
      <c r="M60" s="50">
        <f t="shared" si="32"/>
        <v>0</v>
      </c>
      <c r="N60" s="50">
        <f t="shared" si="32"/>
        <v>0</v>
      </c>
      <c r="O60" s="50">
        <f t="shared" si="32"/>
        <v>0</v>
      </c>
      <c r="P60" s="50">
        <f t="shared" si="32"/>
        <v>0</v>
      </c>
      <c r="Q60" s="50">
        <f t="shared" si="32"/>
        <v>0</v>
      </c>
      <c r="R60" s="50">
        <f t="shared" si="32"/>
        <v>0</v>
      </c>
      <c r="S60" s="50">
        <f>$I26/(12*10)*2</f>
        <v>0</v>
      </c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>
        <f t="shared" si="22"/>
        <v>0</v>
      </c>
      <c r="AI60" s="50" t="b">
        <f>AH60=I26</f>
        <v>1</v>
      </c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</row>
    <row r="61" spans="1:58" hidden="1">
      <c r="A61" s="211">
        <f t="shared" si="19"/>
        <v>11</v>
      </c>
      <c r="B61" s="199">
        <f t="shared" si="19"/>
        <v>0</v>
      </c>
      <c r="D61" s="222"/>
      <c r="E61" s="223"/>
      <c r="F61" s="222" t="str">
        <f t="shared" si="23"/>
        <v>ТС</v>
      </c>
      <c r="G61" s="224"/>
      <c r="H61" s="224"/>
      <c r="I61" s="224">
        <f>$I27/(12*10)*10</f>
        <v>0</v>
      </c>
      <c r="J61" s="224">
        <f t="shared" si="32"/>
        <v>0</v>
      </c>
      <c r="K61" s="224">
        <f t="shared" si="32"/>
        <v>0</v>
      </c>
      <c r="L61" s="224">
        <f t="shared" si="32"/>
        <v>0</v>
      </c>
      <c r="M61" s="224">
        <f t="shared" si="32"/>
        <v>0</v>
      </c>
      <c r="N61" s="224">
        <f t="shared" si="32"/>
        <v>0</v>
      </c>
      <c r="O61" s="224">
        <f t="shared" si="32"/>
        <v>0</v>
      </c>
      <c r="P61" s="224">
        <f t="shared" si="32"/>
        <v>0</v>
      </c>
      <c r="Q61" s="224">
        <f t="shared" si="32"/>
        <v>0</v>
      </c>
      <c r="R61" s="224">
        <f t="shared" si="32"/>
        <v>0</v>
      </c>
      <c r="S61" s="224">
        <f>$I27/(12*10)*2</f>
        <v>0</v>
      </c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>
        <f t="shared" si="22"/>
        <v>0</v>
      </c>
      <c r="AI61" s="224" t="b">
        <f>AH61=I27</f>
        <v>1</v>
      </c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50"/>
    </row>
    <row r="62" spans="1:58" s="457" customFormat="1">
      <c r="A62" s="456">
        <v>2</v>
      </c>
      <c r="B62" s="459" t="s">
        <v>200</v>
      </c>
      <c r="C62" s="460"/>
      <c r="D62" s="440"/>
      <c r="E62" s="441"/>
      <c r="F62" s="440"/>
      <c r="G62" s="440"/>
      <c r="H62" s="440">
        <f>(H63+H63-H64)/2*0.022</f>
        <v>0</v>
      </c>
      <c r="I62" s="440" t="e">
        <f>((SUM($H63:$I63)-H64)+(SUM($H63:$I63)-SUM($H64:I64)))/2*0.022</f>
        <v>#REF!</v>
      </c>
      <c r="J62" s="440" t="e">
        <f>((SUM($H63:J$63)-SUM($H64:I64)+(SUM($H63:J$63)-SUM($H64:J64)))/2*0.022)</f>
        <v>#REF!</v>
      </c>
      <c r="K62" s="440" t="e">
        <f>((SUM($H63:K$63)-SUM($H64:J64)+(SUM($H63:K$63)-SUM($H64:K64)))/2*0.022)</f>
        <v>#REF!</v>
      </c>
      <c r="L62" s="440" t="e">
        <f>((SUM($H63:L$63)-SUM($H64:K64)+(SUM($H63:L$63)-SUM($H64:L64)))/2*0.022)</f>
        <v>#REF!</v>
      </c>
      <c r="M62" s="440" t="e">
        <f>((SUM($H63:M$63)-SUM($H64:L64)+(SUM($H63:M$63)-SUM($H64:M64)))/2*0.022)</f>
        <v>#REF!</v>
      </c>
      <c r="N62" s="440" t="e">
        <f>((SUM($H63:N$63)-SUM($H64:M64)+(SUM($H63:N$63)-SUM($H64:N64)))/2*0.022)</f>
        <v>#REF!</v>
      </c>
      <c r="O62" s="440" t="e">
        <f>((SUM($H63:O$63)-SUM($H64:N64)+(SUM($H63:O$63)-SUM($H64:O64)))/2*0.022)</f>
        <v>#REF!</v>
      </c>
      <c r="P62" s="440" t="e">
        <f>((SUM($H63:P$63)-SUM($H64:O64)+(SUM($H63:P$63)-SUM($H64:P64)))/2*0.022)</f>
        <v>#REF!</v>
      </c>
      <c r="Q62" s="440" t="e">
        <f>((SUM($H63:Q$63)-SUM($H64:P64)+(SUM($H63:Q$63)-SUM($H64:Q64)))/2*0.022)</f>
        <v>#REF!</v>
      </c>
      <c r="R62" s="440" t="e">
        <f>((SUM($H63:R$63)-SUM($H64:Q64)+(SUM($H63:R$63)-SUM($H64:R64)))/2*0.022)</f>
        <v>#REF!</v>
      </c>
      <c r="S62" s="440" t="e">
        <f>((SUM($H63:S$63)-SUM($H64:R64)+(SUM($H63:S$63)-SUM($H64:S64)))/2*0.022)</f>
        <v>#REF!</v>
      </c>
      <c r="T62" s="440" t="e">
        <f>((SUM($H63:T$63)-SUM($H64:S64)+(SUM($H63:T$63)-SUM($H64:T64)))/2*0.022)</f>
        <v>#REF!</v>
      </c>
      <c r="U62" s="440" t="e">
        <f>((SUM($H63:U$63)-SUM($H64:T64)+(SUM($H63:U$63)-SUM($H64:U64)))/2*0.022)</f>
        <v>#REF!</v>
      </c>
      <c r="V62" s="440"/>
      <c r="W62" s="440"/>
      <c r="X62" s="440"/>
      <c r="Y62" s="440"/>
      <c r="Z62" s="440"/>
      <c r="AA62" s="440"/>
      <c r="AB62" s="440"/>
      <c r="AC62" s="440"/>
      <c r="AD62" s="440"/>
      <c r="AE62" s="440"/>
      <c r="AF62" s="440"/>
      <c r="AG62" s="440"/>
      <c r="AH62" s="440" t="e">
        <f>SUM(H62:AG62)</f>
        <v>#REF!</v>
      </c>
      <c r="AI62" s="440"/>
      <c r="AJ62" s="440"/>
      <c r="AK62" s="440"/>
      <c r="AL62" s="440"/>
      <c r="AM62" s="440"/>
      <c r="AN62" s="440"/>
      <c r="AO62" s="440"/>
      <c r="AP62" s="440"/>
      <c r="AQ62" s="440"/>
      <c r="AR62" s="440"/>
      <c r="AS62" s="440"/>
      <c r="AT62" s="440"/>
      <c r="AU62" s="440"/>
      <c r="AV62" s="440"/>
      <c r="AW62" s="440"/>
      <c r="AX62" s="440"/>
      <c r="AY62" s="440"/>
      <c r="AZ62" s="440"/>
      <c r="BA62" s="440"/>
      <c r="BB62" s="440"/>
      <c r="BC62" s="440"/>
      <c r="BD62" s="440"/>
      <c r="BE62" s="440"/>
      <c r="BF62" s="440" t="e">
        <f>SUM(G62:AG62)</f>
        <v>#REF!</v>
      </c>
    </row>
    <row r="63" spans="1:58">
      <c r="A63" s="211"/>
      <c r="B63" s="199" t="s">
        <v>259</v>
      </c>
      <c r="C63" s="61"/>
      <c r="D63" s="50"/>
      <c r="E63" s="212"/>
      <c r="F63" s="50"/>
      <c r="G63" s="225"/>
      <c r="H63" s="225">
        <f>SUM(H12:H14)</f>
        <v>0</v>
      </c>
      <c r="I63" s="225" t="e">
        <f>SUM(I12:I14)</f>
        <v>#REF!</v>
      </c>
      <c r="J63" s="225" t="e">
        <f>SUM(J12:J14)</f>
        <v>#REF!</v>
      </c>
      <c r="K63" s="225">
        <f>SUM(K12:K14)</f>
        <v>0</v>
      </c>
      <c r="L63" s="225">
        <f t="shared" ref="L63:AC63" si="33">SUM(L12:L14)</f>
        <v>0</v>
      </c>
      <c r="M63" s="225">
        <f t="shared" si="33"/>
        <v>0</v>
      </c>
      <c r="N63" s="225">
        <f t="shared" si="33"/>
        <v>0</v>
      </c>
      <c r="O63" s="225">
        <f t="shared" si="33"/>
        <v>0</v>
      </c>
      <c r="P63" s="225">
        <f t="shared" si="33"/>
        <v>0</v>
      </c>
      <c r="Q63" s="225">
        <f t="shared" si="33"/>
        <v>0</v>
      </c>
      <c r="R63" s="225">
        <f t="shared" si="33"/>
        <v>0</v>
      </c>
      <c r="S63" s="225">
        <f t="shared" si="33"/>
        <v>0</v>
      </c>
      <c r="T63" s="225">
        <f t="shared" si="33"/>
        <v>0</v>
      </c>
      <c r="U63" s="225">
        <f t="shared" si="33"/>
        <v>0</v>
      </c>
      <c r="V63" s="225">
        <f t="shared" si="33"/>
        <v>0</v>
      </c>
      <c r="W63" s="225">
        <f t="shared" si="33"/>
        <v>0</v>
      </c>
      <c r="X63" s="225">
        <f t="shared" si="33"/>
        <v>0</v>
      </c>
      <c r="Y63" s="225">
        <f t="shared" si="33"/>
        <v>0</v>
      </c>
      <c r="Z63" s="225">
        <f t="shared" si="33"/>
        <v>0</v>
      </c>
      <c r="AA63" s="225">
        <f t="shared" si="33"/>
        <v>0</v>
      </c>
      <c r="AB63" s="225">
        <f t="shared" si="33"/>
        <v>0</v>
      </c>
      <c r="AC63" s="225">
        <f t="shared" si="33"/>
        <v>0</v>
      </c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50"/>
    </row>
    <row r="64" spans="1:58">
      <c r="A64" s="211"/>
      <c r="B64" s="199" t="s">
        <v>156</v>
      </c>
      <c r="C64" s="61"/>
      <c r="D64" s="50"/>
      <c r="E64" s="212"/>
      <c r="F64" s="50"/>
      <c r="G64" s="224"/>
      <c r="H64" s="224">
        <f>SUM(H46,H48,H53:H54,H56:H61)</f>
        <v>0</v>
      </c>
      <c r="I64" s="224" t="e">
        <f>SUM(I46:I48)</f>
        <v>#REF!</v>
      </c>
      <c r="J64" s="224" t="e">
        <f t="shared" ref="J64:U64" si="34">SUM(J46:J48)</f>
        <v>#REF!</v>
      </c>
      <c r="K64" s="224" t="e">
        <f t="shared" si="34"/>
        <v>#REF!</v>
      </c>
      <c r="L64" s="224" t="e">
        <f t="shared" si="34"/>
        <v>#REF!</v>
      </c>
      <c r="M64" s="224" t="e">
        <f t="shared" si="34"/>
        <v>#REF!</v>
      </c>
      <c r="N64" s="224" t="e">
        <f t="shared" si="34"/>
        <v>#REF!</v>
      </c>
      <c r="O64" s="224" t="e">
        <f t="shared" si="34"/>
        <v>#REF!</v>
      </c>
      <c r="P64" s="224" t="e">
        <f t="shared" si="34"/>
        <v>#REF!</v>
      </c>
      <c r="Q64" s="224" t="e">
        <f t="shared" si="34"/>
        <v>#REF!</v>
      </c>
      <c r="R64" s="224" t="e">
        <f t="shared" si="34"/>
        <v>#REF!</v>
      </c>
      <c r="S64" s="224" t="e">
        <f t="shared" si="34"/>
        <v>#REF!</v>
      </c>
      <c r="T64" s="224" t="e">
        <f t="shared" si="34"/>
        <v>#REF!</v>
      </c>
      <c r="U64" s="224">
        <f t="shared" si="34"/>
        <v>0</v>
      </c>
      <c r="V64" s="224">
        <f t="shared" ref="V64:AC64" si="35">SUM(V46,V48,V53:V54,V56:V61)</f>
        <v>0</v>
      </c>
      <c r="W64" s="224">
        <f t="shared" si="35"/>
        <v>0</v>
      </c>
      <c r="X64" s="224">
        <f t="shared" si="35"/>
        <v>0</v>
      </c>
      <c r="Y64" s="224">
        <f t="shared" si="35"/>
        <v>0</v>
      </c>
      <c r="Z64" s="224">
        <f t="shared" si="35"/>
        <v>0</v>
      </c>
      <c r="AA64" s="224">
        <f t="shared" si="35"/>
        <v>0</v>
      </c>
      <c r="AB64" s="224">
        <f t="shared" si="35"/>
        <v>0</v>
      </c>
      <c r="AC64" s="224">
        <f t="shared" si="35"/>
        <v>0</v>
      </c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50"/>
    </row>
    <row r="65" spans="1:58">
      <c r="A65" s="211" t="s">
        <v>260</v>
      </c>
      <c r="B65" s="199" t="s">
        <v>261</v>
      </c>
      <c r="C65" s="61"/>
      <c r="D65" s="50"/>
      <c r="E65" s="212"/>
      <c r="F65" s="50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>
        <f>SUM(H65:Z65)</f>
        <v>0</v>
      </c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50"/>
    </row>
    <row r="66" spans="1:58">
      <c r="A66" s="435" t="s">
        <v>262</v>
      </c>
      <c r="B66" s="436" t="s">
        <v>263</v>
      </c>
      <c r="C66" s="61"/>
      <c r="D66" s="50"/>
      <c r="E66" s="212"/>
      <c r="F66" s="50"/>
      <c r="G66" s="225"/>
      <c r="H66" s="444"/>
      <c r="I66" s="225" t="e">
        <f t="shared" ref="I66:U66" si="36">I62</f>
        <v>#REF!</v>
      </c>
      <c r="J66" s="225" t="e">
        <f t="shared" si="36"/>
        <v>#REF!</v>
      </c>
      <c r="K66" s="225" t="e">
        <f t="shared" si="36"/>
        <v>#REF!</v>
      </c>
      <c r="L66" s="225" t="e">
        <f t="shared" si="36"/>
        <v>#REF!</v>
      </c>
      <c r="M66" s="225" t="e">
        <f t="shared" si="36"/>
        <v>#REF!</v>
      </c>
      <c r="N66" s="225" t="e">
        <f t="shared" si="36"/>
        <v>#REF!</v>
      </c>
      <c r="O66" s="225" t="e">
        <f t="shared" si="36"/>
        <v>#REF!</v>
      </c>
      <c r="P66" s="225" t="e">
        <f t="shared" si="36"/>
        <v>#REF!</v>
      </c>
      <c r="Q66" s="225" t="e">
        <f t="shared" si="36"/>
        <v>#REF!</v>
      </c>
      <c r="R66" s="225" t="e">
        <f t="shared" si="36"/>
        <v>#REF!</v>
      </c>
      <c r="S66" s="225" t="e">
        <f t="shared" si="36"/>
        <v>#REF!</v>
      </c>
      <c r="T66" s="225" t="e">
        <f t="shared" si="36"/>
        <v>#REF!</v>
      </c>
      <c r="U66" s="225" t="e">
        <f t="shared" si="36"/>
        <v>#REF!</v>
      </c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4" t="e">
        <f>SUM(H66:Z66)</f>
        <v>#REF!</v>
      </c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50" t="e">
        <f>SUM(G66:AG66)</f>
        <v>#REF!</v>
      </c>
    </row>
    <row r="67" spans="1:58" s="1024" customFormat="1">
      <c r="A67" s="1018">
        <v>3</v>
      </c>
      <c r="B67" s="1019" t="s">
        <v>264</v>
      </c>
      <c r="C67" s="1018" t="s">
        <v>265</v>
      </c>
      <c r="D67" s="1020"/>
      <c r="E67" s="1021"/>
      <c r="F67" s="1020"/>
      <c r="G67" s="1022"/>
      <c r="H67" s="1022"/>
      <c r="I67" s="1022"/>
      <c r="J67" s="1022"/>
      <c r="K67" s="1022"/>
      <c r="L67" s="1022" t="e">
        <f t="shared" ref="L67:Z67" si="37">SUM(L68:L69)</f>
        <v>#REF!</v>
      </c>
      <c r="M67" s="1022">
        <f t="shared" si="37"/>
        <v>0</v>
      </c>
      <c r="N67" s="1022">
        <f t="shared" si="37"/>
        <v>0</v>
      </c>
      <c r="O67" s="1022">
        <f t="shared" si="37"/>
        <v>0</v>
      </c>
      <c r="P67" s="1022">
        <f t="shared" si="37"/>
        <v>0</v>
      </c>
      <c r="Q67" s="1022">
        <f t="shared" si="37"/>
        <v>0</v>
      </c>
      <c r="R67" s="1022">
        <f t="shared" si="37"/>
        <v>0</v>
      </c>
      <c r="S67" s="1022">
        <f t="shared" si="37"/>
        <v>0</v>
      </c>
      <c r="T67" s="1022">
        <f t="shared" si="37"/>
        <v>0</v>
      </c>
      <c r="U67" s="1022">
        <f t="shared" si="37"/>
        <v>0</v>
      </c>
      <c r="V67" s="1022">
        <f t="shared" si="37"/>
        <v>0</v>
      </c>
      <c r="W67" s="1022">
        <f t="shared" si="37"/>
        <v>0</v>
      </c>
      <c r="X67" s="1022">
        <f t="shared" si="37"/>
        <v>0</v>
      </c>
      <c r="Y67" s="1022">
        <f t="shared" si="37"/>
        <v>0</v>
      </c>
      <c r="Z67" s="1022">
        <f t="shared" si="37"/>
        <v>0</v>
      </c>
      <c r="AA67" s="1022"/>
      <c r="AB67" s="1022"/>
      <c r="AC67" s="1022"/>
      <c r="AD67" s="1022"/>
      <c r="AE67" s="1022"/>
      <c r="AF67" s="1022"/>
      <c r="AG67" s="1022"/>
      <c r="AH67" s="1023">
        <f>SUM(AH68:AH69)</f>
        <v>0</v>
      </c>
      <c r="AI67" s="1023"/>
      <c r="AJ67" s="1023"/>
      <c r="AK67" s="1023"/>
      <c r="AL67" s="1023"/>
      <c r="AM67" s="1023"/>
      <c r="AN67" s="1023"/>
      <c r="AO67" s="1023"/>
      <c r="AP67" s="1023"/>
      <c r="AQ67" s="1023"/>
      <c r="AR67" s="1023"/>
      <c r="AS67" s="1023"/>
      <c r="AT67" s="1023"/>
      <c r="AU67" s="1023"/>
      <c r="AV67" s="1023"/>
      <c r="AW67" s="1023"/>
      <c r="AX67" s="1023"/>
      <c r="AY67" s="1023"/>
      <c r="AZ67" s="1023"/>
      <c r="BA67" s="1023"/>
      <c r="BB67" s="1023"/>
      <c r="BC67" s="1023"/>
      <c r="BD67" s="1023"/>
      <c r="BE67" s="1023"/>
      <c r="BF67" s="1020"/>
    </row>
    <row r="68" spans="1:58">
      <c r="A68" s="61"/>
      <c r="B68" s="199" t="s">
        <v>266</v>
      </c>
      <c r="C68" s="61"/>
      <c r="D68" s="163">
        <v>0.03</v>
      </c>
      <c r="E68" s="212"/>
      <c r="F68" s="50"/>
      <c r="G68" s="224"/>
      <c r="H68" s="224"/>
      <c r="I68" s="224" t="e">
        <f>($G11-H11)*$D68</f>
        <v>#REF!</v>
      </c>
      <c r="J68" s="224" t="e">
        <f>($G11-I11)*$D68</f>
        <v>#REF!</v>
      </c>
      <c r="K68" s="224" t="e">
        <f>($G11-I11-J11)*$D68</f>
        <v>#REF!</v>
      </c>
      <c r="L68" s="224" t="e">
        <f>($G11-SUM($I11:K11))*$D68</f>
        <v>#REF!</v>
      </c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50"/>
    </row>
    <row r="69" spans="1:58" ht="15.75" customHeight="1">
      <c r="A69" s="61"/>
      <c r="B69" s="199" t="s">
        <v>267</v>
      </c>
      <c r="C69" s="61" t="s">
        <v>63</v>
      </c>
      <c r="D69" s="163">
        <v>0.03</v>
      </c>
      <c r="E69" s="212"/>
      <c r="F69" s="50"/>
      <c r="G69" s="224"/>
      <c r="H69" s="224"/>
      <c r="I69" s="224" t="e">
        <f>I68*$D69</f>
        <v>#REF!</v>
      </c>
      <c r="J69" s="224" t="e">
        <f>J68*$D69</f>
        <v>#REF!</v>
      </c>
      <c r="K69" s="224" t="e">
        <f>K68*$D69</f>
        <v>#REF!</v>
      </c>
      <c r="L69" s="224" t="e">
        <f>L68*$D69</f>
        <v>#REF!</v>
      </c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50"/>
    </row>
  </sheetData>
  <mergeCells count="2">
    <mergeCell ref="A1:BF1"/>
    <mergeCell ref="A10:C10"/>
  </mergeCells>
  <pageMargins left="0.7" right="0.7" top="0.75" bottom="0.75" header="0.3" footer="0.3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Z150"/>
  <sheetViews>
    <sheetView view="pageBreakPreview" zoomScaleNormal="80" zoomScaleSheetLayoutView="100" workbookViewId="0">
      <pane xSplit="3" ySplit="2" topLeftCell="D69" activePane="bottomRight" state="frozen"/>
      <selection pane="topRight" activeCell="D1" sqref="D1"/>
      <selection pane="bottomLeft" activeCell="A4" sqref="A4"/>
      <selection pane="bottomRight" activeCell="I69" sqref="I69"/>
    </sheetView>
  </sheetViews>
  <sheetFormatPr defaultColWidth="9.140625" defaultRowHeight="15" outlineLevelRow="1" outlineLevelCol="1"/>
  <cols>
    <col min="1" max="1" width="6.5703125" style="178" customWidth="1"/>
    <col min="2" max="2" width="29.7109375" style="179" customWidth="1"/>
    <col min="3" max="3" width="9.140625" style="180" customWidth="1"/>
    <col min="4" max="6" width="13.7109375" style="181" customWidth="1" outlineLevel="1"/>
    <col min="7" max="7" width="11.85546875" style="197" customWidth="1" outlineLevel="1"/>
    <col min="8" max="9" width="14.85546875" style="3" customWidth="1" outlineLevel="1"/>
    <col min="10" max="15" width="11.85546875" style="13" customWidth="1" outlineLevel="1"/>
    <col min="16" max="27" width="11.85546875" style="13" customWidth="1"/>
    <col min="28" max="33" width="11.85546875" style="13" customWidth="1" outlineLevel="1"/>
    <col min="34" max="39" width="11.85546875" style="11" customWidth="1" outlineLevel="1"/>
    <col min="40" max="45" width="11.85546875" style="11" customWidth="1"/>
    <col min="46" max="47" width="15" style="3" hidden="1" customWidth="1"/>
    <col min="48" max="48" width="15.5703125" style="50" customWidth="1"/>
    <col min="49" max="49" width="11.85546875" style="3" customWidth="1"/>
    <col min="50" max="50" width="26.5703125" style="3" customWidth="1"/>
    <col min="51" max="51" width="10.85546875" style="3" bestFit="1" customWidth="1"/>
    <col min="52" max="16384" width="9.140625" style="3"/>
  </cols>
  <sheetData>
    <row r="1" spans="1:48" ht="36" customHeight="1" thickBot="1">
      <c r="A1" s="1764" t="s">
        <v>288</v>
      </c>
      <c r="B1" s="1764"/>
      <c r="C1" s="1764"/>
      <c r="D1" s="1765"/>
      <c r="E1" s="1765"/>
      <c r="F1" s="1765"/>
      <c r="G1" s="1765"/>
      <c r="H1" s="1765"/>
      <c r="I1" s="1765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1"/>
      <c r="AU1" s="1"/>
      <c r="AV1" s="461"/>
    </row>
    <row r="2" spans="1:48" s="13" customFormat="1" ht="43.5" customHeight="1">
      <c r="A2" s="4" t="s">
        <v>0</v>
      </c>
      <c r="B2" s="5" t="s">
        <v>1</v>
      </c>
      <c r="C2" s="6" t="s">
        <v>2</v>
      </c>
      <c r="D2" s="1755" t="s">
        <v>300</v>
      </c>
      <c r="E2" s="1756"/>
      <c r="F2" s="1757"/>
      <c r="G2" s="1758" t="s">
        <v>289</v>
      </c>
      <c r="H2" s="1759"/>
      <c r="I2" s="1760"/>
      <c r="J2" s="1761" t="s">
        <v>290</v>
      </c>
      <c r="K2" s="1762"/>
      <c r="L2" s="1763"/>
      <c r="M2" s="1761" t="s">
        <v>291</v>
      </c>
      <c r="N2" s="1762"/>
      <c r="O2" s="1763"/>
      <c r="P2" s="1768" t="s">
        <v>292</v>
      </c>
      <c r="Q2" s="1769"/>
      <c r="R2" s="1845"/>
      <c r="S2" s="1761" t="s">
        <v>293</v>
      </c>
      <c r="T2" s="1762"/>
      <c r="U2" s="1763"/>
      <c r="V2" s="1771" t="s">
        <v>294</v>
      </c>
      <c r="W2" s="1772"/>
      <c r="X2" s="1773"/>
      <c r="Y2" s="1761" t="s">
        <v>295</v>
      </c>
      <c r="Z2" s="1762"/>
      <c r="AA2" s="1762"/>
      <c r="AB2" s="1761" t="s">
        <v>296</v>
      </c>
      <c r="AC2" s="1762"/>
      <c r="AD2" s="1763"/>
      <c r="AE2" s="1771" t="s">
        <v>297</v>
      </c>
      <c r="AF2" s="1772"/>
      <c r="AG2" s="1773"/>
      <c r="AH2" s="1761" t="s">
        <v>298</v>
      </c>
      <c r="AI2" s="1762"/>
      <c r="AJ2" s="1763"/>
      <c r="AK2" s="1761" t="s">
        <v>299</v>
      </c>
      <c r="AL2" s="1762"/>
      <c r="AM2" s="1763"/>
      <c r="AN2" s="1761" t="s">
        <v>307</v>
      </c>
      <c r="AO2" s="1762"/>
      <c r="AP2" s="1763"/>
      <c r="AQ2" s="1761" t="s">
        <v>308</v>
      </c>
      <c r="AR2" s="1762"/>
      <c r="AS2" s="1763"/>
      <c r="AT2" s="130"/>
      <c r="AU2" s="628"/>
      <c r="AV2" s="747" t="s">
        <v>23</v>
      </c>
    </row>
    <row r="3" spans="1:48" s="13" customFormat="1" ht="25.5" customHeight="1">
      <c r="A3" s="4"/>
      <c r="B3" s="5"/>
      <c r="C3" s="6"/>
      <c r="D3" s="487" t="s">
        <v>235</v>
      </c>
      <c r="E3" s="8" t="s">
        <v>195</v>
      </c>
      <c r="F3" s="488" t="s">
        <v>197</v>
      </c>
      <c r="G3" s="534" t="s">
        <v>235</v>
      </c>
      <c r="H3" s="449" t="s">
        <v>195</v>
      </c>
      <c r="I3" s="702" t="s">
        <v>236</v>
      </c>
      <c r="J3" s="360" t="s">
        <v>235</v>
      </c>
      <c r="K3" s="6" t="s">
        <v>195</v>
      </c>
      <c r="L3" s="583" t="s">
        <v>236</v>
      </c>
      <c r="M3" s="385" t="s">
        <v>235</v>
      </c>
      <c r="N3" s="6" t="s">
        <v>195</v>
      </c>
      <c r="O3" s="583" t="s">
        <v>236</v>
      </c>
      <c r="P3" s="385" t="s">
        <v>235</v>
      </c>
      <c r="Q3" s="6" t="s">
        <v>195</v>
      </c>
      <c r="R3" s="384" t="s">
        <v>236</v>
      </c>
      <c r="S3" s="385" t="s">
        <v>235</v>
      </c>
      <c r="T3" s="6" t="s">
        <v>195</v>
      </c>
      <c r="U3" s="583" t="s">
        <v>236</v>
      </c>
      <c r="V3" s="385" t="s">
        <v>235</v>
      </c>
      <c r="W3" s="6" t="s">
        <v>195</v>
      </c>
      <c r="X3" s="583" t="s">
        <v>236</v>
      </c>
      <c r="Y3" s="385" t="s">
        <v>235</v>
      </c>
      <c r="Z3" s="6" t="s">
        <v>195</v>
      </c>
      <c r="AA3" s="384" t="s">
        <v>236</v>
      </c>
      <c r="AB3" s="412" t="s">
        <v>235</v>
      </c>
      <c r="AC3" s="5" t="s">
        <v>195</v>
      </c>
      <c r="AD3" s="359" t="s">
        <v>236</v>
      </c>
      <c r="AE3" s="412" t="s">
        <v>235</v>
      </c>
      <c r="AF3" s="5" t="s">
        <v>195</v>
      </c>
      <c r="AG3" s="359" t="s">
        <v>236</v>
      </c>
      <c r="AH3" s="412" t="s">
        <v>235</v>
      </c>
      <c r="AI3" s="5" t="s">
        <v>195</v>
      </c>
      <c r="AJ3" s="359" t="s">
        <v>236</v>
      </c>
      <c r="AK3" s="412" t="s">
        <v>235</v>
      </c>
      <c r="AL3" s="5" t="s">
        <v>195</v>
      </c>
      <c r="AM3" s="359" t="s">
        <v>236</v>
      </c>
      <c r="AN3" s="412" t="s">
        <v>235</v>
      </c>
      <c r="AO3" s="5" t="s">
        <v>195</v>
      </c>
      <c r="AP3" s="359" t="s">
        <v>236</v>
      </c>
      <c r="AQ3" s="412" t="s">
        <v>235</v>
      </c>
      <c r="AR3" s="5" t="s">
        <v>195</v>
      </c>
      <c r="AS3" s="359" t="s">
        <v>236</v>
      </c>
      <c r="AT3" s="130"/>
      <c r="AU3" s="628"/>
      <c r="AV3" s="748"/>
    </row>
    <row r="4" spans="1:48" s="13" customFormat="1">
      <c r="A4" s="1749" t="s">
        <v>24</v>
      </c>
      <c r="B4" s="1750"/>
      <c r="C4" s="1751"/>
      <c r="D4" s="489"/>
      <c r="E4" s="14"/>
      <c r="F4" s="490"/>
      <c r="G4" s="536"/>
      <c r="H4" s="285"/>
      <c r="I4" s="703"/>
      <c r="J4" s="299"/>
      <c r="K4" s="10"/>
      <c r="L4" s="326"/>
      <c r="M4" s="386"/>
      <c r="N4" s="16"/>
      <c r="O4" s="592"/>
      <c r="P4" s="299"/>
      <c r="Q4" s="10"/>
      <c r="R4" s="389"/>
      <c r="S4" s="299"/>
      <c r="T4" s="10"/>
      <c r="U4" s="326"/>
      <c r="V4" s="299"/>
      <c r="W4" s="10"/>
      <c r="X4" s="326"/>
      <c r="Y4" s="299"/>
      <c r="Z4" s="10"/>
      <c r="AA4" s="389"/>
      <c r="AB4" s="299"/>
      <c r="AC4" s="10"/>
      <c r="AD4" s="326"/>
      <c r="AE4" s="299"/>
      <c r="AF4" s="10"/>
      <c r="AG4" s="326"/>
      <c r="AH4" s="299"/>
      <c r="AI4" s="10"/>
      <c r="AJ4" s="326"/>
      <c r="AK4" s="299"/>
      <c r="AL4" s="10"/>
      <c r="AM4" s="326"/>
      <c r="AN4" s="299"/>
      <c r="AO4" s="10"/>
      <c r="AP4" s="326"/>
      <c r="AQ4" s="299"/>
      <c r="AR4" s="10"/>
      <c r="AS4" s="326"/>
      <c r="AT4" s="130"/>
      <c r="AU4" s="628"/>
      <c r="AV4" s="688"/>
    </row>
    <row r="5" spans="1:48" s="13" customFormat="1">
      <c r="A5" s="4" t="s">
        <v>25</v>
      </c>
      <c r="B5" s="5" t="s">
        <v>26</v>
      </c>
      <c r="C5" s="6" t="s">
        <v>27</v>
      </c>
      <c r="D5" s="491">
        <f>D6+D7</f>
        <v>2479.9</v>
      </c>
      <c r="E5" s="17"/>
      <c r="F5" s="492"/>
      <c r="G5" s="538">
        <f>G6+G7</f>
        <v>2327.87</v>
      </c>
      <c r="H5" s="342"/>
      <c r="I5" s="544"/>
      <c r="J5" s="344">
        <f>J6+J7</f>
        <v>2315.2800000000002</v>
      </c>
      <c r="K5" s="345"/>
      <c r="L5" s="584"/>
      <c r="M5" s="300">
        <f>M6+M7</f>
        <v>2299.09</v>
      </c>
      <c r="N5" s="18"/>
      <c r="O5" s="301"/>
      <c r="P5" s="300">
        <f>P6+P7</f>
        <v>2299.09</v>
      </c>
      <c r="Q5" s="18"/>
      <c r="R5" s="295"/>
      <c r="S5" s="300">
        <f>S6+S7</f>
        <v>2299.09</v>
      </c>
      <c r="T5" s="18"/>
      <c r="U5" s="301"/>
      <c r="V5" s="300">
        <f>V6+V7</f>
        <v>2299.09</v>
      </c>
      <c r="W5" s="18"/>
      <c r="X5" s="301"/>
      <c r="Y5" s="300">
        <f>Y6+Y7</f>
        <v>2299.09</v>
      </c>
      <c r="Z5" s="18"/>
      <c r="AA5" s="295"/>
      <c r="AB5" s="300">
        <f>AB6+AB7</f>
        <v>2299.09</v>
      </c>
      <c r="AC5" s="18"/>
      <c r="AD5" s="301"/>
      <c r="AE5" s="300">
        <f>AE6+AE7</f>
        <v>2299.09</v>
      </c>
      <c r="AF5" s="18"/>
      <c r="AG5" s="301"/>
      <c r="AH5" s="300">
        <f>AH6+AH7</f>
        <v>2299.09</v>
      </c>
      <c r="AI5" s="18"/>
      <c r="AJ5" s="301"/>
      <c r="AK5" s="300">
        <f>AK6+AK7</f>
        <v>2299.09</v>
      </c>
      <c r="AL5" s="18"/>
      <c r="AM5" s="301"/>
      <c r="AN5" s="300">
        <f>AN6+AN7</f>
        <v>2299.09</v>
      </c>
      <c r="AO5" s="18"/>
      <c r="AP5" s="301"/>
      <c r="AQ5" s="300">
        <f>AQ6+AQ7</f>
        <v>2299.09</v>
      </c>
      <c r="AR5" s="18"/>
      <c r="AS5" s="301"/>
      <c r="AT5" s="596"/>
      <c r="AU5" s="629"/>
      <c r="AV5" s="688"/>
    </row>
    <row r="6" spans="1:48" s="13" customFormat="1">
      <c r="A6" s="4" t="s">
        <v>28</v>
      </c>
      <c r="B6" s="5" t="s">
        <v>29</v>
      </c>
      <c r="C6" s="6" t="s">
        <v>27</v>
      </c>
      <c r="D6" s="489"/>
      <c r="E6" s="14"/>
      <c r="F6" s="490"/>
      <c r="G6" s="538"/>
      <c r="H6" s="342"/>
      <c r="I6" s="544"/>
      <c r="J6" s="344"/>
      <c r="K6" s="345"/>
      <c r="L6" s="584"/>
      <c r="M6" s="300"/>
      <c r="N6" s="18"/>
      <c r="O6" s="301"/>
      <c r="P6" s="300"/>
      <c r="Q6" s="18"/>
      <c r="R6" s="295"/>
      <c r="S6" s="300"/>
      <c r="T6" s="18"/>
      <c r="U6" s="301"/>
      <c r="V6" s="300"/>
      <c r="W6" s="18"/>
      <c r="X6" s="301"/>
      <c r="Y6" s="300"/>
      <c r="Z6" s="18"/>
      <c r="AA6" s="295"/>
      <c r="AB6" s="300"/>
      <c r="AC6" s="18"/>
      <c r="AD6" s="301"/>
      <c r="AE6" s="300"/>
      <c r="AF6" s="18"/>
      <c r="AG6" s="301"/>
      <c r="AH6" s="300"/>
      <c r="AI6" s="18"/>
      <c r="AJ6" s="301"/>
      <c r="AK6" s="300"/>
      <c r="AL6" s="18"/>
      <c r="AM6" s="301"/>
      <c r="AN6" s="300"/>
      <c r="AO6" s="18"/>
      <c r="AP6" s="301"/>
      <c r="AQ6" s="300"/>
      <c r="AR6" s="18"/>
      <c r="AS6" s="301"/>
      <c r="AT6" s="596"/>
      <c r="AU6" s="629"/>
      <c r="AV6" s="688"/>
    </row>
    <row r="7" spans="1:48" s="26" customFormat="1" ht="14.25">
      <c r="A7" s="19" t="s">
        <v>30</v>
      </c>
      <c r="B7" s="20" t="s">
        <v>31</v>
      </c>
      <c r="C7" s="21" t="s">
        <v>27</v>
      </c>
      <c r="D7" s="493">
        <f>D16</f>
        <v>2479.9</v>
      </c>
      <c r="E7" s="22">
        <f>D7</f>
        <v>2479.9</v>
      </c>
      <c r="F7" s="494"/>
      <c r="G7" s="540">
        <f>G16</f>
        <v>2327.87</v>
      </c>
      <c r="H7" s="346">
        <f>G7</f>
        <v>2327.87</v>
      </c>
      <c r="I7" s="543"/>
      <c r="J7" s="348">
        <f>J16</f>
        <v>2315.2800000000002</v>
      </c>
      <c r="K7" s="349">
        <f>J7</f>
        <v>2315.2800000000002</v>
      </c>
      <c r="L7" s="585"/>
      <c r="M7" s="302">
        <f>M16</f>
        <v>2299.09</v>
      </c>
      <c r="N7" s="24">
        <f>M7</f>
        <v>2299.09</v>
      </c>
      <c r="O7" s="303"/>
      <c r="P7" s="302">
        <f>P16</f>
        <v>2299.09</v>
      </c>
      <c r="Q7" s="24">
        <f>P7</f>
        <v>2299.09</v>
      </c>
      <c r="R7" s="408"/>
      <c r="S7" s="302">
        <f>S16</f>
        <v>2299.09</v>
      </c>
      <c r="T7" s="24">
        <f>S7</f>
        <v>2299.09</v>
      </c>
      <c r="U7" s="303"/>
      <c r="V7" s="302">
        <f>V16</f>
        <v>2299.09</v>
      </c>
      <c r="W7" s="24">
        <f>V7</f>
        <v>2299.09</v>
      </c>
      <c r="X7" s="303"/>
      <c r="Y7" s="302">
        <f>Y16</f>
        <v>2299.09</v>
      </c>
      <c r="Z7" s="24">
        <f>Y7</f>
        <v>2299.09</v>
      </c>
      <c r="AA7" s="408"/>
      <c r="AB7" s="302">
        <f>AB16</f>
        <v>2299.09</v>
      </c>
      <c r="AC7" s="24">
        <f>AB7</f>
        <v>2299.09</v>
      </c>
      <c r="AD7" s="303"/>
      <c r="AE7" s="302">
        <f>AE16</f>
        <v>2299.09</v>
      </c>
      <c r="AF7" s="24">
        <f>AE7</f>
        <v>2299.09</v>
      </c>
      <c r="AG7" s="303"/>
      <c r="AH7" s="302">
        <f>AH16</f>
        <v>2299.09</v>
      </c>
      <c r="AI7" s="24">
        <f>AH7</f>
        <v>2299.09</v>
      </c>
      <c r="AJ7" s="303"/>
      <c r="AK7" s="302">
        <f>AK16</f>
        <v>2299.09</v>
      </c>
      <c r="AL7" s="24">
        <f>AK7</f>
        <v>2299.09</v>
      </c>
      <c r="AM7" s="303"/>
      <c r="AN7" s="302">
        <f>AN16</f>
        <v>2299.09</v>
      </c>
      <c r="AO7" s="24">
        <f>AN7</f>
        <v>2299.09</v>
      </c>
      <c r="AP7" s="303"/>
      <c r="AQ7" s="302">
        <f>AQ16</f>
        <v>2299.09</v>
      </c>
      <c r="AR7" s="24">
        <f>AQ7</f>
        <v>2299.09</v>
      </c>
      <c r="AS7" s="303"/>
      <c r="AT7" s="597"/>
      <c r="AU7" s="630"/>
      <c r="AV7" s="688"/>
    </row>
    <row r="8" spans="1:48" s="13" customFormat="1">
      <c r="A8" s="4" t="s">
        <v>32</v>
      </c>
      <c r="B8" s="5" t="s">
        <v>33</v>
      </c>
      <c r="C8" s="6" t="s">
        <v>27</v>
      </c>
      <c r="D8" s="489"/>
      <c r="E8" s="14"/>
      <c r="F8" s="495">
        <f>F17</f>
        <v>715.7</v>
      </c>
      <c r="G8" s="538"/>
      <c r="H8" s="450"/>
      <c r="I8" s="704">
        <f>I17</f>
        <v>494.17</v>
      </c>
      <c r="J8" s="344"/>
      <c r="K8" s="345"/>
      <c r="L8" s="584">
        <f>L17</f>
        <v>481.58</v>
      </c>
      <c r="M8" s="300"/>
      <c r="N8" s="18"/>
      <c r="O8" s="301">
        <f>O17</f>
        <v>465.39</v>
      </c>
      <c r="P8" s="300"/>
      <c r="Q8" s="18"/>
      <c r="R8" s="295">
        <f>R17</f>
        <v>465.39</v>
      </c>
      <c r="S8" s="300"/>
      <c r="T8" s="18"/>
      <c r="U8" s="301">
        <f>U17</f>
        <v>465.39</v>
      </c>
      <c r="V8" s="300"/>
      <c r="W8" s="18"/>
      <c r="X8" s="301">
        <f>X17</f>
        <v>465.39</v>
      </c>
      <c r="Y8" s="300"/>
      <c r="Z8" s="18"/>
      <c r="AA8" s="295">
        <f>AA17</f>
        <v>465.39</v>
      </c>
      <c r="AB8" s="300"/>
      <c r="AC8" s="18"/>
      <c r="AD8" s="301">
        <f>AD17</f>
        <v>465.39</v>
      </c>
      <c r="AE8" s="300"/>
      <c r="AF8" s="18"/>
      <c r="AG8" s="301">
        <f>AG17</f>
        <v>465.39</v>
      </c>
      <c r="AH8" s="300"/>
      <c r="AI8" s="18"/>
      <c r="AJ8" s="301">
        <f>AJ17</f>
        <v>465.39</v>
      </c>
      <c r="AK8" s="300"/>
      <c r="AL8" s="18"/>
      <c r="AM8" s="301">
        <f>AM17</f>
        <v>465.39</v>
      </c>
      <c r="AN8" s="300"/>
      <c r="AO8" s="18"/>
      <c r="AP8" s="301">
        <f>AP17</f>
        <v>465.39</v>
      </c>
      <c r="AQ8" s="300"/>
      <c r="AR8" s="18"/>
      <c r="AS8" s="301">
        <f>AS17</f>
        <v>465.39</v>
      </c>
      <c r="AT8" s="596"/>
      <c r="AU8" s="629"/>
      <c r="AV8" s="688"/>
    </row>
    <row r="9" spans="1:48" s="13" customFormat="1" ht="24" hidden="1">
      <c r="A9" s="4"/>
      <c r="B9" s="5" t="s">
        <v>34</v>
      </c>
      <c r="C9" s="6"/>
      <c r="D9" s="489"/>
      <c r="E9" s="14"/>
      <c r="F9" s="490"/>
      <c r="G9" s="538"/>
      <c r="H9" s="350"/>
      <c r="I9" s="542"/>
      <c r="J9" s="351"/>
      <c r="K9" s="352"/>
      <c r="L9" s="586"/>
      <c r="M9" s="304"/>
      <c r="N9" s="27"/>
      <c r="O9" s="305"/>
      <c r="P9" s="304"/>
      <c r="Q9" s="27"/>
      <c r="R9" s="398"/>
      <c r="S9" s="304"/>
      <c r="T9" s="27"/>
      <c r="U9" s="305"/>
      <c r="V9" s="304"/>
      <c r="W9" s="27"/>
      <c r="X9" s="305"/>
      <c r="Y9" s="304"/>
      <c r="Z9" s="27"/>
      <c r="AA9" s="398"/>
      <c r="AB9" s="304"/>
      <c r="AC9" s="27"/>
      <c r="AD9" s="305"/>
      <c r="AE9" s="304"/>
      <c r="AF9" s="27"/>
      <c r="AG9" s="305"/>
      <c r="AH9" s="304"/>
      <c r="AI9" s="27"/>
      <c r="AJ9" s="305"/>
      <c r="AK9" s="304"/>
      <c r="AL9" s="27"/>
      <c r="AM9" s="305"/>
      <c r="AN9" s="304"/>
      <c r="AO9" s="27"/>
      <c r="AP9" s="305"/>
      <c r="AQ9" s="304"/>
      <c r="AR9" s="27"/>
      <c r="AS9" s="305"/>
      <c r="AT9" s="596"/>
      <c r="AU9" s="629"/>
      <c r="AV9" s="688"/>
    </row>
    <row r="10" spans="1:48" s="32" customFormat="1" ht="24" hidden="1">
      <c r="A10" s="28" t="s">
        <v>35</v>
      </c>
      <c r="B10" s="29" t="s">
        <v>36</v>
      </c>
      <c r="C10" s="30" t="s">
        <v>27</v>
      </c>
      <c r="D10" s="489"/>
      <c r="E10" s="14"/>
      <c r="F10" s="490"/>
      <c r="G10" s="538"/>
      <c r="H10" s="347"/>
      <c r="I10" s="541"/>
      <c r="J10" s="348"/>
      <c r="K10" s="349"/>
      <c r="L10" s="585"/>
      <c r="M10" s="302"/>
      <c r="N10" s="24"/>
      <c r="O10" s="303"/>
      <c r="P10" s="302"/>
      <c r="Q10" s="24"/>
      <c r="R10" s="408"/>
      <c r="S10" s="302"/>
      <c r="T10" s="24"/>
      <c r="U10" s="303"/>
      <c r="V10" s="302"/>
      <c r="W10" s="24"/>
      <c r="X10" s="303"/>
      <c r="Y10" s="302"/>
      <c r="Z10" s="24"/>
      <c r="AA10" s="408"/>
      <c r="AB10" s="302"/>
      <c r="AC10" s="24"/>
      <c r="AD10" s="303"/>
      <c r="AE10" s="302"/>
      <c r="AF10" s="24"/>
      <c r="AG10" s="303"/>
      <c r="AH10" s="302"/>
      <c r="AI10" s="24"/>
      <c r="AJ10" s="303"/>
      <c r="AK10" s="302"/>
      <c r="AL10" s="24"/>
      <c r="AM10" s="303"/>
      <c r="AN10" s="302"/>
      <c r="AO10" s="24"/>
      <c r="AP10" s="303"/>
      <c r="AQ10" s="302"/>
      <c r="AR10" s="24"/>
      <c r="AS10" s="303"/>
      <c r="AT10" s="597"/>
      <c r="AU10" s="630"/>
      <c r="AV10" s="688"/>
    </row>
    <row r="11" spans="1:48" s="13" customFormat="1" ht="12" hidden="1" customHeight="1">
      <c r="A11" s="4"/>
      <c r="B11" s="5"/>
      <c r="C11" s="30" t="s">
        <v>27</v>
      </c>
      <c r="D11" s="489"/>
      <c r="E11" s="14"/>
      <c r="F11" s="490"/>
      <c r="G11" s="538"/>
      <c r="H11" s="350"/>
      <c r="I11" s="542"/>
      <c r="J11" s="351"/>
      <c r="K11" s="352"/>
      <c r="L11" s="586"/>
      <c r="M11" s="304"/>
      <c r="N11" s="27"/>
      <c r="O11" s="305"/>
      <c r="P11" s="304"/>
      <c r="Q11" s="27"/>
      <c r="R11" s="398"/>
      <c r="S11" s="304"/>
      <c r="T11" s="27"/>
      <c r="U11" s="305"/>
      <c r="V11" s="304"/>
      <c r="W11" s="27"/>
      <c r="X11" s="305"/>
      <c r="Y11" s="304"/>
      <c r="Z11" s="27"/>
      <c r="AA11" s="398"/>
      <c r="AB11" s="304"/>
      <c r="AC11" s="27"/>
      <c r="AD11" s="305"/>
      <c r="AE11" s="304"/>
      <c r="AF11" s="27"/>
      <c r="AG11" s="305"/>
      <c r="AH11" s="304"/>
      <c r="AI11" s="27"/>
      <c r="AJ11" s="305"/>
      <c r="AK11" s="304"/>
      <c r="AL11" s="27"/>
      <c r="AM11" s="305"/>
      <c r="AN11" s="304"/>
      <c r="AO11" s="27"/>
      <c r="AP11" s="305"/>
      <c r="AQ11" s="304"/>
      <c r="AR11" s="27"/>
      <c r="AS11" s="305"/>
      <c r="AT11" s="598"/>
      <c r="AU11" s="631"/>
      <c r="AV11" s="688"/>
    </row>
    <row r="12" spans="1:48" s="13" customFormat="1" hidden="1">
      <c r="A12" s="4"/>
      <c r="B12" s="5"/>
      <c r="C12" s="30" t="s">
        <v>27</v>
      </c>
      <c r="D12" s="489"/>
      <c r="E12" s="14"/>
      <c r="F12" s="490"/>
      <c r="G12" s="538"/>
      <c r="H12" s="350"/>
      <c r="I12" s="542"/>
      <c r="J12" s="351"/>
      <c r="K12" s="352"/>
      <c r="L12" s="586"/>
      <c r="M12" s="304"/>
      <c r="N12" s="27"/>
      <c r="O12" s="305"/>
      <c r="P12" s="304"/>
      <c r="Q12" s="27"/>
      <c r="R12" s="398"/>
      <c r="S12" s="304"/>
      <c r="T12" s="27"/>
      <c r="U12" s="305"/>
      <c r="V12" s="304"/>
      <c r="W12" s="27"/>
      <c r="X12" s="305"/>
      <c r="Y12" s="304"/>
      <c r="Z12" s="27"/>
      <c r="AA12" s="398"/>
      <c r="AB12" s="304"/>
      <c r="AC12" s="27"/>
      <c r="AD12" s="305"/>
      <c r="AE12" s="304"/>
      <c r="AF12" s="27"/>
      <c r="AG12" s="305"/>
      <c r="AH12" s="304"/>
      <c r="AI12" s="27"/>
      <c r="AJ12" s="305"/>
      <c r="AK12" s="304"/>
      <c r="AL12" s="27"/>
      <c r="AM12" s="305"/>
      <c r="AN12" s="304"/>
      <c r="AO12" s="27"/>
      <c r="AP12" s="305"/>
      <c r="AQ12" s="304"/>
      <c r="AR12" s="27"/>
      <c r="AS12" s="305"/>
      <c r="AT12" s="598"/>
      <c r="AU12" s="631"/>
      <c r="AV12" s="688"/>
    </row>
    <row r="13" spans="1:48" s="13" customFormat="1" hidden="1">
      <c r="A13" s="4"/>
      <c r="B13" s="5" t="s">
        <v>37</v>
      </c>
      <c r="C13" s="30" t="s">
        <v>27</v>
      </c>
      <c r="D13" s="489"/>
      <c r="E13" s="14"/>
      <c r="F13" s="490"/>
      <c r="G13" s="538"/>
      <c r="H13" s="350"/>
      <c r="I13" s="542"/>
      <c r="J13" s="351"/>
      <c r="K13" s="352"/>
      <c r="L13" s="586"/>
      <c r="M13" s="304"/>
      <c r="N13" s="27"/>
      <c r="O13" s="305"/>
      <c r="P13" s="304"/>
      <c r="Q13" s="27"/>
      <c r="R13" s="398"/>
      <c r="S13" s="304"/>
      <c r="T13" s="27"/>
      <c r="U13" s="305"/>
      <c r="V13" s="304"/>
      <c r="W13" s="27"/>
      <c r="X13" s="305"/>
      <c r="Y13" s="304"/>
      <c r="Z13" s="27"/>
      <c r="AA13" s="398"/>
      <c r="AB13" s="304"/>
      <c r="AC13" s="27"/>
      <c r="AD13" s="305"/>
      <c r="AE13" s="304"/>
      <c r="AF13" s="27"/>
      <c r="AG13" s="305"/>
      <c r="AH13" s="304"/>
      <c r="AI13" s="27"/>
      <c r="AJ13" s="305"/>
      <c r="AK13" s="304"/>
      <c r="AL13" s="27"/>
      <c r="AM13" s="305"/>
      <c r="AN13" s="304"/>
      <c r="AO13" s="27"/>
      <c r="AP13" s="305"/>
      <c r="AQ13" s="304"/>
      <c r="AR13" s="27"/>
      <c r="AS13" s="305"/>
      <c r="AT13" s="598"/>
      <c r="AU13" s="631"/>
      <c r="AV13" s="688"/>
    </row>
    <row r="14" spans="1:48" s="13" customFormat="1" ht="24" hidden="1">
      <c r="A14" s="4"/>
      <c r="B14" s="5" t="s">
        <v>38</v>
      </c>
      <c r="C14" s="6"/>
      <c r="D14" s="489"/>
      <c r="E14" s="14"/>
      <c r="F14" s="490"/>
      <c r="G14" s="538"/>
      <c r="H14" s="350"/>
      <c r="I14" s="542"/>
      <c r="J14" s="351"/>
      <c r="K14" s="352"/>
      <c r="L14" s="586"/>
      <c r="M14" s="304"/>
      <c r="N14" s="27"/>
      <c r="O14" s="305"/>
      <c r="P14" s="304"/>
      <c r="Q14" s="27"/>
      <c r="R14" s="398"/>
      <c r="S14" s="304"/>
      <c r="T14" s="27"/>
      <c r="U14" s="305"/>
      <c r="V14" s="304"/>
      <c r="W14" s="27"/>
      <c r="X14" s="305"/>
      <c r="Y14" s="304"/>
      <c r="Z14" s="27"/>
      <c r="AA14" s="398"/>
      <c r="AB14" s="304"/>
      <c r="AC14" s="27"/>
      <c r="AD14" s="305"/>
      <c r="AE14" s="304"/>
      <c r="AF14" s="27"/>
      <c r="AG14" s="305"/>
      <c r="AH14" s="304"/>
      <c r="AI14" s="27"/>
      <c r="AJ14" s="305"/>
      <c r="AK14" s="304"/>
      <c r="AL14" s="27"/>
      <c r="AM14" s="305"/>
      <c r="AN14" s="304"/>
      <c r="AO14" s="27"/>
      <c r="AP14" s="305"/>
      <c r="AQ14" s="304"/>
      <c r="AR14" s="27"/>
      <c r="AS14" s="305"/>
      <c r="AT14" s="598"/>
      <c r="AU14" s="631"/>
      <c r="AV14" s="688"/>
    </row>
    <row r="15" spans="1:48" s="13" customFormat="1" ht="24" hidden="1">
      <c r="A15" s="4"/>
      <c r="B15" s="5" t="s">
        <v>39</v>
      </c>
      <c r="C15" s="6"/>
      <c r="D15" s="489"/>
      <c r="E15" s="14"/>
      <c r="F15" s="490"/>
      <c r="G15" s="538"/>
      <c r="H15" s="350"/>
      <c r="I15" s="542"/>
      <c r="J15" s="351"/>
      <c r="K15" s="352"/>
      <c r="L15" s="586"/>
      <c r="M15" s="304"/>
      <c r="N15" s="27"/>
      <c r="O15" s="305"/>
      <c r="P15" s="304"/>
      <c r="Q15" s="27"/>
      <c r="R15" s="398"/>
      <c r="S15" s="304"/>
      <c r="T15" s="27"/>
      <c r="U15" s="305"/>
      <c r="V15" s="304"/>
      <c r="W15" s="27"/>
      <c r="X15" s="305"/>
      <c r="Y15" s="304"/>
      <c r="Z15" s="27"/>
      <c r="AA15" s="398"/>
      <c r="AB15" s="304"/>
      <c r="AC15" s="27"/>
      <c r="AD15" s="305"/>
      <c r="AE15" s="304"/>
      <c r="AF15" s="27"/>
      <c r="AG15" s="305"/>
      <c r="AH15" s="304"/>
      <c r="AI15" s="27"/>
      <c r="AJ15" s="305"/>
      <c r="AK15" s="304"/>
      <c r="AL15" s="27"/>
      <c r="AM15" s="305"/>
      <c r="AN15" s="304"/>
      <c r="AO15" s="27"/>
      <c r="AP15" s="305"/>
      <c r="AQ15" s="304"/>
      <c r="AR15" s="27"/>
      <c r="AS15" s="305"/>
      <c r="AT15" s="598"/>
      <c r="AU15" s="631"/>
      <c r="AV15" s="688"/>
    </row>
    <row r="16" spans="1:48" s="32" customFormat="1">
      <c r="A16" s="28" t="s">
        <v>40</v>
      </c>
      <c r="B16" s="29" t="s">
        <v>41</v>
      </c>
      <c r="C16" s="30"/>
      <c r="D16" s="493">
        <f t="shared" ref="D16:AS16" si="0">D17+D20</f>
        <v>2479.9</v>
      </c>
      <c r="E16" s="22">
        <f t="shared" si="0"/>
        <v>0</v>
      </c>
      <c r="F16" s="494">
        <f t="shared" si="0"/>
        <v>2479.9</v>
      </c>
      <c r="G16" s="540">
        <f t="shared" si="0"/>
        <v>2327.87</v>
      </c>
      <c r="H16" s="346">
        <f t="shared" si="0"/>
        <v>0</v>
      </c>
      <c r="I16" s="543">
        <f t="shared" si="0"/>
        <v>2327.87</v>
      </c>
      <c r="J16" s="348">
        <f t="shared" si="0"/>
        <v>2315.2800000000002</v>
      </c>
      <c r="K16" s="349">
        <f t="shared" si="0"/>
        <v>0</v>
      </c>
      <c r="L16" s="585">
        <f t="shared" si="0"/>
        <v>2315.2800000000002</v>
      </c>
      <c r="M16" s="302">
        <f t="shared" si="0"/>
        <v>2299.09</v>
      </c>
      <c r="N16" s="24">
        <f t="shared" si="0"/>
        <v>0</v>
      </c>
      <c r="O16" s="303">
        <f t="shared" si="0"/>
        <v>2299.09</v>
      </c>
      <c r="P16" s="302">
        <f t="shared" si="0"/>
        <v>2299.09</v>
      </c>
      <c r="Q16" s="24">
        <f t="shared" si="0"/>
        <v>0</v>
      </c>
      <c r="R16" s="408">
        <f t="shared" si="0"/>
        <v>2299.09</v>
      </c>
      <c r="S16" s="302">
        <f t="shared" si="0"/>
        <v>2299.09</v>
      </c>
      <c r="T16" s="24">
        <f t="shared" si="0"/>
        <v>0</v>
      </c>
      <c r="U16" s="303">
        <f t="shared" si="0"/>
        <v>2299.09</v>
      </c>
      <c r="V16" s="302">
        <f t="shared" si="0"/>
        <v>2299.09</v>
      </c>
      <c r="W16" s="24">
        <f t="shared" si="0"/>
        <v>0</v>
      </c>
      <c r="X16" s="303">
        <f t="shared" si="0"/>
        <v>2299.09</v>
      </c>
      <c r="Y16" s="302">
        <f t="shared" si="0"/>
        <v>2299.09</v>
      </c>
      <c r="Z16" s="24">
        <f t="shared" si="0"/>
        <v>0</v>
      </c>
      <c r="AA16" s="408">
        <f t="shared" si="0"/>
        <v>2299.09</v>
      </c>
      <c r="AB16" s="302">
        <f t="shared" si="0"/>
        <v>2299.09</v>
      </c>
      <c r="AC16" s="24">
        <f t="shared" si="0"/>
        <v>0</v>
      </c>
      <c r="AD16" s="303">
        <f t="shared" si="0"/>
        <v>2299.09</v>
      </c>
      <c r="AE16" s="302">
        <f t="shared" si="0"/>
        <v>2299.09</v>
      </c>
      <c r="AF16" s="24">
        <f t="shared" si="0"/>
        <v>0</v>
      </c>
      <c r="AG16" s="303">
        <f t="shared" si="0"/>
        <v>2299.09</v>
      </c>
      <c r="AH16" s="302">
        <f t="shared" si="0"/>
        <v>2299.09</v>
      </c>
      <c r="AI16" s="24">
        <f t="shared" si="0"/>
        <v>0</v>
      </c>
      <c r="AJ16" s="303">
        <f t="shared" si="0"/>
        <v>2299.09</v>
      </c>
      <c r="AK16" s="302">
        <f t="shared" si="0"/>
        <v>2299.09</v>
      </c>
      <c r="AL16" s="24">
        <f t="shared" si="0"/>
        <v>0</v>
      </c>
      <c r="AM16" s="303">
        <f t="shared" si="0"/>
        <v>2299.09</v>
      </c>
      <c r="AN16" s="302">
        <f t="shared" si="0"/>
        <v>2299.09</v>
      </c>
      <c r="AO16" s="24">
        <f t="shared" si="0"/>
        <v>0</v>
      </c>
      <c r="AP16" s="303">
        <f t="shared" si="0"/>
        <v>2299.09</v>
      </c>
      <c r="AQ16" s="302">
        <f t="shared" si="0"/>
        <v>2299.09</v>
      </c>
      <c r="AR16" s="24">
        <f t="shared" si="0"/>
        <v>0</v>
      </c>
      <c r="AS16" s="303">
        <f t="shared" si="0"/>
        <v>2299.09</v>
      </c>
      <c r="AT16" s="597"/>
      <c r="AU16" s="630"/>
      <c r="AV16" s="688"/>
    </row>
    <row r="17" spans="1:49" s="376" customFormat="1">
      <c r="A17" s="377" t="s">
        <v>42</v>
      </c>
      <c r="B17" s="371" t="s">
        <v>43</v>
      </c>
      <c r="C17" s="372" t="s">
        <v>27</v>
      </c>
      <c r="D17" s="700">
        <f>F17</f>
        <v>715.7</v>
      </c>
      <c r="E17" s="373"/>
      <c r="F17" s="701">
        <v>715.7</v>
      </c>
      <c r="G17" s="446">
        <f>I17</f>
        <v>494.17</v>
      </c>
      <c r="H17" s="445">
        <f>E17</f>
        <v>0</v>
      </c>
      <c r="I17" s="705">
        <v>494.17</v>
      </c>
      <c r="J17" s="446">
        <f>L17</f>
        <v>481.58</v>
      </c>
      <c r="K17" s="445"/>
      <c r="L17" s="705">
        <v>481.58</v>
      </c>
      <c r="M17" s="447">
        <f>O17</f>
        <v>465.39</v>
      </c>
      <c r="N17" s="281"/>
      <c r="O17" s="448">
        <v>465.39</v>
      </c>
      <c r="P17" s="447">
        <f>M17</f>
        <v>465.39</v>
      </c>
      <c r="Q17" s="281"/>
      <c r="R17" s="291">
        <f>O17</f>
        <v>465.39</v>
      </c>
      <c r="S17" s="447">
        <f>P17</f>
        <v>465.39</v>
      </c>
      <c r="T17" s="281"/>
      <c r="U17" s="448">
        <f>R17</f>
        <v>465.39</v>
      </c>
      <c r="V17" s="447">
        <f>S17</f>
        <v>465.39</v>
      </c>
      <c r="W17" s="281"/>
      <c r="X17" s="448">
        <f>U17</f>
        <v>465.39</v>
      </c>
      <c r="Y17" s="447">
        <f>V17</f>
        <v>465.39</v>
      </c>
      <c r="Z17" s="281"/>
      <c r="AA17" s="291">
        <f>X17</f>
        <v>465.39</v>
      </c>
      <c r="AB17" s="447">
        <f>Y17</f>
        <v>465.39</v>
      </c>
      <c r="AC17" s="281"/>
      <c r="AD17" s="448">
        <f>AA17</f>
        <v>465.39</v>
      </c>
      <c r="AE17" s="447">
        <f>AB17</f>
        <v>465.39</v>
      </c>
      <c r="AF17" s="281"/>
      <c r="AG17" s="448">
        <f>AD17</f>
        <v>465.39</v>
      </c>
      <c r="AH17" s="447">
        <f>AE17</f>
        <v>465.39</v>
      </c>
      <c r="AI17" s="281"/>
      <c r="AJ17" s="448">
        <f>AG17</f>
        <v>465.39</v>
      </c>
      <c r="AK17" s="447">
        <f>AH17</f>
        <v>465.39</v>
      </c>
      <c r="AL17" s="281"/>
      <c r="AM17" s="448">
        <f>AJ17</f>
        <v>465.39</v>
      </c>
      <c r="AN17" s="447">
        <f>AK17</f>
        <v>465.39</v>
      </c>
      <c r="AO17" s="281"/>
      <c r="AP17" s="448">
        <f>AM17</f>
        <v>465.39</v>
      </c>
      <c r="AQ17" s="447">
        <f>AN17</f>
        <v>465.39</v>
      </c>
      <c r="AR17" s="281"/>
      <c r="AS17" s="448">
        <f>AP17</f>
        <v>465.39</v>
      </c>
      <c r="AT17" s="604"/>
      <c r="AU17" s="638"/>
      <c r="AV17" s="689"/>
    </row>
    <row r="18" spans="1:49" s="13" customFormat="1" ht="22.5" hidden="1" customHeight="1">
      <c r="A18" s="4"/>
      <c r="B18" s="5" t="s">
        <v>44</v>
      </c>
      <c r="C18" s="6" t="s">
        <v>27</v>
      </c>
      <c r="D18" s="489">
        <v>0.46</v>
      </c>
      <c r="E18" s="14">
        <v>0.46</v>
      </c>
      <c r="F18" s="490">
        <v>0.46</v>
      </c>
      <c r="G18" s="538"/>
      <c r="H18" s="342"/>
      <c r="I18" s="544"/>
      <c r="J18" s="344"/>
      <c r="K18" s="345"/>
      <c r="L18" s="584"/>
      <c r="M18" s="300"/>
      <c r="N18" s="18"/>
      <c r="O18" s="301"/>
      <c r="P18" s="300"/>
      <c r="Q18" s="18"/>
      <c r="R18" s="295"/>
      <c r="S18" s="300"/>
      <c r="T18" s="18"/>
      <c r="U18" s="301"/>
      <c r="V18" s="300"/>
      <c r="W18" s="18"/>
      <c r="X18" s="301"/>
      <c r="Y18" s="300"/>
      <c r="Z18" s="18"/>
      <c r="AA18" s="295"/>
      <c r="AB18" s="300"/>
      <c r="AC18" s="18"/>
      <c r="AD18" s="301"/>
      <c r="AE18" s="300"/>
      <c r="AF18" s="18"/>
      <c r="AG18" s="301"/>
      <c r="AH18" s="300"/>
      <c r="AI18" s="18"/>
      <c r="AJ18" s="301"/>
      <c r="AK18" s="300"/>
      <c r="AL18" s="18"/>
      <c r="AM18" s="301"/>
      <c r="AN18" s="300"/>
      <c r="AO18" s="18"/>
      <c r="AP18" s="301"/>
      <c r="AQ18" s="300"/>
      <c r="AR18" s="18"/>
      <c r="AS18" s="301"/>
      <c r="AT18" s="596"/>
      <c r="AU18" s="629"/>
      <c r="AV18" s="688"/>
    </row>
    <row r="19" spans="1:49" s="13" customFormat="1" hidden="1">
      <c r="A19" s="4"/>
      <c r="B19" s="5" t="s">
        <v>45</v>
      </c>
      <c r="C19" s="6" t="s">
        <v>27</v>
      </c>
      <c r="D19" s="489"/>
      <c r="E19" s="14"/>
      <c r="F19" s="490"/>
      <c r="G19" s="538"/>
      <c r="H19" s="342"/>
      <c r="I19" s="544"/>
      <c r="J19" s="344"/>
      <c r="K19" s="345"/>
      <c r="L19" s="584"/>
      <c r="M19" s="300"/>
      <c r="N19" s="18"/>
      <c r="O19" s="301"/>
      <c r="P19" s="300"/>
      <c r="Q19" s="18"/>
      <c r="R19" s="295"/>
      <c r="S19" s="300"/>
      <c r="T19" s="18"/>
      <c r="U19" s="301"/>
      <c r="V19" s="300"/>
      <c r="W19" s="18"/>
      <c r="X19" s="301"/>
      <c r="Y19" s="300"/>
      <c r="Z19" s="18"/>
      <c r="AA19" s="295"/>
      <c r="AB19" s="300"/>
      <c r="AC19" s="18"/>
      <c r="AD19" s="301"/>
      <c r="AE19" s="300"/>
      <c r="AF19" s="18"/>
      <c r="AG19" s="301"/>
      <c r="AH19" s="300"/>
      <c r="AI19" s="18"/>
      <c r="AJ19" s="301"/>
      <c r="AK19" s="300"/>
      <c r="AL19" s="18"/>
      <c r="AM19" s="301"/>
      <c r="AN19" s="300"/>
      <c r="AO19" s="18"/>
      <c r="AP19" s="301"/>
      <c r="AQ19" s="300"/>
      <c r="AR19" s="18"/>
      <c r="AS19" s="301"/>
      <c r="AT19" s="596"/>
      <c r="AU19" s="629"/>
      <c r="AV19" s="688"/>
    </row>
    <row r="20" spans="1:49" s="31" customFormat="1">
      <c r="A20" s="28" t="s">
        <v>46</v>
      </c>
      <c r="B20" s="29" t="s">
        <v>47</v>
      </c>
      <c r="C20" s="30" t="s">
        <v>27</v>
      </c>
      <c r="D20" s="493">
        <f>SUM(D21:D24)</f>
        <v>1764.2</v>
      </c>
      <c r="E20" s="22"/>
      <c r="F20" s="494">
        <f>SUM(F21:F24)</f>
        <v>1764.2</v>
      </c>
      <c r="G20" s="540">
        <f>SUM(G21:G24)</f>
        <v>1833.7</v>
      </c>
      <c r="H20" s="346"/>
      <c r="I20" s="543">
        <f>SUM(I21:I24)</f>
        <v>1833.7</v>
      </c>
      <c r="J20" s="348">
        <f>SUM(J21:J24)</f>
        <v>1833.7</v>
      </c>
      <c r="K20" s="349"/>
      <c r="L20" s="585">
        <f>SUM(L21:L24)</f>
        <v>1833.7</v>
      </c>
      <c r="M20" s="302">
        <f>SUM(M21:M24)</f>
        <v>1833.7</v>
      </c>
      <c r="N20" s="24"/>
      <c r="O20" s="303">
        <f>SUM(O21:O24)</f>
        <v>1833.7</v>
      </c>
      <c r="P20" s="302">
        <f>SUM(P21:P24)</f>
        <v>1833.7</v>
      </c>
      <c r="Q20" s="24"/>
      <c r="R20" s="408">
        <f>SUM(R21:R24)</f>
        <v>1833.7</v>
      </c>
      <c r="S20" s="302">
        <f>SUM(S21:S24)</f>
        <v>1833.7</v>
      </c>
      <c r="T20" s="24"/>
      <c r="U20" s="303">
        <f>SUM(U21:U24)</f>
        <v>1833.7</v>
      </c>
      <c r="V20" s="302">
        <f>SUM(V21:V24)</f>
        <v>1833.7</v>
      </c>
      <c r="W20" s="24"/>
      <c r="X20" s="303">
        <f>SUM(X21:X24)</f>
        <v>1833.7</v>
      </c>
      <c r="Y20" s="302">
        <f>SUM(Y21:Y24)</f>
        <v>1833.7</v>
      </c>
      <c r="Z20" s="24"/>
      <c r="AA20" s="408">
        <f>SUM(AA21:AA24)</f>
        <v>1833.7</v>
      </c>
      <c r="AB20" s="302">
        <f>SUM(AB21:AB24)</f>
        <v>1833.7</v>
      </c>
      <c r="AC20" s="24"/>
      <c r="AD20" s="303">
        <f>SUM(AD21:AD24)</f>
        <v>1833.7</v>
      </c>
      <c r="AE20" s="302">
        <f>SUM(AE21:AE24)</f>
        <v>1833.7</v>
      </c>
      <c r="AF20" s="24"/>
      <c r="AG20" s="303">
        <f>SUM(AG21:AG24)</f>
        <v>1833.7</v>
      </c>
      <c r="AH20" s="302">
        <f>SUM(AH21:AH24)</f>
        <v>1833.7</v>
      </c>
      <c r="AI20" s="24"/>
      <c r="AJ20" s="303">
        <f>SUM(AJ21:AJ24)</f>
        <v>1833.7</v>
      </c>
      <c r="AK20" s="302">
        <f>SUM(AK21:AK24)</f>
        <v>1833.7</v>
      </c>
      <c r="AL20" s="24"/>
      <c r="AM20" s="303">
        <f>SUM(AM21:AM24)</f>
        <v>1833.7</v>
      </c>
      <c r="AN20" s="302">
        <f>SUM(AN21:AN24)</f>
        <v>1833.7</v>
      </c>
      <c r="AO20" s="24"/>
      <c r="AP20" s="303">
        <f>SUM(AP21:AP24)</f>
        <v>1833.7</v>
      </c>
      <c r="AQ20" s="302">
        <f>SUM(AQ21:AQ24)</f>
        <v>1833.7</v>
      </c>
      <c r="AR20" s="24"/>
      <c r="AS20" s="303">
        <f>SUM(AS21:AS24)</f>
        <v>1833.7</v>
      </c>
      <c r="AT20" s="597"/>
      <c r="AU20" s="630"/>
      <c r="AV20" s="688"/>
      <c r="AW20" s="271"/>
    </row>
    <row r="21" spans="1:49" s="31" customFormat="1" hidden="1" outlineLevel="1">
      <c r="A21" s="28" t="s">
        <v>48</v>
      </c>
      <c r="B21" s="29" t="s">
        <v>49</v>
      </c>
      <c r="C21" s="30" t="s">
        <v>27</v>
      </c>
      <c r="D21" s="489"/>
      <c r="E21" s="14"/>
      <c r="F21" s="490"/>
      <c r="G21" s="538"/>
      <c r="H21" s="353"/>
      <c r="I21" s="545"/>
      <c r="J21" s="354"/>
      <c r="K21" s="355"/>
      <c r="L21" s="587"/>
      <c r="M21" s="306"/>
      <c r="N21" s="35"/>
      <c r="O21" s="307"/>
      <c r="P21" s="306"/>
      <c r="Q21" s="35"/>
      <c r="R21" s="296"/>
      <c r="S21" s="306"/>
      <c r="T21" s="35"/>
      <c r="U21" s="307"/>
      <c r="V21" s="306"/>
      <c r="W21" s="35"/>
      <c r="X21" s="307"/>
      <c r="Y21" s="306"/>
      <c r="Z21" s="35"/>
      <c r="AA21" s="296"/>
      <c r="AB21" s="306"/>
      <c r="AC21" s="35"/>
      <c r="AD21" s="307"/>
      <c r="AE21" s="306"/>
      <c r="AF21" s="35"/>
      <c r="AG21" s="307"/>
      <c r="AH21" s="306"/>
      <c r="AI21" s="35"/>
      <c r="AJ21" s="307"/>
      <c r="AK21" s="306"/>
      <c r="AL21" s="35"/>
      <c r="AM21" s="307"/>
      <c r="AN21" s="306"/>
      <c r="AO21" s="35"/>
      <c r="AP21" s="307"/>
      <c r="AQ21" s="306"/>
      <c r="AR21" s="35"/>
      <c r="AS21" s="307"/>
      <c r="AT21" s="599"/>
      <c r="AU21" s="632"/>
      <c r="AV21" s="688"/>
      <c r="AW21" s="271"/>
    </row>
    <row r="22" spans="1:49" s="31" customFormat="1" hidden="1" outlineLevel="1">
      <c r="A22" s="36" t="s">
        <v>50</v>
      </c>
      <c r="B22" s="29" t="s">
        <v>51</v>
      </c>
      <c r="C22" s="30" t="s">
        <v>27</v>
      </c>
      <c r="D22" s="489">
        <v>422.1</v>
      </c>
      <c r="E22" s="14"/>
      <c r="F22" s="490">
        <f>D22</f>
        <v>422.1</v>
      </c>
      <c r="G22" s="538">
        <f>'[78]Разбивка на 8 мес.'!$Y$56</f>
        <v>447</v>
      </c>
      <c r="H22" s="353"/>
      <c r="I22" s="545">
        <f>G22</f>
        <v>447</v>
      </c>
      <c r="J22" s="354">
        <f>G22</f>
        <v>447</v>
      </c>
      <c r="K22" s="355"/>
      <c r="L22" s="587">
        <f>J22</f>
        <v>447</v>
      </c>
      <c r="M22" s="306">
        <f>J22</f>
        <v>447</v>
      </c>
      <c r="N22" s="35"/>
      <c r="O22" s="307">
        <f>M22</f>
        <v>447</v>
      </c>
      <c r="P22" s="306">
        <f>M22</f>
        <v>447</v>
      </c>
      <c r="Q22" s="35"/>
      <c r="R22" s="296">
        <f>P22</f>
        <v>447</v>
      </c>
      <c r="S22" s="306">
        <f>P22</f>
        <v>447</v>
      </c>
      <c r="T22" s="35"/>
      <c r="U22" s="307">
        <f>S22</f>
        <v>447</v>
      </c>
      <c r="V22" s="306">
        <f>S22</f>
        <v>447</v>
      </c>
      <c r="W22" s="35"/>
      <c r="X22" s="307">
        <f>V22</f>
        <v>447</v>
      </c>
      <c r="Y22" s="306">
        <f>V22</f>
        <v>447</v>
      </c>
      <c r="Z22" s="35"/>
      <c r="AA22" s="296">
        <f>Y22</f>
        <v>447</v>
      </c>
      <c r="AB22" s="306">
        <f>Y22</f>
        <v>447</v>
      </c>
      <c r="AC22" s="35"/>
      <c r="AD22" s="307">
        <f>AB22</f>
        <v>447</v>
      </c>
      <c r="AE22" s="306">
        <f>AB22</f>
        <v>447</v>
      </c>
      <c r="AF22" s="35"/>
      <c r="AG22" s="307">
        <f>AE22</f>
        <v>447</v>
      </c>
      <c r="AH22" s="306">
        <f>AE22</f>
        <v>447</v>
      </c>
      <c r="AI22" s="35"/>
      <c r="AJ22" s="307">
        <f>AH22</f>
        <v>447</v>
      </c>
      <c r="AK22" s="306">
        <f>AH22</f>
        <v>447</v>
      </c>
      <c r="AL22" s="35"/>
      <c r="AM22" s="307">
        <f>AK22</f>
        <v>447</v>
      </c>
      <c r="AN22" s="306">
        <f>AK22</f>
        <v>447</v>
      </c>
      <c r="AO22" s="35"/>
      <c r="AP22" s="307">
        <f>AN22</f>
        <v>447</v>
      </c>
      <c r="AQ22" s="306">
        <f>AN22</f>
        <v>447</v>
      </c>
      <c r="AR22" s="35"/>
      <c r="AS22" s="307">
        <f>AQ22</f>
        <v>447</v>
      </c>
      <c r="AT22" s="599"/>
      <c r="AU22" s="632"/>
      <c r="AV22" s="688"/>
      <c r="AW22" s="271"/>
    </row>
    <row r="23" spans="1:49" s="31" customFormat="1" hidden="1" outlineLevel="1">
      <c r="A23" s="36" t="s">
        <v>52</v>
      </c>
      <c r="B23" s="29" t="s">
        <v>272</v>
      </c>
      <c r="C23" s="30" t="s">
        <v>27</v>
      </c>
      <c r="D23" s="489">
        <v>1321.7666666666667</v>
      </c>
      <c r="E23" s="14"/>
      <c r="F23" s="490">
        <f>D23</f>
        <v>1321.7666666666667</v>
      </c>
      <c r="G23" s="538">
        <f>'[78]Разбивка на 8 мес.'!$Z$56</f>
        <v>1323.5</v>
      </c>
      <c r="H23" s="353"/>
      <c r="I23" s="545">
        <f>G23</f>
        <v>1323.5</v>
      </c>
      <c r="J23" s="354">
        <f>G23</f>
        <v>1323.5</v>
      </c>
      <c r="K23" s="355"/>
      <c r="L23" s="587">
        <f>J23</f>
        <v>1323.5</v>
      </c>
      <c r="M23" s="306">
        <f>J23</f>
        <v>1323.5</v>
      </c>
      <c r="N23" s="35"/>
      <c r="O23" s="307">
        <f>M23</f>
        <v>1323.5</v>
      </c>
      <c r="P23" s="306">
        <f>M23</f>
        <v>1323.5</v>
      </c>
      <c r="Q23" s="35"/>
      <c r="R23" s="296">
        <f>P23</f>
        <v>1323.5</v>
      </c>
      <c r="S23" s="306">
        <f>P23</f>
        <v>1323.5</v>
      </c>
      <c r="T23" s="35"/>
      <c r="U23" s="307">
        <f>S23</f>
        <v>1323.5</v>
      </c>
      <c r="V23" s="306">
        <f>S23</f>
        <v>1323.5</v>
      </c>
      <c r="W23" s="35"/>
      <c r="X23" s="307">
        <f>V23</f>
        <v>1323.5</v>
      </c>
      <c r="Y23" s="306">
        <f>V23</f>
        <v>1323.5</v>
      </c>
      <c r="Z23" s="35"/>
      <c r="AA23" s="296">
        <f>Y23</f>
        <v>1323.5</v>
      </c>
      <c r="AB23" s="306">
        <f>Y23</f>
        <v>1323.5</v>
      </c>
      <c r="AC23" s="35"/>
      <c r="AD23" s="307">
        <f>AB23</f>
        <v>1323.5</v>
      </c>
      <c r="AE23" s="306">
        <f>AB23</f>
        <v>1323.5</v>
      </c>
      <c r="AF23" s="35"/>
      <c r="AG23" s="307">
        <f>AE23</f>
        <v>1323.5</v>
      </c>
      <c r="AH23" s="306">
        <f>AE23</f>
        <v>1323.5</v>
      </c>
      <c r="AI23" s="35"/>
      <c r="AJ23" s="307">
        <f>AH23</f>
        <v>1323.5</v>
      </c>
      <c r="AK23" s="306">
        <f>AH23</f>
        <v>1323.5</v>
      </c>
      <c r="AL23" s="35"/>
      <c r="AM23" s="307">
        <f>AK23</f>
        <v>1323.5</v>
      </c>
      <c r="AN23" s="306">
        <f>AK23</f>
        <v>1323.5</v>
      </c>
      <c r="AO23" s="35"/>
      <c r="AP23" s="307">
        <f>AN23</f>
        <v>1323.5</v>
      </c>
      <c r="AQ23" s="306">
        <f>AN23</f>
        <v>1323.5</v>
      </c>
      <c r="AR23" s="35"/>
      <c r="AS23" s="307">
        <f>AQ23</f>
        <v>1323.5</v>
      </c>
      <c r="AT23" s="599"/>
      <c r="AU23" s="632"/>
      <c r="AV23" s="688"/>
      <c r="AW23" s="271"/>
    </row>
    <row r="24" spans="1:49" s="31" customFormat="1" hidden="1" outlineLevel="1">
      <c r="A24" s="36" t="s">
        <v>53</v>
      </c>
      <c r="B24" s="29" t="s">
        <v>54</v>
      </c>
      <c r="C24" s="30" t="s">
        <v>27</v>
      </c>
      <c r="D24" s="489">
        <v>20.333333333333332</v>
      </c>
      <c r="E24" s="14"/>
      <c r="F24" s="490">
        <f>D24</f>
        <v>20.333333333333332</v>
      </c>
      <c r="G24" s="546">
        <f>'[78]Разбивка на 8 мес.'!$AA$56</f>
        <v>63.2</v>
      </c>
      <c r="H24" s="353"/>
      <c r="I24" s="545">
        <f>G24</f>
        <v>63.2</v>
      </c>
      <c r="J24" s="354">
        <f>G24</f>
        <v>63.2</v>
      </c>
      <c r="K24" s="355"/>
      <c r="L24" s="587">
        <f>J24</f>
        <v>63.2</v>
      </c>
      <c r="M24" s="306">
        <f>J24</f>
        <v>63.2</v>
      </c>
      <c r="N24" s="35"/>
      <c r="O24" s="307">
        <f>M24</f>
        <v>63.2</v>
      </c>
      <c r="P24" s="306">
        <f>M24</f>
        <v>63.2</v>
      </c>
      <c r="Q24" s="35"/>
      <c r="R24" s="296">
        <f>P24</f>
        <v>63.2</v>
      </c>
      <c r="S24" s="306">
        <f>P24</f>
        <v>63.2</v>
      </c>
      <c r="T24" s="35"/>
      <c r="U24" s="307">
        <f>S24</f>
        <v>63.2</v>
      </c>
      <c r="V24" s="306">
        <f>S24</f>
        <v>63.2</v>
      </c>
      <c r="W24" s="35"/>
      <c r="X24" s="307">
        <f>V24</f>
        <v>63.2</v>
      </c>
      <c r="Y24" s="306">
        <f>V24</f>
        <v>63.2</v>
      </c>
      <c r="Z24" s="35"/>
      <c r="AA24" s="296">
        <f>Y24</f>
        <v>63.2</v>
      </c>
      <c r="AB24" s="306">
        <f>Y24</f>
        <v>63.2</v>
      </c>
      <c r="AC24" s="35"/>
      <c r="AD24" s="307">
        <f>AB24</f>
        <v>63.2</v>
      </c>
      <c r="AE24" s="306">
        <f>AB24</f>
        <v>63.2</v>
      </c>
      <c r="AF24" s="35"/>
      <c r="AG24" s="307">
        <f>AE24</f>
        <v>63.2</v>
      </c>
      <c r="AH24" s="306">
        <f>AE24</f>
        <v>63.2</v>
      </c>
      <c r="AI24" s="35"/>
      <c r="AJ24" s="307">
        <f>AH24</f>
        <v>63.2</v>
      </c>
      <c r="AK24" s="306">
        <f>AH24</f>
        <v>63.2</v>
      </c>
      <c r="AL24" s="35"/>
      <c r="AM24" s="307">
        <f>AK24</f>
        <v>63.2</v>
      </c>
      <c r="AN24" s="306">
        <f>AK24</f>
        <v>63.2</v>
      </c>
      <c r="AO24" s="35"/>
      <c r="AP24" s="307">
        <f>AN24</f>
        <v>63.2</v>
      </c>
      <c r="AQ24" s="306">
        <f>AN24</f>
        <v>63.2</v>
      </c>
      <c r="AR24" s="35"/>
      <c r="AS24" s="307">
        <f>AQ24</f>
        <v>63.2</v>
      </c>
      <c r="AT24" s="599"/>
      <c r="AU24" s="632"/>
      <c r="AV24" s="688"/>
      <c r="AW24" s="271"/>
    </row>
    <row r="25" spans="1:49" s="31" customFormat="1" hidden="1" outlineLevel="1">
      <c r="A25" s="36"/>
      <c r="B25" s="29"/>
      <c r="C25" s="30" t="s">
        <v>27</v>
      </c>
      <c r="D25" s="489"/>
      <c r="E25" s="14"/>
      <c r="F25" s="490">
        <f>D25</f>
        <v>0</v>
      </c>
      <c r="G25" s="538"/>
      <c r="H25" s="353"/>
      <c r="I25" s="545">
        <f>G25</f>
        <v>0</v>
      </c>
      <c r="J25" s="354">
        <f>G25</f>
        <v>0</v>
      </c>
      <c r="K25" s="355"/>
      <c r="L25" s="587">
        <f>J25</f>
        <v>0</v>
      </c>
      <c r="M25" s="306"/>
      <c r="N25" s="35"/>
      <c r="O25" s="307">
        <f>M25</f>
        <v>0</v>
      </c>
      <c r="P25" s="306"/>
      <c r="Q25" s="35"/>
      <c r="R25" s="296">
        <f>P25</f>
        <v>0</v>
      </c>
      <c r="S25" s="306"/>
      <c r="T25" s="35"/>
      <c r="U25" s="307">
        <f>S25</f>
        <v>0</v>
      </c>
      <c r="V25" s="306"/>
      <c r="W25" s="35"/>
      <c r="X25" s="307">
        <f>V25</f>
        <v>0</v>
      </c>
      <c r="Y25" s="306"/>
      <c r="Z25" s="35"/>
      <c r="AA25" s="296">
        <f>Y25</f>
        <v>0</v>
      </c>
      <c r="AB25" s="306"/>
      <c r="AC25" s="35"/>
      <c r="AD25" s="307">
        <f>AB25</f>
        <v>0</v>
      </c>
      <c r="AE25" s="306"/>
      <c r="AF25" s="35"/>
      <c r="AG25" s="307">
        <f>AE25</f>
        <v>0</v>
      </c>
      <c r="AH25" s="306"/>
      <c r="AI25" s="35"/>
      <c r="AJ25" s="307">
        <f>AH25</f>
        <v>0</v>
      </c>
      <c r="AK25" s="306"/>
      <c r="AL25" s="35"/>
      <c r="AM25" s="307">
        <f>AK25</f>
        <v>0</v>
      </c>
      <c r="AN25" s="306"/>
      <c r="AO25" s="35"/>
      <c r="AP25" s="307">
        <f>AN25</f>
        <v>0</v>
      </c>
      <c r="AQ25" s="306"/>
      <c r="AR25" s="35"/>
      <c r="AS25" s="307">
        <f>AQ25</f>
        <v>0</v>
      </c>
      <c r="AT25" s="599"/>
      <c r="AU25" s="632"/>
      <c r="AV25" s="688"/>
      <c r="AW25" s="271"/>
    </row>
    <row r="26" spans="1:49" s="31" customFormat="1" hidden="1" outlineLevel="1">
      <c r="A26" s="36"/>
      <c r="B26" s="29"/>
      <c r="C26" s="30" t="s">
        <v>27</v>
      </c>
      <c r="D26" s="489"/>
      <c r="E26" s="14"/>
      <c r="F26" s="490">
        <f>D26</f>
        <v>0</v>
      </c>
      <c r="G26" s="538"/>
      <c r="H26" s="353"/>
      <c r="I26" s="545">
        <f>G26</f>
        <v>0</v>
      </c>
      <c r="J26" s="354">
        <f>G26</f>
        <v>0</v>
      </c>
      <c r="K26" s="355"/>
      <c r="L26" s="587">
        <f>J26</f>
        <v>0</v>
      </c>
      <c r="M26" s="306"/>
      <c r="N26" s="35"/>
      <c r="O26" s="307">
        <f>M26</f>
        <v>0</v>
      </c>
      <c r="P26" s="306"/>
      <c r="Q26" s="35"/>
      <c r="R26" s="296">
        <f>P26</f>
        <v>0</v>
      </c>
      <c r="S26" s="306"/>
      <c r="T26" s="35"/>
      <c r="U26" s="307">
        <f>S26</f>
        <v>0</v>
      </c>
      <c r="V26" s="306"/>
      <c r="W26" s="35"/>
      <c r="X26" s="307">
        <f>V26</f>
        <v>0</v>
      </c>
      <c r="Y26" s="306"/>
      <c r="Z26" s="35"/>
      <c r="AA26" s="296">
        <f>Y26</f>
        <v>0</v>
      </c>
      <c r="AB26" s="306"/>
      <c r="AC26" s="35"/>
      <c r="AD26" s="307">
        <f>AB26</f>
        <v>0</v>
      </c>
      <c r="AE26" s="306"/>
      <c r="AF26" s="35"/>
      <c r="AG26" s="307">
        <f>AE26</f>
        <v>0</v>
      </c>
      <c r="AH26" s="306"/>
      <c r="AI26" s="35"/>
      <c r="AJ26" s="307">
        <f>AH26</f>
        <v>0</v>
      </c>
      <c r="AK26" s="306"/>
      <c r="AL26" s="35"/>
      <c r="AM26" s="307">
        <f>AK26</f>
        <v>0</v>
      </c>
      <c r="AN26" s="306"/>
      <c r="AO26" s="35"/>
      <c r="AP26" s="307">
        <f>AN26</f>
        <v>0</v>
      </c>
      <c r="AQ26" s="306"/>
      <c r="AR26" s="35"/>
      <c r="AS26" s="307">
        <f>AQ26</f>
        <v>0</v>
      </c>
      <c r="AT26" s="297"/>
      <c r="AU26" s="296"/>
      <c r="AV26" s="688"/>
      <c r="AW26" s="271"/>
    </row>
    <row r="27" spans="1:49" s="31" customFormat="1" hidden="1" outlineLevel="1">
      <c r="A27" s="36"/>
      <c r="B27" s="37" t="s">
        <v>55</v>
      </c>
      <c r="C27" s="30" t="s">
        <v>27</v>
      </c>
      <c r="D27" s="489">
        <f>D20*D29</f>
        <v>899.74200000000008</v>
      </c>
      <c r="E27" s="14">
        <f>E29*E7</f>
        <v>1264.749</v>
      </c>
      <c r="F27" s="490">
        <f>F20*F29</f>
        <v>899.74200000000008</v>
      </c>
      <c r="G27" s="538">
        <f>G20*G29</f>
        <v>1098.5999999999999</v>
      </c>
      <c r="H27" s="346">
        <f>H29*H7</f>
        <v>1394.6654207340348</v>
      </c>
      <c r="I27" s="543">
        <f>I20*I29</f>
        <v>1098.5999999999999</v>
      </c>
      <c r="J27" s="348">
        <f>J20*J29</f>
        <v>1098.5999999999999</v>
      </c>
      <c r="K27" s="349">
        <f>K29*K7</f>
        <v>1387.1225434913015</v>
      </c>
      <c r="L27" s="585">
        <f>L20*L29</f>
        <v>1098.5999999999999</v>
      </c>
      <c r="M27" s="302">
        <f>M20*M29</f>
        <v>1098.5999999999999</v>
      </c>
      <c r="N27" s="24">
        <f>N29*N7</f>
        <v>1377.4228467033863</v>
      </c>
      <c r="O27" s="303">
        <f>O20*O29</f>
        <v>1098.5999999999999</v>
      </c>
      <c r="P27" s="302">
        <f>P20*P29</f>
        <v>1098.5999999999999</v>
      </c>
      <c r="Q27" s="24">
        <f>Q29*Q7</f>
        <v>1377.4228467033863</v>
      </c>
      <c r="R27" s="408">
        <f>R20*R29</f>
        <v>1098.5999999999999</v>
      </c>
      <c r="S27" s="302">
        <f>S20*S29</f>
        <v>1098.5999999999999</v>
      </c>
      <c r="T27" s="24">
        <f>T29*T7</f>
        <v>1377.4228467033863</v>
      </c>
      <c r="U27" s="303">
        <f>U20*U29</f>
        <v>1098.5999999999999</v>
      </c>
      <c r="V27" s="302">
        <f>V20*V29</f>
        <v>1098.5999999999999</v>
      </c>
      <c r="W27" s="24">
        <f>W29*W7</f>
        <v>1377.4228467033863</v>
      </c>
      <c r="X27" s="303">
        <f>X20*X29</f>
        <v>1098.5999999999999</v>
      </c>
      <c r="Y27" s="302">
        <f>Y20*Y29</f>
        <v>1098.5999999999999</v>
      </c>
      <c r="Z27" s="24">
        <f>Z29*Z7</f>
        <v>1377.4228467033863</v>
      </c>
      <c r="AA27" s="408">
        <f>AA20*AA29</f>
        <v>1098.5999999999999</v>
      </c>
      <c r="AB27" s="302">
        <f>AB20*AB29</f>
        <v>1098.5999999999999</v>
      </c>
      <c r="AC27" s="24">
        <f>AC29*AC7</f>
        <v>1377.4228467033863</v>
      </c>
      <c r="AD27" s="303">
        <f>AD20*AD29</f>
        <v>1098.5999999999999</v>
      </c>
      <c r="AE27" s="302">
        <f>AE20*AE29</f>
        <v>1098.5999999999999</v>
      </c>
      <c r="AF27" s="24">
        <f>AF29*AF7</f>
        <v>1377.4228467033863</v>
      </c>
      <c r="AG27" s="303">
        <f>AG20*AG29</f>
        <v>1098.5999999999999</v>
      </c>
      <c r="AH27" s="302">
        <f>AH20*AH29</f>
        <v>1098.5999999999999</v>
      </c>
      <c r="AI27" s="24">
        <f>AI29*AI7</f>
        <v>1377.4228467033863</v>
      </c>
      <c r="AJ27" s="303">
        <f>AJ20*AJ29</f>
        <v>1098.5999999999999</v>
      </c>
      <c r="AK27" s="302">
        <f>AK20*AK29</f>
        <v>1098.5999999999999</v>
      </c>
      <c r="AL27" s="24">
        <f>AL29*AL7</f>
        <v>1377.4228467033863</v>
      </c>
      <c r="AM27" s="303">
        <f>AM20*AM29</f>
        <v>1098.5999999999999</v>
      </c>
      <c r="AN27" s="302">
        <f>AN20*AN29</f>
        <v>1098.5999999999999</v>
      </c>
      <c r="AO27" s="24">
        <f>AO29*AO7</f>
        <v>1377.4228467033863</v>
      </c>
      <c r="AP27" s="303">
        <f>AP20*AP29</f>
        <v>1098.5999999999999</v>
      </c>
      <c r="AQ27" s="302">
        <f>AQ20*AQ29</f>
        <v>1098.5999999999999</v>
      </c>
      <c r="AR27" s="24">
        <f>AR29*AR7</f>
        <v>1377.4228467033863</v>
      </c>
      <c r="AS27" s="303">
        <f>AS20*AS29</f>
        <v>1098.5999999999999</v>
      </c>
      <c r="AT27" s="597"/>
      <c r="AU27" s="630"/>
      <c r="AV27" s="688"/>
      <c r="AW27" s="271"/>
    </row>
    <row r="28" spans="1:49" s="31" customFormat="1" hidden="1" outlineLevel="1">
      <c r="A28" s="36"/>
      <c r="B28" s="37" t="s">
        <v>56</v>
      </c>
      <c r="C28" s="30" t="s">
        <v>27</v>
      </c>
      <c r="D28" s="489">
        <f>D20-D27</f>
        <v>864.45799999999997</v>
      </c>
      <c r="E28" s="14">
        <f>E7*E30</f>
        <v>1215.1510000000001</v>
      </c>
      <c r="F28" s="490">
        <f>F20-F27</f>
        <v>864.45799999999997</v>
      </c>
      <c r="G28" s="538">
        <f>G20-G27</f>
        <v>735.10000000000014</v>
      </c>
      <c r="H28" s="346">
        <f>H7*H30</f>
        <v>933.20457926596521</v>
      </c>
      <c r="I28" s="543">
        <f>I20-I27</f>
        <v>735.10000000000014</v>
      </c>
      <c r="J28" s="348">
        <f>J20-J27</f>
        <v>735.10000000000014</v>
      </c>
      <c r="K28" s="349">
        <f>K7*K30</f>
        <v>928.1574565086986</v>
      </c>
      <c r="L28" s="585">
        <f>L20-L27</f>
        <v>735.10000000000014</v>
      </c>
      <c r="M28" s="302">
        <f>M20-M27</f>
        <v>735.10000000000014</v>
      </c>
      <c r="N28" s="24">
        <f>N7*N30</f>
        <v>921.66715329661372</v>
      </c>
      <c r="O28" s="303">
        <f>O20-O27</f>
        <v>735.10000000000014</v>
      </c>
      <c r="P28" s="302">
        <f>P20-P27</f>
        <v>735.10000000000014</v>
      </c>
      <c r="Q28" s="24">
        <f>Q7*Q30</f>
        <v>921.66715329661372</v>
      </c>
      <c r="R28" s="408">
        <f>R20-R27</f>
        <v>735.10000000000014</v>
      </c>
      <c r="S28" s="302">
        <f>S20-S27</f>
        <v>735.10000000000014</v>
      </c>
      <c r="T28" s="24">
        <f>T7*T30</f>
        <v>921.66715329661372</v>
      </c>
      <c r="U28" s="303">
        <f>U20-U27</f>
        <v>735.10000000000014</v>
      </c>
      <c r="V28" s="302">
        <f>V20-V27</f>
        <v>735.10000000000014</v>
      </c>
      <c r="W28" s="24">
        <f>W7*W30</f>
        <v>921.66715329661372</v>
      </c>
      <c r="X28" s="303">
        <f>X20-X27</f>
        <v>735.10000000000014</v>
      </c>
      <c r="Y28" s="302">
        <f>Y20-Y27</f>
        <v>735.10000000000014</v>
      </c>
      <c r="Z28" s="24">
        <f>Z7*Z30</f>
        <v>921.66715329661372</v>
      </c>
      <c r="AA28" s="408">
        <f>AA20-AA27</f>
        <v>735.10000000000014</v>
      </c>
      <c r="AB28" s="302">
        <f>AB20-AB27</f>
        <v>735.10000000000014</v>
      </c>
      <c r="AC28" s="24">
        <f>AC7*AC30</f>
        <v>921.66715329661372</v>
      </c>
      <c r="AD28" s="303">
        <f>AD20-AD27</f>
        <v>735.10000000000014</v>
      </c>
      <c r="AE28" s="302">
        <f>AE20-AE27</f>
        <v>735.10000000000014</v>
      </c>
      <c r="AF28" s="24">
        <f>AF7*AF30</f>
        <v>921.66715329661372</v>
      </c>
      <c r="AG28" s="303">
        <f>AG20-AG27</f>
        <v>735.10000000000014</v>
      </c>
      <c r="AH28" s="302">
        <f>AH20-AH27</f>
        <v>735.10000000000014</v>
      </c>
      <c r="AI28" s="24">
        <f>AI7*AI30</f>
        <v>921.66715329661372</v>
      </c>
      <c r="AJ28" s="303">
        <f>AJ20-AJ27</f>
        <v>735.10000000000014</v>
      </c>
      <c r="AK28" s="302">
        <f>AK20-AK27</f>
        <v>735.10000000000014</v>
      </c>
      <c r="AL28" s="24">
        <f>AL7*AL30</f>
        <v>921.66715329661372</v>
      </c>
      <c r="AM28" s="303">
        <f>AM20-AM27</f>
        <v>735.10000000000014</v>
      </c>
      <c r="AN28" s="302">
        <f>AN20-AN27</f>
        <v>735.10000000000014</v>
      </c>
      <c r="AO28" s="24">
        <f>AO7*AO30</f>
        <v>921.66715329661372</v>
      </c>
      <c r="AP28" s="303">
        <f>AP20-AP27</f>
        <v>735.10000000000014</v>
      </c>
      <c r="AQ28" s="302">
        <f>AQ20-AQ27</f>
        <v>735.10000000000014</v>
      </c>
      <c r="AR28" s="24">
        <f>AR7*AR30</f>
        <v>921.66715329661372</v>
      </c>
      <c r="AS28" s="303">
        <f>AS20-AS27</f>
        <v>735.10000000000014</v>
      </c>
      <c r="AT28" s="597"/>
      <c r="AU28" s="630"/>
      <c r="AV28" s="688"/>
      <c r="AW28" s="271"/>
    </row>
    <row r="29" spans="1:49" s="31" customFormat="1" hidden="1" outlineLevel="1">
      <c r="A29" s="36"/>
      <c r="B29" s="1766" t="s">
        <v>57</v>
      </c>
      <c r="C29" s="30" t="s">
        <v>58</v>
      </c>
      <c r="D29" s="497">
        <v>0.51</v>
      </c>
      <c r="E29" s="39">
        <v>0.51</v>
      </c>
      <c r="F29" s="498">
        <v>0.51</v>
      </c>
      <c r="G29" s="547">
        <v>0.59911654032829786</v>
      </c>
      <c r="H29" s="356">
        <v>0.59911654032829786</v>
      </c>
      <c r="I29" s="548">
        <v>0.59911654032829786</v>
      </c>
      <c r="J29" s="357">
        <f t="shared" ref="J29:L30" si="1">G29</f>
        <v>0.59911654032829786</v>
      </c>
      <c r="K29" s="358">
        <f t="shared" si="1"/>
        <v>0.59911654032829786</v>
      </c>
      <c r="L29" s="588">
        <f t="shared" si="1"/>
        <v>0.59911654032829786</v>
      </c>
      <c r="M29" s="308">
        <f t="shared" ref="M29:AB30" si="2">J29</f>
        <v>0.59911654032829786</v>
      </c>
      <c r="N29" s="41">
        <f t="shared" si="2"/>
        <v>0.59911654032829786</v>
      </c>
      <c r="O29" s="309">
        <f t="shared" si="2"/>
        <v>0.59911654032829786</v>
      </c>
      <c r="P29" s="308">
        <f t="shared" si="2"/>
        <v>0.59911654032829786</v>
      </c>
      <c r="Q29" s="41">
        <f t="shared" si="2"/>
        <v>0.59911654032829786</v>
      </c>
      <c r="R29" s="407">
        <f t="shared" si="2"/>
        <v>0.59911654032829786</v>
      </c>
      <c r="S29" s="308">
        <f t="shared" si="2"/>
        <v>0.59911654032829786</v>
      </c>
      <c r="T29" s="41">
        <f t="shared" si="2"/>
        <v>0.59911654032829786</v>
      </c>
      <c r="U29" s="309">
        <f t="shared" si="2"/>
        <v>0.59911654032829786</v>
      </c>
      <c r="V29" s="308">
        <f t="shared" si="2"/>
        <v>0.59911654032829786</v>
      </c>
      <c r="W29" s="41">
        <f t="shared" si="2"/>
        <v>0.59911654032829786</v>
      </c>
      <c r="X29" s="309">
        <f t="shared" si="2"/>
        <v>0.59911654032829786</v>
      </c>
      <c r="Y29" s="308">
        <f t="shared" si="2"/>
        <v>0.59911654032829786</v>
      </c>
      <c r="Z29" s="41">
        <f t="shared" si="2"/>
        <v>0.59911654032829786</v>
      </c>
      <c r="AA29" s="407">
        <f t="shared" si="2"/>
        <v>0.59911654032829786</v>
      </c>
      <c r="AB29" s="308">
        <f t="shared" si="2"/>
        <v>0.59911654032829786</v>
      </c>
      <c r="AC29" s="41">
        <f t="shared" ref="AC29:AM30" si="3">Z29</f>
        <v>0.59911654032829786</v>
      </c>
      <c r="AD29" s="309">
        <f t="shared" si="3"/>
        <v>0.59911654032829786</v>
      </c>
      <c r="AE29" s="308">
        <f t="shared" si="3"/>
        <v>0.59911654032829786</v>
      </c>
      <c r="AF29" s="41">
        <f t="shared" si="3"/>
        <v>0.59911654032829786</v>
      </c>
      <c r="AG29" s="309">
        <f t="shared" si="3"/>
        <v>0.59911654032829786</v>
      </c>
      <c r="AH29" s="308">
        <f t="shared" si="3"/>
        <v>0.59911654032829786</v>
      </c>
      <c r="AI29" s="41">
        <f t="shared" si="3"/>
        <v>0.59911654032829786</v>
      </c>
      <c r="AJ29" s="309">
        <f t="shared" si="3"/>
        <v>0.59911654032829786</v>
      </c>
      <c r="AK29" s="308">
        <f t="shared" si="3"/>
        <v>0.59911654032829786</v>
      </c>
      <c r="AL29" s="41">
        <f t="shared" si="3"/>
        <v>0.59911654032829786</v>
      </c>
      <c r="AM29" s="309">
        <f t="shared" si="3"/>
        <v>0.59911654032829786</v>
      </c>
      <c r="AN29" s="308">
        <f t="shared" ref="AN29:AS30" si="4">AK29</f>
        <v>0.59911654032829786</v>
      </c>
      <c r="AO29" s="41">
        <f t="shared" si="4"/>
        <v>0.59911654032829786</v>
      </c>
      <c r="AP29" s="309">
        <f t="shared" si="4"/>
        <v>0.59911654032829786</v>
      </c>
      <c r="AQ29" s="308">
        <f t="shared" si="4"/>
        <v>0.59911654032829786</v>
      </c>
      <c r="AR29" s="41">
        <f t="shared" si="4"/>
        <v>0.59911654032829786</v>
      </c>
      <c r="AS29" s="309">
        <f t="shared" si="4"/>
        <v>0.59911654032829786</v>
      </c>
      <c r="AT29" s="597"/>
      <c r="AU29" s="630"/>
      <c r="AV29" s="688"/>
      <c r="AW29" s="271"/>
    </row>
    <row r="30" spans="1:49" s="31" customFormat="1" hidden="1" outlineLevel="1">
      <c r="A30" s="36"/>
      <c r="B30" s="1767"/>
      <c r="C30" s="30" t="s">
        <v>58</v>
      </c>
      <c r="D30" s="497">
        <v>0.49</v>
      </c>
      <c r="E30" s="39">
        <v>0.49</v>
      </c>
      <c r="F30" s="498">
        <v>0.49</v>
      </c>
      <c r="G30" s="547">
        <v>0.40088345967170214</v>
      </c>
      <c r="H30" s="356">
        <v>0.40088345967170214</v>
      </c>
      <c r="I30" s="548">
        <v>0.40088345967170214</v>
      </c>
      <c r="J30" s="357">
        <f t="shared" si="1"/>
        <v>0.40088345967170214</v>
      </c>
      <c r="K30" s="358">
        <f t="shared" si="1"/>
        <v>0.40088345967170214</v>
      </c>
      <c r="L30" s="588">
        <f t="shared" si="1"/>
        <v>0.40088345967170214</v>
      </c>
      <c r="M30" s="308">
        <f t="shared" si="2"/>
        <v>0.40088345967170214</v>
      </c>
      <c r="N30" s="41">
        <f t="shared" si="2"/>
        <v>0.40088345967170214</v>
      </c>
      <c r="O30" s="309">
        <f t="shared" si="2"/>
        <v>0.40088345967170214</v>
      </c>
      <c r="P30" s="308">
        <f t="shared" si="2"/>
        <v>0.40088345967170214</v>
      </c>
      <c r="Q30" s="41">
        <f t="shared" si="2"/>
        <v>0.40088345967170214</v>
      </c>
      <c r="R30" s="407">
        <f t="shared" si="2"/>
        <v>0.40088345967170214</v>
      </c>
      <c r="S30" s="308">
        <f t="shared" si="2"/>
        <v>0.40088345967170214</v>
      </c>
      <c r="T30" s="41">
        <f t="shared" si="2"/>
        <v>0.40088345967170214</v>
      </c>
      <c r="U30" s="309">
        <f t="shared" si="2"/>
        <v>0.40088345967170214</v>
      </c>
      <c r="V30" s="308">
        <f t="shared" si="2"/>
        <v>0.40088345967170214</v>
      </c>
      <c r="W30" s="41">
        <f t="shared" si="2"/>
        <v>0.40088345967170214</v>
      </c>
      <c r="X30" s="309">
        <f t="shared" si="2"/>
        <v>0.40088345967170214</v>
      </c>
      <c r="Y30" s="308">
        <f t="shared" si="2"/>
        <v>0.40088345967170214</v>
      </c>
      <c r="Z30" s="41">
        <f t="shared" si="2"/>
        <v>0.40088345967170214</v>
      </c>
      <c r="AA30" s="407">
        <f t="shared" si="2"/>
        <v>0.40088345967170214</v>
      </c>
      <c r="AB30" s="308">
        <f t="shared" si="2"/>
        <v>0.40088345967170214</v>
      </c>
      <c r="AC30" s="41">
        <f t="shared" si="3"/>
        <v>0.40088345967170214</v>
      </c>
      <c r="AD30" s="309">
        <f t="shared" si="3"/>
        <v>0.40088345967170214</v>
      </c>
      <c r="AE30" s="308">
        <f t="shared" si="3"/>
        <v>0.40088345967170214</v>
      </c>
      <c r="AF30" s="41">
        <f t="shared" si="3"/>
        <v>0.40088345967170214</v>
      </c>
      <c r="AG30" s="309">
        <f t="shared" si="3"/>
        <v>0.40088345967170214</v>
      </c>
      <c r="AH30" s="308">
        <f t="shared" si="3"/>
        <v>0.40088345967170214</v>
      </c>
      <c r="AI30" s="41">
        <f t="shared" si="3"/>
        <v>0.40088345967170214</v>
      </c>
      <c r="AJ30" s="309">
        <f t="shared" si="3"/>
        <v>0.40088345967170214</v>
      </c>
      <c r="AK30" s="308">
        <f t="shared" si="3"/>
        <v>0.40088345967170214</v>
      </c>
      <c r="AL30" s="41">
        <f t="shared" si="3"/>
        <v>0.40088345967170214</v>
      </c>
      <c r="AM30" s="309">
        <f t="shared" si="3"/>
        <v>0.40088345967170214</v>
      </c>
      <c r="AN30" s="308">
        <f t="shared" si="4"/>
        <v>0.40088345967170214</v>
      </c>
      <c r="AO30" s="41">
        <f t="shared" si="4"/>
        <v>0.40088345967170214</v>
      </c>
      <c r="AP30" s="309">
        <f t="shared" si="4"/>
        <v>0.40088345967170214</v>
      </c>
      <c r="AQ30" s="308">
        <f t="shared" si="4"/>
        <v>0.40088345967170214</v>
      </c>
      <c r="AR30" s="41">
        <f t="shared" si="4"/>
        <v>0.40088345967170214</v>
      </c>
      <c r="AS30" s="309">
        <f t="shared" si="4"/>
        <v>0.40088345967170214</v>
      </c>
      <c r="AT30" s="600"/>
      <c r="AU30" s="633"/>
      <c r="AV30" s="749"/>
      <c r="AW30" s="271"/>
    </row>
    <row r="31" spans="1:49" s="44" customFormat="1" ht="14.25" collapsed="1">
      <c r="A31" s="1749" t="s">
        <v>59</v>
      </c>
      <c r="B31" s="1750"/>
      <c r="C31" s="1751"/>
      <c r="D31" s="499"/>
      <c r="E31" s="23"/>
      <c r="F31" s="500"/>
      <c r="G31" s="549"/>
      <c r="H31" s="134"/>
      <c r="I31" s="523"/>
      <c r="J31" s="310"/>
      <c r="K31" s="43"/>
      <c r="L31" s="311"/>
      <c r="M31" s="310"/>
      <c r="N31" s="43"/>
      <c r="O31" s="311"/>
      <c r="P31" s="310"/>
      <c r="Q31" s="43"/>
      <c r="R31" s="390"/>
      <c r="S31" s="310"/>
      <c r="T31" s="43"/>
      <c r="U31" s="311"/>
      <c r="V31" s="310"/>
      <c r="W31" s="43"/>
      <c r="X31" s="311"/>
      <c r="Y31" s="310"/>
      <c r="Z31" s="43"/>
      <c r="AA31" s="390"/>
      <c r="AB31" s="310"/>
      <c r="AC31" s="43"/>
      <c r="AD31" s="311"/>
      <c r="AE31" s="310"/>
      <c r="AF31" s="43"/>
      <c r="AG31" s="311"/>
      <c r="AH31" s="310"/>
      <c r="AI31" s="43"/>
      <c r="AJ31" s="311"/>
      <c r="AK31" s="310"/>
      <c r="AL31" s="43"/>
      <c r="AM31" s="311"/>
      <c r="AN31" s="310"/>
      <c r="AO31" s="43"/>
      <c r="AP31" s="311"/>
      <c r="AQ31" s="310"/>
      <c r="AR31" s="43"/>
      <c r="AS31" s="311"/>
      <c r="AT31" s="601"/>
      <c r="AU31" s="634"/>
      <c r="AV31" s="688"/>
      <c r="AW31" s="669"/>
    </row>
    <row r="32" spans="1:49" s="51" customFormat="1" ht="14.25">
      <c r="A32" s="45" t="s">
        <v>25</v>
      </c>
      <c r="B32" s="46" t="s">
        <v>60</v>
      </c>
      <c r="C32" s="47"/>
      <c r="D32" s="501">
        <f>E32+F32</f>
        <v>2681.4677011899707</v>
      </c>
      <c r="E32" s="48">
        <f>SUM(E33,E49,E54,E57,E61,E65)</f>
        <v>2433.1715557899706</v>
      </c>
      <c r="F32" s="502">
        <f>SUM(F33,F49,F54,F57,F61,F65)</f>
        <v>248.29614539999997</v>
      </c>
      <c r="G32" s="550">
        <f>H32+I32</f>
        <v>2636.9832779479225</v>
      </c>
      <c r="H32" s="187">
        <f>SUM(H33,H49,H54,H57,H61,H65)</f>
        <v>2351.4045422423915</v>
      </c>
      <c r="I32" s="551">
        <f>SUM(I33,I49,I54,I57,I61,I65)</f>
        <v>285.5787357055309</v>
      </c>
      <c r="J32" s="312">
        <f>K32+L32</f>
        <v>2730.7416437914244</v>
      </c>
      <c r="K32" s="63">
        <f>SUM(K33,K49,K54,K57,K61,K65)</f>
        <v>2433.7397586576722</v>
      </c>
      <c r="L32" s="313">
        <f>SUM(L33,L49,L54,L57,L61,L65)</f>
        <v>297.00188513375213</v>
      </c>
      <c r="M32" s="312">
        <f>N32+O32</f>
        <v>2824.2924480186371</v>
      </c>
      <c r="N32" s="63">
        <f>SUM(N33,N49,N54,N57,N61,N65)</f>
        <v>2515.4104874795348</v>
      </c>
      <c r="O32" s="313">
        <f>SUM(O33,O49,O54,O57,O61,O65)</f>
        <v>308.88196053910224</v>
      </c>
      <c r="P32" s="312">
        <f>Q32+R32</f>
        <v>2937.2641459393826</v>
      </c>
      <c r="Q32" s="63">
        <f>SUM(Q33,Q49,Q54,Q57,Q61,Q65)</f>
        <v>2616.0269069787164</v>
      </c>
      <c r="R32" s="391">
        <f>SUM(R33,R49,R54,R57,R61,R65)</f>
        <v>321.23723896066633</v>
      </c>
      <c r="S32" s="312">
        <f>T32+U32</f>
        <v>3054.7547117769582</v>
      </c>
      <c r="T32" s="63">
        <f>SUM(T33,T49,T54,T57,T61,T65)</f>
        <v>2720.6679832578652</v>
      </c>
      <c r="U32" s="313">
        <f>SUM(U33,U49,U54,U57,U61,U65)</f>
        <v>334.08672851909296</v>
      </c>
      <c r="V32" s="312">
        <f>W32+X32</f>
        <v>3176.9449002480364</v>
      </c>
      <c r="W32" s="63">
        <f>SUM(W33,W49,W54,W57,W61,W65)</f>
        <v>2829.4947025881797</v>
      </c>
      <c r="X32" s="313">
        <f>SUM(X33,X49,X54,X57,X61,X65)</f>
        <v>347.45019765985671</v>
      </c>
      <c r="Y32" s="312">
        <f>Z32+AA32</f>
        <v>3304.0226962579591</v>
      </c>
      <c r="Z32" s="63">
        <f>SUM(Z33,Z49,Z54,Z57,Z61,Z65)</f>
        <v>2942.6744906917079</v>
      </c>
      <c r="AA32" s="391">
        <f>SUM(AA33,AA49,AA54,AA57,AA61,AA65)</f>
        <v>361.34820556625095</v>
      </c>
      <c r="AB32" s="312">
        <f>AC32+AD32</f>
        <v>3436.1836041082761</v>
      </c>
      <c r="AC32" s="63">
        <f>SUM(AC33,AC49,AC54,AC57,AC61,AC65)</f>
        <v>3060.3814703193752</v>
      </c>
      <c r="AD32" s="313">
        <f>SUM(AD33,AD49,AD54,AD57,AD61,AD65)</f>
        <v>375.80213378890102</v>
      </c>
      <c r="AE32" s="312">
        <f>AF32+AG32</f>
        <v>3573.6309482726078</v>
      </c>
      <c r="AF32" s="63">
        <f>SUM(AF33,AF49,AF54,AF57,AF61,AF65)</f>
        <v>3182.7967291321506</v>
      </c>
      <c r="AG32" s="313">
        <f>SUM(AG33,AG49,AG54,AG57,AG61,AG65)</f>
        <v>390.83421914045709</v>
      </c>
      <c r="AH32" s="312">
        <f>AI32+AJ32</f>
        <v>3716.576186203512</v>
      </c>
      <c r="AI32" s="63">
        <f>SUM(AI33,AI49,AI54,AI57,AI61,AI65)</f>
        <v>3310.1085982974364</v>
      </c>
      <c r="AJ32" s="313">
        <f>SUM(AJ33,AJ49,AJ54,AJ57,AJ61,AJ65)</f>
        <v>406.46758790607538</v>
      </c>
      <c r="AK32" s="312">
        <f>AL32+AM32</f>
        <v>3865.2392336516518</v>
      </c>
      <c r="AL32" s="63">
        <f>SUM(AL33,AL49,AL54,AL57,AL61,AL65)</f>
        <v>3442.5129422293335</v>
      </c>
      <c r="AM32" s="313">
        <f>SUM(AM33,AM49,AM54,AM57,AM61,AM65)</f>
        <v>422.72629142231847</v>
      </c>
      <c r="AN32" s="312">
        <f>AO32+AP32</f>
        <v>4019.8488029977184</v>
      </c>
      <c r="AO32" s="63">
        <f>SUM(AO33,AO49,AO54,AO57,AO61,AO65)</f>
        <v>3580.2134599185074</v>
      </c>
      <c r="AP32" s="313">
        <f>SUM(AP33,AP49,AP54,AP57,AP61,AP65)</f>
        <v>439.63534307921117</v>
      </c>
      <c r="AQ32" s="312">
        <f>AR32+AS32</f>
        <v>4180.6427551176275</v>
      </c>
      <c r="AR32" s="63">
        <f>SUM(AR33,AR49,AR54,AR57,AR61,AR65)</f>
        <v>3723.4219983152479</v>
      </c>
      <c r="AS32" s="313">
        <f>SUM(AS33,AS49,AS54,AS57,AS61,AS65)</f>
        <v>457.22075680237958</v>
      </c>
      <c r="AT32" s="129"/>
      <c r="AU32" s="635"/>
      <c r="AV32" s="691"/>
      <c r="AW32" s="670"/>
    </row>
    <row r="33" spans="1:49" s="56" customFormat="1" ht="27.75" hidden="1" customHeight="1" outlineLevel="1">
      <c r="A33" s="52" t="s">
        <v>61</v>
      </c>
      <c r="B33" s="53" t="s">
        <v>62</v>
      </c>
      <c r="C33" s="54" t="s">
        <v>63</v>
      </c>
      <c r="D33" s="503">
        <f>E33+F33</f>
        <v>2135.535084129971</v>
      </c>
      <c r="E33" s="55">
        <f>E35</f>
        <v>2135.535084129971</v>
      </c>
      <c r="F33" s="504">
        <f>F35</f>
        <v>0</v>
      </c>
      <c r="G33" s="552">
        <f>H33+I33</f>
        <v>2084.4125175307895</v>
      </c>
      <c r="H33" s="188">
        <f>H35</f>
        <v>2084.4125175307895</v>
      </c>
      <c r="I33" s="553">
        <f>I35</f>
        <v>0</v>
      </c>
      <c r="J33" s="314">
        <f>K33+L33</f>
        <v>2156.0680529576066</v>
      </c>
      <c r="K33" s="60">
        <f>K35</f>
        <v>2156.0680529576066</v>
      </c>
      <c r="L33" s="315">
        <f>L35</f>
        <v>0</v>
      </c>
      <c r="M33" s="314">
        <f>N33+O33</f>
        <v>2226.6319135514664</v>
      </c>
      <c r="N33" s="60">
        <f>N35</f>
        <v>2226.6319135514664</v>
      </c>
      <c r="O33" s="315">
        <f>O35</f>
        <v>0</v>
      </c>
      <c r="P33" s="314">
        <f>Q33+R33</f>
        <v>2315.6971900935255</v>
      </c>
      <c r="Q33" s="60">
        <f>Q35</f>
        <v>2315.6971900935255</v>
      </c>
      <c r="R33" s="392">
        <f>R35</f>
        <v>0</v>
      </c>
      <c r="S33" s="314">
        <f>T33+U33</f>
        <v>2408.3250776972664</v>
      </c>
      <c r="T33" s="60">
        <f>T35</f>
        <v>2408.3250776972664</v>
      </c>
      <c r="U33" s="315">
        <f>U35</f>
        <v>0</v>
      </c>
      <c r="V33" s="314">
        <f>W33+X33</f>
        <v>2504.6580808051572</v>
      </c>
      <c r="W33" s="60">
        <f>W35</f>
        <v>2504.6580808051572</v>
      </c>
      <c r="X33" s="315">
        <f>X35</f>
        <v>0</v>
      </c>
      <c r="Y33" s="314">
        <f>Z33+AA33</f>
        <v>2604.8444040373638</v>
      </c>
      <c r="Z33" s="60">
        <f>Z35</f>
        <v>2604.8444040373638</v>
      </c>
      <c r="AA33" s="392">
        <f>AA35</f>
        <v>0</v>
      </c>
      <c r="AB33" s="314">
        <f>AC33+AD33</f>
        <v>2709.0381801988578</v>
      </c>
      <c r="AC33" s="60">
        <f>AC35</f>
        <v>2709.0381801988578</v>
      </c>
      <c r="AD33" s="315">
        <f>AD35</f>
        <v>0</v>
      </c>
      <c r="AE33" s="314">
        <f>AF33+AG33</f>
        <v>2817.3997074068125</v>
      </c>
      <c r="AF33" s="60">
        <f>AF35</f>
        <v>2817.3997074068125</v>
      </c>
      <c r="AG33" s="315">
        <f>AG35</f>
        <v>0</v>
      </c>
      <c r="AH33" s="314">
        <f>AI33+AJ33</f>
        <v>2930.0956957030844</v>
      </c>
      <c r="AI33" s="60">
        <f>AI35</f>
        <v>2930.0956957030844</v>
      </c>
      <c r="AJ33" s="315">
        <f>AJ35</f>
        <v>0</v>
      </c>
      <c r="AK33" s="314">
        <f>AL33+AM33</f>
        <v>3047.2995235312078</v>
      </c>
      <c r="AL33" s="60">
        <f>AL35</f>
        <v>3047.2995235312078</v>
      </c>
      <c r="AM33" s="315">
        <f>AM35</f>
        <v>0</v>
      </c>
      <c r="AN33" s="314">
        <f>AO33+AP33</f>
        <v>3169.1915044724565</v>
      </c>
      <c r="AO33" s="60">
        <f>AO35</f>
        <v>3169.1915044724565</v>
      </c>
      <c r="AP33" s="315">
        <f>AP35</f>
        <v>0</v>
      </c>
      <c r="AQ33" s="314">
        <f>AR33+AS33</f>
        <v>3295.959164651355</v>
      </c>
      <c r="AR33" s="60">
        <f>AR35</f>
        <v>3295.959164651355</v>
      </c>
      <c r="AS33" s="315">
        <f>AS35</f>
        <v>0</v>
      </c>
      <c r="AT33" s="602"/>
      <c r="AU33" s="636"/>
      <c r="AV33" s="691"/>
      <c r="AW33" s="602"/>
    </row>
    <row r="34" spans="1:49" s="61" customFormat="1" ht="17.25" hidden="1" customHeight="1" outlineLevel="1">
      <c r="A34" s="57"/>
      <c r="B34" s="58" t="s">
        <v>64</v>
      </c>
      <c r="C34" s="59"/>
      <c r="D34" s="501"/>
      <c r="E34" s="48"/>
      <c r="F34" s="502"/>
      <c r="G34" s="550"/>
      <c r="H34" s="188"/>
      <c r="I34" s="553"/>
      <c r="J34" s="314"/>
      <c r="K34" s="60"/>
      <c r="L34" s="315"/>
      <c r="M34" s="314"/>
      <c r="N34" s="60"/>
      <c r="O34" s="315"/>
      <c r="P34" s="314"/>
      <c r="Q34" s="60"/>
      <c r="R34" s="392"/>
      <c r="S34" s="314"/>
      <c r="T34" s="60"/>
      <c r="U34" s="315"/>
      <c r="V34" s="314"/>
      <c r="W34" s="60"/>
      <c r="X34" s="315"/>
      <c r="Y34" s="314"/>
      <c r="Z34" s="60"/>
      <c r="AA34" s="392"/>
      <c r="AB34" s="314"/>
      <c r="AC34" s="60"/>
      <c r="AD34" s="315"/>
      <c r="AE34" s="314"/>
      <c r="AF34" s="60"/>
      <c r="AG34" s="315"/>
      <c r="AH34" s="314"/>
      <c r="AI34" s="60"/>
      <c r="AJ34" s="315"/>
      <c r="AK34" s="314"/>
      <c r="AL34" s="60"/>
      <c r="AM34" s="315"/>
      <c r="AN34" s="314"/>
      <c r="AO34" s="60"/>
      <c r="AP34" s="315"/>
      <c r="AQ34" s="314"/>
      <c r="AR34" s="60"/>
      <c r="AS34" s="315"/>
      <c r="AT34" s="602"/>
      <c r="AU34" s="636"/>
      <c r="AV34" s="691"/>
      <c r="AW34" s="137"/>
    </row>
    <row r="35" spans="1:49" s="61" customFormat="1" hidden="1" outlineLevel="1">
      <c r="A35" s="57" t="s">
        <v>65</v>
      </c>
      <c r="B35" s="58" t="s">
        <v>66</v>
      </c>
      <c r="C35" s="62" t="s">
        <v>63</v>
      </c>
      <c r="D35" s="501">
        <f>E35+F35</f>
        <v>2135.535084129971</v>
      </c>
      <c r="E35" s="48">
        <f>(E38*E29*E39+E38*E30*E40)/1000</f>
        <v>2135.535084129971</v>
      </c>
      <c r="F35" s="502">
        <f>(F38*F29*F39+F38*F30*F40)/1000</f>
        <v>0</v>
      </c>
      <c r="G35" s="550">
        <f>H35+I35</f>
        <v>2084.4125175307895</v>
      </c>
      <c r="H35" s="187">
        <f>(H38*H29*H39+H38*H30*H40)/1000</f>
        <v>2084.4125175307895</v>
      </c>
      <c r="I35" s="551">
        <f>(I38*I29*I39+I38*I30*I40)/1000</f>
        <v>0</v>
      </c>
      <c r="J35" s="312">
        <f>K35+L35</f>
        <v>2156.0680529576066</v>
      </c>
      <c r="K35" s="63">
        <f>(K38*K29*K39+K38*K30*K40)/1000</f>
        <v>2156.0680529576066</v>
      </c>
      <c r="L35" s="313">
        <f>(L38*L29*L39+L38*L30*L40)/1000</f>
        <v>0</v>
      </c>
      <c r="M35" s="312">
        <f>N35+O35</f>
        <v>2226.6319135514664</v>
      </c>
      <c r="N35" s="63">
        <f>(N38*N29*N39+N38*N30*N40)/1000</f>
        <v>2226.6319135514664</v>
      </c>
      <c r="O35" s="313">
        <f>(O38*O29*O39+O38*O30*O40)/1000</f>
        <v>0</v>
      </c>
      <c r="P35" s="312">
        <f>Q35+R35</f>
        <v>2315.6971900935255</v>
      </c>
      <c r="Q35" s="63">
        <f>(Q38*Q29*Q39+Q38*Q30*Q40)/1000</f>
        <v>2315.6971900935255</v>
      </c>
      <c r="R35" s="391">
        <f>(R38*R29*R39+R38*R30*R40)/1000</f>
        <v>0</v>
      </c>
      <c r="S35" s="312">
        <f>T35+U35</f>
        <v>2408.3250776972664</v>
      </c>
      <c r="T35" s="63">
        <f>(T38*T29*T39+T38*T30*T40)/1000</f>
        <v>2408.3250776972664</v>
      </c>
      <c r="U35" s="313">
        <f>(U38*U29*U39+U38*U30*U40)/1000</f>
        <v>0</v>
      </c>
      <c r="V35" s="312">
        <f>W35+X35</f>
        <v>2504.6580808051572</v>
      </c>
      <c r="W35" s="63">
        <f>(W38*W29*W39+W38*W30*W40)/1000</f>
        <v>2504.6580808051572</v>
      </c>
      <c r="X35" s="313">
        <f>(X38*X29*X39+X38*X30*X40)/1000</f>
        <v>0</v>
      </c>
      <c r="Y35" s="312">
        <f>Z35+AA35</f>
        <v>2604.8444040373638</v>
      </c>
      <c r="Z35" s="63">
        <f>(Z38*Z29*Z39+Z38*Z30*Z40)/1000</f>
        <v>2604.8444040373638</v>
      </c>
      <c r="AA35" s="391">
        <f>(AA38*AA29*AA39+AA38*AA30*AA40)/1000</f>
        <v>0</v>
      </c>
      <c r="AB35" s="312">
        <f>AC35+AD35</f>
        <v>2709.0381801988578</v>
      </c>
      <c r="AC35" s="63">
        <f>(AC38*AC29*AC39+AC38*AC30*AC40)/1000</f>
        <v>2709.0381801988578</v>
      </c>
      <c r="AD35" s="313">
        <f>(AD38*AD29*AD39+AD38*AD30*AD40)/1000</f>
        <v>0</v>
      </c>
      <c r="AE35" s="312">
        <f>AF35+AG35</f>
        <v>2817.3997074068125</v>
      </c>
      <c r="AF35" s="63">
        <f>(AF38*AF29*AF39+AF38*AF30*AF40)/1000</f>
        <v>2817.3997074068125</v>
      </c>
      <c r="AG35" s="313">
        <f>(AG38*AG29*AG39+AG38*AG30*AG40)/1000</f>
        <v>0</v>
      </c>
      <c r="AH35" s="312">
        <f>AI35+AJ35</f>
        <v>2930.0956957030844</v>
      </c>
      <c r="AI35" s="63">
        <f>(AI38*AI29*AI39+AI38*AI30*AI40)/1000</f>
        <v>2930.0956957030844</v>
      </c>
      <c r="AJ35" s="313">
        <f>(AJ38*AJ29*AJ39+AJ38*AJ30*AJ40)/1000</f>
        <v>0</v>
      </c>
      <c r="AK35" s="312">
        <f>AL35+AM35</f>
        <v>3047.2995235312078</v>
      </c>
      <c r="AL35" s="63">
        <f>(AL38*AL29*AL39+AL38*AL30*AL40)/1000</f>
        <v>3047.2995235312078</v>
      </c>
      <c r="AM35" s="313">
        <f>(AM38*AM29*AM39+AM38*AM30*AM40)/1000</f>
        <v>0</v>
      </c>
      <c r="AN35" s="312">
        <f>AO35+AP35</f>
        <v>3169.1915044724565</v>
      </c>
      <c r="AO35" s="63">
        <f>(AO38*AO29*AO39+AO38*AO30*AO40)/1000</f>
        <v>3169.1915044724565</v>
      </c>
      <c r="AP35" s="313">
        <f>(AP38*AP29*AP39+AP38*AP30*AP40)/1000</f>
        <v>0</v>
      </c>
      <c r="AQ35" s="312">
        <f>AR35+AS35</f>
        <v>3295.959164651355</v>
      </c>
      <c r="AR35" s="63">
        <f>(AR38*AR29*AR39+AR38*AR30*AR40)/1000</f>
        <v>3295.959164651355</v>
      </c>
      <c r="AS35" s="313">
        <f>(AS38*AS29*AS39+AS38*AS30*AS40)/1000</f>
        <v>0</v>
      </c>
      <c r="AT35" s="129"/>
      <c r="AU35" s="635"/>
      <c r="AV35" s="691"/>
      <c r="AW35" s="137"/>
    </row>
    <row r="36" spans="1:49" s="61" customFormat="1" ht="24" hidden="1" outlineLevel="1">
      <c r="A36" s="57"/>
      <c r="B36" s="58" t="s">
        <v>67</v>
      </c>
      <c r="C36" s="62" t="s">
        <v>68</v>
      </c>
      <c r="D36" s="491">
        <v>155.19999999999999</v>
      </c>
      <c r="E36" s="116">
        <v>155.19999999999999</v>
      </c>
      <c r="F36" s="495">
        <v>0</v>
      </c>
      <c r="G36" s="554">
        <v>155.19999999999999</v>
      </c>
      <c r="H36" s="282">
        <v>155.19999999999999</v>
      </c>
      <c r="I36" s="555">
        <v>0</v>
      </c>
      <c r="J36" s="316">
        <v>155.19999999999999</v>
      </c>
      <c r="K36" s="64">
        <v>155.19999999999999</v>
      </c>
      <c r="L36" s="317">
        <v>0</v>
      </c>
      <c r="M36" s="316">
        <f>N36</f>
        <v>155.19999999999999</v>
      </c>
      <c r="N36" s="64">
        <f>K36</f>
        <v>155.19999999999999</v>
      </c>
      <c r="O36" s="317"/>
      <c r="P36" s="316">
        <f>Q36</f>
        <v>155.19999999999999</v>
      </c>
      <c r="Q36" s="64">
        <f>N36</f>
        <v>155.19999999999999</v>
      </c>
      <c r="R36" s="393"/>
      <c r="S36" s="316">
        <f>T36</f>
        <v>155.19999999999999</v>
      </c>
      <c r="T36" s="64">
        <f>Q36</f>
        <v>155.19999999999999</v>
      </c>
      <c r="U36" s="317"/>
      <c r="V36" s="316">
        <f>W36</f>
        <v>155.19999999999999</v>
      </c>
      <c r="W36" s="64">
        <f>T36</f>
        <v>155.19999999999999</v>
      </c>
      <c r="X36" s="317"/>
      <c r="Y36" s="316">
        <f>Z36</f>
        <v>155.19999999999999</v>
      </c>
      <c r="Z36" s="64">
        <f>W36</f>
        <v>155.19999999999999</v>
      </c>
      <c r="AA36" s="393"/>
      <c r="AB36" s="316">
        <f>AC36</f>
        <v>155.19999999999999</v>
      </c>
      <c r="AC36" s="64">
        <f>Z36</f>
        <v>155.19999999999999</v>
      </c>
      <c r="AD36" s="317"/>
      <c r="AE36" s="316">
        <f>AF36</f>
        <v>155.19999999999999</v>
      </c>
      <c r="AF36" s="64">
        <f>AC36</f>
        <v>155.19999999999999</v>
      </c>
      <c r="AG36" s="317"/>
      <c r="AH36" s="316">
        <f>AI36</f>
        <v>155.19999999999999</v>
      </c>
      <c r="AI36" s="64">
        <f>AF36</f>
        <v>155.19999999999999</v>
      </c>
      <c r="AJ36" s="317"/>
      <c r="AK36" s="316">
        <f>AL36</f>
        <v>155.19999999999999</v>
      </c>
      <c r="AL36" s="64">
        <f>AI36</f>
        <v>155.19999999999999</v>
      </c>
      <c r="AM36" s="317"/>
      <c r="AN36" s="316">
        <f>AO36</f>
        <v>155.19999999999999</v>
      </c>
      <c r="AO36" s="64">
        <f>AL36</f>
        <v>155.19999999999999</v>
      </c>
      <c r="AP36" s="317"/>
      <c r="AQ36" s="316">
        <f>AR36</f>
        <v>155.19999999999999</v>
      </c>
      <c r="AR36" s="64">
        <f>AO36</f>
        <v>155.19999999999999</v>
      </c>
      <c r="AS36" s="317"/>
      <c r="AT36" s="129"/>
      <c r="AU36" s="635"/>
      <c r="AV36" s="691"/>
      <c r="AW36" s="137"/>
    </row>
    <row r="37" spans="1:49" s="61" customFormat="1" hidden="1" outlineLevel="1">
      <c r="A37" s="57"/>
      <c r="B37" s="58" t="s">
        <v>64</v>
      </c>
      <c r="C37" s="62" t="s">
        <v>69</v>
      </c>
      <c r="D37" s="491">
        <f>E37</f>
        <v>384.88047999999998</v>
      </c>
      <c r="E37" s="279">
        <f>E36*E7/1000</f>
        <v>384.88047999999998</v>
      </c>
      <c r="F37" s="505"/>
      <c r="G37" s="556">
        <f>H37</f>
        <v>361.28542399999992</v>
      </c>
      <c r="H37" s="189">
        <f>H36*H7/1000</f>
        <v>361.28542399999992</v>
      </c>
      <c r="I37" s="557"/>
      <c r="J37" s="306">
        <f>K37</f>
        <v>359.331456</v>
      </c>
      <c r="K37" s="35">
        <f>K36*K7/1000</f>
        <v>359.331456</v>
      </c>
      <c r="L37" s="307"/>
      <c r="M37" s="306">
        <f>N37</f>
        <v>356.81876799999998</v>
      </c>
      <c r="N37" s="35">
        <f>N36*N7/1000</f>
        <v>356.81876799999998</v>
      </c>
      <c r="O37" s="307"/>
      <c r="P37" s="306">
        <f>Q37</f>
        <v>356.81876799999998</v>
      </c>
      <c r="Q37" s="35">
        <f>Q36*Q7/1000</f>
        <v>356.81876799999998</v>
      </c>
      <c r="R37" s="296"/>
      <c r="S37" s="306">
        <f>T37</f>
        <v>356.81876799999998</v>
      </c>
      <c r="T37" s="35">
        <f>T36*T7/1000</f>
        <v>356.81876799999998</v>
      </c>
      <c r="U37" s="307"/>
      <c r="V37" s="306">
        <f>W37</f>
        <v>356.81876799999998</v>
      </c>
      <c r="W37" s="35">
        <f>W36*W7/1000</f>
        <v>356.81876799999998</v>
      </c>
      <c r="X37" s="307"/>
      <c r="Y37" s="306">
        <f>Z37</f>
        <v>356.81876799999998</v>
      </c>
      <c r="Z37" s="35">
        <f>Z36*Z7/1000</f>
        <v>356.81876799999998</v>
      </c>
      <c r="AA37" s="296"/>
      <c r="AB37" s="306">
        <f>AC37</f>
        <v>356.81876799999998</v>
      </c>
      <c r="AC37" s="35">
        <f>AC36*AC7/1000</f>
        <v>356.81876799999998</v>
      </c>
      <c r="AD37" s="307"/>
      <c r="AE37" s="306">
        <f>AF37</f>
        <v>356.81876799999998</v>
      </c>
      <c r="AF37" s="35">
        <f>AF36*AF7/1000</f>
        <v>356.81876799999998</v>
      </c>
      <c r="AG37" s="307"/>
      <c r="AH37" s="306">
        <f>AI37</f>
        <v>356.81876799999998</v>
      </c>
      <c r="AI37" s="35">
        <f>AI36*AI7/1000</f>
        <v>356.81876799999998</v>
      </c>
      <c r="AJ37" s="307"/>
      <c r="AK37" s="306">
        <f>AL37</f>
        <v>356.81876799999998</v>
      </c>
      <c r="AL37" s="35">
        <f>AL36*AL7/1000</f>
        <v>356.81876799999998</v>
      </c>
      <c r="AM37" s="307"/>
      <c r="AN37" s="306">
        <f>AO37</f>
        <v>356.81876799999998</v>
      </c>
      <c r="AO37" s="35">
        <f>AO36*AO7/1000</f>
        <v>356.81876799999998</v>
      </c>
      <c r="AP37" s="307"/>
      <c r="AQ37" s="306">
        <f>AR37</f>
        <v>356.81876799999998</v>
      </c>
      <c r="AR37" s="35">
        <f>AR36*AR7/1000</f>
        <v>356.81876799999998</v>
      </c>
      <c r="AS37" s="307"/>
      <c r="AT37" s="603"/>
      <c r="AU37" s="637"/>
      <c r="AV37" s="691"/>
      <c r="AW37" s="137"/>
    </row>
    <row r="38" spans="1:49" s="61" customFormat="1" hidden="1" outlineLevel="1">
      <c r="A38" s="57"/>
      <c r="B38" s="58" t="s">
        <v>70</v>
      </c>
      <c r="C38" s="62" t="s">
        <v>71</v>
      </c>
      <c r="D38" s="491">
        <f>E38</f>
        <v>329.03800000000001</v>
      </c>
      <c r="E38" s="17">
        <f>ROUND(E37/1.16971428571429,3)</f>
        <v>329.03800000000001</v>
      </c>
      <c r="F38" s="492"/>
      <c r="G38" s="558">
        <f>H38</f>
        <v>308.86599999999999</v>
      </c>
      <c r="H38" s="184">
        <f>ROUND(H37/1.16971428571429,3)</f>
        <v>308.86599999999999</v>
      </c>
      <c r="I38" s="559"/>
      <c r="J38" s="300">
        <f>K38</f>
        <v>307.19600000000003</v>
      </c>
      <c r="K38" s="18">
        <f>ROUND(K37/1.16971428571429,3)</f>
        <v>307.19600000000003</v>
      </c>
      <c r="L38" s="301"/>
      <c r="M38" s="300">
        <f>N38</f>
        <v>305.048</v>
      </c>
      <c r="N38" s="18">
        <f>ROUND(N37/1.16971428571429,3)</f>
        <v>305.048</v>
      </c>
      <c r="O38" s="301"/>
      <c r="P38" s="300">
        <f>Q38</f>
        <v>305.048</v>
      </c>
      <c r="Q38" s="18">
        <f>ROUND(Q37/1.16971428571429,3)</f>
        <v>305.048</v>
      </c>
      <c r="R38" s="295"/>
      <c r="S38" s="300">
        <f>T38</f>
        <v>305.048</v>
      </c>
      <c r="T38" s="18">
        <f>ROUND(T37/1.16971428571429,3)</f>
        <v>305.048</v>
      </c>
      <c r="U38" s="301"/>
      <c r="V38" s="300">
        <f>W38</f>
        <v>305.048</v>
      </c>
      <c r="W38" s="18">
        <f>ROUND(W37/1.16971428571429,3)</f>
        <v>305.048</v>
      </c>
      <c r="X38" s="301"/>
      <c r="Y38" s="300">
        <f>Z38</f>
        <v>305.048</v>
      </c>
      <c r="Z38" s="18">
        <f>ROUND(Z37/1.16971428571429,3)</f>
        <v>305.048</v>
      </c>
      <c r="AA38" s="295"/>
      <c r="AB38" s="300">
        <f>AC38</f>
        <v>305.048</v>
      </c>
      <c r="AC38" s="18">
        <f>ROUND(AC37/1.16971428571429,3)</f>
        <v>305.048</v>
      </c>
      <c r="AD38" s="301"/>
      <c r="AE38" s="300">
        <f>AF38</f>
        <v>305.048</v>
      </c>
      <c r="AF38" s="18">
        <f>ROUND(AF37/1.16971428571429,3)</f>
        <v>305.048</v>
      </c>
      <c r="AG38" s="301"/>
      <c r="AH38" s="300">
        <f>AI38</f>
        <v>305.048</v>
      </c>
      <c r="AI38" s="18">
        <f>ROUND(AI37/1.16971428571429,3)</f>
        <v>305.048</v>
      </c>
      <c r="AJ38" s="301"/>
      <c r="AK38" s="300">
        <f>AL38</f>
        <v>305.048</v>
      </c>
      <c r="AL38" s="18">
        <f>ROUND(AL37/1.16971428571429,3)</f>
        <v>305.048</v>
      </c>
      <c r="AM38" s="301"/>
      <c r="AN38" s="300">
        <f>AO38</f>
        <v>305.048</v>
      </c>
      <c r="AO38" s="18">
        <f>ROUND(AO37/1.16971428571429,3)</f>
        <v>305.048</v>
      </c>
      <c r="AP38" s="301"/>
      <c r="AQ38" s="300">
        <f>AR38</f>
        <v>305.048</v>
      </c>
      <c r="AR38" s="18">
        <f>ROUND(AR37/1.16971428571429,3)</f>
        <v>305.048</v>
      </c>
      <c r="AS38" s="301"/>
      <c r="AT38" s="604"/>
      <c r="AU38" s="638"/>
      <c r="AV38" s="691"/>
      <c r="AW38" s="137"/>
    </row>
    <row r="39" spans="1:49" s="61" customFormat="1" ht="24" hidden="1" outlineLevel="1">
      <c r="A39" s="57"/>
      <c r="B39" s="58" t="s">
        <v>72</v>
      </c>
      <c r="C39" s="62" t="s">
        <v>73</v>
      </c>
      <c r="D39" s="491">
        <v>6344.3418987341765</v>
      </c>
      <c r="E39" s="17">
        <f>D39</f>
        <v>6344.3418987341765</v>
      </c>
      <c r="F39" s="492"/>
      <c r="G39" s="558">
        <f>H39</f>
        <v>6642.0899936708865</v>
      </c>
      <c r="H39" s="184">
        <f>E40</f>
        <v>6642.0899936708865</v>
      </c>
      <c r="I39" s="559"/>
      <c r="J39" s="300">
        <f>K39</f>
        <v>6907.7735934177226</v>
      </c>
      <c r="K39" s="18">
        <f>H40</f>
        <v>6907.7735934177226</v>
      </c>
      <c r="L39" s="301"/>
      <c r="M39" s="300">
        <f>N39</f>
        <v>7184.0845371544319</v>
      </c>
      <c r="N39" s="18">
        <f>K40</f>
        <v>7184.0845371544319</v>
      </c>
      <c r="O39" s="301"/>
      <c r="P39" s="300">
        <f>Q39</f>
        <v>7471.4479186406097</v>
      </c>
      <c r="Q39" s="18">
        <f>N40</f>
        <v>7471.4479186406097</v>
      </c>
      <c r="R39" s="295"/>
      <c r="S39" s="300">
        <f>T39</f>
        <v>7770.3058353862343</v>
      </c>
      <c r="T39" s="18">
        <f>Q40</f>
        <v>7770.3058353862343</v>
      </c>
      <c r="U39" s="301"/>
      <c r="V39" s="300">
        <f>W39</f>
        <v>8081.1180688016839</v>
      </c>
      <c r="W39" s="18">
        <f>T40</f>
        <v>8081.1180688016839</v>
      </c>
      <c r="X39" s="301"/>
      <c r="Y39" s="300">
        <f>Z39</f>
        <v>8404.3627915537509</v>
      </c>
      <c r="Z39" s="18">
        <f>W40</f>
        <v>8404.3627915537509</v>
      </c>
      <c r="AA39" s="295"/>
      <c r="AB39" s="300">
        <f>AC39</f>
        <v>8740.5373032159005</v>
      </c>
      <c r="AC39" s="18">
        <f>Z40</f>
        <v>8740.5373032159005</v>
      </c>
      <c r="AD39" s="301"/>
      <c r="AE39" s="300">
        <f>AF39</f>
        <v>9090.158795344536</v>
      </c>
      <c r="AF39" s="18">
        <f>AC40</f>
        <v>9090.158795344536</v>
      </c>
      <c r="AG39" s="301"/>
      <c r="AH39" s="300">
        <f>AI39</f>
        <v>9453.7651471583176</v>
      </c>
      <c r="AI39" s="18">
        <f>AF40</f>
        <v>9453.7651471583176</v>
      </c>
      <c r="AJ39" s="301"/>
      <c r="AK39" s="300">
        <f>AL39</f>
        <v>9831.91575304465</v>
      </c>
      <c r="AL39" s="18">
        <f>AI40</f>
        <v>9831.91575304465</v>
      </c>
      <c r="AM39" s="301"/>
      <c r="AN39" s="300">
        <f>AO39</f>
        <v>10225.192383166437</v>
      </c>
      <c r="AO39" s="18">
        <f>AL40</f>
        <v>10225.192383166437</v>
      </c>
      <c r="AP39" s="301"/>
      <c r="AQ39" s="300">
        <f>AR39</f>
        <v>10634.200078493095</v>
      </c>
      <c r="AR39" s="18">
        <f>AO40</f>
        <v>10634.200078493095</v>
      </c>
      <c r="AS39" s="301"/>
      <c r="AT39" s="604"/>
      <c r="AU39" s="638"/>
      <c r="AV39" s="691"/>
      <c r="AW39" s="137"/>
    </row>
    <row r="40" spans="1:49" s="61" customFormat="1" ht="24.75" hidden="1" customHeight="1" outlineLevel="1">
      <c r="A40" s="67"/>
      <c r="B40" s="68" t="s">
        <v>74</v>
      </c>
      <c r="C40" s="62" t="s">
        <v>73</v>
      </c>
      <c r="D40" s="491">
        <v>6642.0899936708865</v>
      </c>
      <c r="E40" s="17">
        <f>D40</f>
        <v>6642.0899936708865</v>
      </c>
      <c r="F40" s="492"/>
      <c r="G40" s="558">
        <f>H40</f>
        <v>6907.7735934177226</v>
      </c>
      <c r="H40" s="189">
        <f>H39*G130</f>
        <v>6907.7735934177226</v>
      </c>
      <c r="I40" s="559"/>
      <c r="J40" s="300">
        <f>K40</f>
        <v>7184.0845371544319</v>
      </c>
      <c r="K40" s="18">
        <f>K39*J130</f>
        <v>7184.0845371544319</v>
      </c>
      <c r="L40" s="301"/>
      <c r="M40" s="300">
        <f>N40</f>
        <v>7471.4479186406097</v>
      </c>
      <c r="N40" s="18">
        <f>N39*M130</f>
        <v>7471.4479186406097</v>
      </c>
      <c r="O40" s="301"/>
      <c r="P40" s="300">
        <f>Q40</f>
        <v>7770.3058353862343</v>
      </c>
      <c r="Q40" s="18">
        <f>Q39*P130</f>
        <v>7770.3058353862343</v>
      </c>
      <c r="R40" s="295"/>
      <c r="S40" s="300">
        <f>T40</f>
        <v>8081.1180688016839</v>
      </c>
      <c r="T40" s="18">
        <f>T39*S130</f>
        <v>8081.1180688016839</v>
      </c>
      <c r="U40" s="301"/>
      <c r="V40" s="300">
        <f>W40</f>
        <v>8404.3627915537509</v>
      </c>
      <c r="W40" s="18">
        <f>W39*V130</f>
        <v>8404.3627915537509</v>
      </c>
      <c r="X40" s="301"/>
      <c r="Y40" s="300">
        <f>Z40</f>
        <v>8740.5373032159005</v>
      </c>
      <c r="Z40" s="18">
        <f>Z39*Y130</f>
        <v>8740.5373032159005</v>
      </c>
      <c r="AA40" s="295"/>
      <c r="AB40" s="300">
        <f>AC40</f>
        <v>9090.158795344536</v>
      </c>
      <c r="AC40" s="18">
        <f>AC39*AB130</f>
        <v>9090.158795344536</v>
      </c>
      <c r="AD40" s="301"/>
      <c r="AE40" s="300">
        <f>AF40</f>
        <v>9453.7651471583176</v>
      </c>
      <c r="AF40" s="18">
        <f>AF39*AE130</f>
        <v>9453.7651471583176</v>
      </c>
      <c r="AG40" s="301"/>
      <c r="AH40" s="300">
        <f>AI40</f>
        <v>9831.91575304465</v>
      </c>
      <c r="AI40" s="18">
        <f>AI39*AH130</f>
        <v>9831.91575304465</v>
      </c>
      <c r="AJ40" s="301"/>
      <c r="AK40" s="300">
        <f>AL40</f>
        <v>10225.192383166437</v>
      </c>
      <c r="AL40" s="18">
        <f>AL39*AK130</f>
        <v>10225.192383166437</v>
      </c>
      <c r="AM40" s="301"/>
      <c r="AN40" s="300">
        <f>AO40</f>
        <v>10634.200078493095</v>
      </c>
      <c r="AO40" s="18">
        <f>AO39*AN130</f>
        <v>10634.200078493095</v>
      </c>
      <c r="AP40" s="301"/>
      <c r="AQ40" s="300">
        <f>AR40</f>
        <v>11059.568081632819</v>
      </c>
      <c r="AR40" s="18">
        <f>AR39*AQ130</f>
        <v>11059.568081632819</v>
      </c>
      <c r="AS40" s="301"/>
      <c r="AT40" s="605"/>
      <c r="AU40" s="639"/>
      <c r="AV40" s="691"/>
      <c r="AW40" s="137"/>
    </row>
    <row r="41" spans="1:49" s="61" customFormat="1" ht="18" hidden="1" customHeight="1" outlineLevel="1">
      <c r="A41" s="57" t="s">
        <v>75</v>
      </c>
      <c r="B41" s="58" t="s">
        <v>76</v>
      </c>
      <c r="C41" s="62" t="s">
        <v>63</v>
      </c>
      <c r="D41" s="489"/>
      <c r="E41" s="14"/>
      <c r="F41" s="490"/>
      <c r="G41" s="536"/>
      <c r="H41" s="183"/>
      <c r="I41" s="560"/>
      <c r="J41" s="312"/>
      <c r="K41" s="63"/>
      <c r="L41" s="313"/>
      <c r="M41" s="312"/>
      <c r="N41" s="63"/>
      <c r="O41" s="313"/>
      <c r="P41" s="312"/>
      <c r="Q41" s="63"/>
      <c r="R41" s="391"/>
      <c r="S41" s="312"/>
      <c r="T41" s="63"/>
      <c r="U41" s="313"/>
      <c r="V41" s="312"/>
      <c r="W41" s="63"/>
      <c r="X41" s="313"/>
      <c r="Y41" s="312"/>
      <c r="Z41" s="63"/>
      <c r="AA41" s="391"/>
      <c r="AB41" s="312"/>
      <c r="AC41" s="63"/>
      <c r="AD41" s="313"/>
      <c r="AE41" s="312"/>
      <c r="AF41" s="63"/>
      <c r="AG41" s="313"/>
      <c r="AH41" s="312"/>
      <c r="AI41" s="63"/>
      <c r="AJ41" s="313"/>
      <c r="AK41" s="312"/>
      <c r="AL41" s="63"/>
      <c r="AM41" s="313"/>
      <c r="AN41" s="312"/>
      <c r="AO41" s="63"/>
      <c r="AP41" s="313"/>
      <c r="AQ41" s="312"/>
      <c r="AR41" s="63"/>
      <c r="AS41" s="313"/>
      <c r="AT41" s="606"/>
      <c r="AU41" s="640"/>
      <c r="AV41" s="691"/>
      <c r="AW41" s="137"/>
    </row>
    <row r="42" spans="1:49" s="61" customFormat="1" hidden="1" outlineLevel="1">
      <c r="A42" s="57"/>
      <c r="B42" s="58" t="s">
        <v>64</v>
      </c>
      <c r="C42" s="62" t="s">
        <v>69</v>
      </c>
      <c r="D42" s="489"/>
      <c r="E42" s="14"/>
      <c r="F42" s="490"/>
      <c r="G42" s="536"/>
      <c r="H42" s="183"/>
      <c r="I42" s="560"/>
      <c r="J42" s="318"/>
      <c r="K42" s="70"/>
      <c r="L42" s="319"/>
      <c r="M42" s="318"/>
      <c r="N42" s="70"/>
      <c r="O42" s="319"/>
      <c r="P42" s="318"/>
      <c r="Q42" s="70"/>
      <c r="R42" s="394"/>
      <c r="S42" s="318"/>
      <c r="T42" s="70"/>
      <c r="U42" s="319"/>
      <c r="V42" s="318"/>
      <c r="W42" s="70"/>
      <c r="X42" s="319"/>
      <c r="Y42" s="318"/>
      <c r="Z42" s="70"/>
      <c r="AA42" s="394"/>
      <c r="AB42" s="318"/>
      <c r="AC42" s="70"/>
      <c r="AD42" s="319"/>
      <c r="AE42" s="318"/>
      <c r="AF42" s="70"/>
      <c r="AG42" s="319"/>
      <c r="AH42" s="318"/>
      <c r="AI42" s="70"/>
      <c r="AJ42" s="319"/>
      <c r="AK42" s="318"/>
      <c r="AL42" s="70"/>
      <c r="AM42" s="319"/>
      <c r="AN42" s="318"/>
      <c r="AO42" s="70"/>
      <c r="AP42" s="319"/>
      <c r="AQ42" s="318"/>
      <c r="AR42" s="70"/>
      <c r="AS42" s="319"/>
      <c r="AT42" s="607"/>
      <c r="AU42" s="641"/>
      <c r="AV42" s="691"/>
      <c r="AW42" s="137"/>
    </row>
    <row r="43" spans="1:49" s="61" customFormat="1" hidden="1" outlineLevel="1">
      <c r="A43" s="57"/>
      <c r="B43" s="58" t="s">
        <v>70</v>
      </c>
      <c r="C43" s="62" t="s">
        <v>71</v>
      </c>
      <c r="D43" s="489"/>
      <c r="E43" s="14"/>
      <c r="F43" s="490"/>
      <c r="G43" s="536"/>
      <c r="H43" s="183"/>
      <c r="I43" s="560"/>
      <c r="J43" s="300"/>
      <c r="K43" s="18"/>
      <c r="L43" s="301"/>
      <c r="M43" s="300"/>
      <c r="N43" s="18"/>
      <c r="O43" s="301"/>
      <c r="P43" s="300"/>
      <c r="Q43" s="18"/>
      <c r="R43" s="295"/>
      <c r="S43" s="300"/>
      <c r="T43" s="18"/>
      <c r="U43" s="301"/>
      <c r="V43" s="300"/>
      <c r="W43" s="18"/>
      <c r="X43" s="301"/>
      <c r="Y43" s="300"/>
      <c r="Z43" s="18"/>
      <c r="AA43" s="295"/>
      <c r="AB43" s="300"/>
      <c r="AC43" s="18"/>
      <c r="AD43" s="301"/>
      <c r="AE43" s="300"/>
      <c r="AF43" s="18"/>
      <c r="AG43" s="301"/>
      <c r="AH43" s="300"/>
      <c r="AI43" s="18"/>
      <c r="AJ43" s="301"/>
      <c r="AK43" s="300"/>
      <c r="AL43" s="18"/>
      <c r="AM43" s="301"/>
      <c r="AN43" s="300"/>
      <c r="AO43" s="18"/>
      <c r="AP43" s="301"/>
      <c r="AQ43" s="300"/>
      <c r="AR43" s="18"/>
      <c r="AS43" s="301"/>
      <c r="AT43" s="608"/>
      <c r="AU43" s="642"/>
      <c r="AV43" s="691"/>
      <c r="AW43" s="137"/>
    </row>
    <row r="44" spans="1:49" s="61" customFormat="1" hidden="1" outlineLevel="1">
      <c r="A44" s="57"/>
      <c r="B44" s="58" t="s">
        <v>77</v>
      </c>
      <c r="C44" s="62" t="s">
        <v>78</v>
      </c>
      <c r="D44" s="489"/>
      <c r="E44" s="14"/>
      <c r="F44" s="490"/>
      <c r="G44" s="536"/>
      <c r="H44" s="183"/>
      <c r="I44" s="560"/>
      <c r="J44" s="320"/>
      <c r="K44" s="71"/>
      <c r="L44" s="321"/>
      <c r="M44" s="320"/>
      <c r="N44" s="71"/>
      <c r="O44" s="321"/>
      <c r="P44" s="320"/>
      <c r="Q44" s="71"/>
      <c r="R44" s="395"/>
      <c r="S44" s="320"/>
      <c r="T44" s="71"/>
      <c r="U44" s="321"/>
      <c r="V44" s="320"/>
      <c r="W44" s="71"/>
      <c r="X44" s="321"/>
      <c r="Y44" s="320"/>
      <c r="Z44" s="71"/>
      <c r="AA44" s="395"/>
      <c r="AB44" s="320"/>
      <c r="AC44" s="71"/>
      <c r="AD44" s="321"/>
      <c r="AE44" s="320"/>
      <c r="AF44" s="71"/>
      <c r="AG44" s="321"/>
      <c r="AH44" s="320"/>
      <c r="AI44" s="71"/>
      <c r="AJ44" s="321"/>
      <c r="AK44" s="320"/>
      <c r="AL44" s="71"/>
      <c r="AM44" s="321"/>
      <c r="AN44" s="320"/>
      <c r="AO44" s="71"/>
      <c r="AP44" s="321"/>
      <c r="AQ44" s="320"/>
      <c r="AR44" s="71"/>
      <c r="AS44" s="321"/>
      <c r="AT44" s="605"/>
      <c r="AU44" s="639"/>
      <c r="AV44" s="691"/>
      <c r="AW44" s="137"/>
    </row>
    <row r="45" spans="1:49" s="51" customFormat="1" ht="14.25" hidden="1" outlineLevel="1">
      <c r="A45" s="72" t="s">
        <v>79</v>
      </c>
      <c r="B45" s="73" t="s">
        <v>80</v>
      </c>
      <c r="C45" s="74" t="s">
        <v>63</v>
      </c>
      <c r="D45" s="499"/>
      <c r="E45" s="23"/>
      <c r="F45" s="500"/>
      <c r="G45" s="549"/>
      <c r="H45" s="186"/>
      <c r="I45" s="561"/>
      <c r="J45" s="312"/>
      <c r="K45" s="63"/>
      <c r="L45" s="313"/>
      <c r="M45" s="312"/>
      <c r="N45" s="63"/>
      <c r="O45" s="313"/>
      <c r="P45" s="312"/>
      <c r="Q45" s="63"/>
      <c r="R45" s="391"/>
      <c r="S45" s="312"/>
      <c r="T45" s="63"/>
      <c r="U45" s="313"/>
      <c r="V45" s="312"/>
      <c r="W45" s="63"/>
      <c r="X45" s="313"/>
      <c r="Y45" s="312"/>
      <c r="Z45" s="63"/>
      <c r="AA45" s="391"/>
      <c r="AB45" s="312"/>
      <c r="AC45" s="63"/>
      <c r="AD45" s="313"/>
      <c r="AE45" s="312"/>
      <c r="AF45" s="63"/>
      <c r="AG45" s="313"/>
      <c r="AH45" s="312"/>
      <c r="AI45" s="63"/>
      <c r="AJ45" s="313"/>
      <c r="AK45" s="312"/>
      <c r="AL45" s="63"/>
      <c r="AM45" s="313"/>
      <c r="AN45" s="312"/>
      <c r="AO45" s="63"/>
      <c r="AP45" s="313"/>
      <c r="AQ45" s="312"/>
      <c r="AR45" s="63"/>
      <c r="AS45" s="313"/>
      <c r="AT45" s="129"/>
      <c r="AU45" s="635"/>
      <c r="AV45" s="691"/>
      <c r="AW45" s="670"/>
    </row>
    <row r="46" spans="1:49" s="61" customFormat="1" hidden="1" outlineLevel="1">
      <c r="A46" s="57"/>
      <c r="B46" s="58" t="s">
        <v>64</v>
      </c>
      <c r="C46" s="62" t="s">
        <v>69</v>
      </c>
      <c r="D46" s="489"/>
      <c r="E46" s="14"/>
      <c r="F46" s="490"/>
      <c r="G46" s="536"/>
      <c r="H46" s="183"/>
      <c r="I46" s="560"/>
      <c r="J46" s="318"/>
      <c r="K46" s="70"/>
      <c r="L46" s="319"/>
      <c r="M46" s="318"/>
      <c r="N46" s="70"/>
      <c r="O46" s="319"/>
      <c r="P46" s="318"/>
      <c r="Q46" s="70"/>
      <c r="R46" s="394"/>
      <c r="S46" s="318"/>
      <c r="T46" s="70"/>
      <c r="U46" s="319"/>
      <c r="V46" s="318"/>
      <c r="W46" s="70"/>
      <c r="X46" s="319"/>
      <c r="Y46" s="318"/>
      <c r="Z46" s="70"/>
      <c r="AA46" s="394"/>
      <c r="AB46" s="318"/>
      <c r="AC46" s="70"/>
      <c r="AD46" s="319"/>
      <c r="AE46" s="318"/>
      <c r="AF46" s="70"/>
      <c r="AG46" s="319"/>
      <c r="AH46" s="318"/>
      <c r="AI46" s="70"/>
      <c r="AJ46" s="319"/>
      <c r="AK46" s="318"/>
      <c r="AL46" s="70"/>
      <c r="AM46" s="319"/>
      <c r="AN46" s="318"/>
      <c r="AO46" s="70"/>
      <c r="AP46" s="319"/>
      <c r="AQ46" s="318"/>
      <c r="AR46" s="70"/>
      <c r="AS46" s="319"/>
      <c r="AT46" s="607"/>
      <c r="AU46" s="641"/>
      <c r="AV46" s="691"/>
      <c r="AW46" s="137"/>
    </row>
    <row r="47" spans="1:49" s="61" customFormat="1" hidden="1" outlineLevel="1">
      <c r="A47" s="57"/>
      <c r="B47" s="58" t="s">
        <v>70</v>
      </c>
      <c r="C47" s="62" t="s">
        <v>71</v>
      </c>
      <c r="D47" s="489"/>
      <c r="E47" s="14"/>
      <c r="F47" s="490"/>
      <c r="G47" s="536"/>
      <c r="H47" s="183"/>
      <c r="I47" s="560"/>
      <c r="J47" s="322"/>
      <c r="K47" s="66"/>
      <c r="L47" s="323"/>
      <c r="M47" s="322"/>
      <c r="N47" s="66"/>
      <c r="O47" s="323"/>
      <c r="P47" s="322"/>
      <c r="Q47" s="66"/>
      <c r="R47" s="396"/>
      <c r="S47" s="322"/>
      <c r="T47" s="66"/>
      <c r="U47" s="323"/>
      <c r="V47" s="322"/>
      <c r="W47" s="66"/>
      <c r="X47" s="323"/>
      <c r="Y47" s="322"/>
      <c r="Z47" s="66"/>
      <c r="AA47" s="396"/>
      <c r="AB47" s="322"/>
      <c r="AC47" s="66"/>
      <c r="AD47" s="323"/>
      <c r="AE47" s="322"/>
      <c r="AF47" s="66"/>
      <c r="AG47" s="323"/>
      <c r="AH47" s="322"/>
      <c r="AI47" s="66"/>
      <c r="AJ47" s="323"/>
      <c r="AK47" s="322"/>
      <c r="AL47" s="66"/>
      <c r="AM47" s="323"/>
      <c r="AN47" s="322"/>
      <c r="AO47" s="66"/>
      <c r="AP47" s="323"/>
      <c r="AQ47" s="322"/>
      <c r="AR47" s="66"/>
      <c r="AS47" s="323"/>
      <c r="AT47" s="609"/>
      <c r="AU47" s="643"/>
      <c r="AV47" s="691"/>
      <c r="AW47" s="137"/>
    </row>
    <row r="48" spans="1:49" s="61" customFormat="1" hidden="1" outlineLevel="1">
      <c r="A48" s="57"/>
      <c r="B48" s="58" t="s">
        <v>77</v>
      </c>
      <c r="C48" s="62" t="s">
        <v>78</v>
      </c>
      <c r="D48" s="489"/>
      <c r="E48" s="14"/>
      <c r="F48" s="490"/>
      <c r="G48" s="536"/>
      <c r="H48" s="183"/>
      <c r="I48" s="560"/>
      <c r="J48" s="320"/>
      <c r="K48" s="71"/>
      <c r="L48" s="321"/>
      <c r="M48" s="320"/>
      <c r="N48" s="71"/>
      <c r="O48" s="321"/>
      <c r="P48" s="320"/>
      <c r="Q48" s="71"/>
      <c r="R48" s="395"/>
      <c r="S48" s="320"/>
      <c r="T48" s="71"/>
      <c r="U48" s="321"/>
      <c r="V48" s="320"/>
      <c r="W48" s="71"/>
      <c r="X48" s="321"/>
      <c r="Y48" s="320"/>
      <c r="Z48" s="71"/>
      <c r="AA48" s="395"/>
      <c r="AB48" s="320"/>
      <c r="AC48" s="71"/>
      <c r="AD48" s="321"/>
      <c r="AE48" s="320"/>
      <c r="AF48" s="71"/>
      <c r="AG48" s="321"/>
      <c r="AH48" s="320"/>
      <c r="AI48" s="71"/>
      <c r="AJ48" s="321"/>
      <c r="AK48" s="320"/>
      <c r="AL48" s="71"/>
      <c r="AM48" s="321"/>
      <c r="AN48" s="320"/>
      <c r="AO48" s="71"/>
      <c r="AP48" s="321"/>
      <c r="AQ48" s="320"/>
      <c r="AR48" s="71"/>
      <c r="AS48" s="321"/>
      <c r="AT48" s="605"/>
      <c r="AU48" s="639"/>
      <c r="AV48" s="691"/>
      <c r="AW48" s="137"/>
    </row>
    <row r="49" spans="1:49" s="50" customFormat="1" ht="17.25" hidden="1" customHeight="1" outlineLevel="1">
      <c r="A49" s="76" t="s">
        <v>81</v>
      </c>
      <c r="B49" s="77" t="s">
        <v>33</v>
      </c>
      <c r="C49" s="59" t="s">
        <v>63</v>
      </c>
      <c r="D49" s="501"/>
      <c r="E49" s="48"/>
      <c r="F49" s="502">
        <f>(F50*F29*F52+F50*F30*F53)/1000</f>
        <v>0</v>
      </c>
      <c r="G49" s="550"/>
      <c r="H49" s="283"/>
      <c r="I49" s="562">
        <f>(I50*I29*I52+I50*I30*I53)/1000</f>
        <v>0</v>
      </c>
      <c r="J49" s="324"/>
      <c r="K49" s="79"/>
      <c r="L49" s="325">
        <f>(L50*L29*L52+L50*L30*L53)/1000</f>
        <v>0</v>
      </c>
      <c r="M49" s="324"/>
      <c r="N49" s="79"/>
      <c r="O49" s="325">
        <f>(O50*O29*O52+O50*O30*O53)/1000</f>
        <v>0</v>
      </c>
      <c r="P49" s="324"/>
      <c r="Q49" s="79"/>
      <c r="R49" s="397">
        <f>(R50*R29*R52+R50*R30*R53)/1000</f>
        <v>0</v>
      </c>
      <c r="S49" s="324"/>
      <c r="T49" s="79"/>
      <c r="U49" s="325">
        <f>(U50*U29*U52+U50*U30*U53)/1000</f>
        <v>0</v>
      </c>
      <c r="V49" s="324"/>
      <c r="W49" s="79"/>
      <c r="X49" s="325">
        <f>(X50*X29*X52+X50*X30*X53)/1000</f>
        <v>0</v>
      </c>
      <c r="Y49" s="324"/>
      <c r="Z49" s="79"/>
      <c r="AA49" s="397">
        <f>(AA50*AA29*AA52+AA50*AA30*AA53)/1000</f>
        <v>0</v>
      </c>
      <c r="AB49" s="324"/>
      <c r="AC49" s="79"/>
      <c r="AD49" s="325">
        <f>(AD50*AD29*AD52+AD50*AD30*AD53)/1000</f>
        <v>0</v>
      </c>
      <c r="AE49" s="324"/>
      <c r="AF49" s="79"/>
      <c r="AG49" s="325">
        <f>(AG50*AG29*AG52+AG50*AG30*AG53)/1000</f>
        <v>0</v>
      </c>
      <c r="AH49" s="324"/>
      <c r="AI49" s="79"/>
      <c r="AJ49" s="325">
        <f>(AJ50*AJ29*AJ52+AJ50*AJ30*AJ53)/1000</f>
        <v>0</v>
      </c>
      <c r="AK49" s="324"/>
      <c r="AL49" s="79"/>
      <c r="AM49" s="325">
        <f>(AM50*AM29*AM52+AM50*AM30*AM53)/1000</f>
        <v>0</v>
      </c>
      <c r="AN49" s="324"/>
      <c r="AO49" s="79"/>
      <c r="AP49" s="325">
        <f>(AP50*AP29*AP52+AP50*AP30*AP53)/1000</f>
        <v>0</v>
      </c>
      <c r="AQ49" s="324"/>
      <c r="AR49" s="79"/>
      <c r="AS49" s="325">
        <f>(AS50*AS29*AS52+AS50*AS30*AS53)/1000</f>
        <v>0</v>
      </c>
      <c r="AT49" s="610"/>
      <c r="AU49" s="644"/>
      <c r="AV49" s="683"/>
      <c r="AW49" s="129"/>
    </row>
    <row r="50" spans="1:49" s="61" customFormat="1" ht="15" hidden="1" customHeight="1" outlineLevel="1">
      <c r="A50" s="57"/>
      <c r="B50" s="58" t="s">
        <v>82</v>
      </c>
      <c r="C50" s="62" t="s">
        <v>27</v>
      </c>
      <c r="D50" s="489"/>
      <c r="E50" s="14"/>
      <c r="F50" s="490">
        <f>F8</f>
        <v>715.7</v>
      </c>
      <c r="G50" s="536"/>
      <c r="H50" s="183"/>
      <c r="I50" s="560">
        <f>I8</f>
        <v>494.17</v>
      </c>
      <c r="J50" s="299"/>
      <c r="K50" s="10"/>
      <c r="L50" s="326">
        <f>L8</f>
        <v>481.58</v>
      </c>
      <c r="M50" s="299"/>
      <c r="N50" s="10"/>
      <c r="O50" s="326">
        <f>O8</f>
        <v>465.39</v>
      </c>
      <c r="P50" s="299"/>
      <c r="Q50" s="10"/>
      <c r="R50" s="389">
        <f>R8</f>
        <v>465.39</v>
      </c>
      <c r="S50" s="299"/>
      <c r="T50" s="10"/>
      <c r="U50" s="326">
        <f>U8</f>
        <v>465.39</v>
      </c>
      <c r="V50" s="304"/>
      <c r="W50" s="27"/>
      <c r="X50" s="305">
        <f>X8</f>
        <v>465.39</v>
      </c>
      <c r="Y50" s="304"/>
      <c r="Z50" s="27"/>
      <c r="AA50" s="398">
        <f>AA8</f>
        <v>465.39</v>
      </c>
      <c r="AB50" s="304"/>
      <c r="AC50" s="27"/>
      <c r="AD50" s="305">
        <f>AD8</f>
        <v>465.39</v>
      </c>
      <c r="AE50" s="304"/>
      <c r="AF50" s="27"/>
      <c r="AG50" s="305">
        <f>AG8</f>
        <v>465.39</v>
      </c>
      <c r="AH50" s="304"/>
      <c r="AI50" s="27"/>
      <c r="AJ50" s="305">
        <f>AJ8</f>
        <v>465.39</v>
      </c>
      <c r="AK50" s="304"/>
      <c r="AL50" s="27"/>
      <c r="AM50" s="305">
        <f>AM8</f>
        <v>465.39</v>
      </c>
      <c r="AN50" s="304"/>
      <c r="AO50" s="27"/>
      <c r="AP50" s="305">
        <f>AP8</f>
        <v>465.39</v>
      </c>
      <c r="AQ50" s="304"/>
      <c r="AR50" s="27"/>
      <c r="AS50" s="305">
        <f>AS8</f>
        <v>465.39</v>
      </c>
      <c r="AT50" s="610"/>
      <c r="AU50" s="644"/>
      <c r="AV50" s="691"/>
      <c r="AW50" s="137"/>
    </row>
    <row r="51" spans="1:49" s="61" customFormat="1" ht="15" hidden="1" customHeight="1" outlineLevel="1">
      <c r="A51" s="57"/>
      <c r="B51" s="58" t="s">
        <v>77</v>
      </c>
      <c r="C51" s="62" t="s">
        <v>83</v>
      </c>
      <c r="D51" s="489"/>
      <c r="E51" s="14"/>
      <c r="F51" s="490"/>
      <c r="G51" s="536"/>
      <c r="H51" s="183"/>
      <c r="I51" s="560"/>
      <c r="J51" s="304"/>
      <c r="K51" s="27"/>
      <c r="L51" s="305"/>
      <c r="M51" s="304"/>
      <c r="N51" s="27"/>
      <c r="O51" s="305"/>
      <c r="P51" s="304"/>
      <c r="Q51" s="27"/>
      <c r="R51" s="398"/>
      <c r="S51" s="304"/>
      <c r="T51" s="27"/>
      <c r="U51" s="305"/>
      <c r="V51" s="304"/>
      <c r="W51" s="27"/>
      <c r="X51" s="305"/>
      <c r="Y51" s="304"/>
      <c r="Z51" s="27"/>
      <c r="AA51" s="398"/>
      <c r="AB51" s="304"/>
      <c r="AC51" s="27"/>
      <c r="AD51" s="305"/>
      <c r="AE51" s="304"/>
      <c r="AF51" s="27"/>
      <c r="AG51" s="305"/>
      <c r="AH51" s="304"/>
      <c r="AI51" s="27"/>
      <c r="AJ51" s="305"/>
      <c r="AK51" s="304"/>
      <c r="AL51" s="27"/>
      <c r="AM51" s="305"/>
      <c r="AN51" s="304"/>
      <c r="AO51" s="27"/>
      <c r="AP51" s="305"/>
      <c r="AQ51" s="304"/>
      <c r="AR51" s="27"/>
      <c r="AS51" s="305"/>
      <c r="AT51" s="610"/>
      <c r="AU51" s="644"/>
      <c r="AV51" s="691"/>
      <c r="AW51" s="137"/>
    </row>
    <row r="52" spans="1:49" s="61" customFormat="1" ht="15" hidden="1" customHeight="1" outlineLevel="1">
      <c r="A52" s="57"/>
      <c r="B52" s="58" t="s">
        <v>55</v>
      </c>
      <c r="C52" s="62"/>
      <c r="D52" s="489"/>
      <c r="E52" s="14"/>
      <c r="F52" s="500">
        <f>E111</f>
        <v>0</v>
      </c>
      <c r="G52" s="536"/>
      <c r="H52" s="184"/>
      <c r="I52" s="559"/>
      <c r="J52" s="327"/>
      <c r="K52" s="82"/>
      <c r="L52" s="328"/>
      <c r="M52" s="327"/>
      <c r="N52" s="82"/>
      <c r="O52" s="328"/>
      <c r="P52" s="327"/>
      <c r="Q52" s="82"/>
      <c r="R52" s="399"/>
      <c r="S52" s="327"/>
      <c r="T52" s="82"/>
      <c r="U52" s="328"/>
      <c r="V52" s="327"/>
      <c r="W52" s="82"/>
      <c r="X52" s="328"/>
      <c r="Y52" s="327"/>
      <c r="Z52" s="82"/>
      <c r="AA52" s="399"/>
      <c r="AB52" s="327"/>
      <c r="AC52" s="82"/>
      <c r="AD52" s="328"/>
      <c r="AE52" s="327"/>
      <c r="AF52" s="82"/>
      <c r="AG52" s="328"/>
      <c r="AH52" s="327"/>
      <c r="AI52" s="82"/>
      <c r="AJ52" s="328"/>
      <c r="AK52" s="327"/>
      <c r="AL52" s="82"/>
      <c r="AM52" s="328"/>
      <c r="AN52" s="327"/>
      <c r="AO52" s="82"/>
      <c r="AP52" s="328"/>
      <c r="AQ52" s="327"/>
      <c r="AR52" s="82"/>
      <c r="AS52" s="328"/>
      <c r="AT52" s="611"/>
      <c r="AU52" s="645"/>
      <c r="AV52" s="691"/>
      <c r="AW52" s="137"/>
    </row>
    <row r="53" spans="1:49" s="61" customFormat="1" ht="15" hidden="1" customHeight="1" outlineLevel="1">
      <c r="A53" s="57"/>
      <c r="B53" s="58" t="s">
        <v>56</v>
      </c>
      <c r="C53" s="62"/>
      <c r="D53" s="489"/>
      <c r="E53" s="14"/>
      <c r="F53" s="500">
        <f>E112</f>
        <v>0</v>
      </c>
      <c r="G53" s="536"/>
      <c r="H53" s="184"/>
      <c r="I53" s="559"/>
      <c r="J53" s="327"/>
      <c r="K53" s="82"/>
      <c r="L53" s="328"/>
      <c r="M53" s="327"/>
      <c r="N53" s="82"/>
      <c r="O53" s="328"/>
      <c r="P53" s="327"/>
      <c r="Q53" s="82"/>
      <c r="R53" s="399"/>
      <c r="S53" s="327"/>
      <c r="T53" s="82"/>
      <c r="U53" s="328"/>
      <c r="V53" s="327"/>
      <c r="W53" s="82"/>
      <c r="X53" s="328"/>
      <c r="Y53" s="327"/>
      <c r="Z53" s="82"/>
      <c r="AA53" s="399"/>
      <c r="AB53" s="327"/>
      <c r="AC53" s="82"/>
      <c r="AD53" s="328"/>
      <c r="AE53" s="327"/>
      <c r="AF53" s="82"/>
      <c r="AG53" s="328"/>
      <c r="AH53" s="327"/>
      <c r="AI53" s="82"/>
      <c r="AJ53" s="328"/>
      <c r="AK53" s="327"/>
      <c r="AL53" s="82"/>
      <c r="AM53" s="328"/>
      <c r="AN53" s="327"/>
      <c r="AO53" s="82"/>
      <c r="AP53" s="328"/>
      <c r="AQ53" s="327"/>
      <c r="AR53" s="82"/>
      <c r="AS53" s="328"/>
      <c r="AT53" s="611"/>
      <c r="AU53" s="645"/>
      <c r="AV53" s="691"/>
      <c r="AW53" s="137"/>
    </row>
    <row r="54" spans="1:49" s="51" customFormat="1" ht="14.25" hidden="1" outlineLevel="1">
      <c r="A54" s="83" t="s">
        <v>84</v>
      </c>
      <c r="B54" s="73" t="s">
        <v>85</v>
      </c>
      <c r="C54" s="74" t="s">
        <v>63</v>
      </c>
      <c r="D54" s="501">
        <v>406.125</v>
      </c>
      <c r="E54" s="48">
        <v>239.73599999999999</v>
      </c>
      <c r="F54" s="502">
        <v>166.39</v>
      </c>
      <c r="G54" s="550">
        <f>H54+I54</f>
        <v>422.37103999999999</v>
      </c>
      <c r="H54" s="187">
        <f>E54*H128</f>
        <v>249.32543999999999</v>
      </c>
      <c r="I54" s="551">
        <f>F54*I128</f>
        <v>173.04559999999998</v>
      </c>
      <c r="J54" s="312">
        <f>K54+L54</f>
        <v>439.2658816</v>
      </c>
      <c r="K54" s="63">
        <f>H54*K128</f>
        <v>259.29845760000001</v>
      </c>
      <c r="L54" s="313">
        <f>I54*L128</f>
        <v>179.96742399999999</v>
      </c>
      <c r="M54" s="312">
        <f>N54+O54</f>
        <v>456.83651686400003</v>
      </c>
      <c r="N54" s="63">
        <f>K54*N128</f>
        <v>269.67039590400003</v>
      </c>
      <c r="O54" s="313">
        <f>L54*O128</f>
        <v>187.16612096</v>
      </c>
      <c r="P54" s="312">
        <f>Q54+R54</f>
        <v>475.10997753856009</v>
      </c>
      <c r="Q54" s="63">
        <f>N54*Q128</f>
        <v>280.45721174016006</v>
      </c>
      <c r="R54" s="391">
        <f>O54*R128</f>
        <v>194.6527657984</v>
      </c>
      <c r="S54" s="312">
        <f>T54+U54</f>
        <v>494.11437664010248</v>
      </c>
      <c r="T54" s="63">
        <f>Q54*T128</f>
        <v>291.67550020976648</v>
      </c>
      <c r="U54" s="313">
        <f>R54*U128</f>
        <v>202.43887643033599</v>
      </c>
      <c r="V54" s="312">
        <f>W54+X54</f>
        <v>513.87895170570664</v>
      </c>
      <c r="W54" s="63">
        <f>T54*W128</f>
        <v>303.34252021815718</v>
      </c>
      <c r="X54" s="313">
        <f>U54*X128</f>
        <v>210.53643148754944</v>
      </c>
      <c r="Y54" s="312">
        <f>Z54+AA54</f>
        <v>534.43410977393489</v>
      </c>
      <c r="Z54" s="63">
        <f>W54*Z128</f>
        <v>315.47622102688348</v>
      </c>
      <c r="AA54" s="391">
        <f>X54*AA128</f>
        <v>218.95788874705141</v>
      </c>
      <c r="AB54" s="312">
        <f>AC54+AD54</f>
        <v>555.81147416489239</v>
      </c>
      <c r="AC54" s="63">
        <f>Z54*AC128</f>
        <v>328.09526986795885</v>
      </c>
      <c r="AD54" s="313">
        <f>AA54*AD128</f>
        <v>227.71620429693348</v>
      </c>
      <c r="AE54" s="312">
        <f>AF54+AG54</f>
        <v>578.04393313148807</v>
      </c>
      <c r="AF54" s="63">
        <f>AC54*AF128</f>
        <v>341.21908066267719</v>
      </c>
      <c r="AG54" s="313">
        <f>AD54*AG128</f>
        <v>236.82485246881083</v>
      </c>
      <c r="AH54" s="312">
        <f>AI54+AJ54</f>
        <v>601.1656904567476</v>
      </c>
      <c r="AI54" s="63">
        <f>AF54*AI128</f>
        <v>354.86784388918426</v>
      </c>
      <c r="AJ54" s="313">
        <f>AG54*AJ128</f>
        <v>246.29784656756328</v>
      </c>
      <c r="AK54" s="312">
        <f>AL54+AM54</f>
        <v>625.21231807501749</v>
      </c>
      <c r="AL54" s="63">
        <f>AI54*AL128</f>
        <v>369.06255764475162</v>
      </c>
      <c r="AM54" s="313">
        <f>AJ54*AM128</f>
        <v>256.14976043026581</v>
      </c>
      <c r="AN54" s="312">
        <f>AO54+AP54</f>
        <v>650.22081079801819</v>
      </c>
      <c r="AO54" s="63">
        <f>AL54*AO128</f>
        <v>383.82505995054169</v>
      </c>
      <c r="AP54" s="313">
        <f>AM54*AP128</f>
        <v>266.39575084747645</v>
      </c>
      <c r="AQ54" s="312">
        <f>AR54+AS54</f>
        <v>676.2296432299388</v>
      </c>
      <c r="AR54" s="63">
        <f>AO54*AR128</f>
        <v>399.17806234856334</v>
      </c>
      <c r="AS54" s="313">
        <f>AP54*AS128</f>
        <v>277.05158088137551</v>
      </c>
      <c r="AT54" s="129"/>
      <c r="AU54" s="635"/>
      <c r="AV54" s="691"/>
      <c r="AW54" s="670"/>
    </row>
    <row r="55" spans="1:49" s="61" customFormat="1" ht="18.75" hidden="1" customHeight="1" outlineLevel="1">
      <c r="A55" s="57"/>
      <c r="B55" s="58" t="s">
        <v>82</v>
      </c>
      <c r="C55" s="62" t="s">
        <v>86</v>
      </c>
      <c r="D55" s="489"/>
      <c r="E55" s="14"/>
      <c r="F55" s="490"/>
      <c r="G55" s="536"/>
      <c r="H55" s="183"/>
      <c r="I55" s="560"/>
      <c r="J55" s="299"/>
      <c r="K55" s="10"/>
      <c r="L55" s="326"/>
      <c r="M55" s="299"/>
      <c r="N55" s="10"/>
      <c r="O55" s="326"/>
      <c r="P55" s="299"/>
      <c r="Q55" s="10"/>
      <c r="R55" s="389"/>
      <c r="S55" s="299"/>
      <c r="T55" s="10"/>
      <c r="U55" s="326"/>
      <c r="V55" s="299"/>
      <c r="W55" s="10"/>
      <c r="X55" s="326"/>
      <c r="Y55" s="299"/>
      <c r="Z55" s="10"/>
      <c r="AA55" s="389"/>
      <c r="AB55" s="299"/>
      <c r="AC55" s="10"/>
      <c r="AD55" s="326"/>
      <c r="AE55" s="299"/>
      <c r="AF55" s="10"/>
      <c r="AG55" s="326"/>
      <c r="AH55" s="299"/>
      <c r="AI55" s="10"/>
      <c r="AJ55" s="326"/>
      <c r="AK55" s="299"/>
      <c r="AL55" s="10"/>
      <c r="AM55" s="326"/>
      <c r="AN55" s="299"/>
      <c r="AO55" s="10"/>
      <c r="AP55" s="326"/>
      <c r="AQ55" s="299"/>
      <c r="AR55" s="10"/>
      <c r="AS55" s="326"/>
      <c r="AT55" s="137"/>
      <c r="AU55" s="646"/>
      <c r="AV55" s="691"/>
      <c r="AW55" s="137"/>
    </row>
    <row r="56" spans="1:49" s="61" customFormat="1" ht="18" hidden="1" customHeight="1" outlineLevel="1">
      <c r="A56" s="57"/>
      <c r="B56" s="58" t="s">
        <v>87</v>
      </c>
      <c r="C56" s="62" t="s">
        <v>88</v>
      </c>
      <c r="D56" s="506"/>
      <c r="E56" s="84"/>
      <c r="F56" s="507"/>
      <c r="G56" s="558"/>
      <c r="H56" s="284"/>
      <c r="I56" s="560"/>
      <c r="J56" s="329"/>
      <c r="K56" s="85"/>
      <c r="L56" s="330"/>
      <c r="M56" s="329"/>
      <c r="N56" s="85"/>
      <c r="O56" s="330"/>
      <c r="P56" s="329"/>
      <c r="Q56" s="85"/>
      <c r="R56" s="400"/>
      <c r="S56" s="329"/>
      <c r="T56" s="85"/>
      <c r="U56" s="330"/>
      <c r="V56" s="329"/>
      <c r="W56" s="85"/>
      <c r="X56" s="330"/>
      <c r="Y56" s="329"/>
      <c r="Z56" s="85"/>
      <c r="AA56" s="400"/>
      <c r="AB56" s="329"/>
      <c r="AC56" s="85"/>
      <c r="AD56" s="330"/>
      <c r="AE56" s="329"/>
      <c r="AF56" s="85"/>
      <c r="AG56" s="330"/>
      <c r="AH56" s="329"/>
      <c r="AI56" s="85"/>
      <c r="AJ56" s="330"/>
      <c r="AK56" s="329"/>
      <c r="AL56" s="85"/>
      <c r="AM56" s="330"/>
      <c r="AN56" s="329"/>
      <c r="AO56" s="85"/>
      <c r="AP56" s="330"/>
      <c r="AQ56" s="329"/>
      <c r="AR56" s="85"/>
      <c r="AS56" s="330"/>
      <c r="AT56" s="612"/>
      <c r="AU56" s="647"/>
      <c r="AV56" s="691"/>
      <c r="AW56" s="137"/>
    </row>
    <row r="57" spans="1:49" s="51" customFormat="1" ht="20.25" hidden="1" customHeight="1" outlineLevel="1">
      <c r="A57" s="83" t="s">
        <v>89</v>
      </c>
      <c r="B57" s="73" t="s">
        <v>90</v>
      </c>
      <c r="C57" s="74" t="s">
        <v>91</v>
      </c>
      <c r="D57" s="501"/>
      <c r="E57" s="48"/>
      <c r="F57" s="502"/>
      <c r="G57" s="550"/>
      <c r="H57" s="187"/>
      <c r="I57" s="551"/>
      <c r="J57" s="312"/>
      <c r="K57" s="63"/>
      <c r="L57" s="313"/>
      <c r="M57" s="312"/>
      <c r="N57" s="63"/>
      <c r="O57" s="313"/>
      <c r="P57" s="312"/>
      <c r="Q57" s="63"/>
      <c r="R57" s="391"/>
      <c r="S57" s="312"/>
      <c r="T57" s="63"/>
      <c r="U57" s="313"/>
      <c r="V57" s="312"/>
      <c r="W57" s="63"/>
      <c r="X57" s="313"/>
      <c r="Y57" s="312"/>
      <c r="Z57" s="63"/>
      <c r="AA57" s="391"/>
      <c r="AB57" s="312"/>
      <c r="AC57" s="63"/>
      <c r="AD57" s="313"/>
      <c r="AE57" s="312"/>
      <c r="AF57" s="63"/>
      <c r="AG57" s="313"/>
      <c r="AH57" s="312"/>
      <c r="AI57" s="63"/>
      <c r="AJ57" s="313"/>
      <c r="AK57" s="312"/>
      <c r="AL57" s="63"/>
      <c r="AM57" s="313"/>
      <c r="AN57" s="312"/>
      <c r="AO57" s="63"/>
      <c r="AP57" s="313"/>
      <c r="AQ57" s="312"/>
      <c r="AR57" s="63"/>
      <c r="AS57" s="313"/>
      <c r="AT57" s="129"/>
      <c r="AU57" s="635"/>
      <c r="AV57" s="691"/>
      <c r="AW57" s="670"/>
    </row>
    <row r="58" spans="1:49" s="61" customFormat="1" ht="15" hidden="1" customHeight="1" outlineLevel="1">
      <c r="A58" s="57"/>
      <c r="B58" s="58" t="s">
        <v>82</v>
      </c>
      <c r="C58" s="62" t="s">
        <v>92</v>
      </c>
      <c r="D58" s="489"/>
      <c r="E58" s="14"/>
      <c r="F58" s="490"/>
      <c r="G58" s="536"/>
      <c r="H58" s="183"/>
      <c r="I58" s="560"/>
      <c r="J58" s="299"/>
      <c r="K58" s="10"/>
      <c r="L58" s="326"/>
      <c r="M58" s="299"/>
      <c r="N58" s="10"/>
      <c r="O58" s="326"/>
      <c r="P58" s="299"/>
      <c r="Q58" s="10"/>
      <c r="R58" s="389"/>
      <c r="S58" s="299"/>
      <c r="T58" s="10"/>
      <c r="U58" s="326"/>
      <c r="V58" s="299"/>
      <c r="W58" s="10"/>
      <c r="X58" s="326"/>
      <c r="Y58" s="299"/>
      <c r="Z58" s="10"/>
      <c r="AA58" s="389"/>
      <c r="AB58" s="299"/>
      <c r="AC58" s="10"/>
      <c r="AD58" s="326"/>
      <c r="AE58" s="299"/>
      <c r="AF58" s="10"/>
      <c r="AG58" s="326"/>
      <c r="AH58" s="299"/>
      <c r="AI58" s="10"/>
      <c r="AJ58" s="326"/>
      <c r="AK58" s="299"/>
      <c r="AL58" s="10"/>
      <c r="AM58" s="326"/>
      <c r="AN58" s="299"/>
      <c r="AO58" s="10"/>
      <c r="AP58" s="326"/>
      <c r="AQ58" s="299"/>
      <c r="AR58" s="10"/>
      <c r="AS58" s="326"/>
      <c r="AT58" s="137"/>
      <c r="AU58" s="646"/>
      <c r="AV58" s="691"/>
      <c r="AW58" s="137"/>
    </row>
    <row r="59" spans="1:49" s="61" customFormat="1" ht="15" hidden="1" customHeight="1" outlineLevel="1">
      <c r="A59" s="57"/>
      <c r="B59" s="58" t="s">
        <v>93</v>
      </c>
      <c r="C59" s="62" t="s">
        <v>94</v>
      </c>
      <c r="D59" s="489"/>
      <c r="E59" s="14"/>
      <c r="F59" s="490"/>
      <c r="G59" s="536"/>
      <c r="H59" s="183"/>
      <c r="I59" s="560"/>
      <c r="J59" s="299"/>
      <c r="K59" s="10"/>
      <c r="L59" s="326"/>
      <c r="M59" s="299"/>
      <c r="N59" s="10"/>
      <c r="O59" s="326"/>
      <c r="P59" s="299"/>
      <c r="Q59" s="10"/>
      <c r="R59" s="389"/>
      <c r="S59" s="299"/>
      <c r="T59" s="10"/>
      <c r="U59" s="326"/>
      <c r="V59" s="299"/>
      <c r="W59" s="10"/>
      <c r="X59" s="326"/>
      <c r="Y59" s="299"/>
      <c r="Z59" s="10"/>
      <c r="AA59" s="389"/>
      <c r="AB59" s="299"/>
      <c r="AC59" s="10"/>
      <c r="AD59" s="326"/>
      <c r="AE59" s="299"/>
      <c r="AF59" s="10"/>
      <c r="AG59" s="326"/>
      <c r="AH59" s="299"/>
      <c r="AI59" s="10"/>
      <c r="AJ59" s="326"/>
      <c r="AK59" s="299"/>
      <c r="AL59" s="10"/>
      <c r="AM59" s="326"/>
      <c r="AN59" s="299"/>
      <c r="AO59" s="10"/>
      <c r="AP59" s="326"/>
      <c r="AQ59" s="299"/>
      <c r="AR59" s="10"/>
      <c r="AS59" s="326"/>
      <c r="AT59" s="137"/>
      <c r="AU59" s="646"/>
      <c r="AV59" s="691"/>
      <c r="AW59" s="137"/>
    </row>
    <row r="60" spans="1:49" s="61" customFormat="1" hidden="1" outlineLevel="1">
      <c r="A60" s="57"/>
      <c r="B60" s="58" t="s">
        <v>95</v>
      </c>
      <c r="C60" s="62" t="s">
        <v>94</v>
      </c>
      <c r="D60" s="489"/>
      <c r="E60" s="14"/>
      <c r="F60" s="490"/>
      <c r="G60" s="536"/>
      <c r="H60" s="183"/>
      <c r="I60" s="560"/>
      <c r="J60" s="329"/>
      <c r="K60" s="85"/>
      <c r="L60" s="330"/>
      <c r="M60" s="329"/>
      <c r="N60" s="85"/>
      <c r="O60" s="330"/>
      <c r="P60" s="329"/>
      <c r="Q60" s="85"/>
      <c r="R60" s="400"/>
      <c r="S60" s="329"/>
      <c r="T60" s="85"/>
      <c r="U60" s="330"/>
      <c r="V60" s="329"/>
      <c r="W60" s="85"/>
      <c r="X60" s="330"/>
      <c r="Y60" s="329"/>
      <c r="Z60" s="85"/>
      <c r="AA60" s="400"/>
      <c r="AB60" s="329"/>
      <c r="AC60" s="85"/>
      <c r="AD60" s="330"/>
      <c r="AE60" s="329"/>
      <c r="AF60" s="85"/>
      <c r="AG60" s="330"/>
      <c r="AH60" s="329"/>
      <c r="AI60" s="85"/>
      <c r="AJ60" s="330"/>
      <c r="AK60" s="329"/>
      <c r="AL60" s="85"/>
      <c r="AM60" s="330"/>
      <c r="AN60" s="329"/>
      <c r="AO60" s="85"/>
      <c r="AP60" s="330"/>
      <c r="AQ60" s="329"/>
      <c r="AR60" s="85"/>
      <c r="AS60" s="330"/>
      <c r="AT60" s="612"/>
      <c r="AU60" s="647"/>
      <c r="AV60" s="691"/>
      <c r="AW60" s="137"/>
    </row>
    <row r="61" spans="1:49" s="51" customFormat="1" ht="14.25" hidden="1" outlineLevel="1">
      <c r="A61" s="86" t="s">
        <v>96</v>
      </c>
      <c r="B61" s="73" t="s">
        <v>97</v>
      </c>
      <c r="C61" s="74" t="str">
        <f>C54</f>
        <v>тыс. руб.</v>
      </c>
      <c r="D61" s="508">
        <f>E61+F61</f>
        <v>69.808589900000001</v>
      </c>
      <c r="E61" s="42">
        <f>(E62*E29*E63+E62*E30*E64)/1000</f>
        <v>17.054486100000002</v>
      </c>
      <c r="F61" s="509">
        <f>(F62*F29*F63+F62*F30*F64)/1000</f>
        <v>52.754103799999996</v>
      </c>
      <c r="G61" s="522">
        <f>H61+I61</f>
        <v>130.1997204171326</v>
      </c>
      <c r="H61" s="134">
        <f>(H62*H29*H63+H62*H30*H64)/1000</f>
        <v>17.666584711601683</v>
      </c>
      <c r="I61" s="523">
        <f>(I62*I29*I63+I62*I30*I64)/1000</f>
        <v>112.53313570553092</v>
      </c>
      <c r="J61" s="310">
        <f>K61+L61</f>
        <v>135.40770923381791</v>
      </c>
      <c r="K61" s="43">
        <f>(K62*K29*K63+K62*K30*K64)/1000</f>
        <v>18.373248100065751</v>
      </c>
      <c r="L61" s="311">
        <f>(L62*L29*L63+L62*L30*L64)/1000</f>
        <v>117.03446113375216</v>
      </c>
      <c r="M61" s="310">
        <f>N61+O61</f>
        <v>140.8240176031706</v>
      </c>
      <c r="N61" s="43">
        <f>(N62*N29*N63+N62*N30*N64)/1000</f>
        <v>19.10817802406838</v>
      </c>
      <c r="O61" s="311">
        <f>(O62*O29*O63+O62*O30*O64)/1000</f>
        <v>121.71583957910224</v>
      </c>
      <c r="P61" s="310">
        <f>Q61+R61</f>
        <v>146.45697830729745</v>
      </c>
      <c r="Q61" s="43">
        <f>(Q62*Q29*Q63+Q62*Q30*Q64)/1000</f>
        <v>19.872505145031116</v>
      </c>
      <c r="R61" s="390">
        <f>(R62*R29*R63+R62*R30*R64)/1000</f>
        <v>126.58447316226633</v>
      </c>
      <c r="S61" s="310">
        <f>T61+U61</f>
        <v>152.31525743958935</v>
      </c>
      <c r="T61" s="43">
        <f>(T62*T29*T63+T62*T30*T64)/1000</f>
        <v>20.667405350832365</v>
      </c>
      <c r="U61" s="311">
        <f>(U62*U29*U63+U62*U30*U64)/1000</f>
        <v>131.64785208875699</v>
      </c>
      <c r="V61" s="310">
        <f>W61+X61</f>
        <v>158.40786773717292</v>
      </c>
      <c r="W61" s="43">
        <f>(W62*W29*W63+W62*W30*W64)/1000</f>
        <v>21.494101564865655</v>
      </c>
      <c r="X61" s="311">
        <f>(X62*X29*X63+X62*X30*X64)/1000</f>
        <v>136.91376617230728</v>
      </c>
      <c r="Y61" s="310">
        <f>Z61+AA61</f>
        <v>164.74418244665986</v>
      </c>
      <c r="Z61" s="43">
        <f>(Z62*Z29*Z63+Z62*Z30*Z64)/1000</f>
        <v>22.35386562746028</v>
      </c>
      <c r="AA61" s="390">
        <f>(AA62*AA29*AA63+AA62*AA30*AA64)/1000</f>
        <v>142.39031681919957</v>
      </c>
      <c r="AB61" s="310">
        <f>AC61+AD61</f>
        <v>171.33394974452622</v>
      </c>
      <c r="AC61" s="43">
        <f>(AC62*AC29*AC63+AC62*AC30*AC64)/1000</f>
        <v>23.248020252558693</v>
      </c>
      <c r="AD61" s="311">
        <f>(AD62*AD29*AD63+AD62*AD30*AD64)/1000</f>
        <v>148.08592949196753</v>
      </c>
      <c r="AE61" s="310">
        <f>AF61+AG61</f>
        <v>178.18730773430727</v>
      </c>
      <c r="AF61" s="43">
        <f>(AF62*AF29*AF63+AF62*AF30*AF64)/1000</f>
        <v>24.177941062661041</v>
      </c>
      <c r="AG61" s="311">
        <f>(AG62*AG29*AG63+AG62*AG30*AG64)/1000</f>
        <v>154.00936667164623</v>
      </c>
      <c r="AH61" s="310">
        <f>AI61+AJ61</f>
        <v>185.31480004367958</v>
      </c>
      <c r="AI61" s="43">
        <f>(AI62*AI29*AI63+AI62*AI30*AI64)/1000</f>
        <v>25.145058705167482</v>
      </c>
      <c r="AJ61" s="311">
        <f>(AJ62*AJ29*AJ63+AJ62*AJ30*AJ64)/1000</f>
        <v>160.1697413385121</v>
      </c>
      <c r="AK61" s="310">
        <f>AL61+AM61</f>
        <v>192.72739204542683</v>
      </c>
      <c r="AL61" s="43">
        <f>(AL62*AL29*AL63+AL62*AL30*AL64)/1000</f>
        <v>26.150861053374186</v>
      </c>
      <c r="AM61" s="311">
        <f>(AM62*AM29*AM63+AM62*AM30*AM64)/1000</f>
        <v>166.57653099205262</v>
      </c>
      <c r="AN61" s="310">
        <f>AO61+AP61</f>
        <v>200.43648772724387</v>
      </c>
      <c r="AO61" s="43">
        <f>(AO62*AO29*AO63+AO62*AO30*AO64)/1000</f>
        <v>27.196895495509153</v>
      </c>
      <c r="AP61" s="311">
        <f>(AP62*AP29*AP63+AP62*AP30*AP64)/1000</f>
        <v>173.23959223173472</v>
      </c>
      <c r="AQ61" s="310">
        <f>AR61+AS61</f>
        <v>208.45394723633362</v>
      </c>
      <c r="AR61" s="43">
        <f>(AR62*AR29*AR63+AR62*AR30*AR64)/1000</f>
        <v>28.284771315329518</v>
      </c>
      <c r="AS61" s="311">
        <f>(AS62*AS29*AS63+AS62*AS30*AS64)/1000</f>
        <v>180.1691759210041</v>
      </c>
      <c r="AT61" s="605"/>
      <c r="AU61" s="639"/>
      <c r="AV61" s="691"/>
      <c r="AW61" s="670"/>
    </row>
    <row r="62" spans="1:49" s="61" customFormat="1" hidden="1" outlineLevel="1">
      <c r="A62" s="87"/>
      <c r="B62" s="58" t="s">
        <v>82</v>
      </c>
      <c r="C62" s="62" t="s">
        <v>92</v>
      </c>
      <c r="D62" s="489">
        <f>E62+F62</f>
        <v>1009.4</v>
      </c>
      <c r="E62" s="14">
        <v>246.6</v>
      </c>
      <c r="F62" s="490">
        <v>762.8</v>
      </c>
      <c r="G62" s="536">
        <f>H62+I62</f>
        <v>1817.4</v>
      </c>
      <c r="H62" s="184">
        <f>E62</f>
        <v>246.6</v>
      </c>
      <c r="I62" s="448">
        <v>1570.8000000000002</v>
      </c>
      <c r="J62" s="329">
        <f>K62+L62</f>
        <v>1817.4</v>
      </c>
      <c r="K62" s="85">
        <f>H62</f>
        <v>246.6</v>
      </c>
      <c r="L62" s="330">
        <v>1570.8000000000002</v>
      </c>
      <c r="M62" s="329">
        <f>N62+O62</f>
        <v>1817.4</v>
      </c>
      <c r="N62" s="85">
        <f>K62</f>
        <v>246.6</v>
      </c>
      <c r="O62" s="330">
        <v>1570.8000000000002</v>
      </c>
      <c r="P62" s="329">
        <f>Q62+R62</f>
        <v>1817.4</v>
      </c>
      <c r="Q62" s="85">
        <f>N62</f>
        <v>246.6</v>
      </c>
      <c r="R62" s="400">
        <v>1570.8000000000002</v>
      </c>
      <c r="S62" s="329">
        <f>T62+U62</f>
        <v>1817.4</v>
      </c>
      <c r="T62" s="85">
        <f>Q62</f>
        <v>246.6</v>
      </c>
      <c r="U62" s="330">
        <v>1570.8000000000002</v>
      </c>
      <c r="V62" s="329">
        <f>W62+X62</f>
        <v>1817.4</v>
      </c>
      <c r="W62" s="85">
        <f>T62</f>
        <v>246.6</v>
      </c>
      <c r="X62" s="330">
        <v>1570.8000000000002</v>
      </c>
      <c r="Y62" s="329">
        <f>Z62+AA62</f>
        <v>1817.4</v>
      </c>
      <c r="Z62" s="85">
        <f>W62</f>
        <v>246.6</v>
      </c>
      <c r="AA62" s="400">
        <v>1570.8000000000002</v>
      </c>
      <c r="AB62" s="329">
        <f>AC62+AD62</f>
        <v>1817.4</v>
      </c>
      <c r="AC62" s="85">
        <f>Z62</f>
        <v>246.6</v>
      </c>
      <c r="AD62" s="330">
        <v>1570.8000000000002</v>
      </c>
      <c r="AE62" s="329">
        <f>AF62+AG62</f>
        <v>1817.4</v>
      </c>
      <c r="AF62" s="85">
        <f>AC62</f>
        <v>246.6</v>
      </c>
      <c r="AG62" s="330">
        <v>1570.8000000000002</v>
      </c>
      <c r="AH62" s="329">
        <f>AI62+AJ62</f>
        <v>1817.4</v>
      </c>
      <c r="AI62" s="85">
        <f>AF62</f>
        <v>246.6</v>
      </c>
      <c r="AJ62" s="330">
        <v>1570.8000000000002</v>
      </c>
      <c r="AK62" s="329">
        <f>AL62+AM62</f>
        <v>1817.4</v>
      </c>
      <c r="AL62" s="85">
        <f>AI62</f>
        <v>246.6</v>
      </c>
      <c r="AM62" s="330">
        <v>1570.8000000000002</v>
      </c>
      <c r="AN62" s="329">
        <f>AO62+AP62</f>
        <v>1817.4</v>
      </c>
      <c r="AO62" s="85">
        <f>AL62</f>
        <v>246.6</v>
      </c>
      <c r="AP62" s="330">
        <v>1570.8000000000002</v>
      </c>
      <c r="AQ62" s="329">
        <f>AR62+AS62</f>
        <v>1817.4</v>
      </c>
      <c r="AR62" s="85">
        <f>AO62</f>
        <v>246.6</v>
      </c>
      <c r="AS62" s="330">
        <v>1570.8000000000002</v>
      </c>
      <c r="AT62" s="612"/>
      <c r="AU62" s="647"/>
      <c r="AV62" s="691"/>
      <c r="AW62" s="137"/>
    </row>
    <row r="63" spans="1:49" s="61" customFormat="1" hidden="1" outlineLevel="1">
      <c r="A63" s="87"/>
      <c r="B63" s="58" t="s">
        <v>93</v>
      </c>
      <c r="C63" s="62" t="s">
        <v>94</v>
      </c>
      <c r="D63" s="489"/>
      <c r="E63" s="14">
        <v>67.86</v>
      </c>
      <c r="F63" s="490">
        <f>E63</f>
        <v>67.86</v>
      </c>
      <c r="G63" s="536"/>
      <c r="H63" s="184">
        <f>F64</f>
        <v>70.510000000000005</v>
      </c>
      <c r="I63" s="559">
        <f>H63</f>
        <v>70.510000000000005</v>
      </c>
      <c r="J63" s="329"/>
      <c r="K63" s="85">
        <f>I64</f>
        <v>73.330400000000012</v>
      </c>
      <c r="L63" s="330">
        <f>K63</f>
        <v>73.330400000000012</v>
      </c>
      <c r="M63" s="329"/>
      <c r="N63" s="85">
        <f>L64</f>
        <v>76.263616000000013</v>
      </c>
      <c r="O63" s="330">
        <f>N63</f>
        <v>76.263616000000013</v>
      </c>
      <c r="P63" s="329"/>
      <c r="Q63" s="85">
        <f>O64</f>
        <v>79.314160640000011</v>
      </c>
      <c r="R63" s="400">
        <f>Q63</f>
        <v>79.314160640000011</v>
      </c>
      <c r="S63" s="329"/>
      <c r="T63" s="85">
        <f>R64</f>
        <v>82.486727065600022</v>
      </c>
      <c r="U63" s="330">
        <f>T63</f>
        <v>82.486727065600022</v>
      </c>
      <c r="V63" s="329"/>
      <c r="W63" s="85">
        <f>U64</f>
        <v>85.786196148224022</v>
      </c>
      <c r="X63" s="330">
        <f>W63</f>
        <v>85.786196148224022</v>
      </c>
      <c r="Y63" s="329"/>
      <c r="Z63" s="85">
        <f>X64</f>
        <v>89.217643994152979</v>
      </c>
      <c r="AA63" s="400">
        <f>Z63</f>
        <v>89.217643994152979</v>
      </c>
      <c r="AB63" s="329"/>
      <c r="AC63" s="85">
        <f>AA64</f>
        <v>92.786349753919097</v>
      </c>
      <c r="AD63" s="330">
        <f>AC63</f>
        <v>92.786349753919097</v>
      </c>
      <c r="AE63" s="329"/>
      <c r="AF63" s="85">
        <f>AD64</f>
        <v>96.497803744075867</v>
      </c>
      <c r="AG63" s="330">
        <f>AF63</f>
        <v>96.497803744075867</v>
      </c>
      <c r="AH63" s="329"/>
      <c r="AI63" s="85">
        <f>AG64</f>
        <v>100.3577158938389</v>
      </c>
      <c r="AJ63" s="330">
        <f>AI63</f>
        <v>100.3577158938389</v>
      </c>
      <c r="AK63" s="329"/>
      <c r="AL63" s="85">
        <f>AJ64</f>
        <v>104.37202452959247</v>
      </c>
      <c r="AM63" s="330">
        <f>AL63</f>
        <v>104.37202452959247</v>
      </c>
      <c r="AN63" s="329"/>
      <c r="AO63" s="85">
        <f>AM64</f>
        <v>108.54690551077617</v>
      </c>
      <c r="AP63" s="330">
        <f>AO63</f>
        <v>108.54690551077617</v>
      </c>
      <c r="AQ63" s="329"/>
      <c r="AR63" s="85">
        <f>AP64</f>
        <v>112.88878173120722</v>
      </c>
      <c r="AS63" s="330">
        <f>AR63</f>
        <v>112.88878173120722</v>
      </c>
      <c r="AT63" s="612"/>
      <c r="AU63" s="647"/>
      <c r="AV63" s="691"/>
      <c r="AW63" s="137"/>
    </row>
    <row r="64" spans="1:49" s="61" customFormat="1" hidden="1" outlineLevel="1">
      <c r="A64" s="87"/>
      <c r="B64" s="58" t="s">
        <v>95</v>
      </c>
      <c r="C64" s="62" t="s">
        <v>94</v>
      </c>
      <c r="D64" s="489"/>
      <c r="E64" s="14">
        <v>70.510000000000005</v>
      </c>
      <c r="F64" s="490">
        <f>E64</f>
        <v>70.510000000000005</v>
      </c>
      <c r="G64" s="536"/>
      <c r="H64" s="184">
        <f>H63*H129</f>
        <v>73.330400000000012</v>
      </c>
      <c r="I64" s="559">
        <f>H64</f>
        <v>73.330400000000012</v>
      </c>
      <c r="J64" s="329"/>
      <c r="K64" s="85">
        <f>K63*K129</f>
        <v>76.263616000000013</v>
      </c>
      <c r="L64" s="330">
        <f>K64</f>
        <v>76.263616000000013</v>
      </c>
      <c r="M64" s="329"/>
      <c r="N64" s="85">
        <f>N63*N129</f>
        <v>79.314160640000011</v>
      </c>
      <c r="O64" s="330">
        <f>N64</f>
        <v>79.314160640000011</v>
      </c>
      <c r="P64" s="329"/>
      <c r="Q64" s="85">
        <f>Q63*Q129</f>
        <v>82.486727065600022</v>
      </c>
      <c r="R64" s="400">
        <f>Q64</f>
        <v>82.486727065600022</v>
      </c>
      <c r="S64" s="329"/>
      <c r="T64" s="85">
        <f>T63*T129</f>
        <v>85.786196148224022</v>
      </c>
      <c r="U64" s="330">
        <f>T64</f>
        <v>85.786196148224022</v>
      </c>
      <c r="V64" s="329"/>
      <c r="W64" s="85">
        <f>W63*W129</f>
        <v>89.217643994152979</v>
      </c>
      <c r="X64" s="330">
        <f>W64</f>
        <v>89.217643994152979</v>
      </c>
      <c r="Y64" s="329"/>
      <c r="Z64" s="85">
        <f>Z63*Z129</f>
        <v>92.786349753919097</v>
      </c>
      <c r="AA64" s="400">
        <f>Z64</f>
        <v>92.786349753919097</v>
      </c>
      <c r="AB64" s="329"/>
      <c r="AC64" s="85">
        <f>AC63*AC129</f>
        <v>96.497803744075867</v>
      </c>
      <c r="AD64" s="330">
        <f>AC64</f>
        <v>96.497803744075867</v>
      </c>
      <c r="AE64" s="329"/>
      <c r="AF64" s="85">
        <f>AF63*AF129</f>
        <v>100.3577158938389</v>
      </c>
      <c r="AG64" s="330">
        <f>AF64</f>
        <v>100.3577158938389</v>
      </c>
      <c r="AH64" s="329"/>
      <c r="AI64" s="85">
        <f>AI63*AI129</f>
        <v>104.37202452959247</v>
      </c>
      <c r="AJ64" s="330">
        <f>AI64</f>
        <v>104.37202452959247</v>
      </c>
      <c r="AK64" s="329"/>
      <c r="AL64" s="85">
        <f>AL63*AL129</f>
        <v>108.54690551077617</v>
      </c>
      <c r="AM64" s="330">
        <f>AL64</f>
        <v>108.54690551077617</v>
      </c>
      <c r="AN64" s="329"/>
      <c r="AO64" s="85">
        <f>AO63*AO129</f>
        <v>112.88878173120722</v>
      </c>
      <c r="AP64" s="330">
        <f>AO64</f>
        <v>112.88878173120722</v>
      </c>
      <c r="AQ64" s="329"/>
      <c r="AR64" s="85">
        <f>AR63*AR129</f>
        <v>117.40433300045551</v>
      </c>
      <c r="AS64" s="330">
        <f>AR64</f>
        <v>117.40433300045551</v>
      </c>
      <c r="AT64" s="612"/>
      <c r="AU64" s="647"/>
      <c r="AV64" s="691"/>
      <c r="AW64" s="137"/>
    </row>
    <row r="65" spans="1:49" s="51" customFormat="1" ht="14.25" hidden="1" outlineLevel="1">
      <c r="A65" s="86" t="s">
        <v>98</v>
      </c>
      <c r="B65" s="73" t="s">
        <v>99</v>
      </c>
      <c r="C65" s="74" t="str">
        <f>C61</f>
        <v>тыс. руб.</v>
      </c>
      <c r="D65" s="508">
        <f>E65+F65</f>
        <v>69.998027160000007</v>
      </c>
      <c r="E65" s="42">
        <f>(E66*E29*E67+E66*E30*E68)/1000</f>
        <v>40.845985560000003</v>
      </c>
      <c r="F65" s="509">
        <f>(F66*F29*F67+F66*F30*F68)/1000</f>
        <v>29.1520416</v>
      </c>
      <c r="G65" s="522">
        <f>H65+I65</f>
        <v>0</v>
      </c>
      <c r="H65" s="134">
        <v>0</v>
      </c>
      <c r="I65" s="523">
        <v>0</v>
      </c>
      <c r="J65" s="310">
        <f>K65+L65</f>
        <v>0</v>
      </c>
      <c r="K65" s="43">
        <v>0</v>
      </c>
      <c r="L65" s="311">
        <v>0</v>
      </c>
      <c r="M65" s="310">
        <f>N65+O65</f>
        <v>0</v>
      </c>
      <c r="N65" s="43">
        <v>0</v>
      </c>
      <c r="O65" s="311">
        <v>0</v>
      </c>
      <c r="P65" s="310">
        <f>Q65+R65</f>
        <v>0</v>
      </c>
      <c r="Q65" s="43">
        <v>0</v>
      </c>
      <c r="R65" s="390">
        <v>0</v>
      </c>
      <c r="S65" s="310">
        <f>T65+U65</f>
        <v>0</v>
      </c>
      <c r="T65" s="43">
        <v>0</v>
      </c>
      <c r="U65" s="311">
        <v>0</v>
      </c>
      <c r="V65" s="310">
        <f>W65+X65</f>
        <v>0</v>
      </c>
      <c r="W65" s="43">
        <v>0</v>
      </c>
      <c r="X65" s="311">
        <v>0</v>
      </c>
      <c r="Y65" s="310">
        <f>Z65+AA65</f>
        <v>0</v>
      </c>
      <c r="Z65" s="43">
        <v>0</v>
      </c>
      <c r="AA65" s="390">
        <v>0</v>
      </c>
      <c r="AB65" s="310">
        <f>AC65+AD65</f>
        <v>0</v>
      </c>
      <c r="AC65" s="43">
        <v>0</v>
      </c>
      <c r="AD65" s="311">
        <v>0</v>
      </c>
      <c r="AE65" s="310">
        <f>AF65+AG65</f>
        <v>0</v>
      </c>
      <c r="AF65" s="43">
        <v>0</v>
      </c>
      <c r="AG65" s="311">
        <v>0</v>
      </c>
      <c r="AH65" s="310">
        <f>AI65+AJ65</f>
        <v>0</v>
      </c>
      <c r="AI65" s="43">
        <v>0</v>
      </c>
      <c r="AJ65" s="311">
        <v>0</v>
      </c>
      <c r="AK65" s="310">
        <f>AL65+AM65</f>
        <v>0</v>
      </c>
      <c r="AL65" s="43">
        <v>0</v>
      </c>
      <c r="AM65" s="311">
        <v>0</v>
      </c>
      <c r="AN65" s="310">
        <f>AO65+AP65</f>
        <v>0</v>
      </c>
      <c r="AO65" s="43">
        <v>0</v>
      </c>
      <c r="AP65" s="311">
        <v>0</v>
      </c>
      <c r="AQ65" s="310">
        <f>AR65+AS65</f>
        <v>0</v>
      </c>
      <c r="AR65" s="43">
        <v>0</v>
      </c>
      <c r="AS65" s="311">
        <v>0</v>
      </c>
      <c r="AT65" s="605"/>
      <c r="AU65" s="639"/>
      <c r="AV65" s="691"/>
      <c r="AW65" s="670"/>
    </row>
    <row r="66" spans="1:49" s="90" customFormat="1" hidden="1" outlineLevel="1">
      <c r="A66" s="88"/>
      <c r="B66" s="68" t="s">
        <v>82</v>
      </c>
      <c r="C66" s="89" t="s">
        <v>92</v>
      </c>
      <c r="D66" s="510">
        <f>E66+F66</f>
        <v>422.6</v>
      </c>
      <c r="E66" s="34">
        <v>246.6</v>
      </c>
      <c r="F66" s="511">
        <v>176</v>
      </c>
      <c r="G66" s="556"/>
      <c r="H66" s="189"/>
      <c r="I66" s="557"/>
      <c r="J66" s="306"/>
      <c r="K66" s="35"/>
      <c r="L66" s="307"/>
      <c r="M66" s="306"/>
      <c r="N66" s="35"/>
      <c r="O66" s="307"/>
      <c r="P66" s="306"/>
      <c r="Q66" s="35"/>
      <c r="R66" s="296"/>
      <c r="S66" s="306"/>
      <c r="T66" s="35"/>
      <c r="U66" s="307"/>
      <c r="V66" s="306"/>
      <c r="W66" s="35"/>
      <c r="X66" s="307"/>
      <c r="Y66" s="306"/>
      <c r="Z66" s="35"/>
      <c r="AA66" s="296"/>
      <c r="AB66" s="306"/>
      <c r="AC66" s="35"/>
      <c r="AD66" s="307"/>
      <c r="AE66" s="306"/>
      <c r="AF66" s="35"/>
      <c r="AG66" s="307"/>
      <c r="AH66" s="306"/>
      <c r="AI66" s="35"/>
      <c r="AJ66" s="307"/>
      <c r="AK66" s="306"/>
      <c r="AL66" s="35"/>
      <c r="AM66" s="307"/>
      <c r="AN66" s="306"/>
      <c r="AO66" s="35"/>
      <c r="AP66" s="307"/>
      <c r="AQ66" s="306"/>
      <c r="AR66" s="35"/>
      <c r="AS66" s="307"/>
      <c r="AT66" s="599"/>
      <c r="AU66" s="648"/>
      <c r="AV66" s="691"/>
      <c r="AW66" s="671"/>
    </row>
    <row r="67" spans="1:49" s="61" customFormat="1" hidden="1" outlineLevel="1">
      <c r="A67" s="87"/>
      <c r="B67" s="58" t="s">
        <v>93</v>
      </c>
      <c r="C67" s="62" t="s">
        <v>94</v>
      </c>
      <c r="D67" s="510"/>
      <c r="E67" s="34">
        <v>162.53</v>
      </c>
      <c r="F67" s="511">
        <f>E67</f>
        <v>162.53</v>
      </c>
      <c r="G67" s="556">
        <f>D68</f>
        <v>0</v>
      </c>
      <c r="H67" s="184"/>
      <c r="I67" s="557"/>
      <c r="J67" s="306">
        <f>G68</f>
        <v>0</v>
      </c>
      <c r="K67" s="35"/>
      <c r="L67" s="307"/>
      <c r="M67" s="306">
        <f>J68</f>
        <v>0</v>
      </c>
      <c r="N67" s="35"/>
      <c r="O67" s="307"/>
      <c r="P67" s="306">
        <f>M68</f>
        <v>0</v>
      </c>
      <c r="Q67" s="35"/>
      <c r="R67" s="296"/>
      <c r="S67" s="306">
        <f>P68</f>
        <v>0</v>
      </c>
      <c r="T67" s="35"/>
      <c r="U67" s="307"/>
      <c r="V67" s="306">
        <f>S68</f>
        <v>0</v>
      </c>
      <c r="W67" s="35"/>
      <c r="X67" s="307"/>
      <c r="Y67" s="306">
        <f>V68</f>
        <v>0</v>
      </c>
      <c r="Z67" s="35"/>
      <c r="AA67" s="296"/>
      <c r="AB67" s="306">
        <f>Y68</f>
        <v>0</v>
      </c>
      <c r="AC67" s="35"/>
      <c r="AD67" s="307"/>
      <c r="AE67" s="306">
        <f>AB68</f>
        <v>0</v>
      </c>
      <c r="AF67" s="35"/>
      <c r="AG67" s="307"/>
      <c r="AH67" s="306">
        <f>AE68</f>
        <v>0</v>
      </c>
      <c r="AI67" s="35"/>
      <c r="AJ67" s="307"/>
      <c r="AK67" s="306">
        <f>AH68</f>
        <v>0</v>
      </c>
      <c r="AL67" s="35"/>
      <c r="AM67" s="307"/>
      <c r="AN67" s="306">
        <f>AK68</f>
        <v>0</v>
      </c>
      <c r="AO67" s="35"/>
      <c r="AP67" s="307"/>
      <c r="AQ67" s="306">
        <f>AN68</f>
        <v>0</v>
      </c>
      <c r="AR67" s="35"/>
      <c r="AS67" s="307"/>
      <c r="AT67" s="613"/>
      <c r="AU67" s="647"/>
      <c r="AV67" s="691"/>
      <c r="AW67" s="137"/>
    </row>
    <row r="68" spans="1:49" s="61" customFormat="1" hidden="1" outlineLevel="1">
      <c r="A68" s="87"/>
      <c r="B68" s="58" t="s">
        <v>95</v>
      </c>
      <c r="C68" s="62" t="s">
        <v>94</v>
      </c>
      <c r="D68" s="510"/>
      <c r="E68" s="34">
        <v>168.87</v>
      </c>
      <c r="F68" s="511">
        <f>E68</f>
        <v>168.87</v>
      </c>
      <c r="G68" s="556">
        <f>G67*G129</f>
        <v>0</v>
      </c>
      <c r="H68" s="184"/>
      <c r="I68" s="557"/>
      <c r="J68" s="306">
        <f>J67*J129</f>
        <v>0</v>
      </c>
      <c r="K68" s="35"/>
      <c r="L68" s="307"/>
      <c r="M68" s="306">
        <f>M67*M129</f>
        <v>0</v>
      </c>
      <c r="N68" s="35"/>
      <c r="O68" s="307"/>
      <c r="P68" s="306">
        <f>P67*P129</f>
        <v>0</v>
      </c>
      <c r="Q68" s="35"/>
      <c r="R68" s="296"/>
      <c r="S68" s="306">
        <f>S67*S129</f>
        <v>0</v>
      </c>
      <c r="T68" s="35"/>
      <c r="U68" s="307"/>
      <c r="V68" s="306">
        <f>V67*V129</f>
        <v>0</v>
      </c>
      <c r="W68" s="35"/>
      <c r="X68" s="307"/>
      <c r="Y68" s="306">
        <f>Y67*Y129</f>
        <v>0</v>
      </c>
      <c r="Z68" s="35"/>
      <c r="AA68" s="296"/>
      <c r="AB68" s="306">
        <f>AB67*AB129</f>
        <v>0</v>
      </c>
      <c r="AC68" s="35"/>
      <c r="AD68" s="307"/>
      <c r="AE68" s="306">
        <f>AE67*AE129</f>
        <v>0</v>
      </c>
      <c r="AF68" s="35"/>
      <c r="AG68" s="307"/>
      <c r="AH68" s="306">
        <f>AH67*AH129</f>
        <v>0</v>
      </c>
      <c r="AI68" s="35"/>
      <c r="AJ68" s="307"/>
      <c r="AK68" s="306">
        <f>AK67*AK129</f>
        <v>0</v>
      </c>
      <c r="AL68" s="35"/>
      <c r="AM68" s="307"/>
      <c r="AN68" s="306">
        <f>AN67*AN129</f>
        <v>0</v>
      </c>
      <c r="AO68" s="35"/>
      <c r="AP68" s="307"/>
      <c r="AQ68" s="306">
        <f>AQ67*AQ129</f>
        <v>0</v>
      </c>
      <c r="AR68" s="35"/>
      <c r="AS68" s="307"/>
      <c r="AT68" s="612"/>
      <c r="AU68" s="647"/>
      <c r="AV68" s="691"/>
      <c r="AW68" s="137"/>
    </row>
    <row r="69" spans="1:49" s="51" customFormat="1" ht="24" customHeight="1" collapsed="1">
      <c r="A69" s="83" t="s">
        <v>28</v>
      </c>
      <c r="B69" s="73" t="s">
        <v>100</v>
      </c>
      <c r="C69" s="74" t="s">
        <v>63</v>
      </c>
      <c r="D69" s="499">
        <f>E69+F69</f>
        <v>2638.9990000000003</v>
      </c>
      <c r="E69" s="23">
        <f>E70+E73</f>
        <v>2610.9868165345415</v>
      </c>
      <c r="F69" s="500">
        <f>F70+F73</f>
        <v>28.012183465458648</v>
      </c>
      <c r="G69" s="561">
        <f>G70+G73</f>
        <v>2744.5589600000003</v>
      </c>
      <c r="H69" s="561">
        <f t="shared" ref="H69" si="5">H70+H73</f>
        <v>2667.5557480000002</v>
      </c>
      <c r="I69" s="561">
        <v>111.15</v>
      </c>
      <c r="J69" s="331">
        <f t="shared" ref="J69:AM69" si="6">J70+J73</f>
        <v>2835.1059776000002</v>
      </c>
      <c r="K69" s="114">
        <f t="shared" si="6"/>
        <v>2774.2579779200005</v>
      </c>
      <c r="L69" s="332">
        <f t="shared" si="6"/>
        <v>80.083340480000004</v>
      </c>
      <c r="M69" s="331">
        <f t="shared" si="6"/>
        <v>2929.2748759040005</v>
      </c>
      <c r="N69" s="114">
        <f t="shared" si="6"/>
        <v>2885.2282970368005</v>
      </c>
      <c r="O69" s="332">
        <f t="shared" si="6"/>
        <v>83.286674099199999</v>
      </c>
      <c r="P69" s="331">
        <f t="shared" si="6"/>
        <v>3027.2105301401607</v>
      </c>
      <c r="Q69" s="114">
        <f t="shared" si="6"/>
        <v>3000.6374289182722</v>
      </c>
      <c r="R69" s="401">
        <f t="shared" si="6"/>
        <v>86.618141063167997</v>
      </c>
      <c r="S69" s="331">
        <f t="shared" si="6"/>
        <v>3129.063610545767</v>
      </c>
      <c r="T69" s="114">
        <f t="shared" si="6"/>
        <v>3120.6629260750033</v>
      </c>
      <c r="U69" s="332">
        <f t="shared" si="6"/>
        <v>90.082866705694727</v>
      </c>
      <c r="V69" s="331">
        <f t="shared" si="6"/>
        <v>3234.9908141675978</v>
      </c>
      <c r="W69" s="114">
        <f t="shared" si="6"/>
        <v>3245.4894431180037</v>
      </c>
      <c r="X69" s="332">
        <f t="shared" si="6"/>
        <v>93.686181373922523</v>
      </c>
      <c r="Y69" s="331">
        <f t="shared" si="6"/>
        <v>3345.1551059343019</v>
      </c>
      <c r="Z69" s="114">
        <f t="shared" si="6"/>
        <v>3375.3090208427238</v>
      </c>
      <c r="AA69" s="401">
        <f t="shared" si="6"/>
        <v>97.433628628879418</v>
      </c>
      <c r="AB69" s="331">
        <f t="shared" si="6"/>
        <v>3459.7259693716733</v>
      </c>
      <c r="AC69" s="114">
        <f t="shared" si="6"/>
        <v>3510.3213816764328</v>
      </c>
      <c r="AD69" s="332">
        <f t="shared" si="6"/>
        <v>101.3309737740346</v>
      </c>
      <c r="AE69" s="331">
        <f t="shared" si="6"/>
        <v>3578.8796673465408</v>
      </c>
      <c r="AF69" s="114">
        <f t="shared" si="6"/>
        <v>3650.7342369434905</v>
      </c>
      <c r="AG69" s="332">
        <f t="shared" si="6"/>
        <v>105.384212724996</v>
      </c>
      <c r="AH69" s="331">
        <f t="shared" si="6"/>
        <v>3702.7995132404021</v>
      </c>
      <c r="AI69" s="114">
        <f t="shared" si="6"/>
        <v>3796.7636064212302</v>
      </c>
      <c r="AJ69" s="332">
        <f t="shared" si="6"/>
        <v>109.59958123399583</v>
      </c>
      <c r="AK69" s="331">
        <f t="shared" si="6"/>
        <v>3831.6761529700188</v>
      </c>
      <c r="AL69" s="114">
        <f t="shared" si="6"/>
        <v>3948.6341506780795</v>
      </c>
      <c r="AM69" s="332">
        <f t="shared" si="6"/>
        <v>113.98356448335568</v>
      </c>
      <c r="AN69" s="331">
        <f t="shared" ref="AN69:AS69" si="7">AN70+AN73</f>
        <v>3965.7078582888198</v>
      </c>
      <c r="AO69" s="114">
        <f t="shared" si="7"/>
        <v>4106.579516705202</v>
      </c>
      <c r="AP69" s="332">
        <f t="shared" si="7"/>
        <v>118.54290706268991</v>
      </c>
      <c r="AQ69" s="331">
        <f t="shared" si="7"/>
        <v>4105.1008318203731</v>
      </c>
      <c r="AR69" s="114">
        <f t="shared" si="7"/>
        <v>4270.8426973734113</v>
      </c>
      <c r="AS69" s="332">
        <f t="shared" si="7"/>
        <v>123.28462334519752</v>
      </c>
      <c r="AT69" s="614"/>
      <c r="AU69" s="649"/>
      <c r="AV69" s="691"/>
      <c r="AW69" s="670"/>
    </row>
    <row r="70" spans="1:49" s="61" customFormat="1" ht="17.25" hidden="1" customHeight="1" outlineLevel="1">
      <c r="A70" s="87" t="s">
        <v>101</v>
      </c>
      <c r="B70" s="58" t="s">
        <v>102</v>
      </c>
      <c r="C70" s="91" t="s">
        <v>63</v>
      </c>
      <c r="D70" s="489">
        <f>E70+F70</f>
        <v>1427.58</v>
      </c>
      <c r="E70" s="14">
        <f>E71*E72*12/1000</f>
        <v>1427.58</v>
      </c>
      <c r="F70" s="490">
        <f>F71*F72*12/1000</f>
        <v>0</v>
      </c>
      <c r="G70" s="536">
        <f>H70+I70</f>
        <v>1484.6832000000002</v>
      </c>
      <c r="H70" s="183">
        <f>H71*H72*12/1000</f>
        <v>1484.6832000000002</v>
      </c>
      <c r="I70" s="560">
        <f>I71*I72*12/1000</f>
        <v>0</v>
      </c>
      <c r="J70" s="299">
        <f>K70+L70</f>
        <v>1544.0705280000002</v>
      </c>
      <c r="K70" s="94">
        <f>K71*K72*12/1000</f>
        <v>1544.0705280000002</v>
      </c>
      <c r="L70" s="333">
        <f>L71*L72*12/1000</f>
        <v>0</v>
      </c>
      <c r="M70" s="339">
        <f>N70+O70</f>
        <v>1605.8333491200003</v>
      </c>
      <c r="N70" s="94">
        <f>N71*N72*12/1000</f>
        <v>1605.8333491200003</v>
      </c>
      <c r="O70" s="333">
        <f>O71*O72*12/1000</f>
        <v>0</v>
      </c>
      <c r="P70" s="339">
        <f>Q70+R70</f>
        <v>1670.0666830848004</v>
      </c>
      <c r="Q70" s="94">
        <f>Q71*Q72*12/1000</f>
        <v>1670.0666830848004</v>
      </c>
      <c r="R70" s="402">
        <f>R71*R72*12/1000</f>
        <v>0</v>
      </c>
      <c r="S70" s="339">
        <f>T70+U70</f>
        <v>1736.8693504081923</v>
      </c>
      <c r="T70" s="94">
        <f>T71*T72*12/1000</f>
        <v>1736.8693504081923</v>
      </c>
      <c r="U70" s="333">
        <f>U71*U72*12/1000</f>
        <v>0</v>
      </c>
      <c r="V70" s="339">
        <f>W70+X70</f>
        <v>1806.34412442452</v>
      </c>
      <c r="W70" s="94">
        <f>W71*W72*12/1000</f>
        <v>1806.34412442452</v>
      </c>
      <c r="X70" s="333">
        <f>X71*X72*12/1000</f>
        <v>0</v>
      </c>
      <c r="Y70" s="339">
        <f>Z70+AA70</f>
        <v>1878.5978894015011</v>
      </c>
      <c r="Z70" s="94">
        <f>Z71*Z72*12/1000</f>
        <v>1878.5978894015011</v>
      </c>
      <c r="AA70" s="402">
        <f>AA71*AA72*12/1000</f>
        <v>0</v>
      </c>
      <c r="AB70" s="339">
        <f>AC70+AD70</f>
        <v>1953.7418049775608</v>
      </c>
      <c r="AC70" s="94">
        <f>AC71*AC72*12/1000</f>
        <v>1953.7418049775608</v>
      </c>
      <c r="AD70" s="333">
        <f>AD71*AD72*12/1000</f>
        <v>0</v>
      </c>
      <c r="AE70" s="339">
        <f>AF70+AG70</f>
        <v>2031.8914771766636</v>
      </c>
      <c r="AF70" s="94">
        <f>AF71*AF72*12/1000</f>
        <v>2031.8914771766636</v>
      </c>
      <c r="AG70" s="333">
        <f>AG71*AG72*12/1000</f>
        <v>0</v>
      </c>
      <c r="AH70" s="339">
        <f>AI70+AJ70</f>
        <v>2113.1671362637298</v>
      </c>
      <c r="AI70" s="94">
        <f>AI71*AI72*12/1000</f>
        <v>2113.1671362637298</v>
      </c>
      <c r="AJ70" s="333">
        <f>AJ71*AJ72*12/1000</f>
        <v>0</v>
      </c>
      <c r="AK70" s="339">
        <f>AL70+AM70</f>
        <v>2197.6938217142792</v>
      </c>
      <c r="AL70" s="94">
        <f>AL71*AL72*12/1000</f>
        <v>2197.6938217142792</v>
      </c>
      <c r="AM70" s="333">
        <f>AM71*AM72*12/1000</f>
        <v>0</v>
      </c>
      <c r="AN70" s="339">
        <f>AO70+AP70</f>
        <v>2285.6015745828504</v>
      </c>
      <c r="AO70" s="94">
        <f>AO71*AO72*12/1000</f>
        <v>2285.6015745828504</v>
      </c>
      <c r="AP70" s="333">
        <f>AP71*AP72*12/1000</f>
        <v>0</v>
      </c>
      <c r="AQ70" s="339">
        <f>AR70+AS70</f>
        <v>2377.0256375661652</v>
      </c>
      <c r="AR70" s="94">
        <f>AR71*AR72*12/1000</f>
        <v>2377.0256375661652</v>
      </c>
      <c r="AS70" s="333">
        <f>AS71*AS72*12/1000</f>
        <v>0</v>
      </c>
      <c r="AT70" s="129"/>
      <c r="AU70" s="635"/>
      <c r="AV70" s="691"/>
      <c r="AW70" s="137"/>
    </row>
    <row r="71" spans="1:49" s="101" customFormat="1" hidden="1" outlineLevel="1">
      <c r="A71" s="95"/>
      <c r="B71" s="96" t="s">
        <v>103</v>
      </c>
      <c r="C71" s="97" t="s">
        <v>104</v>
      </c>
      <c r="D71" s="512">
        <f>E71</f>
        <v>5.5</v>
      </c>
      <c r="E71" s="99">
        <v>5.5</v>
      </c>
      <c r="F71" s="513">
        <v>0</v>
      </c>
      <c r="G71" s="563">
        <f t="shared" ref="G71:AM71" si="8">D71</f>
        <v>5.5</v>
      </c>
      <c r="H71" s="190">
        <f t="shared" si="8"/>
        <v>5.5</v>
      </c>
      <c r="I71" s="564">
        <f t="shared" si="8"/>
        <v>0</v>
      </c>
      <c r="J71" s="334">
        <f t="shared" si="8"/>
        <v>5.5</v>
      </c>
      <c r="K71" s="100">
        <f t="shared" si="8"/>
        <v>5.5</v>
      </c>
      <c r="L71" s="335">
        <f t="shared" si="8"/>
        <v>0</v>
      </c>
      <c r="M71" s="387">
        <f t="shared" si="8"/>
        <v>5.5</v>
      </c>
      <c r="N71" s="100">
        <f t="shared" si="8"/>
        <v>5.5</v>
      </c>
      <c r="O71" s="335">
        <f t="shared" si="8"/>
        <v>0</v>
      </c>
      <c r="P71" s="387">
        <f t="shared" si="8"/>
        <v>5.5</v>
      </c>
      <c r="Q71" s="100">
        <f t="shared" si="8"/>
        <v>5.5</v>
      </c>
      <c r="R71" s="403">
        <f t="shared" si="8"/>
        <v>0</v>
      </c>
      <c r="S71" s="387">
        <f t="shared" si="8"/>
        <v>5.5</v>
      </c>
      <c r="T71" s="100">
        <f t="shared" si="8"/>
        <v>5.5</v>
      </c>
      <c r="U71" s="335">
        <f t="shared" si="8"/>
        <v>0</v>
      </c>
      <c r="V71" s="387">
        <f t="shared" si="8"/>
        <v>5.5</v>
      </c>
      <c r="W71" s="100">
        <f t="shared" si="8"/>
        <v>5.5</v>
      </c>
      <c r="X71" s="335">
        <f t="shared" si="8"/>
        <v>0</v>
      </c>
      <c r="Y71" s="387">
        <f t="shared" si="8"/>
        <v>5.5</v>
      </c>
      <c r="Z71" s="100">
        <f t="shared" si="8"/>
        <v>5.5</v>
      </c>
      <c r="AA71" s="403">
        <f t="shared" si="8"/>
        <v>0</v>
      </c>
      <c r="AB71" s="387">
        <f t="shared" si="8"/>
        <v>5.5</v>
      </c>
      <c r="AC71" s="100">
        <f t="shared" si="8"/>
        <v>5.5</v>
      </c>
      <c r="AD71" s="335">
        <f t="shared" si="8"/>
        <v>0</v>
      </c>
      <c r="AE71" s="387">
        <f t="shared" si="8"/>
        <v>5.5</v>
      </c>
      <c r="AF71" s="100">
        <f t="shared" si="8"/>
        <v>5.5</v>
      </c>
      <c r="AG71" s="335">
        <f t="shared" si="8"/>
        <v>0</v>
      </c>
      <c r="AH71" s="387">
        <f t="shared" si="8"/>
        <v>5.5</v>
      </c>
      <c r="AI71" s="100">
        <f t="shared" si="8"/>
        <v>5.5</v>
      </c>
      <c r="AJ71" s="335">
        <f t="shared" si="8"/>
        <v>0</v>
      </c>
      <c r="AK71" s="387">
        <f t="shared" si="8"/>
        <v>5.5</v>
      </c>
      <c r="AL71" s="100">
        <f t="shared" si="8"/>
        <v>5.5</v>
      </c>
      <c r="AM71" s="335">
        <f t="shared" si="8"/>
        <v>0</v>
      </c>
      <c r="AN71" s="387">
        <f t="shared" ref="AN71:AS71" si="9">AK71</f>
        <v>5.5</v>
      </c>
      <c r="AO71" s="100">
        <f t="shared" si="9"/>
        <v>5.5</v>
      </c>
      <c r="AP71" s="335">
        <f t="shared" si="9"/>
        <v>0</v>
      </c>
      <c r="AQ71" s="387">
        <f t="shared" si="9"/>
        <v>5.5</v>
      </c>
      <c r="AR71" s="100">
        <f t="shared" si="9"/>
        <v>5.5</v>
      </c>
      <c r="AS71" s="335">
        <f t="shared" si="9"/>
        <v>0</v>
      </c>
      <c r="AT71" s="615"/>
      <c r="AU71" s="650"/>
      <c r="AV71" s="750"/>
    </row>
    <row r="72" spans="1:49" s="101" customFormat="1" hidden="1" outlineLevel="1">
      <c r="A72" s="95"/>
      <c r="B72" s="96" t="s">
        <v>105</v>
      </c>
      <c r="C72" s="97" t="s">
        <v>106</v>
      </c>
      <c r="D72" s="512">
        <f>E72</f>
        <v>21630</v>
      </c>
      <c r="E72" s="99">
        <v>21630</v>
      </c>
      <c r="F72" s="513">
        <f>E72</f>
        <v>21630</v>
      </c>
      <c r="G72" s="563">
        <f>D72*G126</f>
        <v>22495.200000000001</v>
      </c>
      <c r="H72" s="190">
        <f>E72*H$126</f>
        <v>22495.200000000001</v>
      </c>
      <c r="I72" s="564">
        <f>F72*I$126</f>
        <v>22495.200000000001</v>
      </c>
      <c r="J72" s="334">
        <f>G72*J126</f>
        <v>23395.008000000002</v>
      </c>
      <c r="K72" s="100">
        <f>H72*K$126</f>
        <v>23395.008000000002</v>
      </c>
      <c r="L72" s="335">
        <f>I72*L$126</f>
        <v>23395.008000000002</v>
      </c>
      <c r="M72" s="387">
        <f>J72*M126</f>
        <v>24330.808320000004</v>
      </c>
      <c r="N72" s="100">
        <f>K72*N$126</f>
        <v>24330.808320000004</v>
      </c>
      <c r="O72" s="335">
        <f>L72*O$126</f>
        <v>24330.808320000004</v>
      </c>
      <c r="P72" s="387">
        <f>M72*P126</f>
        <v>25304.040652800006</v>
      </c>
      <c r="Q72" s="100">
        <f>N72*Q$126</f>
        <v>25304.040652800006</v>
      </c>
      <c r="R72" s="403">
        <f>O72*R$126</f>
        <v>25304.040652800006</v>
      </c>
      <c r="S72" s="387">
        <f>P72*S126</f>
        <v>26316.202278912006</v>
      </c>
      <c r="T72" s="100">
        <f>Q72*T$126</f>
        <v>26316.202278912006</v>
      </c>
      <c r="U72" s="335">
        <f>R72*U$126</f>
        <v>26316.202278912006</v>
      </c>
      <c r="V72" s="387">
        <f>S72*V126</f>
        <v>27368.850370068485</v>
      </c>
      <c r="W72" s="100">
        <f>T72*W$126</f>
        <v>27368.850370068485</v>
      </c>
      <c r="X72" s="335">
        <f>U72*X$126</f>
        <v>27368.850370068485</v>
      </c>
      <c r="Y72" s="387">
        <f>V72*Y126</f>
        <v>28463.604384871225</v>
      </c>
      <c r="Z72" s="100">
        <f>W72*Z$126</f>
        <v>28463.604384871225</v>
      </c>
      <c r="AA72" s="403">
        <f>X72*AA$126</f>
        <v>28463.604384871225</v>
      </c>
      <c r="AB72" s="387">
        <f>Y72*AB126</f>
        <v>29602.148560266076</v>
      </c>
      <c r="AC72" s="100">
        <f>Z72*AC$126</f>
        <v>29602.148560266076</v>
      </c>
      <c r="AD72" s="335">
        <f>AA72*AD$126</f>
        <v>29602.148560266076</v>
      </c>
      <c r="AE72" s="387">
        <f>AB72*AE126</f>
        <v>30786.234502676722</v>
      </c>
      <c r="AF72" s="100">
        <f>AC72*AF$126</f>
        <v>30786.234502676722</v>
      </c>
      <c r="AG72" s="335">
        <f>AD72*AG$126</f>
        <v>30786.234502676722</v>
      </c>
      <c r="AH72" s="387">
        <f>AE72*AH126</f>
        <v>32017.683882783793</v>
      </c>
      <c r="AI72" s="100">
        <f>AF72*AI$126</f>
        <v>32017.683882783793</v>
      </c>
      <c r="AJ72" s="335">
        <f>AG72*AJ$126</f>
        <v>32017.683882783793</v>
      </c>
      <c r="AK72" s="387">
        <f>AH72*AK126</f>
        <v>33298.391238095144</v>
      </c>
      <c r="AL72" s="100">
        <f>AI72*AL$126</f>
        <v>33298.391238095144</v>
      </c>
      <c r="AM72" s="335">
        <f>AJ72*AM$126</f>
        <v>33298.391238095144</v>
      </c>
      <c r="AN72" s="387">
        <f>AK72*AN126</f>
        <v>34630.326887618954</v>
      </c>
      <c r="AO72" s="100">
        <f>AL72*AO$126</f>
        <v>34630.326887618954</v>
      </c>
      <c r="AP72" s="335">
        <f>AM72*AP$126</f>
        <v>34630.326887618954</v>
      </c>
      <c r="AQ72" s="387">
        <f>AN72*AQ126</f>
        <v>36015.539963123716</v>
      </c>
      <c r="AR72" s="100">
        <f>AO72*AR$126</f>
        <v>36015.539963123716</v>
      </c>
      <c r="AS72" s="335">
        <f>AP72*AS$126</f>
        <v>36015.539963123716</v>
      </c>
      <c r="AT72" s="615"/>
      <c r="AU72" s="650"/>
      <c r="AV72" s="750"/>
    </row>
    <row r="73" spans="1:49" hidden="1" outlineLevel="1">
      <c r="A73" s="87" t="s">
        <v>107</v>
      </c>
      <c r="B73" s="58" t="s">
        <v>108</v>
      </c>
      <c r="C73" s="62" t="s">
        <v>63</v>
      </c>
      <c r="D73" s="489">
        <f>SUM(D74:D76)+D81+D82+D83</f>
        <v>1211.4190000000001</v>
      </c>
      <c r="E73" s="14">
        <f>SUM(E74:E76)+E81+E82+E83</f>
        <v>1183.4068165345413</v>
      </c>
      <c r="F73" s="490">
        <f>SUM(F74:F76)+F81+F82+F83</f>
        <v>28.012183465458648</v>
      </c>
      <c r="G73" s="536">
        <f>SUM(G74:G76)+G81+G82+G83</f>
        <v>1259.8757599999999</v>
      </c>
      <c r="H73" s="536">
        <f>SUM(H74:H76)+H81+H82+H83</f>
        <v>1182.8725480000001</v>
      </c>
      <c r="I73" s="536">
        <f t="shared" ref="I73" si="10">SUM(I74:I76)+I81+I82+I83</f>
        <v>77.003211999999991</v>
      </c>
      <c r="J73" s="299">
        <f t="shared" ref="J73:AM73" si="11">SUM(J74:J76)+J81+J82+J83</f>
        <v>1291.0354496</v>
      </c>
      <c r="K73" s="10">
        <f t="shared" si="11"/>
        <v>1230.1874499200001</v>
      </c>
      <c r="L73" s="326">
        <f t="shared" si="11"/>
        <v>80.083340480000004</v>
      </c>
      <c r="M73" s="299">
        <f t="shared" si="11"/>
        <v>1323.441526784</v>
      </c>
      <c r="N73" s="10">
        <f t="shared" si="11"/>
        <v>1279.3949479168002</v>
      </c>
      <c r="O73" s="326">
        <f t="shared" si="11"/>
        <v>83.286674099199999</v>
      </c>
      <c r="P73" s="299">
        <f t="shared" si="11"/>
        <v>1357.1438470553601</v>
      </c>
      <c r="Q73" s="10">
        <f t="shared" si="11"/>
        <v>1330.5707458334721</v>
      </c>
      <c r="R73" s="389">
        <f t="shared" si="11"/>
        <v>86.618141063167997</v>
      </c>
      <c r="S73" s="299">
        <f t="shared" si="11"/>
        <v>1392.1942601375745</v>
      </c>
      <c r="T73" s="10">
        <f t="shared" si="11"/>
        <v>1383.7935756668112</v>
      </c>
      <c r="U73" s="326">
        <f t="shared" si="11"/>
        <v>90.082866705694727</v>
      </c>
      <c r="V73" s="299">
        <f t="shared" si="11"/>
        <v>1428.6466897430776</v>
      </c>
      <c r="W73" s="10">
        <f t="shared" si="11"/>
        <v>1439.1453186934837</v>
      </c>
      <c r="X73" s="326">
        <f t="shared" si="11"/>
        <v>93.686181373922523</v>
      </c>
      <c r="Y73" s="299">
        <f t="shared" si="11"/>
        <v>1466.5572165328008</v>
      </c>
      <c r="Z73" s="10">
        <f t="shared" si="11"/>
        <v>1496.711131441223</v>
      </c>
      <c r="AA73" s="389">
        <f t="shared" si="11"/>
        <v>97.433628628879418</v>
      </c>
      <c r="AB73" s="299">
        <f t="shared" si="11"/>
        <v>1505.9841643941127</v>
      </c>
      <c r="AC73" s="10">
        <f t="shared" si="11"/>
        <v>1556.579576698872</v>
      </c>
      <c r="AD73" s="326">
        <f t="shared" si="11"/>
        <v>101.3309737740346</v>
      </c>
      <c r="AE73" s="299">
        <f t="shared" si="11"/>
        <v>1546.9881901698773</v>
      </c>
      <c r="AF73" s="10">
        <f t="shared" si="11"/>
        <v>1618.8427597668269</v>
      </c>
      <c r="AG73" s="326">
        <f t="shared" si="11"/>
        <v>105.384212724996</v>
      </c>
      <c r="AH73" s="299">
        <f t="shared" si="11"/>
        <v>1589.6323769766725</v>
      </c>
      <c r="AI73" s="10">
        <f t="shared" si="11"/>
        <v>1683.5964701575001</v>
      </c>
      <c r="AJ73" s="326">
        <f t="shared" si="11"/>
        <v>109.59958123399583</v>
      </c>
      <c r="AK73" s="299">
        <f t="shared" si="11"/>
        <v>1633.9823312557396</v>
      </c>
      <c r="AL73" s="10">
        <f t="shared" si="11"/>
        <v>1750.9403289638003</v>
      </c>
      <c r="AM73" s="326">
        <f t="shared" si="11"/>
        <v>113.98356448335568</v>
      </c>
      <c r="AN73" s="299">
        <f t="shared" ref="AN73:AS73" si="12">SUM(AN74:AN76)+AN81+AN82+AN83</f>
        <v>1680.1062837059692</v>
      </c>
      <c r="AO73" s="10">
        <f t="shared" si="12"/>
        <v>1820.977942122352</v>
      </c>
      <c r="AP73" s="326">
        <f t="shared" si="12"/>
        <v>118.54290706268991</v>
      </c>
      <c r="AQ73" s="299">
        <f t="shared" si="12"/>
        <v>1728.0751942542079</v>
      </c>
      <c r="AR73" s="10">
        <f t="shared" si="12"/>
        <v>1893.8170598072463</v>
      </c>
      <c r="AS73" s="326">
        <f t="shared" si="12"/>
        <v>123.28462334519752</v>
      </c>
      <c r="AT73" s="614"/>
      <c r="AU73" s="649"/>
      <c r="AV73" s="691"/>
    </row>
    <row r="74" spans="1:49" s="13" customFormat="1" hidden="1" outlineLevel="1">
      <c r="A74" s="102" t="s">
        <v>109</v>
      </c>
      <c r="B74" s="5" t="s">
        <v>110</v>
      </c>
      <c r="C74" s="6" t="s">
        <v>63</v>
      </c>
      <c r="D74" s="489">
        <f>E74+F74</f>
        <v>414.68299999999999</v>
      </c>
      <c r="E74" s="14">
        <v>406.38299999999998</v>
      </c>
      <c r="F74" s="490">
        <v>8.3000000000000007</v>
      </c>
      <c r="G74" s="536">
        <f>H74+I74</f>
        <v>431.27032000000003</v>
      </c>
      <c r="H74" s="183">
        <f t="shared" ref="G74:H82" si="13">E74*H$126</f>
        <v>422.63832000000002</v>
      </c>
      <c r="I74" s="560">
        <f t="shared" ref="I74:I82" si="14">F74*I$126</f>
        <v>8.6320000000000014</v>
      </c>
      <c r="J74" s="299">
        <f>K74+L74</f>
        <v>448.52113280000003</v>
      </c>
      <c r="K74" s="10">
        <f t="shared" ref="K74:K82" si="15">H74*K$126</f>
        <v>439.54385280000002</v>
      </c>
      <c r="L74" s="326">
        <f t="shared" ref="L74:L82" si="16">I74*L$126</f>
        <v>8.9772800000000021</v>
      </c>
      <c r="M74" s="299">
        <f>N74+O74</f>
        <v>466.461978112</v>
      </c>
      <c r="N74" s="10">
        <f t="shared" ref="N74:N82" si="17">K74*N$126</f>
        <v>457.12560691200002</v>
      </c>
      <c r="O74" s="326">
        <f t="shared" ref="O74:O82" si="18">L74*O$126</f>
        <v>9.3363712000000021</v>
      </c>
      <c r="P74" s="299">
        <f>Q74+R74</f>
        <v>485.12045723648009</v>
      </c>
      <c r="Q74" s="10">
        <f t="shared" ref="Q74:Q82" si="19">N74*Q$126</f>
        <v>475.41063118848007</v>
      </c>
      <c r="R74" s="389">
        <f t="shared" ref="R74:R82" si="20">O74*R$126</f>
        <v>9.7098260480000018</v>
      </c>
      <c r="S74" s="299">
        <f>T74+U74</f>
        <v>504.52527552593932</v>
      </c>
      <c r="T74" s="10">
        <f t="shared" ref="T74:T82" si="21">Q74*T$126</f>
        <v>494.42705643601931</v>
      </c>
      <c r="U74" s="326">
        <f t="shared" ref="U74:U82" si="22">R74*U$126</f>
        <v>10.098219089920002</v>
      </c>
      <c r="V74" s="299">
        <f>W74+X74</f>
        <v>524.70628654697691</v>
      </c>
      <c r="W74" s="10">
        <f t="shared" ref="W74:W82" si="23">T74*W$126</f>
        <v>514.2041386934601</v>
      </c>
      <c r="X74" s="326">
        <f t="shared" ref="X74:X82" si="24">U74*X$126</f>
        <v>10.502147853516803</v>
      </c>
      <c r="Y74" s="299">
        <f>Z74+AA74</f>
        <v>545.69453800885606</v>
      </c>
      <c r="Z74" s="10">
        <f t="shared" ref="Z74:Z82" si="25">W74*Z$126</f>
        <v>534.77230424119853</v>
      </c>
      <c r="AA74" s="389">
        <f t="shared" ref="AA74:AA82" si="26">X74*AA$126</f>
        <v>10.922233767657476</v>
      </c>
      <c r="AB74" s="299">
        <f>AC74+AD74</f>
        <v>567.52231952921022</v>
      </c>
      <c r="AC74" s="10">
        <f t="shared" ref="AC74:AC82" si="27">Z74*AC$126</f>
        <v>556.16319641084647</v>
      </c>
      <c r="AD74" s="326">
        <f t="shared" ref="AD74:AD82" si="28">AA74*AD$126</f>
        <v>11.359123118363774</v>
      </c>
      <c r="AE74" s="299">
        <f>AF74+AG74</f>
        <v>590.2232123103787</v>
      </c>
      <c r="AF74" s="10">
        <f t="shared" ref="AF74:AF82" si="29">AC74*AF$126</f>
        <v>578.40972426728035</v>
      </c>
      <c r="AG74" s="326">
        <f t="shared" ref="AG74:AG82" si="30">AD74*AG$126</f>
        <v>11.813488043098326</v>
      </c>
      <c r="AH74" s="299">
        <f>AI74+AJ74</f>
        <v>613.83214080279379</v>
      </c>
      <c r="AI74" s="10">
        <f t="shared" ref="AI74:AI82" si="31">AF74*AI$126</f>
        <v>601.54611323797155</v>
      </c>
      <c r="AJ74" s="326">
        <f t="shared" ref="AJ74:AJ82" si="32">AG74*AJ$126</f>
        <v>12.286027564822259</v>
      </c>
      <c r="AK74" s="299">
        <f>AL74+AM74</f>
        <v>638.38542643490564</v>
      </c>
      <c r="AL74" s="10">
        <f t="shared" ref="AL74:AL82" si="33">AI74*AL$126</f>
        <v>625.60795776749046</v>
      </c>
      <c r="AM74" s="326">
        <f t="shared" ref="AM74:AM82" si="34">AJ74*AM$126</f>
        <v>12.77746866741515</v>
      </c>
      <c r="AN74" s="299">
        <f>AO74+AP74</f>
        <v>663.92084349230186</v>
      </c>
      <c r="AO74" s="10">
        <f t="shared" ref="AO74:AO82" si="35">AL74*AO$126</f>
        <v>650.6322760781901</v>
      </c>
      <c r="AP74" s="326">
        <f t="shared" ref="AP74:AP82" si="36">AM74*AP$126</f>
        <v>13.288567414111757</v>
      </c>
      <c r="AQ74" s="299">
        <f>AR74+AS74</f>
        <v>690.47767723199388</v>
      </c>
      <c r="AR74" s="10">
        <f t="shared" ref="AR74:AR82" si="37">AO74*AR$126</f>
        <v>676.6575671213177</v>
      </c>
      <c r="AS74" s="326">
        <f t="shared" ref="AS74:AS82" si="38">AP74*AS$126</f>
        <v>13.820110110676227</v>
      </c>
      <c r="AT74" s="616"/>
      <c r="AU74" s="651"/>
      <c r="AV74" s="688"/>
    </row>
    <row r="75" spans="1:49" s="13" customFormat="1" hidden="1" outlineLevel="1">
      <c r="A75" s="102" t="s">
        <v>111</v>
      </c>
      <c r="B75" s="5" t="s">
        <v>112</v>
      </c>
      <c r="C75" s="6" t="s">
        <v>63</v>
      </c>
      <c r="D75" s="489">
        <f t="shared" ref="D75:D82" si="39">E75+F75</f>
        <v>0</v>
      </c>
      <c r="E75" s="14">
        <v>0</v>
      </c>
      <c r="F75" s="490">
        <v>0</v>
      </c>
      <c r="G75" s="536">
        <f t="shared" ref="G75:G81" si="40">D75*G$126</f>
        <v>0</v>
      </c>
      <c r="H75" s="183">
        <f t="shared" si="13"/>
        <v>0</v>
      </c>
      <c r="I75" s="560">
        <f t="shared" si="14"/>
        <v>0</v>
      </c>
      <c r="J75" s="299">
        <f t="shared" ref="J75:J81" si="41">G75*J$126</f>
        <v>0</v>
      </c>
      <c r="K75" s="10">
        <f t="shared" si="15"/>
        <v>0</v>
      </c>
      <c r="L75" s="326">
        <f t="shared" si="16"/>
        <v>0</v>
      </c>
      <c r="M75" s="299">
        <f t="shared" ref="M75:M81" si="42">J75*M$126</f>
        <v>0</v>
      </c>
      <c r="N75" s="10">
        <f t="shared" si="17"/>
        <v>0</v>
      </c>
      <c r="O75" s="326">
        <f t="shared" si="18"/>
        <v>0</v>
      </c>
      <c r="P75" s="299">
        <f t="shared" ref="P75:P81" si="43">M75*P$126</f>
        <v>0</v>
      </c>
      <c r="Q75" s="10">
        <f t="shared" si="19"/>
        <v>0</v>
      </c>
      <c r="R75" s="389">
        <f t="shared" si="20"/>
        <v>0</v>
      </c>
      <c r="S75" s="299">
        <f t="shared" ref="S75:S81" si="44">P75*S$126</f>
        <v>0</v>
      </c>
      <c r="T75" s="10">
        <f t="shared" si="21"/>
        <v>0</v>
      </c>
      <c r="U75" s="326">
        <f t="shared" si="22"/>
        <v>0</v>
      </c>
      <c r="V75" s="299">
        <f t="shared" ref="V75:V81" si="45">S75*V$126</f>
        <v>0</v>
      </c>
      <c r="W75" s="10">
        <f t="shared" si="23"/>
        <v>0</v>
      </c>
      <c r="X75" s="326">
        <f t="shared" si="24"/>
        <v>0</v>
      </c>
      <c r="Y75" s="299">
        <f t="shared" ref="Y75:Y81" si="46">V75*Y$126</f>
        <v>0</v>
      </c>
      <c r="Z75" s="10">
        <f t="shared" si="25"/>
        <v>0</v>
      </c>
      <c r="AA75" s="389">
        <f t="shared" si="26"/>
        <v>0</v>
      </c>
      <c r="AB75" s="299">
        <f t="shared" ref="AB75:AB81" si="47">Y75*AB$126</f>
        <v>0</v>
      </c>
      <c r="AC75" s="10">
        <f t="shared" si="27"/>
        <v>0</v>
      </c>
      <c r="AD75" s="326">
        <f t="shared" si="28"/>
        <v>0</v>
      </c>
      <c r="AE75" s="299">
        <f t="shared" ref="AE75:AE81" si="48">AB75*AE$126</f>
        <v>0</v>
      </c>
      <c r="AF75" s="10">
        <f t="shared" si="29"/>
        <v>0</v>
      </c>
      <c r="AG75" s="326">
        <f t="shared" si="30"/>
        <v>0</v>
      </c>
      <c r="AH75" s="299">
        <f t="shared" ref="AH75:AH81" si="49">AE75*AH$126</f>
        <v>0</v>
      </c>
      <c r="AI75" s="10">
        <f t="shared" si="31"/>
        <v>0</v>
      </c>
      <c r="AJ75" s="326">
        <f t="shared" si="32"/>
        <v>0</v>
      </c>
      <c r="AK75" s="299">
        <f t="shared" ref="AK75:AK81" si="50">AH75*AK$126</f>
        <v>0</v>
      </c>
      <c r="AL75" s="10">
        <f t="shared" si="33"/>
        <v>0</v>
      </c>
      <c r="AM75" s="326">
        <f t="shared" si="34"/>
        <v>0</v>
      </c>
      <c r="AN75" s="299">
        <f t="shared" ref="AN75:AN81" si="51">AK75*AN$126</f>
        <v>0</v>
      </c>
      <c r="AO75" s="10">
        <f t="shared" si="35"/>
        <v>0</v>
      </c>
      <c r="AP75" s="326">
        <f t="shared" si="36"/>
        <v>0</v>
      </c>
      <c r="AQ75" s="299">
        <f t="shared" ref="AQ75:AQ81" si="52">AN75*AQ$126</f>
        <v>0</v>
      </c>
      <c r="AR75" s="10">
        <f t="shared" si="37"/>
        <v>0</v>
      </c>
      <c r="AS75" s="326">
        <f t="shared" si="38"/>
        <v>0</v>
      </c>
      <c r="AT75" s="616"/>
      <c r="AU75" s="651"/>
      <c r="AV75" s="688"/>
    </row>
    <row r="76" spans="1:49" s="13" customFormat="1" hidden="1" outlineLevel="1">
      <c r="A76" s="102" t="s">
        <v>113</v>
      </c>
      <c r="B76" s="5" t="s">
        <v>114</v>
      </c>
      <c r="C76" s="6" t="s">
        <v>63</v>
      </c>
      <c r="D76" s="489">
        <f t="shared" si="39"/>
        <v>17.792999999999999</v>
      </c>
      <c r="E76" s="14">
        <v>17.792999999999999</v>
      </c>
      <c r="F76" s="490"/>
      <c r="G76" s="536">
        <f t="shared" si="40"/>
        <v>18.504719999999999</v>
      </c>
      <c r="H76" s="183">
        <f t="shared" si="13"/>
        <v>18.504719999999999</v>
      </c>
      <c r="I76" s="560">
        <f t="shared" si="14"/>
        <v>0</v>
      </c>
      <c r="J76" s="299">
        <f t="shared" si="41"/>
        <v>19.244908800000001</v>
      </c>
      <c r="K76" s="10">
        <f t="shared" si="15"/>
        <v>19.244908800000001</v>
      </c>
      <c r="L76" s="326">
        <f t="shared" si="16"/>
        <v>0</v>
      </c>
      <c r="M76" s="299">
        <f t="shared" si="42"/>
        <v>20.014705152000001</v>
      </c>
      <c r="N76" s="10">
        <f t="shared" si="17"/>
        <v>20.014705152000001</v>
      </c>
      <c r="O76" s="326">
        <f t="shared" si="18"/>
        <v>0</v>
      </c>
      <c r="P76" s="299">
        <f t="shared" si="43"/>
        <v>20.815293358080002</v>
      </c>
      <c r="Q76" s="10">
        <f t="shared" si="19"/>
        <v>20.815293358080002</v>
      </c>
      <c r="R76" s="389">
        <f t="shared" si="20"/>
        <v>0</v>
      </c>
      <c r="S76" s="299">
        <f t="shared" si="44"/>
        <v>21.647905092403203</v>
      </c>
      <c r="T76" s="10">
        <f t="shared" si="21"/>
        <v>21.647905092403203</v>
      </c>
      <c r="U76" s="326">
        <f t="shared" si="22"/>
        <v>0</v>
      </c>
      <c r="V76" s="299">
        <f t="shared" si="45"/>
        <v>22.513821296099334</v>
      </c>
      <c r="W76" s="10">
        <f t="shared" si="23"/>
        <v>22.513821296099334</v>
      </c>
      <c r="X76" s="326">
        <f t="shared" si="24"/>
        <v>0</v>
      </c>
      <c r="Y76" s="299">
        <f t="shared" si="46"/>
        <v>23.414374147943306</v>
      </c>
      <c r="Z76" s="10">
        <f t="shared" si="25"/>
        <v>23.414374147943306</v>
      </c>
      <c r="AA76" s="389">
        <f t="shared" si="26"/>
        <v>0</v>
      </c>
      <c r="AB76" s="299">
        <f t="shared" si="47"/>
        <v>24.350949113861038</v>
      </c>
      <c r="AC76" s="10">
        <f t="shared" si="27"/>
        <v>24.350949113861038</v>
      </c>
      <c r="AD76" s="326">
        <f t="shared" si="28"/>
        <v>0</v>
      </c>
      <c r="AE76" s="299">
        <f t="shared" si="48"/>
        <v>25.324987078415479</v>
      </c>
      <c r="AF76" s="10">
        <f t="shared" si="29"/>
        <v>25.324987078415479</v>
      </c>
      <c r="AG76" s="326">
        <f t="shared" si="30"/>
        <v>0</v>
      </c>
      <c r="AH76" s="299">
        <f t="shared" si="49"/>
        <v>26.3379865615521</v>
      </c>
      <c r="AI76" s="10">
        <f t="shared" si="31"/>
        <v>26.3379865615521</v>
      </c>
      <c r="AJ76" s="326">
        <f t="shared" si="32"/>
        <v>0</v>
      </c>
      <c r="AK76" s="299">
        <f t="shared" si="50"/>
        <v>27.391506024014184</v>
      </c>
      <c r="AL76" s="10">
        <f t="shared" si="33"/>
        <v>27.391506024014184</v>
      </c>
      <c r="AM76" s="326">
        <f t="shared" si="34"/>
        <v>0</v>
      </c>
      <c r="AN76" s="299">
        <f t="shared" si="51"/>
        <v>28.487166264974753</v>
      </c>
      <c r="AO76" s="10">
        <f t="shared" si="35"/>
        <v>28.487166264974753</v>
      </c>
      <c r="AP76" s="326">
        <f t="shared" si="36"/>
        <v>0</v>
      </c>
      <c r="AQ76" s="299">
        <f t="shared" si="52"/>
        <v>29.626652915573743</v>
      </c>
      <c r="AR76" s="10">
        <f t="shared" si="37"/>
        <v>29.626652915573743</v>
      </c>
      <c r="AS76" s="326">
        <f t="shared" si="38"/>
        <v>0</v>
      </c>
      <c r="AT76" s="616"/>
      <c r="AU76" s="651"/>
      <c r="AV76" s="688"/>
    </row>
    <row r="77" spans="1:49" s="13" customFormat="1" hidden="1" outlineLevel="1">
      <c r="A77" s="102"/>
      <c r="B77" s="5" t="s">
        <v>115</v>
      </c>
      <c r="C77" s="6" t="s">
        <v>63</v>
      </c>
      <c r="D77" s="489">
        <f t="shared" si="39"/>
        <v>0</v>
      </c>
      <c r="E77" s="14"/>
      <c r="F77" s="490"/>
      <c r="G77" s="536">
        <f t="shared" si="40"/>
        <v>0</v>
      </c>
      <c r="H77" s="183">
        <f t="shared" si="13"/>
        <v>0</v>
      </c>
      <c r="I77" s="560">
        <f t="shared" si="14"/>
        <v>0</v>
      </c>
      <c r="J77" s="299">
        <f t="shared" si="41"/>
        <v>0</v>
      </c>
      <c r="K77" s="10">
        <f t="shared" si="15"/>
        <v>0</v>
      </c>
      <c r="L77" s="326">
        <f t="shared" si="16"/>
        <v>0</v>
      </c>
      <c r="M77" s="299">
        <f t="shared" si="42"/>
        <v>0</v>
      </c>
      <c r="N77" s="10">
        <f t="shared" si="17"/>
        <v>0</v>
      </c>
      <c r="O77" s="326">
        <f t="shared" si="18"/>
        <v>0</v>
      </c>
      <c r="P77" s="299">
        <f t="shared" si="43"/>
        <v>0</v>
      </c>
      <c r="Q77" s="10">
        <f t="shared" si="19"/>
        <v>0</v>
      </c>
      <c r="R77" s="389">
        <f t="shared" si="20"/>
        <v>0</v>
      </c>
      <c r="S77" s="299">
        <f t="shared" si="44"/>
        <v>0</v>
      </c>
      <c r="T77" s="10">
        <f t="shared" si="21"/>
        <v>0</v>
      </c>
      <c r="U77" s="326">
        <f t="shared" si="22"/>
        <v>0</v>
      </c>
      <c r="V77" s="299">
        <f t="shared" si="45"/>
        <v>0</v>
      </c>
      <c r="W77" s="10">
        <f t="shared" si="23"/>
        <v>0</v>
      </c>
      <c r="X77" s="326">
        <f t="shared" si="24"/>
        <v>0</v>
      </c>
      <c r="Y77" s="299">
        <f t="shared" si="46"/>
        <v>0</v>
      </c>
      <c r="Z77" s="10">
        <f t="shared" si="25"/>
        <v>0</v>
      </c>
      <c r="AA77" s="389">
        <f t="shared" si="26"/>
        <v>0</v>
      </c>
      <c r="AB77" s="299">
        <f t="shared" si="47"/>
        <v>0</v>
      </c>
      <c r="AC77" s="10">
        <f t="shared" si="27"/>
        <v>0</v>
      </c>
      <c r="AD77" s="326">
        <f t="shared" si="28"/>
        <v>0</v>
      </c>
      <c r="AE77" s="299">
        <f t="shared" si="48"/>
        <v>0</v>
      </c>
      <c r="AF77" s="10">
        <f t="shared" si="29"/>
        <v>0</v>
      </c>
      <c r="AG77" s="326">
        <f t="shared" si="30"/>
        <v>0</v>
      </c>
      <c r="AH77" s="299">
        <f t="shared" si="49"/>
        <v>0</v>
      </c>
      <c r="AI77" s="10">
        <f t="shared" si="31"/>
        <v>0</v>
      </c>
      <c r="AJ77" s="326">
        <f t="shared" si="32"/>
        <v>0</v>
      </c>
      <c r="AK77" s="299">
        <f t="shared" si="50"/>
        <v>0</v>
      </c>
      <c r="AL77" s="10">
        <f t="shared" si="33"/>
        <v>0</v>
      </c>
      <c r="AM77" s="326">
        <f t="shared" si="34"/>
        <v>0</v>
      </c>
      <c r="AN77" s="299">
        <f t="shared" si="51"/>
        <v>0</v>
      </c>
      <c r="AO77" s="10">
        <f t="shared" si="35"/>
        <v>0</v>
      </c>
      <c r="AP77" s="326">
        <f t="shared" si="36"/>
        <v>0</v>
      </c>
      <c r="AQ77" s="299">
        <f t="shared" si="52"/>
        <v>0</v>
      </c>
      <c r="AR77" s="10">
        <f t="shared" si="37"/>
        <v>0</v>
      </c>
      <c r="AS77" s="326">
        <f t="shared" si="38"/>
        <v>0</v>
      </c>
      <c r="AT77" s="616"/>
      <c r="AU77" s="651"/>
      <c r="AV77" s="688"/>
    </row>
    <row r="78" spans="1:49" s="13" customFormat="1" hidden="1" outlineLevel="1">
      <c r="A78" s="102"/>
      <c r="B78" s="5" t="s">
        <v>116</v>
      </c>
      <c r="C78" s="6" t="s">
        <v>63</v>
      </c>
      <c r="D78" s="489">
        <f t="shared" si="39"/>
        <v>0</v>
      </c>
      <c r="E78" s="14"/>
      <c r="F78" s="490"/>
      <c r="G78" s="536">
        <f t="shared" si="40"/>
        <v>0</v>
      </c>
      <c r="H78" s="183">
        <f t="shared" si="13"/>
        <v>0</v>
      </c>
      <c r="I78" s="560">
        <f t="shared" si="14"/>
        <v>0</v>
      </c>
      <c r="J78" s="299">
        <f t="shared" si="41"/>
        <v>0</v>
      </c>
      <c r="K78" s="10">
        <f t="shared" si="15"/>
        <v>0</v>
      </c>
      <c r="L78" s="326">
        <f t="shared" si="16"/>
        <v>0</v>
      </c>
      <c r="M78" s="299">
        <f t="shared" si="42"/>
        <v>0</v>
      </c>
      <c r="N78" s="10">
        <f t="shared" si="17"/>
        <v>0</v>
      </c>
      <c r="O78" s="326">
        <f t="shared" si="18"/>
        <v>0</v>
      </c>
      <c r="P78" s="299">
        <f t="shared" si="43"/>
        <v>0</v>
      </c>
      <c r="Q78" s="10">
        <f t="shared" si="19"/>
        <v>0</v>
      </c>
      <c r="R78" s="389">
        <f t="shared" si="20"/>
        <v>0</v>
      </c>
      <c r="S78" s="299">
        <f t="shared" si="44"/>
        <v>0</v>
      </c>
      <c r="T78" s="10">
        <f t="shared" si="21"/>
        <v>0</v>
      </c>
      <c r="U78" s="326">
        <f t="shared" si="22"/>
        <v>0</v>
      </c>
      <c r="V78" s="299">
        <f t="shared" si="45"/>
        <v>0</v>
      </c>
      <c r="W78" s="10">
        <f t="shared" si="23"/>
        <v>0</v>
      </c>
      <c r="X78" s="326">
        <f t="shared" si="24"/>
        <v>0</v>
      </c>
      <c r="Y78" s="299">
        <f t="shared" si="46"/>
        <v>0</v>
      </c>
      <c r="Z78" s="10">
        <f t="shared" si="25"/>
        <v>0</v>
      </c>
      <c r="AA78" s="389">
        <f t="shared" si="26"/>
        <v>0</v>
      </c>
      <c r="AB78" s="299">
        <f t="shared" si="47"/>
        <v>0</v>
      </c>
      <c r="AC78" s="10">
        <f t="shared" si="27"/>
        <v>0</v>
      </c>
      <c r="AD78" s="326">
        <f t="shared" si="28"/>
        <v>0</v>
      </c>
      <c r="AE78" s="299">
        <f t="shared" si="48"/>
        <v>0</v>
      </c>
      <c r="AF78" s="10">
        <f t="shared" si="29"/>
        <v>0</v>
      </c>
      <c r="AG78" s="326">
        <f t="shared" si="30"/>
        <v>0</v>
      </c>
      <c r="AH78" s="299">
        <f t="shared" si="49"/>
        <v>0</v>
      </c>
      <c r="AI78" s="10">
        <f t="shared" si="31"/>
        <v>0</v>
      </c>
      <c r="AJ78" s="326">
        <f t="shared" si="32"/>
        <v>0</v>
      </c>
      <c r="AK78" s="299">
        <f t="shared" si="50"/>
        <v>0</v>
      </c>
      <c r="AL78" s="10">
        <f t="shared" si="33"/>
        <v>0</v>
      </c>
      <c r="AM78" s="326">
        <f t="shared" si="34"/>
        <v>0</v>
      </c>
      <c r="AN78" s="299">
        <f t="shared" si="51"/>
        <v>0</v>
      </c>
      <c r="AO78" s="10">
        <f t="shared" si="35"/>
        <v>0</v>
      </c>
      <c r="AP78" s="326">
        <f t="shared" si="36"/>
        <v>0</v>
      </c>
      <c r="AQ78" s="299">
        <f t="shared" si="52"/>
        <v>0</v>
      </c>
      <c r="AR78" s="10">
        <f t="shared" si="37"/>
        <v>0</v>
      </c>
      <c r="AS78" s="326">
        <f t="shared" si="38"/>
        <v>0</v>
      </c>
      <c r="AT78" s="617"/>
      <c r="AU78" s="652"/>
      <c r="AV78" s="688"/>
    </row>
    <row r="79" spans="1:49" s="107" customFormat="1" hidden="1" outlineLevel="1">
      <c r="A79" s="103"/>
      <c r="B79" s="104" t="s">
        <v>117</v>
      </c>
      <c r="C79" s="105" t="s">
        <v>63</v>
      </c>
      <c r="D79" s="489">
        <f t="shared" si="39"/>
        <v>0</v>
      </c>
      <c r="E79" s="99"/>
      <c r="F79" s="513"/>
      <c r="G79" s="536">
        <f t="shared" si="40"/>
        <v>0</v>
      </c>
      <c r="H79" s="183">
        <f t="shared" si="13"/>
        <v>0</v>
      </c>
      <c r="I79" s="560">
        <f t="shared" si="14"/>
        <v>0</v>
      </c>
      <c r="J79" s="334">
        <f t="shared" si="41"/>
        <v>0</v>
      </c>
      <c r="K79" s="106">
        <f t="shared" si="15"/>
        <v>0</v>
      </c>
      <c r="L79" s="336">
        <f t="shared" si="16"/>
        <v>0</v>
      </c>
      <c r="M79" s="334">
        <f t="shared" si="42"/>
        <v>0</v>
      </c>
      <c r="N79" s="106">
        <f t="shared" si="17"/>
        <v>0</v>
      </c>
      <c r="O79" s="336">
        <f t="shared" si="18"/>
        <v>0</v>
      </c>
      <c r="P79" s="334">
        <f t="shared" si="43"/>
        <v>0</v>
      </c>
      <c r="Q79" s="106">
        <f t="shared" si="19"/>
        <v>0</v>
      </c>
      <c r="R79" s="404">
        <f t="shared" si="20"/>
        <v>0</v>
      </c>
      <c r="S79" s="334">
        <f t="shared" si="44"/>
        <v>0</v>
      </c>
      <c r="T79" s="106">
        <f t="shared" si="21"/>
        <v>0</v>
      </c>
      <c r="U79" s="336">
        <f t="shared" si="22"/>
        <v>0</v>
      </c>
      <c r="V79" s="334">
        <f t="shared" si="45"/>
        <v>0</v>
      </c>
      <c r="W79" s="106">
        <f t="shared" si="23"/>
        <v>0</v>
      </c>
      <c r="X79" s="336">
        <f t="shared" si="24"/>
        <v>0</v>
      </c>
      <c r="Y79" s="334">
        <f t="shared" si="46"/>
        <v>0</v>
      </c>
      <c r="Z79" s="106">
        <f t="shared" si="25"/>
        <v>0</v>
      </c>
      <c r="AA79" s="404">
        <f t="shared" si="26"/>
        <v>0</v>
      </c>
      <c r="AB79" s="334">
        <f t="shared" si="47"/>
        <v>0</v>
      </c>
      <c r="AC79" s="106">
        <f t="shared" si="27"/>
        <v>0</v>
      </c>
      <c r="AD79" s="336">
        <f t="shared" si="28"/>
        <v>0</v>
      </c>
      <c r="AE79" s="334">
        <f t="shared" si="48"/>
        <v>0</v>
      </c>
      <c r="AF79" s="106">
        <f t="shared" si="29"/>
        <v>0</v>
      </c>
      <c r="AG79" s="336">
        <f t="shared" si="30"/>
        <v>0</v>
      </c>
      <c r="AH79" s="334">
        <f t="shared" si="49"/>
        <v>0</v>
      </c>
      <c r="AI79" s="106">
        <f t="shared" si="31"/>
        <v>0</v>
      </c>
      <c r="AJ79" s="336">
        <f t="shared" si="32"/>
        <v>0</v>
      </c>
      <c r="AK79" s="334">
        <f t="shared" si="50"/>
        <v>0</v>
      </c>
      <c r="AL79" s="106">
        <f t="shared" si="33"/>
        <v>0</v>
      </c>
      <c r="AM79" s="336">
        <f t="shared" si="34"/>
        <v>0</v>
      </c>
      <c r="AN79" s="334">
        <f t="shared" si="51"/>
        <v>0</v>
      </c>
      <c r="AO79" s="106">
        <f t="shared" si="35"/>
        <v>0</v>
      </c>
      <c r="AP79" s="336">
        <f t="shared" si="36"/>
        <v>0</v>
      </c>
      <c r="AQ79" s="334">
        <f t="shared" si="52"/>
        <v>0</v>
      </c>
      <c r="AR79" s="106">
        <f t="shared" si="37"/>
        <v>0</v>
      </c>
      <c r="AS79" s="336">
        <f t="shared" si="38"/>
        <v>0</v>
      </c>
      <c r="AT79" s="618"/>
      <c r="AU79" s="653"/>
      <c r="AV79" s="751"/>
    </row>
    <row r="80" spans="1:49" s="107" customFormat="1" hidden="1" outlineLevel="1">
      <c r="A80" s="103"/>
      <c r="B80" s="104" t="s">
        <v>105</v>
      </c>
      <c r="C80" s="105" t="s">
        <v>63</v>
      </c>
      <c r="D80" s="489">
        <f t="shared" si="39"/>
        <v>0</v>
      </c>
      <c r="E80" s="99"/>
      <c r="F80" s="513"/>
      <c r="G80" s="536">
        <f t="shared" si="40"/>
        <v>0</v>
      </c>
      <c r="H80" s="183">
        <f t="shared" si="13"/>
        <v>0</v>
      </c>
      <c r="I80" s="560">
        <f t="shared" si="14"/>
        <v>0</v>
      </c>
      <c r="J80" s="334">
        <f t="shared" si="41"/>
        <v>0</v>
      </c>
      <c r="K80" s="106">
        <f t="shared" si="15"/>
        <v>0</v>
      </c>
      <c r="L80" s="336">
        <f t="shared" si="16"/>
        <v>0</v>
      </c>
      <c r="M80" s="334">
        <f t="shared" si="42"/>
        <v>0</v>
      </c>
      <c r="N80" s="106">
        <f t="shared" si="17"/>
        <v>0</v>
      </c>
      <c r="O80" s="336">
        <f t="shared" si="18"/>
        <v>0</v>
      </c>
      <c r="P80" s="334">
        <f t="shared" si="43"/>
        <v>0</v>
      </c>
      <c r="Q80" s="106">
        <f t="shared" si="19"/>
        <v>0</v>
      </c>
      <c r="R80" s="404">
        <f t="shared" si="20"/>
        <v>0</v>
      </c>
      <c r="S80" s="334">
        <f t="shared" si="44"/>
        <v>0</v>
      </c>
      <c r="T80" s="106">
        <f t="shared" si="21"/>
        <v>0</v>
      </c>
      <c r="U80" s="336">
        <f t="shared" si="22"/>
        <v>0</v>
      </c>
      <c r="V80" s="334">
        <f t="shared" si="45"/>
        <v>0</v>
      </c>
      <c r="W80" s="106">
        <f t="shared" si="23"/>
        <v>0</v>
      </c>
      <c r="X80" s="336">
        <f t="shared" si="24"/>
        <v>0</v>
      </c>
      <c r="Y80" s="334">
        <f t="shared" si="46"/>
        <v>0</v>
      </c>
      <c r="Z80" s="106">
        <f t="shared" si="25"/>
        <v>0</v>
      </c>
      <c r="AA80" s="404">
        <f t="shared" si="26"/>
        <v>0</v>
      </c>
      <c r="AB80" s="334">
        <f t="shared" si="47"/>
        <v>0</v>
      </c>
      <c r="AC80" s="106">
        <f t="shared" si="27"/>
        <v>0</v>
      </c>
      <c r="AD80" s="336">
        <f t="shared" si="28"/>
        <v>0</v>
      </c>
      <c r="AE80" s="334">
        <f t="shared" si="48"/>
        <v>0</v>
      </c>
      <c r="AF80" s="106">
        <f t="shared" si="29"/>
        <v>0</v>
      </c>
      <c r="AG80" s="336">
        <f t="shared" si="30"/>
        <v>0</v>
      </c>
      <c r="AH80" s="334">
        <f t="shared" si="49"/>
        <v>0</v>
      </c>
      <c r="AI80" s="106">
        <f t="shared" si="31"/>
        <v>0</v>
      </c>
      <c r="AJ80" s="336">
        <f t="shared" si="32"/>
        <v>0</v>
      </c>
      <c r="AK80" s="334">
        <f t="shared" si="50"/>
        <v>0</v>
      </c>
      <c r="AL80" s="106">
        <f t="shared" si="33"/>
        <v>0</v>
      </c>
      <c r="AM80" s="336">
        <f t="shared" si="34"/>
        <v>0</v>
      </c>
      <c r="AN80" s="334">
        <f t="shared" si="51"/>
        <v>0</v>
      </c>
      <c r="AO80" s="106">
        <f t="shared" si="35"/>
        <v>0</v>
      </c>
      <c r="AP80" s="336">
        <f t="shared" si="36"/>
        <v>0</v>
      </c>
      <c r="AQ80" s="334">
        <f t="shared" si="52"/>
        <v>0</v>
      </c>
      <c r="AR80" s="106">
        <f t="shared" si="37"/>
        <v>0</v>
      </c>
      <c r="AS80" s="336">
        <f t="shared" si="38"/>
        <v>0</v>
      </c>
      <c r="AT80" s="618"/>
      <c r="AU80" s="653"/>
      <c r="AV80" s="751"/>
    </row>
    <row r="81" spans="1:52" s="13" customFormat="1" hidden="1" outlineLevel="1">
      <c r="A81" s="102" t="s">
        <v>118</v>
      </c>
      <c r="B81" s="5" t="s">
        <v>119</v>
      </c>
      <c r="C81" s="6" t="s">
        <v>63</v>
      </c>
      <c r="D81" s="489">
        <f t="shared" si="39"/>
        <v>3.5</v>
      </c>
      <c r="E81" s="14">
        <v>3.5</v>
      </c>
      <c r="F81" s="490"/>
      <c r="G81" s="536">
        <f t="shared" si="40"/>
        <v>3.64</v>
      </c>
      <c r="H81" s="183">
        <f t="shared" si="13"/>
        <v>3.64</v>
      </c>
      <c r="I81" s="560">
        <f t="shared" si="14"/>
        <v>0</v>
      </c>
      <c r="J81" s="299">
        <f t="shared" si="41"/>
        <v>3.7856000000000001</v>
      </c>
      <c r="K81" s="10">
        <f t="shared" si="15"/>
        <v>3.7856000000000001</v>
      </c>
      <c r="L81" s="326">
        <f t="shared" si="16"/>
        <v>0</v>
      </c>
      <c r="M81" s="299">
        <f t="shared" si="42"/>
        <v>3.9370240000000001</v>
      </c>
      <c r="N81" s="10">
        <f t="shared" si="17"/>
        <v>3.9370240000000001</v>
      </c>
      <c r="O81" s="326">
        <f t="shared" si="18"/>
        <v>0</v>
      </c>
      <c r="P81" s="299">
        <f t="shared" si="43"/>
        <v>4.0945049600000001</v>
      </c>
      <c r="Q81" s="10">
        <f t="shared" si="19"/>
        <v>4.0945049600000001</v>
      </c>
      <c r="R81" s="389">
        <f t="shared" si="20"/>
        <v>0</v>
      </c>
      <c r="S81" s="299">
        <f t="shared" si="44"/>
        <v>4.2582851584000005</v>
      </c>
      <c r="T81" s="10">
        <f t="shared" si="21"/>
        <v>4.2582851584000005</v>
      </c>
      <c r="U81" s="326">
        <f t="shared" si="22"/>
        <v>0</v>
      </c>
      <c r="V81" s="299">
        <f t="shared" si="45"/>
        <v>4.428616564736001</v>
      </c>
      <c r="W81" s="10">
        <f t="shared" si="23"/>
        <v>4.428616564736001</v>
      </c>
      <c r="X81" s="326">
        <f t="shared" si="24"/>
        <v>0</v>
      </c>
      <c r="Y81" s="299">
        <f t="shared" si="46"/>
        <v>4.6057612273254414</v>
      </c>
      <c r="Z81" s="10">
        <f t="shared" si="25"/>
        <v>4.6057612273254414</v>
      </c>
      <c r="AA81" s="389">
        <f t="shared" si="26"/>
        <v>0</v>
      </c>
      <c r="AB81" s="299">
        <f t="shared" si="47"/>
        <v>4.7899916764184596</v>
      </c>
      <c r="AC81" s="10">
        <f t="shared" si="27"/>
        <v>4.7899916764184596</v>
      </c>
      <c r="AD81" s="326">
        <f t="shared" si="28"/>
        <v>0</v>
      </c>
      <c r="AE81" s="299">
        <f t="shared" si="48"/>
        <v>4.9815913434751984</v>
      </c>
      <c r="AF81" s="10">
        <f t="shared" si="29"/>
        <v>4.9815913434751984</v>
      </c>
      <c r="AG81" s="326">
        <f t="shared" si="30"/>
        <v>0</v>
      </c>
      <c r="AH81" s="299">
        <f t="shared" si="49"/>
        <v>5.1808549972142064</v>
      </c>
      <c r="AI81" s="10">
        <f t="shared" si="31"/>
        <v>5.1808549972142064</v>
      </c>
      <c r="AJ81" s="326">
        <f t="shared" si="32"/>
        <v>0</v>
      </c>
      <c r="AK81" s="299">
        <f t="shared" si="50"/>
        <v>5.3880891971027749</v>
      </c>
      <c r="AL81" s="10">
        <f t="shared" si="33"/>
        <v>5.3880891971027749</v>
      </c>
      <c r="AM81" s="326">
        <f t="shared" si="34"/>
        <v>0</v>
      </c>
      <c r="AN81" s="299">
        <f t="shared" si="51"/>
        <v>5.6036127649868863</v>
      </c>
      <c r="AO81" s="10">
        <f t="shared" si="35"/>
        <v>5.6036127649868863</v>
      </c>
      <c r="AP81" s="326">
        <f t="shared" si="36"/>
        <v>0</v>
      </c>
      <c r="AQ81" s="299">
        <f t="shared" si="52"/>
        <v>5.8277572755863618</v>
      </c>
      <c r="AR81" s="10">
        <f t="shared" si="37"/>
        <v>5.8277572755863618</v>
      </c>
      <c r="AS81" s="326">
        <f t="shared" si="38"/>
        <v>0</v>
      </c>
      <c r="AT81" s="616"/>
      <c r="AU81" s="651"/>
      <c r="AV81" s="688"/>
    </row>
    <row r="82" spans="1:52" s="13" customFormat="1" hidden="1" outlineLevel="1">
      <c r="A82" s="102" t="s">
        <v>120</v>
      </c>
      <c r="B82" s="5" t="s">
        <v>121</v>
      </c>
      <c r="C82" s="6" t="s">
        <v>63</v>
      </c>
      <c r="D82" s="489">
        <f t="shared" si="39"/>
        <v>462.38799999999998</v>
      </c>
      <c r="E82" s="14">
        <v>462.38799999999998</v>
      </c>
      <c r="F82" s="490"/>
      <c r="G82" s="183">
        <f t="shared" si="13"/>
        <v>480.88351999999998</v>
      </c>
      <c r="H82" s="183">
        <f t="shared" si="13"/>
        <v>480.88351999999998</v>
      </c>
      <c r="I82" s="560">
        <f t="shared" si="14"/>
        <v>0</v>
      </c>
      <c r="J82" s="299">
        <f>G82</f>
        <v>480.88351999999998</v>
      </c>
      <c r="K82" s="10">
        <f t="shared" si="15"/>
        <v>500.11886079999999</v>
      </c>
      <c r="L82" s="326">
        <f t="shared" si="16"/>
        <v>0</v>
      </c>
      <c r="M82" s="299">
        <f>J82</f>
        <v>480.88351999999998</v>
      </c>
      <c r="N82" s="10">
        <f t="shared" si="17"/>
        <v>520.12361523200002</v>
      </c>
      <c r="O82" s="326">
        <f t="shared" si="18"/>
        <v>0</v>
      </c>
      <c r="P82" s="299">
        <f>M82</f>
        <v>480.88351999999998</v>
      </c>
      <c r="Q82" s="10">
        <f t="shared" si="19"/>
        <v>540.92855984128005</v>
      </c>
      <c r="R82" s="389">
        <f t="shared" si="20"/>
        <v>0</v>
      </c>
      <c r="S82" s="299">
        <f>P82</f>
        <v>480.88351999999998</v>
      </c>
      <c r="T82" s="10">
        <f t="shared" si="21"/>
        <v>562.56570223493122</v>
      </c>
      <c r="U82" s="326">
        <f t="shared" si="22"/>
        <v>0</v>
      </c>
      <c r="V82" s="299">
        <f>S82</f>
        <v>480.88351999999998</v>
      </c>
      <c r="W82" s="10">
        <f t="shared" si="23"/>
        <v>585.06833032432849</v>
      </c>
      <c r="X82" s="326">
        <f t="shared" si="24"/>
        <v>0</v>
      </c>
      <c r="Y82" s="299">
        <f>V82</f>
        <v>480.88351999999998</v>
      </c>
      <c r="Z82" s="10">
        <f t="shared" si="25"/>
        <v>608.47106353730169</v>
      </c>
      <c r="AA82" s="389">
        <f t="shared" si="26"/>
        <v>0</v>
      </c>
      <c r="AB82" s="299">
        <f>Y82</f>
        <v>480.88351999999998</v>
      </c>
      <c r="AC82" s="10">
        <f t="shared" si="27"/>
        <v>632.8099060787938</v>
      </c>
      <c r="AD82" s="326">
        <f t="shared" si="28"/>
        <v>0</v>
      </c>
      <c r="AE82" s="299">
        <f>AB82</f>
        <v>480.88351999999998</v>
      </c>
      <c r="AF82" s="10">
        <f t="shared" si="29"/>
        <v>658.12230232194554</v>
      </c>
      <c r="AG82" s="326">
        <f t="shared" si="30"/>
        <v>0</v>
      </c>
      <c r="AH82" s="299">
        <f>AE82</f>
        <v>480.88351999999998</v>
      </c>
      <c r="AI82" s="10">
        <f t="shared" si="31"/>
        <v>684.44719441482334</v>
      </c>
      <c r="AJ82" s="326">
        <f t="shared" si="32"/>
        <v>0</v>
      </c>
      <c r="AK82" s="299">
        <f>AH82</f>
        <v>480.88351999999998</v>
      </c>
      <c r="AL82" s="10">
        <f t="shared" si="33"/>
        <v>711.8250821914163</v>
      </c>
      <c r="AM82" s="326">
        <f t="shared" si="34"/>
        <v>0</v>
      </c>
      <c r="AN82" s="299">
        <f>AK82</f>
        <v>480.88351999999998</v>
      </c>
      <c r="AO82" s="10">
        <f t="shared" si="35"/>
        <v>740.29808547907294</v>
      </c>
      <c r="AP82" s="326">
        <f t="shared" si="36"/>
        <v>0</v>
      </c>
      <c r="AQ82" s="299">
        <f>AN82</f>
        <v>480.88351999999998</v>
      </c>
      <c r="AR82" s="10">
        <f t="shared" si="37"/>
        <v>769.9100088982359</v>
      </c>
      <c r="AS82" s="326">
        <f t="shared" si="38"/>
        <v>0</v>
      </c>
      <c r="AT82" s="616"/>
      <c r="AU82" s="651"/>
      <c r="AV82" s="688"/>
    </row>
    <row r="83" spans="1:52" hidden="1" outlineLevel="1">
      <c r="A83" s="87" t="s">
        <v>122</v>
      </c>
      <c r="B83" s="58" t="s">
        <v>123</v>
      </c>
      <c r="C83" s="62" t="s">
        <v>63</v>
      </c>
      <c r="D83" s="489">
        <v>313.05500000000001</v>
      </c>
      <c r="E83" s="14">
        <f>D$83*E118</f>
        <v>293.34281653454138</v>
      </c>
      <c r="F83" s="490">
        <f>D$83*F118</f>
        <v>19.712183465458647</v>
      </c>
      <c r="G83" s="536">
        <f>D83*G126</f>
        <v>325.5772</v>
      </c>
      <c r="H83" s="183">
        <f>G$83*H118</f>
        <v>257.20598799999999</v>
      </c>
      <c r="I83" s="560">
        <f>G$83*I118</f>
        <v>68.371211999999986</v>
      </c>
      <c r="J83" s="299">
        <f>G83*J126</f>
        <v>338.60028800000003</v>
      </c>
      <c r="K83" s="10">
        <f>J$83*K118</f>
        <v>267.49422752000004</v>
      </c>
      <c r="L83" s="326">
        <f>J$83*L118</f>
        <v>71.106060479999996</v>
      </c>
      <c r="M83" s="299">
        <f>J83*M126</f>
        <v>352.14429952000006</v>
      </c>
      <c r="N83" s="10">
        <f>M$83*N118</f>
        <v>278.19399662080008</v>
      </c>
      <c r="O83" s="326">
        <f>M$83*O118</f>
        <v>73.950302899199997</v>
      </c>
      <c r="P83" s="299">
        <f>M83*P126</f>
        <v>366.23007150080008</v>
      </c>
      <c r="Q83" s="10">
        <f>P$83*Q118</f>
        <v>289.32175648563208</v>
      </c>
      <c r="R83" s="389">
        <f>P$83*R118</f>
        <v>76.908315015168</v>
      </c>
      <c r="S83" s="299">
        <f>P83*S126</f>
        <v>380.87927436083208</v>
      </c>
      <c r="T83" s="10">
        <f>S$83*T118</f>
        <v>300.89462674505734</v>
      </c>
      <c r="U83" s="326">
        <f>S$83*U118</f>
        <v>79.984647615774719</v>
      </c>
      <c r="V83" s="299">
        <f>S83*V126</f>
        <v>396.11444533526537</v>
      </c>
      <c r="W83" s="10">
        <f>V$83*W118</f>
        <v>312.93041181485967</v>
      </c>
      <c r="X83" s="326">
        <f>V$83*X118</f>
        <v>83.18403352040572</v>
      </c>
      <c r="Y83" s="299">
        <f>V83*Y126</f>
        <v>411.95902314867601</v>
      </c>
      <c r="Z83" s="10">
        <f>Y$83*Z118</f>
        <v>325.44762828745405</v>
      </c>
      <c r="AA83" s="389">
        <f>Y$83*AA118</f>
        <v>86.511394861221945</v>
      </c>
      <c r="AB83" s="299">
        <f>Y83*AB126</f>
        <v>428.43738407462308</v>
      </c>
      <c r="AC83" s="10">
        <f>AB$83*AC118</f>
        <v>338.46553341895225</v>
      </c>
      <c r="AD83" s="326">
        <f>AB$83*AD118</f>
        <v>89.971850655670835</v>
      </c>
      <c r="AE83" s="299">
        <f>AB83*AE126</f>
        <v>445.57487943760805</v>
      </c>
      <c r="AF83" s="10">
        <f>AE$83*AF118</f>
        <v>352.00415475571037</v>
      </c>
      <c r="AG83" s="326">
        <f>AE$83*AG118</f>
        <v>93.570724681897673</v>
      </c>
      <c r="AH83" s="299">
        <f>AE83*AH126</f>
        <v>463.39787461511236</v>
      </c>
      <c r="AI83" s="10">
        <f>AH$83*AI118</f>
        <v>366.08432094593877</v>
      </c>
      <c r="AJ83" s="326">
        <f>AH$83*AJ118</f>
        <v>97.313553669173572</v>
      </c>
      <c r="AK83" s="299">
        <f>AH83*AK126</f>
        <v>481.93378959971687</v>
      </c>
      <c r="AL83" s="10">
        <f>AK$83*AL118</f>
        <v>380.72769378377637</v>
      </c>
      <c r="AM83" s="326">
        <f>AK$83*AM118</f>
        <v>101.20609581594053</v>
      </c>
      <c r="AN83" s="299">
        <f>AK83*AN126</f>
        <v>501.21114118370559</v>
      </c>
      <c r="AO83" s="10">
        <f>AN$83*AO118</f>
        <v>395.95680153512745</v>
      </c>
      <c r="AP83" s="326">
        <f>AN$83*AP118</f>
        <v>105.25433964857815</v>
      </c>
      <c r="AQ83" s="299">
        <f>AN83*AQ126</f>
        <v>521.25958683105387</v>
      </c>
      <c r="AR83" s="10">
        <f>AQ$83*AR118</f>
        <v>411.79507359653257</v>
      </c>
      <c r="AS83" s="326">
        <f>AQ$83*AS118</f>
        <v>109.46451323452129</v>
      </c>
      <c r="AT83" s="614"/>
      <c r="AU83" s="649"/>
      <c r="AV83" s="691"/>
    </row>
    <row r="84" spans="1:52" hidden="1" outlineLevel="1">
      <c r="A84" s="87"/>
      <c r="B84" s="58" t="s">
        <v>124</v>
      </c>
      <c r="C84" s="62" t="s">
        <v>63</v>
      </c>
      <c r="D84" s="489">
        <f>E84+F84</f>
        <v>692.45</v>
      </c>
      <c r="E84" s="280">
        <v>692.45</v>
      </c>
      <c r="F84" s="375"/>
      <c r="G84" s="565">
        <f>D84*G$126</f>
        <v>720.14800000000002</v>
      </c>
      <c r="H84" s="191">
        <f>G84*H$126</f>
        <v>748.95392000000004</v>
      </c>
      <c r="I84" s="566">
        <f>H84*I$126</f>
        <v>778.91207680000002</v>
      </c>
      <c r="J84" s="299">
        <f>G84*J$126</f>
        <v>748.95392000000004</v>
      </c>
      <c r="K84" s="10">
        <f>J84*K$126</f>
        <v>778.91207680000002</v>
      </c>
      <c r="L84" s="326">
        <f>K84*L$126</f>
        <v>810.06855987200004</v>
      </c>
      <c r="M84" s="299">
        <f>J84*M$126</f>
        <v>778.91207680000002</v>
      </c>
      <c r="N84" s="10">
        <f>M84*N$126</f>
        <v>810.06855987200004</v>
      </c>
      <c r="O84" s="326">
        <f>N84*O$126</f>
        <v>842.47130226688012</v>
      </c>
      <c r="P84" s="299">
        <f>M84*P$126</f>
        <v>810.06855987200004</v>
      </c>
      <c r="Q84" s="10">
        <f>P84*Q$126</f>
        <v>842.47130226688012</v>
      </c>
      <c r="R84" s="389">
        <f>Q84*R$126</f>
        <v>876.17015435755536</v>
      </c>
      <c r="S84" s="299">
        <f>P84*S$126</f>
        <v>842.47130226688012</v>
      </c>
      <c r="T84" s="10">
        <f>S84*T$126</f>
        <v>876.17015435755536</v>
      </c>
      <c r="U84" s="326">
        <f>T84*U$126</f>
        <v>911.21696053185758</v>
      </c>
      <c r="V84" s="299">
        <f>S84*V$126</f>
        <v>876.17015435755536</v>
      </c>
      <c r="W84" s="10">
        <f>V84*W$126</f>
        <v>911.21696053185758</v>
      </c>
      <c r="X84" s="326">
        <f>W84*X$126</f>
        <v>947.66563895313186</v>
      </c>
      <c r="Y84" s="299">
        <f>V84*Y$126</f>
        <v>911.21696053185758</v>
      </c>
      <c r="Z84" s="10">
        <f>Y84*Z$126</f>
        <v>947.66563895313186</v>
      </c>
      <c r="AA84" s="389">
        <f>Z84*AA$126</f>
        <v>985.57226451125712</v>
      </c>
      <c r="AB84" s="299">
        <f>Y84*AB$126</f>
        <v>947.66563895313186</v>
      </c>
      <c r="AC84" s="10">
        <f>AB84*AC$126</f>
        <v>985.57226451125712</v>
      </c>
      <c r="AD84" s="326">
        <f>AC84*AD$126</f>
        <v>1024.9951550917074</v>
      </c>
      <c r="AE84" s="299">
        <f>AB84*AE$126</f>
        <v>985.57226451125712</v>
      </c>
      <c r="AF84" s="10">
        <f>AE84*AF$126</f>
        <v>1024.9951550917074</v>
      </c>
      <c r="AG84" s="326">
        <f>AF84*AG$126</f>
        <v>1065.9949612953758</v>
      </c>
      <c r="AH84" s="299">
        <f>AE84*AH$126</f>
        <v>1024.9951550917074</v>
      </c>
      <c r="AI84" s="10">
        <f>AH84*AI$126</f>
        <v>1065.9949612953758</v>
      </c>
      <c r="AJ84" s="326">
        <f>AI84*AJ$126</f>
        <v>1108.6347597471909</v>
      </c>
      <c r="AK84" s="299">
        <f>AH84*AK$126</f>
        <v>1065.9949612953758</v>
      </c>
      <c r="AL84" s="10">
        <f>AK84*AL$126</f>
        <v>1108.6347597471909</v>
      </c>
      <c r="AM84" s="326">
        <f>AL84*AM$126</f>
        <v>1152.9801501370785</v>
      </c>
      <c r="AN84" s="299">
        <f>AK84*AN$126</f>
        <v>1108.6347597471909</v>
      </c>
      <c r="AO84" s="10">
        <f>AN84*AO$126</f>
        <v>1152.9801501370785</v>
      </c>
      <c r="AP84" s="326">
        <f>AO84*AP$126</f>
        <v>1199.0993561425616</v>
      </c>
      <c r="AQ84" s="299">
        <f>AN84*AQ$126</f>
        <v>1152.9801501370785</v>
      </c>
      <c r="AR84" s="10">
        <f>AQ84*AR$126</f>
        <v>1199.0993561425616</v>
      </c>
      <c r="AS84" s="326">
        <f>AR84*AS$126</f>
        <v>1247.0633303882641</v>
      </c>
      <c r="AT84" s="614"/>
      <c r="AU84" s="649"/>
      <c r="AV84" s="691"/>
    </row>
    <row r="85" spans="1:52" s="101" customFormat="1" hidden="1" outlineLevel="1">
      <c r="A85" s="95"/>
      <c r="B85" s="96" t="s">
        <v>103</v>
      </c>
      <c r="C85" s="109"/>
      <c r="D85" s="514"/>
      <c r="E85" s="110"/>
      <c r="F85" s="515"/>
      <c r="G85" s="567"/>
      <c r="H85" s="192"/>
      <c r="I85" s="568"/>
      <c r="J85" s="299"/>
      <c r="K85" s="106"/>
      <c r="L85" s="336"/>
      <c r="M85" s="334"/>
      <c r="N85" s="106"/>
      <c r="O85" s="336"/>
      <c r="P85" s="334"/>
      <c r="Q85" s="106"/>
      <c r="R85" s="404"/>
      <c r="S85" s="334"/>
      <c r="T85" s="106"/>
      <c r="U85" s="336"/>
      <c r="V85" s="334"/>
      <c r="W85" s="106"/>
      <c r="X85" s="336"/>
      <c r="Y85" s="334"/>
      <c r="Z85" s="106"/>
      <c r="AA85" s="404"/>
      <c r="AB85" s="334"/>
      <c r="AC85" s="106"/>
      <c r="AD85" s="336"/>
      <c r="AE85" s="334"/>
      <c r="AF85" s="106"/>
      <c r="AG85" s="336"/>
      <c r="AH85" s="334"/>
      <c r="AI85" s="106"/>
      <c r="AJ85" s="336"/>
      <c r="AK85" s="334"/>
      <c r="AL85" s="106"/>
      <c r="AM85" s="336"/>
      <c r="AN85" s="334"/>
      <c r="AO85" s="106"/>
      <c r="AP85" s="336"/>
      <c r="AQ85" s="334"/>
      <c r="AR85" s="106"/>
      <c r="AS85" s="336"/>
      <c r="AT85" s="619"/>
      <c r="AU85" s="654"/>
      <c r="AV85" s="750"/>
    </row>
    <row r="86" spans="1:52" s="101" customFormat="1" hidden="1" outlineLevel="1">
      <c r="A86" s="95"/>
      <c r="B86" s="96" t="s">
        <v>105</v>
      </c>
      <c r="C86" s="109"/>
      <c r="D86" s="512"/>
      <c r="E86" s="99"/>
      <c r="F86" s="513"/>
      <c r="G86" s="563">
        <f>D86*G126</f>
        <v>0</v>
      </c>
      <c r="H86" s="190">
        <f>G86*H126</f>
        <v>0</v>
      </c>
      <c r="I86" s="564">
        <f>H86*I126</f>
        <v>0</v>
      </c>
      <c r="J86" s="299">
        <f>G86*J126</f>
        <v>0</v>
      </c>
      <c r="K86" s="106">
        <f>J86*K126</f>
        <v>0</v>
      </c>
      <c r="L86" s="336">
        <f>K86*L126</f>
        <v>0</v>
      </c>
      <c r="M86" s="334">
        <f>J86*M126</f>
        <v>0</v>
      </c>
      <c r="N86" s="106">
        <f>M86*N126</f>
        <v>0</v>
      </c>
      <c r="O86" s="336">
        <f>N86*O126</f>
        <v>0</v>
      </c>
      <c r="P86" s="334">
        <f>M86*P126</f>
        <v>0</v>
      </c>
      <c r="Q86" s="106">
        <f>P86*Q126</f>
        <v>0</v>
      </c>
      <c r="R86" s="404">
        <f>Q86*R126</f>
        <v>0</v>
      </c>
      <c r="S86" s="334">
        <f>P86*S126</f>
        <v>0</v>
      </c>
      <c r="T86" s="106">
        <f>S86*T126</f>
        <v>0</v>
      </c>
      <c r="U86" s="336">
        <f>T86*U126</f>
        <v>0</v>
      </c>
      <c r="V86" s="334">
        <f>S86*V126</f>
        <v>0</v>
      </c>
      <c r="W86" s="106">
        <f>V86*W126</f>
        <v>0</v>
      </c>
      <c r="X86" s="336">
        <f>W86*X126</f>
        <v>0</v>
      </c>
      <c r="Y86" s="334">
        <f>V86*Y126</f>
        <v>0</v>
      </c>
      <c r="Z86" s="106">
        <f>Y86*Z126</f>
        <v>0</v>
      </c>
      <c r="AA86" s="404">
        <f>Z86*AA126</f>
        <v>0</v>
      </c>
      <c r="AB86" s="334">
        <f>Y86*AB126</f>
        <v>0</v>
      </c>
      <c r="AC86" s="106">
        <f>AB86*AC126</f>
        <v>0</v>
      </c>
      <c r="AD86" s="336">
        <f>AC86*AD126</f>
        <v>0</v>
      </c>
      <c r="AE86" s="334">
        <f>AB86*AE126</f>
        <v>0</v>
      </c>
      <c r="AF86" s="106">
        <f>AE86*AF126</f>
        <v>0</v>
      </c>
      <c r="AG86" s="336">
        <f>AF86*AG126</f>
        <v>0</v>
      </c>
      <c r="AH86" s="334">
        <f>AE86*AH126</f>
        <v>0</v>
      </c>
      <c r="AI86" s="106">
        <f>AH86*AI126</f>
        <v>0</v>
      </c>
      <c r="AJ86" s="336">
        <f>AI86*AJ126</f>
        <v>0</v>
      </c>
      <c r="AK86" s="334">
        <f>AH86*AK126</f>
        <v>0</v>
      </c>
      <c r="AL86" s="106">
        <f>AK86*AL126</f>
        <v>0</v>
      </c>
      <c r="AM86" s="336">
        <f>AL86*AM126</f>
        <v>0</v>
      </c>
      <c r="AN86" s="334">
        <f>AK86*AN126</f>
        <v>0</v>
      </c>
      <c r="AO86" s="106">
        <f>AN86*AO126</f>
        <v>0</v>
      </c>
      <c r="AP86" s="336">
        <f>AO86*AP126</f>
        <v>0</v>
      </c>
      <c r="AQ86" s="334">
        <f>AN86*AQ126</f>
        <v>0</v>
      </c>
      <c r="AR86" s="106">
        <f>AQ86*AR126</f>
        <v>0</v>
      </c>
      <c r="AS86" s="336">
        <f>AR86*AS126</f>
        <v>0</v>
      </c>
      <c r="AT86" s="619"/>
      <c r="AU86" s="654"/>
      <c r="AV86" s="750"/>
    </row>
    <row r="87" spans="1:52" hidden="1" outlineLevel="1">
      <c r="A87" s="87"/>
      <c r="B87" s="58" t="s">
        <v>125</v>
      </c>
      <c r="C87" s="62" t="s">
        <v>63</v>
      </c>
      <c r="D87" s="489">
        <f>E87+F87</f>
        <v>50.494999999999997</v>
      </c>
      <c r="E87" s="280">
        <v>50.494999999999997</v>
      </c>
      <c r="F87" s="375"/>
      <c r="G87" s="536">
        <f>D87*G$126</f>
        <v>52.514800000000001</v>
      </c>
      <c r="H87" s="183">
        <f>G87*H$126</f>
        <v>54.615392</v>
      </c>
      <c r="I87" s="560">
        <f>H87*I$126</f>
        <v>56.80000768</v>
      </c>
      <c r="J87" s="299">
        <f>G87*J$126</f>
        <v>54.615392</v>
      </c>
      <c r="K87" s="10">
        <f>J87*K$126</f>
        <v>56.80000768</v>
      </c>
      <c r="L87" s="326">
        <f>K87*L$126</f>
        <v>59.072007987200003</v>
      </c>
      <c r="M87" s="299">
        <f>J87*M$126</f>
        <v>56.80000768</v>
      </c>
      <c r="N87" s="10">
        <f>M87*N$126</f>
        <v>59.072007987200003</v>
      </c>
      <c r="O87" s="326">
        <f>N87*O$126</f>
        <v>61.434888306688002</v>
      </c>
      <c r="P87" s="299">
        <f>M87*P$126</f>
        <v>59.072007987200003</v>
      </c>
      <c r="Q87" s="10">
        <f>P87*Q$126</f>
        <v>61.434888306688002</v>
      </c>
      <c r="R87" s="389">
        <f>Q87*R$126</f>
        <v>63.892283838955521</v>
      </c>
      <c r="S87" s="299">
        <f>P87*S$126</f>
        <v>61.434888306688002</v>
      </c>
      <c r="T87" s="10">
        <f>S87*T$126</f>
        <v>63.892283838955521</v>
      </c>
      <c r="U87" s="326">
        <f>T87*U$126</f>
        <v>66.447975192513738</v>
      </c>
      <c r="V87" s="299">
        <f>S87*V$126</f>
        <v>63.892283838955521</v>
      </c>
      <c r="W87" s="10">
        <f>V87*W$126</f>
        <v>66.447975192513738</v>
      </c>
      <c r="X87" s="326">
        <f>W87*X$126</f>
        <v>69.105894200214294</v>
      </c>
      <c r="Y87" s="299">
        <f>V87*Y$126</f>
        <v>66.447975192513738</v>
      </c>
      <c r="Z87" s="10">
        <f>Y87*Z$126</f>
        <v>69.105894200214294</v>
      </c>
      <c r="AA87" s="389">
        <f>Z87*AA$126</f>
        <v>71.870129968222869</v>
      </c>
      <c r="AB87" s="299">
        <f>Y87*AB$126</f>
        <v>69.105894200214294</v>
      </c>
      <c r="AC87" s="10">
        <f>AB87*AC$126</f>
        <v>71.870129968222869</v>
      </c>
      <c r="AD87" s="326">
        <f>AC87*AD$126</f>
        <v>74.744935166951791</v>
      </c>
      <c r="AE87" s="299">
        <f>AB87*AE$126</f>
        <v>71.870129968222869</v>
      </c>
      <c r="AF87" s="10">
        <f>AE87*AF$126</f>
        <v>74.744935166951791</v>
      </c>
      <c r="AG87" s="326">
        <f>AF87*AG$126</f>
        <v>77.73473257362987</v>
      </c>
      <c r="AH87" s="299">
        <f>AE87*AH$126</f>
        <v>74.744935166951791</v>
      </c>
      <c r="AI87" s="10">
        <f>AH87*AI$126</f>
        <v>77.73473257362987</v>
      </c>
      <c r="AJ87" s="326">
        <f>AI87*AJ$126</f>
        <v>80.844121876575073</v>
      </c>
      <c r="AK87" s="299">
        <f>AH87*AK$126</f>
        <v>77.73473257362987</v>
      </c>
      <c r="AL87" s="10">
        <f>AK87*AL$126</f>
        <v>80.844121876575073</v>
      </c>
      <c r="AM87" s="326">
        <f>AL87*AM$126</f>
        <v>84.077886751638076</v>
      </c>
      <c r="AN87" s="299">
        <f>AK87*AN$126</f>
        <v>80.844121876575073</v>
      </c>
      <c r="AO87" s="10">
        <f>AN87*AO$126</f>
        <v>84.077886751638076</v>
      </c>
      <c r="AP87" s="326">
        <f>AO87*AP$126</f>
        <v>87.441002221703599</v>
      </c>
      <c r="AQ87" s="299">
        <f>AN87*AQ$126</f>
        <v>84.077886751638076</v>
      </c>
      <c r="AR87" s="10">
        <f>AQ87*AR$126</f>
        <v>87.441002221703599</v>
      </c>
      <c r="AS87" s="326">
        <f>AR87*AS$126</f>
        <v>90.938642310571751</v>
      </c>
      <c r="AT87" s="614"/>
      <c r="AU87" s="649"/>
      <c r="AV87" s="691"/>
    </row>
    <row r="88" spans="1:52" hidden="1" outlineLevel="1">
      <c r="A88" s="87"/>
      <c r="B88" s="58"/>
      <c r="C88" s="62"/>
      <c r="D88" s="489"/>
      <c r="E88" s="14"/>
      <c r="F88" s="490"/>
      <c r="G88" s="536"/>
      <c r="H88" s="183"/>
      <c r="I88" s="560"/>
      <c r="J88" s="299"/>
      <c r="K88" s="10"/>
      <c r="L88" s="326"/>
      <c r="M88" s="299"/>
      <c r="N88" s="10"/>
      <c r="O88" s="326"/>
      <c r="P88" s="299"/>
      <c r="Q88" s="10"/>
      <c r="R88" s="389"/>
      <c r="S88" s="299"/>
      <c r="T88" s="10"/>
      <c r="U88" s="326"/>
      <c r="V88" s="299"/>
      <c r="W88" s="10"/>
      <c r="X88" s="326"/>
      <c r="Y88" s="299"/>
      <c r="Z88" s="10"/>
      <c r="AA88" s="389"/>
      <c r="AB88" s="299"/>
      <c r="AC88" s="10"/>
      <c r="AD88" s="326"/>
      <c r="AE88" s="299"/>
      <c r="AF88" s="10"/>
      <c r="AG88" s="326"/>
      <c r="AH88" s="299"/>
      <c r="AI88" s="10"/>
      <c r="AJ88" s="326"/>
      <c r="AK88" s="299"/>
      <c r="AL88" s="10"/>
      <c r="AM88" s="326"/>
      <c r="AN88" s="299"/>
      <c r="AO88" s="10"/>
      <c r="AP88" s="326"/>
      <c r="AQ88" s="299"/>
      <c r="AR88" s="10"/>
      <c r="AS88" s="326"/>
      <c r="AT88" s="614"/>
      <c r="AU88" s="649"/>
      <c r="AV88" s="691"/>
    </row>
    <row r="89" spans="1:52" s="1" customFormat="1" ht="20.25" customHeight="1" collapsed="1">
      <c r="A89" s="86" t="s">
        <v>30</v>
      </c>
      <c r="B89" s="73" t="s">
        <v>126</v>
      </c>
      <c r="C89" s="74" t="s">
        <v>63</v>
      </c>
      <c r="D89" s="516">
        <f>E89+F89</f>
        <v>496.67899999999997</v>
      </c>
      <c r="E89" s="111">
        <f t="shared" ref="E89:AS89" si="53">SUM(E90:E93)</f>
        <v>496.67899999999997</v>
      </c>
      <c r="F89" s="517">
        <f t="shared" si="53"/>
        <v>0</v>
      </c>
      <c r="G89" s="569" t="e">
        <f t="shared" ca="1" si="53"/>
        <v>#REF!</v>
      </c>
      <c r="H89" s="193">
        <f t="shared" si="53"/>
        <v>516.54615999999999</v>
      </c>
      <c r="I89" s="570" t="e">
        <f t="shared" ca="1" si="53"/>
        <v>#REF!</v>
      </c>
      <c r="J89" s="337" t="e">
        <f t="shared" ca="1" si="53"/>
        <v>#REF!</v>
      </c>
      <c r="K89" s="112">
        <f t="shared" si="53"/>
        <v>537.20800640000004</v>
      </c>
      <c r="L89" s="338" t="e">
        <f t="shared" ca="1" si="53"/>
        <v>#REF!</v>
      </c>
      <c r="M89" s="337" t="e">
        <f t="shared" ca="1" si="53"/>
        <v>#REF!</v>
      </c>
      <c r="N89" s="112">
        <f t="shared" si="53"/>
        <v>558.696326656</v>
      </c>
      <c r="O89" s="338" t="e">
        <f t="shared" ca="1" si="53"/>
        <v>#REF!</v>
      </c>
      <c r="P89" s="337" t="e">
        <f t="shared" ca="1" si="53"/>
        <v>#REF!</v>
      </c>
      <c r="Q89" s="112">
        <f t="shared" si="53"/>
        <v>581.04417972224007</v>
      </c>
      <c r="R89" s="405" t="e">
        <f t="shared" ca="1" si="53"/>
        <v>#REF!</v>
      </c>
      <c r="S89" s="337" t="e">
        <f t="shared" ca="1" si="53"/>
        <v>#REF!</v>
      </c>
      <c r="T89" s="112">
        <f t="shared" si="53"/>
        <v>604.28594691112971</v>
      </c>
      <c r="U89" s="338" t="e">
        <f t="shared" ca="1" si="53"/>
        <v>#REF!</v>
      </c>
      <c r="V89" s="337" t="e">
        <f t="shared" ca="1" si="53"/>
        <v>#REF!</v>
      </c>
      <c r="W89" s="112">
        <f t="shared" si="53"/>
        <v>628.45738478757482</v>
      </c>
      <c r="X89" s="338" t="e">
        <f t="shared" ca="1" si="53"/>
        <v>#REF!</v>
      </c>
      <c r="Y89" s="337" t="e">
        <f t="shared" ca="1" si="53"/>
        <v>#REF!</v>
      </c>
      <c r="Z89" s="112">
        <f t="shared" si="53"/>
        <v>653.59568017907793</v>
      </c>
      <c r="AA89" s="405" t="e">
        <f t="shared" ca="1" si="53"/>
        <v>#REF!</v>
      </c>
      <c r="AB89" s="337" t="e">
        <f t="shared" ca="1" si="53"/>
        <v>#REF!</v>
      </c>
      <c r="AC89" s="112">
        <f t="shared" si="53"/>
        <v>679.73950738624114</v>
      </c>
      <c r="AD89" s="338" t="e">
        <f t="shared" ca="1" si="53"/>
        <v>#REF!</v>
      </c>
      <c r="AE89" s="337" t="e">
        <f t="shared" ca="1" si="53"/>
        <v>#REF!</v>
      </c>
      <c r="AF89" s="112">
        <f t="shared" si="53"/>
        <v>706.92908768169082</v>
      </c>
      <c r="AG89" s="338" t="e">
        <f t="shared" ca="1" si="53"/>
        <v>#REF!</v>
      </c>
      <c r="AH89" s="337" t="e">
        <f t="shared" ca="1" si="53"/>
        <v>#REF!</v>
      </c>
      <c r="AI89" s="112">
        <f t="shared" si="53"/>
        <v>735.2062511889585</v>
      </c>
      <c r="AJ89" s="338" t="e">
        <f t="shared" ca="1" si="53"/>
        <v>#REF!</v>
      </c>
      <c r="AK89" s="337" t="e">
        <f t="shared" ca="1" si="53"/>
        <v>#REF!</v>
      </c>
      <c r="AL89" s="112">
        <f t="shared" si="53"/>
        <v>764.61450123651684</v>
      </c>
      <c r="AM89" s="338" t="e">
        <f t="shared" ca="1" si="53"/>
        <v>#REF!</v>
      </c>
      <c r="AN89" s="337" t="e">
        <f t="shared" ca="1" si="53"/>
        <v>#REF!</v>
      </c>
      <c r="AO89" s="112">
        <f t="shared" si="53"/>
        <v>795.19908128597751</v>
      </c>
      <c r="AP89" s="338" t="e">
        <f t="shared" ca="1" si="53"/>
        <v>#REF!</v>
      </c>
      <c r="AQ89" s="337">
        <f t="shared" ca="1" si="53"/>
        <v>827.00704453741662</v>
      </c>
      <c r="AR89" s="112">
        <f t="shared" si="53"/>
        <v>827.00704453741662</v>
      </c>
      <c r="AS89" s="338">
        <f t="shared" ca="1" si="53"/>
        <v>0</v>
      </c>
      <c r="AT89" s="616"/>
      <c r="AU89" s="651"/>
      <c r="AV89" s="688"/>
    </row>
    <row r="90" spans="1:52" s="13" customFormat="1">
      <c r="A90" s="102" t="s">
        <v>127</v>
      </c>
      <c r="B90" s="5" t="s">
        <v>128</v>
      </c>
      <c r="C90" s="6" t="s">
        <v>63</v>
      </c>
      <c r="D90" s="489">
        <f t="shared" ref="D90:D95" si="54">E90+F90</f>
        <v>0</v>
      </c>
      <c r="E90" s="14"/>
      <c r="F90" s="490"/>
      <c r="G90" s="536">
        <f>D90</f>
        <v>0</v>
      </c>
      <c r="H90" s="183">
        <v>0</v>
      </c>
      <c r="I90" s="560">
        <f>G90</f>
        <v>0</v>
      </c>
      <c r="J90" s="299">
        <f>G90</f>
        <v>0</v>
      </c>
      <c r="K90" s="10">
        <v>0</v>
      </c>
      <c r="L90" s="326">
        <f>J90</f>
        <v>0</v>
      </c>
      <c r="M90" s="299">
        <f>J90</f>
        <v>0</v>
      </c>
      <c r="N90" s="10">
        <v>0</v>
      </c>
      <c r="O90" s="326">
        <f>M90</f>
        <v>0</v>
      </c>
      <c r="P90" s="299">
        <f>M90</f>
        <v>0</v>
      </c>
      <c r="Q90" s="10">
        <v>0</v>
      </c>
      <c r="R90" s="389">
        <f>P90</f>
        <v>0</v>
      </c>
      <c r="S90" s="299">
        <f>P90</f>
        <v>0</v>
      </c>
      <c r="T90" s="10">
        <v>0</v>
      </c>
      <c r="U90" s="326">
        <f>S90</f>
        <v>0</v>
      </c>
      <c r="V90" s="299">
        <f>S90</f>
        <v>0</v>
      </c>
      <c r="W90" s="10">
        <v>0</v>
      </c>
      <c r="X90" s="326">
        <f>V90</f>
        <v>0</v>
      </c>
      <c r="Y90" s="299">
        <f>V90</f>
        <v>0</v>
      </c>
      <c r="Z90" s="10">
        <v>0</v>
      </c>
      <c r="AA90" s="389">
        <f>Y90</f>
        <v>0</v>
      </c>
      <c r="AB90" s="299">
        <f>Y90</f>
        <v>0</v>
      </c>
      <c r="AC90" s="10">
        <v>0</v>
      </c>
      <c r="AD90" s="326">
        <f>AB90</f>
        <v>0</v>
      </c>
      <c r="AE90" s="299">
        <f>AB90</f>
        <v>0</v>
      </c>
      <c r="AF90" s="10">
        <v>0</v>
      </c>
      <c r="AG90" s="326">
        <f>AE90</f>
        <v>0</v>
      </c>
      <c r="AH90" s="299">
        <f>AE90</f>
        <v>0</v>
      </c>
      <c r="AI90" s="10">
        <v>0</v>
      </c>
      <c r="AJ90" s="326">
        <f>AH90</f>
        <v>0</v>
      </c>
      <c r="AK90" s="299">
        <f>AH90</f>
        <v>0</v>
      </c>
      <c r="AL90" s="10">
        <v>0</v>
      </c>
      <c r="AM90" s="326">
        <f>AK90</f>
        <v>0</v>
      </c>
      <c r="AN90" s="299">
        <f>AK90</f>
        <v>0</v>
      </c>
      <c r="AO90" s="10">
        <v>0</v>
      </c>
      <c r="AP90" s="326">
        <f>AN90</f>
        <v>0</v>
      </c>
      <c r="AQ90" s="299">
        <f>AN90</f>
        <v>0</v>
      </c>
      <c r="AR90" s="10">
        <v>0</v>
      </c>
      <c r="AS90" s="326">
        <f>AQ90</f>
        <v>0</v>
      </c>
      <c r="AT90" s="130"/>
      <c r="AU90" s="628"/>
      <c r="AV90" s="688"/>
    </row>
    <row r="91" spans="1:52" s="369" customFormat="1" ht="14.25">
      <c r="A91" s="364" t="s">
        <v>129</v>
      </c>
      <c r="B91" s="365" t="s">
        <v>130</v>
      </c>
      <c r="C91" s="366" t="s">
        <v>63</v>
      </c>
      <c r="D91" s="381">
        <f t="shared" si="54"/>
        <v>0</v>
      </c>
      <c r="E91" s="287"/>
      <c r="F91" s="382"/>
      <c r="G91" s="381" t="e">
        <f ca="1">H91+I91</f>
        <v>#REF!</v>
      </c>
      <c r="H91" s="287"/>
      <c r="I91" s="368" t="e">
        <f ca="1">ИП_Новое!I45</f>
        <v>#REF!</v>
      </c>
      <c r="J91" s="367" t="e">
        <f ca="1">K91+L91</f>
        <v>#REF!</v>
      </c>
      <c r="K91" s="286"/>
      <c r="L91" s="368" t="e">
        <f ca="1">ИП_Новое!J45</f>
        <v>#REF!</v>
      </c>
      <c r="M91" s="367" t="e">
        <f ca="1">N91+O91</f>
        <v>#REF!</v>
      </c>
      <c r="N91" s="286"/>
      <c r="O91" s="368" t="e">
        <f ca="1">ИП_Новое!K45</f>
        <v>#REF!</v>
      </c>
      <c r="P91" s="367" t="e">
        <f ca="1">Q91+R91</f>
        <v>#REF!</v>
      </c>
      <c r="Q91" s="286"/>
      <c r="R91" s="292" t="e">
        <f ca="1">ИП_Новое!L45</f>
        <v>#REF!</v>
      </c>
      <c r="S91" s="367" t="e">
        <f ca="1">T91+U91</f>
        <v>#REF!</v>
      </c>
      <c r="T91" s="286"/>
      <c r="U91" s="368" t="e">
        <f ca="1">ИП_Новое!M45</f>
        <v>#REF!</v>
      </c>
      <c r="V91" s="367" t="e">
        <f ca="1">W91+X91</f>
        <v>#REF!</v>
      </c>
      <c r="W91" s="287"/>
      <c r="X91" s="382" t="e">
        <f ca="1">ИП_Новое!N45</f>
        <v>#REF!</v>
      </c>
      <c r="Y91" s="381" t="e">
        <f ca="1">Z91+AA91</f>
        <v>#REF!</v>
      </c>
      <c r="Z91" s="287"/>
      <c r="AA91" s="294" t="e">
        <f ca="1">ИП_Новое!O45</f>
        <v>#REF!</v>
      </c>
      <c r="AB91" s="381" t="e">
        <f ca="1">AC91+AD91</f>
        <v>#REF!</v>
      </c>
      <c r="AC91" s="287"/>
      <c r="AD91" s="382" t="e">
        <f ca="1">ИП_Новое!P45</f>
        <v>#REF!</v>
      </c>
      <c r="AE91" s="381" t="e">
        <f ca="1">AF91+AG91</f>
        <v>#REF!</v>
      </c>
      <c r="AF91" s="287"/>
      <c r="AG91" s="382" t="e">
        <f ca="1">ИП_Новое!Q45</f>
        <v>#REF!</v>
      </c>
      <c r="AH91" s="381" t="e">
        <f ca="1">AI91+AJ91</f>
        <v>#REF!</v>
      </c>
      <c r="AI91" s="287"/>
      <c r="AJ91" s="382" t="e">
        <f ca="1">ИП_Новое!R45</f>
        <v>#REF!</v>
      </c>
      <c r="AK91" s="381" t="e">
        <f ca="1">AL91+AM91</f>
        <v>#REF!</v>
      </c>
      <c r="AL91" s="287"/>
      <c r="AM91" s="382" t="e">
        <f ca="1">ИП_Новое!S45</f>
        <v>#REF!</v>
      </c>
      <c r="AN91" s="381" t="e">
        <f ca="1">AO91+AP91</f>
        <v>#REF!</v>
      </c>
      <c r="AO91" s="287"/>
      <c r="AP91" s="382" t="e">
        <f ca="1">ИП_Новое!T45</f>
        <v>#REF!</v>
      </c>
      <c r="AQ91" s="381">
        <f ca="1">AR91+AS91</f>
        <v>0</v>
      </c>
      <c r="AR91" s="287"/>
      <c r="AS91" s="382">
        <f ca="1">ИП_Новое!U45</f>
        <v>0</v>
      </c>
      <c r="AT91" s="620"/>
      <c r="AU91" s="655"/>
      <c r="AV91" s="689" t="e">
        <f ca="1">G91+J91+M91+P91+S91+V91+Y91+AB91+AE91+AH91+AK91+AN91+AQ91=ИП_Новое!G11</f>
        <v>#REF!</v>
      </c>
      <c r="AX91" s="369" t="e">
        <f ca="1">AW91-SUM(J91:S91)</f>
        <v>#REF!</v>
      </c>
    </row>
    <row r="92" spans="1:52">
      <c r="A92" s="87" t="s">
        <v>131</v>
      </c>
      <c r="B92" s="58" t="s">
        <v>132</v>
      </c>
      <c r="C92" s="62" t="s">
        <v>63</v>
      </c>
      <c r="D92" s="489">
        <f>E92</f>
        <v>431.12</v>
      </c>
      <c r="E92" s="14">
        <v>431.12</v>
      </c>
      <c r="F92" s="490"/>
      <c r="G92" s="536">
        <f>D92*G$126</f>
        <v>448.3648</v>
      </c>
      <c r="H92" s="183">
        <f>G92</f>
        <v>448.3648</v>
      </c>
      <c r="I92" s="560"/>
      <c r="J92" s="299">
        <f>G92*J$126</f>
        <v>466.29939200000001</v>
      </c>
      <c r="K92" s="10">
        <f>J92</f>
        <v>466.29939200000001</v>
      </c>
      <c r="L92" s="326"/>
      <c r="M92" s="299">
        <f>J92*M$126</f>
        <v>484.95136768000003</v>
      </c>
      <c r="N92" s="10">
        <f>M92</f>
        <v>484.95136768000003</v>
      </c>
      <c r="O92" s="326"/>
      <c r="P92" s="299">
        <f>M92*P$126</f>
        <v>504.34942238720004</v>
      </c>
      <c r="Q92" s="10">
        <f>P92</f>
        <v>504.34942238720004</v>
      </c>
      <c r="R92" s="389"/>
      <c r="S92" s="299">
        <f>P92*S$126</f>
        <v>524.52339928268805</v>
      </c>
      <c r="T92" s="10">
        <f>S92</f>
        <v>524.52339928268805</v>
      </c>
      <c r="U92" s="326"/>
      <c r="V92" s="299">
        <f>S92*V$126</f>
        <v>545.50433525399558</v>
      </c>
      <c r="W92" s="10">
        <f>V92</f>
        <v>545.50433525399558</v>
      </c>
      <c r="X92" s="326"/>
      <c r="Y92" s="299">
        <f>V92*Y$126</f>
        <v>567.32450866415547</v>
      </c>
      <c r="Z92" s="10">
        <f>Y92</f>
        <v>567.32450866415547</v>
      </c>
      <c r="AA92" s="389"/>
      <c r="AB92" s="299">
        <f>Y92*AB$126</f>
        <v>590.01748901072176</v>
      </c>
      <c r="AC92" s="10">
        <f>AB92</f>
        <v>590.01748901072176</v>
      </c>
      <c r="AD92" s="326"/>
      <c r="AE92" s="299">
        <f>AB92*AE$126</f>
        <v>613.61818857115065</v>
      </c>
      <c r="AF92" s="10">
        <f>AE92</f>
        <v>613.61818857115065</v>
      </c>
      <c r="AG92" s="326"/>
      <c r="AH92" s="299">
        <f>AE92*AH$126</f>
        <v>638.16291611399674</v>
      </c>
      <c r="AI92" s="10">
        <f>AH92</f>
        <v>638.16291611399674</v>
      </c>
      <c r="AJ92" s="326"/>
      <c r="AK92" s="299">
        <f>AH92*AK$126</f>
        <v>663.68943275855668</v>
      </c>
      <c r="AL92" s="10">
        <f>AK92</f>
        <v>663.68943275855668</v>
      </c>
      <c r="AM92" s="326"/>
      <c r="AN92" s="299">
        <f>AK92*AN$126</f>
        <v>690.23701006889894</v>
      </c>
      <c r="AO92" s="10">
        <f>AN92</f>
        <v>690.23701006889894</v>
      </c>
      <c r="AP92" s="326"/>
      <c r="AQ92" s="299">
        <f>AN92*AQ$126</f>
        <v>717.84649047165487</v>
      </c>
      <c r="AR92" s="10">
        <f>AQ92</f>
        <v>717.84649047165487</v>
      </c>
      <c r="AS92" s="326"/>
      <c r="AT92" s="137"/>
      <c r="AU92" s="646"/>
      <c r="AV92" s="691"/>
      <c r="AX92" s="3">
        <f>H70+H92</f>
        <v>1933.0480000000002</v>
      </c>
      <c r="AY92" s="3" t="e">
        <f>#REF!+#REF!</f>
        <v>#REF!</v>
      </c>
      <c r="AZ92" s="115" t="e">
        <f>AY92/AX92</f>
        <v>#REF!</v>
      </c>
    </row>
    <row r="93" spans="1:52">
      <c r="A93" s="87" t="s">
        <v>131</v>
      </c>
      <c r="B93" s="58" t="s">
        <v>54</v>
      </c>
      <c r="C93" s="62" t="s">
        <v>63</v>
      </c>
      <c r="D93" s="489">
        <f t="shared" si="54"/>
        <v>65.558999999999997</v>
      </c>
      <c r="E93" s="14">
        <f>0.111+3.96+61.488</f>
        <v>65.558999999999997</v>
      </c>
      <c r="F93" s="490"/>
      <c r="G93" s="536">
        <f>D93*G$126</f>
        <v>68.181359999999998</v>
      </c>
      <c r="H93" s="183">
        <f>E93*H$126</f>
        <v>68.181359999999998</v>
      </c>
      <c r="I93" s="560">
        <f>F93*I$126</f>
        <v>0</v>
      </c>
      <c r="J93" s="299">
        <f>G93*J$126</f>
        <v>70.908614400000005</v>
      </c>
      <c r="K93" s="10">
        <f>H93*K$126</f>
        <v>70.908614400000005</v>
      </c>
      <c r="L93" s="326">
        <f>I93*L$126</f>
        <v>0</v>
      </c>
      <c r="M93" s="299">
        <f>J93*M$126</f>
        <v>73.744958976000007</v>
      </c>
      <c r="N93" s="10">
        <f>K93*N$126</f>
        <v>73.744958976000007</v>
      </c>
      <c r="O93" s="326">
        <f>L93*O$126</f>
        <v>0</v>
      </c>
      <c r="P93" s="299">
        <f>M93*P$126</f>
        <v>76.694757335040009</v>
      </c>
      <c r="Q93" s="10">
        <f>N93*Q$126</f>
        <v>76.694757335040009</v>
      </c>
      <c r="R93" s="389">
        <f>O93*R$126</f>
        <v>0</v>
      </c>
      <c r="S93" s="299">
        <f>P93*S$126</f>
        <v>79.76254762844161</v>
      </c>
      <c r="T93" s="10">
        <f>Q93*T$126</f>
        <v>79.76254762844161</v>
      </c>
      <c r="U93" s="326">
        <f>R93*U$126</f>
        <v>0</v>
      </c>
      <c r="V93" s="299">
        <f>S93*V$126</f>
        <v>82.953049533579275</v>
      </c>
      <c r="W93" s="10">
        <f>T93*W$126</f>
        <v>82.953049533579275</v>
      </c>
      <c r="X93" s="326">
        <f>U93*X$126</f>
        <v>0</v>
      </c>
      <c r="Y93" s="299">
        <f>V93*Y$126</f>
        <v>86.271171514922443</v>
      </c>
      <c r="Z93" s="10">
        <f>W93*Z$126</f>
        <v>86.271171514922443</v>
      </c>
      <c r="AA93" s="389">
        <f>X93*AA$126</f>
        <v>0</v>
      </c>
      <c r="AB93" s="299">
        <f>Y93*AB$126</f>
        <v>89.72201837551934</v>
      </c>
      <c r="AC93" s="10">
        <f>Z93*AC$126</f>
        <v>89.72201837551934</v>
      </c>
      <c r="AD93" s="326">
        <f>AA93*AD$126</f>
        <v>0</v>
      </c>
      <c r="AE93" s="299">
        <f>AB93*AE$126</f>
        <v>93.31089911054012</v>
      </c>
      <c r="AF93" s="10">
        <f>AC93*AF$126</f>
        <v>93.31089911054012</v>
      </c>
      <c r="AG93" s="326">
        <f>AD93*AG$126</f>
        <v>0</v>
      </c>
      <c r="AH93" s="299">
        <f>AE93*AH$126</f>
        <v>97.043335074961732</v>
      </c>
      <c r="AI93" s="10">
        <f>AF93*AI$126</f>
        <v>97.043335074961732</v>
      </c>
      <c r="AJ93" s="326">
        <f>AG93*AJ$126</f>
        <v>0</v>
      </c>
      <c r="AK93" s="299">
        <f>AH93*AK$126</f>
        <v>100.92506847796021</v>
      </c>
      <c r="AL93" s="10">
        <f>AI93*AL$126</f>
        <v>100.92506847796021</v>
      </c>
      <c r="AM93" s="326">
        <f>AJ93*AM$126</f>
        <v>0</v>
      </c>
      <c r="AN93" s="299">
        <f>AK93*AN$126</f>
        <v>104.96207121707862</v>
      </c>
      <c r="AO93" s="10">
        <f>AL93*AO$126</f>
        <v>104.96207121707862</v>
      </c>
      <c r="AP93" s="326">
        <f>AM93*AP$126</f>
        <v>0</v>
      </c>
      <c r="AQ93" s="299">
        <f>AN93*AQ$126</f>
        <v>109.16055406576176</v>
      </c>
      <c r="AR93" s="10">
        <f>AO93*AR$126</f>
        <v>109.16055406576176</v>
      </c>
      <c r="AS93" s="326">
        <f>AP93*AS$126</f>
        <v>0</v>
      </c>
      <c r="AT93" s="137"/>
      <c r="AU93" s="646"/>
      <c r="AV93" s="691"/>
    </row>
    <row r="94" spans="1:52" s="376" customFormat="1">
      <c r="A94" s="370" t="s">
        <v>190</v>
      </c>
      <c r="B94" s="371" t="s">
        <v>239</v>
      </c>
      <c r="C94" s="372" t="s">
        <v>63</v>
      </c>
      <c r="D94" s="374"/>
      <c r="E94" s="280"/>
      <c r="F94" s="375"/>
      <c r="G94" s="374" t="e">
        <f>H94+I94</f>
        <v>#REF!</v>
      </c>
      <c r="H94" s="280">
        <v>0</v>
      </c>
      <c r="I94" s="375" t="e">
        <f>ИП_Новое!I62</f>
        <v>#REF!</v>
      </c>
      <c r="J94" s="374" t="e">
        <f>K94+L94</f>
        <v>#REF!</v>
      </c>
      <c r="K94" s="280">
        <v>0</v>
      </c>
      <c r="L94" s="375" t="e">
        <f>ИП_Новое!J62</f>
        <v>#REF!</v>
      </c>
      <c r="M94" s="374" t="e">
        <f>N94+O94</f>
        <v>#REF!</v>
      </c>
      <c r="N94" s="280">
        <v>0</v>
      </c>
      <c r="O94" s="375" t="e">
        <f>ИП_Новое!K62</f>
        <v>#REF!</v>
      </c>
      <c r="P94" s="374" t="e">
        <f>Q94+R94</f>
        <v>#REF!</v>
      </c>
      <c r="Q94" s="280">
        <v>0</v>
      </c>
      <c r="R94" s="293" t="e">
        <f>ИП_Новое!L62</f>
        <v>#REF!</v>
      </c>
      <c r="S94" s="374" t="e">
        <f>T94+U94</f>
        <v>#REF!</v>
      </c>
      <c r="T94" s="280">
        <v>0</v>
      </c>
      <c r="U94" s="375" t="e">
        <f>ИП_Новое!M62</f>
        <v>#REF!</v>
      </c>
      <c r="V94" s="374" t="e">
        <f>W94+X94</f>
        <v>#REF!</v>
      </c>
      <c r="W94" s="280">
        <v>0</v>
      </c>
      <c r="X94" s="375" t="e">
        <f>ИП_Новое!N62</f>
        <v>#REF!</v>
      </c>
      <c r="Y94" s="374" t="e">
        <f>Z94+AA94</f>
        <v>#REF!</v>
      </c>
      <c r="Z94" s="280">
        <v>0</v>
      </c>
      <c r="AA94" s="293" t="e">
        <f>ИП_Новое!O62</f>
        <v>#REF!</v>
      </c>
      <c r="AB94" s="374" t="e">
        <f>AC94+AD94</f>
        <v>#REF!</v>
      </c>
      <c r="AC94" s="280">
        <v>0</v>
      </c>
      <c r="AD94" s="375" t="e">
        <f>ИП_Новое!P62</f>
        <v>#REF!</v>
      </c>
      <c r="AE94" s="374" t="e">
        <f>AF94+AG94</f>
        <v>#REF!</v>
      </c>
      <c r="AF94" s="280">
        <v>0</v>
      </c>
      <c r="AG94" s="375" t="e">
        <f>ИП_Новое!Q62</f>
        <v>#REF!</v>
      </c>
      <c r="AH94" s="374" t="e">
        <f>AI94+AJ94</f>
        <v>#REF!</v>
      </c>
      <c r="AI94" s="280">
        <v>0</v>
      </c>
      <c r="AJ94" s="375" t="e">
        <f>ИП_Новое!R62</f>
        <v>#REF!</v>
      </c>
      <c r="AK94" s="374" t="e">
        <f>AL94+AM94</f>
        <v>#REF!</v>
      </c>
      <c r="AL94" s="280">
        <v>0</v>
      </c>
      <c r="AM94" s="375" t="e">
        <f>ИП_Новое!S62</f>
        <v>#REF!</v>
      </c>
      <c r="AN94" s="374" t="e">
        <f>AO94+AP94</f>
        <v>#REF!</v>
      </c>
      <c r="AO94" s="280">
        <v>0</v>
      </c>
      <c r="AP94" s="375" t="e">
        <f>ИП_Новое!T62</f>
        <v>#REF!</v>
      </c>
      <c r="AQ94" s="374" t="e">
        <f>AR94+AS94</f>
        <v>#REF!</v>
      </c>
      <c r="AR94" s="280">
        <v>0</v>
      </c>
      <c r="AS94" s="375" t="e">
        <f>ИП_Новое!U62</f>
        <v>#REF!</v>
      </c>
      <c r="AT94" s="621"/>
      <c r="AU94" s="656"/>
      <c r="AV94" s="689" t="e">
        <f>G94+J94+M94+P94+S94+V94+Y94+AB94+AE94+AH94+AK94+AN94+AQ94=ИП_Новое!BF62</f>
        <v>#REF!</v>
      </c>
    </row>
    <row r="95" spans="1:52">
      <c r="A95" s="87" t="s">
        <v>32</v>
      </c>
      <c r="B95" s="58" t="s">
        <v>133</v>
      </c>
      <c r="C95" s="62" t="s">
        <v>63</v>
      </c>
      <c r="D95" s="489">
        <f t="shared" si="54"/>
        <v>4.069</v>
      </c>
      <c r="E95" s="14">
        <v>4.069</v>
      </c>
      <c r="F95" s="490"/>
      <c r="G95" s="536">
        <f t="shared" ref="G95:AS95" si="55">D95*G$126</f>
        <v>4.2317600000000004</v>
      </c>
      <c r="H95" s="183">
        <f t="shared" si="55"/>
        <v>4.2317600000000004</v>
      </c>
      <c r="I95" s="560">
        <f t="shared" si="55"/>
        <v>0</v>
      </c>
      <c r="J95" s="299">
        <f t="shared" si="55"/>
        <v>4.4010304000000007</v>
      </c>
      <c r="K95" s="10">
        <f t="shared" si="55"/>
        <v>4.4010304000000007</v>
      </c>
      <c r="L95" s="326">
        <f t="shared" si="55"/>
        <v>0</v>
      </c>
      <c r="M95" s="299">
        <f t="shared" si="55"/>
        <v>4.5770716160000005</v>
      </c>
      <c r="N95" s="10">
        <f t="shared" si="55"/>
        <v>4.5770716160000005</v>
      </c>
      <c r="O95" s="326">
        <f t="shared" si="55"/>
        <v>0</v>
      </c>
      <c r="P95" s="299">
        <f t="shared" si="55"/>
        <v>4.7601544806400007</v>
      </c>
      <c r="Q95" s="10">
        <f t="shared" si="55"/>
        <v>4.7601544806400007</v>
      </c>
      <c r="R95" s="389">
        <f t="shared" si="55"/>
        <v>0</v>
      </c>
      <c r="S95" s="299">
        <f t="shared" si="55"/>
        <v>4.9505606598656007</v>
      </c>
      <c r="T95" s="10">
        <f t="shared" si="55"/>
        <v>4.9505606598656007</v>
      </c>
      <c r="U95" s="326">
        <f t="shared" si="55"/>
        <v>0</v>
      </c>
      <c r="V95" s="299">
        <f t="shared" si="55"/>
        <v>5.1485830862602251</v>
      </c>
      <c r="W95" s="10">
        <f t="shared" si="55"/>
        <v>5.1485830862602251</v>
      </c>
      <c r="X95" s="326">
        <f t="shared" si="55"/>
        <v>0</v>
      </c>
      <c r="Y95" s="299">
        <f t="shared" si="55"/>
        <v>5.3545264097106342</v>
      </c>
      <c r="Z95" s="10">
        <f t="shared" si="55"/>
        <v>5.3545264097106342</v>
      </c>
      <c r="AA95" s="389">
        <f t="shared" si="55"/>
        <v>0</v>
      </c>
      <c r="AB95" s="299">
        <f t="shared" si="55"/>
        <v>5.5687074660990596</v>
      </c>
      <c r="AC95" s="10">
        <f t="shared" si="55"/>
        <v>5.5687074660990596</v>
      </c>
      <c r="AD95" s="326">
        <f t="shared" si="55"/>
        <v>0</v>
      </c>
      <c r="AE95" s="299">
        <f t="shared" si="55"/>
        <v>5.7914557647430218</v>
      </c>
      <c r="AF95" s="10">
        <f t="shared" si="55"/>
        <v>5.7914557647430218</v>
      </c>
      <c r="AG95" s="326">
        <f t="shared" si="55"/>
        <v>0</v>
      </c>
      <c r="AH95" s="299">
        <f t="shared" si="55"/>
        <v>6.0231139953327428</v>
      </c>
      <c r="AI95" s="10">
        <f t="shared" si="55"/>
        <v>6.0231139953327428</v>
      </c>
      <c r="AJ95" s="326">
        <f t="shared" si="55"/>
        <v>0</v>
      </c>
      <c r="AK95" s="299">
        <f t="shared" si="55"/>
        <v>6.2640385551460529</v>
      </c>
      <c r="AL95" s="10">
        <f t="shared" si="55"/>
        <v>6.2640385551460529</v>
      </c>
      <c r="AM95" s="326">
        <f t="shared" si="55"/>
        <v>0</v>
      </c>
      <c r="AN95" s="299">
        <f t="shared" si="55"/>
        <v>6.5146000973518952</v>
      </c>
      <c r="AO95" s="10">
        <f t="shared" si="55"/>
        <v>6.5146000973518952</v>
      </c>
      <c r="AP95" s="326">
        <f t="shared" si="55"/>
        <v>0</v>
      </c>
      <c r="AQ95" s="299">
        <f t="shared" si="55"/>
        <v>6.775184101245971</v>
      </c>
      <c r="AR95" s="10">
        <f t="shared" si="55"/>
        <v>6.775184101245971</v>
      </c>
      <c r="AS95" s="326">
        <f t="shared" si="55"/>
        <v>0</v>
      </c>
      <c r="AT95" s="622"/>
      <c r="AU95" s="657"/>
      <c r="AV95" s="691"/>
    </row>
    <row r="96" spans="1:52" s="120" customFormat="1" ht="24.75" customHeight="1">
      <c r="A96" s="117" t="s">
        <v>35</v>
      </c>
      <c r="B96" s="118" t="s">
        <v>134</v>
      </c>
      <c r="C96" s="119" t="s">
        <v>63</v>
      </c>
      <c r="D96" s="518">
        <f>E96+F96</f>
        <v>5821.2147011899715</v>
      </c>
      <c r="E96" s="92">
        <f t="shared" ref="E96:AM96" si="56">E32+E69+E89+E95</f>
        <v>5544.9063723245126</v>
      </c>
      <c r="F96" s="519">
        <f t="shared" si="56"/>
        <v>276.30832886545863</v>
      </c>
      <c r="G96" s="571" t="e">
        <f t="shared" ca="1" si="56"/>
        <v>#REF!</v>
      </c>
      <c r="H96" s="194">
        <f t="shared" si="56"/>
        <v>5539.7382102423917</v>
      </c>
      <c r="I96" s="572" t="e">
        <f t="shared" ca="1" si="56"/>
        <v>#REF!</v>
      </c>
      <c r="J96" s="339" t="e">
        <f t="shared" ca="1" si="56"/>
        <v>#REF!</v>
      </c>
      <c r="K96" s="94">
        <f t="shared" si="56"/>
        <v>5749.6067733776727</v>
      </c>
      <c r="L96" s="333" t="e">
        <f t="shared" ca="1" si="56"/>
        <v>#REF!</v>
      </c>
      <c r="M96" s="339" t="e">
        <f t="shared" ca="1" si="56"/>
        <v>#REF!</v>
      </c>
      <c r="N96" s="94">
        <f t="shared" si="56"/>
        <v>5963.9121827883346</v>
      </c>
      <c r="O96" s="333" t="e">
        <f t="shared" ca="1" si="56"/>
        <v>#REF!</v>
      </c>
      <c r="P96" s="339" t="e">
        <f t="shared" ca="1" si="56"/>
        <v>#REF!</v>
      </c>
      <c r="Q96" s="94">
        <f t="shared" si="56"/>
        <v>6202.4686700998691</v>
      </c>
      <c r="R96" s="402" t="e">
        <f t="shared" ca="1" si="56"/>
        <v>#REF!</v>
      </c>
      <c r="S96" s="339" t="e">
        <f t="shared" ca="1" si="56"/>
        <v>#REF!</v>
      </c>
      <c r="T96" s="94">
        <f t="shared" si="56"/>
        <v>6450.5674169038639</v>
      </c>
      <c r="U96" s="333" t="e">
        <f t="shared" ca="1" si="56"/>
        <v>#REF!</v>
      </c>
      <c r="V96" s="339" t="e">
        <f t="shared" ca="1" si="56"/>
        <v>#REF!</v>
      </c>
      <c r="W96" s="94">
        <f t="shared" si="56"/>
        <v>6708.5901135800177</v>
      </c>
      <c r="X96" s="333" t="e">
        <f t="shared" ca="1" si="56"/>
        <v>#REF!</v>
      </c>
      <c r="Y96" s="339" t="e">
        <f t="shared" ca="1" si="56"/>
        <v>#REF!</v>
      </c>
      <c r="Z96" s="94">
        <f t="shared" si="56"/>
        <v>6976.9337181232213</v>
      </c>
      <c r="AA96" s="402" t="e">
        <f t="shared" ca="1" si="56"/>
        <v>#REF!</v>
      </c>
      <c r="AB96" s="339" t="e">
        <f t="shared" ca="1" si="56"/>
        <v>#REF!</v>
      </c>
      <c r="AC96" s="94">
        <f t="shared" si="56"/>
        <v>7256.0110668481475</v>
      </c>
      <c r="AD96" s="333" t="e">
        <f t="shared" ca="1" si="56"/>
        <v>#REF!</v>
      </c>
      <c r="AE96" s="339" t="e">
        <f t="shared" ca="1" si="56"/>
        <v>#REF!</v>
      </c>
      <c r="AF96" s="94">
        <f t="shared" si="56"/>
        <v>7546.2515095220742</v>
      </c>
      <c r="AG96" s="333" t="e">
        <f t="shared" ca="1" si="56"/>
        <v>#REF!</v>
      </c>
      <c r="AH96" s="339" t="e">
        <f t="shared" ca="1" si="56"/>
        <v>#REF!</v>
      </c>
      <c r="AI96" s="94">
        <f t="shared" si="56"/>
        <v>7848.1015699029585</v>
      </c>
      <c r="AJ96" s="333" t="e">
        <f t="shared" ca="1" si="56"/>
        <v>#REF!</v>
      </c>
      <c r="AK96" s="339" t="e">
        <f t="shared" ca="1" si="56"/>
        <v>#REF!</v>
      </c>
      <c r="AL96" s="94">
        <f t="shared" si="56"/>
        <v>8162.0256326990757</v>
      </c>
      <c r="AM96" s="333" t="e">
        <f t="shared" ca="1" si="56"/>
        <v>#REF!</v>
      </c>
      <c r="AN96" s="339" t="e">
        <f t="shared" ref="AN96:AS96" ca="1" si="57">AN32+AN69+AN89+AN95</f>
        <v>#REF!</v>
      </c>
      <c r="AO96" s="94">
        <f t="shared" si="57"/>
        <v>8488.5066580070397</v>
      </c>
      <c r="AP96" s="333" t="e">
        <f t="shared" ca="1" si="57"/>
        <v>#REF!</v>
      </c>
      <c r="AQ96" s="339">
        <f t="shared" ca="1" si="57"/>
        <v>9119.5258155766642</v>
      </c>
      <c r="AR96" s="94">
        <f t="shared" si="57"/>
        <v>8828.0469243273219</v>
      </c>
      <c r="AS96" s="333">
        <f t="shared" ca="1" si="57"/>
        <v>580.50538014757706</v>
      </c>
      <c r="AT96" s="623"/>
      <c r="AU96" s="658"/>
      <c r="AV96" s="752"/>
    </row>
    <row r="97" spans="1:50" ht="24">
      <c r="A97" s="57" t="s">
        <v>135</v>
      </c>
      <c r="B97" s="58" t="s">
        <v>136</v>
      </c>
      <c r="C97" s="62" t="s">
        <v>63</v>
      </c>
      <c r="D97" s="501">
        <f t="shared" ref="D97:I97" si="58">SUM(D98,D99,D100,D102)</f>
        <v>0</v>
      </c>
      <c r="E97" s="48"/>
      <c r="F97" s="502"/>
      <c r="G97" s="550" t="e">
        <f>G102</f>
        <v>#REF!</v>
      </c>
      <c r="H97" s="187">
        <f t="shared" si="58"/>
        <v>0</v>
      </c>
      <c r="I97" s="551" t="e">
        <f t="shared" si="58"/>
        <v>#REF!</v>
      </c>
      <c r="J97" s="312" t="e">
        <f>J102</f>
        <v>#REF!</v>
      </c>
      <c r="K97" s="63">
        <f>SUM(K98,K99,K100,K102)</f>
        <v>0</v>
      </c>
      <c r="L97" s="313" t="e">
        <f>SUM(L98,L99,L100,L102)</f>
        <v>#REF!</v>
      </c>
      <c r="M97" s="312" t="e">
        <f>M102</f>
        <v>#REF!</v>
      </c>
      <c r="N97" s="63">
        <f>SUM(N98,N99,N100,N102)</f>
        <v>0</v>
      </c>
      <c r="O97" s="313" t="e">
        <f>SUM(O98,O99,O100,O102)</f>
        <v>#REF!</v>
      </c>
      <c r="P97" s="312" t="e">
        <f>P102</f>
        <v>#REF!</v>
      </c>
      <c r="Q97" s="63">
        <f>SUM(Q98,Q99,Q100,Q102)</f>
        <v>0</v>
      </c>
      <c r="R97" s="391" t="e">
        <f>SUM(R98,R99,R100,R102)</f>
        <v>#REF!</v>
      </c>
      <c r="S97" s="312" t="e">
        <f>S102</f>
        <v>#REF!</v>
      </c>
      <c r="T97" s="63">
        <f>SUM(T98,T99,T100,T102)</f>
        <v>0</v>
      </c>
      <c r="U97" s="313" t="e">
        <f>SUM(U98,U99,U100,U102)</f>
        <v>#REF!</v>
      </c>
      <c r="V97" s="312" t="e">
        <f>V102</f>
        <v>#REF!</v>
      </c>
      <c r="W97" s="63">
        <f>SUM(W98,W99,W100,W102)</f>
        <v>0</v>
      </c>
      <c r="X97" s="313" t="e">
        <f>SUM(X98,X99,X100,X102)</f>
        <v>#REF!</v>
      </c>
      <c r="Y97" s="312" t="e">
        <f>Y102</f>
        <v>#REF!</v>
      </c>
      <c r="Z97" s="63">
        <f>SUM(Z98,Z99,Z100,Z102)</f>
        <v>0</v>
      </c>
      <c r="AA97" s="391" t="e">
        <f>SUM(AA98,AA99,AA100,AA102)</f>
        <v>#REF!</v>
      </c>
      <c r="AB97" s="312" t="e">
        <f>AB102</f>
        <v>#REF!</v>
      </c>
      <c r="AC97" s="63">
        <f>SUM(AC98,AC99,AC100,AC102)</f>
        <v>0</v>
      </c>
      <c r="AD97" s="313" t="e">
        <f>SUM(AD98,AD99,AD100,AD102)</f>
        <v>#REF!</v>
      </c>
      <c r="AE97" s="312" t="e">
        <f>AE102</f>
        <v>#REF!</v>
      </c>
      <c r="AF97" s="63">
        <f>SUM(AF98,AF99,AF100,AF102)</f>
        <v>0</v>
      </c>
      <c r="AG97" s="313" t="e">
        <f>SUM(AG98,AG99,AG100,AG102)</f>
        <v>#REF!</v>
      </c>
      <c r="AH97" s="312" t="e">
        <f>AH102</f>
        <v>#REF!</v>
      </c>
      <c r="AI97" s="63">
        <f>SUM(AI98,AI99,AI100,AI102)</f>
        <v>0</v>
      </c>
      <c r="AJ97" s="313" t="e">
        <f>SUM(AJ98,AJ99,AJ100,AJ102)</f>
        <v>#REF!</v>
      </c>
      <c r="AK97" s="312" t="e">
        <f>AK102</f>
        <v>#REF!</v>
      </c>
      <c r="AL97" s="63">
        <f>SUM(AL98,AL99,AL100,AL102)</f>
        <v>0</v>
      </c>
      <c r="AM97" s="313" t="e">
        <f>SUM(AM98,AM99,AM100,AM102)</f>
        <v>#REF!</v>
      </c>
      <c r="AN97" s="312" t="e">
        <f>AN102</f>
        <v>#REF!</v>
      </c>
      <c r="AO97" s="63">
        <f>SUM(AO98,AO99,AO100,AO102)</f>
        <v>0</v>
      </c>
      <c r="AP97" s="313" t="e">
        <f>SUM(AP98,AP99,AP100,AP102)</f>
        <v>#REF!</v>
      </c>
      <c r="AQ97" s="312">
        <f>AQ102</f>
        <v>0</v>
      </c>
      <c r="AR97" s="63">
        <f>SUM(AR98,AR99,AR100,AR102)</f>
        <v>0</v>
      </c>
      <c r="AS97" s="313">
        <f>SUM(AS98,AS99,AS100,AS102)</f>
        <v>0</v>
      </c>
      <c r="AT97" s="129"/>
      <c r="AU97" s="635"/>
      <c r="AV97" s="691">
        <f>SUM(AV98,AV99,AV100,AV102)</f>
        <v>0</v>
      </c>
    </row>
    <row r="98" spans="1:50" ht="24" hidden="1">
      <c r="A98" s="57"/>
      <c r="B98" s="58" t="s">
        <v>137</v>
      </c>
      <c r="C98" s="62" t="s">
        <v>63</v>
      </c>
      <c r="D98" s="489"/>
      <c r="E98" s="14"/>
      <c r="F98" s="490"/>
      <c r="G98" s="536"/>
      <c r="H98" s="183"/>
      <c r="I98" s="560"/>
      <c r="J98" s="299"/>
      <c r="K98" s="10"/>
      <c r="L98" s="326"/>
      <c r="M98" s="299"/>
      <c r="N98" s="10"/>
      <c r="O98" s="326"/>
      <c r="P98" s="299"/>
      <c r="Q98" s="10"/>
      <c r="R98" s="389"/>
      <c r="S98" s="299"/>
      <c r="T98" s="10"/>
      <c r="U98" s="326"/>
      <c r="V98" s="299"/>
      <c r="W98" s="10"/>
      <c r="X98" s="326"/>
      <c r="Y98" s="299"/>
      <c r="Z98" s="10"/>
      <c r="AA98" s="389"/>
      <c r="AB98" s="299"/>
      <c r="AC98" s="10"/>
      <c r="AD98" s="326"/>
      <c r="AE98" s="299"/>
      <c r="AF98" s="10"/>
      <c r="AG98" s="326"/>
      <c r="AH98" s="299"/>
      <c r="AI98" s="10"/>
      <c r="AJ98" s="326"/>
      <c r="AK98" s="299"/>
      <c r="AL98" s="10"/>
      <c r="AM98" s="326"/>
      <c r="AN98" s="299"/>
      <c r="AO98" s="10"/>
      <c r="AP98" s="326"/>
      <c r="AQ98" s="299"/>
      <c r="AR98" s="10"/>
      <c r="AS98" s="326"/>
      <c r="AT98" s="137"/>
      <c r="AU98" s="646"/>
      <c r="AV98" s="691">
        <f>SUM(J98:S98)</f>
        <v>0</v>
      </c>
    </row>
    <row r="99" spans="1:50" ht="24" hidden="1">
      <c r="A99" s="57"/>
      <c r="B99" s="58" t="s">
        <v>138</v>
      </c>
      <c r="C99" s="62" t="s">
        <v>63</v>
      </c>
      <c r="D99" s="489"/>
      <c r="E99" s="14"/>
      <c r="F99" s="490"/>
      <c r="G99" s="536"/>
      <c r="H99" s="183"/>
      <c r="I99" s="560"/>
      <c r="J99" s="299"/>
      <c r="K99" s="10"/>
      <c r="L99" s="326"/>
      <c r="M99" s="299"/>
      <c r="N99" s="10"/>
      <c r="O99" s="326"/>
      <c r="P99" s="299"/>
      <c r="Q99" s="10"/>
      <c r="R99" s="389"/>
      <c r="S99" s="299"/>
      <c r="T99" s="10"/>
      <c r="U99" s="326"/>
      <c r="V99" s="299"/>
      <c r="W99" s="10"/>
      <c r="X99" s="326"/>
      <c r="Y99" s="299"/>
      <c r="Z99" s="10"/>
      <c r="AA99" s="389"/>
      <c r="AB99" s="299"/>
      <c r="AC99" s="10"/>
      <c r="AD99" s="326"/>
      <c r="AE99" s="299"/>
      <c r="AF99" s="10"/>
      <c r="AG99" s="326"/>
      <c r="AH99" s="299"/>
      <c r="AI99" s="10"/>
      <c r="AJ99" s="326"/>
      <c r="AK99" s="299"/>
      <c r="AL99" s="10"/>
      <c r="AM99" s="326"/>
      <c r="AN99" s="299"/>
      <c r="AO99" s="10"/>
      <c r="AP99" s="326"/>
      <c r="AQ99" s="299"/>
      <c r="AR99" s="10"/>
      <c r="AS99" s="326"/>
      <c r="AT99" s="137"/>
      <c r="AU99" s="646"/>
      <c r="AV99" s="691">
        <f>SUM(J99:S99)</f>
        <v>0</v>
      </c>
    </row>
    <row r="100" spans="1:50" hidden="1">
      <c r="A100" s="57"/>
      <c r="B100" s="58" t="s">
        <v>139</v>
      </c>
      <c r="C100" s="62" t="s">
        <v>63</v>
      </c>
      <c r="D100" s="489"/>
      <c r="E100" s="14"/>
      <c r="F100" s="490"/>
      <c r="G100" s="536"/>
      <c r="H100" s="183"/>
      <c r="I100" s="560"/>
      <c r="J100" s="337"/>
      <c r="K100" s="112"/>
      <c r="L100" s="338"/>
      <c r="M100" s="337"/>
      <c r="N100" s="112"/>
      <c r="O100" s="338"/>
      <c r="P100" s="337"/>
      <c r="Q100" s="112"/>
      <c r="R100" s="405"/>
      <c r="S100" s="337"/>
      <c r="T100" s="112"/>
      <c r="U100" s="338"/>
      <c r="V100" s="337"/>
      <c r="W100" s="112"/>
      <c r="X100" s="338"/>
      <c r="Y100" s="337"/>
      <c r="Z100" s="112"/>
      <c r="AA100" s="405"/>
      <c r="AB100" s="337"/>
      <c r="AC100" s="112"/>
      <c r="AD100" s="338"/>
      <c r="AE100" s="337"/>
      <c r="AF100" s="112"/>
      <c r="AG100" s="338"/>
      <c r="AH100" s="337"/>
      <c r="AI100" s="112"/>
      <c r="AJ100" s="338"/>
      <c r="AK100" s="337"/>
      <c r="AL100" s="112"/>
      <c r="AM100" s="338"/>
      <c r="AN100" s="337"/>
      <c r="AO100" s="112"/>
      <c r="AP100" s="338"/>
      <c r="AQ100" s="337"/>
      <c r="AR100" s="112"/>
      <c r="AS100" s="338"/>
      <c r="AT100" s="614"/>
      <c r="AU100" s="649"/>
      <c r="AV100" s="691"/>
    </row>
    <row r="101" spans="1:50" hidden="1">
      <c r="A101" s="57"/>
      <c r="B101" s="58" t="s">
        <v>140</v>
      </c>
      <c r="C101" s="62" t="s">
        <v>63</v>
      </c>
      <c r="D101" s="489"/>
      <c r="E101" s="14"/>
      <c r="F101" s="490"/>
      <c r="G101" s="536"/>
      <c r="H101" s="183"/>
      <c r="I101" s="560"/>
      <c r="J101" s="312"/>
      <c r="K101" s="63"/>
      <c r="L101" s="313"/>
      <c r="M101" s="312"/>
      <c r="N101" s="63"/>
      <c r="O101" s="313"/>
      <c r="P101" s="312"/>
      <c r="Q101" s="63"/>
      <c r="R101" s="391"/>
      <c r="S101" s="312"/>
      <c r="T101" s="63"/>
      <c r="U101" s="313"/>
      <c r="V101" s="312"/>
      <c r="W101" s="63"/>
      <c r="X101" s="313"/>
      <c r="Y101" s="312"/>
      <c r="Z101" s="63"/>
      <c r="AA101" s="391"/>
      <c r="AB101" s="312"/>
      <c r="AC101" s="63"/>
      <c r="AD101" s="313"/>
      <c r="AE101" s="312"/>
      <c r="AF101" s="63"/>
      <c r="AG101" s="313"/>
      <c r="AH101" s="312"/>
      <c r="AI101" s="63"/>
      <c r="AJ101" s="313"/>
      <c r="AK101" s="312"/>
      <c r="AL101" s="63"/>
      <c r="AM101" s="313"/>
      <c r="AN101" s="312"/>
      <c r="AO101" s="63"/>
      <c r="AP101" s="313"/>
      <c r="AQ101" s="312"/>
      <c r="AR101" s="63"/>
      <c r="AS101" s="313"/>
      <c r="AT101" s="129"/>
      <c r="AU101" s="635"/>
      <c r="AV101" s="691"/>
    </row>
    <row r="102" spans="1:50" s="376" customFormat="1">
      <c r="A102" s="377"/>
      <c r="B102" s="371" t="s">
        <v>141</v>
      </c>
      <c r="C102" s="372" t="s">
        <v>63</v>
      </c>
      <c r="D102" s="381"/>
      <c r="E102" s="287"/>
      <c r="F102" s="382"/>
      <c r="G102" s="374" t="e">
        <f>H102+I102</f>
        <v>#REF!</v>
      </c>
      <c r="H102" s="280"/>
      <c r="I102" s="368" t="e">
        <f>I103*20%</f>
        <v>#REF!</v>
      </c>
      <c r="J102" s="367" t="e">
        <f>K102+L102</f>
        <v>#REF!</v>
      </c>
      <c r="K102" s="286"/>
      <c r="L102" s="368" t="e">
        <f>L103*20%</f>
        <v>#REF!</v>
      </c>
      <c r="M102" s="367" t="e">
        <f>N102+O102</f>
        <v>#REF!</v>
      </c>
      <c r="N102" s="286"/>
      <c r="O102" s="368" t="e">
        <f>O103*20%</f>
        <v>#REF!</v>
      </c>
      <c r="P102" s="367" t="e">
        <f>Q102+R102</f>
        <v>#REF!</v>
      </c>
      <c r="Q102" s="286"/>
      <c r="R102" s="292" t="e">
        <f>R103*20%</f>
        <v>#REF!</v>
      </c>
      <c r="S102" s="367" t="e">
        <f>T102+U102</f>
        <v>#REF!</v>
      </c>
      <c r="T102" s="286"/>
      <c r="U102" s="368" t="e">
        <f>U103*20%</f>
        <v>#REF!</v>
      </c>
      <c r="V102" s="367" t="e">
        <f>W102+X102</f>
        <v>#REF!</v>
      </c>
      <c r="W102" s="286"/>
      <c r="X102" s="368" t="e">
        <f>X103*20%</f>
        <v>#REF!</v>
      </c>
      <c r="Y102" s="367" t="e">
        <f>Z102+AA102</f>
        <v>#REF!</v>
      </c>
      <c r="Z102" s="286"/>
      <c r="AA102" s="292" t="e">
        <f>AA103*20%</f>
        <v>#REF!</v>
      </c>
      <c r="AB102" s="367" t="e">
        <f>AC102+AD102</f>
        <v>#REF!</v>
      </c>
      <c r="AC102" s="286"/>
      <c r="AD102" s="368" t="e">
        <f>AD103*20%</f>
        <v>#REF!</v>
      </c>
      <c r="AE102" s="367" t="e">
        <f>AF102+AG102</f>
        <v>#REF!</v>
      </c>
      <c r="AF102" s="286"/>
      <c r="AG102" s="368" t="e">
        <f>AG103*20%</f>
        <v>#REF!</v>
      </c>
      <c r="AH102" s="367" t="e">
        <f>AI102+AJ102</f>
        <v>#REF!</v>
      </c>
      <c r="AI102" s="286"/>
      <c r="AJ102" s="368" t="e">
        <f>AJ103*20%</f>
        <v>#REF!</v>
      </c>
      <c r="AK102" s="367" t="e">
        <f>AL102+AM102</f>
        <v>#REF!</v>
      </c>
      <c r="AL102" s="286"/>
      <c r="AM102" s="368" t="e">
        <f>AM103*20%</f>
        <v>#REF!</v>
      </c>
      <c r="AN102" s="367" t="e">
        <f>AO102+AP102</f>
        <v>#REF!</v>
      </c>
      <c r="AO102" s="286"/>
      <c r="AP102" s="368" t="e">
        <f>AP103*20%</f>
        <v>#REF!</v>
      </c>
      <c r="AQ102" s="367">
        <f>AR102+AS102</f>
        <v>0</v>
      </c>
      <c r="AR102" s="286"/>
      <c r="AS102" s="368">
        <f>AS103*20%</f>
        <v>0</v>
      </c>
      <c r="AT102" s="606"/>
      <c r="AU102" s="640"/>
      <c r="AV102" s="689"/>
    </row>
    <row r="103" spans="1:50" s="369" customFormat="1" ht="21.75" customHeight="1">
      <c r="A103" s="379" t="s">
        <v>40</v>
      </c>
      <c r="B103" s="365" t="s">
        <v>142</v>
      </c>
      <c r="C103" s="366" t="s">
        <v>63</v>
      </c>
      <c r="D103" s="374"/>
      <c r="E103" s="280"/>
      <c r="F103" s="375"/>
      <c r="G103" s="374" t="e">
        <f>H103+I103</f>
        <v>#REF!</v>
      </c>
      <c r="H103" s="287">
        <f>'[79]% займ'!D173</f>
        <v>0</v>
      </c>
      <c r="I103" s="382" t="e">
        <f>'%_Нов'!E344</f>
        <v>#REF!</v>
      </c>
      <c r="J103" s="381" t="e">
        <f>K103+L103</f>
        <v>#REF!</v>
      </c>
      <c r="K103" s="287"/>
      <c r="L103" s="382" t="e">
        <f>'%_Нов'!F344</f>
        <v>#REF!</v>
      </c>
      <c r="M103" s="381" t="e">
        <f>N103+O103</f>
        <v>#REF!</v>
      </c>
      <c r="N103" s="287"/>
      <c r="O103" s="382" t="e">
        <f>'%_Нов'!G344</f>
        <v>#REF!</v>
      </c>
      <c r="P103" s="381" t="e">
        <f>Q103+R103</f>
        <v>#REF!</v>
      </c>
      <c r="Q103" s="287"/>
      <c r="R103" s="294" t="e">
        <f>'%_Нов'!H344</f>
        <v>#REF!</v>
      </c>
      <c r="S103" s="381" t="e">
        <f>T103+U103</f>
        <v>#REF!</v>
      </c>
      <c r="T103" s="286"/>
      <c r="U103" s="368" t="e">
        <f>'%_Нов'!I344</f>
        <v>#REF!</v>
      </c>
      <c r="V103" s="367" t="e">
        <f>W103+X103</f>
        <v>#REF!</v>
      </c>
      <c r="W103" s="286"/>
      <c r="X103" s="368" t="e">
        <f>'%_Нов'!J344</f>
        <v>#REF!</v>
      </c>
      <c r="Y103" s="367" t="e">
        <f>Z103+AA103</f>
        <v>#REF!</v>
      </c>
      <c r="Z103" s="286"/>
      <c r="AA103" s="292" t="e">
        <f>'%_Нов'!K344</f>
        <v>#REF!</v>
      </c>
      <c r="AB103" s="367" t="e">
        <f>AC103+AD103</f>
        <v>#REF!</v>
      </c>
      <c r="AC103" s="286"/>
      <c r="AD103" s="368" t="e">
        <f>'%_Нов'!L344</f>
        <v>#REF!</v>
      </c>
      <c r="AE103" s="367" t="e">
        <f>AF103+AG103</f>
        <v>#REF!</v>
      </c>
      <c r="AF103" s="286"/>
      <c r="AG103" s="368" t="e">
        <f>'%_Нов'!M344</f>
        <v>#REF!</v>
      </c>
      <c r="AH103" s="367" t="e">
        <f>AI103+AJ103</f>
        <v>#REF!</v>
      </c>
      <c r="AI103" s="286"/>
      <c r="AJ103" s="368" t="e">
        <f>'%_Нов'!N344</f>
        <v>#REF!</v>
      </c>
      <c r="AK103" s="367" t="e">
        <f>AL103+AM103</f>
        <v>#REF!</v>
      </c>
      <c r="AL103" s="286"/>
      <c r="AM103" s="368" t="e">
        <f>'%_Нов'!O344</f>
        <v>#REF!</v>
      </c>
      <c r="AN103" s="367" t="e">
        <f>AO103+AP103</f>
        <v>#REF!</v>
      </c>
      <c r="AO103" s="286"/>
      <c r="AP103" s="368" t="e">
        <f>'%_Нов'!P344</f>
        <v>#REF!</v>
      </c>
      <c r="AQ103" s="367">
        <f>AR103+AS103</f>
        <v>0</v>
      </c>
      <c r="AR103" s="286"/>
      <c r="AS103" s="368">
        <f>'%_Нов'!Q344</f>
        <v>0</v>
      </c>
      <c r="AT103" s="606"/>
      <c r="AU103" s="640"/>
      <c r="AV103" s="689" t="e">
        <f>G103+J103+M103+P103+S103+V103+Y103+AB103+AE103+AH103+AK103+AN103+AQ103='%_Нов'!C339</f>
        <v>#REF!</v>
      </c>
      <c r="AW103" s="369">
        <f>'[79]% займ'!E164</f>
        <v>0</v>
      </c>
      <c r="AX103" s="383"/>
    </row>
    <row r="104" spans="1:50" s="13" customFormat="1" ht="15" customHeight="1">
      <c r="A104" s="4" t="s">
        <v>42</v>
      </c>
      <c r="B104" s="5" t="s">
        <v>143</v>
      </c>
      <c r="C104" s="6" t="s">
        <v>63</v>
      </c>
      <c r="D104" s="489"/>
      <c r="E104" s="14"/>
      <c r="F104" s="490"/>
      <c r="G104" s="536" t="e">
        <f ca="1">H104+I104</f>
        <v>#REF!</v>
      </c>
      <c r="H104" s="183"/>
      <c r="I104" s="560" t="e">
        <f ca="1">SUM(I32-I33-I49+I69+I89)*5%</f>
        <v>#REF!</v>
      </c>
      <c r="J104" s="299" t="e">
        <f ca="1">K104+L104</f>
        <v>#REF!</v>
      </c>
      <c r="K104" s="10"/>
      <c r="L104" s="326" t="e">
        <f ca="1">SUM(L32-L33-L49+L69+L89)*5%</f>
        <v>#REF!</v>
      </c>
      <c r="M104" s="299" t="e">
        <f ca="1">N104+O104</f>
        <v>#REF!</v>
      </c>
      <c r="N104" s="10"/>
      <c r="O104" s="326" t="e">
        <f ca="1">SUM(O32-O33-O49+O69+O89)*5%</f>
        <v>#REF!</v>
      </c>
      <c r="P104" s="299" t="e">
        <f ca="1">Q104+R104</f>
        <v>#REF!</v>
      </c>
      <c r="Q104" s="10"/>
      <c r="R104" s="389" t="e">
        <f ca="1">SUM(R32-R33-R49+R69+R89)*5%</f>
        <v>#REF!</v>
      </c>
      <c r="S104" s="299" t="e">
        <f ca="1">T104+U104</f>
        <v>#REF!</v>
      </c>
      <c r="T104" s="10"/>
      <c r="U104" s="326" t="e">
        <f ca="1">SUM(U32-U33-U49+U69+U89)*5%</f>
        <v>#REF!</v>
      </c>
      <c r="V104" s="299" t="e">
        <f ca="1">W104+X104</f>
        <v>#REF!</v>
      </c>
      <c r="W104" s="10"/>
      <c r="X104" s="326" t="e">
        <f ca="1">SUM(X32-X33-X49+X69+X89)*5%</f>
        <v>#REF!</v>
      </c>
      <c r="Y104" s="299" t="e">
        <f ca="1">Z104+AA104</f>
        <v>#REF!</v>
      </c>
      <c r="Z104" s="10"/>
      <c r="AA104" s="389" t="e">
        <f ca="1">SUM(AA32-AA33-AA49+AA69+AA89)*5%</f>
        <v>#REF!</v>
      </c>
      <c r="AB104" s="299" t="e">
        <f ca="1">AC104+AD104</f>
        <v>#REF!</v>
      </c>
      <c r="AC104" s="10"/>
      <c r="AD104" s="326" t="e">
        <f ca="1">SUM(AD32-AD33-AD49+AD69+AD89)*5%</f>
        <v>#REF!</v>
      </c>
      <c r="AE104" s="299" t="e">
        <f ca="1">AF104+AG104</f>
        <v>#REF!</v>
      </c>
      <c r="AF104" s="10"/>
      <c r="AG104" s="326" t="e">
        <f ca="1">SUM(AG32-AG33-AG49+AG69+AG89)*5%</f>
        <v>#REF!</v>
      </c>
      <c r="AH104" s="299" t="e">
        <f ca="1">AI104+AJ104</f>
        <v>#REF!</v>
      </c>
      <c r="AI104" s="10"/>
      <c r="AJ104" s="326" t="e">
        <f ca="1">SUM(AJ32-AJ33-AJ49+AJ69+AJ89)*5%</f>
        <v>#REF!</v>
      </c>
      <c r="AK104" s="299" t="e">
        <f ca="1">AL104+AM104</f>
        <v>#REF!</v>
      </c>
      <c r="AL104" s="10"/>
      <c r="AM104" s="326" t="e">
        <f ca="1">SUM(AM32-AM33-AM49+AM69+AM89)*5%</f>
        <v>#REF!</v>
      </c>
      <c r="AN104" s="299" t="e">
        <f ca="1">AO104+AP104</f>
        <v>#REF!</v>
      </c>
      <c r="AO104" s="10"/>
      <c r="AP104" s="326" t="e">
        <f ca="1">SUM(AP32-AP33-AP49+AP69+AP89)*5%</f>
        <v>#REF!</v>
      </c>
      <c r="AQ104" s="299">
        <f ca="1">AR104+AS104</f>
        <v>29.025269007378853</v>
      </c>
      <c r="AR104" s="10"/>
      <c r="AS104" s="326">
        <f ca="1">SUM(AS32-AS33-AS49+AS69+AS89)*5%</f>
        <v>29.025269007378853</v>
      </c>
      <c r="AT104" s="462"/>
      <c r="AU104" s="659"/>
      <c r="AV104" s="688"/>
    </row>
    <row r="105" spans="1:50">
      <c r="A105" s="57" t="s">
        <v>46</v>
      </c>
      <c r="B105" s="58" t="s">
        <v>144</v>
      </c>
      <c r="C105" s="62" t="s">
        <v>63</v>
      </c>
      <c r="D105" s="489">
        <f>E105+F105</f>
        <v>-1408.0550000000001</v>
      </c>
      <c r="E105" s="14">
        <f>-1408.055</f>
        <v>-1408.0550000000001</v>
      </c>
      <c r="F105" s="490"/>
      <c r="G105" s="536">
        <f>H105+I105</f>
        <v>-1437.3</v>
      </c>
      <c r="H105" s="183">
        <f>-1437.3</f>
        <v>-1437.3</v>
      </c>
      <c r="I105" s="560"/>
      <c r="J105" s="299">
        <f>K105+L105</f>
        <v>0</v>
      </c>
      <c r="K105" s="10"/>
      <c r="L105" s="326"/>
      <c r="M105" s="299">
        <f>N105+O105</f>
        <v>0</v>
      </c>
      <c r="N105" s="10"/>
      <c r="O105" s="326"/>
      <c r="P105" s="299">
        <f>Q105+R105</f>
        <v>0</v>
      </c>
      <c r="Q105" s="10"/>
      <c r="R105" s="389"/>
      <c r="S105" s="299">
        <f>T105+U105</f>
        <v>0</v>
      </c>
      <c r="T105" s="10"/>
      <c r="U105" s="326"/>
      <c r="V105" s="339">
        <f>W105+X105</f>
        <v>0</v>
      </c>
      <c r="W105" s="94"/>
      <c r="X105" s="333"/>
      <c r="Y105" s="339">
        <f>Z105+AA105</f>
        <v>0</v>
      </c>
      <c r="Z105" s="94"/>
      <c r="AA105" s="402"/>
      <c r="AB105" s="339">
        <f>AC105+AD105</f>
        <v>0</v>
      </c>
      <c r="AC105" s="94"/>
      <c r="AD105" s="333"/>
      <c r="AE105" s="339">
        <f>AF105+AG105</f>
        <v>0</v>
      </c>
      <c r="AF105" s="94"/>
      <c r="AG105" s="333"/>
      <c r="AH105" s="339">
        <f>AI105+AJ105</f>
        <v>0</v>
      </c>
      <c r="AI105" s="94"/>
      <c r="AJ105" s="333"/>
      <c r="AK105" s="339">
        <f>AL105+AM105</f>
        <v>0</v>
      </c>
      <c r="AL105" s="94"/>
      <c r="AM105" s="333"/>
      <c r="AN105" s="339">
        <f>AO105+AP105</f>
        <v>0</v>
      </c>
      <c r="AO105" s="94"/>
      <c r="AP105" s="333"/>
      <c r="AQ105" s="339">
        <f>AR105+AS105</f>
        <v>0</v>
      </c>
      <c r="AR105" s="94"/>
      <c r="AS105" s="333"/>
      <c r="AT105" s="150"/>
      <c r="AU105" s="660"/>
      <c r="AV105" s="691"/>
    </row>
    <row r="106" spans="1:50" s="127" customFormat="1" ht="23.25" customHeight="1">
      <c r="A106" s="123" t="s">
        <v>46</v>
      </c>
      <c r="B106" s="124" t="s">
        <v>145</v>
      </c>
      <c r="C106" s="125" t="s">
        <v>63</v>
      </c>
      <c r="D106" s="501">
        <f>D96+D97+D103+D104+D105</f>
        <v>4413.1597011899712</v>
      </c>
      <c r="E106" s="48">
        <f>E96+E97+E103+E104+E105</f>
        <v>4136.8513723245123</v>
      </c>
      <c r="F106" s="502">
        <f t="shared" ref="F106:AM106" si="59">F96+F97+F103+F104+F105</f>
        <v>276.30832886545863</v>
      </c>
      <c r="G106" s="501" t="e">
        <f t="shared" ca="1" si="59"/>
        <v>#REF!</v>
      </c>
      <c r="H106" s="48">
        <f t="shared" si="59"/>
        <v>4102.4382102423915</v>
      </c>
      <c r="I106" s="502" t="e">
        <f t="shared" ca="1" si="59"/>
        <v>#REF!</v>
      </c>
      <c r="J106" s="501" t="e">
        <f t="shared" ca="1" si="59"/>
        <v>#REF!</v>
      </c>
      <c r="K106" s="48">
        <f t="shared" si="59"/>
        <v>5749.6067733776727</v>
      </c>
      <c r="L106" s="502" t="e">
        <f t="shared" ca="1" si="59"/>
        <v>#REF!</v>
      </c>
      <c r="M106" s="501" t="e">
        <f t="shared" ca="1" si="59"/>
        <v>#REF!</v>
      </c>
      <c r="N106" s="48">
        <f t="shared" si="59"/>
        <v>5963.9121827883346</v>
      </c>
      <c r="O106" s="502" t="e">
        <f t="shared" ca="1" si="59"/>
        <v>#REF!</v>
      </c>
      <c r="P106" s="501" t="e">
        <f t="shared" ca="1" si="59"/>
        <v>#REF!</v>
      </c>
      <c r="Q106" s="48">
        <f t="shared" si="59"/>
        <v>6202.4686700998691</v>
      </c>
      <c r="R106" s="474" t="e">
        <f t="shared" ca="1" si="59"/>
        <v>#REF!</v>
      </c>
      <c r="S106" s="501" t="e">
        <f t="shared" ca="1" si="59"/>
        <v>#REF!</v>
      </c>
      <c r="T106" s="48">
        <f t="shared" si="59"/>
        <v>6450.5674169038639</v>
      </c>
      <c r="U106" s="502" t="e">
        <f t="shared" ca="1" si="59"/>
        <v>#REF!</v>
      </c>
      <c r="V106" s="501" t="e">
        <f t="shared" ca="1" si="59"/>
        <v>#REF!</v>
      </c>
      <c r="W106" s="48">
        <f t="shared" si="59"/>
        <v>6708.5901135800177</v>
      </c>
      <c r="X106" s="502" t="e">
        <f t="shared" ca="1" si="59"/>
        <v>#REF!</v>
      </c>
      <c r="Y106" s="501" t="e">
        <f t="shared" ca="1" si="59"/>
        <v>#REF!</v>
      </c>
      <c r="Z106" s="48">
        <f t="shared" si="59"/>
        <v>6976.9337181232213</v>
      </c>
      <c r="AA106" s="474" t="e">
        <f t="shared" ca="1" si="59"/>
        <v>#REF!</v>
      </c>
      <c r="AB106" s="501" t="e">
        <f t="shared" ca="1" si="59"/>
        <v>#REF!</v>
      </c>
      <c r="AC106" s="48">
        <f t="shared" si="59"/>
        <v>7256.0110668481475</v>
      </c>
      <c r="AD106" s="502" t="e">
        <f t="shared" ca="1" si="59"/>
        <v>#REF!</v>
      </c>
      <c r="AE106" s="501" t="e">
        <f t="shared" ca="1" si="59"/>
        <v>#REF!</v>
      </c>
      <c r="AF106" s="48">
        <f t="shared" si="59"/>
        <v>7546.2515095220742</v>
      </c>
      <c r="AG106" s="502" t="e">
        <f t="shared" ca="1" si="59"/>
        <v>#REF!</v>
      </c>
      <c r="AH106" s="501" t="e">
        <f t="shared" ca="1" si="59"/>
        <v>#REF!</v>
      </c>
      <c r="AI106" s="48">
        <f t="shared" si="59"/>
        <v>7848.1015699029585</v>
      </c>
      <c r="AJ106" s="502" t="e">
        <f t="shared" ca="1" si="59"/>
        <v>#REF!</v>
      </c>
      <c r="AK106" s="501" t="e">
        <f t="shared" ca="1" si="59"/>
        <v>#REF!</v>
      </c>
      <c r="AL106" s="48">
        <f t="shared" si="59"/>
        <v>8162.0256326990757</v>
      </c>
      <c r="AM106" s="502" t="e">
        <f t="shared" ca="1" si="59"/>
        <v>#REF!</v>
      </c>
      <c r="AN106" s="501" t="e">
        <f t="shared" ref="AN106:AS106" ca="1" si="60">AN96+AN97+AN103+AN104+AN105</f>
        <v>#REF!</v>
      </c>
      <c r="AO106" s="48">
        <f t="shared" si="60"/>
        <v>8488.5066580070397</v>
      </c>
      <c r="AP106" s="502" t="e">
        <f t="shared" ca="1" si="60"/>
        <v>#REF!</v>
      </c>
      <c r="AQ106" s="501">
        <f t="shared" ca="1" si="60"/>
        <v>9148.5510845840436</v>
      </c>
      <c r="AR106" s="48">
        <f t="shared" si="60"/>
        <v>8828.0469243273219</v>
      </c>
      <c r="AS106" s="502">
        <f t="shared" ca="1" si="60"/>
        <v>609.53064915495588</v>
      </c>
      <c r="AT106" s="624"/>
      <c r="AU106" s="661"/>
      <c r="AV106" s="693">
        <f>SUM(AV96:AV97)</f>
        <v>0</v>
      </c>
    </row>
    <row r="107" spans="1:50" ht="27.75" hidden="1" customHeight="1">
      <c r="A107" s="57"/>
      <c r="B107" s="58" t="s">
        <v>146</v>
      </c>
      <c r="C107" s="62"/>
      <c r="D107" s="520"/>
      <c r="E107" s="128"/>
      <c r="F107" s="521"/>
      <c r="G107" s="573"/>
      <c r="H107" s="187"/>
      <c r="I107" s="551"/>
      <c r="J107" s="312"/>
      <c r="K107" s="63"/>
      <c r="L107" s="313"/>
      <c r="M107" s="312"/>
      <c r="N107" s="63"/>
      <c r="O107" s="313"/>
      <c r="P107" s="312"/>
      <c r="Q107" s="63"/>
      <c r="R107" s="391"/>
      <c r="S107" s="312"/>
      <c r="T107" s="63"/>
      <c r="U107" s="313"/>
      <c r="V107" s="312"/>
      <c r="W107" s="63"/>
      <c r="X107" s="313"/>
      <c r="Y107" s="312"/>
      <c r="Z107" s="63"/>
      <c r="AA107" s="391"/>
      <c r="AB107" s="312"/>
      <c r="AC107" s="63"/>
      <c r="AD107" s="313"/>
      <c r="AE107" s="312"/>
      <c r="AF107" s="63"/>
      <c r="AG107" s="313"/>
      <c r="AH107" s="312"/>
      <c r="AI107" s="63"/>
      <c r="AJ107" s="313"/>
      <c r="AK107" s="312"/>
      <c r="AL107" s="63"/>
      <c r="AM107" s="313"/>
      <c r="AN107" s="312"/>
      <c r="AO107" s="63"/>
      <c r="AP107" s="313"/>
      <c r="AQ107" s="312"/>
      <c r="AR107" s="63"/>
      <c r="AS107" s="313"/>
      <c r="AT107" s="129"/>
      <c r="AU107" s="635"/>
      <c r="AV107" s="691"/>
    </row>
    <row r="108" spans="1:50" ht="27.75" hidden="1" customHeight="1">
      <c r="A108" s="57"/>
      <c r="B108" s="58" t="s">
        <v>147</v>
      </c>
      <c r="C108" s="62"/>
      <c r="D108" s="520"/>
      <c r="E108" s="128"/>
      <c r="F108" s="521"/>
      <c r="G108" s="573"/>
      <c r="H108" s="187"/>
      <c r="I108" s="551"/>
      <c r="J108" s="312"/>
      <c r="K108" s="63"/>
      <c r="L108" s="313"/>
      <c r="M108" s="312"/>
      <c r="N108" s="63"/>
      <c r="O108" s="313"/>
      <c r="P108" s="312"/>
      <c r="Q108" s="63"/>
      <c r="R108" s="391"/>
      <c r="S108" s="312"/>
      <c r="T108" s="63"/>
      <c r="U108" s="313"/>
      <c r="V108" s="312"/>
      <c r="W108" s="63"/>
      <c r="X108" s="313"/>
      <c r="Y108" s="312"/>
      <c r="Z108" s="63"/>
      <c r="AA108" s="391"/>
      <c r="AB108" s="312"/>
      <c r="AC108" s="63"/>
      <c r="AD108" s="313"/>
      <c r="AE108" s="312"/>
      <c r="AF108" s="63"/>
      <c r="AG108" s="313"/>
      <c r="AH108" s="312"/>
      <c r="AI108" s="63"/>
      <c r="AJ108" s="313"/>
      <c r="AK108" s="312"/>
      <c r="AL108" s="63"/>
      <c r="AM108" s="313"/>
      <c r="AN108" s="312"/>
      <c r="AO108" s="63"/>
      <c r="AP108" s="313"/>
      <c r="AQ108" s="312"/>
      <c r="AR108" s="63"/>
      <c r="AS108" s="313"/>
      <c r="AT108" s="129"/>
      <c r="AU108" s="635"/>
      <c r="AV108" s="691"/>
    </row>
    <row r="109" spans="1:50" s="13" customFormat="1" ht="33" hidden="1" customHeight="1">
      <c r="A109" s="4" t="s">
        <v>148</v>
      </c>
      <c r="B109" s="5" t="s">
        <v>149</v>
      </c>
      <c r="C109" s="6" t="s">
        <v>83</v>
      </c>
      <c r="D109" s="501"/>
      <c r="E109" s="48"/>
      <c r="F109" s="502"/>
      <c r="G109" s="550"/>
      <c r="H109" s="187" t="e">
        <f>H106/H20*1000</f>
        <v>#DIV/0!</v>
      </c>
      <c r="I109" s="551"/>
      <c r="J109" s="312"/>
      <c r="K109" s="63" t="e">
        <f>K106/K20*1000</f>
        <v>#DIV/0!</v>
      </c>
      <c r="L109" s="313"/>
      <c r="M109" s="312"/>
      <c r="N109" s="63" t="e">
        <f>N106/N20*1000</f>
        <v>#DIV/0!</v>
      </c>
      <c r="O109" s="313"/>
      <c r="P109" s="312"/>
      <c r="Q109" s="63" t="e">
        <f>Q106/Q20*1000</f>
        <v>#DIV/0!</v>
      </c>
      <c r="R109" s="391"/>
      <c r="S109" s="312"/>
      <c r="T109" s="63" t="e">
        <f>T106/T20*1000</f>
        <v>#DIV/0!</v>
      </c>
      <c r="U109" s="313"/>
      <c r="V109" s="312"/>
      <c r="W109" s="63" t="e">
        <f>W106/W20*1000</f>
        <v>#DIV/0!</v>
      </c>
      <c r="X109" s="313"/>
      <c r="Y109" s="312"/>
      <c r="Z109" s="63" t="e">
        <f>Z106/Z20*1000</f>
        <v>#DIV/0!</v>
      </c>
      <c r="AA109" s="391"/>
      <c r="AB109" s="312"/>
      <c r="AC109" s="63" t="e">
        <f>AC106/AC20*1000</f>
        <v>#DIV/0!</v>
      </c>
      <c r="AD109" s="313"/>
      <c r="AE109" s="312"/>
      <c r="AF109" s="63" t="e">
        <f>AF106/AF20*1000</f>
        <v>#DIV/0!</v>
      </c>
      <c r="AG109" s="313"/>
      <c r="AH109" s="312"/>
      <c r="AI109" s="63" t="e">
        <f>AI106/AI20*1000</f>
        <v>#DIV/0!</v>
      </c>
      <c r="AJ109" s="313"/>
      <c r="AK109" s="312"/>
      <c r="AL109" s="63" t="e">
        <f>AL106/AL20*1000</f>
        <v>#DIV/0!</v>
      </c>
      <c r="AM109" s="313"/>
      <c r="AN109" s="312"/>
      <c r="AO109" s="63" t="e">
        <f>AO106/AO20*1000</f>
        <v>#DIV/0!</v>
      </c>
      <c r="AP109" s="313"/>
      <c r="AQ109" s="312"/>
      <c r="AR109" s="63" t="e">
        <f>AR106/AR20*1000</f>
        <v>#DIV/0!</v>
      </c>
      <c r="AS109" s="313"/>
      <c r="AT109" s="465"/>
      <c r="AU109" s="662"/>
      <c r="AV109" s="688"/>
    </row>
    <row r="110" spans="1:50" s="722" customFormat="1" ht="30.75" customHeight="1">
      <c r="A110" s="721"/>
      <c r="B110" s="712" t="s">
        <v>309</v>
      </c>
      <c r="C110" s="713"/>
      <c r="D110" s="716">
        <f>D106*1000/D20</f>
        <v>2501.5075961852235</v>
      </c>
      <c r="E110" s="714"/>
      <c r="F110" s="717"/>
      <c r="G110" s="716" t="e">
        <f ca="1">G106/G20*1000</f>
        <v>#REF!</v>
      </c>
      <c r="H110" s="714"/>
      <c r="I110" s="717"/>
      <c r="J110" s="716" t="e">
        <f ca="1">J106/J20*1000</f>
        <v>#REF!</v>
      </c>
      <c r="K110" s="714"/>
      <c r="L110" s="717"/>
      <c r="M110" s="716" t="e">
        <f ca="1">M106/M20*1000</f>
        <v>#REF!</v>
      </c>
      <c r="N110" s="714"/>
      <c r="O110" s="717"/>
      <c r="P110" s="716" t="e">
        <f ca="1">P106/P20*1000</f>
        <v>#REF!</v>
      </c>
      <c r="Q110" s="714"/>
      <c r="R110" s="715"/>
      <c r="S110" s="716" t="e">
        <f ca="1">S106/S20*1000</f>
        <v>#REF!</v>
      </c>
      <c r="T110" s="714"/>
      <c r="U110" s="717"/>
      <c r="V110" s="716" t="e">
        <f ca="1">V106/V20*1000</f>
        <v>#REF!</v>
      </c>
      <c r="W110" s="714"/>
      <c r="X110" s="717"/>
      <c r="Y110" s="716" t="e">
        <f ca="1">Y106/Y20*1000</f>
        <v>#REF!</v>
      </c>
      <c r="Z110" s="714"/>
      <c r="AA110" s="715"/>
      <c r="AB110" s="716" t="e">
        <f ca="1">AB106/AB20*1000</f>
        <v>#REF!</v>
      </c>
      <c r="AC110" s="714"/>
      <c r="AD110" s="717"/>
      <c r="AE110" s="716" t="e">
        <f ca="1">AE106/AE20*1000</f>
        <v>#REF!</v>
      </c>
      <c r="AF110" s="714"/>
      <c r="AG110" s="717"/>
      <c r="AH110" s="716" t="e">
        <f ca="1">AH106/AH20*1000</f>
        <v>#REF!</v>
      </c>
      <c r="AI110" s="714"/>
      <c r="AJ110" s="717"/>
      <c r="AK110" s="716" t="e">
        <f ca="1">AK106/AK20*1000</f>
        <v>#REF!</v>
      </c>
      <c r="AL110" s="714"/>
      <c r="AM110" s="717"/>
      <c r="AN110" s="716" t="e">
        <f ca="1">AN106/AN20*1000</f>
        <v>#REF!</v>
      </c>
      <c r="AO110" s="714"/>
      <c r="AP110" s="717"/>
      <c r="AQ110" s="716">
        <f ca="1">AQ106/AQ20*1000</f>
        <v>4989.120949219634</v>
      </c>
      <c r="AR110" s="714"/>
      <c r="AS110" s="717"/>
      <c r="AT110" s="743"/>
      <c r="AU110" s="739"/>
      <c r="AV110" s="753"/>
    </row>
    <row r="111" spans="1:50" s="13" customFormat="1" ht="23.25" customHeight="1">
      <c r="A111" s="4"/>
      <c r="B111" s="5" t="s">
        <v>150</v>
      </c>
      <c r="C111" s="6" t="s">
        <v>83</v>
      </c>
      <c r="D111" s="300">
        <v>2473.65</v>
      </c>
      <c r="E111" s="18"/>
      <c r="F111" s="301"/>
      <c r="G111" s="300">
        <f>D112</f>
        <v>2532.25</v>
      </c>
      <c r="H111" s="18"/>
      <c r="I111" s="301"/>
      <c r="J111" s="300" t="e">
        <f ca="1">J110</f>
        <v>#REF!</v>
      </c>
      <c r="K111" s="18"/>
      <c r="L111" s="301"/>
      <c r="M111" s="300" t="e">
        <f ca="1">J112</f>
        <v>#REF!</v>
      </c>
      <c r="N111" s="18"/>
      <c r="O111" s="301"/>
      <c r="P111" s="300" t="e">
        <f ca="1">M112</f>
        <v>#REF!</v>
      </c>
      <c r="Q111" s="18"/>
      <c r="R111" s="295"/>
      <c r="S111" s="300" t="e">
        <f ca="1">P112</f>
        <v>#REF!</v>
      </c>
      <c r="T111" s="18"/>
      <c r="U111" s="301"/>
      <c r="V111" s="300" t="e">
        <f ca="1">S112</f>
        <v>#REF!</v>
      </c>
      <c r="W111" s="18"/>
      <c r="X111" s="301"/>
      <c r="Y111" s="300" t="e">
        <f ca="1">V112</f>
        <v>#REF!</v>
      </c>
      <c r="Z111" s="18"/>
      <c r="AA111" s="295"/>
      <c r="AB111" s="300" t="e">
        <f ca="1">Y112</f>
        <v>#REF!</v>
      </c>
      <c r="AC111" s="18"/>
      <c r="AD111" s="301"/>
      <c r="AE111" s="300" t="e">
        <f ca="1">AB112</f>
        <v>#REF!</v>
      </c>
      <c r="AF111" s="18"/>
      <c r="AG111" s="301"/>
      <c r="AH111" s="300" t="e">
        <f ca="1">AE112</f>
        <v>#REF!</v>
      </c>
      <c r="AI111" s="18"/>
      <c r="AJ111" s="301"/>
      <c r="AK111" s="300" t="e">
        <f ca="1">AH112</f>
        <v>#REF!</v>
      </c>
      <c r="AL111" s="18"/>
      <c r="AM111" s="301"/>
      <c r="AN111" s="300" t="e">
        <f ca="1">AK112</f>
        <v>#REF!</v>
      </c>
      <c r="AO111" s="18"/>
      <c r="AP111" s="301"/>
      <c r="AQ111" s="300" t="e">
        <f ca="1">AN112</f>
        <v>#REF!</v>
      </c>
      <c r="AR111" s="18"/>
      <c r="AS111" s="301"/>
      <c r="AT111" s="596"/>
      <c r="AU111" s="629"/>
      <c r="AV111" s="688"/>
    </row>
    <row r="112" spans="1:50" s="32" customFormat="1" ht="24.75" customHeight="1">
      <c r="A112" s="28"/>
      <c r="B112" s="29" t="s">
        <v>151</v>
      </c>
      <c r="C112" s="30" t="s">
        <v>83</v>
      </c>
      <c r="D112" s="306">
        <v>2532.25</v>
      </c>
      <c r="E112" s="35"/>
      <c r="F112" s="307"/>
      <c r="G112" s="306" t="e">
        <f ca="1">(G106-G116)*1000/G28</f>
        <v>#REF!</v>
      </c>
      <c r="H112" s="35"/>
      <c r="I112" s="307"/>
      <c r="J112" s="306" t="e">
        <f ca="1">(J106-J116)*1000/J28</f>
        <v>#REF!</v>
      </c>
      <c r="K112" s="35"/>
      <c r="L112" s="307"/>
      <c r="M112" s="306" t="e">
        <f ca="1">(M106-M116)*1000/M28</f>
        <v>#REF!</v>
      </c>
      <c r="N112" s="35"/>
      <c r="O112" s="307"/>
      <c r="P112" s="306" t="e">
        <f ca="1">(P106-P116)*1000/P28</f>
        <v>#REF!</v>
      </c>
      <c r="Q112" s="35"/>
      <c r="R112" s="296"/>
      <c r="S112" s="306" t="e">
        <f ca="1">(S106-S116)*1000/S28</f>
        <v>#REF!</v>
      </c>
      <c r="T112" s="35"/>
      <c r="U112" s="307"/>
      <c r="V112" s="306" t="e">
        <f ca="1">(V106-V116)*1000/V28</f>
        <v>#REF!</v>
      </c>
      <c r="W112" s="35"/>
      <c r="X112" s="307"/>
      <c r="Y112" s="306" t="e">
        <f ca="1">(Y106-Y116)*1000/Y28</f>
        <v>#REF!</v>
      </c>
      <c r="Z112" s="35"/>
      <c r="AA112" s="296"/>
      <c r="AB112" s="306" t="e">
        <f ca="1">(AB106-AB116)*1000/AB28</f>
        <v>#REF!</v>
      </c>
      <c r="AC112" s="35"/>
      <c r="AD112" s="307"/>
      <c r="AE112" s="306" t="e">
        <f ca="1">(AE106-AE116)*1000/AE28</f>
        <v>#REF!</v>
      </c>
      <c r="AF112" s="35"/>
      <c r="AG112" s="307"/>
      <c r="AH112" s="306" t="e">
        <f ca="1">(AH106-AH116)*1000/AH28</f>
        <v>#REF!</v>
      </c>
      <c r="AI112" s="35"/>
      <c r="AJ112" s="307"/>
      <c r="AK112" s="306" t="e">
        <f ca="1">(AK106-AK116)*1000/AK28</f>
        <v>#REF!</v>
      </c>
      <c r="AL112" s="35"/>
      <c r="AM112" s="307"/>
      <c r="AN112" s="306" t="e">
        <f ca="1">(AN106-AN116)*1000/AN28</f>
        <v>#REF!</v>
      </c>
      <c r="AO112" s="35"/>
      <c r="AP112" s="307"/>
      <c r="AQ112" s="306" t="e">
        <f ca="1">(AQ106-AQ116)*1000/AQ28</f>
        <v>#REF!</v>
      </c>
      <c r="AR112" s="35"/>
      <c r="AS112" s="307"/>
      <c r="AT112" s="599"/>
      <c r="AU112" s="632"/>
      <c r="AV112" s="688"/>
    </row>
    <row r="113" spans="1:49" s="722" customFormat="1" ht="31.5" customHeight="1">
      <c r="A113" s="721"/>
      <c r="B113" s="712" t="s">
        <v>152</v>
      </c>
      <c r="C113" s="713" t="s">
        <v>58</v>
      </c>
      <c r="D113" s="736"/>
      <c r="E113" s="724"/>
      <c r="F113" s="737"/>
      <c r="G113" s="738" t="e">
        <f ca="1">G110/D110</f>
        <v>#REF!</v>
      </c>
      <c r="H113" s="724"/>
      <c r="I113" s="737"/>
      <c r="J113" s="725" t="e">
        <f ca="1">J110/G110</f>
        <v>#REF!</v>
      </c>
      <c r="K113" s="723"/>
      <c r="L113" s="727"/>
      <c r="M113" s="725" t="e">
        <f ca="1">M110/J110</f>
        <v>#REF!</v>
      </c>
      <c r="N113" s="723"/>
      <c r="O113" s="727"/>
      <c r="P113" s="725" t="e">
        <f ca="1">P110/M110</f>
        <v>#REF!</v>
      </c>
      <c r="Q113" s="723"/>
      <c r="R113" s="726"/>
      <c r="S113" s="725" t="e">
        <f ca="1">S110/P110</f>
        <v>#REF!</v>
      </c>
      <c r="T113" s="723"/>
      <c r="U113" s="727"/>
      <c r="V113" s="725" t="e">
        <f ca="1">V110/S110</f>
        <v>#REF!</v>
      </c>
      <c r="W113" s="723"/>
      <c r="X113" s="727"/>
      <c r="Y113" s="725" t="e">
        <f ca="1">Y110/V110</f>
        <v>#REF!</v>
      </c>
      <c r="Z113" s="723"/>
      <c r="AA113" s="726"/>
      <c r="AB113" s="725" t="e">
        <f ca="1">AB110/Y110</f>
        <v>#REF!</v>
      </c>
      <c r="AC113" s="723"/>
      <c r="AD113" s="727"/>
      <c r="AE113" s="725" t="e">
        <f ca="1">AE110/AB110</f>
        <v>#REF!</v>
      </c>
      <c r="AF113" s="723"/>
      <c r="AG113" s="727"/>
      <c r="AH113" s="725" t="e">
        <f ca="1">AH110/AE110</f>
        <v>#REF!</v>
      </c>
      <c r="AI113" s="723"/>
      <c r="AJ113" s="727"/>
      <c r="AK113" s="725" t="e">
        <f ca="1">AK110/AH110</f>
        <v>#REF!</v>
      </c>
      <c r="AL113" s="723"/>
      <c r="AM113" s="727"/>
      <c r="AN113" s="725" t="e">
        <f ca="1">AN110/AK110</f>
        <v>#REF!</v>
      </c>
      <c r="AO113" s="723"/>
      <c r="AP113" s="727"/>
      <c r="AQ113" s="725" t="e">
        <f ca="1">AQ110/AN110</f>
        <v>#REF!</v>
      </c>
      <c r="AR113" s="723"/>
      <c r="AS113" s="727"/>
      <c r="AT113" s="744"/>
      <c r="AU113" s="740"/>
      <c r="AV113" s="754"/>
    </row>
    <row r="114" spans="1:49" s="735" customFormat="1" ht="30.75" customHeight="1">
      <c r="A114" s="728"/>
      <c r="B114" s="729" t="s">
        <v>153</v>
      </c>
      <c r="C114" s="730" t="s">
        <v>58</v>
      </c>
      <c r="D114" s="733">
        <f>D112/D111</f>
        <v>1.0236896893254905</v>
      </c>
      <c r="E114" s="731"/>
      <c r="F114" s="734"/>
      <c r="G114" s="733" t="e">
        <f ca="1">G112/G111</f>
        <v>#REF!</v>
      </c>
      <c r="H114" s="731"/>
      <c r="I114" s="734"/>
      <c r="J114" s="733" t="e">
        <f ca="1">J112/J111</f>
        <v>#REF!</v>
      </c>
      <c r="K114" s="731"/>
      <c r="L114" s="734"/>
      <c r="M114" s="733" t="e">
        <f ca="1">M112/M111</f>
        <v>#REF!</v>
      </c>
      <c r="N114" s="731"/>
      <c r="O114" s="734"/>
      <c r="P114" s="733" t="e">
        <f ca="1">P112/P111</f>
        <v>#REF!</v>
      </c>
      <c r="Q114" s="731"/>
      <c r="R114" s="732"/>
      <c r="S114" s="733" t="e">
        <f ca="1">S112/S111</f>
        <v>#REF!</v>
      </c>
      <c r="T114" s="731"/>
      <c r="U114" s="734"/>
      <c r="V114" s="733" t="e">
        <f ca="1">V112/V111</f>
        <v>#REF!</v>
      </c>
      <c r="W114" s="731"/>
      <c r="X114" s="734"/>
      <c r="Y114" s="733" t="e">
        <f ca="1">Y112/Y111</f>
        <v>#REF!</v>
      </c>
      <c r="Z114" s="731"/>
      <c r="AA114" s="732"/>
      <c r="AB114" s="733" t="e">
        <f ca="1">AB112/AB111</f>
        <v>#REF!</v>
      </c>
      <c r="AC114" s="731"/>
      <c r="AD114" s="734"/>
      <c r="AE114" s="733" t="e">
        <f ca="1">AE112/AE111</f>
        <v>#REF!</v>
      </c>
      <c r="AF114" s="731"/>
      <c r="AG114" s="734"/>
      <c r="AH114" s="733" t="e">
        <f ca="1">AH112/AH111</f>
        <v>#REF!</v>
      </c>
      <c r="AI114" s="731"/>
      <c r="AJ114" s="734"/>
      <c r="AK114" s="733" t="e">
        <f ca="1">AK112/AK111</f>
        <v>#REF!</v>
      </c>
      <c r="AL114" s="731"/>
      <c r="AM114" s="734"/>
      <c r="AN114" s="733" t="e">
        <f ca="1">AN112/AN111</f>
        <v>#REF!</v>
      </c>
      <c r="AO114" s="731"/>
      <c r="AP114" s="734"/>
      <c r="AQ114" s="733" t="e">
        <f ca="1">AQ112/AQ111</f>
        <v>#REF!</v>
      </c>
      <c r="AR114" s="731"/>
      <c r="AS114" s="734"/>
      <c r="AT114" s="745"/>
      <c r="AU114" s="741"/>
      <c r="AV114" s="754"/>
    </row>
    <row r="115" spans="1:49" ht="31.5" customHeight="1">
      <c r="A115" s="57"/>
      <c r="B115" s="58" t="s">
        <v>154</v>
      </c>
      <c r="C115" s="62" t="s">
        <v>63</v>
      </c>
      <c r="D115" s="501">
        <f>SUM(D116:D117)</f>
        <v>4413.1597011899712</v>
      </c>
      <c r="E115" s="48"/>
      <c r="F115" s="502"/>
      <c r="G115" s="550" t="e">
        <f ca="1">SUM(G116:G117)</f>
        <v>#REF!</v>
      </c>
      <c r="H115" s="187"/>
      <c r="I115" s="551"/>
      <c r="J115" s="312" t="e">
        <f ca="1">SUM(J116:J117)</f>
        <v>#REF!</v>
      </c>
      <c r="K115" s="63"/>
      <c r="L115" s="313"/>
      <c r="M115" s="312" t="e">
        <f ca="1">SUM(M116:M117)</f>
        <v>#REF!</v>
      </c>
      <c r="N115" s="63"/>
      <c r="O115" s="313"/>
      <c r="P115" s="312" t="e">
        <f ca="1">SUM(P116:P117)</f>
        <v>#REF!</v>
      </c>
      <c r="Q115" s="63"/>
      <c r="R115" s="391"/>
      <c r="S115" s="312" t="e">
        <f ca="1">SUM(S116:S117)</f>
        <v>#REF!</v>
      </c>
      <c r="T115" s="63"/>
      <c r="U115" s="313"/>
      <c r="V115" s="312" t="e">
        <f ca="1">SUM(V116:V117)</f>
        <v>#REF!</v>
      </c>
      <c r="W115" s="63"/>
      <c r="X115" s="313"/>
      <c r="Y115" s="312" t="e">
        <f ca="1">SUM(Y116:Y117)</f>
        <v>#REF!</v>
      </c>
      <c r="Z115" s="63"/>
      <c r="AA115" s="391"/>
      <c r="AB115" s="312" t="e">
        <f ca="1">SUM(AB116:AB117)</f>
        <v>#REF!</v>
      </c>
      <c r="AC115" s="63"/>
      <c r="AD115" s="313"/>
      <c r="AE115" s="312" t="e">
        <f ca="1">SUM(AE116:AE117)</f>
        <v>#REF!</v>
      </c>
      <c r="AF115" s="63"/>
      <c r="AG115" s="313"/>
      <c r="AH115" s="312" t="e">
        <f ca="1">SUM(AH116:AH117)</f>
        <v>#REF!</v>
      </c>
      <c r="AI115" s="63"/>
      <c r="AJ115" s="313"/>
      <c r="AK115" s="312" t="e">
        <f ca="1">SUM(AK116:AK117)</f>
        <v>#REF!</v>
      </c>
      <c r="AL115" s="63"/>
      <c r="AM115" s="313"/>
      <c r="AN115" s="312" t="e">
        <f ca="1">SUM(AN116:AN117)</f>
        <v>#REF!</v>
      </c>
      <c r="AO115" s="63"/>
      <c r="AP115" s="313"/>
      <c r="AQ115" s="312" t="e">
        <f ca="1">SUM(AQ116:AQ117)</f>
        <v>#REF!</v>
      </c>
      <c r="AR115" s="63"/>
      <c r="AS115" s="313"/>
      <c r="AT115" s="129"/>
      <c r="AU115" s="635"/>
      <c r="AV115" s="691"/>
    </row>
    <row r="116" spans="1:49">
      <c r="A116" s="57"/>
      <c r="B116" s="58" t="s">
        <v>55</v>
      </c>
      <c r="C116" s="62" t="s">
        <v>63</v>
      </c>
      <c r="D116" s="501">
        <f>D111*D27/1000</f>
        <v>2225.6467983000002</v>
      </c>
      <c r="E116" s="48"/>
      <c r="F116" s="502"/>
      <c r="G116" s="550">
        <f>ROUND(G27*G111/1000,0)</f>
        <v>2782</v>
      </c>
      <c r="H116" s="187"/>
      <c r="I116" s="551"/>
      <c r="J116" s="312" t="e">
        <f ca="1">ROUND(J27*J111/1000,0)</f>
        <v>#REF!</v>
      </c>
      <c r="K116" s="63"/>
      <c r="L116" s="313"/>
      <c r="M116" s="312" t="e">
        <f ca="1">ROUND(M27*M111/1000,0)</f>
        <v>#REF!</v>
      </c>
      <c r="N116" s="63"/>
      <c r="O116" s="313"/>
      <c r="P116" s="312" t="e">
        <f ca="1">ROUND(P27*P111/1000,0)</f>
        <v>#REF!</v>
      </c>
      <c r="Q116" s="63"/>
      <c r="R116" s="391"/>
      <c r="S116" s="312" t="e">
        <f ca="1">ROUND(S27*S111/1000,0)</f>
        <v>#REF!</v>
      </c>
      <c r="T116" s="63"/>
      <c r="U116" s="313"/>
      <c r="V116" s="312" t="e">
        <f ca="1">ROUND(V27*V111/1000,0)</f>
        <v>#REF!</v>
      </c>
      <c r="W116" s="63"/>
      <c r="X116" s="313"/>
      <c r="Y116" s="312" t="e">
        <f ca="1">ROUND(Y27*Y111/1000,0)</f>
        <v>#REF!</v>
      </c>
      <c r="Z116" s="63"/>
      <c r="AA116" s="391"/>
      <c r="AB116" s="312" t="e">
        <f ca="1">ROUND(AB27*AB111/1000,0)</f>
        <v>#REF!</v>
      </c>
      <c r="AC116" s="63"/>
      <c r="AD116" s="313"/>
      <c r="AE116" s="312" t="e">
        <f ca="1">ROUND(AE27*AE111/1000,0)</f>
        <v>#REF!</v>
      </c>
      <c r="AF116" s="63"/>
      <c r="AG116" s="313"/>
      <c r="AH116" s="312" t="e">
        <f ca="1">ROUND(AH27*AH111/1000,0)</f>
        <v>#REF!</v>
      </c>
      <c r="AI116" s="63"/>
      <c r="AJ116" s="313"/>
      <c r="AK116" s="312" t="e">
        <f ca="1">ROUND(AK27*AK111/1000,0)</f>
        <v>#REF!</v>
      </c>
      <c r="AL116" s="63"/>
      <c r="AM116" s="313"/>
      <c r="AN116" s="312" t="e">
        <f ca="1">ROUND(AN27*AN111/1000,0)</f>
        <v>#REF!</v>
      </c>
      <c r="AO116" s="63"/>
      <c r="AP116" s="313"/>
      <c r="AQ116" s="312" t="e">
        <f ca="1">ROUND(AQ27*AQ111/1000,0)</f>
        <v>#REF!</v>
      </c>
      <c r="AR116" s="63"/>
      <c r="AS116" s="313"/>
      <c r="AT116" s="129"/>
      <c r="AU116" s="635"/>
      <c r="AV116" s="691"/>
    </row>
    <row r="117" spans="1:49" ht="30.75" customHeight="1">
      <c r="A117" s="146"/>
      <c r="B117" s="147" t="s">
        <v>56</v>
      </c>
      <c r="C117" s="148" t="s">
        <v>63</v>
      </c>
      <c r="D117" s="501">
        <f>D106-D116</f>
        <v>2187.512902889971</v>
      </c>
      <c r="E117" s="48"/>
      <c r="F117" s="502"/>
      <c r="G117" s="550" t="e">
        <f ca="1">G106-G116</f>
        <v>#REF!</v>
      </c>
      <c r="H117" s="187"/>
      <c r="I117" s="551"/>
      <c r="J117" s="312" t="e">
        <f ca="1">J106-J116</f>
        <v>#REF!</v>
      </c>
      <c r="K117" s="63"/>
      <c r="L117" s="313"/>
      <c r="M117" s="312" t="e">
        <f ca="1">M106-M116</f>
        <v>#REF!</v>
      </c>
      <c r="N117" s="63"/>
      <c r="O117" s="313"/>
      <c r="P117" s="312" t="e">
        <f ca="1">P106-P116</f>
        <v>#REF!</v>
      </c>
      <c r="Q117" s="63"/>
      <c r="R117" s="391"/>
      <c r="S117" s="312" t="e">
        <f ca="1">S106-S116</f>
        <v>#REF!</v>
      </c>
      <c r="T117" s="63"/>
      <c r="U117" s="313"/>
      <c r="V117" s="312" t="e">
        <f ca="1">V106-V116</f>
        <v>#REF!</v>
      </c>
      <c r="W117" s="63"/>
      <c r="X117" s="313"/>
      <c r="Y117" s="312" t="e">
        <f ca="1">Y106-Y116</f>
        <v>#REF!</v>
      </c>
      <c r="Z117" s="63"/>
      <c r="AA117" s="391"/>
      <c r="AB117" s="312" t="e">
        <f ca="1">AB106-AB116</f>
        <v>#REF!</v>
      </c>
      <c r="AC117" s="63"/>
      <c r="AD117" s="313"/>
      <c r="AE117" s="312" t="e">
        <f ca="1">AE106-AE116</f>
        <v>#REF!</v>
      </c>
      <c r="AF117" s="63"/>
      <c r="AG117" s="313"/>
      <c r="AH117" s="312" t="e">
        <f ca="1">AH106-AH116</f>
        <v>#REF!</v>
      </c>
      <c r="AI117" s="63"/>
      <c r="AJ117" s="313"/>
      <c r="AK117" s="312" t="e">
        <f ca="1">AK106-AK116</f>
        <v>#REF!</v>
      </c>
      <c r="AL117" s="63"/>
      <c r="AM117" s="313"/>
      <c r="AN117" s="312" t="e">
        <f ca="1">AN106-AN116</f>
        <v>#REF!</v>
      </c>
      <c r="AO117" s="63"/>
      <c r="AP117" s="313"/>
      <c r="AQ117" s="312" t="e">
        <f ca="1">AQ106-AQ116</f>
        <v>#REF!</v>
      </c>
      <c r="AR117" s="63"/>
      <c r="AS117" s="313"/>
      <c r="AT117" s="466"/>
      <c r="AU117" s="666"/>
      <c r="AV117" s="755"/>
    </row>
    <row r="118" spans="1:49" s="115" customFormat="1" ht="15.75" thickBot="1">
      <c r="A118" s="409"/>
      <c r="B118" s="410" t="s">
        <v>238</v>
      </c>
      <c r="C118" s="411"/>
      <c r="D118" s="520">
        <v>1</v>
      </c>
      <c r="E118" s="128">
        <f>4137/4415</f>
        <v>0.93703284258210651</v>
      </c>
      <c r="F118" s="521">
        <f>D118-E118</f>
        <v>6.2967157417893493E-2</v>
      </c>
      <c r="G118" s="573">
        <f t="shared" ref="G118:AS118" si="61">D118</f>
        <v>1</v>
      </c>
      <c r="H118" s="1031">
        <v>0.79</v>
      </c>
      <c r="I118" s="1030">
        <f>G118-H118</f>
        <v>0.20999999999999996</v>
      </c>
      <c r="J118" s="361">
        <f t="shared" si="61"/>
        <v>1</v>
      </c>
      <c r="K118" s="362">
        <f t="shared" si="61"/>
        <v>0.79</v>
      </c>
      <c r="L118" s="363">
        <f t="shared" si="61"/>
        <v>0.20999999999999996</v>
      </c>
      <c r="M118" s="361">
        <f t="shared" si="61"/>
        <v>1</v>
      </c>
      <c r="N118" s="362">
        <f t="shared" si="61"/>
        <v>0.79</v>
      </c>
      <c r="O118" s="363">
        <f t="shared" si="61"/>
        <v>0.20999999999999996</v>
      </c>
      <c r="P118" s="361">
        <f t="shared" si="61"/>
        <v>1</v>
      </c>
      <c r="Q118" s="362">
        <f t="shared" si="61"/>
        <v>0.79</v>
      </c>
      <c r="R118" s="388">
        <f t="shared" si="61"/>
        <v>0.20999999999999996</v>
      </c>
      <c r="S118" s="361">
        <f t="shared" si="61"/>
        <v>1</v>
      </c>
      <c r="T118" s="362">
        <f t="shared" si="61"/>
        <v>0.79</v>
      </c>
      <c r="U118" s="363">
        <f t="shared" si="61"/>
        <v>0.20999999999999996</v>
      </c>
      <c r="V118" s="361">
        <f t="shared" si="61"/>
        <v>1</v>
      </c>
      <c r="W118" s="362">
        <f t="shared" si="61"/>
        <v>0.79</v>
      </c>
      <c r="X118" s="363">
        <f t="shared" si="61"/>
        <v>0.20999999999999996</v>
      </c>
      <c r="Y118" s="361">
        <f t="shared" si="61"/>
        <v>1</v>
      </c>
      <c r="Z118" s="362">
        <f t="shared" si="61"/>
        <v>0.79</v>
      </c>
      <c r="AA118" s="388">
        <f t="shared" si="61"/>
        <v>0.20999999999999996</v>
      </c>
      <c r="AB118" s="361">
        <f t="shared" si="61"/>
        <v>1</v>
      </c>
      <c r="AC118" s="362">
        <f t="shared" si="61"/>
        <v>0.79</v>
      </c>
      <c r="AD118" s="363">
        <f t="shared" si="61"/>
        <v>0.20999999999999996</v>
      </c>
      <c r="AE118" s="361">
        <f t="shared" si="61"/>
        <v>1</v>
      </c>
      <c r="AF118" s="362">
        <f t="shared" si="61"/>
        <v>0.79</v>
      </c>
      <c r="AG118" s="363">
        <f t="shared" si="61"/>
        <v>0.20999999999999996</v>
      </c>
      <c r="AH118" s="361">
        <f t="shared" si="61"/>
        <v>1</v>
      </c>
      <c r="AI118" s="362">
        <f t="shared" si="61"/>
        <v>0.79</v>
      </c>
      <c r="AJ118" s="363">
        <f t="shared" si="61"/>
        <v>0.20999999999999996</v>
      </c>
      <c r="AK118" s="361">
        <f t="shared" si="61"/>
        <v>1</v>
      </c>
      <c r="AL118" s="362">
        <f t="shared" si="61"/>
        <v>0.79</v>
      </c>
      <c r="AM118" s="363">
        <f t="shared" si="61"/>
        <v>0.20999999999999996</v>
      </c>
      <c r="AN118" s="361">
        <f t="shared" si="61"/>
        <v>1</v>
      </c>
      <c r="AO118" s="362">
        <f t="shared" si="61"/>
        <v>0.79</v>
      </c>
      <c r="AP118" s="363">
        <f t="shared" si="61"/>
        <v>0.20999999999999996</v>
      </c>
      <c r="AQ118" s="361">
        <f t="shared" si="61"/>
        <v>1</v>
      </c>
      <c r="AR118" s="362">
        <f t="shared" si="61"/>
        <v>0.79</v>
      </c>
      <c r="AS118" s="363">
        <f t="shared" si="61"/>
        <v>0.20999999999999996</v>
      </c>
      <c r="AT118" s="627"/>
      <c r="AU118" s="667"/>
      <c r="AV118" s="756"/>
    </row>
    <row r="119" spans="1:49" s="13" customFormat="1" ht="31.5" customHeight="1">
      <c r="A119" s="4"/>
      <c r="B119" s="5" t="s">
        <v>155</v>
      </c>
      <c r="C119" s="6" t="s">
        <v>63</v>
      </c>
      <c r="D119" s="312"/>
      <c r="E119" s="63"/>
      <c r="F119" s="313"/>
      <c r="G119" s="312"/>
      <c r="H119" s="63">
        <f>SUM(H120:H122)</f>
        <v>0</v>
      </c>
      <c r="I119" s="313" t="e">
        <f ca="1">SUM(I120:I122)</f>
        <v>#REF!</v>
      </c>
      <c r="J119" s="594"/>
      <c r="K119" s="298">
        <f>SUM(K120:K122)</f>
        <v>0</v>
      </c>
      <c r="L119" s="595" t="e">
        <f ca="1">SUM(L120:L122)</f>
        <v>#REF!</v>
      </c>
      <c r="M119" s="594"/>
      <c r="N119" s="298">
        <f>SUM(N120:N122)</f>
        <v>0</v>
      </c>
      <c r="O119" s="595" t="e">
        <f ca="1">SUM(O120:O122)</f>
        <v>#REF!</v>
      </c>
      <c r="P119" s="594"/>
      <c r="Q119" s="298">
        <f>SUM(Q120:Q122)</f>
        <v>0</v>
      </c>
      <c r="R119" s="415" t="e">
        <f ca="1">SUM(R120:R122)</f>
        <v>#REF!</v>
      </c>
      <c r="S119" s="594"/>
      <c r="T119" s="298">
        <f>SUM(T120:T122)</f>
        <v>0</v>
      </c>
      <c r="U119" s="595" t="e">
        <f ca="1">SUM(U120:U122)</f>
        <v>#REF!</v>
      </c>
      <c r="V119" s="594"/>
      <c r="W119" s="298">
        <f>SUM(W120:W122)</f>
        <v>0</v>
      </c>
      <c r="X119" s="595" t="e">
        <f ca="1">SUM(X120:X122)</f>
        <v>#REF!</v>
      </c>
      <c r="Y119" s="594"/>
      <c r="Z119" s="298">
        <f>SUM(Z120:Z122)</f>
        <v>0</v>
      </c>
      <c r="AA119" s="415" t="e">
        <f ca="1">SUM(AA120:AA122)</f>
        <v>#REF!</v>
      </c>
      <c r="AB119" s="594"/>
      <c r="AC119" s="298">
        <f>SUM(AC120:AC122)</f>
        <v>0</v>
      </c>
      <c r="AD119" s="595" t="e">
        <f ca="1">SUM(AD120:AD122)</f>
        <v>#REF!</v>
      </c>
      <c r="AE119" s="594"/>
      <c r="AF119" s="298">
        <f>SUM(AF120:AF122)</f>
        <v>0</v>
      </c>
      <c r="AG119" s="595" t="e">
        <f ca="1">SUM(AG120:AG122)</f>
        <v>#REF!</v>
      </c>
      <c r="AH119" s="594"/>
      <c r="AI119" s="298">
        <f>SUM(AI120:AI122)</f>
        <v>0</v>
      </c>
      <c r="AJ119" s="595" t="e">
        <f ca="1">SUM(AJ120:AJ122)</f>
        <v>#REF!</v>
      </c>
      <c r="AK119" s="594"/>
      <c r="AL119" s="298">
        <f>SUM(AL120:AL122)</f>
        <v>0</v>
      </c>
      <c r="AM119" s="595" t="e">
        <f ca="1">SUM(AM120:AM122)</f>
        <v>#REF!</v>
      </c>
      <c r="AN119" s="594"/>
      <c r="AO119" s="298">
        <f>SUM(AO120:AO122)</f>
        <v>0</v>
      </c>
      <c r="AP119" s="595" t="e">
        <f ca="1">SUM(AP120:AP122)</f>
        <v>#REF!</v>
      </c>
      <c r="AQ119" s="594"/>
      <c r="AR119" s="298">
        <f>SUM(AR120:AR122)</f>
        <v>0</v>
      </c>
      <c r="AS119" s="595" t="e">
        <f ca="1">SUM(AS120:AS122)</f>
        <v>#REF!</v>
      </c>
      <c r="AT119" s="465"/>
      <c r="AU119" s="662"/>
      <c r="AV119" s="688" t="e">
        <f ca="1">SUM(AV120:AV122)</f>
        <v>#REF!</v>
      </c>
    </row>
    <row r="120" spans="1:49" s="13" customFormat="1">
      <c r="A120" s="4" t="s">
        <v>311</v>
      </c>
      <c r="B120" s="5" t="s">
        <v>156</v>
      </c>
      <c r="C120" s="6" t="s">
        <v>63</v>
      </c>
      <c r="D120" s="339"/>
      <c r="E120" s="94"/>
      <c r="F120" s="333"/>
      <c r="G120" s="339"/>
      <c r="H120" s="94"/>
      <c r="I120" s="333" t="e">
        <f ca="1">I91</f>
        <v>#REF!</v>
      </c>
      <c r="J120" s="339"/>
      <c r="K120" s="94"/>
      <c r="L120" s="333" t="e">
        <f ca="1">L91</f>
        <v>#REF!</v>
      </c>
      <c r="M120" s="339"/>
      <c r="N120" s="94"/>
      <c r="O120" s="333" t="e">
        <f ca="1">O91</f>
        <v>#REF!</v>
      </c>
      <c r="P120" s="339"/>
      <c r="Q120" s="94"/>
      <c r="R120" s="402" t="e">
        <f ca="1">R91</f>
        <v>#REF!</v>
      </c>
      <c r="S120" s="339"/>
      <c r="T120" s="94"/>
      <c r="U120" s="333" t="e">
        <f ca="1">U91</f>
        <v>#REF!</v>
      </c>
      <c r="V120" s="339"/>
      <c r="W120" s="94"/>
      <c r="X120" s="333" t="e">
        <f ca="1">X91</f>
        <v>#REF!</v>
      </c>
      <c r="Y120" s="339"/>
      <c r="Z120" s="94"/>
      <c r="AA120" s="402" t="e">
        <f ca="1">AA91</f>
        <v>#REF!</v>
      </c>
      <c r="AB120" s="339"/>
      <c r="AC120" s="94"/>
      <c r="AD120" s="333" t="e">
        <f ca="1">AD91</f>
        <v>#REF!</v>
      </c>
      <c r="AE120" s="339"/>
      <c r="AF120" s="94"/>
      <c r="AG120" s="333" t="e">
        <f ca="1">AG91</f>
        <v>#REF!</v>
      </c>
      <c r="AH120" s="339"/>
      <c r="AI120" s="94"/>
      <c r="AJ120" s="333" t="e">
        <f ca="1">AJ91</f>
        <v>#REF!</v>
      </c>
      <c r="AK120" s="339"/>
      <c r="AL120" s="94"/>
      <c r="AM120" s="333" t="e">
        <f ca="1">AM91</f>
        <v>#REF!</v>
      </c>
      <c r="AN120" s="339"/>
      <c r="AO120" s="94"/>
      <c r="AP120" s="333" t="e">
        <f ca="1">AP91</f>
        <v>#REF!</v>
      </c>
      <c r="AQ120" s="339"/>
      <c r="AR120" s="94"/>
      <c r="AS120" s="333">
        <f ca="1">AS91</f>
        <v>0</v>
      </c>
      <c r="AT120" s="462"/>
      <c r="AU120" s="659"/>
      <c r="AV120" s="757" t="e">
        <f ca="1">SUM(H120:AS120)</f>
        <v>#REF!</v>
      </c>
      <c r="AW120" s="13" t="e">
        <f ca="1">AV120=ИП_Новое!E43</f>
        <v>#REF!</v>
      </c>
    </row>
    <row r="121" spans="1:49" s="13" customFormat="1">
      <c r="A121" s="4" t="s">
        <v>311</v>
      </c>
      <c r="B121" s="5" t="s">
        <v>239</v>
      </c>
      <c r="C121" s="6" t="s">
        <v>63</v>
      </c>
      <c r="D121" s="339"/>
      <c r="E121" s="94"/>
      <c r="F121" s="333"/>
      <c r="G121" s="339"/>
      <c r="H121" s="94"/>
      <c r="I121" s="333" t="e">
        <f>I94</f>
        <v>#REF!</v>
      </c>
      <c r="J121" s="339"/>
      <c r="K121" s="94"/>
      <c r="L121" s="333" t="e">
        <f>L94</f>
        <v>#REF!</v>
      </c>
      <c r="M121" s="339"/>
      <c r="N121" s="94"/>
      <c r="O121" s="333" t="e">
        <f>O94</f>
        <v>#REF!</v>
      </c>
      <c r="P121" s="339"/>
      <c r="Q121" s="94"/>
      <c r="R121" s="402" t="e">
        <f>R94</f>
        <v>#REF!</v>
      </c>
      <c r="S121" s="339"/>
      <c r="T121" s="94"/>
      <c r="U121" s="333" t="e">
        <f>U94</f>
        <v>#REF!</v>
      </c>
      <c r="V121" s="339"/>
      <c r="W121" s="94"/>
      <c r="X121" s="333" t="e">
        <f>X94</f>
        <v>#REF!</v>
      </c>
      <c r="Y121" s="339"/>
      <c r="Z121" s="94"/>
      <c r="AA121" s="402" t="e">
        <f>AA94</f>
        <v>#REF!</v>
      </c>
      <c r="AB121" s="339"/>
      <c r="AC121" s="94"/>
      <c r="AD121" s="333" t="e">
        <f>AD94</f>
        <v>#REF!</v>
      </c>
      <c r="AE121" s="339"/>
      <c r="AF121" s="94"/>
      <c r="AG121" s="333" t="e">
        <f>AG94</f>
        <v>#REF!</v>
      </c>
      <c r="AH121" s="339"/>
      <c r="AI121" s="94"/>
      <c r="AJ121" s="333" t="e">
        <f>AJ94</f>
        <v>#REF!</v>
      </c>
      <c r="AK121" s="339"/>
      <c r="AL121" s="94"/>
      <c r="AM121" s="333" t="e">
        <f>AM94</f>
        <v>#REF!</v>
      </c>
      <c r="AN121" s="339"/>
      <c r="AO121" s="94"/>
      <c r="AP121" s="333" t="e">
        <f>AP94</f>
        <v>#REF!</v>
      </c>
      <c r="AQ121" s="339"/>
      <c r="AR121" s="94"/>
      <c r="AS121" s="333" t="e">
        <f>AS94</f>
        <v>#REF!</v>
      </c>
      <c r="AT121" s="462"/>
      <c r="AU121" s="659"/>
      <c r="AV121" s="757" t="e">
        <f>SUM(H121:AS121)</f>
        <v>#REF!</v>
      </c>
      <c r="AW121" s="13" t="e">
        <f>AV121=ИП_Новое!BF62</f>
        <v>#REF!</v>
      </c>
    </row>
    <row r="122" spans="1:49" s="13" customFormat="1" ht="15.75" thickBot="1">
      <c r="A122" s="4" t="s">
        <v>311</v>
      </c>
      <c r="B122" s="5" t="s">
        <v>310</v>
      </c>
      <c r="C122" s="6" t="s">
        <v>63</v>
      </c>
      <c r="D122" s="589"/>
      <c r="E122" s="590"/>
      <c r="F122" s="591"/>
      <c r="G122" s="589"/>
      <c r="H122" s="590">
        <f>H103</f>
        <v>0</v>
      </c>
      <c r="I122" s="591" t="e">
        <f>I103</f>
        <v>#REF!</v>
      </c>
      <c r="J122" s="589"/>
      <c r="K122" s="590">
        <f>K103</f>
        <v>0</v>
      </c>
      <c r="L122" s="591" t="e">
        <f>L103</f>
        <v>#REF!</v>
      </c>
      <c r="M122" s="589"/>
      <c r="N122" s="590">
        <f>N103</f>
        <v>0</v>
      </c>
      <c r="O122" s="591" t="e">
        <f>O103</f>
        <v>#REF!</v>
      </c>
      <c r="P122" s="589"/>
      <c r="Q122" s="590">
        <f>Q103</f>
        <v>0</v>
      </c>
      <c r="R122" s="706" t="e">
        <f>R103</f>
        <v>#REF!</v>
      </c>
      <c r="S122" s="589"/>
      <c r="T122" s="590">
        <f>T103</f>
        <v>0</v>
      </c>
      <c r="U122" s="591" t="e">
        <f>U103</f>
        <v>#REF!</v>
      </c>
      <c r="V122" s="589"/>
      <c r="W122" s="590">
        <f>W103</f>
        <v>0</v>
      </c>
      <c r="X122" s="591" t="e">
        <f>X103</f>
        <v>#REF!</v>
      </c>
      <c r="Y122" s="589"/>
      <c r="Z122" s="590">
        <f>Z103</f>
        <v>0</v>
      </c>
      <c r="AA122" s="706" t="e">
        <f>AA103</f>
        <v>#REF!</v>
      </c>
      <c r="AB122" s="589"/>
      <c r="AC122" s="590">
        <f>AC103</f>
        <v>0</v>
      </c>
      <c r="AD122" s="591" t="e">
        <f>AD103</f>
        <v>#REF!</v>
      </c>
      <c r="AE122" s="589"/>
      <c r="AF122" s="590">
        <f>AF103</f>
        <v>0</v>
      </c>
      <c r="AG122" s="591" t="e">
        <f>AG103</f>
        <v>#REF!</v>
      </c>
      <c r="AH122" s="589"/>
      <c r="AI122" s="590">
        <f>AI103</f>
        <v>0</v>
      </c>
      <c r="AJ122" s="591" t="e">
        <f>AJ103</f>
        <v>#REF!</v>
      </c>
      <c r="AK122" s="589"/>
      <c r="AL122" s="590">
        <f>AL103</f>
        <v>0</v>
      </c>
      <c r="AM122" s="591" t="e">
        <f>AM103</f>
        <v>#REF!</v>
      </c>
      <c r="AN122" s="589"/>
      <c r="AO122" s="590">
        <f>AO103</f>
        <v>0</v>
      </c>
      <c r="AP122" s="591" t="e">
        <f>AP103</f>
        <v>#REF!</v>
      </c>
      <c r="AQ122" s="589"/>
      <c r="AR122" s="590">
        <f>AR103</f>
        <v>0</v>
      </c>
      <c r="AS122" s="591">
        <f>AS103</f>
        <v>0</v>
      </c>
      <c r="AT122" s="746"/>
      <c r="AU122" s="742"/>
      <c r="AV122" s="758" t="e">
        <f>SUM(H122:AS122)</f>
        <v>#REF!</v>
      </c>
      <c r="AW122" s="13" t="e">
        <f>AV122='%_Нов'!AJ344</f>
        <v>#REF!</v>
      </c>
    </row>
    <row r="123" spans="1:49" s="161" customFormat="1" ht="31.5" hidden="1" customHeight="1">
      <c r="A123" s="155"/>
      <c r="B123" s="156" t="s">
        <v>158</v>
      </c>
      <c r="C123" s="157" t="s">
        <v>83</v>
      </c>
      <c r="D123" s="158"/>
      <c r="E123" s="158"/>
      <c r="F123" s="158"/>
      <c r="G123" s="195"/>
      <c r="H123" s="159">
        <v>1738.93</v>
      </c>
      <c r="I123" s="159"/>
      <c r="J123" s="274"/>
      <c r="K123" s="274">
        <v>1738.93</v>
      </c>
      <c r="L123" s="274"/>
      <c r="M123" s="274"/>
      <c r="N123" s="274">
        <v>1738.93</v>
      </c>
      <c r="O123" s="274"/>
      <c r="P123" s="274"/>
      <c r="Q123" s="274">
        <v>1738.93</v>
      </c>
      <c r="R123" s="274"/>
      <c r="S123" s="274"/>
      <c r="T123" s="274">
        <v>1738.93</v>
      </c>
      <c r="U123" s="274"/>
      <c r="V123" s="274"/>
      <c r="W123" s="274">
        <v>1738.93</v>
      </c>
      <c r="X123" s="274"/>
      <c r="Y123" s="274"/>
      <c r="Z123" s="274">
        <v>1738.93</v>
      </c>
      <c r="AA123" s="274"/>
      <c r="AB123" s="274"/>
      <c r="AC123" s="274">
        <v>1738.93</v>
      </c>
      <c r="AD123" s="274"/>
      <c r="AE123" s="274"/>
      <c r="AF123" s="274">
        <v>1738.93</v>
      </c>
      <c r="AG123" s="416"/>
      <c r="AH123" s="274"/>
      <c r="AI123" s="274">
        <v>1738.93</v>
      </c>
      <c r="AJ123" s="274"/>
      <c r="AK123" s="274"/>
      <c r="AL123" s="274">
        <v>1738.93</v>
      </c>
      <c r="AM123" s="274"/>
      <c r="AN123" s="274"/>
      <c r="AO123" s="274">
        <v>1738.93</v>
      </c>
      <c r="AP123" s="274"/>
      <c r="AQ123" s="274"/>
      <c r="AR123" s="274">
        <v>1738.93</v>
      </c>
      <c r="AS123" s="274"/>
      <c r="AT123" s="160"/>
      <c r="AU123" s="160"/>
      <c r="AV123" s="464"/>
    </row>
    <row r="124" spans="1:49" s="161" customFormat="1" ht="36" hidden="1">
      <c r="A124" s="155"/>
      <c r="B124" s="156" t="s">
        <v>159</v>
      </c>
      <c r="C124" s="157"/>
      <c r="D124" s="23"/>
      <c r="E124" s="23"/>
      <c r="F124" s="23"/>
      <c r="G124" s="186"/>
      <c r="H124" s="40" t="e">
        <f>H110/#REF!</f>
        <v>#REF!</v>
      </c>
      <c r="I124" s="40"/>
      <c r="J124" s="275"/>
      <c r="K124" s="275" t="e">
        <f>K110/F123</f>
        <v>#DIV/0!</v>
      </c>
      <c r="L124" s="275"/>
      <c r="M124" s="275"/>
      <c r="N124" s="275" t="e">
        <f>N110/I123</f>
        <v>#DIV/0!</v>
      </c>
      <c r="O124" s="114"/>
      <c r="P124" s="114"/>
      <c r="Q124" s="114" t="e">
        <f>Q110/L123</f>
        <v>#DIV/0!</v>
      </c>
      <c r="R124" s="114"/>
      <c r="S124" s="114"/>
      <c r="T124" s="114" t="e">
        <f>T110/O123</f>
        <v>#DIV/0!</v>
      </c>
      <c r="U124" s="114"/>
      <c r="V124" s="114"/>
      <c r="W124" s="114" t="e">
        <f>W110/R123</f>
        <v>#DIV/0!</v>
      </c>
      <c r="X124" s="114"/>
      <c r="Y124" s="114"/>
      <c r="Z124" s="114" t="e">
        <f>Z110/U123</f>
        <v>#DIV/0!</v>
      </c>
      <c r="AA124" s="114"/>
      <c r="AB124" s="114"/>
      <c r="AC124" s="114" t="e">
        <f>AC110/X123</f>
        <v>#DIV/0!</v>
      </c>
      <c r="AD124" s="114"/>
      <c r="AE124" s="114"/>
      <c r="AF124" s="114" t="e">
        <f>AF110/AA123</f>
        <v>#DIV/0!</v>
      </c>
      <c r="AG124" s="401"/>
      <c r="AH124" s="114"/>
      <c r="AI124" s="114" t="e">
        <f>AI110/AD123</f>
        <v>#DIV/0!</v>
      </c>
      <c r="AJ124" s="114"/>
      <c r="AK124" s="114"/>
      <c r="AL124" s="114" t="e">
        <f>AL110/AG123</f>
        <v>#DIV/0!</v>
      </c>
      <c r="AM124" s="114"/>
      <c r="AN124" s="114"/>
      <c r="AO124" s="114" t="e">
        <f>AO110/AJ123</f>
        <v>#DIV/0!</v>
      </c>
      <c r="AP124" s="114"/>
      <c r="AQ124" s="114"/>
      <c r="AR124" s="114" t="e">
        <f>AR110/AM123</f>
        <v>#DIV/0!</v>
      </c>
      <c r="AS124" s="114"/>
      <c r="AT124" s="162"/>
      <c r="AU124" s="162"/>
      <c r="AV124" s="458"/>
    </row>
    <row r="125" spans="1:49">
      <c r="A125" s="57"/>
      <c r="B125" s="58" t="s">
        <v>160</v>
      </c>
      <c r="C125" s="62"/>
      <c r="D125" s="14"/>
      <c r="E125" s="14"/>
      <c r="F125" s="14"/>
      <c r="G125" s="183"/>
      <c r="H125" s="139"/>
      <c r="I125" s="139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406"/>
      <c r="AH125" s="273"/>
      <c r="AI125" s="273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163"/>
      <c r="AU125" s="163"/>
      <c r="AV125" s="222"/>
    </row>
    <row r="126" spans="1:49">
      <c r="A126" s="151"/>
      <c r="B126" s="164" t="s">
        <v>161</v>
      </c>
      <c r="C126" s="62"/>
      <c r="D126" s="14"/>
      <c r="E126" s="14"/>
      <c r="F126" s="14"/>
      <c r="G126" s="285">
        <v>1.04</v>
      </c>
      <c r="H126" s="285">
        <v>1.04</v>
      </c>
      <c r="I126" s="285">
        <v>1.04</v>
      </c>
      <c r="J126" s="165">
        <v>1.04</v>
      </c>
      <c r="K126" s="167">
        <v>1.04</v>
      </c>
      <c r="L126" s="167">
        <v>1.04</v>
      </c>
      <c r="M126" s="167">
        <v>1.04</v>
      </c>
      <c r="N126" s="167">
        <v>1.04</v>
      </c>
      <c r="O126" s="167">
        <v>1.04</v>
      </c>
      <c r="P126" s="167">
        <v>1.04</v>
      </c>
      <c r="Q126" s="167">
        <v>1.04</v>
      </c>
      <c r="R126" s="167">
        <v>1.04</v>
      </c>
      <c r="S126" s="167">
        <v>1.04</v>
      </c>
      <c r="T126" s="167">
        <v>1.04</v>
      </c>
      <c r="U126" s="167">
        <v>1.04</v>
      </c>
      <c r="V126" s="167">
        <v>1.04</v>
      </c>
      <c r="W126" s="167">
        <v>1.04</v>
      </c>
      <c r="X126" s="167">
        <v>1.04</v>
      </c>
      <c r="Y126" s="167">
        <v>1.04</v>
      </c>
      <c r="Z126" s="167">
        <v>1.04</v>
      </c>
      <c r="AA126" s="167">
        <v>1.04</v>
      </c>
      <c r="AB126" s="167">
        <v>1.04</v>
      </c>
      <c r="AC126" s="167">
        <v>1.04</v>
      </c>
      <c r="AD126" s="167">
        <v>1.04</v>
      </c>
      <c r="AE126" s="167">
        <v>1.04</v>
      </c>
      <c r="AF126" s="167">
        <v>1.04</v>
      </c>
      <c r="AG126" s="166">
        <v>1.04</v>
      </c>
      <c r="AH126" s="167">
        <v>1.04</v>
      </c>
      <c r="AI126" s="167">
        <v>1.04</v>
      </c>
      <c r="AJ126" s="167">
        <v>1.04</v>
      </c>
      <c r="AK126" s="167">
        <v>1.04</v>
      </c>
      <c r="AL126" s="167">
        <v>1.04</v>
      </c>
      <c r="AM126" s="167">
        <v>1.04</v>
      </c>
      <c r="AN126" s="167">
        <v>1.04</v>
      </c>
      <c r="AO126" s="167">
        <v>1.04</v>
      </c>
      <c r="AP126" s="167">
        <v>1.04</v>
      </c>
      <c r="AQ126" s="167">
        <v>1.04</v>
      </c>
      <c r="AR126" s="167">
        <v>1.04</v>
      </c>
      <c r="AS126" s="167">
        <v>1.04</v>
      </c>
      <c r="AV126" s="129"/>
    </row>
    <row r="127" spans="1:49">
      <c r="A127" s="1752"/>
      <c r="B127" s="164" t="s">
        <v>162</v>
      </c>
      <c r="C127" s="62"/>
      <c r="D127" s="14"/>
      <c r="E127" s="14"/>
      <c r="F127" s="14"/>
      <c r="G127" s="184">
        <v>1.04</v>
      </c>
      <c r="H127" s="184">
        <v>1.04</v>
      </c>
      <c r="I127" s="184">
        <v>1.04</v>
      </c>
      <c r="J127" s="166">
        <v>1.04</v>
      </c>
      <c r="K127" s="167">
        <v>1.04</v>
      </c>
      <c r="L127" s="167">
        <v>1.04</v>
      </c>
      <c r="M127" s="167">
        <v>1.04</v>
      </c>
      <c r="N127" s="167">
        <v>1.04</v>
      </c>
      <c r="O127" s="167">
        <v>1.04</v>
      </c>
      <c r="P127" s="167">
        <v>1.04</v>
      </c>
      <c r="Q127" s="167">
        <v>1.04</v>
      </c>
      <c r="R127" s="167">
        <v>1.04</v>
      </c>
      <c r="S127" s="167">
        <v>1.04</v>
      </c>
      <c r="T127" s="167">
        <v>1.04</v>
      </c>
      <c r="U127" s="167">
        <v>1.04</v>
      </c>
      <c r="V127" s="167">
        <v>1.04</v>
      </c>
      <c r="W127" s="167">
        <v>1.04</v>
      </c>
      <c r="X127" s="167">
        <v>1.04</v>
      </c>
      <c r="Y127" s="167">
        <v>1.04</v>
      </c>
      <c r="Z127" s="167">
        <v>1.04</v>
      </c>
      <c r="AA127" s="167">
        <v>1.04</v>
      </c>
      <c r="AB127" s="167">
        <v>1.04</v>
      </c>
      <c r="AC127" s="167">
        <v>1.04</v>
      </c>
      <c r="AD127" s="167">
        <v>1.04</v>
      </c>
      <c r="AE127" s="167">
        <v>1.04</v>
      </c>
      <c r="AF127" s="167">
        <v>1.04</v>
      </c>
      <c r="AG127" s="166">
        <v>1.04</v>
      </c>
      <c r="AH127" s="167">
        <v>1.04</v>
      </c>
      <c r="AI127" s="167">
        <v>1.04</v>
      </c>
      <c r="AJ127" s="167">
        <v>1.04</v>
      </c>
      <c r="AK127" s="167">
        <v>1.04</v>
      </c>
      <c r="AL127" s="167">
        <v>1.04</v>
      </c>
      <c r="AM127" s="167">
        <v>1.04</v>
      </c>
      <c r="AN127" s="167">
        <v>1.04</v>
      </c>
      <c r="AO127" s="167">
        <v>1.04</v>
      </c>
      <c r="AP127" s="167">
        <v>1.04</v>
      </c>
      <c r="AQ127" s="167">
        <v>1.04</v>
      </c>
      <c r="AR127" s="167">
        <v>1.04</v>
      </c>
      <c r="AS127" s="167">
        <v>1.04</v>
      </c>
      <c r="AT127" s="61"/>
      <c r="AU127" s="61"/>
      <c r="AV127" s="129"/>
    </row>
    <row r="128" spans="1:49" ht="24">
      <c r="A128" s="1753"/>
      <c r="B128" s="164" t="s">
        <v>163</v>
      </c>
      <c r="C128" s="62"/>
      <c r="D128" s="14"/>
      <c r="E128" s="14"/>
      <c r="F128" s="14"/>
      <c r="G128" s="184">
        <v>1.04</v>
      </c>
      <c r="H128" s="184">
        <v>1.04</v>
      </c>
      <c r="I128" s="184">
        <v>1.04</v>
      </c>
      <c r="J128" s="167">
        <v>1.04</v>
      </c>
      <c r="K128" s="167">
        <v>1.04</v>
      </c>
      <c r="L128" s="167">
        <v>1.04</v>
      </c>
      <c r="M128" s="167">
        <v>1.04</v>
      </c>
      <c r="N128" s="167">
        <v>1.04</v>
      </c>
      <c r="O128" s="167">
        <v>1.04</v>
      </c>
      <c r="P128" s="167">
        <v>1.04</v>
      </c>
      <c r="Q128" s="167">
        <v>1.04</v>
      </c>
      <c r="R128" s="167">
        <v>1.04</v>
      </c>
      <c r="S128" s="167">
        <v>1.04</v>
      </c>
      <c r="T128" s="167">
        <v>1.04</v>
      </c>
      <c r="U128" s="167">
        <v>1.04</v>
      </c>
      <c r="V128" s="167">
        <v>1.04</v>
      </c>
      <c r="W128" s="167">
        <v>1.04</v>
      </c>
      <c r="X128" s="167">
        <v>1.04</v>
      </c>
      <c r="Y128" s="167">
        <v>1.04</v>
      </c>
      <c r="Z128" s="167">
        <v>1.04</v>
      </c>
      <c r="AA128" s="167">
        <v>1.04</v>
      </c>
      <c r="AB128" s="167">
        <v>1.04</v>
      </c>
      <c r="AC128" s="167">
        <v>1.04</v>
      </c>
      <c r="AD128" s="167">
        <v>1.04</v>
      </c>
      <c r="AE128" s="167">
        <v>1.04</v>
      </c>
      <c r="AF128" s="167">
        <v>1.04</v>
      </c>
      <c r="AG128" s="166">
        <v>1.04</v>
      </c>
      <c r="AH128" s="167">
        <v>1.04</v>
      </c>
      <c r="AI128" s="167">
        <v>1.04</v>
      </c>
      <c r="AJ128" s="167">
        <v>1.04</v>
      </c>
      <c r="AK128" s="167">
        <v>1.04</v>
      </c>
      <c r="AL128" s="167">
        <v>1.04</v>
      </c>
      <c r="AM128" s="167">
        <v>1.04</v>
      </c>
      <c r="AN128" s="167">
        <v>1.04</v>
      </c>
      <c r="AO128" s="167">
        <v>1.04</v>
      </c>
      <c r="AP128" s="167">
        <v>1.04</v>
      </c>
      <c r="AQ128" s="167">
        <v>1.04</v>
      </c>
      <c r="AR128" s="167">
        <v>1.04</v>
      </c>
      <c r="AS128" s="167">
        <v>1.04</v>
      </c>
      <c r="AT128" s="61"/>
      <c r="AU128" s="61"/>
      <c r="AV128" s="129"/>
    </row>
    <row r="129" spans="1:48" s="13" customFormat="1" ht="24">
      <c r="A129" s="1754"/>
      <c r="B129" s="168" t="s">
        <v>164</v>
      </c>
      <c r="C129" s="6"/>
      <c r="D129" s="48"/>
      <c r="E129" s="48"/>
      <c r="F129" s="48"/>
      <c r="G129" s="277">
        <v>1.04</v>
      </c>
      <c r="H129" s="277">
        <v>1.04</v>
      </c>
      <c r="I129" s="277">
        <v>1.04</v>
      </c>
      <c r="J129" s="278">
        <v>1.04</v>
      </c>
      <c r="K129" s="167">
        <v>1.04</v>
      </c>
      <c r="L129" s="167">
        <v>1.04</v>
      </c>
      <c r="M129" s="167">
        <v>1.04</v>
      </c>
      <c r="N129" s="167">
        <v>1.04</v>
      </c>
      <c r="O129" s="167">
        <v>1.04</v>
      </c>
      <c r="P129" s="167">
        <v>1.04</v>
      </c>
      <c r="Q129" s="167">
        <v>1.04</v>
      </c>
      <c r="R129" s="167">
        <v>1.04</v>
      </c>
      <c r="S129" s="167">
        <v>1.04</v>
      </c>
      <c r="T129" s="167">
        <v>1.04</v>
      </c>
      <c r="U129" s="167">
        <v>1.04</v>
      </c>
      <c r="V129" s="167">
        <v>1.04</v>
      </c>
      <c r="W129" s="167">
        <v>1.04</v>
      </c>
      <c r="X129" s="167">
        <v>1.04</v>
      </c>
      <c r="Y129" s="167">
        <v>1.04</v>
      </c>
      <c r="Z129" s="167">
        <v>1.04</v>
      </c>
      <c r="AA129" s="167">
        <v>1.04</v>
      </c>
      <c r="AB129" s="167">
        <v>1.04</v>
      </c>
      <c r="AC129" s="167">
        <v>1.04</v>
      </c>
      <c r="AD129" s="167">
        <v>1.04</v>
      </c>
      <c r="AE129" s="167">
        <v>1.04</v>
      </c>
      <c r="AF129" s="167">
        <v>1.04</v>
      </c>
      <c r="AG129" s="166">
        <v>1.04</v>
      </c>
      <c r="AH129" s="167">
        <v>1.04</v>
      </c>
      <c r="AI129" s="167">
        <v>1.04</v>
      </c>
      <c r="AJ129" s="167">
        <v>1.04</v>
      </c>
      <c r="AK129" s="167">
        <v>1.04</v>
      </c>
      <c r="AL129" s="167">
        <v>1.04</v>
      </c>
      <c r="AM129" s="167">
        <v>1.04</v>
      </c>
      <c r="AN129" s="167">
        <v>1.04</v>
      </c>
      <c r="AO129" s="167">
        <v>1.04</v>
      </c>
      <c r="AP129" s="167">
        <v>1.04</v>
      </c>
      <c r="AQ129" s="167">
        <v>1.04</v>
      </c>
      <c r="AR129" s="167">
        <v>1.04</v>
      </c>
      <c r="AS129" s="167">
        <v>1.04</v>
      </c>
      <c r="AT129" s="113"/>
      <c r="AU129" s="113"/>
      <c r="AV129" s="465"/>
    </row>
    <row r="130" spans="1:48">
      <c r="A130" s="1752"/>
      <c r="B130" s="164" t="s">
        <v>165</v>
      </c>
      <c r="C130" s="62"/>
      <c r="D130" s="14"/>
      <c r="E130" s="14"/>
      <c r="F130" s="14"/>
      <c r="G130" s="184">
        <v>1.04</v>
      </c>
      <c r="H130" s="184">
        <v>1.04</v>
      </c>
      <c r="I130" s="184">
        <v>1.04</v>
      </c>
      <c r="J130" s="167">
        <v>1.04</v>
      </c>
      <c r="K130" s="167">
        <v>1.04</v>
      </c>
      <c r="L130" s="167">
        <v>1.04</v>
      </c>
      <c r="M130" s="167">
        <v>1.04</v>
      </c>
      <c r="N130" s="167">
        <v>1.04</v>
      </c>
      <c r="O130" s="167">
        <v>1.04</v>
      </c>
      <c r="P130" s="167">
        <v>1.04</v>
      </c>
      <c r="Q130" s="167">
        <v>1.04</v>
      </c>
      <c r="R130" s="167">
        <v>1.04</v>
      </c>
      <c r="S130" s="167">
        <v>1.04</v>
      </c>
      <c r="T130" s="167">
        <v>1.04</v>
      </c>
      <c r="U130" s="167">
        <v>1.04</v>
      </c>
      <c r="V130" s="167">
        <v>1.04</v>
      </c>
      <c r="W130" s="167">
        <v>1.04</v>
      </c>
      <c r="X130" s="167">
        <v>1.04</v>
      </c>
      <c r="Y130" s="167">
        <v>1.04</v>
      </c>
      <c r="Z130" s="167">
        <v>1.04</v>
      </c>
      <c r="AA130" s="167">
        <v>1.04</v>
      </c>
      <c r="AB130" s="167">
        <v>1.04</v>
      </c>
      <c r="AC130" s="167">
        <v>1.04</v>
      </c>
      <c r="AD130" s="167">
        <v>1.04</v>
      </c>
      <c r="AE130" s="167">
        <v>1.04</v>
      </c>
      <c r="AF130" s="167">
        <v>1.04</v>
      </c>
      <c r="AG130" s="166">
        <v>1.04</v>
      </c>
      <c r="AH130" s="167">
        <v>1.04</v>
      </c>
      <c r="AI130" s="167">
        <v>1.04</v>
      </c>
      <c r="AJ130" s="167">
        <v>1.04</v>
      </c>
      <c r="AK130" s="167">
        <v>1.04</v>
      </c>
      <c r="AL130" s="167">
        <v>1.04</v>
      </c>
      <c r="AM130" s="167">
        <v>1.04</v>
      </c>
      <c r="AN130" s="167">
        <v>1.04</v>
      </c>
      <c r="AO130" s="167">
        <v>1.04</v>
      </c>
      <c r="AP130" s="167">
        <v>1.04</v>
      </c>
      <c r="AQ130" s="167">
        <v>1.04</v>
      </c>
      <c r="AR130" s="167">
        <v>1.04</v>
      </c>
      <c r="AS130" s="167">
        <v>1.04</v>
      </c>
      <c r="AT130" s="169"/>
      <c r="AU130" s="169"/>
      <c r="AV130" s="129"/>
    </row>
    <row r="131" spans="1:48">
      <c r="A131" s="1753"/>
      <c r="B131" s="58"/>
      <c r="C131" s="62"/>
      <c r="D131" s="14"/>
      <c r="E131" s="128">
        <f>E106/D106</f>
        <v>0.93738990936789468</v>
      </c>
      <c r="F131" s="128">
        <f>F106/D106</f>
        <v>6.261009063210525E-2</v>
      </c>
      <c r="G131" s="183"/>
      <c r="H131" s="80"/>
      <c r="I131" s="8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389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61"/>
      <c r="AU131" s="61"/>
      <c r="AV131" s="129"/>
    </row>
    <row r="132" spans="1:48" s="175" customFormat="1">
      <c r="A132" s="1754"/>
      <c r="B132" s="170"/>
      <c r="C132" s="171"/>
      <c r="D132" s="48"/>
      <c r="E132" s="48"/>
      <c r="F132" s="48"/>
      <c r="G132" s="187"/>
      <c r="H132" s="172"/>
      <c r="I132" s="172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391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173"/>
      <c r="AU132" s="173"/>
      <c r="AV132" s="434"/>
    </row>
    <row r="133" spans="1:48">
      <c r="A133" s="57"/>
      <c r="B133" s="58"/>
      <c r="C133" s="62"/>
      <c r="D133" s="14"/>
      <c r="E133" s="14"/>
      <c r="F133" s="14"/>
      <c r="G133" s="183"/>
      <c r="H133" s="80"/>
      <c r="I133" s="8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389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61"/>
      <c r="AU133" s="61"/>
      <c r="AV133" s="129"/>
    </row>
    <row r="134" spans="1:48">
      <c r="A134" s="57"/>
      <c r="B134" s="58"/>
      <c r="C134" s="62"/>
      <c r="D134" s="116"/>
      <c r="E134" s="116"/>
      <c r="F134" s="116"/>
      <c r="G134" s="196"/>
      <c r="H134" s="176"/>
      <c r="I134" s="1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417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177"/>
      <c r="AU134" s="177"/>
      <c r="AV134" s="129"/>
    </row>
    <row r="135" spans="1:48">
      <c r="A135" s="151"/>
      <c r="B135" s="152"/>
      <c r="C135" s="153"/>
      <c r="D135" s="108"/>
      <c r="E135" s="108"/>
      <c r="F135" s="108"/>
      <c r="G135" s="191"/>
      <c r="H135" s="149"/>
      <c r="I135" s="149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</row>
    <row r="136" spans="1:48">
      <c r="A136" s="151"/>
      <c r="B136" s="152"/>
      <c r="C136" s="153"/>
      <c r="D136" s="108"/>
      <c r="E136" s="108"/>
      <c r="F136" s="108"/>
      <c r="G136" s="191"/>
      <c r="H136" s="149"/>
      <c r="I136" s="149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</row>
    <row r="137" spans="1:48">
      <c r="A137" s="151"/>
      <c r="B137" s="152"/>
      <c r="C137" s="153"/>
      <c r="D137" s="108"/>
      <c r="E137" s="108"/>
      <c r="F137" s="108"/>
      <c r="G137" s="191"/>
      <c r="H137" s="149"/>
      <c r="I137" s="149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</row>
    <row r="138" spans="1:48">
      <c r="A138" s="151"/>
      <c r="B138" s="152"/>
      <c r="C138" s="153"/>
      <c r="D138" s="108"/>
      <c r="E138" s="108"/>
      <c r="F138" s="108"/>
      <c r="G138" s="191"/>
      <c r="H138" s="149"/>
      <c r="I138" s="149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</row>
    <row r="139" spans="1:48">
      <c r="A139" s="151"/>
      <c r="B139" s="152"/>
      <c r="C139" s="153"/>
      <c r="D139" s="108"/>
      <c r="E139" s="108"/>
      <c r="F139" s="108"/>
      <c r="G139" s="191"/>
      <c r="H139" s="149"/>
      <c r="I139" s="149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</row>
    <row r="140" spans="1:48">
      <c r="A140" s="151"/>
      <c r="B140" s="152"/>
      <c r="C140" s="153"/>
      <c r="D140" s="108"/>
      <c r="E140" s="108"/>
      <c r="F140" s="108"/>
      <c r="G140" s="191"/>
      <c r="H140" s="149"/>
      <c r="I140" s="149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</row>
    <row r="141" spans="1:48">
      <c r="A141" s="151"/>
      <c r="B141" s="152"/>
      <c r="C141" s="153"/>
      <c r="D141" s="108"/>
      <c r="E141" s="108"/>
      <c r="F141" s="108"/>
      <c r="G141" s="191"/>
      <c r="H141" s="149"/>
      <c r="I141" s="149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</row>
    <row r="142" spans="1:48">
      <c r="A142" s="151"/>
      <c r="B142" s="152"/>
      <c r="C142" s="153"/>
      <c r="D142" s="108"/>
      <c r="E142" s="108"/>
      <c r="F142" s="108"/>
      <c r="G142" s="191"/>
      <c r="H142" s="149"/>
      <c r="I142" s="149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</row>
    <row r="143" spans="1:48">
      <c r="A143" s="151"/>
      <c r="B143" s="152"/>
      <c r="C143" s="153"/>
      <c r="D143" s="108"/>
      <c r="E143" s="108"/>
      <c r="F143" s="108"/>
      <c r="G143" s="191"/>
      <c r="H143" s="149"/>
      <c r="I143" s="149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</row>
    <row r="144" spans="1:48">
      <c r="A144" s="151"/>
      <c r="B144" s="152"/>
      <c r="C144" s="153"/>
      <c r="D144" s="108"/>
      <c r="E144" s="108"/>
      <c r="F144" s="108"/>
      <c r="G144" s="191"/>
      <c r="H144" s="149"/>
      <c r="I144" s="149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</row>
    <row r="145" spans="1:45">
      <c r="A145" s="151"/>
      <c r="B145" s="152"/>
      <c r="C145" s="153"/>
      <c r="D145" s="108"/>
      <c r="E145" s="108"/>
      <c r="F145" s="108"/>
      <c r="G145" s="191"/>
      <c r="H145" s="149"/>
      <c r="I145" s="149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</row>
    <row r="146" spans="1:45">
      <c r="A146" s="151"/>
      <c r="B146" s="152"/>
      <c r="C146" s="153"/>
      <c r="D146" s="108"/>
      <c r="E146" s="108"/>
      <c r="F146" s="108"/>
      <c r="G146" s="191"/>
      <c r="H146" s="149"/>
      <c r="I146" s="149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</row>
    <row r="147" spans="1:45">
      <c r="A147" s="151"/>
      <c r="B147" s="152"/>
      <c r="C147" s="153"/>
      <c r="D147" s="108"/>
      <c r="E147" s="108"/>
      <c r="F147" s="108"/>
      <c r="G147" s="191"/>
      <c r="H147" s="149"/>
      <c r="I147" s="149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</row>
    <row r="148" spans="1:45">
      <c r="A148" s="151"/>
      <c r="B148" s="152"/>
      <c r="C148" s="153"/>
      <c r="D148" s="108"/>
      <c r="E148" s="108"/>
      <c r="F148" s="108"/>
      <c r="G148" s="191"/>
      <c r="H148" s="149"/>
      <c r="I148" s="149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</row>
    <row r="149" spans="1:45">
      <c r="A149" s="151"/>
      <c r="B149" s="152"/>
      <c r="C149" s="153"/>
      <c r="D149" s="108"/>
      <c r="E149" s="108"/>
      <c r="F149" s="108"/>
      <c r="G149" s="191"/>
      <c r="H149" s="149"/>
      <c r="I149" s="149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</row>
    <row r="150" spans="1:45">
      <c r="H150" s="3">
        <f>H27*D111+D112*H28</f>
        <v>5813021.4138449859</v>
      </c>
      <c r="K150" s="13" t="e">
        <f ca="1">K27*G111+G112*K28</f>
        <v>#REF!</v>
      </c>
      <c r="N150" s="13" t="e">
        <f ca="1">N27*J111+J112*N28</f>
        <v>#REF!</v>
      </c>
      <c r="Q150" s="13" t="e">
        <f ca="1">Q27*M111+M112*Q28</f>
        <v>#REF!</v>
      </c>
      <c r="T150" s="13" t="e">
        <f ca="1">T27*P111+P112*T28</f>
        <v>#REF!</v>
      </c>
      <c r="W150" s="13" t="e">
        <f ca="1">W27*S111+S112*W28</f>
        <v>#REF!</v>
      </c>
      <c r="Z150" s="13" t="e">
        <f ca="1">Z27*V111+V112*Z28</f>
        <v>#REF!</v>
      </c>
      <c r="AC150" s="13" t="e">
        <f ca="1">AC27*Y111+Y112*AC28</f>
        <v>#REF!</v>
      </c>
      <c r="AF150" s="13" t="e">
        <f ca="1">AF27*AB111+AB112*AF28</f>
        <v>#REF!</v>
      </c>
      <c r="AI150" s="11" t="e">
        <f ca="1">AI27*AE111+AE112*AI28</f>
        <v>#REF!</v>
      </c>
      <c r="AL150" s="11" t="e">
        <f ca="1">AL27*AH111+AH112*AL28</f>
        <v>#REF!</v>
      </c>
      <c r="AO150" s="11" t="e">
        <f ca="1">AO27*AK111+AK112*AO28</f>
        <v>#REF!</v>
      </c>
      <c r="AR150" s="11" t="e">
        <f ca="1">AR27*AN111+AN112*AR28</f>
        <v>#REF!</v>
      </c>
    </row>
  </sheetData>
  <mergeCells count="20">
    <mergeCell ref="AN2:AP2"/>
    <mergeCell ref="AQ2:AS2"/>
    <mergeCell ref="AK2:AM2"/>
    <mergeCell ref="A4:C4"/>
    <mergeCell ref="B29:B30"/>
    <mergeCell ref="A31:C31"/>
    <mergeCell ref="A127:A129"/>
    <mergeCell ref="AE2:AG2"/>
    <mergeCell ref="AH2:AJ2"/>
    <mergeCell ref="A130:A132"/>
    <mergeCell ref="S2:U2"/>
    <mergeCell ref="V2:X2"/>
    <mergeCell ref="Y2:AA2"/>
    <mergeCell ref="AB2:AD2"/>
    <mergeCell ref="P2:R2"/>
    <mergeCell ref="A1:I1"/>
    <mergeCell ref="D2:F2"/>
    <mergeCell ref="G2:I2"/>
    <mergeCell ref="J2:L2"/>
    <mergeCell ref="M2:O2"/>
  </mergeCells>
  <printOptions horizontalCentered="1"/>
  <pageMargins left="0" right="0" top="0" bottom="0.19685039370078741" header="0" footer="0"/>
  <pageSetup paperSize="9" scale="25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8"/>
  <sheetViews>
    <sheetView view="pageBreakPreview" topLeftCell="A74" zoomScaleNormal="100" zoomScaleSheetLayoutView="100" workbookViewId="0">
      <selection activeCell="P71" sqref="P71"/>
    </sheetView>
  </sheetViews>
  <sheetFormatPr defaultColWidth="71.5703125" defaultRowHeight="12.75" outlineLevelRow="1" outlineLevelCol="1"/>
  <cols>
    <col min="1" max="1" width="6.140625" style="769" bestFit="1" customWidth="1"/>
    <col min="2" max="2" width="36.28515625" style="769" customWidth="1"/>
    <col min="3" max="3" width="4.42578125" style="769" customWidth="1"/>
    <col min="4" max="4" width="7.140625" style="769" customWidth="1"/>
    <col min="5" max="5" width="9.42578125" style="768" hidden="1" customWidth="1" outlineLevel="1"/>
    <col min="6" max="6" width="7.28515625" style="769" customWidth="1" outlineLevel="1"/>
    <col min="7" max="12" width="7.7109375" style="769" customWidth="1" outlineLevel="1"/>
    <col min="13" max="14" width="7.140625" style="769" customWidth="1" outlineLevel="1"/>
    <col min="15" max="18" width="7" style="769" customWidth="1"/>
    <col min="19" max="24" width="8.85546875" style="769" hidden="1" customWidth="1"/>
    <col min="25" max="26" width="8.85546875" style="774" hidden="1" customWidth="1"/>
    <col min="27" max="53" width="8.85546875" style="774" customWidth="1"/>
    <col min="54" max="56" width="71.5703125" style="769" customWidth="1"/>
    <col min="57" max="57" width="11.28515625" style="769" customWidth="1"/>
    <col min="58" max="80" width="11" style="769" customWidth="1"/>
    <col min="81" max="283" width="71.5703125" style="769"/>
    <col min="284" max="284" width="5.7109375" style="769" bestFit="1" customWidth="1"/>
    <col min="285" max="285" width="41.140625" style="769" customWidth="1"/>
    <col min="286" max="286" width="12.85546875" style="769" customWidth="1"/>
    <col min="287" max="287" width="10.85546875" style="769" customWidth="1"/>
    <col min="288" max="288" width="11.7109375" style="769" customWidth="1"/>
    <col min="289" max="289" width="13.28515625" style="769" customWidth="1"/>
    <col min="290" max="290" width="12.85546875" style="769" customWidth="1"/>
    <col min="291" max="291" width="13" style="769" customWidth="1"/>
    <col min="292" max="292" width="12.5703125" style="769" customWidth="1"/>
    <col min="293" max="293" width="12.42578125" style="769" customWidth="1"/>
    <col min="294" max="294" width="12.85546875" style="769" customWidth="1"/>
    <col min="295" max="295" width="13.28515625" style="769" customWidth="1"/>
    <col min="296" max="296" width="12.28515625" style="769" customWidth="1"/>
    <col min="297" max="297" width="12.7109375" style="769" customWidth="1"/>
    <col min="298" max="300" width="10" style="769" customWidth="1"/>
    <col min="301" max="308" width="9.85546875" style="769" customWidth="1"/>
    <col min="309" max="309" width="12.7109375" style="769" customWidth="1"/>
    <col min="310" max="539" width="71.5703125" style="769"/>
    <col min="540" max="540" width="5.7109375" style="769" bestFit="1" customWidth="1"/>
    <col min="541" max="541" width="41.140625" style="769" customWidth="1"/>
    <col min="542" max="542" width="12.85546875" style="769" customWidth="1"/>
    <col min="543" max="543" width="10.85546875" style="769" customWidth="1"/>
    <col min="544" max="544" width="11.7109375" style="769" customWidth="1"/>
    <col min="545" max="545" width="13.28515625" style="769" customWidth="1"/>
    <col min="546" max="546" width="12.85546875" style="769" customWidth="1"/>
    <col min="547" max="547" width="13" style="769" customWidth="1"/>
    <col min="548" max="548" width="12.5703125" style="769" customWidth="1"/>
    <col min="549" max="549" width="12.42578125" style="769" customWidth="1"/>
    <col min="550" max="550" width="12.85546875" style="769" customWidth="1"/>
    <col min="551" max="551" width="13.28515625" style="769" customWidth="1"/>
    <col min="552" max="552" width="12.28515625" style="769" customWidth="1"/>
    <col min="553" max="553" width="12.7109375" style="769" customWidth="1"/>
    <col min="554" max="556" width="10" style="769" customWidth="1"/>
    <col min="557" max="564" width="9.85546875" style="769" customWidth="1"/>
    <col min="565" max="565" width="12.7109375" style="769" customWidth="1"/>
    <col min="566" max="795" width="71.5703125" style="769"/>
    <col min="796" max="796" width="5.7109375" style="769" bestFit="1" customWidth="1"/>
    <col min="797" max="797" width="41.140625" style="769" customWidth="1"/>
    <col min="798" max="798" width="12.85546875" style="769" customWidth="1"/>
    <col min="799" max="799" width="10.85546875" style="769" customWidth="1"/>
    <col min="800" max="800" width="11.7109375" style="769" customWidth="1"/>
    <col min="801" max="801" width="13.28515625" style="769" customWidth="1"/>
    <col min="802" max="802" width="12.85546875" style="769" customWidth="1"/>
    <col min="803" max="803" width="13" style="769" customWidth="1"/>
    <col min="804" max="804" width="12.5703125" style="769" customWidth="1"/>
    <col min="805" max="805" width="12.42578125" style="769" customWidth="1"/>
    <col min="806" max="806" width="12.85546875" style="769" customWidth="1"/>
    <col min="807" max="807" width="13.28515625" style="769" customWidth="1"/>
    <col min="808" max="808" width="12.28515625" style="769" customWidth="1"/>
    <col min="809" max="809" width="12.7109375" style="769" customWidth="1"/>
    <col min="810" max="812" width="10" style="769" customWidth="1"/>
    <col min="813" max="820" width="9.85546875" style="769" customWidth="1"/>
    <col min="821" max="821" width="12.7109375" style="769" customWidth="1"/>
    <col min="822" max="1051" width="71.5703125" style="769"/>
    <col min="1052" max="1052" width="5.7109375" style="769" bestFit="1" customWidth="1"/>
    <col min="1053" max="1053" width="41.140625" style="769" customWidth="1"/>
    <col min="1054" max="1054" width="12.85546875" style="769" customWidth="1"/>
    <col min="1055" max="1055" width="10.85546875" style="769" customWidth="1"/>
    <col min="1056" max="1056" width="11.7109375" style="769" customWidth="1"/>
    <col min="1057" max="1057" width="13.28515625" style="769" customWidth="1"/>
    <col min="1058" max="1058" width="12.85546875" style="769" customWidth="1"/>
    <col min="1059" max="1059" width="13" style="769" customWidth="1"/>
    <col min="1060" max="1060" width="12.5703125" style="769" customWidth="1"/>
    <col min="1061" max="1061" width="12.42578125" style="769" customWidth="1"/>
    <col min="1062" max="1062" width="12.85546875" style="769" customWidth="1"/>
    <col min="1063" max="1063" width="13.28515625" style="769" customWidth="1"/>
    <col min="1064" max="1064" width="12.28515625" style="769" customWidth="1"/>
    <col min="1065" max="1065" width="12.7109375" style="769" customWidth="1"/>
    <col min="1066" max="1068" width="10" style="769" customWidth="1"/>
    <col min="1069" max="1076" width="9.85546875" style="769" customWidth="1"/>
    <col min="1077" max="1077" width="12.7109375" style="769" customWidth="1"/>
    <col min="1078" max="1307" width="71.5703125" style="769"/>
    <col min="1308" max="1308" width="5.7109375" style="769" bestFit="1" customWidth="1"/>
    <col min="1309" max="1309" width="41.140625" style="769" customWidth="1"/>
    <col min="1310" max="1310" width="12.85546875" style="769" customWidth="1"/>
    <col min="1311" max="1311" width="10.85546875" style="769" customWidth="1"/>
    <col min="1312" max="1312" width="11.7109375" style="769" customWidth="1"/>
    <col min="1313" max="1313" width="13.28515625" style="769" customWidth="1"/>
    <col min="1314" max="1314" width="12.85546875" style="769" customWidth="1"/>
    <col min="1315" max="1315" width="13" style="769" customWidth="1"/>
    <col min="1316" max="1316" width="12.5703125" style="769" customWidth="1"/>
    <col min="1317" max="1317" width="12.42578125" style="769" customWidth="1"/>
    <col min="1318" max="1318" width="12.85546875" style="769" customWidth="1"/>
    <col min="1319" max="1319" width="13.28515625" style="769" customWidth="1"/>
    <col min="1320" max="1320" width="12.28515625" style="769" customWidth="1"/>
    <col min="1321" max="1321" width="12.7109375" style="769" customWidth="1"/>
    <col min="1322" max="1324" width="10" style="769" customWidth="1"/>
    <col min="1325" max="1332" width="9.85546875" style="769" customWidth="1"/>
    <col min="1333" max="1333" width="12.7109375" style="769" customWidth="1"/>
    <col min="1334" max="1563" width="71.5703125" style="769"/>
    <col min="1564" max="1564" width="5.7109375" style="769" bestFit="1" customWidth="1"/>
    <col min="1565" max="1565" width="41.140625" style="769" customWidth="1"/>
    <col min="1566" max="1566" width="12.85546875" style="769" customWidth="1"/>
    <col min="1567" max="1567" width="10.85546875" style="769" customWidth="1"/>
    <col min="1568" max="1568" width="11.7109375" style="769" customWidth="1"/>
    <col min="1569" max="1569" width="13.28515625" style="769" customWidth="1"/>
    <col min="1570" max="1570" width="12.85546875" style="769" customWidth="1"/>
    <col min="1571" max="1571" width="13" style="769" customWidth="1"/>
    <col min="1572" max="1572" width="12.5703125" style="769" customWidth="1"/>
    <col min="1573" max="1573" width="12.42578125" style="769" customWidth="1"/>
    <col min="1574" max="1574" width="12.85546875" style="769" customWidth="1"/>
    <col min="1575" max="1575" width="13.28515625" style="769" customWidth="1"/>
    <col min="1576" max="1576" width="12.28515625" style="769" customWidth="1"/>
    <col min="1577" max="1577" width="12.7109375" style="769" customWidth="1"/>
    <col min="1578" max="1580" width="10" style="769" customWidth="1"/>
    <col min="1581" max="1588" width="9.85546875" style="769" customWidth="1"/>
    <col min="1589" max="1589" width="12.7109375" style="769" customWidth="1"/>
    <col min="1590" max="1819" width="71.5703125" style="769"/>
    <col min="1820" max="1820" width="5.7109375" style="769" bestFit="1" customWidth="1"/>
    <col min="1821" max="1821" width="41.140625" style="769" customWidth="1"/>
    <col min="1822" max="1822" width="12.85546875" style="769" customWidth="1"/>
    <col min="1823" max="1823" width="10.85546875" style="769" customWidth="1"/>
    <col min="1824" max="1824" width="11.7109375" style="769" customWidth="1"/>
    <col min="1825" max="1825" width="13.28515625" style="769" customWidth="1"/>
    <col min="1826" max="1826" width="12.85546875" style="769" customWidth="1"/>
    <col min="1827" max="1827" width="13" style="769" customWidth="1"/>
    <col min="1828" max="1828" width="12.5703125" style="769" customWidth="1"/>
    <col min="1829" max="1829" width="12.42578125" style="769" customWidth="1"/>
    <col min="1830" max="1830" width="12.85546875" style="769" customWidth="1"/>
    <col min="1831" max="1831" width="13.28515625" style="769" customWidth="1"/>
    <col min="1832" max="1832" width="12.28515625" style="769" customWidth="1"/>
    <col min="1833" max="1833" width="12.7109375" style="769" customWidth="1"/>
    <col min="1834" max="1836" width="10" style="769" customWidth="1"/>
    <col min="1837" max="1844" width="9.85546875" style="769" customWidth="1"/>
    <col min="1845" max="1845" width="12.7109375" style="769" customWidth="1"/>
    <col min="1846" max="2075" width="71.5703125" style="769"/>
    <col min="2076" max="2076" width="5.7109375" style="769" bestFit="1" customWidth="1"/>
    <col min="2077" max="2077" width="41.140625" style="769" customWidth="1"/>
    <col min="2078" max="2078" width="12.85546875" style="769" customWidth="1"/>
    <col min="2079" max="2079" width="10.85546875" style="769" customWidth="1"/>
    <col min="2080" max="2080" width="11.7109375" style="769" customWidth="1"/>
    <col min="2081" max="2081" width="13.28515625" style="769" customWidth="1"/>
    <col min="2082" max="2082" width="12.85546875" style="769" customWidth="1"/>
    <col min="2083" max="2083" width="13" style="769" customWidth="1"/>
    <col min="2084" max="2084" width="12.5703125" style="769" customWidth="1"/>
    <col min="2085" max="2085" width="12.42578125" style="769" customWidth="1"/>
    <col min="2086" max="2086" width="12.85546875" style="769" customWidth="1"/>
    <col min="2087" max="2087" width="13.28515625" style="769" customWidth="1"/>
    <col min="2088" max="2088" width="12.28515625" style="769" customWidth="1"/>
    <col min="2089" max="2089" width="12.7109375" style="769" customWidth="1"/>
    <col min="2090" max="2092" width="10" style="769" customWidth="1"/>
    <col min="2093" max="2100" width="9.85546875" style="769" customWidth="1"/>
    <col min="2101" max="2101" width="12.7109375" style="769" customWidth="1"/>
    <col min="2102" max="2331" width="71.5703125" style="769"/>
    <col min="2332" max="2332" width="5.7109375" style="769" bestFit="1" customWidth="1"/>
    <col min="2333" max="2333" width="41.140625" style="769" customWidth="1"/>
    <col min="2334" max="2334" width="12.85546875" style="769" customWidth="1"/>
    <col min="2335" max="2335" width="10.85546875" style="769" customWidth="1"/>
    <col min="2336" max="2336" width="11.7109375" style="769" customWidth="1"/>
    <col min="2337" max="2337" width="13.28515625" style="769" customWidth="1"/>
    <col min="2338" max="2338" width="12.85546875" style="769" customWidth="1"/>
    <col min="2339" max="2339" width="13" style="769" customWidth="1"/>
    <col min="2340" max="2340" width="12.5703125" style="769" customWidth="1"/>
    <col min="2341" max="2341" width="12.42578125" style="769" customWidth="1"/>
    <col min="2342" max="2342" width="12.85546875" style="769" customWidth="1"/>
    <col min="2343" max="2343" width="13.28515625" style="769" customWidth="1"/>
    <col min="2344" max="2344" width="12.28515625" style="769" customWidth="1"/>
    <col min="2345" max="2345" width="12.7109375" style="769" customWidth="1"/>
    <col min="2346" max="2348" width="10" style="769" customWidth="1"/>
    <col min="2349" max="2356" width="9.85546875" style="769" customWidth="1"/>
    <col min="2357" max="2357" width="12.7109375" style="769" customWidth="1"/>
    <col min="2358" max="2587" width="71.5703125" style="769"/>
    <col min="2588" max="2588" width="5.7109375" style="769" bestFit="1" customWidth="1"/>
    <col min="2589" max="2589" width="41.140625" style="769" customWidth="1"/>
    <col min="2590" max="2590" width="12.85546875" style="769" customWidth="1"/>
    <col min="2591" max="2591" width="10.85546875" style="769" customWidth="1"/>
    <col min="2592" max="2592" width="11.7109375" style="769" customWidth="1"/>
    <col min="2593" max="2593" width="13.28515625" style="769" customWidth="1"/>
    <col min="2594" max="2594" width="12.85546875" style="769" customWidth="1"/>
    <col min="2595" max="2595" width="13" style="769" customWidth="1"/>
    <col min="2596" max="2596" width="12.5703125" style="769" customWidth="1"/>
    <col min="2597" max="2597" width="12.42578125" style="769" customWidth="1"/>
    <col min="2598" max="2598" width="12.85546875" style="769" customWidth="1"/>
    <col min="2599" max="2599" width="13.28515625" style="769" customWidth="1"/>
    <col min="2600" max="2600" width="12.28515625" style="769" customWidth="1"/>
    <col min="2601" max="2601" width="12.7109375" style="769" customWidth="1"/>
    <col min="2602" max="2604" width="10" style="769" customWidth="1"/>
    <col min="2605" max="2612" width="9.85546875" style="769" customWidth="1"/>
    <col min="2613" max="2613" width="12.7109375" style="769" customWidth="1"/>
    <col min="2614" max="2843" width="71.5703125" style="769"/>
    <col min="2844" max="2844" width="5.7109375" style="769" bestFit="1" customWidth="1"/>
    <col min="2845" max="2845" width="41.140625" style="769" customWidth="1"/>
    <col min="2846" max="2846" width="12.85546875" style="769" customWidth="1"/>
    <col min="2847" max="2847" width="10.85546875" style="769" customWidth="1"/>
    <col min="2848" max="2848" width="11.7109375" style="769" customWidth="1"/>
    <col min="2849" max="2849" width="13.28515625" style="769" customWidth="1"/>
    <col min="2850" max="2850" width="12.85546875" style="769" customWidth="1"/>
    <col min="2851" max="2851" width="13" style="769" customWidth="1"/>
    <col min="2852" max="2852" width="12.5703125" style="769" customWidth="1"/>
    <col min="2853" max="2853" width="12.42578125" style="769" customWidth="1"/>
    <col min="2854" max="2854" width="12.85546875" style="769" customWidth="1"/>
    <col min="2855" max="2855" width="13.28515625" style="769" customWidth="1"/>
    <col min="2856" max="2856" width="12.28515625" style="769" customWidth="1"/>
    <col min="2857" max="2857" width="12.7109375" style="769" customWidth="1"/>
    <col min="2858" max="2860" width="10" style="769" customWidth="1"/>
    <col min="2861" max="2868" width="9.85546875" style="769" customWidth="1"/>
    <col min="2869" max="2869" width="12.7109375" style="769" customWidth="1"/>
    <col min="2870" max="3099" width="71.5703125" style="769"/>
    <col min="3100" max="3100" width="5.7109375" style="769" bestFit="1" customWidth="1"/>
    <col min="3101" max="3101" width="41.140625" style="769" customWidth="1"/>
    <col min="3102" max="3102" width="12.85546875" style="769" customWidth="1"/>
    <col min="3103" max="3103" width="10.85546875" style="769" customWidth="1"/>
    <col min="3104" max="3104" width="11.7109375" style="769" customWidth="1"/>
    <col min="3105" max="3105" width="13.28515625" style="769" customWidth="1"/>
    <col min="3106" max="3106" width="12.85546875" style="769" customWidth="1"/>
    <col min="3107" max="3107" width="13" style="769" customWidth="1"/>
    <col min="3108" max="3108" width="12.5703125" style="769" customWidth="1"/>
    <col min="3109" max="3109" width="12.42578125" style="769" customWidth="1"/>
    <col min="3110" max="3110" width="12.85546875" style="769" customWidth="1"/>
    <col min="3111" max="3111" width="13.28515625" style="769" customWidth="1"/>
    <col min="3112" max="3112" width="12.28515625" style="769" customWidth="1"/>
    <col min="3113" max="3113" width="12.7109375" style="769" customWidth="1"/>
    <col min="3114" max="3116" width="10" style="769" customWidth="1"/>
    <col min="3117" max="3124" width="9.85546875" style="769" customWidth="1"/>
    <col min="3125" max="3125" width="12.7109375" style="769" customWidth="1"/>
    <col min="3126" max="3355" width="71.5703125" style="769"/>
    <col min="3356" max="3356" width="5.7109375" style="769" bestFit="1" customWidth="1"/>
    <col min="3357" max="3357" width="41.140625" style="769" customWidth="1"/>
    <col min="3358" max="3358" width="12.85546875" style="769" customWidth="1"/>
    <col min="3359" max="3359" width="10.85546875" style="769" customWidth="1"/>
    <col min="3360" max="3360" width="11.7109375" style="769" customWidth="1"/>
    <col min="3361" max="3361" width="13.28515625" style="769" customWidth="1"/>
    <col min="3362" max="3362" width="12.85546875" style="769" customWidth="1"/>
    <col min="3363" max="3363" width="13" style="769" customWidth="1"/>
    <col min="3364" max="3364" width="12.5703125" style="769" customWidth="1"/>
    <col min="3365" max="3365" width="12.42578125" style="769" customWidth="1"/>
    <col min="3366" max="3366" width="12.85546875" style="769" customWidth="1"/>
    <col min="3367" max="3367" width="13.28515625" style="769" customWidth="1"/>
    <col min="3368" max="3368" width="12.28515625" style="769" customWidth="1"/>
    <col min="3369" max="3369" width="12.7109375" style="769" customWidth="1"/>
    <col min="3370" max="3372" width="10" style="769" customWidth="1"/>
    <col min="3373" max="3380" width="9.85546875" style="769" customWidth="1"/>
    <col min="3381" max="3381" width="12.7109375" style="769" customWidth="1"/>
    <col min="3382" max="3611" width="71.5703125" style="769"/>
    <col min="3612" max="3612" width="5.7109375" style="769" bestFit="1" customWidth="1"/>
    <col min="3613" max="3613" width="41.140625" style="769" customWidth="1"/>
    <col min="3614" max="3614" width="12.85546875" style="769" customWidth="1"/>
    <col min="3615" max="3615" width="10.85546875" style="769" customWidth="1"/>
    <col min="3616" max="3616" width="11.7109375" style="769" customWidth="1"/>
    <col min="3617" max="3617" width="13.28515625" style="769" customWidth="1"/>
    <col min="3618" max="3618" width="12.85546875" style="769" customWidth="1"/>
    <col min="3619" max="3619" width="13" style="769" customWidth="1"/>
    <col min="3620" max="3620" width="12.5703125" style="769" customWidth="1"/>
    <col min="3621" max="3621" width="12.42578125" style="769" customWidth="1"/>
    <col min="3622" max="3622" width="12.85546875" style="769" customWidth="1"/>
    <col min="3623" max="3623" width="13.28515625" style="769" customWidth="1"/>
    <col min="3624" max="3624" width="12.28515625" style="769" customWidth="1"/>
    <col min="3625" max="3625" width="12.7109375" style="769" customWidth="1"/>
    <col min="3626" max="3628" width="10" style="769" customWidth="1"/>
    <col min="3629" max="3636" width="9.85546875" style="769" customWidth="1"/>
    <col min="3637" max="3637" width="12.7109375" style="769" customWidth="1"/>
    <col min="3638" max="3867" width="71.5703125" style="769"/>
    <col min="3868" max="3868" width="5.7109375" style="769" bestFit="1" customWidth="1"/>
    <col min="3869" max="3869" width="41.140625" style="769" customWidth="1"/>
    <col min="3870" max="3870" width="12.85546875" style="769" customWidth="1"/>
    <col min="3871" max="3871" width="10.85546875" style="769" customWidth="1"/>
    <col min="3872" max="3872" width="11.7109375" style="769" customWidth="1"/>
    <col min="3873" max="3873" width="13.28515625" style="769" customWidth="1"/>
    <col min="3874" max="3874" width="12.85546875" style="769" customWidth="1"/>
    <col min="3875" max="3875" width="13" style="769" customWidth="1"/>
    <col min="3876" max="3876" width="12.5703125" style="769" customWidth="1"/>
    <col min="3877" max="3877" width="12.42578125" style="769" customWidth="1"/>
    <col min="3878" max="3878" width="12.85546875" style="769" customWidth="1"/>
    <col min="3879" max="3879" width="13.28515625" style="769" customWidth="1"/>
    <col min="3880" max="3880" width="12.28515625" style="769" customWidth="1"/>
    <col min="3881" max="3881" width="12.7109375" style="769" customWidth="1"/>
    <col min="3882" max="3884" width="10" style="769" customWidth="1"/>
    <col min="3885" max="3892" width="9.85546875" style="769" customWidth="1"/>
    <col min="3893" max="3893" width="12.7109375" style="769" customWidth="1"/>
    <col min="3894" max="4123" width="71.5703125" style="769"/>
    <col min="4124" max="4124" width="5.7109375" style="769" bestFit="1" customWidth="1"/>
    <col min="4125" max="4125" width="41.140625" style="769" customWidth="1"/>
    <col min="4126" max="4126" width="12.85546875" style="769" customWidth="1"/>
    <col min="4127" max="4127" width="10.85546875" style="769" customWidth="1"/>
    <col min="4128" max="4128" width="11.7109375" style="769" customWidth="1"/>
    <col min="4129" max="4129" width="13.28515625" style="769" customWidth="1"/>
    <col min="4130" max="4130" width="12.85546875" style="769" customWidth="1"/>
    <col min="4131" max="4131" width="13" style="769" customWidth="1"/>
    <col min="4132" max="4132" width="12.5703125" style="769" customWidth="1"/>
    <col min="4133" max="4133" width="12.42578125" style="769" customWidth="1"/>
    <col min="4134" max="4134" width="12.85546875" style="769" customWidth="1"/>
    <col min="4135" max="4135" width="13.28515625" style="769" customWidth="1"/>
    <col min="4136" max="4136" width="12.28515625" style="769" customWidth="1"/>
    <col min="4137" max="4137" width="12.7109375" style="769" customWidth="1"/>
    <col min="4138" max="4140" width="10" style="769" customWidth="1"/>
    <col min="4141" max="4148" width="9.85546875" style="769" customWidth="1"/>
    <col min="4149" max="4149" width="12.7109375" style="769" customWidth="1"/>
    <col min="4150" max="4379" width="71.5703125" style="769"/>
    <col min="4380" max="4380" width="5.7109375" style="769" bestFit="1" customWidth="1"/>
    <col min="4381" max="4381" width="41.140625" style="769" customWidth="1"/>
    <col min="4382" max="4382" width="12.85546875" style="769" customWidth="1"/>
    <col min="4383" max="4383" width="10.85546875" style="769" customWidth="1"/>
    <col min="4384" max="4384" width="11.7109375" style="769" customWidth="1"/>
    <col min="4385" max="4385" width="13.28515625" style="769" customWidth="1"/>
    <col min="4386" max="4386" width="12.85546875" style="769" customWidth="1"/>
    <col min="4387" max="4387" width="13" style="769" customWidth="1"/>
    <col min="4388" max="4388" width="12.5703125" style="769" customWidth="1"/>
    <col min="4389" max="4389" width="12.42578125" style="769" customWidth="1"/>
    <col min="4390" max="4390" width="12.85546875" style="769" customWidth="1"/>
    <col min="4391" max="4391" width="13.28515625" style="769" customWidth="1"/>
    <col min="4392" max="4392" width="12.28515625" style="769" customWidth="1"/>
    <col min="4393" max="4393" width="12.7109375" style="769" customWidth="1"/>
    <col min="4394" max="4396" width="10" style="769" customWidth="1"/>
    <col min="4397" max="4404" width="9.85546875" style="769" customWidth="1"/>
    <col min="4405" max="4405" width="12.7109375" style="769" customWidth="1"/>
    <col min="4406" max="4635" width="71.5703125" style="769"/>
    <col min="4636" max="4636" width="5.7109375" style="769" bestFit="1" customWidth="1"/>
    <col min="4637" max="4637" width="41.140625" style="769" customWidth="1"/>
    <col min="4638" max="4638" width="12.85546875" style="769" customWidth="1"/>
    <col min="4639" max="4639" width="10.85546875" style="769" customWidth="1"/>
    <col min="4640" max="4640" width="11.7109375" style="769" customWidth="1"/>
    <col min="4641" max="4641" width="13.28515625" style="769" customWidth="1"/>
    <col min="4642" max="4642" width="12.85546875" style="769" customWidth="1"/>
    <col min="4643" max="4643" width="13" style="769" customWidth="1"/>
    <col min="4644" max="4644" width="12.5703125" style="769" customWidth="1"/>
    <col min="4645" max="4645" width="12.42578125" style="769" customWidth="1"/>
    <col min="4646" max="4646" width="12.85546875" style="769" customWidth="1"/>
    <col min="4647" max="4647" width="13.28515625" style="769" customWidth="1"/>
    <col min="4648" max="4648" width="12.28515625" style="769" customWidth="1"/>
    <col min="4649" max="4649" width="12.7109375" style="769" customWidth="1"/>
    <col min="4650" max="4652" width="10" style="769" customWidth="1"/>
    <col min="4653" max="4660" width="9.85546875" style="769" customWidth="1"/>
    <col min="4661" max="4661" width="12.7109375" style="769" customWidth="1"/>
    <col min="4662" max="4891" width="71.5703125" style="769"/>
    <col min="4892" max="4892" width="5.7109375" style="769" bestFit="1" customWidth="1"/>
    <col min="4893" max="4893" width="41.140625" style="769" customWidth="1"/>
    <col min="4894" max="4894" width="12.85546875" style="769" customWidth="1"/>
    <col min="4895" max="4895" width="10.85546875" style="769" customWidth="1"/>
    <col min="4896" max="4896" width="11.7109375" style="769" customWidth="1"/>
    <col min="4897" max="4897" width="13.28515625" style="769" customWidth="1"/>
    <col min="4898" max="4898" width="12.85546875" style="769" customWidth="1"/>
    <col min="4899" max="4899" width="13" style="769" customWidth="1"/>
    <col min="4900" max="4900" width="12.5703125" style="769" customWidth="1"/>
    <col min="4901" max="4901" width="12.42578125" style="769" customWidth="1"/>
    <col min="4902" max="4902" width="12.85546875" style="769" customWidth="1"/>
    <col min="4903" max="4903" width="13.28515625" style="769" customWidth="1"/>
    <col min="4904" max="4904" width="12.28515625" style="769" customWidth="1"/>
    <col min="4905" max="4905" width="12.7109375" style="769" customWidth="1"/>
    <col min="4906" max="4908" width="10" style="769" customWidth="1"/>
    <col min="4909" max="4916" width="9.85546875" style="769" customWidth="1"/>
    <col min="4917" max="4917" width="12.7109375" style="769" customWidth="1"/>
    <col min="4918" max="5147" width="71.5703125" style="769"/>
    <col min="5148" max="5148" width="5.7109375" style="769" bestFit="1" customWidth="1"/>
    <col min="5149" max="5149" width="41.140625" style="769" customWidth="1"/>
    <col min="5150" max="5150" width="12.85546875" style="769" customWidth="1"/>
    <col min="5151" max="5151" width="10.85546875" style="769" customWidth="1"/>
    <col min="5152" max="5152" width="11.7109375" style="769" customWidth="1"/>
    <col min="5153" max="5153" width="13.28515625" style="769" customWidth="1"/>
    <col min="5154" max="5154" width="12.85546875" style="769" customWidth="1"/>
    <col min="5155" max="5155" width="13" style="769" customWidth="1"/>
    <col min="5156" max="5156" width="12.5703125" style="769" customWidth="1"/>
    <col min="5157" max="5157" width="12.42578125" style="769" customWidth="1"/>
    <col min="5158" max="5158" width="12.85546875" style="769" customWidth="1"/>
    <col min="5159" max="5159" width="13.28515625" style="769" customWidth="1"/>
    <col min="5160" max="5160" width="12.28515625" style="769" customWidth="1"/>
    <col min="5161" max="5161" width="12.7109375" style="769" customWidth="1"/>
    <col min="5162" max="5164" width="10" style="769" customWidth="1"/>
    <col min="5165" max="5172" width="9.85546875" style="769" customWidth="1"/>
    <col min="5173" max="5173" width="12.7109375" style="769" customWidth="1"/>
    <col min="5174" max="5403" width="71.5703125" style="769"/>
    <col min="5404" max="5404" width="5.7109375" style="769" bestFit="1" customWidth="1"/>
    <col min="5405" max="5405" width="41.140625" style="769" customWidth="1"/>
    <col min="5406" max="5406" width="12.85546875" style="769" customWidth="1"/>
    <col min="5407" max="5407" width="10.85546875" style="769" customWidth="1"/>
    <col min="5408" max="5408" width="11.7109375" style="769" customWidth="1"/>
    <col min="5409" max="5409" width="13.28515625" style="769" customWidth="1"/>
    <col min="5410" max="5410" width="12.85546875" style="769" customWidth="1"/>
    <col min="5411" max="5411" width="13" style="769" customWidth="1"/>
    <col min="5412" max="5412" width="12.5703125" style="769" customWidth="1"/>
    <col min="5413" max="5413" width="12.42578125" style="769" customWidth="1"/>
    <col min="5414" max="5414" width="12.85546875" style="769" customWidth="1"/>
    <col min="5415" max="5415" width="13.28515625" style="769" customWidth="1"/>
    <col min="5416" max="5416" width="12.28515625" style="769" customWidth="1"/>
    <col min="5417" max="5417" width="12.7109375" style="769" customWidth="1"/>
    <col min="5418" max="5420" width="10" style="769" customWidth="1"/>
    <col min="5421" max="5428" width="9.85546875" style="769" customWidth="1"/>
    <col min="5429" max="5429" width="12.7109375" style="769" customWidth="1"/>
    <col min="5430" max="5659" width="71.5703125" style="769"/>
    <col min="5660" max="5660" width="5.7109375" style="769" bestFit="1" customWidth="1"/>
    <col min="5661" max="5661" width="41.140625" style="769" customWidth="1"/>
    <col min="5662" max="5662" width="12.85546875" style="769" customWidth="1"/>
    <col min="5663" max="5663" width="10.85546875" style="769" customWidth="1"/>
    <col min="5664" max="5664" width="11.7109375" style="769" customWidth="1"/>
    <col min="5665" max="5665" width="13.28515625" style="769" customWidth="1"/>
    <col min="5666" max="5666" width="12.85546875" style="769" customWidth="1"/>
    <col min="5667" max="5667" width="13" style="769" customWidth="1"/>
    <col min="5668" max="5668" width="12.5703125" style="769" customWidth="1"/>
    <col min="5669" max="5669" width="12.42578125" style="769" customWidth="1"/>
    <col min="5670" max="5670" width="12.85546875" style="769" customWidth="1"/>
    <col min="5671" max="5671" width="13.28515625" style="769" customWidth="1"/>
    <col min="5672" max="5672" width="12.28515625" style="769" customWidth="1"/>
    <col min="5673" max="5673" width="12.7109375" style="769" customWidth="1"/>
    <col min="5674" max="5676" width="10" style="769" customWidth="1"/>
    <col min="5677" max="5684" width="9.85546875" style="769" customWidth="1"/>
    <col min="5685" max="5685" width="12.7109375" style="769" customWidth="1"/>
    <col min="5686" max="5915" width="71.5703125" style="769"/>
    <col min="5916" max="5916" width="5.7109375" style="769" bestFit="1" customWidth="1"/>
    <col min="5917" max="5917" width="41.140625" style="769" customWidth="1"/>
    <col min="5918" max="5918" width="12.85546875" style="769" customWidth="1"/>
    <col min="5919" max="5919" width="10.85546875" style="769" customWidth="1"/>
    <col min="5920" max="5920" width="11.7109375" style="769" customWidth="1"/>
    <col min="5921" max="5921" width="13.28515625" style="769" customWidth="1"/>
    <col min="5922" max="5922" width="12.85546875" style="769" customWidth="1"/>
    <col min="5923" max="5923" width="13" style="769" customWidth="1"/>
    <col min="5924" max="5924" width="12.5703125" style="769" customWidth="1"/>
    <col min="5925" max="5925" width="12.42578125" style="769" customWidth="1"/>
    <col min="5926" max="5926" width="12.85546875" style="769" customWidth="1"/>
    <col min="5927" max="5927" width="13.28515625" style="769" customWidth="1"/>
    <col min="5928" max="5928" width="12.28515625" style="769" customWidth="1"/>
    <col min="5929" max="5929" width="12.7109375" style="769" customWidth="1"/>
    <col min="5930" max="5932" width="10" style="769" customWidth="1"/>
    <col min="5933" max="5940" width="9.85546875" style="769" customWidth="1"/>
    <col min="5941" max="5941" width="12.7109375" style="769" customWidth="1"/>
    <col min="5942" max="6171" width="71.5703125" style="769"/>
    <col min="6172" max="6172" width="5.7109375" style="769" bestFit="1" customWidth="1"/>
    <col min="6173" max="6173" width="41.140625" style="769" customWidth="1"/>
    <col min="6174" max="6174" width="12.85546875" style="769" customWidth="1"/>
    <col min="6175" max="6175" width="10.85546875" style="769" customWidth="1"/>
    <col min="6176" max="6176" width="11.7109375" style="769" customWidth="1"/>
    <col min="6177" max="6177" width="13.28515625" style="769" customWidth="1"/>
    <col min="6178" max="6178" width="12.85546875" style="769" customWidth="1"/>
    <col min="6179" max="6179" width="13" style="769" customWidth="1"/>
    <col min="6180" max="6180" width="12.5703125" style="769" customWidth="1"/>
    <col min="6181" max="6181" width="12.42578125" style="769" customWidth="1"/>
    <col min="6182" max="6182" width="12.85546875" style="769" customWidth="1"/>
    <col min="6183" max="6183" width="13.28515625" style="769" customWidth="1"/>
    <col min="6184" max="6184" width="12.28515625" style="769" customWidth="1"/>
    <col min="6185" max="6185" width="12.7109375" style="769" customWidth="1"/>
    <col min="6186" max="6188" width="10" style="769" customWidth="1"/>
    <col min="6189" max="6196" width="9.85546875" style="769" customWidth="1"/>
    <col min="6197" max="6197" width="12.7109375" style="769" customWidth="1"/>
    <col min="6198" max="6427" width="71.5703125" style="769"/>
    <col min="6428" max="6428" width="5.7109375" style="769" bestFit="1" customWidth="1"/>
    <col min="6429" max="6429" width="41.140625" style="769" customWidth="1"/>
    <col min="6430" max="6430" width="12.85546875" style="769" customWidth="1"/>
    <col min="6431" max="6431" width="10.85546875" style="769" customWidth="1"/>
    <col min="6432" max="6432" width="11.7109375" style="769" customWidth="1"/>
    <col min="6433" max="6433" width="13.28515625" style="769" customWidth="1"/>
    <col min="6434" max="6434" width="12.85546875" style="769" customWidth="1"/>
    <col min="6435" max="6435" width="13" style="769" customWidth="1"/>
    <col min="6436" max="6436" width="12.5703125" style="769" customWidth="1"/>
    <col min="6437" max="6437" width="12.42578125" style="769" customWidth="1"/>
    <col min="6438" max="6438" width="12.85546875" style="769" customWidth="1"/>
    <col min="6439" max="6439" width="13.28515625" style="769" customWidth="1"/>
    <col min="6440" max="6440" width="12.28515625" style="769" customWidth="1"/>
    <col min="6441" max="6441" width="12.7109375" style="769" customWidth="1"/>
    <col min="6442" max="6444" width="10" style="769" customWidth="1"/>
    <col min="6445" max="6452" width="9.85546875" style="769" customWidth="1"/>
    <col min="6453" max="6453" width="12.7109375" style="769" customWidth="1"/>
    <col min="6454" max="6683" width="71.5703125" style="769"/>
    <col min="6684" max="6684" width="5.7109375" style="769" bestFit="1" customWidth="1"/>
    <col min="6685" max="6685" width="41.140625" style="769" customWidth="1"/>
    <col min="6686" max="6686" width="12.85546875" style="769" customWidth="1"/>
    <col min="6687" max="6687" width="10.85546875" style="769" customWidth="1"/>
    <col min="6688" max="6688" width="11.7109375" style="769" customWidth="1"/>
    <col min="6689" max="6689" width="13.28515625" style="769" customWidth="1"/>
    <col min="6690" max="6690" width="12.85546875" style="769" customWidth="1"/>
    <col min="6691" max="6691" width="13" style="769" customWidth="1"/>
    <col min="6692" max="6692" width="12.5703125" style="769" customWidth="1"/>
    <col min="6693" max="6693" width="12.42578125" style="769" customWidth="1"/>
    <col min="6694" max="6694" width="12.85546875" style="769" customWidth="1"/>
    <col min="6695" max="6695" width="13.28515625" style="769" customWidth="1"/>
    <col min="6696" max="6696" width="12.28515625" style="769" customWidth="1"/>
    <col min="6697" max="6697" width="12.7109375" style="769" customWidth="1"/>
    <col min="6698" max="6700" width="10" style="769" customWidth="1"/>
    <col min="6701" max="6708" width="9.85546875" style="769" customWidth="1"/>
    <col min="6709" max="6709" width="12.7109375" style="769" customWidth="1"/>
    <col min="6710" max="6939" width="71.5703125" style="769"/>
    <col min="6940" max="6940" width="5.7109375" style="769" bestFit="1" customWidth="1"/>
    <col min="6941" max="6941" width="41.140625" style="769" customWidth="1"/>
    <col min="6942" max="6942" width="12.85546875" style="769" customWidth="1"/>
    <col min="6943" max="6943" width="10.85546875" style="769" customWidth="1"/>
    <col min="6944" max="6944" width="11.7109375" style="769" customWidth="1"/>
    <col min="6945" max="6945" width="13.28515625" style="769" customWidth="1"/>
    <col min="6946" max="6946" width="12.85546875" style="769" customWidth="1"/>
    <col min="6947" max="6947" width="13" style="769" customWidth="1"/>
    <col min="6948" max="6948" width="12.5703125" style="769" customWidth="1"/>
    <col min="6949" max="6949" width="12.42578125" style="769" customWidth="1"/>
    <col min="6950" max="6950" width="12.85546875" style="769" customWidth="1"/>
    <col min="6951" max="6951" width="13.28515625" style="769" customWidth="1"/>
    <col min="6952" max="6952" width="12.28515625" style="769" customWidth="1"/>
    <col min="6953" max="6953" width="12.7109375" style="769" customWidth="1"/>
    <col min="6954" max="6956" width="10" style="769" customWidth="1"/>
    <col min="6957" max="6964" width="9.85546875" style="769" customWidth="1"/>
    <col min="6965" max="6965" width="12.7109375" style="769" customWidth="1"/>
    <col min="6966" max="7195" width="71.5703125" style="769"/>
    <col min="7196" max="7196" width="5.7109375" style="769" bestFit="1" customWidth="1"/>
    <col min="7197" max="7197" width="41.140625" style="769" customWidth="1"/>
    <col min="7198" max="7198" width="12.85546875" style="769" customWidth="1"/>
    <col min="7199" max="7199" width="10.85546875" style="769" customWidth="1"/>
    <col min="7200" max="7200" width="11.7109375" style="769" customWidth="1"/>
    <col min="7201" max="7201" width="13.28515625" style="769" customWidth="1"/>
    <col min="7202" max="7202" width="12.85546875" style="769" customWidth="1"/>
    <col min="7203" max="7203" width="13" style="769" customWidth="1"/>
    <col min="7204" max="7204" width="12.5703125" style="769" customWidth="1"/>
    <col min="7205" max="7205" width="12.42578125" style="769" customWidth="1"/>
    <col min="7206" max="7206" width="12.85546875" style="769" customWidth="1"/>
    <col min="7207" max="7207" width="13.28515625" style="769" customWidth="1"/>
    <col min="7208" max="7208" width="12.28515625" style="769" customWidth="1"/>
    <col min="7209" max="7209" width="12.7109375" style="769" customWidth="1"/>
    <col min="7210" max="7212" width="10" style="769" customWidth="1"/>
    <col min="7213" max="7220" width="9.85546875" style="769" customWidth="1"/>
    <col min="7221" max="7221" width="12.7109375" style="769" customWidth="1"/>
    <col min="7222" max="7451" width="71.5703125" style="769"/>
    <col min="7452" max="7452" width="5.7109375" style="769" bestFit="1" customWidth="1"/>
    <col min="7453" max="7453" width="41.140625" style="769" customWidth="1"/>
    <col min="7454" max="7454" width="12.85546875" style="769" customWidth="1"/>
    <col min="7455" max="7455" width="10.85546875" style="769" customWidth="1"/>
    <col min="7456" max="7456" width="11.7109375" style="769" customWidth="1"/>
    <col min="7457" max="7457" width="13.28515625" style="769" customWidth="1"/>
    <col min="7458" max="7458" width="12.85546875" style="769" customWidth="1"/>
    <col min="7459" max="7459" width="13" style="769" customWidth="1"/>
    <col min="7460" max="7460" width="12.5703125" style="769" customWidth="1"/>
    <col min="7461" max="7461" width="12.42578125" style="769" customWidth="1"/>
    <col min="7462" max="7462" width="12.85546875" style="769" customWidth="1"/>
    <col min="7463" max="7463" width="13.28515625" style="769" customWidth="1"/>
    <col min="7464" max="7464" width="12.28515625" style="769" customWidth="1"/>
    <col min="7465" max="7465" width="12.7109375" style="769" customWidth="1"/>
    <col min="7466" max="7468" width="10" style="769" customWidth="1"/>
    <col min="7469" max="7476" width="9.85546875" style="769" customWidth="1"/>
    <col min="7477" max="7477" width="12.7109375" style="769" customWidth="1"/>
    <col min="7478" max="7707" width="71.5703125" style="769"/>
    <col min="7708" max="7708" width="5.7109375" style="769" bestFit="1" customWidth="1"/>
    <col min="7709" max="7709" width="41.140625" style="769" customWidth="1"/>
    <col min="7710" max="7710" width="12.85546875" style="769" customWidth="1"/>
    <col min="7711" max="7711" width="10.85546875" style="769" customWidth="1"/>
    <col min="7712" max="7712" width="11.7109375" style="769" customWidth="1"/>
    <col min="7713" max="7713" width="13.28515625" style="769" customWidth="1"/>
    <col min="7714" max="7714" width="12.85546875" style="769" customWidth="1"/>
    <col min="7715" max="7715" width="13" style="769" customWidth="1"/>
    <col min="7716" max="7716" width="12.5703125" style="769" customWidth="1"/>
    <col min="7717" max="7717" width="12.42578125" style="769" customWidth="1"/>
    <col min="7718" max="7718" width="12.85546875" style="769" customWidth="1"/>
    <col min="7719" max="7719" width="13.28515625" style="769" customWidth="1"/>
    <col min="7720" max="7720" width="12.28515625" style="769" customWidth="1"/>
    <col min="7721" max="7721" width="12.7109375" style="769" customWidth="1"/>
    <col min="7722" max="7724" width="10" style="769" customWidth="1"/>
    <col min="7725" max="7732" width="9.85546875" style="769" customWidth="1"/>
    <col min="7733" max="7733" width="12.7109375" style="769" customWidth="1"/>
    <col min="7734" max="7963" width="71.5703125" style="769"/>
    <col min="7964" max="7964" width="5.7109375" style="769" bestFit="1" customWidth="1"/>
    <col min="7965" max="7965" width="41.140625" style="769" customWidth="1"/>
    <col min="7966" max="7966" width="12.85546875" style="769" customWidth="1"/>
    <col min="7967" max="7967" width="10.85546875" style="769" customWidth="1"/>
    <col min="7968" max="7968" width="11.7109375" style="769" customWidth="1"/>
    <col min="7969" max="7969" width="13.28515625" style="769" customWidth="1"/>
    <col min="7970" max="7970" width="12.85546875" style="769" customWidth="1"/>
    <col min="7971" max="7971" width="13" style="769" customWidth="1"/>
    <col min="7972" max="7972" width="12.5703125" style="769" customWidth="1"/>
    <col min="7973" max="7973" width="12.42578125" style="769" customWidth="1"/>
    <col min="7974" max="7974" width="12.85546875" style="769" customWidth="1"/>
    <col min="7975" max="7975" width="13.28515625" style="769" customWidth="1"/>
    <col min="7976" max="7976" width="12.28515625" style="769" customWidth="1"/>
    <col min="7977" max="7977" width="12.7109375" style="769" customWidth="1"/>
    <col min="7978" max="7980" width="10" style="769" customWidth="1"/>
    <col min="7981" max="7988" width="9.85546875" style="769" customWidth="1"/>
    <col min="7989" max="7989" width="12.7109375" style="769" customWidth="1"/>
    <col min="7990" max="8219" width="71.5703125" style="769"/>
    <col min="8220" max="8220" width="5.7109375" style="769" bestFit="1" customWidth="1"/>
    <col min="8221" max="8221" width="41.140625" style="769" customWidth="1"/>
    <col min="8222" max="8222" width="12.85546875" style="769" customWidth="1"/>
    <col min="8223" max="8223" width="10.85546875" style="769" customWidth="1"/>
    <col min="8224" max="8224" width="11.7109375" style="769" customWidth="1"/>
    <col min="8225" max="8225" width="13.28515625" style="769" customWidth="1"/>
    <col min="8226" max="8226" width="12.85546875" style="769" customWidth="1"/>
    <col min="8227" max="8227" width="13" style="769" customWidth="1"/>
    <col min="8228" max="8228" width="12.5703125" style="769" customWidth="1"/>
    <col min="8229" max="8229" width="12.42578125" style="769" customWidth="1"/>
    <col min="8230" max="8230" width="12.85546875" style="769" customWidth="1"/>
    <col min="8231" max="8231" width="13.28515625" style="769" customWidth="1"/>
    <col min="8232" max="8232" width="12.28515625" style="769" customWidth="1"/>
    <col min="8233" max="8233" width="12.7109375" style="769" customWidth="1"/>
    <col min="8234" max="8236" width="10" style="769" customWidth="1"/>
    <col min="8237" max="8244" width="9.85546875" style="769" customWidth="1"/>
    <col min="8245" max="8245" width="12.7109375" style="769" customWidth="1"/>
    <col min="8246" max="8475" width="71.5703125" style="769"/>
    <col min="8476" max="8476" width="5.7109375" style="769" bestFit="1" customWidth="1"/>
    <col min="8477" max="8477" width="41.140625" style="769" customWidth="1"/>
    <col min="8478" max="8478" width="12.85546875" style="769" customWidth="1"/>
    <col min="8479" max="8479" width="10.85546875" style="769" customWidth="1"/>
    <col min="8480" max="8480" width="11.7109375" style="769" customWidth="1"/>
    <col min="8481" max="8481" width="13.28515625" style="769" customWidth="1"/>
    <col min="8482" max="8482" width="12.85546875" style="769" customWidth="1"/>
    <col min="8483" max="8483" width="13" style="769" customWidth="1"/>
    <col min="8484" max="8484" width="12.5703125" style="769" customWidth="1"/>
    <col min="8485" max="8485" width="12.42578125" style="769" customWidth="1"/>
    <col min="8486" max="8486" width="12.85546875" style="769" customWidth="1"/>
    <col min="8487" max="8487" width="13.28515625" style="769" customWidth="1"/>
    <col min="8488" max="8488" width="12.28515625" style="769" customWidth="1"/>
    <col min="8489" max="8489" width="12.7109375" style="769" customWidth="1"/>
    <col min="8490" max="8492" width="10" style="769" customWidth="1"/>
    <col min="8493" max="8500" width="9.85546875" style="769" customWidth="1"/>
    <col min="8501" max="8501" width="12.7109375" style="769" customWidth="1"/>
    <col min="8502" max="8731" width="71.5703125" style="769"/>
    <col min="8732" max="8732" width="5.7109375" style="769" bestFit="1" customWidth="1"/>
    <col min="8733" max="8733" width="41.140625" style="769" customWidth="1"/>
    <col min="8734" max="8734" width="12.85546875" style="769" customWidth="1"/>
    <col min="8735" max="8735" width="10.85546875" style="769" customWidth="1"/>
    <col min="8736" max="8736" width="11.7109375" style="769" customWidth="1"/>
    <col min="8737" max="8737" width="13.28515625" style="769" customWidth="1"/>
    <col min="8738" max="8738" width="12.85546875" style="769" customWidth="1"/>
    <col min="8739" max="8739" width="13" style="769" customWidth="1"/>
    <col min="8740" max="8740" width="12.5703125" style="769" customWidth="1"/>
    <col min="8741" max="8741" width="12.42578125" style="769" customWidth="1"/>
    <col min="8742" max="8742" width="12.85546875" style="769" customWidth="1"/>
    <col min="8743" max="8743" width="13.28515625" style="769" customWidth="1"/>
    <col min="8744" max="8744" width="12.28515625" style="769" customWidth="1"/>
    <col min="8745" max="8745" width="12.7109375" style="769" customWidth="1"/>
    <col min="8746" max="8748" width="10" style="769" customWidth="1"/>
    <col min="8749" max="8756" width="9.85546875" style="769" customWidth="1"/>
    <col min="8757" max="8757" width="12.7109375" style="769" customWidth="1"/>
    <col min="8758" max="8987" width="71.5703125" style="769"/>
    <col min="8988" max="8988" width="5.7109375" style="769" bestFit="1" customWidth="1"/>
    <col min="8989" max="8989" width="41.140625" style="769" customWidth="1"/>
    <col min="8990" max="8990" width="12.85546875" style="769" customWidth="1"/>
    <col min="8991" max="8991" width="10.85546875" style="769" customWidth="1"/>
    <col min="8992" max="8992" width="11.7109375" style="769" customWidth="1"/>
    <col min="8993" max="8993" width="13.28515625" style="769" customWidth="1"/>
    <col min="8994" max="8994" width="12.85546875" style="769" customWidth="1"/>
    <col min="8995" max="8995" width="13" style="769" customWidth="1"/>
    <col min="8996" max="8996" width="12.5703125" style="769" customWidth="1"/>
    <col min="8997" max="8997" width="12.42578125" style="769" customWidth="1"/>
    <col min="8998" max="8998" width="12.85546875" style="769" customWidth="1"/>
    <col min="8999" max="8999" width="13.28515625" style="769" customWidth="1"/>
    <col min="9000" max="9000" width="12.28515625" style="769" customWidth="1"/>
    <col min="9001" max="9001" width="12.7109375" style="769" customWidth="1"/>
    <col min="9002" max="9004" width="10" style="769" customWidth="1"/>
    <col min="9005" max="9012" width="9.85546875" style="769" customWidth="1"/>
    <col min="9013" max="9013" width="12.7109375" style="769" customWidth="1"/>
    <col min="9014" max="9243" width="71.5703125" style="769"/>
    <col min="9244" max="9244" width="5.7109375" style="769" bestFit="1" customWidth="1"/>
    <col min="9245" max="9245" width="41.140625" style="769" customWidth="1"/>
    <col min="9246" max="9246" width="12.85546875" style="769" customWidth="1"/>
    <col min="9247" max="9247" width="10.85546875" style="769" customWidth="1"/>
    <col min="9248" max="9248" width="11.7109375" style="769" customWidth="1"/>
    <col min="9249" max="9249" width="13.28515625" style="769" customWidth="1"/>
    <col min="9250" max="9250" width="12.85546875" style="769" customWidth="1"/>
    <col min="9251" max="9251" width="13" style="769" customWidth="1"/>
    <col min="9252" max="9252" width="12.5703125" style="769" customWidth="1"/>
    <col min="9253" max="9253" width="12.42578125" style="769" customWidth="1"/>
    <col min="9254" max="9254" width="12.85546875" style="769" customWidth="1"/>
    <col min="9255" max="9255" width="13.28515625" style="769" customWidth="1"/>
    <col min="9256" max="9256" width="12.28515625" style="769" customWidth="1"/>
    <col min="9257" max="9257" width="12.7109375" style="769" customWidth="1"/>
    <col min="9258" max="9260" width="10" style="769" customWidth="1"/>
    <col min="9261" max="9268" width="9.85546875" style="769" customWidth="1"/>
    <col min="9269" max="9269" width="12.7109375" style="769" customWidth="1"/>
    <col min="9270" max="9499" width="71.5703125" style="769"/>
    <col min="9500" max="9500" width="5.7109375" style="769" bestFit="1" customWidth="1"/>
    <col min="9501" max="9501" width="41.140625" style="769" customWidth="1"/>
    <col min="9502" max="9502" width="12.85546875" style="769" customWidth="1"/>
    <col min="9503" max="9503" width="10.85546875" style="769" customWidth="1"/>
    <col min="9504" max="9504" width="11.7109375" style="769" customWidth="1"/>
    <col min="9505" max="9505" width="13.28515625" style="769" customWidth="1"/>
    <col min="9506" max="9506" width="12.85546875" style="769" customWidth="1"/>
    <col min="9507" max="9507" width="13" style="769" customWidth="1"/>
    <col min="9508" max="9508" width="12.5703125" style="769" customWidth="1"/>
    <col min="9509" max="9509" width="12.42578125" style="769" customWidth="1"/>
    <col min="9510" max="9510" width="12.85546875" style="769" customWidth="1"/>
    <col min="9511" max="9511" width="13.28515625" style="769" customWidth="1"/>
    <col min="9512" max="9512" width="12.28515625" style="769" customWidth="1"/>
    <col min="9513" max="9513" width="12.7109375" style="769" customWidth="1"/>
    <col min="9514" max="9516" width="10" style="769" customWidth="1"/>
    <col min="9517" max="9524" width="9.85546875" style="769" customWidth="1"/>
    <col min="9525" max="9525" width="12.7109375" style="769" customWidth="1"/>
    <col min="9526" max="9755" width="71.5703125" style="769"/>
    <col min="9756" max="9756" width="5.7109375" style="769" bestFit="1" customWidth="1"/>
    <col min="9757" max="9757" width="41.140625" style="769" customWidth="1"/>
    <col min="9758" max="9758" width="12.85546875" style="769" customWidth="1"/>
    <col min="9759" max="9759" width="10.85546875" style="769" customWidth="1"/>
    <col min="9760" max="9760" width="11.7109375" style="769" customWidth="1"/>
    <col min="9761" max="9761" width="13.28515625" style="769" customWidth="1"/>
    <col min="9762" max="9762" width="12.85546875" style="769" customWidth="1"/>
    <col min="9763" max="9763" width="13" style="769" customWidth="1"/>
    <col min="9764" max="9764" width="12.5703125" style="769" customWidth="1"/>
    <col min="9765" max="9765" width="12.42578125" style="769" customWidth="1"/>
    <col min="9766" max="9766" width="12.85546875" style="769" customWidth="1"/>
    <col min="9767" max="9767" width="13.28515625" style="769" customWidth="1"/>
    <col min="9768" max="9768" width="12.28515625" style="769" customWidth="1"/>
    <col min="9769" max="9769" width="12.7109375" style="769" customWidth="1"/>
    <col min="9770" max="9772" width="10" style="769" customWidth="1"/>
    <col min="9773" max="9780" width="9.85546875" style="769" customWidth="1"/>
    <col min="9781" max="9781" width="12.7109375" style="769" customWidth="1"/>
    <col min="9782" max="10011" width="71.5703125" style="769"/>
    <col min="10012" max="10012" width="5.7109375" style="769" bestFit="1" customWidth="1"/>
    <col min="10013" max="10013" width="41.140625" style="769" customWidth="1"/>
    <col min="10014" max="10014" width="12.85546875" style="769" customWidth="1"/>
    <col min="10015" max="10015" width="10.85546875" style="769" customWidth="1"/>
    <col min="10016" max="10016" width="11.7109375" style="769" customWidth="1"/>
    <col min="10017" max="10017" width="13.28515625" style="769" customWidth="1"/>
    <col min="10018" max="10018" width="12.85546875" style="769" customWidth="1"/>
    <col min="10019" max="10019" width="13" style="769" customWidth="1"/>
    <col min="10020" max="10020" width="12.5703125" style="769" customWidth="1"/>
    <col min="10021" max="10021" width="12.42578125" style="769" customWidth="1"/>
    <col min="10022" max="10022" width="12.85546875" style="769" customWidth="1"/>
    <col min="10023" max="10023" width="13.28515625" style="769" customWidth="1"/>
    <col min="10024" max="10024" width="12.28515625" style="769" customWidth="1"/>
    <col min="10025" max="10025" width="12.7109375" style="769" customWidth="1"/>
    <col min="10026" max="10028" width="10" style="769" customWidth="1"/>
    <col min="10029" max="10036" width="9.85546875" style="769" customWidth="1"/>
    <col min="10037" max="10037" width="12.7109375" style="769" customWidth="1"/>
    <col min="10038" max="10267" width="71.5703125" style="769"/>
    <col min="10268" max="10268" width="5.7109375" style="769" bestFit="1" customWidth="1"/>
    <col min="10269" max="10269" width="41.140625" style="769" customWidth="1"/>
    <col min="10270" max="10270" width="12.85546875" style="769" customWidth="1"/>
    <col min="10271" max="10271" width="10.85546875" style="769" customWidth="1"/>
    <col min="10272" max="10272" width="11.7109375" style="769" customWidth="1"/>
    <col min="10273" max="10273" width="13.28515625" style="769" customWidth="1"/>
    <col min="10274" max="10274" width="12.85546875" style="769" customWidth="1"/>
    <col min="10275" max="10275" width="13" style="769" customWidth="1"/>
    <col min="10276" max="10276" width="12.5703125" style="769" customWidth="1"/>
    <col min="10277" max="10277" width="12.42578125" style="769" customWidth="1"/>
    <col min="10278" max="10278" width="12.85546875" style="769" customWidth="1"/>
    <col min="10279" max="10279" width="13.28515625" style="769" customWidth="1"/>
    <col min="10280" max="10280" width="12.28515625" style="769" customWidth="1"/>
    <col min="10281" max="10281" width="12.7109375" style="769" customWidth="1"/>
    <col min="10282" max="10284" width="10" style="769" customWidth="1"/>
    <col min="10285" max="10292" width="9.85546875" style="769" customWidth="1"/>
    <col min="10293" max="10293" width="12.7109375" style="769" customWidth="1"/>
    <col min="10294" max="10523" width="71.5703125" style="769"/>
    <col min="10524" max="10524" width="5.7109375" style="769" bestFit="1" customWidth="1"/>
    <col min="10525" max="10525" width="41.140625" style="769" customWidth="1"/>
    <col min="10526" max="10526" width="12.85546875" style="769" customWidth="1"/>
    <col min="10527" max="10527" width="10.85546875" style="769" customWidth="1"/>
    <col min="10528" max="10528" width="11.7109375" style="769" customWidth="1"/>
    <col min="10529" max="10529" width="13.28515625" style="769" customWidth="1"/>
    <col min="10530" max="10530" width="12.85546875" style="769" customWidth="1"/>
    <col min="10531" max="10531" width="13" style="769" customWidth="1"/>
    <col min="10532" max="10532" width="12.5703125" style="769" customWidth="1"/>
    <col min="10533" max="10533" width="12.42578125" style="769" customWidth="1"/>
    <col min="10534" max="10534" width="12.85546875" style="769" customWidth="1"/>
    <col min="10535" max="10535" width="13.28515625" style="769" customWidth="1"/>
    <col min="10536" max="10536" width="12.28515625" style="769" customWidth="1"/>
    <col min="10537" max="10537" width="12.7109375" style="769" customWidth="1"/>
    <col min="10538" max="10540" width="10" style="769" customWidth="1"/>
    <col min="10541" max="10548" width="9.85546875" style="769" customWidth="1"/>
    <col min="10549" max="10549" width="12.7109375" style="769" customWidth="1"/>
    <col min="10550" max="10779" width="71.5703125" style="769"/>
    <col min="10780" max="10780" width="5.7109375" style="769" bestFit="1" customWidth="1"/>
    <col min="10781" max="10781" width="41.140625" style="769" customWidth="1"/>
    <col min="10782" max="10782" width="12.85546875" style="769" customWidth="1"/>
    <col min="10783" max="10783" width="10.85546875" style="769" customWidth="1"/>
    <col min="10784" max="10784" width="11.7109375" style="769" customWidth="1"/>
    <col min="10785" max="10785" width="13.28515625" style="769" customWidth="1"/>
    <col min="10786" max="10786" width="12.85546875" style="769" customWidth="1"/>
    <col min="10787" max="10787" width="13" style="769" customWidth="1"/>
    <col min="10788" max="10788" width="12.5703125" style="769" customWidth="1"/>
    <col min="10789" max="10789" width="12.42578125" style="769" customWidth="1"/>
    <col min="10790" max="10790" width="12.85546875" style="769" customWidth="1"/>
    <col min="10791" max="10791" width="13.28515625" style="769" customWidth="1"/>
    <col min="10792" max="10792" width="12.28515625" style="769" customWidth="1"/>
    <col min="10793" max="10793" width="12.7109375" style="769" customWidth="1"/>
    <col min="10794" max="10796" width="10" style="769" customWidth="1"/>
    <col min="10797" max="10804" width="9.85546875" style="769" customWidth="1"/>
    <col min="10805" max="10805" width="12.7109375" style="769" customWidth="1"/>
    <col min="10806" max="11035" width="71.5703125" style="769"/>
    <col min="11036" max="11036" width="5.7109375" style="769" bestFit="1" customWidth="1"/>
    <col min="11037" max="11037" width="41.140625" style="769" customWidth="1"/>
    <col min="11038" max="11038" width="12.85546875" style="769" customWidth="1"/>
    <col min="11039" max="11039" width="10.85546875" style="769" customWidth="1"/>
    <col min="11040" max="11040" width="11.7109375" style="769" customWidth="1"/>
    <col min="11041" max="11041" width="13.28515625" style="769" customWidth="1"/>
    <col min="11042" max="11042" width="12.85546875" style="769" customWidth="1"/>
    <col min="11043" max="11043" width="13" style="769" customWidth="1"/>
    <col min="11044" max="11044" width="12.5703125" style="769" customWidth="1"/>
    <col min="11045" max="11045" width="12.42578125" style="769" customWidth="1"/>
    <col min="11046" max="11046" width="12.85546875" style="769" customWidth="1"/>
    <col min="11047" max="11047" width="13.28515625" style="769" customWidth="1"/>
    <col min="11048" max="11048" width="12.28515625" style="769" customWidth="1"/>
    <col min="11049" max="11049" width="12.7109375" style="769" customWidth="1"/>
    <col min="11050" max="11052" width="10" style="769" customWidth="1"/>
    <col min="11053" max="11060" width="9.85546875" style="769" customWidth="1"/>
    <col min="11061" max="11061" width="12.7109375" style="769" customWidth="1"/>
    <col min="11062" max="11291" width="71.5703125" style="769"/>
    <col min="11292" max="11292" width="5.7109375" style="769" bestFit="1" customWidth="1"/>
    <col min="11293" max="11293" width="41.140625" style="769" customWidth="1"/>
    <col min="11294" max="11294" width="12.85546875" style="769" customWidth="1"/>
    <col min="11295" max="11295" width="10.85546875" style="769" customWidth="1"/>
    <col min="11296" max="11296" width="11.7109375" style="769" customWidth="1"/>
    <col min="11297" max="11297" width="13.28515625" style="769" customWidth="1"/>
    <col min="11298" max="11298" width="12.85546875" style="769" customWidth="1"/>
    <col min="11299" max="11299" width="13" style="769" customWidth="1"/>
    <col min="11300" max="11300" width="12.5703125" style="769" customWidth="1"/>
    <col min="11301" max="11301" width="12.42578125" style="769" customWidth="1"/>
    <col min="11302" max="11302" width="12.85546875" style="769" customWidth="1"/>
    <col min="11303" max="11303" width="13.28515625" style="769" customWidth="1"/>
    <col min="11304" max="11304" width="12.28515625" style="769" customWidth="1"/>
    <col min="11305" max="11305" width="12.7109375" style="769" customWidth="1"/>
    <col min="11306" max="11308" width="10" style="769" customWidth="1"/>
    <col min="11309" max="11316" width="9.85546875" style="769" customWidth="1"/>
    <col min="11317" max="11317" width="12.7109375" style="769" customWidth="1"/>
    <col min="11318" max="11547" width="71.5703125" style="769"/>
    <col min="11548" max="11548" width="5.7109375" style="769" bestFit="1" customWidth="1"/>
    <col min="11549" max="11549" width="41.140625" style="769" customWidth="1"/>
    <col min="11550" max="11550" width="12.85546875" style="769" customWidth="1"/>
    <col min="11551" max="11551" width="10.85546875" style="769" customWidth="1"/>
    <col min="11552" max="11552" width="11.7109375" style="769" customWidth="1"/>
    <col min="11553" max="11553" width="13.28515625" style="769" customWidth="1"/>
    <col min="11554" max="11554" width="12.85546875" style="769" customWidth="1"/>
    <col min="11555" max="11555" width="13" style="769" customWidth="1"/>
    <col min="11556" max="11556" width="12.5703125" style="769" customWidth="1"/>
    <col min="11557" max="11557" width="12.42578125" style="769" customWidth="1"/>
    <col min="11558" max="11558" width="12.85546875" style="769" customWidth="1"/>
    <col min="11559" max="11559" width="13.28515625" style="769" customWidth="1"/>
    <col min="11560" max="11560" width="12.28515625" style="769" customWidth="1"/>
    <col min="11561" max="11561" width="12.7109375" style="769" customWidth="1"/>
    <col min="11562" max="11564" width="10" style="769" customWidth="1"/>
    <col min="11565" max="11572" width="9.85546875" style="769" customWidth="1"/>
    <col min="11573" max="11573" width="12.7109375" style="769" customWidth="1"/>
    <col min="11574" max="11803" width="71.5703125" style="769"/>
    <col min="11804" max="11804" width="5.7109375" style="769" bestFit="1" customWidth="1"/>
    <col min="11805" max="11805" width="41.140625" style="769" customWidth="1"/>
    <col min="11806" max="11806" width="12.85546875" style="769" customWidth="1"/>
    <col min="11807" max="11807" width="10.85546875" style="769" customWidth="1"/>
    <col min="11808" max="11808" width="11.7109375" style="769" customWidth="1"/>
    <col min="11809" max="11809" width="13.28515625" style="769" customWidth="1"/>
    <col min="11810" max="11810" width="12.85546875" style="769" customWidth="1"/>
    <col min="11811" max="11811" width="13" style="769" customWidth="1"/>
    <col min="11812" max="11812" width="12.5703125" style="769" customWidth="1"/>
    <col min="11813" max="11813" width="12.42578125" style="769" customWidth="1"/>
    <col min="11814" max="11814" width="12.85546875" style="769" customWidth="1"/>
    <col min="11815" max="11815" width="13.28515625" style="769" customWidth="1"/>
    <col min="11816" max="11816" width="12.28515625" style="769" customWidth="1"/>
    <col min="11817" max="11817" width="12.7109375" style="769" customWidth="1"/>
    <col min="11818" max="11820" width="10" style="769" customWidth="1"/>
    <col min="11821" max="11828" width="9.85546875" style="769" customWidth="1"/>
    <col min="11829" max="11829" width="12.7109375" style="769" customWidth="1"/>
    <col min="11830" max="12059" width="71.5703125" style="769"/>
    <col min="12060" max="12060" width="5.7109375" style="769" bestFit="1" customWidth="1"/>
    <col min="12061" max="12061" width="41.140625" style="769" customWidth="1"/>
    <col min="12062" max="12062" width="12.85546875" style="769" customWidth="1"/>
    <col min="12063" max="12063" width="10.85546875" style="769" customWidth="1"/>
    <col min="12064" max="12064" width="11.7109375" style="769" customWidth="1"/>
    <col min="12065" max="12065" width="13.28515625" style="769" customWidth="1"/>
    <col min="12066" max="12066" width="12.85546875" style="769" customWidth="1"/>
    <col min="12067" max="12067" width="13" style="769" customWidth="1"/>
    <col min="12068" max="12068" width="12.5703125" style="769" customWidth="1"/>
    <col min="12069" max="12069" width="12.42578125" style="769" customWidth="1"/>
    <col min="12070" max="12070" width="12.85546875" style="769" customWidth="1"/>
    <col min="12071" max="12071" width="13.28515625" style="769" customWidth="1"/>
    <col min="12072" max="12072" width="12.28515625" style="769" customWidth="1"/>
    <col min="12073" max="12073" width="12.7109375" style="769" customWidth="1"/>
    <col min="12074" max="12076" width="10" style="769" customWidth="1"/>
    <col min="12077" max="12084" width="9.85546875" style="769" customWidth="1"/>
    <col min="12085" max="12085" width="12.7109375" style="769" customWidth="1"/>
    <col min="12086" max="12315" width="71.5703125" style="769"/>
    <col min="12316" max="12316" width="5.7109375" style="769" bestFit="1" customWidth="1"/>
    <col min="12317" max="12317" width="41.140625" style="769" customWidth="1"/>
    <col min="12318" max="12318" width="12.85546875" style="769" customWidth="1"/>
    <col min="12319" max="12319" width="10.85546875" style="769" customWidth="1"/>
    <col min="12320" max="12320" width="11.7109375" style="769" customWidth="1"/>
    <col min="12321" max="12321" width="13.28515625" style="769" customWidth="1"/>
    <col min="12322" max="12322" width="12.85546875" style="769" customWidth="1"/>
    <col min="12323" max="12323" width="13" style="769" customWidth="1"/>
    <col min="12324" max="12324" width="12.5703125" style="769" customWidth="1"/>
    <col min="12325" max="12325" width="12.42578125" style="769" customWidth="1"/>
    <col min="12326" max="12326" width="12.85546875" style="769" customWidth="1"/>
    <col min="12327" max="12327" width="13.28515625" style="769" customWidth="1"/>
    <col min="12328" max="12328" width="12.28515625" style="769" customWidth="1"/>
    <col min="12329" max="12329" width="12.7109375" style="769" customWidth="1"/>
    <col min="12330" max="12332" width="10" style="769" customWidth="1"/>
    <col min="12333" max="12340" width="9.85546875" style="769" customWidth="1"/>
    <col min="12341" max="12341" width="12.7109375" style="769" customWidth="1"/>
    <col min="12342" max="12571" width="71.5703125" style="769"/>
    <col min="12572" max="12572" width="5.7109375" style="769" bestFit="1" customWidth="1"/>
    <col min="12573" max="12573" width="41.140625" style="769" customWidth="1"/>
    <col min="12574" max="12574" width="12.85546875" style="769" customWidth="1"/>
    <col min="12575" max="12575" width="10.85546875" style="769" customWidth="1"/>
    <col min="12576" max="12576" width="11.7109375" style="769" customWidth="1"/>
    <col min="12577" max="12577" width="13.28515625" style="769" customWidth="1"/>
    <col min="12578" max="12578" width="12.85546875" style="769" customWidth="1"/>
    <col min="12579" max="12579" width="13" style="769" customWidth="1"/>
    <col min="12580" max="12580" width="12.5703125" style="769" customWidth="1"/>
    <col min="12581" max="12581" width="12.42578125" style="769" customWidth="1"/>
    <col min="12582" max="12582" width="12.85546875" style="769" customWidth="1"/>
    <col min="12583" max="12583" width="13.28515625" style="769" customWidth="1"/>
    <col min="12584" max="12584" width="12.28515625" style="769" customWidth="1"/>
    <col min="12585" max="12585" width="12.7109375" style="769" customWidth="1"/>
    <col min="12586" max="12588" width="10" style="769" customWidth="1"/>
    <col min="12589" max="12596" width="9.85546875" style="769" customWidth="1"/>
    <col min="12597" max="12597" width="12.7109375" style="769" customWidth="1"/>
    <col min="12598" max="12827" width="71.5703125" style="769"/>
    <col min="12828" max="12828" width="5.7109375" style="769" bestFit="1" customWidth="1"/>
    <col min="12829" max="12829" width="41.140625" style="769" customWidth="1"/>
    <col min="12830" max="12830" width="12.85546875" style="769" customWidth="1"/>
    <col min="12831" max="12831" width="10.85546875" style="769" customWidth="1"/>
    <col min="12832" max="12832" width="11.7109375" style="769" customWidth="1"/>
    <col min="12833" max="12833" width="13.28515625" style="769" customWidth="1"/>
    <col min="12834" max="12834" width="12.85546875" style="769" customWidth="1"/>
    <col min="12835" max="12835" width="13" style="769" customWidth="1"/>
    <col min="12836" max="12836" width="12.5703125" style="769" customWidth="1"/>
    <col min="12837" max="12837" width="12.42578125" style="769" customWidth="1"/>
    <col min="12838" max="12838" width="12.85546875" style="769" customWidth="1"/>
    <col min="12839" max="12839" width="13.28515625" style="769" customWidth="1"/>
    <col min="12840" max="12840" width="12.28515625" style="769" customWidth="1"/>
    <col min="12841" max="12841" width="12.7109375" style="769" customWidth="1"/>
    <col min="12842" max="12844" width="10" style="769" customWidth="1"/>
    <col min="12845" max="12852" width="9.85546875" style="769" customWidth="1"/>
    <col min="12853" max="12853" width="12.7109375" style="769" customWidth="1"/>
    <col min="12854" max="13083" width="71.5703125" style="769"/>
    <col min="13084" max="13084" width="5.7109375" style="769" bestFit="1" customWidth="1"/>
    <col min="13085" max="13085" width="41.140625" style="769" customWidth="1"/>
    <col min="13086" max="13086" width="12.85546875" style="769" customWidth="1"/>
    <col min="13087" max="13087" width="10.85546875" style="769" customWidth="1"/>
    <col min="13088" max="13088" width="11.7109375" style="769" customWidth="1"/>
    <col min="13089" max="13089" width="13.28515625" style="769" customWidth="1"/>
    <col min="13090" max="13090" width="12.85546875" style="769" customWidth="1"/>
    <col min="13091" max="13091" width="13" style="769" customWidth="1"/>
    <col min="13092" max="13092" width="12.5703125" style="769" customWidth="1"/>
    <col min="13093" max="13093" width="12.42578125" style="769" customWidth="1"/>
    <col min="13094" max="13094" width="12.85546875" style="769" customWidth="1"/>
    <col min="13095" max="13095" width="13.28515625" style="769" customWidth="1"/>
    <col min="13096" max="13096" width="12.28515625" style="769" customWidth="1"/>
    <col min="13097" max="13097" width="12.7109375" style="769" customWidth="1"/>
    <col min="13098" max="13100" width="10" style="769" customWidth="1"/>
    <col min="13101" max="13108" width="9.85546875" style="769" customWidth="1"/>
    <col min="13109" max="13109" width="12.7109375" style="769" customWidth="1"/>
    <col min="13110" max="13339" width="71.5703125" style="769"/>
    <col min="13340" max="13340" width="5.7109375" style="769" bestFit="1" customWidth="1"/>
    <col min="13341" max="13341" width="41.140625" style="769" customWidth="1"/>
    <col min="13342" max="13342" width="12.85546875" style="769" customWidth="1"/>
    <col min="13343" max="13343" width="10.85546875" style="769" customWidth="1"/>
    <col min="13344" max="13344" width="11.7109375" style="769" customWidth="1"/>
    <col min="13345" max="13345" width="13.28515625" style="769" customWidth="1"/>
    <col min="13346" max="13346" width="12.85546875" style="769" customWidth="1"/>
    <col min="13347" max="13347" width="13" style="769" customWidth="1"/>
    <col min="13348" max="13348" width="12.5703125" style="769" customWidth="1"/>
    <col min="13349" max="13349" width="12.42578125" style="769" customWidth="1"/>
    <col min="13350" max="13350" width="12.85546875" style="769" customWidth="1"/>
    <col min="13351" max="13351" width="13.28515625" style="769" customWidth="1"/>
    <col min="13352" max="13352" width="12.28515625" style="769" customWidth="1"/>
    <col min="13353" max="13353" width="12.7109375" style="769" customWidth="1"/>
    <col min="13354" max="13356" width="10" style="769" customWidth="1"/>
    <col min="13357" max="13364" width="9.85546875" style="769" customWidth="1"/>
    <col min="13365" max="13365" width="12.7109375" style="769" customWidth="1"/>
    <col min="13366" max="13595" width="71.5703125" style="769"/>
    <col min="13596" max="13596" width="5.7109375" style="769" bestFit="1" customWidth="1"/>
    <col min="13597" max="13597" width="41.140625" style="769" customWidth="1"/>
    <col min="13598" max="13598" width="12.85546875" style="769" customWidth="1"/>
    <col min="13599" max="13599" width="10.85546875" style="769" customWidth="1"/>
    <col min="13600" max="13600" width="11.7109375" style="769" customWidth="1"/>
    <col min="13601" max="13601" width="13.28515625" style="769" customWidth="1"/>
    <col min="13602" max="13602" width="12.85546875" style="769" customWidth="1"/>
    <col min="13603" max="13603" width="13" style="769" customWidth="1"/>
    <col min="13604" max="13604" width="12.5703125" style="769" customWidth="1"/>
    <col min="13605" max="13605" width="12.42578125" style="769" customWidth="1"/>
    <col min="13606" max="13606" width="12.85546875" style="769" customWidth="1"/>
    <col min="13607" max="13607" width="13.28515625" style="769" customWidth="1"/>
    <col min="13608" max="13608" width="12.28515625" style="769" customWidth="1"/>
    <col min="13609" max="13609" width="12.7109375" style="769" customWidth="1"/>
    <col min="13610" max="13612" width="10" style="769" customWidth="1"/>
    <col min="13613" max="13620" width="9.85546875" style="769" customWidth="1"/>
    <col min="13621" max="13621" width="12.7109375" style="769" customWidth="1"/>
    <col min="13622" max="13851" width="71.5703125" style="769"/>
    <col min="13852" max="13852" width="5.7109375" style="769" bestFit="1" customWidth="1"/>
    <col min="13853" max="13853" width="41.140625" style="769" customWidth="1"/>
    <col min="13854" max="13854" width="12.85546875" style="769" customWidth="1"/>
    <col min="13855" max="13855" width="10.85546875" style="769" customWidth="1"/>
    <col min="13856" max="13856" width="11.7109375" style="769" customWidth="1"/>
    <col min="13857" max="13857" width="13.28515625" style="769" customWidth="1"/>
    <col min="13858" max="13858" width="12.85546875" style="769" customWidth="1"/>
    <col min="13859" max="13859" width="13" style="769" customWidth="1"/>
    <col min="13860" max="13860" width="12.5703125" style="769" customWidth="1"/>
    <col min="13861" max="13861" width="12.42578125" style="769" customWidth="1"/>
    <col min="13862" max="13862" width="12.85546875" style="769" customWidth="1"/>
    <col min="13863" max="13863" width="13.28515625" style="769" customWidth="1"/>
    <col min="13864" max="13864" width="12.28515625" style="769" customWidth="1"/>
    <col min="13865" max="13865" width="12.7109375" style="769" customWidth="1"/>
    <col min="13866" max="13868" width="10" style="769" customWidth="1"/>
    <col min="13869" max="13876" width="9.85546875" style="769" customWidth="1"/>
    <col min="13877" max="13877" width="12.7109375" style="769" customWidth="1"/>
    <col min="13878" max="14107" width="71.5703125" style="769"/>
    <col min="14108" max="14108" width="5.7109375" style="769" bestFit="1" customWidth="1"/>
    <col min="14109" max="14109" width="41.140625" style="769" customWidth="1"/>
    <col min="14110" max="14110" width="12.85546875" style="769" customWidth="1"/>
    <col min="14111" max="14111" width="10.85546875" style="769" customWidth="1"/>
    <col min="14112" max="14112" width="11.7109375" style="769" customWidth="1"/>
    <col min="14113" max="14113" width="13.28515625" style="769" customWidth="1"/>
    <col min="14114" max="14114" width="12.85546875" style="769" customWidth="1"/>
    <col min="14115" max="14115" width="13" style="769" customWidth="1"/>
    <col min="14116" max="14116" width="12.5703125" style="769" customWidth="1"/>
    <col min="14117" max="14117" width="12.42578125" style="769" customWidth="1"/>
    <col min="14118" max="14118" width="12.85546875" style="769" customWidth="1"/>
    <col min="14119" max="14119" width="13.28515625" style="769" customWidth="1"/>
    <col min="14120" max="14120" width="12.28515625" style="769" customWidth="1"/>
    <col min="14121" max="14121" width="12.7109375" style="769" customWidth="1"/>
    <col min="14122" max="14124" width="10" style="769" customWidth="1"/>
    <col min="14125" max="14132" width="9.85546875" style="769" customWidth="1"/>
    <col min="14133" max="14133" width="12.7109375" style="769" customWidth="1"/>
    <col min="14134" max="14363" width="71.5703125" style="769"/>
    <col min="14364" max="14364" width="5.7109375" style="769" bestFit="1" customWidth="1"/>
    <col min="14365" max="14365" width="41.140625" style="769" customWidth="1"/>
    <col min="14366" max="14366" width="12.85546875" style="769" customWidth="1"/>
    <col min="14367" max="14367" width="10.85546875" style="769" customWidth="1"/>
    <col min="14368" max="14368" width="11.7109375" style="769" customWidth="1"/>
    <col min="14369" max="14369" width="13.28515625" style="769" customWidth="1"/>
    <col min="14370" max="14370" width="12.85546875" style="769" customWidth="1"/>
    <col min="14371" max="14371" width="13" style="769" customWidth="1"/>
    <col min="14372" max="14372" width="12.5703125" style="769" customWidth="1"/>
    <col min="14373" max="14373" width="12.42578125" style="769" customWidth="1"/>
    <col min="14374" max="14374" width="12.85546875" style="769" customWidth="1"/>
    <col min="14375" max="14375" width="13.28515625" style="769" customWidth="1"/>
    <col min="14376" max="14376" width="12.28515625" style="769" customWidth="1"/>
    <col min="14377" max="14377" width="12.7109375" style="769" customWidth="1"/>
    <col min="14378" max="14380" width="10" style="769" customWidth="1"/>
    <col min="14381" max="14388" width="9.85546875" style="769" customWidth="1"/>
    <col min="14389" max="14389" width="12.7109375" style="769" customWidth="1"/>
    <col min="14390" max="14619" width="71.5703125" style="769"/>
    <col min="14620" max="14620" width="5.7109375" style="769" bestFit="1" customWidth="1"/>
    <col min="14621" max="14621" width="41.140625" style="769" customWidth="1"/>
    <col min="14622" max="14622" width="12.85546875" style="769" customWidth="1"/>
    <col min="14623" max="14623" width="10.85546875" style="769" customWidth="1"/>
    <col min="14624" max="14624" width="11.7109375" style="769" customWidth="1"/>
    <col min="14625" max="14625" width="13.28515625" style="769" customWidth="1"/>
    <col min="14626" max="14626" width="12.85546875" style="769" customWidth="1"/>
    <col min="14627" max="14627" width="13" style="769" customWidth="1"/>
    <col min="14628" max="14628" width="12.5703125" style="769" customWidth="1"/>
    <col min="14629" max="14629" width="12.42578125" style="769" customWidth="1"/>
    <col min="14630" max="14630" width="12.85546875" style="769" customWidth="1"/>
    <col min="14631" max="14631" width="13.28515625" style="769" customWidth="1"/>
    <col min="14632" max="14632" width="12.28515625" style="769" customWidth="1"/>
    <col min="14633" max="14633" width="12.7109375" style="769" customWidth="1"/>
    <col min="14634" max="14636" width="10" style="769" customWidth="1"/>
    <col min="14637" max="14644" width="9.85546875" style="769" customWidth="1"/>
    <col min="14645" max="14645" width="12.7109375" style="769" customWidth="1"/>
    <col min="14646" max="14875" width="71.5703125" style="769"/>
    <col min="14876" max="14876" width="5.7109375" style="769" bestFit="1" customWidth="1"/>
    <col min="14877" max="14877" width="41.140625" style="769" customWidth="1"/>
    <col min="14878" max="14878" width="12.85546875" style="769" customWidth="1"/>
    <col min="14879" max="14879" width="10.85546875" style="769" customWidth="1"/>
    <col min="14880" max="14880" width="11.7109375" style="769" customWidth="1"/>
    <col min="14881" max="14881" width="13.28515625" style="769" customWidth="1"/>
    <col min="14882" max="14882" width="12.85546875" style="769" customWidth="1"/>
    <col min="14883" max="14883" width="13" style="769" customWidth="1"/>
    <col min="14884" max="14884" width="12.5703125" style="769" customWidth="1"/>
    <col min="14885" max="14885" width="12.42578125" style="769" customWidth="1"/>
    <col min="14886" max="14886" width="12.85546875" style="769" customWidth="1"/>
    <col min="14887" max="14887" width="13.28515625" style="769" customWidth="1"/>
    <col min="14888" max="14888" width="12.28515625" style="769" customWidth="1"/>
    <col min="14889" max="14889" width="12.7109375" style="769" customWidth="1"/>
    <col min="14890" max="14892" width="10" style="769" customWidth="1"/>
    <col min="14893" max="14900" width="9.85546875" style="769" customWidth="1"/>
    <col min="14901" max="14901" width="12.7109375" style="769" customWidth="1"/>
    <col min="14902" max="15131" width="71.5703125" style="769"/>
    <col min="15132" max="15132" width="5.7109375" style="769" bestFit="1" customWidth="1"/>
    <col min="15133" max="15133" width="41.140625" style="769" customWidth="1"/>
    <col min="15134" max="15134" width="12.85546875" style="769" customWidth="1"/>
    <col min="15135" max="15135" width="10.85546875" style="769" customWidth="1"/>
    <col min="15136" max="15136" width="11.7109375" style="769" customWidth="1"/>
    <col min="15137" max="15137" width="13.28515625" style="769" customWidth="1"/>
    <col min="15138" max="15138" width="12.85546875" style="769" customWidth="1"/>
    <col min="15139" max="15139" width="13" style="769" customWidth="1"/>
    <col min="15140" max="15140" width="12.5703125" style="769" customWidth="1"/>
    <col min="15141" max="15141" width="12.42578125" style="769" customWidth="1"/>
    <col min="15142" max="15142" width="12.85546875" style="769" customWidth="1"/>
    <col min="15143" max="15143" width="13.28515625" style="769" customWidth="1"/>
    <col min="15144" max="15144" width="12.28515625" style="769" customWidth="1"/>
    <col min="15145" max="15145" width="12.7109375" style="769" customWidth="1"/>
    <col min="15146" max="15148" width="10" style="769" customWidth="1"/>
    <col min="15149" max="15156" width="9.85546875" style="769" customWidth="1"/>
    <col min="15157" max="15157" width="12.7109375" style="769" customWidth="1"/>
    <col min="15158" max="15387" width="71.5703125" style="769"/>
    <col min="15388" max="15388" width="5.7109375" style="769" bestFit="1" customWidth="1"/>
    <col min="15389" max="15389" width="41.140625" style="769" customWidth="1"/>
    <col min="15390" max="15390" width="12.85546875" style="769" customWidth="1"/>
    <col min="15391" max="15391" width="10.85546875" style="769" customWidth="1"/>
    <col min="15392" max="15392" width="11.7109375" style="769" customWidth="1"/>
    <col min="15393" max="15393" width="13.28515625" style="769" customWidth="1"/>
    <col min="15394" max="15394" width="12.85546875" style="769" customWidth="1"/>
    <col min="15395" max="15395" width="13" style="769" customWidth="1"/>
    <col min="15396" max="15396" width="12.5703125" style="769" customWidth="1"/>
    <col min="15397" max="15397" width="12.42578125" style="769" customWidth="1"/>
    <col min="15398" max="15398" width="12.85546875" style="769" customWidth="1"/>
    <col min="15399" max="15399" width="13.28515625" style="769" customWidth="1"/>
    <col min="15400" max="15400" width="12.28515625" style="769" customWidth="1"/>
    <col min="15401" max="15401" width="12.7109375" style="769" customWidth="1"/>
    <col min="15402" max="15404" width="10" style="769" customWidth="1"/>
    <col min="15405" max="15412" width="9.85546875" style="769" customWidth="1"/>
    <col min="15413" max="15413" width="12.7109375" style="769" customWidth="1"/>
    <col min="15414" max="15643" width="71.5703125" style="769"/>
    <col min="15644" max="15644" width="5.7109375" style="769" bestFit="1" customWidth="1"/>
    <col min="15645" max="15645" width="41.140625" style="769" customWidth="1"/>
    <col min="15646" max="15646" width="12.85546875" style="769" customWidth="1"/>
    <col min="15647" max="15647" width="10.85546875" style="769" customWidth="1"/>
    <col min="15648" max="15648" width="11.7109375" style="769" customWidth="1"/>
    <col min="15649" max="15649" width="13.28515625" style="769" customWidth="1"/>
    <col min="15650" max="15650" width="12.85546875" style="769" customWidth="1"/>
    <col min="15651" max="15651" width="13" style="769" customWidth="1"/>
    <col min="15652" max="15652" width="12.5703125" style="769" customWidth="1"/>
    <col min="15653" max="15653" width="12.42578125" style="769" customWidth="1"/>
    <col min="15654" max="15654" width="12.85546875" style="769" customWidth="1"/>
    <col min="15655" max="15655" width="13.28515625" style="769" customWidth="1"/>
    <col min="15656" max="15656" width="12.28515625" style="769" customWidth="1"/>
    <col min="15657" max="15657" width="12.7109375" style="769" customWidth="1"/>
    <col min="15658" max="15660" width="10" style="769" customWidth="1"/>
    <col min="15661" max="15668" width="9.85546875" style="769" customWidth="1"/>
    <col min="15669" max="15669" width="12.7109375" style="769" customWidth="1"/>
    <col min="15670" max="15899" width="71.5703125" style="769"/>
    <col min="15900" max="15900" width="5.7109375" style="769" bestFit="1" customWidth="1"/>
    <col min="15901" max="15901" width="41.140625" style="769" customWidth="1"/>
    <col min="15902" max="15902" width="12.85546875" style="769" customWidth="1"/>
    <col min="15903" max="15903" width="10.85546875" style="769" customWidth="1"/>
    <col min="15904" max="15904" width="11.7109375" style="769" customWidth="1"/>
    <col min="15905" max="15905" width="13.28515625" style="769" customWidth="1"/>
    <col min="15906" max="15906" width="12.85546875" style="769" customWidth="1"/>
    <col min="15907" max="15907" width="13" style="769" customWidth="1"/>
    <col min="15908" max="15908" width="12.5703125" style="769" customWidth="1"/>
    <col min="15909" max="15909" width="12.42578125" style="769" customWidth="1"/>
    <col min="15910" max="15910" width="12.85546875" style="769" customWidth="1"/>
    <col min="15911" max="15911" width="13.28515625" style="769" customWidth="1"/>
    <col min="15912" max="15912" width="12.28515625" style="769" customWidth="1"/>
    <col min="15913" max="15913" width="12.7109375" style="769" customWidth="1"/>
    <col min="15914" max="15916" width="10" style="769" customWidth="1"/>
    <col min="15917" max="15924" width="9.85546875" style="769" customWidth="1"/>
    <col min="15925" max="15925" width="12.7109375" style="769" customWidth="1"/>
    <col min="15926" max="16155" width="71.5703125" style="769"/>
    <col min="16156" max="16156" width="5.7109375" style="769" bestFit="1" customWidth="1"/>
    <col min="16157" max="16157" width="41.140625" style="769" customWidth="1"/>
    <col min="16158" max="16158" width="12.85546875" style="769" customWidth="1"/>
    <col min="16159" max="16159" width="10.85546875" style="769" customWidth="1"/>
    <col min="16160" max="16160" width="11.7109375" style="769" customWidth="1"/>
    <col min="16161" max="16161" width="13.28515625" style="769" customWidth="1"/>
    <col min="16162" max="16162" width="12.85546875" style="769" customWidth="1"/>
    <col min="16163" max="16163" width="13" style="769" customWidth="1"/>
    <col min="16164" max="16164" width="12.5703125" style="769" customWidth="1"/>
    <col min="16165" max="16165" width="12.42578125" style="769" customWidth="1"/>
    <col min="16166" max="16166" width="12.85546875" style="769" customWidth="1"/>
    <col min="16167" max="16167" width="13.28515625" style="769" customWidth="1"/>
    <col min="16168" max="16168" width="12.28515625" style="769" customWidth="1"/>
    <col min="16169" max="16169" width="12.7109375" style="769" customWidth="1"/>
    <col min="16170" max="16172" width="10" style="769" customWidth="1"/>
    <col min="16173" max="16180" width="9.85546875" style="769" customWidth="1"/>
    <col min="16181" max="16181" width="12.7109375" style="769" customWidth="1"/>
    <col min="16182" max="16384" width="71.5703125" style="769"/>
  </cols>
  <sheetData>
    <row r="1" spans="1:53" ht="15" customHeight="1">
      <c r="A1" s="1787" t="s">
        <v>490</v>
      </c>
      <c r="B1" s="1787"/>
      <c r="C1" s="1787"/>
      <c r="D1" s="1787"/>
      <c r="E1" s="1787"/>
      <c r="F1" s="1787"/>
      <c r="G1" s="1787"/>
      <c r="H1" s="1787"/>
      <c r="I1" s="1787"/>
      <c r="J1" s="1787"/>
      <c r="K1" s="1787"/>
      <c r="L1" s="1787"/>
      <c r="M1" s="1787"/>
      <c r="N1" s="1787"/>
      <c r="O1" s="1787"/>
      <c r="P1" s="1787"/>
      <c r="Q1" s="1787"/>
      <c r="R1" s="1787"/>
      <c r="S1" s="1787"/>
      <c r="T1" s="1787"/>
      <c r="U1" s="1787"/>
      <c r="V1" s="1787"/>
      <c r="W1" s="1787"/>
      <c r="X1" s="1787"/>
      <c r="Y1" s="1787"/>
      <c r="Z1" s="1787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</row>
    <row r="2" spans="1:53" ht="48.75" customHeight="1">
      <c r="A2" s="1788" t="str">
        <f>[83]Прил_5!A4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2" s="1788"/>
      <c r="C2" s="1788"/>
      <c r="D2" s="1788"/>
      <c r="E2" s="1788"/>
      <c r="F2" s="1788"/>
      <c r="G2" s="1788"/>
      <c r="H2" s="1788"/>
      <c r="I2" s="1788"/>
      <c r="J2" s="1788"/>
      <c r="K2" s="1788"/>
      <c r="L2" s="1788"/>
      <c r="M2" s="1788"/>
      <c r="N2" s="1788"/>
      <c r="O2" s="1788"/>
      <c r="P2" s="1788"/>
      <c r="Q2" s="1788"/>
      <c r="R2" s="1788"/>
      <c r="S2" s="1788"/>
      <c r="T2" s="1788"/>
      <c r="U2" s="1788"/>
      <c r="V2" s="1788"/>
      <c r="W2" s="1788"/>
      <c r="X2" s="1788"/>
      <c r="Y2" s="1788"/>
      <c r="Z2" s="178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  <c r="AQ2" s="768"/>
      <c r="AR2" s="768"/>
      <c r="AS2" s="768"/>
      <c r="AT2" s="768"/>
      <c r="AU2" s="768"/>
      <c r="AV2" s="768"/>
      <c r="AW2" s="768"/>
      <c r="AX2" s="768"/>
      <c r="AY2" s="768"/>
      <c r="AZ2" s="768"/>
      <c r="BA2" s="768"/>
    </row>
    <row r="3" spans="1:53" ht="93.75" customHeight="1">
      <c r="A3" s="1789" t="s">
        <v>357</v>
      </c>
      <c r="B3" s="1789"/>
      <c r="C3" s="1789"/>
      <c r="D3" s="1789"/>
      <c r="E3" s="1789"/>
      <c r="F3" s="1789"/>
      <c r="G3" s="1789"/>
      <c r="H3" s="1789"/>
      <c r="I3" s="1789"/>
      <c r="J3" s="1789"/>
      <c r="K3" s="1789"/>
      <c r="L3" s="1789"/>
      <c r="M3" s="1789"/>
      <c r="N3" s="1789"/>
      <c r="O3" s="1789"/>
      <c r="P3" s="1789"/>
      <c r="Q3" s="1789"/>
      <c r="R3" s="1789"/>
      <c r="S3" s="1789"/>
      <c r="T3" s="1789"/>
      <c r="U3" s="1789"/>
      <c r="V3" s="1789"/>
      <c r="W3" s="1789"/>
      <c r="X3" s="1789"/>
      <c r="Y3" s="1789"/>
      <c r="Z3" s="1789"/>
      <c r="AA3" s="770"/>
      <c r="AB3" s="770"/>
      <c r="AC3" s="770"/>
      <c r="AD3" s="770"/>
      <c r="AE3" s="770"/>
      <c r="AF3" s="770"/>
      <c r="AG3" s="770"/>
      <c r="AH3" s="770"/>
      <c r="AI3" s="770"/>
      <c r="AJ3" s="770"/>
      <c r="AK3" s="770"/>
      <c r="AL3" s="770"/>
      <c r="AM3" s="770"/>
      <c r="AN3" s="770"/>
      <c r="AO3" s="770"/>
      <c r="AP3" s="770"/>
      <c r="AQ3" s="770"/>
      <c r="AR3" s="770"/>
      <c r="AS3" s="770"/>
      <c r="AT3" s="770"/>
      <c r="AU3" s="770"/>
      <c r="AV3" s="770"/>
      <c r="AW3" s="770"/>
      <c r="AX3" s="770"/>
      <c r="AY3" s="770"/>
      <c r="AZ3" s="770"/>
      <c r="BA3" s="770"/>
    </row>
    <row r="4" spans="1:53" s="773" customFormat="1" ht="27" customHeight="1">
      <c r="A4" s="771"/>
      <c r="B4" s="771" t="s">
        <v>358</v>
      </c>
      <c r="C4" s="1790" t="s">
        <v>509</v>
      </c>
      <c r="D4" s="1790"/>
      <c r="E4" s="1790"/>
      <c r="F4" s="1790"/>
      <c r="G4" s="1790"/>
      <c r="H4" s="1790"/>
      <c r="I4" s="1790"/>
      <c r="J4" s="1790"/>
      <c r="K4" s="1790"/>
      <c r="L4" s="1790"/>
      <c r="M4" s="1790"/>
      <c r="N4" s="1790"/>
      <c r="O4" s="1790"/>
      <c r="P4" s="1790"/>
      <c r="Q4" s="1790"/>
      <c r="R4" s="1790"/>
      <c r="S4" s="1790"/>
      <c r="T4" s="1790"/>
      <c r="U4" s="1790"/>
      <c r="V4" s="1790"/>
      <c r="W4" s="1790"/>
      <c r="X4" s="1790"/>
      <c r="Y4" s="1790"/>
      <c r="Z4" s="1790"/>
      <c r="AA4" s="772"/>
      <c r="AB4" s="772"/>
      <c r="AC4" s="772"/>
      <c r="AD4" s="772"/>
      <c r="AE4" s="772"/>
      <c r="AF4" s="772"/>
      <c r="AG4" s="772"/>
      <c r="AH4" s="772"/>
      <c r="AI4" s="772"/>
      <c r="AJ4" s="772"/>
      <c r="AK4" s="772"/>
      <c r="AL4" s="772"/>
      <c r="AM4" s="772"/>
      <c r="AN4" s="772"/>
      <c r="AO4" s="772"/>
      <c r="AP4" s="772"/>
      <c r="AQ4" s="772"/>
      <c r="AR4" s="772"/>
      <c r="AS4" s="772"/>
      <c r="AT4" s="772"/>
      <c r="AU4" s="772"/>
      <c r="AV4" s="772"/>
      <c r="AW4" s="772"/>
      <c r="AX4" s="772"/>
      <c r="AY4" s="772"/>
      <c r="AZ4" s="772"/>
      <c r="BA4" s="772"/>
    </row>
    <row r="5" spans="1:53" ht="25.5" customHeight="1">
      <c r="A5" s="1791" t="s">
        <v>359</v>
      </c>
      <c r="B5" s="1791"/>
      <c r="C5" s="1791"/>
      <c r="D5" s="1791"/>
      <c r="E5" s="1791"/>
      <c r="F5" s="1791"/>
      <c r="G5" s="1791"/>
      <c r="H5" s="1791"/>
      <c r="I5" s="1791"/>
      <c r="J5" s="1791"/>
      <c r="K5" s="1791"/>
      <c r="L5" s="1791"/>
      <c r="M5" s="1791"/>
      <c r="N5" s="1791"/>
      <c r="O5" s="1791"/>
      <c r="P5" s="1791"/>
      <c r="Q5" s="1791"/>
      <c r="R5" s="1791"/>
      <c r="S5" s="1791"/>
    </row>
    <row r="6" spans="1:53" hidden="1" outlineLevel="1">
      <c r="A6" s="1785" t="s">
        <v>360</v>
      </c>
      <c r="B6" s="1785" t="s">
        <v>1</v>
      </c>
      <c r="C6" s="1785" t="s">
        <v>361</v>
      </c>
      <c r="D6" s="775"/>
      <c r="E6" s="776"/>
      <c r="F6" s="777"/>
      <c r="G6" s="778" t="s">
        <v>362</v>
      </c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  <c r="Y6" s="779"/>
    </row>
    <row r="7" spans="1:53" ht="25.5" hidden="1" outlineLevel="1">
      <c r="A7" s="1786"/>
      <c r="B7" s="1786"/>
      <c r="C7" s="1786"/>
      <c r="D7" s="780"/>
      <c r="E7" s="781" t="s">
        <v>363</v>
      </c>
      <c r="F7" s="782" t="s">
        <v>364</v>
      </c>
      <c r="G7" s="783" t="s">
        <v>365</v>
      </c>
      <c r="H7" s="783" t="s">
        <v>366</v>
      </c>
      <c r="I7" s="783" t="s">
        <v>367</v>
      </c>
      <c r="J7" s="783" t="s">
        <v>368</v>
      </c>
      <c r="K7" s="783" t="s">
        <v>369</v>
      </c>
      <c r="L7" s="783" t="s">
        <v>370</v>
      </c>
      <c r="M7" s="783" t="s">
        <v>371</v>
      </c>
      <c r="N7" s="783" t="s">
        <v>372</v>
      </c>
      <c r="O7" s="783" t="s">
        <v>373</v>
      </c>
      <c r="P7" s="783" t="s">
        <v>374</v>
      </c>
      <c r="Q7" s="783" t="s">
        <v>375</v>
      </c>
      <c r="R7" s="783" t="s">
        <v>376</v>
      </c>
      <c r="S7" s="783" t="s">
        <v>377</v>
      </c>
      <c r="T7" s="783" t="s">
        <v>378</v>
      </c>
      <c r="U7" s="783" t="s">
        <v>379</v>
      </c>
      <c r="V7" s="783" t="s">
        <v>380</v>
      </c>
      <c r="W7" s="783" t="s">
        <v>381</v>
      </c>
      <c r="X7" s="784" t="s">
        <v>382</v>
      </c>
      <c r="Y7" s="785" t="s">
        <v>383</v>
      </c>
      <c r="Z7" s="786"/>
      <c r="AA7" s="786"/>
      <c r="AB7" s="786"/>
      <c r="AC7" s="786"/>
      <c r="AD7" s="786"/>
      <c r="AE7" s="786"/>
      <c r="AF7" s="786"/>
      <c r="AG7" s="786"/>
      <c r="AH7" s="786"/>
      <c r="AI7" s="786"/>
      <c r="AJ7" s="786"/>
      <c r="AK7" s="786"/>
      <c r="AL7" s="786"/>
      <c r="AM7" s="786"/>
      <c r="AN7" s="786"/>
      <c r="AO7" s="786"/>
      <c r="AP7" s="786"/>
      <c r="AQ7" s="786"/>
      <c r="AR7" s="786"/>
      <c r="AS7" s="786"/>
      <c r="AT7" s="786"/>
      <c r="AU7" s="786"/>
      <c r="AV7" s="786"/>
      <c r="AW7" s="786"/>
      <c r="AX7" s="786"/>
      <c r="AY7" s="786"/>
      <c r="AZ7" s="786"/>
      <c r="BA7" s="786"/>
    </row>
    <row r="8" spans="1:53" ht="24" hidden="1" outlineLevel="1">
      <c r="A8" s="787" t="s">
        <v>25</v>
      </c>
      <c r="B8" s="788" t="s">
        <v>384</v>
      </c>
      <c r="C8" s="787" t="s">
        <v>63</v>
      </c>
      <c r="D8" s="787"/>
      <c r="E8" s="789">
        <v>2213.2715436429594</v>
      </c>
      <c r="F8" s="789">
        <f>SUM(F9:F15)</f>
        <v>2245.4277507261017</v>
      </c>
      <c r="G8" s="789">
        <f>SUM(G9:G15)</f>
        <v>2325.2309765269079</v>
      </c>
      <c r="H8" s="789">
        <f t="shared" ref="H8:Y8" si="0">SUM(H9:H15)</f>
        <v>2371.0378959644877</v>
      </c>
      <c r="I8" s="790">
        <f t="shared" si="0"/>
        <v>2738.2879263212326</v>
      </c>
      <c r="J8" s="790">
        <f t="shared" si="0"/>
        <v>2811.2085337991671</v>
      </c>
      <c r="K8" s="790">
        <f t="shared" si="0"/>
        <v>2894.4203063996219</v>
      </c>
      <c r="L8" s="790">
        <f t="shared" si="0"/>
        <v>2980.0951474690514</v>
      </c>
      <c r="M8" s="790">
        <f t="shared" si="0"/>
        <v>3068.3059638341356</v>
      </c>
      <c r="N8" s="790">
        <f t="shared" si="0"/>
        <v>3159.1278203636261</v>
      </c>
      <c r="O8" s="790">
        <f t="shared" si="0"/>
        <v>3252.6380038463894</v>
      </c>
      <c r="P8" s="790">
        <f t="shared" si="0"/>
        <v>3348.9160887602429</v>
      </c>
      <c r="Q8" s="790">
        <f t="shared" si="0"/>
        <v>3448.0440049875465</v>
      </c>
      <c r="R8" s="790">
        <f t="shared" si="0"/>
        <v>3550.1061075351786</v>
      </c>
      <c r="S8" s="790">
        <f t="shared" si="0"/>
        <v>3655.1892483182201</v>
      </c>
      <c r="T8" s="790">
        <f t="shared" si="0"/>
        <v>3763.3828500684394</v>
      </c>
      <c r="U8" s="790">
        <f t="shared" si="0"/>
        <v>3874.778982430465</v>
      </c>
      <c r="V8" s="790">
        <f t="shared" si="0"/>
        <v>3989.4724403104078</v>
      </c>
      <c r="W8" s="790">
        <f t="shared" si="0"/>
        <v>4107.560824543596</v>
      </c>
      <c r="X8" s="791">
        <f t="shared" si="0"/>
        <v>4229.1446249500868</v>
      </c>
      <c r="Y8" s="790">
        <f t="shared" si="0"/>
        <v>4354.3273058486093</v>
      </c>
      <c r="Z8" s="792"/>
      <c r="AA8" s="792"/>
      <c r="AB8" s="792"/>
      <c r="AC8" s="792"/>
      <c r="AD8" s="792"/>
      <c r="AE8" s="792"/>
      <c r="AF8" s="792"/>
      <c r="AG8" s="792"/>
      <c r="AH8" s="792"/>
      <c r="AI8" s="792"/>
      <c r="AJ8" s="792"/>
      <c r="AK8" s="792"/>
      <c r="AL8" s="792"/>
      <c r="AM8" s="792"/>
      <c r="AN8" s="792"/>
      <c r="AO8" s="792"/>
      <c r="AP8" s="792"/>
      <c r="AQ8" s="792"/>
      <c r="AR8" s="792"/>
      <c r="AS8" s="792"/>
      <c r="AT8" s="792"/>
      <c r="AU8" s="792"/>
      <c r="AV8" s="792"/>
      <c r="AW8" s="792"/>
      <c r="AX8" s="792"/>
      <c r="AY8" s="792"/>
      <c r="AZ8" s="792"/>
      <c r="BA8" s="792"/>
    </row>
    <row r="9" spans="1:53" ht="24" hidden="1" outlineLevel="1">
      <c r="A9" s="793" t="s">
        <v>61</v>
      </c>
      <c r="B9" s="794" t="s">
        <v>385</v>
      </c>
      <c r="C9" s="795" t="s">
        <v>63</v>
      </c>
      <c r="D9" s="796"/>
      <c r="E9" s="797"/>
      <c r="F9" s="798">
        <v>156.42117097694916</v>
      </c>
      <c r="G9" s="799">
        <v>161.98037939346995</v>
      </c>
      <c r="H9" s="799">
        <v>165.17139286752132</v>
      </c>
      <c r="I9" s="800">
        <f t="shared" ref="I9:I15" si="1">H9*$I$55</f>
        <v>190.7547878642462</v>
      </c>
      <c r="J9" s="800">
        <f t="shared" ref="J9:J15" si="2">I9*$J$55</f>
        <v>195.83458786507106</v>
      </c>
      <c r="K9" s="800">
        <f t="shared" ref="K9:K15" si="3">J9*$K$55</f>
        <v>201.63129166587717</v>
      </c>
      <c r="L9" s="800">
        <f t="shared" ref="L9:L15" si="4">K9*$L$55</f>
        <v>207.59957789918715</v>
      </c>
      <c r="M9" s="800">
        <f t="shared" ref="M9:M15" si="5">L9*$M$55</f>
        <v>213.74452540500312</v>
      </c>
      <c r="N9" s="800">
        <f t="shared" ref="N9:N15" si="6">M9*$N$55</f>
        <v>220.07136335699121</v>
      </c>
      <c r="O9" s="800">
        <f t="shared" ref="O9:O15" si="7">N9*$O$55</f>
        <v>226.58547571235817</v>
      </c>
      <c r="P9" s="800">
        <f t="shared" ref="P9:P15" si="8">O9*$P$55</f>
        <v>233.292405793444</v>
      </c>
      <c r="Q9" s="800">
        <f t="shared" ref="Q9:Q15" si="9">P9*$Q$55</f>
        <v>240.19786100492996</v>
      </c>
      <c r="R9" s="800">
        <f t="shared" ref="R9:R15" si="10">Q9*$R$55</f>
        <v>247.3077176906759</v>
      </c>
      <c r="S9" s="800">
        <f t="shared" ref="S9:S15" si="11">R9*$S$55</f>
        <v>254.62802613431992</v>
      </c>
      <c r="T9" s="800">
        <f t="shared" ref="T9:T15" si="12">S9*$T$55</f>
        <v>262.1650157078958</v>
      </c>
      <c r="U9" s="800">
        <f t="shared" ref="U9:U15" si="13">T9*$U$55</f>
        <v>269.92510017284951</v>
      </c>
      <c r="V9" s="800">
        <f t="shared" ref="V9:V15" si="14">U9*$V$55</f>
        <v>277.91488313796589</v>
      </c>
      <c r="W9" s="800">
        <f t="shared" ref="W9:W15" si="15">V9*$W$55</f>
        <v>286.14116367884969</v>
      </c>
      <c r="X9" s="801">
        <f>W9*X$55</f>
        <v>294.61094212374365</v>
      </c>
      <c r="Y9" s="800">
        <f>X9*$Y$55</f>
        <v>303.33142601060649</v>
      </c>
      <c r="Z9" s="802"/>
      <c r="AA9" s="802"/>
      <c r="AB9" s="802"/>
      <c r="AC9" s="802"/>
      <c r="AD9" s="802"/>
      <c r="AE9" s="802"/>
      <c r="AF9" s="802"/>
      <c r="AG9" s="802"/>
      <c r="AH9" s="802"/>
      <c r="AI9" s="802"/>
      <c r="AJ9" s="802"/>
      <c r="AK9" s="802"/>
      <c r="AL9" s="802"/>
      <c r="AM9" s="802"/>
      <c r="AN9" s="802"/>
      <c r="AO9" s="802"/>
      <c r="AP9" s="802"/>
      <c r="AQ9" s="802"/>
      <c r="AR9" s="802"/>
      <c r="AS9" s="802"/>
      <c r="AT9" s="802"/>
      <c r="AU9" s="802"/>
      <c r="AV9" s="802"/>
      <c r="AW9" s="802"/>
      <c r="AX9" s="802"/>
      <c r="AY9" s="802"/>
      <c r="AZ9" s="802"/>
      <c r="BA9" s="802"/>
    </row>
    <row r="10" spans="1:53" ht="24" hidden="1" outlineLevel="1">
      <c r="A10" s="793" t="s">
        <v>81</v>
      </c>
      <c r="B10" s="803" t="s">
        <v>386</v>
      </c>
      <c r="C10" s="795" t="s">
        <v>63</v>
      </c>
      <c r="D10" s="796"/>
      <c r="E10" s="797"/>
      <c r="F10" s="798">
        <v>64.38460280000001</v>
      </c>
      <c r="G10" s="799">
        <v>66.672831583512021</v>
      </c>
      <c r="H10" s="799">
        <v>67.986286365707215</v>
      </c>
      <c r="I10" s="800">
        <f t="shared" si="1"/>
        <v>78.516681419343357</v>
      </c>
      <c r="J10" s="800">
        <f t="shared" si="2"/>
        <v>80.607580645540466</v>
      </c>
      <c r="K10" s="800">
        <f t="shared" si="3"/>
        <v>82.993565032648476</v>
      </c>
      <c r="L10" s="800">
        <f t="shared" si="4"/>
        <v>85.450174557614872</v>
      </c>
      <c r="M10" s="800">
        <f t="shared" si="5"/>
        <v>87.979499724520281</v>
      </c>
      <c r="N10" s="800">
        <f t="shared" si="6"/>
        <v>90.58369291636609</v>
      </c>
      <c r="O10" s="800">
        <f t="shared" si="7"/>
        <v>93.264970226690536</v>
      </c>
      <c r="P10" s="800">
        <f t="shared" si="8"/>
        <v>96.025613345400586</v>
      </c>
      <c r="Q10" s="800">
        <f t="shared" si="9"/>
        <v>98.867971500424446</v>
      </c>
      <c r="R10" s="800">
        <f t="shared" si="10"/>
        <v>101.79446345683702</v>
      </c>
      <c r="S10" s="800">
        <f t="shared" si="11"/>
        <v>104.80757957515941</v>
      </c>
      <c r="T10" s="800">
        <f t="shared" si="12"/>
        <v>107.90988393058413</v>
      </c>
      <c r="U10" s="800">
        <f t="shared" si="13"/>
        <v>111.10401649492943</v>
      </c>
      <c r="V10" s="800">
        <f t="shared" si="14"/>
        <v>114.39269538317934</v>
      </c>
      <c r="W10" s="800">
        <f t="shared" si="15"/>
        <v>117.77871916652146</v>
      </c>
      <c r="X10" s="801">
        <f t="shared" ref="X10:X15" si="16">W10*$X$55</f>
        <v>121.2649692538505</v>
      </c>
      <c r="Y10" s="800">
        <f t="shared" ref="Y10:Y15" si="17">X10*$Y$55</f>
        <v>124.85441234376448</v>
      </c>
      <c r="Z10" s="802"/>
      <c r="AA10" s="802"/>
      <c r="AB10" s="802"/>
      <c r="AC10" s="802"/>
      <c r="AD10" s="802"/>
      <c r="AE10" s="802"/>
      <c r="AF10" s="802"/>
      <c r="AG10" s="802"/>
      <c r="AH10" s="802"/>
      <c r="AI10" s="802"/>
      <c r="AJ10" s="802"/>
      <c r="AK10" s="802"/>
      <c r="AL10" s="802"/>
      <c r="AM10" s="802"/>
      <c r="AN10" s="802"/>
      <c r="AO10" s="802"/>
      <c r="AP10" s="802"/>
      <c r="AQ10" s="802"/>
      <c r="AR10" s="802"/>
      <c r="AS10" s="802"/>
      <c r="AT10" s="802"/>
      <c r="AU10" s="802"/>
      <c r="AV10" s="802"/>
      <c r="AW10" s="802"/>
      <c r="AX10" s="802"/>
      <c r="AY10" s="802"/>
      <c r="AZ10" s="802"/>
      <c r="BA10" s="802"/>
    </row>
    <row r="11" spans="1:53" ht="24" hidden="1" outlineLevel="1">
      <c r="A11" s="793" t="s">
        <v>84</v>
      </c>
      <c r="B11" s="803" t="s">
        <v>387</v>
      </c>
      <c r="C11" s="795" t="s">
        <v>63</v>
      </c>
      <c r="D11" s="796"/>
      <c r="E11" s="797"/>
      <c r="F11" s="804">
        <v>1175.9580000000001</v>
      </c>
      <c r="G11" s="799">
        <v>1217.7515473200003</v>
      </c>
      <c r="H11" s="799">
        <v>1241.7412528022044</v>
      </c>
      <c r="I11" s="800">
        <f t="shared" si="1"/>
        <v>1434.0745400782091</v>
      </c>
      <c r="J11" s="800">
        <f t="shared" si="2"/>
        <v>1472.2639450804918</v>
      </c>
      <c r="K11" s="800">
        <f t="shared" si="3"/>
        <v>1515.8429578548744</v>
      </c>
      <c r="L11" s="800">
        <f t="shared" si="4"/>
        <v>1560.7119094073787</v>
      </c>
      <c r="M11" s="800">
        <f t="shared" si="5"/>
        <v>1606.9089819258372</v>
      </c>
      <c r="N11" s="800">
        <f t="shared" si="6"/>
        <v>1654.4734877908422</v>
      </c>
      <c r="O11" s="800">
        <f t="shared" si="7"/>
        <v>1703.4459030294513</v>
      </c>
      <c r="P11" s="800">
        <f t="shared" si="8"/>
        <v>1753.8679017591232</v>
      </c>
      <c r="Q11" s="800">
        <f t="shared" si="9"/>
        <v>1805.7823916511934</v>
      </c>
      <c r="R11" s="800">
        <f t="shared" si="10"/>
        <v>1859.2335504440689</v>
      </c>
      <c r="S11" s="800">
        <f t="shared" si="11"/>
        <v>1914.2668635372136</v>
      </c>
      <c r="T11" s="800">
        <f t="shared" si="12"/>
        <v>1970.9291626979152</v>
      </c>
      <c r="U11" s="800">
        <f t="shared" si="13"/>
        <v>2029.2686659137737</v>
      </c>
      <c r="V11" s="800">
        <f t="shared" si="14"/>
        <v>2089.3350184248216</v>
      </c>
      <c r="W11" s="800">
        <f t="shared" si="15"/>
        <v>2151.1793349701966</v>
      </c>
      <c r="X11" s="801">
        <f t="shared" si="16"/>
        <v>2214.8542432853146</v>
      </c>
      <c r="Y11" s="800">
        <f t="shared" si="17"/>
        <v>2280.4139288865599</v>
      </c>
      <c r="Z11" s="802"/>
      <c r="AA11" s="802"/>
      <c r="AB11" s="802"/>
      <c r="AC11" s="802"/>
      <c r="AD11" s="802"/>
      <c r="AE11" s="802"/>
      <c r="AF11" s="802"/>
      <c r="AG11" s="802"/>
      <c r="AH11" s="802"/>
      <c r="AI11" s="802"/>
      <c r="AJ11" s="802"/>
      <c r="AK11" s="802"/>
      <c r="AL11" s="802"/>
      <c r="AM11" s="802"/>
      <c r="AN11" s="802"/>
      <c r="AO11" s="802"/>
      <c r="AP11" s="802"/>
      <c r="AQ11" s="802"/>
      <c r="AR11" s="802"/>
      <c r="AS11" s="802"/>
      <c r="AT11" s="802"/>
      <c r="AU11" s="802"/>
      <c r="AV11" s="802"/>
      <c r="AW11" s="802"/>
      <c r="AX11" s="802"/>
      <c r="AY11" s="802"/>
      <c r="AZ11" s="802"/>
      <c r="BA11" s="802"/>
    </row>
    <row r="12" spans="1:53" ht="36" hidden="1" outlineLevel="1">
      <c r="A12" s="793" t="s">
        <v>89</v>
      </c>
      <c r="B12" s="803" t="s">
        <v>388</v>
      </c>
      <c r="C12" s="795" t="s">
        <v>63</v>
      </c>
      <c r="D12" s="796"/>
      <c r="E12" s="797"/>
      <c r="F12" s="798">
        <v>559.44000000000005</v>
      </c>
      <c r="G12" s="799">
        <v>579.32249760000013</v>
      </c>
      <c r="H12" s="799">
        <v>590.73515080272011</v>
      </c>
      <c r="I12" s="800">
        <f t="shared" si="1"/>
        <v>682.23411099831219</v>
      </c>
      <c r="J12" s="800">
        <f t="shared" si="2"/>
        <v>700.40200537419719</v>
      </c>
      <c r="K12" s="800">
        <f t="shared" si="3"/>
        <v>721.13390473327343</v>
      </c>
      <c r="L12" s="800">
        <f t="shared" si="4"/>
        <v>742.47946831337833</v>
      </c>
      <c r="M12" s="800">
        <f t="shared" si="5"/>
        <v>764.45686057545436</v>
      </c>
      <c r="N12" s="800">
        <f t="shared" si="6"/>
        <v>787.08478364848781</v>
      </c>
      <c r="O12" s="800">
        <f t="shared" si="7"/>
        <v>810.38249324448316</v>
      </c>
      <c r="P12" s="800">
        <f t="shared" si="8"/>
        <v>834.3698150445199</v>
      </c>
      <c r="Q12" s="800">
        <f t="shared" si="9"/>
        <v>859.06716156983771</v>
      </c>
      <c r="R12" s="800">
        <f t="shared" si="10"/>
        <v>884.49554955230496</v>
      </c>
      <c r="S12" s="800">
        <f t="shared" si="11"/>
        <v>910.67661781905326</v>
      </c>
      <c r="T12" s="800">
        <f t="shared" si="12"/>
        <v>937.63264570649733</v>
      </c>
      <c r="U12" s="800">
        <f t="shared" si="13"/>
        <v>965.38657201940975</v>
      </c>
      <c r="V12" s="800">
        <f t="shared" si="14"/>
        <v>993.96201455118432</v>
      </c>
      <c r="W12" s="800">
        <f t="shared" si="15"/>
        <v>1023.3832901818995</v>
      </c>
      <c r="X12" s="801">
        <f t="shared" si="16"/>
        <v>1053.6754355712837</v>
      </c>
      <c r="Y12" s="800">
        <f t="shared" si="17"/>
        <v>1084.8642284641937</v>
      </c>
      <c r="Z12" s="802"/>
      <c r="AA12" s="802"/>
      <c r="AB12" s="802"/>
      <c r="AC12" s="802"/>
      <c r="AD12" s="802"/>
      <c r="AE12" s="802"/>
      <c r="AF12" s="802"/>
      <c r="AG12" s="802"/>
      <c r="AH12" s="802"/>
      <c r="AI12" s="802"/>
      <c r="AJ12" s="802"/>
      <c r="AK12" s="802"/>
      <c r="AL12" s="802"/>
      <c r="AM12" s="802"/>
      <c r="AN12" s="802"/>
      <c r="AO12" s="802"/>
      <c r="AP12" s="802"/>
      <c r="AQ12" s="802"/>
      <c r="AR12" s="802"/>
      <c r="AS12" s="802"/>
      <c r="AT12" s="802"/>
      <c r="AU12" s="802"/>
      <c r="AV12" s="802"/>
      <c r="AW12" s="802"/>
      <c r="AX12" s="802"/>
      <c r="AY12" s="802"/>
      <c r="AZ12" s="802"/>
      <c r="BA12" s="802"/>
    </row>
    <row r="13" spans="1:53" ht="25.5" hidden="1" outlineLevel="1">
      <c r="A13" s="793" t="s">
        <v>389</v>
      </c>
      <c r="B13" s="805" t="s">
        <v>390</v>
      </c>
      <c r="C13" s="795" t="s">
        <v>63</v>
      </c>
      <c r="D13" s="796"/>
      <c r="E13" s="797"/>
      <c r="F13" s="798">
        <v>166.42497694915255</v>
      </c>
      <c r="G13" s="799">
        <v>172.33972062992544</v>
      </c>
      <c r="H13" s="799">
        <v>175.73481312633496</v>
      </c>
      <c r="I13" s="800">
        <f t="shared" si="1"/>
        <v>202.9543761561913</v>
      </c>
      <c r="J13" s="800">
        <f t="shared" si="2"/>
        <v>208.35905119323067</v>
      </c>
      <c r="K13" s="800">
        <f t="shared" si="3"/>
        <v>214.52647910855032</v>
      </c>
      <c r="L13" s="800">
        <f t="shared" si="4"/>
        <v>220.87646289016342</v>
      </c>
      <c r="M13" s="800">
        <f t="shared" si="5"/>
        <v>227.41440619171229</v>
      </c>
      <c r="N13" s="800">
        <f t="shared" si="6"/>
        <v>234.14587261498698</v>
      </c>
      <c r="O13" s="800">
        <f t="shared" si="7"/>
        <v>241.0765904443906</v>
      </c>
      <c r="P13" s="800">
        <f t="shared" si="8"/>
        <v>248.21245752154459</v>
      </c>
      <c r="Q13" s="800">
        <f t="shared" si="9"/>
        <v>255.55954626418233</v>
      </c>
      <c r="R13" s="800">
        <f t="shared" si="10"/>
        <v>263.12410883360212</v>
      </c>
      <c r="S13" s="800">
        <f t="shared" si="11"/>
        <v>270.91258245507674</v>
      </c>
      <c r="T13" s="800">
        <f t="shared" si="12"/>
        <v>278.93159489574703</v>
      </c>
      <c r="U13" s="800">
        <f t="shared" si="13"/>
        <v>287.18797010466113</v>
      </c>
      <c r="V13" s="800">
        <f t="shared" si="14"/>
        <v>295.68873401975912</v>
      </c>
      <c r="W13" s="800">
        <f t="shared" si="15"/>
        <v>304.441120546744</v>
      </c>
      <c r="X13" s="801">
        <f t="shared" si="16"/>
        <v>313.45257771492766</v>
      </c>
      <c r="Y13" s="800">
        <f t="shared" si="17"/>
        <v>322.73077401528951</v>
      </c>
      <c r="Z13" s="802"/>
      <c r="AA13" s="802"/>
      <c r="AB13" s="802"/>
      <c r="AC13" s="802"/>
      <c r="AD13" s="802"/>
      <c r="AE13" s="802"/>
      <c r="AF13" s="802"/>
      <c r="AG13" s="802"/>
      <c r="AH13" s="802"/>
      <c r="AI13" s="802"/>
      <c r="AJ13" s="802"/>
      <c r="AK13" s="802"/>
      <c r="AL13" s="802"/>
      <c r="AM13" s="802"/>
      <c r="AN13" s="802"/>
      <c r="AO13" s="802"/>
      <c r="AP13" s="802"/>
      <c r="AQ13" s="802"/>
      <c r="AR13" s="802"/>
      <c r="AS13" s="802"/>
      <c r="AT13" s="802"/>
      <c r="AU13" s="802"/>
      <c r="AV13" s="802"/>
      <c r="AW13" s="802"/>
      <c r="AX13" s="802"/>
      <c r="AY13" s="802"/>
      <c r="AZ13" s="802"/>
      <c r="BA13" s="802"/>
    </row>
    <row r="14" spans="1:53" ht="25.5" hidden="1" outlineLevel="1">
      <c r="A14" s="806" t="s">
        <v>98</v>
      </c>
      <c r="B14" s="805" t="s">
        <v>391</v>
      </c>
      <c r="C14" s="795" t="s">
        <v>63</v>
      </c>
      <c r="D14" s="795"/>
      <c r="E14" s="807"/>
      <c r="F14" s="808"/>
      <c r="G14" s="799">
        <f>F14*$G$55</f>
        <v>0</v>
      </c>
      <c r="H14" s="799">
        <f>G14*$H$55</f>
        <v>0</v>
      </c>
      <c r="I14" s="800">
        <f t="shared" si="1"/>
        <v>0</v>
      </c>
      <c r="J14" s="800">
        <f t="shared" si="2"/>
        <v>0</v>
      </c>
      <c r="K14" s="800">
        <f t="shared" si="3"/>
        <v>0</v>
      </c>
      <c r="L14" s="800">
        <f t="shared" si="4"/>
        <v>0</v>
      </c>
      <c r="M14" s="800">
        <f t="shared" si="5"/>
        <v>0</v>
      </c>
      <c r="N14" s="800">
        <f t="shared" si="6"/>
        <v>0</v>
      </c>
      <c r="O14" s="800">
        <f t="shared" si="7"/>
        <v>0</v>
      </c>
      <c r="P14" s="800">
        <f t="shared" si="8"/>
        <v>0</v>
      </c>
      <c r="Q14" s="800">
        <f t="shared" si="9"/>
        <v>0</v>
      </c>
      <c r="R14" s="800">
        <f t="shared" si="10"/>
        <v>0</v>
      </c>
      <c r="S14" s="800">
        <f t="shared" si="11"/>
        <v>0</v>
      </c>
      <c r="T14" s="800">
        <f t="shared" si="12"/>
        <v>0</v>
      </c>
      <c r="U14" s="800">
        <f t="shared" si="13"/>
        <v>0</v>
      </c>
      <c r="V14" s="800">
        <f t="shared" si="14"/>
        <v>0</v>
      </c>
      <c r="W14" s="800">
        <f t="shared" si="15"/>
        <v>0</v>
      </c>
      <c r="X14" s="801">
        <f t="shared" si="16"/>
        <v>0</v>
      </c>
      <c r="Y14" s="800">
        <f t="shared" si="17"/>
        <v>0</v>
      </c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J14" s="802"/>
      <c r="AK14" s="802"/>
      <c r="AL14" s="802"/>
      <c r="AM14" s="802"/>
      <c r="AN14" s="802"/>
      <c r="AO14" s="802"/>
      <c r="AP14" s="802"/>
      <c r="AQ14" s="802"/>
      <c r="AR14" s="802"/>
      <c r="AS14" s="802"/>
      <c r="AT14" s="802"/>
      <c r="AU14" s="802"/>
      <c r="AV14" s="802"/>
      <c r="AW14" s="802"/>
      <c r="AX14" s="802"/>
      <c r="AY14" s="802"/>
      <c r="AZ14" s="802"/>
      <c r="BA14" s="802"/>
    </row>
    <row r="15" spans="1:53" ht="24" hidden="1" outlineLevel="1">
      <c r="A15" s="806" t="s">
        <v>392</v>
      </c>
      <c r="B15" s="805" t="s">
        <v>393</v>
      </c>
      <c r="C15" s="795" t="s">
        <v>63</v>
      </c>
      <c r="D15" s="795"/>
      <c r="E15" s="807"/>
      <c r="F15" s="807">
        <v>122.79900000000001</v>
      </c>
      <c r="G15" s="800">
        <v>127.164</v>
      </c>
      <c r="H15" s="799">
        <v>129.66900000000001</v>
      </c>
      <c r="I15" s="800">
        <f t="shared" si="1"/>
        <v>149.75342980493045</v>
      </c>
      <c r="J15" s="800">
        <f t="shared" si="2"/>
        <v>153.74136364063574</v>
      </c>
      <c r="K15" s="800">
        <f t="shared" si="3"/>
        <v>158.29210800439856</v>
      </c>
      <c r="L15" s="800">
        <f t="shared" si="4"/>
        <v>162.97755440132877</v>
      </c>
      <c r="M15" s="800">
        <f t="shared" si="5"/>
        <v>167.80169001160812</v>
      </c>
      <c r="N15" s="800">
        <f t="shared" si="6"/>
        <v>172.76862003595173</v>
      </c>
      <c r="O15" s="800">
        <f t="shared" si="7"/>
        <v>177.88257118901592</v>
      </c>
      <c r="P15" s="800">
        <f t="shared" si="8"/>
        <v>183.14789529621081</v>
      </c>
      <c r="Q15" s="800">
        <f t="shared" si="9"/>
        <v>188.56907299697866</v>
      </c>
      <c r="R15" s="800">
        <f t="shared" si="10"/>
        <v>194.15071755768923</v>
      </c>
      <c r="S15" s="800">
        <f t="shared" si="11"/>
        <v>199.89757879739685</v>
      </c>
      <c r="T15" s="800">
        <f t="shared" si="12"/>
        <v>205.81454712979982</v>
      </c>
      <c r="U15" s="800">
        <f t="shared" si="13"/>
        <v>211.90665772484192</v>
      </c>
      <c r="V15" s="800">
        <f t="shared" si="14"/>
        <v>218.17909479349726</v>
      </c>
      <c r="W15" s="800">
        <f t="shared" si="15"/>
        <v>224.6371959993848</v>
      </c>
      <c r="X15" s="801">
        <f t="shared" si="16"/>
        <v>231.28645700096661</v>
      </c>
      <c r="Y15" s="800">
        <f t="shared" si="17"/>
        <v>238.13253612819523</v>
      </c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</row>
    <row r="16" spans="1:53" ht="24" hidden="1" outlineLevel="1">
      <c r="A16" s="809" t="s">
        <v>28</v>
      </c>
      <c r="B16" s="788" t="s">
        <v>394</v>
      </c>
      <c r="C16" s="787" t="s">
        <v>63</v>
      </c>
      <c r="D16" s="787"/>
      <c r="E16" s="810">
        <f>SUM(E17:E20)+SUM(E23:E26)++SUM(E29:E31)</f>
        <v>393.36516553984018</v>
      </c>
      <c r="F16" s="810">
        <f>SUM(F17:F20)+SUM(F23:F26)++SUM(F29:F31)</f>
        <v>1826.3237004083103</v>
      </c>
      <c r="G16" s="810">
        <f>SUM(G17:G20)+SUM(G23:G26)++SUM(G29:G31)</f>
        <v>3772.8018223549207</v>
      </c>
      <c r="H16" s="810">
        <f>SUM(H17:H20)+SUM(H23:H26)++SUM(H29:H31)</f>
        <v>6818.4130992651772</v>
      </c>
      <c r="I16" s="810" t="e">
        <f ca="1">SUM(I17:I20)+SUM(I23:I26)++SUM(I29:I31)</f>
        <v>#VALUE!</v>
      </c>
      <c r="J16" s="810" t="e">
        <f t="shared" ref="J16:Y16" ca="1" si="18">SUM(J17:J20)+SUM(J23:J26)++SUM(J29:J31)</f>
        <v>#VALUE!</v>
      </c>
      <c r="K16" s="810" t="e">
        <f t="shared" ca="1" si="18"/>
        <v>#VALUE!</v>
      </c>
      <c r="L16" s="810" t="e">
        <f t="shared" ca="1" si="18"/>
        <v>#VALUE!</v>
      </c>
      <c r="M16" s="810" t="e">
        <f t="shared" ca="1" si="18"/>
        <v>#VALUE!</v>
      </c>
      <c r="N16" s="810" t="e">
        <f t="shared" ca="1" si="18"/>
        <v>#VALUE!</v>
      </c>
      <c r="O16" s="810" t="e">
        <f t="shared" ca="1" si="18"/>
        <v>#VALUE!</v>
      </c>
      <c r="P16" s="810">
        <f t="shared" si="18"/>
        <v>4637.3982988426333</v>
      </c>
      <c r="Q16" s="810">
        <f t="shared" si="18"/>
        <v>655.27119105460793</v>
      </c>
      <c r="R16" s="810">
        <f t="shared" si="18"/>
        <v>641.9167369273614</v>
      </c>
      <c r="S16" s="810">
        <f t="shared" si="18"/>
        <v>661.1411074489065</v>
      </c>
      <c r="T16" s="810">
        <f t="shared" si="18"/>
        <v>680.94346474222903</v>
      </c>
      <c r="U16" s="810">
        <f t="shared" si="18"/>
        <v>701.34127503194748</v>
      </c>
      <c r="V16" s="810">
        <f t="shared" si="18"/>
        <v>722.35253585557552</v>
      </c>
      <c r="W16" s="810">
        <f t="shared" si="18"/>
        <v>743.99579236289014</v>
      </c>
      <c r="X16" s="811">
        <f t="shared" si="18"/>
        <v>766.29015412066087</v>
      </c>
      <c r="Y16" s="810">
        <f t="shared" si="18"/>
        <v>789.26781243861467</v>
      </c>
      <c r="Z16" s="812"/>
      <c r="AA16" s="812"/>
      <c r="AB16" s="812"/>
      <c r="AC16" s="812"/>
      <c r="AD16" s="812"/>
      <c r="AE16" s="812"/>
      <c r="AF16" s="812"/>
      <c r="AG16" s="812"/>
      <c r="AH16" s="812"/>
      <c r="AI16" s="812"/>
      <c r="AJ16" s="812"/>
      <c r="AK16" s="812"/>
      <c r="AL16" s="812"/>
      <c r="AM16" s="812"/>
      <c r="AN16" s="812"/>
      <c r="AO16" s="812"/>
      <c r="AP16" s="812"/>
      <c r="AQ16" s="812"/>
      <c r="AR16" s="812"/>
      <c r="AS16" s="812"/>
      <c r="AT16" s="812"/>
      <c r="AU16" s="812"/>
      <c r="AV16" s="812"/>
      <c r="AW16" s="812"/>
      <c r="AX16" s="812"/>
      <c r="AY16" s="812"/>
      <c r="AZ16" s="812"/>
      <c r="BA16" s="812"/>
    </row>
    <row r="17" spans="1:54" ht="36" hidden="1" outlineLevel="1">
      <c r="A17" s="806" t="s">
        <v>326</v>
      </c>
      <c r="B17" s="803" t="s">
        <v>395</v>
      </c>
      <c r="C17" s="795" t="s">
        <v>63</v>
      </c>
      <c r="D17" s="795"/>
      <c r="E17" s="807">
        <v>0</v>
      </c>
      <c r="F17" s="807">
        <v>0</v>
      </c>
      <c r="G17" s="813">
        <f t="shared" ref="G17:Y17" si="19">F17*(1+G50)</f>
        <v>0</v>
      </c>
      <c r="H17" s="813">
        <f t="shared" si="19"/>
        <v>0</v>
      </c>
      <c r="I17" s="813">
        <f t="shared" si="19"/>
        <v>0</v>
      </c>
      <c r="J17" s="813">
        <f t="shared" si="19"/>
        <v>0</v>
      </c>
      <c r="K17" s="813">
        <f t="shared" si="19"/>
        <v>0</v>
      </c>
      <c r="L17" s="813">
        <f t="shared" si="19"/>
        <v>0</v>
      </c>
      <c r="M17" s="813">
        <f t="shared" si="19"/>
        <v>0</v>
      </c>
      <c r="N17" s="813">
        <f t="shared" si="19"/>
        <v>0</v>
      </c>
      <c r="O17" s="813">
        <f t="shared" si="19"/>
        <v>0</v>
      </c>
      <c r="P17" s="813">
        <f t="shared" si="19"/>
        <v>0</v>
      </c>
      <c r="Q17" s="813">
        <f t="shared" si="19"/>
        <v>0</v>
      </c>
      <c r="R17" s="813">
        <f t="shared" si="19"/>
        <v>0</v>
      </c>
      <c r="S17" s="813">
        <f t="shared" si="19"/>
        <v>0</v>
      </c>
      <c r="T17" s="813">
        <f t="shared" si="19"/>
        <v>0</v>
      </c>
      <c r="U17" s="813">
        <f t="shared" si="19"/>
        <v>0</v>
      </c>
      <c r="V17" s="813">
        <f t="shared" si="19"/>
        <v>0</v>
      </c>
      <c r="W17" s="813">
        <f t="shared" si="19"/>
        <v>0</v>
      </c>
      <c r="X17" s="814">
        <f t="shared" si="19"/>
        <v>0</v>
      </c>
      <c r="Y17" s="813">
        <f t="shared" si="19"/>
        <v>0</v>
      </c>
      <c r="Z17" s="815"/>
      <c r="AA17" s="815"/>
      <c r="AB17" s="815"/>
      <c r="AC17" s="815"/>
      <c r="AD17" s="815"/>
      <c r="AE17" s="815"/>
      <c r="AF17" s="815"/>
      <c r="AG17" s="815"/>
      <c r="AH17" s="815"/>
      <c r="AI17" s="815"/>
      <c r="AJ17" s="815"/>
      <c r="AK17" s="815"/>
      <c r="AL17" s="815"/>
      <c r="AM17" s="815"/>
      <c r="AN17" s="815"/>
      <c r="AO17" s="815"/>
      <c r="AP17" s="815"/>
      <c r="AQ17" s="815"/>
      <c r="AR17" s="815"/>
      <c r="AS17" s="815"/>
      <c r="AT17" s="815"/>
      <c r="AU17" s="815"/>
      <c r="AV17" s="815"/>
      <c r="AW17" s="815"/>
      <c r="AX17" s="815"/>
      <c r="AY17" s="815"/>
      <c r="AZ17" s="815"/>
      <c r="BA17" s="815"/>
    </row>
    <row r="18" spans="1:54" ht="24" hidden="1" outlineLevel="1">
      <c r="A18" s="806" t="s">
        <v>396</v>
      </c>
      <c r="B18" s="803" t="s">
        <v>397</v>
      </c>
      <c r="C18" s="795" t="s">
        <v>63</v>
      </c>
      <c r="D18" s="795"/>
      <c r="E18" s="807">
        <v>0</v>
      </c>
      <c r="F18" s="807">
        <v>0</v>
      </c>
      <c r="G18" s="816">
        <v>0</v>
      </c>
      <c r="H18" s="813">
        <f t="shared" ref="H18:Y18" si="20">G18*(1+H50)</f>
        <v>0</v>
      </c>
      <c r="I18" s="813">
        <f t="shared" si="20"/>
        <v>0</v>
      </c>
      <c r="J18" s="813">
        <f t="shared" si="20"/>
        <v>0</v>
      </c>
      <c r="K18" s="813">
        <f t="shared" si="20"/>
        <v>0</v>
      </c>
      <c r="L18" s="813">
        <f t="shared" si="20"/>
        <v>0</v>
      </c>
      <c r="M18" s="813">
        <f t="shared" si="20"/>
        <v>0</v>
      </c>
      <c r="N18" s="813">
        <f t="shared" si="20"/>
        <v>0</v>
      </c>
      <c r="O18" s="813">
        <f t="shared" si="20"/>
        <v>0</v>
      </c>
      <c r="P18" s="813">
        <f t="shared" si="20"/>
        <v>0</v>
      </c>
      <c r="Q18" s="813">
        <f t="shared" si="20"/>
        <v>0</v>
      </c>
      <c r="R18" s="813">
        <f t="shared" si="20"/>
        <v>0</v>
      </c>
      <c r="S18" s="813">
        <f t="shared" si="20"/>
        <v>0</v>
      </c>
      <c r="T18" s="813">
        <f t="shared" si="20"/>
        <v>0</v>
      </c>
      <c r="U18" s="813">
        <f t="shared" si="20"/>
        <v>0</v>
      </c>
      <c r="V18" s="813">
        <f t="shared" si="20"/>
        <v>0</v>
      </c>
      <c r="W18" s="813">
        <f t="shared" si="20"/>
        <v>0</v>
      </c>
      <c r="X18" s="814">
        <f t="shared" si="20"/>
        <v>0</v>
      </c>
      <c r="Y18" s="813">
        <f t="shared" si="20"/>
        <v>0</v>
      </c>
      <c r="Z18" s="815"/>
      <c r="AA18" s="815"/>
      <c r="AB18" s="815"/>
      <c r="AC18" s="815"/>
      <c r="AD18" s="815"/>
      <c r="AE18" s="815"/>
      <c r="AF18" s="815"/>
      <c r="AG18" s="815"/>
      <c r="AH18" s="815"/>
      <c r="AI18" s="815"/>
      <c r="AJ18" s="815"/>
      <c r="AK18" s="815"/>
      <c r="AL18" s="815"/>
      <c r="AM18" s="815"/>
      <c r="AN18" s="815"/>
      <c r="AO18" s="815"/>
      <c r="AP18" s="815"/>
      <c r="AQ18" s="815"/>
      <c r="AR18" s="815"/>
      <c r="AS18" s="815"/>
      <c r="AT18" s="815"/>
      <c r="AU18" s="815"/>
      <c r="AV18" s="815"/>
      <c r="AW18" s="815"/>
      <c r="AX18" s="815"/>
      <c r="AY18" s="815"/>
      <c r="AZ18" s="815"/>
      <c r="BA18" s="815"/>
    </row>
    <row r="19" spans="1:54" ht="24" hidden="1" outlineLevel="1">
      <c r="A19" s="817" t="s">
        <v>398</v>
      </c>
      <c r="B19" s="803" t="s">
        <v>399</v>
      </c>
      <c r="C19" s="795" t="s">
        <v>63</v>
      </c>
      <c r="D19" s="795"/>
      <c r="E19" s="807">
        <v>0</v>
      </c>
      <c r="F19" s="807">
        <v>0</v>
      </c>
      <c r="G19" s="813">
        <v>0</v>
      </c>
      <c r="H19" s="813">
        <v>0</v>
      </c>
      <c r="I19" s="813">
        <v>0</v>
      </c>
      <c r="J19" s="813">
        <v>0</v>
      </c>
      <c r="K19" s="813">
        <v>0</v>
      </c>
      <c r="L19" s="813">
        <v>0</v>
      </c>
      <c r="M19" s="813">
        <v>0</v>
      </c>
      <c r="N19" s="813">
        <v>0</v>
      </c>
      <c r="O19" s="813">
        <v>0</v>
      </c>
      <c r="P19" s="813">
        <v>0</v>
      </c>
      <c r="Q19" s="813">
        <v>0</v>
      </c>
      <c r="R19" s="813">
        <v>0</v>
      </c>
      <c r="S19" s="813">
        <v>0</v>
      </c>
      <c r="T19" s="813">
        <v>0</v>
      </c>
      <c r="U19" s="813">
        <v>0</v>
      </c>
      <c r="V19" s="813">
        <v>0</v>
      </c>
      <c r="W19" s="813">
        <v>0</v>
      </c>
      <c r="X19" s="814">
        <v>0</v>
      </c>
      <c r="Y19" s="813">
        <v>0</v>
      </c>
      <c r="Z19" s="815"/>
      <c r="AA19" s="815"/>
      <c r="AB19" s="815"/>
      <c r="AC19" s="815"/>
      <c r="AD19" s="815"/>
      <c r="AE19" s="815"/>
      <c r="AF19" s="815"/>
      <c r="AG19" s="815"/>
      <c r="AH19" s="815"/>
      <c r="AI19" s="815"/>
      <c r="AJ19" s="815"/>
      <c r="AK19" s="815"/>
      <c r="AL19" s="815"/>
      <c r="AM19" s="815"/>
      <c r="AN19" s="815"/>
      <c r="AO19" s="815"/>
      <c r="AP19" s="815"/>
      <c r="AQ19" s="815"/>
      <c r="AR19" s="815"/>
      <c r="AS19" s="815"/>
      <c r="AT19" s="815"/>
      <c r="AU19" s="815"/>
      <c r="AV19" s="815"/>
      <c r="AW19" s="815"/>
      <c r="AX19" s="815"/>
      <c r="AY19" s="815"/>
      <c r="AZ19" s="815"/>
      <c r="BA19" s="815"/>
    </row>
    <row r="20" spans="1:54" ht="24" hidden="1" outlineLevel="1">
      <c r="A20" s="817" t="s">
        <v>400</v>
      </c>
      <c r="B20" s="818" t="s">
        <v>401</v>
      </c>
      <c r="C20" s="795" t="s">
        <v>63</v>
      </c>
      <c r="D20" s="795"/>
      <c r="E20" s="808">
        <f>E21+E22</f>
        <v>0</v>
      </c>
      <c r="F20" s="808">
        <f>F21+F22</f>
        <v>350.28265860000005</v>
      </c>
      <c r="G20" s="808">
        <f t="shared" ref="G20:X20" si="21">G21+G22</f>
        <v>1000.6962738750001</v>
      </c>
      <c r="H20" s="808">
        <f t="shared" si="21"/>
        <v>1008.3498986815745</v>
      </c>
      <c r="I20" s="808">
        <f t="shared" si="21"/>
        <v>1015.9537092731538</v>
      </c>
      <c r="J20" s="808">
        <f t="shared" si="21"/>
        <v>885.3304810349083</v>
      </c>
      <c r="K20" s="808">
        <f t="shared" si="21"/>
        <v>754.70725279666294</v>
      </c>
      <c r="L20" s="808">
        <f t="shared" si="21"/>
        <v>624.0840245584177</v>
      </c>
      <c r="M20" s="808">
        <f t="shared" si="21"/>
        <v>493.46079632017234</v>
      </c>
      <c r="N20" s="808">
        <f t="shared" si="21"/>
        <v>362.83756808192697</v>
      </c>
      <c r="O20" s="808">
        <f t="shared" si="21"/>
        <v>233.6940284936814</v>
      </c>
      <c r="P20" s="808">
        <f t="shared" si="21"/>
        <v>113.29042013545721</v>
      </c>
      <c r="Q20" s="808">
        <f t="shared" si="21"/>
        <v>31.236866925001689</v>
      </c>
      <c r="R20" s="808">
        <f t="shared" si="21"/>
        <v>0</v>
      </c>
      <c r="S20" s="808">
        <f t="shared" si="21"/>
        <v>0</v>
      </c>
      <c r="T20" s="808">
        <f t="shared" si="21"/>
        <v>0</v>
      </c>
      <c r="U20" s="808">
        <f t="shared" si="21"/>
        <v>0</v>
      </c>
      <c r="V20" s="808">
        <f t="shared" si="21"/>
        <v>0</v>
      </c>
      <c r="W20" s="808">
        <f t="shared" si="21"/>
        <v>0</v>
      </c>
      <c r="X20" s="819">
        <f t="shared" si="21"/>
        <v>0</v>
      </c>
      <c r="Y20" s="808">
        <f>Y21+Y22</f>
        <v>0</v>
      </c>
      <c r="Z20" s="820"/>
      <c r="AA20" s="820"/>
      <c r="AB20" s="820"/>
      <c r="AC20" s="820"/>
      <c r="AD20" s="820"/>
      <c r="AE20" s="820"/>
      <c r="AF20" s="820"/>
      <c r="AG20" s="820"/>
      <c r="AH20" s="820"/>
      <c r="AI20" s="820"/>
      <c r="AJ20" s="820"/>
      <c r="AK20" s="820"/>
      <c r="AL20" s="820"/>
      <c r="AM20" s="820"/>
      <c r="AN20" s="820"/>
      <c r="AO20" s="820"/>
      <c r="AP20" s="820"/>
      <c r="AQ20" s="820"/>
      <c r="AR20" s="820"/>
      <c r="AS20" s="820"/>
      <c r="AT20" s="820"/>
      <c r="AU20" s="820"/>
      <c r="AV20" s="820"/>
      <c r="AW20" s="820"/>
      <c r="AX20" s="820"/>
      <c r="AY20" s="820"/>
      <c r="AZ20" s="820"/>
      <c r="BA20" s="820"/>
    </row>
    <row r="21" spans="1:54" hidden="1" outlineLevel="1">
      <c r="A21" s="821"/>
      <c r="B21" s="818" t="s">
        <v>402</v>
      </c>
      <c r="C21" s="795"/>
      <c r="D21" s="795"/>
      <c r="E21" s="807"/>
      <c r="F21" s="808">
        <v>350.28265860000005</v>
      </c>
      <c r="G21" s="822">
        <v>1000.6962738750001</v>
      </c>
      <c r="H21" s="822">
        <v>922.58801865000055</v>
      </c>
      <c r="I21" s="822">
        <v>818.92232685000079</v>
      </c>
      <c r="J21" s="822">
        <v>715.25663505000102</v>
      </c>
      <c r="K21" s="822">
        <v>611.59094325000137</v>
      </c>
      <c r="L21" s="822">
        <v>507.92525145000172</v>
      </c>
      <c r="M21" s="822">
        <v>404.25955965000196</v>
      </c>
      <c r="N21" s="822">
        <v>300.59386785000225</v>
      </c>
      <c r="O21" s="822">
        <v>198.40786470000231</v>
      </c>
      <c r="P21" s="822">
        <v>102.5590226250023</v>
      </c>
      <c r="Q21" s="822">
        <v>31.236866925001689</v>
      </c>
      <c r="R21" s="822">
        <v>0</v>
      </c>
      <c r="S21" s="822">
        <v>0</v>
      </c>
      <c r="T21" s="822">
        <v>0</v>
      </c>
      <c r="U21" s="822">
        <v>0</v>
      </c>
      <c r="V21" s="822">
        <v>0</v>
      </c>
      <c r="W21" s="822">
        <v>0</v>
      </c>
      <c r="X21" s="823">
        <v>0</v>
      </c>
      <c r="Y21" s="822">
        <v>0</v>
      </c>
      <c r="Z21" s="824"/>
      <c r="AA21" s="824"/>
      <c r="AB21" s="824"/>
      <c r="AC21" s="824"/>
      <c r="AD21" s="824"/>
      <c r="AE21" s="824"/>
      <c r="AF21" s="824"/>
      <c r="AG21" s="824"/>
      <c r="AH21" s="824"/>
      <c r="AI21" s="824"/>
      <c r="AJ21" s="824"/>
      <c r="AK21" s="824"/>
      <c r="AL21" s="824"/>
      <c r="AM21" s="824"/>
      <c r="AN21" s="824"/>
      <c r="AO21" s="824"/>
      <c r="AP21" s="824"/>
      <c r="AQ21" s="824"/>
      <c r="AR21" s="824"/>
      <c r="AS21" s="824"/>
      <c r="AT21" s="824"/>
      <c r="AU21" s="824"/>
      <c r="AV21" s="824"/>
      <c r="AW21" s="824"/>
      <c r="AX21" s="824"/>
      <c r="AY21" s="824"/>
      <c r="AZ21" s="824"/>
      <c r="BA21" s="824"/>
    </row>
    <row r="22" spans="1:54" hidden="1" outlineLevel="1">
      <c r="A22" s="821"/>
      <c r="B22" s="818" t="s">
        <v>403</v>
      </c>
      <c r="C22" s="795"/>
      <c r="D22" s="795"/>
      <c r="E22" s="807"/>
      <c r="F22" s="808"/>
      <c r="G22" s="822"/>
      <c r="H22" s="822">
        <v>85.761880031573966</v>
      </c>
      <c r="I22" s="822">
        <v>197.03138242315296</v>
      </c>
      <c r="J22" s="822">
        <v>170.07384598490725</v>
      </c>
      <c r="K22" s="822">
        <v>143.1163095466616</v>
      </c>
      <c r="L22" s="822">
        <v>116.15877310841597</v>
      </c>
      <c r="M22" s="822">
        <v>89.201236670170374</v>
      </c>
      <c r="N22" s="822">
        <v>62.243700231924727</v>
      </c>
      <c r="O22" s="822">
        <v>35.28616379367908</v>
      </c>
      <c r="P22" s="822">
        <v>10.731397510454913</v>
      </c>
      <c r="Q22" s="822">
        <v>0</v>
      </c>
      <c r="R22" s="822">
        <v>0</v>
      </c>
      <c r="S22" s="822">
        <v>0</v>
      </c>
      <c r="T22" s="822">
        <v>0</v>
      </c>
      <c r="U22" s="822">
        <v>0</v>
      </c>
      <c r="V22" s="822">
        <v>0</v>
      </c>
      <c r="W22" s="822">
        <v>0</v>
      </c>
      <c r="X22" s="823">
        <v>0</v>
      </c>
      <c r="Y22" s="822">
        <v>0</v>
      </c>
      <c r="Z22" s="824"/>
      <c r="AA22" s="824"/>
      <c r="AB22" s="824"/>
      <c r="AC22" s="824"/>
      <c r="AD22" s="824"/>
      <c r="AE22" s="824"/>
      <c r="AF22" s="824"/>
      <c r="AG22" s="824"/>
      <c r="AH22" s="824"/>
      <c r="AI22" s="824"/>
      <c r="AJ22" s="824"/>
      <c r="AK22" s="824"/>
      <c r="AL22" s="824"/>
      <c r="AM22" s="824"/>
      <c r="AN22" s="824"/>
      <c r="AO22" s="824"/>
      <c r="AP22" s="824"/>
      <c r="AQ22" s="824"/>
      <c r="AR22" s="824"/>
      <c r="AS22" s="824"/>
      <c r="AT22" s="824"/>
      <c r="AU22" s="824"/>
      <c r="AV22" s="824"/>
      <c r="AW22" s="824"/>
      <c r="AX22" s="824"/>
      <c r="AY22" s="824"/>
      <c r="AZ22" s="824"/>
      <c r="BA22" s="824"/>
    </row>
    <row r="23" spans="1:54" ht="24" hidden="1" outlineLevel="1">
      <c r="A23" s="821"/>
      <c r="B23" s="818" t="s">
        <v>404</v>
      </c>
      <c r="C23" s="795" t="s">
        <v>63</v>
      </c>
      <c r="D23" s="795"/>
      <c r="E23" s="807">
        <v>15</v>
      </c>
      <c r="F23" s="808"/>
      <c r="G23" s="822">
        <v>10.8</v>
      </c>
      <c r="H23" s="822">
        <v>5.4</v>
      </c>
      <c r="I23" s="822">
        <f>H23*I50</f>
        <v>5.5998000000000001</v>
      </c>
      <c r="J23" s="822">
        <f t="shared" ref="J23:Y23" si="22">I23*J50</f>
        <v>5.8237920000000001</v>
      </c>
      <c r="K23" s="822">
        <f t="shared" si="22"/>
        <v>6.0567436800000003</v>
      </c>
      <c r="L23" s="822">
        <f t="shared" si="22"/>
        <v>6.2990134272000002</v>
      </c>
      <c r="M23" s="822">
        <f t="shared" si="22"/>
        <v>6.5509739642880005</v>
      </c>
      <c r="N23" s="822">
        <f t="shared" si="22"/>
        <v>6.8130129228595209</v>
      </c>
      <c r="O23" s="822">
        <f t="shared" si="22"/>
        <v>7.0855334397739016</v>
      </c>
      <c r="P23" s="822">
        <f t="shared" si="22"/>
        <v>7.3689547773648583</v>
      </c>
      <c r="Q23" s="822">
        <f t="shared" si="22"/>
        <v>7.6637129684594525</v>
      </c>
      <c r="R23" s="822">
        <f t="shared" si="22"/>
        <v>7.9702614871978312</v>
      </c>
      <c r="S23" s="822">
        <f t="shared" si="22"/>
        <v>8.2890719466857448</v>
      </c>
      <c r="T23" s="822">
        <f t="shared" si="22"/>
        <v>8.620634824553175</v>
      </c>
      <c r="U23" s="822">
        <f t="shared" si="22"/>
        <v>8.965460217535302</v>
      </c>
      <c r="V23" s="822">
        <f t="shared" si="22"/>
        <v>9.3240786262367141</v>
      </c>
      <c r="W23" s="822">
        <f t="shared" si="22"/>
        <v>9.6970417712861838</v>
      </c>
      <c r="X23" s="823">
        <f t="shared" si="22"/>
        <v>10.084923442137631</v>
      </c>
      <c r="Y23" s="822">
        <f t="shared" si="22"/>
        <v>10.488320379823136</v>
      </c>
      <c r="Z23" s="824"/>
      <c r="AA23" s="824"/>
      <c r="AB23" s="824"/>
      <c r="AC23" s="824"/>
      <c r="AD23" s="824"/>
      <c r="AE23" s="824"/>
      <c r="AF23" s="824"/>
      <c r="AG23" s="824"/>
      <c r="AH23" s="824"/>
      <c r="AI23" s="824"/>
      <c r="AJ23" s="824"/>
      <c r="AK23" s="824"/>
      <c r="AL23" s="824"/>
      <c r="AM23" s="824"/>
      <c r="AN23" s="824"/>
      <c r="AO23" s="824"/>
      <c r="AP23" s="824"/>
      <c r="AQ23" s="824"/>
      <c r="AR23" s="824"/>
      <c r="AS23" s="824"/>
      <c r="AT23" s="824"/>
      <c r="AU23" s="824"/>
      <c r="AV23" s="824"/>
      <c r="AW23" s="824"/>
      <c r="AX23" s="824"/>
      <c r="AY23" s="824"/>
      <c r="AZ23" s="824"/>
      <c r="BA23" s="824"/>
    </row>
    <row r="24" spans="1:54" ht="24" hidden="1" outlineLevel="1">
      <c r="A24" s="825" t="s">
        <v>405</v>
      </c>
      <c r="B24" s="803" t="s">
        <v>406</v>
      </c>
      <c r="C24" s="795" t="s">
        <v>63</v>
      </c>
      <c r="D24" s="795"/>
      <c r="E24" s="808">
        <v>342.19716553984017</v>
      </c>
      <c r="F24" s="808">
        <f>F11*0.306</f>
        <v>359.84314800000004</v>
      </c>
      <c r="G24" s="808">
        <f>G11*0.306</f>
        <v>372.63197347992008</v>
      </c>
      <c r="H24" s="808">
        <f>H11*0.306</f>
        <v>379.97282335747451</v>
      </c>
      <c r="I24" s="808">
        <f>I11*0.306</f>
        <v>438.82680926393198</v>
      </c>
      <c r="J24" s="808">
        <f t="shared" ref="J24:Y24" si="23">J11*0.306</f>
        <v>450.5127671946305</v>
      </c>
      <c r="K24" s="808">
        <f t="shared" si="23"/>
        <v>463.84794510359154</v>
      </c>
      <c r="L24" s="808">
        <f t="shared" si="23"/>
        <v>477.57784427865789</v>
      </c>
      <c r="M24" s="808">
        <f t="shared" si="23"/>
        <v>491.71414846930617</v>
      </c>
      <c r="N24" s="808">
        <f t="shared" si="23"/>
        <v>506.26888726399773</v>
      </c>
      <c r="O24" s="808">
        <f t="shared" si="23"/>
        <v>521.25444632701203</v>
      </c>
      <c r="P24" s="808">
        <f t="shared" si="23"/>
        <v>536.68357793829171</v>
      </c>
      <c r="Q24" s="808">
        <f t="shared" si="23"/>
        <v>552.56941184526522</v>
      </c>
      <c r="R24" s="808">
        <f t="shared" si="23"/>
        <v>568.92546643588503</v>
      </c>
      <c r="S24" s="808">
        <f t="shared" si="23"/>
        <v>585.7656602423873</v>
      </c>
      <c r="T24" s="808">
        <f t="shared" si="23"/>
        <v>603.10432378556209</v>
      </c>
      <c r="U24" s="808">
        <f t="shared" si="23"/>
        <v>620.9562117696147</v>
      </c>
      <c r="V24" s="808">
        <f t="shared" si="23"/>
        <v>639.33651563799538</v>
      </c>
      <c r="W24" s="808">
        <f t="shared" si="23"/>
        <v>658.26087650088016</v>
      </c>
      <c r="X24" s="819">
        <f t="shared" si="23"/>
        <v>677.74539844530625</v>
      </c>
      <c r="Y24" s="808">
        <f t="shared" si="23"/>
        <v>697.80666223928733</v>
      </c>
      <c r="Z24" s="820"/>
      <c r="AA24" s="820"/>
      <c r="AB24" s="820"/>
      <c r="AC24" s="820"/>
      <c r="AD24" s="820"/>
      <c r="AE24" s="820"/>
      <c r="AF24" s="820"/>
      <c r="AG24" s="820"/>
      <c r="AH24" s="820"/>
      <c r="AI24" s="820"/>
      <c r="AJ24" s="820"/>
      <c r="AK24" s="820"/>
      <c r="AL24" s="820"/>
      <c r="AM24" s="820"/>
      <c r="AN24" s="820"/>
      <c r="AO24" s="820"/>
      <c r="AP24" s="820"/>
      <c r="AQ24" s="820"/>
      <c r="AR24" s="820"/>
      <c r="AS24" s="820"/>
      <c r="AT24" s="820"/>
      <c r="AU24" s="820"/>
      <c r="AV24" s="820"/>
      <c r="AW24" s="820"/>
      <c r="AX24" s="820"/>
      <c r="AY24" s="820"/>
      <c r="AZ24" s="820"/>
      <c r="BA24" s="820"/>
    </row>
    <row r="25" spans="1:54" ht="24" hidden="1" outlineLevel="1">
      <c r="A25" s="825" t="s">
        <v>407</v>
      </c>
      <c r="B25" s="803" t="s">
        <v>408</v>
      </c>
      <c r="C25" s="795" t="s">
        <v>63</v>
      </c>
      <c r="D25" s="795"/>
      <c r="E25" s="807">
        <v>0</v>
      </c>
      <c r="F25" s="807">
        <v>0</v>
      </c>
      <c r="G25" s="813">
        <v>0</v>
      </c>
      <c r="H25" s="813">
        <v>0</v>
      </c>
      <c r="I25" s="813">
        <v>0</v>
      </c>
      <c r="J25" s="813">
        <v>0</v>
      </c>
      <c r="K25" s="813">
        <v>0</v>
      </c>
      <c r="L25" s="813">
        <v>0</v>
      </c>
      <c r="M25" s="813">
        <v>0</v>
      </c>
      <c r="N25" s="813">
        <v>0</v>
      </c>
      <c r="O25" s="813">
        <v>0</v>
      </c>
      <c r="P25" s="813">
        <v>0</v>
      </c>
      <c r="Q25" s="813">
        <v>0</v>
      </c>
      <c r="R25" s="813">
        <v>0</v>
      </c>
      <c r="S25" s="813">
        <v>0</v>
      </c>
      <c r="T25" s="813">
        <v>0</v>
      </c>
      <c r="U25" s="813">
        <v>0</v>
      </c>
      <c r="V25" s="813">
        <v>0</v>
      </c>
      <c r="W25" s="813">
        <v>0</v>
      </c>
      <c r="X25" s="814">
        <v>0</v>
      </c>
      <c r="Y25" s="826"/>
    </row>
    <row r="26" spans="1:54" ht="24" hidden="1" outlineLevel="1">
      <c r="A26" s="825" t="s">
        <v>409</v>
      </c>
      <c r="B26" s="818" t="s">
        <v>410</v>
      </c>
      <c r="C26" s="795" t="s">
        <v>63</v>
      </c>
      <c r="D26" s="795"/>
      <c r="E26" s="807">
        <v>0</v>
      </c>
      <c r="F26" s="827">
        <f>F27+F28</f>
        <v>440.23794545454552</v>
      </c>
      <c r="G26" s="827">
        <f>G27+G28</f>
        <v>2388.6735750000003</v>
      </c>
      <c r="H26" s="827">
        <f>H27+H28</f>
        <v>5178.6111000000001</v>
      </c>
      <c r="I26" s="827">
        <f>I27+I28</f>
        <v>4722.9228376622095</v>
      </c>
      <c r="J26" s="827">
        <f t="shared" ref="J26:Y26" si="24">J27+J28</f>
        <v>4722.9228376622095</v>
      </c>
      <c r="K26" s="827">
        <f t="shared" si="24"/>
        <v>4722.9228376622095</v>
      </c>
      <c r="L26" s="827">
        <f t="shared" si="24"/>
        <v>4722.9228376622095</v>
      </c>
      <c r="M26" s="827">
        <f t="shared" si="24"/>
        <v>4722.9228376622095</v>
      </c>
      <c r="N26" s="827">
        <f t="shared" si="24"/>
        <v>4722.9228376622095</v>
      </c>
      <c r="O26" s="827">
        <f t="shared" si="24"/>
        <v>4722.9228376622095</v>
      </c>
      <c r="P26" s="827">
        <f t="shared" si="24"/>
        <v>3820.6253314336127</v>
      </c>
      <c r="Q26" s="827">
        <f t="shared" si="24"/>
        <v>0</v>
      </c>
      <c r="R26" s="827">
        <f t="shared" si="24"/>
        <v>0</v>
      </c>
      <c r="S26" s="827">
        <f t="shared" si="24"/>
        <v>0</v>
      </c>
      <c r="T26" s="827">
        <f t="shared" si="24"/>
        <v>0</v>
      </c>
      <c r="U26" s="827">
        <f t="shared" si="24"/>
        <v>0</v>
      </c>
      <c r="V26" s="827">
        <f t="shared" si="24"/>
        <v>0</v>
      </c>
      <c r="W26" s="827">
        <f t="shared" si="24"/>
        <v>0</v>
      </c>
      <c r="X26" s="827">
        <f t="shared" si="24"/>
        <v>0</v>
      </c>
      <c r="Y26" s="828">
        <f t="shared" si="24"/>
        <v>0</v>
      </c>
      <c r="Z26" s="827"/>
      <c r="AA26" s="827"/>
      <c r="AB26" s="827"/>
      <c r="AC26" s="827"/>
      <c r="AD26" s="827"/>
      <c r="AE26" s="827"/>
      <c r="AF26" s="827"/>
      <c r="AG26" s="827"/>
      <c r="AH26" s="827"/>
      <c r="AI26" s="827"/>
      <c r="AJ26" s="827"/>
      <c r="AK26" s="827"/>
      <c r="AL26" s="827"/>
      <c r="AM26" s="827"/>
      <c r="AN26" s="827"/>
      <c r="AO26" s="827"/>
      <c r="AP26" s="827"/>
      <c r="AQ26" s="827"/>
      <c r="AR26" s="827"/>
      <c r="AS26" s="827"/>
      <c r="AT26" s="827"/>
      <c r="AU26" s="827"/>
      <c r="AV26" s="827"/>
      <c r="AW26" s="827"/>
      <c r="AX26" s="827"/>
      <c r="AY26" s="827"/>
      <c r="AZ26" s="827"/>
      <c r="BA26" s="827"/>
      <c r="BB26" s="829">
        <f>SUM(F26:X26)</f>
        <v>44888.607815523625</v>
      </c>
    </row>
    <row r="27" spans="1:54" hidden="1" outlineLevel="1">
      <c r="A27" s="825" t="s">
        <v>411</v>
      </c>
      <c r="B27" s="818" t="s">
        <v>412</v>
      </c>
      <c r="C27" s="795"/>
      <c r="D27" s="795"/>
      <c r="E27" s="807"/>
      <c r="F27" s="830">
        <v>440.23794545454552</v>
      </c>
      <c r="G27" s="822">
        <v>2388.6735750000003</v>
      </c>
      <c r="H27" s="822">
        <v>4712.0769</v>
      </c>
      <c r="I27" s="822">
        <f>'[84]АМ факт'!Q$45</f>
        <v>3497.5802722874078</v>
      </c>
      <c r="J27" s="822">
        <f>'[84]АМ факт'!R$45</f>
        <v>3497.5802722874078</v>
      </c>
      <c r="K27" s="822">
        <f>'[84]АМ факт'!S$45</f>
        <v>3497.5802722874078</v>
      </c>
      <c r="L27" s="822">
        <f>'[84]АМ факт'!T$45</f>
        <v>3497.5802722874078</v>
      </c>
      <c r="M27" s="822">
        <f>'[84]АМ факт'!U$45</f>
        <v>3497.5802722874078</v>
      </c>
      <c r="N27" s="822">
        <f>'[84]АМ факт'!V$45</f>
        <v>3497.5802722874078</v>
      </c>
      <c r="O27" s="822">
        <f>'[84]АМ факт'!W$45</f>
        <v>3497.5802722874078</v>
      </c>
      <c r="P27" s="822">
        <f>'[84]АМ факт'!X$45</f>
        <v>2845.0437395740682</v>
      </c>
      <c r="Q27" s="822">
        <f>'[84]АМ факт'!Y$45</f>
        <v>0</v>
      </c>
      <c r="R27" s="822">
        <f>'[84]АМ факт'!Z$45</f>
        <v>0</v>
      </c>
      <c r="S27" s="822">
        <f>'[84]АМ факт'!AA$45</f>
        <v>0</v>
      </c>
      <c r="T27" s="822">
        <f>'[84]АМ факт'!AB$45</f>
        <v>0</v>
      </c>
      <c r="U27" s="822">
        <f>'[84]АМ факт'!AC$45</f>
        <v>0</v>
      </c>
      <c r="V27" s="822">
        <f>'[84]АМ факт'!AD$45</f>
        <v>0</v>
      </c>
      <c r="W27" s="822">
        <f>'[84]АМ факт'!AE$45</f>
        <v>0</v>
      </c>
      <c r="X27" s="823">
        <f>'[84]АМ факт'!AF$45</f>
        <v>0</v>
      </c>
      <c r="Y27" s="822">
        <f>'[84]АМ факт'!AG$45</f>
        <v>0</v>
      </c>
      <c r="Z27" s="824"/>
      <c r="AA27" s="824"/>
      <c r="AB27" s="824"/>
      <c r="AC27" s="824"/>
      <c r="AD27" s="824"/>
      <c r="AE27" s="824"/>
      <c r="AF27" s="824"/>
      <c r="AG27" s="824"/>
      <c r="AH27" s="824"/>
      <c r="AI27" s="824"/>
      <c r="AJ27" s="824"/>
      <c r="AK27" s="824"/>
      <c r="AL27" s="824"/>
      <c r="AM27" s="824"/>
      <c r="AN27" s="824"/>
      <c r="AO27" s="824"/>
      <c r="AP27" s="824"/>
      <c r="AQ27" s="824"/>
      <c r="AR27" s="824"/>
      <c r="AS27" s="824"/>
      <c r="AT27" s="824"/>
      <c r="AU27" s="824"/>
      <c r="AV27" s="824"/>
      <c r="AW27" s="824"/>
      <c r="AX27" s="824"/>
      <c r="AY27" s="824"/>
      <c r="AZ27" s="824"/>
      <c r="BA27" s="824"/>
      <c r="BB27" s="829">
        <f>SUM(F27:X27)</f>
        <v>34869.094066040467</v>
      </c>
    </row>
    <row r="28" spans="1:54" hidden="1" outlineLevel="1">
      <c r="A28" s="825" t="s">
        <v>413</v>
      </c>
      <c r="B28" s="818" t="s">
        <v>414</v>
      </c>
      <c r="C28" s="795"/>
      <c r="D28" s="795"/>
      <c r="E28" s="807"/>
      <c r="F28" s="830"/>
      <c r="G28" s="822"/>
      <c r="H28" s="822">
        <v>466.5342</v>
      </c>
      <c r="I28" s="822">
        <v>1225.3425653748016</v>
      </c>
      <c r="J28" s="822">
        <v>1225.3425653748016</v>
      </c>
      <c r="K28" s="822">
        <v>1225.3425653748016</v>
      </c>
      <c r="L28" s="822">
        <v>1225.3425653748016</v>
      </c>
      <c r="M28" s="822">
        <v>1225.3425653748016</v>
      </c>
      <c r="N28" s="822">
        <v>1225.3425653748016</v>
      </c>
      <c r="O28" s="822">
        <v>1225.3425653748016</v>
      </c>
      <c r="P28" s="822">
        <v>975.58159185954469</v>
      </c>
      <c r="Q28" s="822">
        <v>0</v>
      </c>
      <c r="R28" s="822">
        <v>0</v>
      </c>
      <c r="S28" s="822">
        <v>0</v>
      </c>
      <c r="T28" s="822">
        <v>0</v>
      </c>
      <c r="U28" s="822">
        <v>0</v>
      </c>
      <c r="V28" s="822">
        <v>0</v>
      </c>
      <c r="W28" s="822">
        <v>0</v>
      </c>
      <c r="X28" s="823">
        <v>0</v>
      </c>
      <c r="Y28" s="822">
        <v>0</v>
      </c>
      <c r="Z28" s="824"/>
      <c r="AA28" s="824"/>
      <c r="AB28" s="824"/>
      <c r="AC28" s="824"/>
      <c r="AD28" s="824"/>
      <c r="AE28" s="824"/>
      <c r="AF28" s="824"/>
      <c r="AG28" s="824"/>
      <c r="AH28" s="824"/>
      <c r="AI28" s="824"/>
      <c r="AJ28" s="824"/>
      <c r="AK28" s="824"/>
      <c r="AL28" s="824"/>
      <c r="AM28" s="824"/>
      <c r="AN28" s="824"/>
      <c r="AO28" s="824"/>
      <c r="AP28" s="824"/>
      <c r="AQ28" s="824"/>
      <c r="AR28" s="824"/>
      <c r="AS28" s="824"/>
      <c r="AT28" s="824"/>
      <c r="AU28" s="824"/>
      <c r="AV28" s="824"/>
      <c r="AW28" s="824"/>
      <c r="AX28" s="824"/>
      <c r="AY28" s="824"/>
      <c r="AZ28" s="824"/>
      <c r="BA28" s="824"/>
      <c r="BB28" s="829">
        <f>SUM(F28:X28)</f>
        <v>10019.513749483156</v>
      </c>
    </row>
    <row r="29" spans="1:54" ht="36" hidden="1" outlineLevel="1">
      <c r="A29" s="825" t="s">
        <v>415</v>
      </c>
      <c r="B29" s="803" t="s">
        <v>416</v>
      </c>
      <c r="C29" s="795" t="s">
        <v>63</v>
      </c>
      <c r="D29" s="795"/>
      <c r="E29" s="807"/>
      <c r="F29" s="807">
        <v>0</v>
      </c>
      <c r="G29" s="807">
        <v>0</v>
      </c>
      <c r="H29" s="807">
        <v>0</v>
      </c>
      <c r="I29" s="807">
        <v>0</v>
      </c>
      <c r="J29" s="807">
        <v>0</v>
      </c>
      <c r="K29" s="807">
        <v>0</v>
      </c>
      <c r="L29" s="807">
        <v>0</v>
      </c>
      <c r="M29" s="807">
        <v>0</v>
      </c>
      <c r="N29" s="807">
        <v>0</v>
      </c>
      <c r="O29" s="807">
        <v>0</v>
      </c>
      <c r="P29" s="807">
        <v>0</v>
      </c>
      <c r="Q29" s="807">
        <v>0</v>
      </c>
      <c r="R29" s="807">
        <v>0</v>
      </c>
      <c r="S29" s="807">
        <v>0</v>
      </c>
      <c r="T29" s="807">
        <v>0</v>
      </c>
      <c r="U29" s="813">
        <v>0</v>
      </c>
      <c r="V29" s="813">
        <v>0</v>
      </c>
      <c r="W29" s="813">
        <v>0</v>
      </c>
      <c r="X29" s="814">
        <v>0</v>
      </c>
      <c r="Y29" s="813">
        <v>0</v>
      </c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</row>
    <row r="30" spans="1:54" ht="24" hidden="1" outlineLevel="1">
      <c r="A30" s="825" t="s">
        <v>417</v>
      </c>
      <c r="B30" s="803" t="s">
        <v>141</v>
      </c>
      <c r="C30" s="795" t="s">
        <v>63</v>
      </c>
      <c r="D30" s="795"/>
      <c r="E30" s="807">
        <v>36.167999999999999</v>
      </c>
      <c r="F30" s="831">
        <v>675.95994835376473</v>
      </c>
      <c r="G30" s="813"/>
      <c r="H30" s="813">
        <v>246.0792772261272</v>
      </c>
      <c r="I30" s="813" t="e">
        <f ca="1">(I39+I43-I40)/0.8*0.2</f>
        <v>#VALUE!</v>
      </c>
      <c r="J30" s="813" t="e">
        <f t="shared" ref="J30:Y30" ca="1" si="25">(J39+J43-J40)/0.8*0.2</f>
        <v>#VALUE!</v>
      </c>
      <c r="K30" s="813" t="e">
        <f t="shared" ca="1" si="25"/>
        <v>#VALUE!</v>
      </c>
      <c r="L30" s="813" t="e">
        <f t="shared" ca="1" si="25"/>
        <v>#VALUE!</v>
      </c>
      <c r="M30" s="813" t="e">
        <f t="shared" ca="1" si="25"/>
        <v>#VALUE!</v>
      </c>
      <c r="N30" s="813" t="e">
        <f t="shared" ca="1" si="25"/>
        <v>#VALUE!</v>
      </c>
      <c r="O30" s="813" t="e">
        <f t="shared" ca="1" si="25"/>
        <v>#VALUE!</v>
      </c>
      <c r="P30" s="813">
        <f t="shared" si="25"/>
        <v>159.43001455790687</v>
      </c>
      <c r="Q30" s="813">
        <f t="shared" si="25"/>
        <v>63.801199315881604</v>
      </c>
      <c r="R30" s="813">
        <f t="shared" si="25"/>
        <v>65.02100900427854</v>
      </c>
      <c r="S30" s="813">
        <f t="shared" si="25"/>
        <v>67.086375259833446</v>
      </c>
      <c r="T30" s="813">
        <f t="shared" si="25"/>
        <v>69.218506132113859</v>
      </c>
      <c r="U30" s="813">
        <f t="shared" si="25"/>
        <v>71.419603044797441</v>
      </c>
      <c r="V30" s="813">
        <f t="shared" si="25"/>
        <v>73.691941591343365</v>
      </c>
      <c r="W30" s="813">
        <f t="shared" si="25"/>
        <v>76.03787409072379</v>
      </c>
      <c r="X30" s="814">
        <f t="shared" si="25"/>
        <v>78.459832233216957</v>
      </c>
      <c r="Y30" s="813">
        <f t="shared" si="25"/>
        <v>80.972829819504213</v>
      </c>
      <c r="Z30" s="815"/>
      <c r="AA30" s="815"/>
      <c r="AB30" s="815"/>
      <c r="AC30" s="815"/>
      <c r="AD30" s="815"/>
      <c r="AE30" s="815"/>
      <c r="AF30" s="815"/>
      <c r="AG30" s="815"/>
      <c r="AH30" s="815"/>
      <c r="AI30" s="815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</row>
    <row r="31" spans="1:54" ht="24" hidden="1" outlineLevel="1">
      <c r="A31" s="825" t="s">
        <v>418</v>
      </c>
      <c r="B31" s="803" t="s">
        <v>419</v>
      </c>
      <c r="C31" s="795" t="s">
        <v>63</v>
      </c>
      <c r="D31" s="795"/>
      <c r="E31" s="807">
        <v>0</v>
      </c>
      <c r="F31" s="807">
        <v>0</v>
      </c>
      <c r="G31" s="807">
        <v>0</v>
      </c>
      <c r="H31" s="807">
        <v>0</v>
      </c>
      <c r="I31" s="807">
        <v>0</v>
      </c>
      <c r="J31" s="807">
        <v>0</v>
      </c>
      <c r="K31" s="807">
        <v>0</v>
      </c>
      <c r="L31" s="807">
        <v>0</v>
      </c>
      <c r="M31" s="807">
        <v>0</v>
      </c>
      <c r="N31" s="807">
        <v>0</v>
      </c>
      <c r="O31" s="807">
        <v>0</v>
      </c>
      <c r="P31" s="807">
        <v>0</v>
      </c>
      <c r="Q31" s="807">
        <v>0</v>
      </c>
      <c r="R31" s="807">
        <v>0</v>
      </c>
      <c r="S31" s="807">
        <v>0</v>
      </c>
      <c r="T31" s="807">
        <v>0</v>
      </c>
      <c r="U31" s="807">
        <v>0</v>
      </c>
      <c r="V31" s="807">
        <v>0</v>
      </c>
      <c r="W31" s="807">
        <v>0</v>
      </c>
      <c r="X31" s="832">
        <v>0</v>
      </c>
      <c r="Y31" s="826"/>
    </row>
    <row r="32" spans="1:54" ht="24" hidden="1" outlineLevel="1">
      <c r="A32" s="833" t="s">
        <v>30</v>
      </c>
      <c r="B32" s="788" t="s">
        <v>420</v>
      </c>
      <c r="C32" s="787" t="s">
        <v>63</v>
      </c>
      <c r="D32" s="787"/>
      <c r="E32" s="810">
        <f>SUM(E33:E38)</f>
        <v>16226.41972505</v>
      </c>
      <c r="F32" s="810">
        <f>SUM(F33:F38)</f>
        <v>16289.732770564</v>
      </c>
      <c r="G32" s="810">
        <f>SUM(G33:G38)</f>
        <v>14051.183100529845</v>
      </c>
      <c r="H32" s="810">
        <f t="shared" ref="H32:Y32" si="26">SUM(H33:H38)</f>
        <v>14152.29472984224</v>
      </c>
      <c r="I32" s="810">
        <f t="shared" si="26"/>
        <v>14943.464271523362</v>
      </c>
      <c r="J32" s="810">
        <f t="shared" si="26"/>
        <v>15541.202842384298</v>
      </c>
      <c r="K32" s="810">
        <f t="shared" si="26"/>
        <v>16162.85095607967</v>
      </c>
      <c r="L32" s="810">
        <f t="shared" si="26"/>
        <v>16809.364994322856</v>
      </c>
      <c r="M32" s="810">
        <f t="shared" si="26"/>
        <v>17481.739594095772</v>
      </c>
      <c r="N32" s="810">
        <f t="shared" si="26"/>
        <v>18181.009177859603</v>
      </c>
      <c r="O32" s="810">
        <f t="shared" si="26"/>
        <v>18908.249544973991</v>
      </c>
      <c r="P32" s="810">
        <f t="shared" si="26"/>
        <v>19664.579526772952</v>
      </c>
      <c r="Q32" s="810">
        <f t="shared" si="26"/>
        <v>20451.162707843869</v>
      </c>
      <c r="R32" s="810">
        <f t="shared" si="26"/>
        <v>21269.209216157622</v>
      </c>
      <c r="S32" s="810">
        <f t="shared" si="26"/>
        <v>22119.977584803924</v>
      </c>
      <c r="T32" s="810">
        <f t="shared" si="26"/>
        <v>23004.776688196082</v>
      </c>
      <c r="U32" s="810">
        <f t="shared" si="26"/>
        <v>23109.090495912642</v>
      </c>
      <c r="V32" s="810">
        <f t="shared" si="26"/>
        <v>24881.96646595289</v>
      </c>
      <c r="W32" s="810">
        <f t="shared" si="26"/>
        <v>24994.792280379119</v>
      </c>
      <c r="X32" s="811">
        <f t="shared" si="26"/>
        <v>25994.583971594286</v>
      </c>
      <c r="Y32" s="810">
        <f t="shared" si="26"/>
        <v>27037.418214654746</v>
      </c>
      <c r="Z32" s="812"/>
      <c r="AA32" s="812"/>
      <c r="AB32" s="812"/>
      <c r="AC32" s="812"/>
      <c r="AD32" s="812"/>
      <c r="AE32" s="812"/>
      <c r="AF32" s="812"/>
      <c r="AG32" s="812"/>
      <c r="AH32" s="812"/>
      <c r="AI32" s="812"/>
      <c r="AJ32" s="812"/>
      <c r="AK32" s="812"/>
      <c r="AL32" s="812"/>
      <c r="AM32" s="812"/>
      <c r="AN32" s="812"/>
      <c r="AO32" s="812"/>
      <c r="AP32" s="812"/>
      <c r="AQ32" s="812"/>
      <c r="AR32" s="812"/>
      <c r="AS32" s="812"/>
      <c r="AT32" s="812"/>
      <c r="AU32" s="812"/>
      <c r="AV32" s="812"/>
      <c r="AW32" s="812"/>
      <c r="AX32" s="812"/>
      <c r="AY32" s="812"/>
      <c r="AZ32" s="812"/>
      <c r="BA32" s="812"/>
    </row>
    <row r="33" spans="1:53" ht="24" hidden="1" outlineLevel="1">
      <c r="A33" s="825" t="s">
        <v>348</v>
      </c>
      <c r="B33" s="803" t="s">
        <v>421</v>
      </c>
      <c r="C33" s="795" t="s">
        <v>63</v>
      </c>
      <c r="D33" s="795"/>
      <c r="E33" s="807">
        <v>0</v>
      </c>
      <c r="F33" s="807">
        <v>0</v>
      </c>
      <c r="G33" s="807">
        <v>0</v>
      </c>
      <c r="H33" s="807">
        <v>0</v>
      </c>
      <c r="I33" s="807">
        <v>0</v>
      </c>
      <c r="J33" s="807">
        <v>0</v>
      </c>
      <c r="K33" s="807">
        <v>0</v>
      </c>
      <c r="L33" s="807">
        <v>0</v>
      </c>
      <c r="M33" s="807">
        <v>0</v>
      </c>
      <c r="N33" s="807">
        <v>0</v>
      </c>
      <c r="O33" s="807">
        <v>0</v>
      </c>
      <c r="P33" s="807">
        <v>0</v>
      </c>
      <c r="Q33" s="807">
        <v>0</v>
      </c>
      <c r="R33" s="807">
        <v>0</v>
      </c>
      <c r="S33" s="807">
        <v>0</v>
      </c>
      <c r="T33" s="807">
        <v>0</v>
      </c>
      <c r="U33" s="807">
        <v>0</v>
      </c>
      <c r="V33" s="807">
        <v>0</v>
      </c>
      <c r="W33" s="807">
        <v>0</v>
      </c>
      <c r="X33" s="832">
        <v>0</v>
      </c>
      <c r="Y33" s="807">
        <v>1</v>
      </c>
      <c r="Z33" s="834"/>
      <c r="AA33" s="834"/>
      <c r="AB33" s="834"/>
      <c r="AC33" s="834"/>
      <c r="AD33" s="834"/>
      <c r="AE33" s="834"/>
      <c r="AF33" s="834"/>
      <c r="AG33" s="834"/>
      <c r="AH33" s="834"/>
      <c r="AI33" s="834"/>
      <c r="AJ33" s="834"/>
      <c r="AK33" s="834"/>
      <c r="AL33" s="834"/>
      <c r="AM33" s="834"/>
      <c r="AN33" s="834"/>
      <c r="AO33" s="834"/>
      <c r="AP33" s="834"/>
      <c r="AQ33" s="834"/>
      <c r="AR33" s="834"/>
      <c r="AS33" s="834"/>
      <c r="AT33" s="834"/>
      <c r="AU33" s="834"/>
      <c r="AV33" s="834"/>
      <c r="AW33" s="834"/>
      <c r="AX33" s="834"/>
      <c r="AY33" s="834"/>
      <c r="AZ33" s="834"/>
      <c r="BA33" s="834"/>
    </row>
    <row r="34" spans="1:53" ht="24" hidden="1" outlineLevel="1">
      <c r="A34" s="825" t="s">
        <v>422</v>
      </c>
      <c r="B34" s="803" t="s">
        <v>423</v>
      </c>
      <c r="C34" s="795" t="s">
        <v>63</v>
      </c>
      <c r="D34" s="795"/>
      <c r="E34" s="830">
        <f>39.06*E59</f>
        <v>248.76142200000004</v>
      </c>
      <c r="F34" s="830">
        <f>39.06*F59</f>
        <v>260.20444741200004</v>
      </c>
      <c r="G34" s="830">
        <f>39.06*G59</f>
        <v>267.00534447984296</v>
      </c>
      <c r="H34" s="830">
        <f>39.06*H59</f>
        <v>280.96260724223998</v>
      </c>
      <c r="I34" s="830">
        <f>99.567*I59</f>
        <v>745.55972032296256</v>
      </c>
      <c r="J34" s="830">
        <f t="shared" ref="J34:Y34" si="27">99.567*J59</f>
        <v>775.38210913588114</v>
      </c>
      <c r="K34" s="830">
        <f t="shared" si="27"/>
        <v>806.3973935013164</v>
      </c>
      <c r="L34" s="830">
        <f t="shared" si="27"/>
        <v>838.65328924136907</v>
      </c>
      <c r="M34" s="830">
        <f t="shared" si="27"/>
        <v>872.19942081102386</v>
      </c>
      <c r="N34" s="830">
        <f t="shared" si="27"/>
        <v>907.08739764346501</v>
      </c>
      <c r="O34" s="830">
        <f t="shared" si="27"/>
        <v>943.37089354920352</v>
      </c>
      <c r="P34" s="830">
        <f t="shared" si="27"/>
        <v>981.10572929117166</v>
      </c>
      <c r="Q34" s="830">
        <f t="shared" si="27"/>
        <v>1020.3499584628186</v>
      </c>
      <c r="R34" s="830">
        <f t="shared" si="27"/>
        <v>1061.1639568013313</v>
      </c>
      <c r="S34" s="830">
        <f t="shared" si="27"/>
        <v>1103.6105150733845</v>
      </c>
      <c r="T34" s="830">
        <f t="shared" si="27"/>
        <v>1147.75493567632</v>
      </c>
      <c r="U34" s="830">
        <f t="shared" si="27"/>
        <v>1193.6651331033729</v>
      </c>
      <c r="V34" s="830">
        <f t="shared" si="27"/>
        <v>1241.411738427508</v>
      </c>
      <c r="W34" s="830">
        <f t="shared" si="27"/>
        <v>1291.0682079646083</v>
      </c>
      <c r="X34" s="835">
        <f t="shared" si="27"/>
        <v>1342.7109362831927</v>
      </c>
      <c r="Y34" s="830">
        <f t="shared" si="27"/>
        <v>1396.4193737345204</v>
      </c>
      <c r="Z34" s="836"/>
      <c r="AA34" s="836"/>
      <c r="AB34" s="836"/>
      <c r="AC34" s="836"/>
      <c r="AD34" s="836"/>
      <c r="AE34" s="836"/>
      <c r="AF34" s="836"/>
      <c r="AG34" s="836"/>
      <c r="AH34" s="836"/>
      <c r="AI34" s="836"/>
      <c r="AJ34" s="836"/>
      <c r="AK34" s="836"/>
      <c r="AL34" s="836"/>
      <c r="AM34" s="836"/>
      <c r="AN34" s="836"/>
      <c r="AO34" s="836"/>
      <c r="AP34" s="836"/>
      <c r="AQ34" s="836"/>
      <c r="AR34" s="836"/>
      <c r="AS34" s="836"/>
      <c r="AT34" s="836"/>
      <c r="AU34" s="836"/>
      <c r="AV34" s="836"/>
      <c r="AW34" s="836"/>
      <c r="AX34" s="836"/>
      <c r="AY34" s="836"/>
      <c r="AZ34" s="836"/>
      <c r="BA34" s="836"/>
    </row>
    <row r="35" spans="1:53" ht="24" hidden="1" outlineLevel="1">
      <c r="A35" s="825" t="s">
        <v>424</v>
      </c>
      <c r="B35" s="803" t="s">
        <v>425</v>
      </c>
      <c r="C35" s="795" t="s">
        <v>63</v>
      </c>
      <c r="D35" s="795"/>
      <c r="E35" s="830">
        <v>15903.448303050001</v>
      </c>
      <c r="F35" s="830">
        <v>15955.318323152002</v>
      </c>
      <c r="G35" s="830">
        <f t="shared" ref="G35:Y35" si="28">((G46+G47)*G48*G62+(G46+G47)*G49*G63)/1000</f>
        <v>13709.967756050002</v>
      </c>
      <c r="H35" s="830">
        <f t="shared" si="28"/>
        <v>13796.261122600001</v>
      </c>
      <c r="I35" s="830">
        <f t="shared" si="28"/>
        <v>14188.409141997199</v>
      </c>
      <c r="J35" s="830">
        <f t="shared" si="28"/>
        <v>14755.94550767709</v>
      </c>
      <c r="K35" s="830">
        <f t="shared" si="28"/>
        <v>15346.183327984172</v>
      </c>
      <c r="L35" s="830">
        <f t="shared" si="28"/>
        <v>15960.030661103539</v>
      </c>
      <c r="M35" s="830">
        <f t="shared" si="28"/>
        <v>16598.431887547682</v>
      </c>
      <c r="N35" s="830">
        <f t="shared" si="28"/>
        <v>17262.369163049589</v>
      </c>
      <c r="O35" s="830">
        <f t="shared" si="28"/>
        <v>17952.863929571577</v>
      </c>
      <c r="P35" s="830">
        <f t="shared" si="28"/>
        <v>18670.97848675444</v>
      </c>
      <c r="Q35" s="830">
        <f t="shared" si="28"/>
        <v>19417.817626224616</v>
      </c>
      <c r="R35" s="830">
        <f t="shared" si="28"/>
        <v>20194.5303312736</v>
      </c>
      <c r="S35" s="830">
        <f t="shared" si="28"/>
        <v>21002.311544524542</v>
      </c>
      <c r="T35" s="830">
        <f t="shared" si="28"/>
        <v>21842.404006305525</v>
      </c>
      <c r="U35" s="830">
        <f t="shared" si="28"/>
        <v>21900.222906746461</v>
      </c>
      <c r="V35" s="830">
        <f t="shared" si="28"/>
        <v>23624.74417322006</v>
      </c>
      <c r="W35" s="830">
        <f t="shared" si="28"/>
        <v>23687.281095936978</v>
      </c>
      <c r="X35" s="835">
        <f t="shared" si="28"/>
        <v>24634.772339774459</v>
      </c>
      <c r="Y35" s="830">
        <f t="shared" si="28"/>
        <v>25622.214117562129</v>
      </c>
      <c r="Z35" s="836"/>
      <c r="AA35" s="836"/>
      <c r="AB35" s="836"/>
      <c r="AC35" s="836"/>
      <c r="AD35" s="836"/>
      <c r="AE35" s="836"/>
      <c r="AF35" s="836"/>
      <c r="AG35" s="836"/>
      <c r="AH35" s="836"/>
      <c r="AI35" s="836"/>
      <c r="AJ35" s="836"/>
      <c r="AK35" s="836"/>
      <c r="AL35" s="836"/>
      <c r="AM35" s="836"/>
      <c r="AN35" s="836"/>
      <c r="AO35" s="836"/>
      <c r="AP35" s="836"/>
      <c r="AQ35" s="836"/>
      <c r="AR35" s="836"/>
      <c r="AS35" s="836"/>
      <c r="AT35" s="836"/>
      <c r="AU35" s="836"/>
      <c r="AV35" s="836"/>
      <c r="AW35" s="836"/>
      <c r="AX35" s="836"/>
      <c r="AY35" s="836"/>
      <c r="AZ35" s="836"/>
      <c r="BA35" s="836"/>
    </row>
    <row r="36" spans="1:53" ht="24" hidden="1" outlineLevel="1">
      <c r="A36" s="825" t="s">
        <v>426</v>
      </c>
      <c r="B36" s="803" t="s">
        <v>427</v>
      </c>
      <c r="C36" s="795" t="s">
        <v>63</v>
      </c>
      <c r="D36" s="795"/>
      <c r="E36" s="807"/>
      <c r="F36" s="807"/>
      <c r="G36" s="813">
        <f t="shared" ref="G36:Y36" si="29">F36*(1+G53/2)</f>
        <v>0</v>
      </c>
      <c r="H36" s="813">
        <f t="shared" si="29"/>
        <v>0</v>
      </c>
      <c r="I36" s="813">
        <f t="shared" si="29"/>
        <v>0</v>
      </c>
      <c r="J36" s="813">
        <f t="shared" si="29"/>
        <v>0</v>
      </c>
      <c r="K36" s="813">
        <f t="shared" si="29"/>
        <v>0</v>
      </c>
      <c r="L36" s="813">
        <f t="shared" si="29"/>
        <v>0</v>
      </c>
      <c r="M36" s="813">
        <f t="shared" si="29"/>
        <v>0</v>
      </c>
      <c r="N36" s="813">
        <f t="shared" si="29"/>
        <v>0</v>
      </c>
      <c r="O36" s="813">
        <f t="shared" si="29"/>
        <v>0</v>
      </c>
      <c r="P36" s="813">
        <f t="shared" si="29"/>
        <v>0</v>
      </c>
      <c r="Q36" s="813">
        <f t="shared" si="29"/>
        <v>0</v>
      </c>
      <c r="R36" s="813">
        <f t="shared" si="29"/>
        <v>0</v>
      </c>
      <c r="S36" s="813">
        <f t="shared" si="29"/>
        <v>0</v>
      </c>
      <c r="T36" s="813">
        <f t="shared" si="29"/>
        <v>0</v>
      </c>
      <c r="U36" s="813">
        <f t="shared" si="29"/>
        <v>0</v>
      </c>
      <c r="V36" s="813">
        <f t="shared" si="29"/>
        <v>0</v>
      </c>
      <c r="W36" s="813">
        <f t="shared" si="29"/>
        <v>0</v>
      </c>
      <c r="X36" s="814">
        <f t="shared" si="29"/>
        <v>0</v>
      </c>
      <c r="Y36" s="813">
        <f t="shared" si="29"/>
        <v>0</v>
      </c>
      <c r="Z36" s="815"/>
      <c r="AA36" s="815"/>
      <c r="AB36" s="815"/>
      <c r="AC36" s="815"/>
      <c r="AD36" s="815"/>
      <c r="AE36" s="815"/>
      <c r="AF36" s="815"/>
      <c r="AG36" s="815"/>
      <c r="AH36" s="815"/>
      <c r="AI36" s="815"/>
      <c r="AJ36" s="815"/>
      <c r="AK36" s="815"/>
      <c r="AL36" s="815"/>
      <c r="AM36" s="815"/>
      <c r="AN36" s="815"/>
      <c r="AO36" s="815"/>
      <c r="AP36" s="815"/>
      <c r="AQ36" s="815"/>
      <c r="AR36" s="815"/>
      <c r="AS36" s="815"/>
      <c r="AT36" s="815"/>
      <c r="AU36" s="815"/>
      <c r="AV36" s="815"/>
      <c r="AW36" s="815"/>
      <c r="AX36" s="815"/>
      <c r="AY36" s="815"/>
      <c r="AZ36" s="815"/>
      <c r="BA36" s="815"/>
    </row>
    <row r="37" spans="1:53" ht="24" hidden="1" outlineLevel="1">
      <c r="A37" s="825" t="s">
        <v>428</v>
      </c>
      <c r="B37" s="803" t="s">
        <v>429</v>
      </c>
      <c r="C37" s="795" t="s">
        <v>63</v>
      </c>
      <c r="D37" s="795"/>
      <c r="E37" s="830">
        <v>74.209999999999994</v>
      </c>
      <c r="F37" s="830">
        <v>74.209999999999994</v>
      </c>
      <c r="G37" s="830">
        <v>74.209999999999994</v>
      </c>
      <c r="H37" s="830">
        <v>75.070999999999998</v>
      </c>
      <c r="I37" s="830">
        <f t="shared" ref="I37:Y37" si="30">(I77*I48*I60+I77*I49*I61)/1000</f>
        <v>9.4954092032000013</v>
      </c>
      <c r="J37" s="830">
        <f t="shared" si="30"/>
        <v>9.8752255713280004</v>
      </c>
      <c r="K37" s="830">
        <f t="shared" si="30"/>
        <v>10.270234594181122</v>
      </c>
      <c r="L37" s="830">
        <f t="shared" si="30"/>
        <v>10.681043977948367</v>
      </c>
      <c r="M37" s="830">
        <f t="shared" si="30"/>
        <v>11.108285737066302</v>
      </c>
      <c r="N37" s="830">
        <f t="shared" si="30"/>
        <v>11.552617166548954</v>
      </c>
      <c r="O37" s="830">
        <f t="shared" si="30"/>
        <v>12.014721853210915</v>
      </c>
      <c r="P37" s="830">
        <f t="shared" si="30"/>
        <v>12.495310727339351</v>
      </c>
      <c r="Q37" s="830">
        <f t="shared" si="30"/>
        <v>12.995123156432925</v>
      </c>
      <c r="R37" s="830">
        <f t="shared" si="30"/>
        <v>13.514928082690242</v>
      </c>
      <c r="S37" s="830">
        <f t="shared" si="30"/>
        <v>14.055525205997853</v>
      </c>
      <c r="T37" s="830">
        <f t="shared" si="30"/>
        <v>14.617746214237767</v>
      </c>
      <c r="U37" s="830">
        <f t="shared" si="30"/>
        <v>15.202456062807279</v>
      </c>
      <c r="V37" s="830">
        <f t="shared" si="30"/>
        <v>15.81055430531957</v>
      </c>
      <c r="W37" s="830">
        <f t="shared" si="30"/>
        <v>16.442976477532355</v>
      </c>
      <c r="X37" s="835">
        <f t="shared" si="30"/>
        <v>17.100695536633648</v>
      </c>
      <c r="Y37" s="830">
        <f t="shared" si="30"/>
        <v>17.784723358098997</v>
      </c>
      <c r="Z37" s="836"/>
      <c r="AA37" s="836"/>
      <c r="AB37" s="836"/>
      <c r="AC37" s="836"/>
      <c r="AD37" s="836"/>
      <c r="AE37" s="836"/>
      <c r="AF37" s="836"/>
      <c r="AG37" s="836"/>
      <c r="AH37" s="836"/>
      <c r="AI37" s="836"/>
      <c r="AJ37" s="836"/>
      <c r="AK37" s="836"/>
      <c r="AL37" s="836"/>
      <c r="AM37" s="836"/>
      <c r="AN37" s="836"/>
      <c r="AO37" s="836"/>
      <c r="AP37" s="836"/>
      <c r="AQ37" s="836"/>
      <c r="AR37" s="836"/>
      <c r="AS37" s="836"/>
      <c r="AT37" s="836"/>
      <c r="AU37" s="836"/>
      <c r="AV37" s="836"/>
      <c r="AW37" s="836"/>
      <c r="AX37" s="836"/>
      <c r="AY37" s="836"/>
      <c r="AZ37" s="836"/>
      <c r="BA37" s="836"/>
    </row>
    <row r="38" spans="1:53" ht="24" hidden="1" outlineLevel="1">
      <c r="A38" s="825" t="s">
        <v>430</v>
      </c>
      <c r="B38" s="803" t="s">
        <v>431</v>
      </c>
      <c r="C38" s="795" t="s">
        <v>63</v>
      </c>
      <c r="D38" s="795"/>
      <c r="E38" s="807"/>
      <c r="F38" s="807">
        <v>0</v>
      </c>
      <c r="G38" s="807">
        <f t="shared" ref="G38:Y38" si="31">F38*(1+G53/2)</f>
        <v>0</v>
      </c>
      <c r="H38" s="807">
        <f t="shared" si="31"/>
        <v>0</v>
      </c>
      <c r="I38" s="807">
        <f t="shared" si="31"/>
        <v>0</v>
      </c>
      <c r="J38" s="807">
        <f t="shared" si="31"/>
        <v>0</v>
      </c>
      <c r="K38" s="807">
        <f t="shared" si="31"/>
        <v>0</v>
      </c>
      <c r="L38" s="807">
        <f t="shared" si="31"/>
        <v>0</v>
      </c>
      <c r="M38" s="807">
        <f t="shared" si="31"/>
        <v>0</v>
      </c>
      <c r="N38" s="807">
        <f t="shared" si="31"/>
        <v>0</v>
      </c>
      <c r="O38" s="807">
        <f t="shared" si="31"/>
        <v>0</v>
      </c>
      <c r="P38" s="807">
        <f t="shared" si="31"/>
        <v>0</v>
      </c>
      <c r="Q38" s="807">
        <f t="shared" si="31"/>
        <v>0</v>
      </c>
      <c r="R38" s="807">
        <f t="shared" si="31"/>
        <v>0</v>
      </c>
      <c r="S38" s="807">
        <f t="shared" si="31"/>
        <v>0</v>
      </c>
      <c r="T38" s="807">
        <f t="shared" si="31"/>
        <v>0</v>
      </c>
      <c r="U38" s="807">
        <f t="shared" si="31"/>
        <v>0</v>
      </c>
      <c r="V38" s="807">
        <f t="shared" si="31"/>
        <v>0</v>
      </c>
      <c r="W38" s="807">
        <f t="shared" si="31"/>
        <v>0</v>
      </c>
      <c r="X38" s="832">
        <f t="shared" si="31"/>
        <v>0</v>
      </c>
      <c r="Y38" s="807">
        <f t="shared" si="31"/>
        <v>0</v>
      </c>
      <c r="Z38" s="834"/>
      <c r="AA38" s="834"/>
      <c r="AB38" s="834"/>
      <c r="AC38" s="834"/>
      <c r="AD38" s="834"/>
      <c r="AE38" s="834"/>
      <c r="AF38" s="834"/>
      <c r="AG38" s="834"/>
      <c r="AH38" s="834"/>
      <c r="AI38" s="834"/>
      <c r="AJ38" s="834"/>
      <c r="AK38" s="834"/>
      <c r="AL38" s="834"/>
      <c r="AM38" s="834"/>
      <c r="AN38" s="834"/>
      <c r="AO38" s="834"/>
      <c r="AP38" s="834"/>
      <c r="AQ38" s="834"/>
      <c r="AR38" s="834"/>
      <c r="AS38" s="834"/>
      <c r="AT38" s="834"/>
      <c r="AU38" s="834"/>
      <c r="AV38" s="834"/>
      <c r="AW38" s="834"/>
      <c r="AX38" s="834"/>
      <c r="AY38" s="834"/>
      <c r="AZ38" s="834"/>
      <c r="BA38" s="834"/>
    </row>
    <row r="39" spans="1:53" ht="24" hidden="1" outlineLevel="1">
      <c r="A39" s="833" t="s">
        <v>32</v>
      </c>
      <c r="B39" s="837" t="s">
        <v>157</v>
      </c>
      <c r="C39" s="787" t="s">
        <v>63</v>
      </c>
      <c r="D39" s="787"/>
      <c r="E39" s="838">
        <f>SUM(E40:E41)</f>
        <v>0</v>
      </c>
      <c r="F39" s="838">
        <f t="shared" ref="F39:Y39" si="32">SUM(F40:F41)</f>
        <v>2521.0399756451552</v>
      </c>
      <c r="G39" s="838">
        <f t="shared" si="32"/>
        <v>6062.9048215173461</v>
      </c>
      <c r="H39" s="838">
        <f t="shared" si="32"/>
        <v>4395.4753632163274</v>
      </c>
      <c r="I39" s="838" t="e">
        <f t="shared" ca="1" si="32"/>
        <v>#VALUE!</v>
      </c>
      <c r="J39" s="838" t="e">
        <f t="shared" ca="1" si="32"/>
        <v>#VALUE!</v>
      </c>
      <c r="K39" s="838" t="e">
        <f t="shared" ca="1" si="32"/>
        <v>#VALUE!</v>
      </c>
      <c r="L39" s="838" t="e">
        <f t="shared" ca="1" si="32"/>
        <v>#VALUE!</v>
      </c>
      <c r="M39" s="838" t="e">
        <f t="shared" ca="1" si="32"/>
        <v>#VALUE!</v>
      </c>
      <c r="N39" s="838" t="e">
        <f t="shared" ca="1" si="32"/>
        <v>#VALUE!</v>
      </c>
      <c r="O39" s="838" t="e">
        <f t="shared" ca="1" si="32"/>
        <v>#VALUE!</v>
      </c>
      <c r="P39" s="838">
        <f t="shared" si="32"/>
        <v>0</v>
      </c>
      <c r="Q39" s="838">
        <f t="shared" si="32"/>
        <v>0</v>
      </c>
      <c r="R39" s="838">
        <f t="shared" si="32"/>
        <v>0</v>
      </c>
      <c r="S39" s="838">
        <f t="shared" si="32"/>
        <v>0</v>
      </c>
      <c r="T39" s="838">
        <f t="shared" si="32"/>
        <v>0</v>
      </c>
      <c r="U39" s="838">
        <f t="shared" si="32"/>
        <v>0</v>
      </c>
      <c r="V39" s="838">
        <f t="shared" si="32"/>
        <v>0</v>
      </c>
      <c r="W39" s="838">
        <f t="shared" si="32"/>
        <v>0</v>
      </c>
      <c r="X39" s="839">
        <f t="shared" si="32"/>
        <v>0</v>
      </c>
      <c r="Y39" s="838">
        <f t="shared" si="32"/>
        <v>0</v>
      </c>
      <c r="Z39" s="840"/>
      <c r="AA39" s="840"/>
      <c r="AB39" s="840"/>
      <c r="AC39" s="840"/>
      <c r="AD39" s="840"/>
      <c r="AE39" s="840"/>
      <c r="AF39" s="840"/>
      <c r="AG39" s="840"/>
      <c r="AH39" s="840"/>
      <c r="AI39" s="840"/>
      <c r="AJ39" s="840"/>
      <c r="AK39" s="840"/>
      <c r="AL39" s="840"/>
      <c r="AM39" s="840"/>
      <c r="AN39" s="840"/>
      <c r="AO39" s="840"/>
      <c r="AP39" s="840"/>
      <c r="AQ39" s="840"/>
      <c r="AR39" s="840"/>
      <c r="AS39" s="840"/>
      <c r="AT39" s="840"/>
      <c r="AU39" s="840"/>
      <c r="AV39" s="840"/>
      <c r="AW39" s="840"/>
      <c r="AX39" s="840"/>
      <c r="AY39" s="840"/>
      <c r="AZ39" s="840"/>
      <c r="BA39" s="840"/>
    </row>
    <row r="40" spans="1:53" ht="24" hidden="1" outlineLevel="1">
      <c r="A40" s="825" t="s">
        <v>432</v>
      </c>
      <c r="B40" s="803" t="s">
        <v>433</v>
      </c>
      <c r="C40" s="795" t="s">
        <v>63</v>
      </c>
      <c r="D40" s="795"/>
      <c r="E40" s="841">
        <v>0</v>
      </c>
      <c r="F40" s="842">
        <v>2521.0399756451552</v>
      </c>
      <c r="G40" s="843">
        <v>6062.9048215173461</v>
      </c>
      <c r="H40" s="843">
        <v>4395.4753632163274</v>
      </c>
      <c r="I40" s="843" t="e">
        <f ca="1">I45*I42</f>
        <v>#VALUE!</v>
      </c>
      <c r="J40" s="843" t="e">
        <f ca="1">J45*J42</f>
        <v>#VALUE!</v>
      </c>
      <c r="K40" s="843" t="e">
        <f ca="1">K42*K45</f>
        <v>#VALUE!</v>
      </c>
      <c r="L40" s="843" t="e">
        <f ca="1">L45*L42</f>
        <v>#VALUE!</v>
      </c>
      <c r="M40" s="843" t="e">
        <f ca="1">M45*M42</f>
        <v>#VALUE!</v>
      </c>
      <c r="N40" s="843" t="e">
        <f ca="1">N42*N45</f>
        <v>#VALUE!</v>
      </c>
      <c r="O40" s="843" t="e">
        <f ca="1">O42*O45</f>
        <v>#VALUE!</v>
      </c>
      <c r="P40" s="843">
        <v>0</v>
      </c>
      <c r="Q40" s="822">
        <v>0</v>
      </c>
      <c r="R40" s="831">
        <v>0</v>
      </c>
      <c r="S40" s="831">
        <v>0</v>
      </c>
      <c r="T40" s="813">
        <v>0</v>
      </c>
      <c r="U40" s="813">
        <v>0</v>
      </c>
      <c r="V40" s="813">
        <v>0</v>
      </c>
      <c r="W40" s="813">
        <v>0</v>
      </c>
      <c r="X40" s="814">
        <v>0</v>
      </c>
      <c r="Y40" s="813">
        <v>0</v>
      </c>
      <c r="Z40" s="815"/>
      <c r="AA40" s="815"/>
      <c r="AB40" s="815"/>
      <c r="AC40" s="815"/>
      <c r="AD40" s="815"/>
      <c r="AE40" s="815"/>
      <c r="AF40" s="815"/>
      <c r="AG40" s="815"/>
      <c r="AH40" s="815"/>
      <c r="AI40" s="815"/>
      <c r="AJ40" s="815"/>
      <c r="AK40" s="815"/>
      <c r="AL40" s="815"/>
      <c r="AM40" s="815"/>
      <c r="AN40" s="815"/>
      <c r="AO40" s="815"/>
      <c r="AP40" s="815"/>
      <c r="AQ40" s="815"/>
      <c r="AR40" s="815"/>
      <c r="AS40" s="815"/>
      <c r="AT40" s="815"/>
      <c r="AU40" s="815"/>
      <c r="AV40" s="815"/>
      <c r="AW40" s="815"/>
      <c r="AX40" s="815"/>
      <c r="AY40" s="815"/>
      <c r="AZ40" s="815"/>
      <c r="BA40" s="815"/>
    </row>
    <row r="41" spans="1:53" ht="24" hidden="1" outlineLevel="1">
      <c r="A41" s="825" t="s">
        <v>434</v>
      </c>
      <c r="B41" s="803" t="s">
        <v>435</v>
      </c>
      <c r="C41" s="795" t="s">
        <v>63</v>
      </c>
      <c r="D41" s="795"/>
      <c r="E41" s="841"/>
      <c r="F41" s="841"/>
      <c r="G41" s="844">
        <v>0</v>
      </c>
      <c r="H41" s="844">
        <v>0</v>
      </c>
      <c r="I41" s="844">
        <v>0</v>
      </c>
      <c r="J41" s="844">
        <v>0</v>
      </c>
      <c r="K41" s="844">
        <v>0</v>
      </c>
      <c r="L41" s="844">
        <v>0</v>
      </c>
      <c r="M41" s="844">
        <v>0</v>
      </c>
      <c r="N41" s="844">
        <v>0</v>
      </c>
      <c r="O41" s="844">
        <v>0</v>
      </c>
      <c r="P41" s="844">
        <v>0</v>
      </c>
      <c r="Q41" s="844">
        <v>0</v>
      </c>
      <c r="R41" s="844">
        <v>0</v>
      </c>
      <c r="S41" s="844">
        <v>0</v>
      </c>
      <c r="T41" s="844">
        <v>0</v>
      </c>
      <c r="U41" s="844">
        <v>0</v>
      </c>
      <c r="V41" s="844">
        <v>0</v>
      </c>
      <c r="W41" s="844">
        <v>0</v>
      </c>
      <c r="X41" s="845">
        <v>0</v>
      </c>
      <c r="Y41" s="844">
        <v>0</v>
      </c>
      <c r="Z41" s="846"/>
      <c r="AA41" s="846"/>
      <c r="AB41" s="846"/>
      <c r="AC41" s="846"/>
      <c r="AD41" s="846"/>
      <c r="AE41" s="846"/>
      <c r="AF41" s="846"/>
      <c r="AG41" s="846"/>
      <c r="AH41" s="846"/>
      <c r="AI41" s="846"/>
      <c r="AJ41" s="846"/>
      <c r="AK41" s="846"/>
      <c r="AL41" s="846"/>
      <c r="AM41" s="846"/>
      <c r="AN41" s="846"/>
      <c r="AO41" s="846"/>
      <c r="AP41" s="846"/>
      <c r="AQ41" s="846"/>
      <c r="AR41" s="846"/>
      <c r="AS41" s="846"/>
      <c r="AT41" s="846"/>
      <c r="AU41" s="846"/>
      <c r="AV41" s="846"/>
      <c r="AW41" s="846"/>
      <c r="AX41" s="846"/>
      <c r="AY41" s="846"/>
      <c r="AZ41" s="846"/>
      <c r="BA41" s="846"/>
    </row>
    <row r="42" spans="1:53" hidden="1" outlineLevel="1">
      <c r="A42" s="833" t="s">
        <v>35</v>
      </c>
      <c r="B42" s="837" t="s">
        <v>436</v>
      </c>
      <c r="C42" s="787" t="s">
        <v>58</v>
      </c>
      <c r="D42" s="787"/>
      <c r="E42" s="847">
        <v>0</v>
      </c>
      <c r="F42" s="848">
        <v>0.10929999999999999</v>
      </c>
      <c r="G42" s="848">
        <v>0.2152</v>
      </c>
      <c r="H42" s="848">
        <v>0.17760000000000001</v>
      </c>
      <c r="I42" s="848">
        <v>0.15590000000000001</v>
      </c>
      <c r="J42" s="848">
        <v>0.13370000000000001</v>
      </c>
      <c r="K42" s="848">
        <v>0.1108</v>
      </c>
      <c r="L42" s="848">
        <v>8.7300000000000003E-2</v>
      </c>
      <c r="M42" s="848">
        <v>6.3200000000000006E-2</v>
      </c>
      <c r="N42" s="848">
        <v>3.8699999999999998E-2</v>
      </c>
      <c r="O42" s="848">
        <v>1.37E-2</v>
      </c>
      <c r="P42" s="848">
        <v>0</v>
      </c>
      <c r="Q42" s="848">
        <v>0</v>
      </c>
      <c r="R42" s="848">
        <v>0</v>
      </c>
      <c r="S42" s="848">
        <v>0</v>
      </c>
      <c r="T42" s="848">
        <v>0</v>
      </c>
      <c r="U42" s="848">
        <v>0</v>
      </c>
      <c r="V42" s="848">
        <v>0</v>
      </c>
      <c r="W42" s="848">
        <v>0</v>
      </c>
      <c r="X42" s="849">
        <v>0</v>
      </c>
      <c r="Y42" s="848">
        <v>0</v>
      </c>
      <c r="Z42" s="850"/>
      <c r="AA42" s="850"/>
      <c r="AB42" s="850"/>
      <c r="AC42" s="850"/>
      <c r="AD42" s="850"/>
      <c r="AE42" s="850"/>
      <c r="AF42" s="850"/>
      <c r="AG42" s="850"/>
      <c r="AH42" s="850"/>
      <c r="AI42" s="850"/>
      <c r="AJ42" s="850"/>
      <c r="AK42" s="850"/>
      <c r="AL42" s="850"/>
      <c r="AM42" s="850"/>
      <c r="AN42" s="850"/>
      <c r="AO42" s="850"/>
      <c r="AP42" s="850"/>
      <c r="AQ42" s="850"/>
      <c r="AR42" s="850"/>
      <c r="AS42" s="850"/>
      <c r="AT42" s="850"/>
      <c r="AU42" s="850"/>
      <c r="AV42" s="850"/>
      <c r="AW42" s="850"/>
      <c r="AX42" s="850"/>
      <c r="AY42" s="850"/>
      <c r="AZ42" s="850"/>
      <c r="BA42" s="850"/>
    </row>
    <row r="43" spans="1:53" ht="24" hidden="1" outlineLevel="1">
      <c r="A43" s="833" t="s">
        <v>40</v>
      </c>
      <c r="B43" s="851" t="s">
        <v>437</v>
      </c>
      <c r="C43" s="787" t="s">
        <v>63</v>
      </c>
      <c r="D43" s="787"/>
      <c r="E43" s="852">
        <v>144.67201410913987</v>
      </c>
      <c r="F43" s="810">
        <v>182.8</v>
      </c>
      <c r="G43" s="810">
        <v>318.2518919714048</v>
      </c>
      <c r="H43" s="810">
        <v>434.00285564371865</v>
      </c>
      <c r="I43" s="810">
        <f t="shared" ref="I43:Y43" si="33">0.05*(I8+SUM(I17:I29)+I32-I35-I29)</f>
        <v>770.77613794910269</v>
      </c>
      <c r="J43" s="810">
        <f t="shared" si="33"/>
        <v>763.46545325476222</v>
      </c>
      <c r="K43" s="810">
        <f t="shared" si="33"/>
        <v>756.8126402098228</v>
      </c>
      <c r="L43" s="810">
        <f t="shared" si="33"/>
        <v>750.36600314177406</v>
      </c>
      <c r="M43" s="810">
        <f t="shared" si="33"/>
        <v>744.13230303902935</v>
      </c>
      <c r="N43" s="810">
        <f t="shared" si="33"/>
        <v>738.1185273424386</v>
      </c>
      <c r="O43" s="810">
        <f t="shared" si="33"/>
        <v>732.47986656636863</v>
      </c>
      <c r="P43" s="810">
        <f t="shared" si="33"/>
        <v>637.72005823162749</v>
      </c>
      <c r="Q43" s="810">
        <f t="shared" si="33"/>
        <v>255.20479726352642</v>
      </c>
      <c r="R43" s="810">
        <f t="shared" si="33"/>
        <v>260.08403601711416</v>
      </c>
      <c r="S43" s="810">
        <f t="shared" si="33"/>
        <v>268.34550103933378</v>
      </c>
      <c r="T43" s="810">
        <f t="shared" si="33"/>
        <v>276.87402452845544</v>
      </c>
      <c r="U43" s="810">
        <f t="shared" si="33"/>
        <v>285.67841217918976</v>
      </c>
      <c r="V43" s="810">
        <f t="shared" si="33"/>
        <v>294.76776636537346</v>
      </c>
      <c r="W43" s="810">
        <f t="shared" si="33"/>
        <v>304.15149636289516</v>
      </c>
      <c r="X43" s="811">
        <f t="shared" si="33"/>
        <v>313.83932893286783</v>
      </c>
      <c r="Y43" s="810">
        <f t="shared" si="33"/>
        <v>323.89131927801685</v>
      </c>
      <c r="Z43" s="812"/>
      <c r="AA43" s="812"/>
      <c r="AB43" s="812"/>
      <c r="AC43" s="812"/>
      <c r="AD43" s="812"/>
      <c r="AE43" s="812"/>
      <c r="AF43" s="812"/>
      <c r="AG43" s="812"/>
      <c r="AH43" s="812"/>
      <c r="AI43" s="812"/>
      <c r="AJ43" s="812"/>
      <c r="AK43" s="812"/>
      <c r="AL43" s="812"/>
      <c r="AM43" s="812"/>
      <c r="AN43" s="812"/>
      <c r="AO43" s="812"/>
      <c r="AP43" s="812"/>
      <c r="AQ43" s="812"/>
      <c r="AR43" s="812"/>
      <c r="AS43" s="812"/>
      <c r="AT43" s="812"/>
      <c r="AU43" s="812"/>
      <c r="AV43" s="812"/>
      <c r="AW43" s="812"/>
      <c r="AX43" s="812"/>
      <c r="AY43" s="812"/>
      <c r="AZ43" s="812"/>
      <c r="BA43" s="812"/>
    </row>
    <row r="44" spans="1:53" ht="24" hidden="1" outlineLevel="1">
      <c r="A44" s="833" t="s">
        <v>42</v>
      </c>
      <c r="B44" s="851" t="s">
        <v>438</v>
      </c>
      <c r="C44" s="787" t="s">
        <v>63</v>
      </c>
      <c r="D44" s="787"/>
      <c r="E44" s="852"/>
      <c r="F44" s="810"/>
      <c r="G44" s="810"/>
      <c r="H44" s="853">
        <f>'[85]Расчет НВВ '!$BP$64+'[85]Расчет НВВ '!$BP$66+'[85]Расчет НВВ '!$BP$67</f>
        <v>-4550.2732707627383</v>
      </c>
      <c r="I44" s="810"/>
      <c r="J44" s="810"/>
      <c r="K44" s="810"/>
      <c r="L44" s="810"/>
      <c r="M44" s="810"/>
      <c r="N44" s="810"/>
      <c r="O44" s="810"/>
      <c r="P44" s="810"/>
      <c r="Q44" s="810"/>
      <c r="R44" s="810"/>
      <c r="S44" s="810"/>
      <c r="T44" s="810"/>
      <c r="U44" s="810"/>
      <c r="V44" s="810"/>
      <c r="W44" s="810"/>
      <c r="X44" s="811"/>
      <c r="Y44" s="826"/>
    </row>
    <row r="45" spans="1:53" ht="24" hidden="1" outlineLevel="1">
      <c r="A45" s="833" t="s">
        <v>42</v>
      </c>
      <c r="B45" s="854" t="s">
        <v>439</v>
      </c>
      <c r="C45" s="787" t="s">
        <v>63</v>
      </c>
      <c r="D45" s="787"/>
      <c r="E45" s="855">
        <f t="shared" ref="E45:Y45" si="34">E8+E16+E32+E39+E43</f>
        <v>18977.728448341939</v>
      </c>
      <c r="F45" s="855">
        <f t="shared" si="34"/>
        <v>23065.324197343565</v>
      </c>
      <c r="G45" s="855">
        <f t="shared" si="34"/>
        <v>26530.372612900424</v>
      </c>
      <c r="H45" s="856">
        <f>H8+H16+H32+H39+H43+H44</f>
        <v>23620.950673169209</v>
      </c>
      <c r="I45" s="856" t="e">
        <f t="shared" ca="1" si="34"/>
        <v>#VALUE!</v>
      </c>
      <c r="J45" s="856" t="e">
        <f t="shared" ca="1" si="34"/>
        <v>#VALUE!</v>
      </c>
      <c r="K45" s="856" t="e">
        <f t="shared" ca="1" si="34"/>
        <v>#VALUE!</v>
      </c>
      <c r="L45" s="856" t="e">
        <f t="shared" ca="1" si="34"/>
        <v>#VALUE!</v>
      </c>
      <c r="M45" s="856" t="e">
        <f t="shared" ca="1" si="34"/>
        <v>#VALUE!</v>
      </c>
      <c r="N45" s="856" t="e">
        <f t="shared" ca="1" si="34"/>
        <v>#VALUE!</v>
      </c>
      <c r="O45" s="856" t="e">
        <f t="shared" ca="1" si="34"/>
        <v>#VALUE!</v>
      </c>
      <c r="P45" s="856">
        <f t="shared" si="34"/>
        <v>28288.613972607458</v>
      </c>
      <c r="Q45" s="856">
        <f t="shared" si="34"/>
        <v>24809.682701149548</v>
      </c>
      <c r="R45" s="856">
        <f t="shared" si="34"/>
        <v>25721.316096637274</v>
      </c>
      <c r="S45" s="856">
        <f t="shared" si="34"/>
        <v>26704.653441610386</v>
      </c>
      <c r="T45" s="856">
        <f t="shared" si="34"/>
        <v>27725.977027535206</v>
      </c>
      <c r="U45" s="856">
        <f t="shared" si="34"/>
        <v>27970.889165554243</v>
      </c>
      <c r="V45" s="856">
        <f t="shared" si="34"/>
        <v>29888.559208484246</v>
      </c>
      <c r="W45" s="856">
        <f t="shared" si="34"/>
        <v>30150.500393648501</v>
      </c>
      <c r="X45" s="857">
        <f t="shared" si="34"/>
        <v>31303.8580795979</v>
      </c>
      <c r="Y45" s="856">
        <f t="shared" si="34"/>
        <v>32504.904652219986</v>
      </c>
      <c r="Z45" s="858"/>
      <c r="AA45" s="858"/>
      <c r="AB45" s="858"/>
      <c r="AC45" s="858"/>
      <c r="AD45" s="858"/>
      <c r="AE45" s="858"/>
      <c r="AF45" s="858"/>
      <c r="AG45" s="858"/>
      <c r="AH45" s="858"/>
      <c r="AI45" s="858"/>
      <c r="AJ45" s="858"/>
      <c r="AK45" s="858"/>
      <c r="AL45" s="858"/>
      <c r="AM45" s="858"/>
      <c r="AN45" s="858"/>
      <c r="AO45" s="858"/>
      <c r="AP45" s="858"/>
      <c r="AQ45" s="858"/>
      <c r="AR45" s="858"/>
      <c r="AS45" s="858"/>
      <c r="AT45" s="858"/>
      <c r="AU45" s="858"/>
      <c r="AV45" s="858"/>
      <c r="AW45" s="858"/>
      <c r="AX45" s="858"/>
      <c r="AY45" s="858"/>
      <c r="AZ45" s="858"/>
      <c r="BA45" s="858"/>
    </row>
    <row r="46" spans="1:53" s="773" customFormat="1" ht="18.75" hidden="1" customHeight="1" outlineLevel="1">
      <c r="A46" s="859" t="s">
        <v>46</v>
      </c>
      <c r="B46" s="860" t="s">
        <v>440</v>
      </c>
      <c r="C46" s="861" t="s">
        <v>441</v>
      </c>
      <c r="D46" s="861"/>
      <c r="E46" s="862">
        <v>12492.252500000001</v>
      </c>
      <c r="F46" s="862">
        <v>12492.252500000001</v>
      </c>
      <c r="G46" s="862">
        <v>12492.252500000001</v>
      </c>
      <c r="H46" s="862">
        <v>12492.252500000001</v>
      </c>
      <c r="I46" s="862">
        <v>12492.252500000001</v>
      </c>
      <c r="J46" s="862">
        <v>12492.252500000001</v>
      </c>
      <c r="K46" s="862">
        <v>12492.252500000001</v>
      </c>
      <c r="L46" s="862">
        <v>12492.252500000001</v>
      </c>
      <c r="M46" s="862">
        <v>12492.252500000001</v>
      </c>
      <c r="N46" s="862">
        <v>12492.252500000001</v>
      </c>
      <c r="O46" s="862">
        <v>12492.252500000001</v>
      </c>
      <c r="P46" s="862">
        <v>12492.252500000001</v>
      </c>
      <c r="Q46" s="862">
        <v>12492.252500000001</v>
      </c>
      <c r="R46" s="862">
        <v>12492.252500000001</v>
      </c>
      <c r="S46" s="862">
        <v>12492.252500000001</v>
      </c>
      <c r="T46" s="862">
        <v>12492.252500000001</v>
      </c>
      <c r="U46" s="862">
        <v>12492.252500000001</v>
      </c>
      <c r="V46" s="862">
        <v>12492.252500000001</v>
      </c>
      <c r="W46" s="862">
        <v>12492.252500000001</v>
      </c>
      <c r="X46" s="863">
        <v>12492.252500000001</v>
      </c>
      <c r="Y46" s="862">
        <v>12493.252500000001</v>
      </c>
      <c r="Z46" s="864"/>
      <c r="AA46" s="864"/>
      <c r="AB46" s="864"/>
      <c r="AC46" s="864"/>
      <c r="AD46" s="864"/>
      <c r="AE46" s="864"/>
      <c r="AF46" s="864"/>
      <c r="AG46" s="864"/>
      <c r="AH46" s="864"/>
      <c r="AI46" s="864"/>
      <c r="AJ46" s="864"/>
      <c r="AK46" s="864"/>
      <c r="AL46" s="864"/>
      <c r="AM46" s="864"/>
      <c r="AN46" s="864"/>
      <c r="AO46" s="864"/>
      <c r="AP46" s="864"/>
      <c r="AQ46" s="864"/>
      <c r="AR46" s="864"/>
      <c r="AS46" s="864"/>
      <c r="AT46" s="864"/>
      <c r="AU46" s="864"/>
      <c r="AV46" s="864"/>
      <c r="AW46" s="864"/>
      <c r="AX46" s="864"/>
      <c r="AY46" s="864"/>
      <c r="AZ46" s="864"/>
      <c r="BA46" s="864"/>
    </row>
    <row r="47" spans="1:53" s="773" customFormat="1" hidden="1" outlineLevel="1">
      <c r="A47" s="859"/>
      <c r="B47" s="860" t="s">
        <v>442</v>
      </c>
      <c r="C47" s="861" t="s">
        <v>441</v>
      </c>
      <c r="D47" s="861"/>
      <c r="E47" s="862">
        <f t="shared" ref="E47:Y47" si="35">E76</f>
        <v>0</v>
      </c>
      <c r="F47" s="862">
        <f t="shared" si="35"/>
        <v>494.17</v>
      </c>
      <c r="G47" s="862">
        <f t="shared" si="35"/>
        <v>481.58</v>
      </c>
      <c r="H47" s="862">
        <f t="shared" si="35"/>
        <v>465.39</v>
      </c>
      <c r="I47" s="862">
        <f t="shared" si="35"/>
        <v>465.39</v>
      </c>
      <c r="J47" s="862">
        <f t="shared" si="35"/>
        <v>465.39</v>
      </c>
      <c r="K47" s="862">
        <f t="shared" si="35"/>
        <v>465.39</v>
      </c>
      <c r="L47" s="862">
        <f t="shared" si="35"/>
        <v>465.39</v>
      </c>
      <c r="M47" s="862">
        <f t="shared" si="35"/>
        <v>465.39</v>
      </c>
      <c r="N47" s="862">
        <f t="shared" si="35"/>
        <v>465.39</v>
      </c>
      <c r="O47" s="862">
        <f t="shared" si="35"/>
        <v>465.39</v>
      </c>
      <c r="P47" s="862">
        <f t="shared" si="35"/>
        <v>465.39</v>
      </c>
      <c r="Q47" s="862">
        <f t="shared" si="35"/>
        <v>465.39</v>
      </c>
      <c r="R47" s="862">
        <f t="shared" si="35"/>
        <v>465.39</v>
      </c>
      <c r="S47" s="862">
        <f t="shared" si="35"/>
        <v>465.39</v>
      </c>
      <c r="T47" s="862">
        <f t="shared" si="35"/>
        <v>465.39</v>
      </c>
      <c r="U47" s="862">
        <f t="shared" si="35"/>
        <v>0</v>
      </c>
      <c r="V47" s="862">
        <f t="shared" si="35"/>
        <v>465.39</v>
      </c>
      <c r="W47" s="862">
        <f t="shared" si="35"/>
        <v>0</v>
      </c>
      <c r="X47" s="863">
        <f t="shared" si="35"/>
        <v>0</v>
      </c>
      <c r="Y47" s="862">
        <f t="shared" si="35"/>
        <v>0</v>
      </c>
      <c r="Z47" s="864"/>
      <c r="AA47" s="864"/>
      <c r="AB47" s="864"/>
      <c r="AC47" s="864"/>
      <c r="AD47" s="864"/>
      <c r="AE47" s="864"/>
      <c r="AF47" s="864"/>
      <c r="AG47" s="864"/>
      <c r="AH47" s="864"/>
      <c r="AI47" s="864"/>
      <c r="AJ47" s="864"/>
      <c r="AK47" s="864"/>
      <c r="AL47" s="864"/>
      <c r="AM47" s="864"/>
      <c r="AN47" s="864"/>
      <c r="AO47" s="864"/>
      <c r="AP47" s="864"/>
      <c r="AQ47" s="864"/>
      <c r="AR47" s="864"/>
      <c r="AS47" s="864"/>
      <c r="AT47" s="864"/>
      <c r="AU47" s="864"/>
      <c r="AV47" s="864"/>
      <c r="AW47" s="864"/>
      <c r="AX47" s="864"/>
      <c r="AY47" s="864"/>
      <c r="AZ47" s="864"/>
      <c r="BA47" s="864"/>
    </row>
    <row r="48" spans="1:53" s="773" customFormat="1" ht="48" hidden="1" outlineLevel="1">
      <c r="A48" s="859"/>
      <c r="B48" s="1792" t="s">
        <v>443</v>
      </c>
      <c r="C48" s="1794" t="s">
        <v>58</v>
      </c>
      <c r="D48" s="861" t="s">
        <v>444</v>
      </c>
      <c r="E48" s="865">
        <v>0.6</v>
      </c>
      <c r="F48" s="865">
        <v>0.6</v>
      </c>
      <c r="G48" s="865">
        <v>0.6</v>
      </c>
      <c r="H48" s="865">
        <v>0.62</v>
      </c>
      <c r="I48" s="865">
        <v>0.6</v>
      </c>
      <c r="J48" s="865">
        <v>0.6</v>
      </c>
      <c r="K48" s="865">
        <v>0.6</v>
      </c>
      <c r="L48" s="865">
        <v>0.6</v>
      </c>
      <c r="M48" s="865">
        <v>0.6</v>
      </c>
      <c r="N48" s="865">
        <v>0.6</v>
      </c>
      <c r="O48" s="865">
        <v>0.6</v>
      </c>
      <c r="P48" s="865">
        <v>0.6</v>
      </c>
      <c r="Q48" s="865">
        <v>0.6</v>
      </c>
      <c r="R48" s="865">
        <v>0.6</v>
      </c>
      <c r="S48" s="865">
        <v>0.6</v>
      </c>
      <c r="T48" s="865">
        <v>0.6</v>
      </c>
      <c r="U48" s="865">
        <v>0.6</v>
      </c>
      <c r="V48" s="865">
        <v>0.6</v>
      </c>
      <c r="W48" s="865">
        <v>0.6</v>
      </c>
      <c r="X48" s="866">
        <v>0.6</v>
      </c>
      <c r="Y48" s="865">
        <v>0.6</v>
      </c>
      <c r="Z48" s="867"/>
      <c r="AA48" s="867"/>
      <c r="AB48" s="867"/>
      <c r="AC48" s="867"/>
      <c r="AD48" s="867"/>
      <c r="AE48" s="867"/>
      <c r="AF48" s="867"/>
      <c r="AG48" s="867"/>
      <c r="AH48" s="867"/>
      <c r="AI48" s="867"/>
      <c r="AJ48" s="867"/>
      <c r="AK48" s="867"/>
      <c r="AL48" s="867"/>
      <c r="AM48" s="867"/>
      <c r="AN48" s="867"/>
      <c r="AO48" s="867"/>
      <c r="AP48" s="867"/>
      <c r="AQ48" s="867"/>
      <c r="AR48" s="867"/>
      <c r="AS48" s="867"/>
      <c r="AT48" s="867"/>
      <c r="AU48" s="867"/>
      <c r="AV48" s="867"/>
      <c r="AW48" s="867"/>
      <c r="AX48" s="867"/>
      <c r="AY48" s="867"/>
      <c r="AZ48" s="867"/>
      <c r="BA48" s="867"/>
    </row>
    <row r="49" spans="1:53" s="773" customFormat="1" ht="48" hidden="1" outlineLevel="1">
      <c r="A49" s="859"/>
      <c r="B49" s="1793"/>
      <c r="C49" s="1795"/>
      <c r="D49" s="861" t="s">
        <v>445</v>
      </c>
      <c r="E49" s="865">
        <v>0.4</v>
      </c>
      <c r="F49" s="865">
        <v>0.4</v>
      </c>
      <c r="G49" s="865">
        <v>0.4</v>
      </c>
      <c r="H49" s="865">
        <v>0.38</v>
      </c>
      <c r="I49" s="865">
        <v>0.4</v>
      </c>
      <c r="J49" s="865">
        <v>0.4</v>
      </c>
      <c r="K49" s="865">
        <v>0.4</v>
      </c>
      <c r="L49" s="865">
        <v>0.4</v>
      </c>
      <c r="M49" s="865">
        <v>0.4</v>
      </c>
      <c r="N49" s="865">
        <v>0.4</v>
      </c>
      <c r="O49" s="865">
        <v>0.4</v>
      </c>
      <c r="P49" s="865">
        <v>0.4</v>
      </c>
      <c r="Q49" s="865">
        <v>0.4</v>
      </c>
      <c r="R49" s="865">
        <v>0.4</v>
      </c>
      <c r="S49" s="865">
        <v>0.4</v>
      </c>
      <c r="T49" s="865">
        <v>0.4</v>
      </c>
      <c r="U49" s="865">
        <v>0.4</v>
      </c>
      <c r="V49" s="865">
        <v>0.4</v>
      </c>
      <c r="W49" s="865">
        <v>0.4</v>
      </c>
      <c r="X49" s="866">
        <v>0.4</v>
      </c>
      <c r="Y49" s="865">
        <v>0.4</v>
      </c>
      <c r="Z49" s="867"/>
      <c r="AA49" s="867"/>
      <c r="AB49" s="867"/>
      <c r="AC49" s="867"/>
      <c r="AD49" s="867"/>
      <c r="AE49" s="867"/>
      <c r="AF49" s="867"/>
      <c r="AG49" s="867"/>
      <c r="AH49" s="867"/>
      <c r="AI49" s="867"/>
      <c r="AJ49" s="867"/>
      <c r="AK49" s="867"/>
      <c r="AL49" s="867"/>
      <c r="AM49" s="867"/>
      <c r="AN49" s="867"/>
      <c r="AO49" s="867"/>
      <c r="AP49" s="867"/>
      <c r="AQ49" s="867"/>
      <c r="AR49" s="867"/>
      <c r="AS49" s="867"/>
      <c r="AT49" s="867"/>
      <c r="AU49" s="867"/>
      <c r="AV49" s="867"/>
      <c r="AW49" s="867"/>
      <c r="AX49" s="867"/>
      <c r="AY49" s="867"/>
      <c r="AZ49" s="867"/>
      <c r="BA49" s="867"/>
    </row>
    <row r="50" spans="1:53" hidden="1" outlineLevel="1">
      <c r="A50" s="868" t="s">
        <v>446</v>
      </c>
      <c r="B50" s="869" t="s">
        <v>161</v>
      </c>
      <c r="C50" s="795" t="s">
        <v>447</v>
      </c>
      <c r="D50" s="795"/>
      <c r="E50" s="841">
        <v>1.0469999999999999</v>
      </c>
      <c r="F50" s="841">
        <v>1.0369999999999999</v>
      </c>
      <c r="G50" s="870">
        <v>1.0469999999999999</v>
      </c>
      <c r="H50" s="870">
        <v>1.03</v>
      </c>
      <c r="I50" s="870">
        <v>1.0369999999999999</v>
      </c>
      <c r="J50" s="870">
        <v>1.04</v>
      </c>
      <c r="K50" s="870">
        <v>1.04</v>
      </c>
      <c r="L50" s="870">
        <v>1.04</v>
      </c>
      <c r="M50" s="870">
        <v>1.04</v>
      </c>
      <c r="N50" s="870">
        <v>1.04</v>
      </c>
      <c r="O50" s="870">
        <v>1.04</v>
      </c>
      <c r="P50" s="870">
        <v>1.04</v>
      </c>
      <c r="Q50" s="870">
        <v>1.04</v>
      </c>
      <c r="R50" s="870">
        <v>1.04</v>
      </c>
      <c r="S50" s="870">
        <v>1.04</v>
      </c>
      <c r="T50" s="870">
        <v>1.04</v>
      </c>
      <c r="U50" s="870">
        <v>1.04</v>
      </c>
      <c r="V50" s="870">
        <v>1.04</v>
      </c>
      <c r="W50" s="870">
        <v>1.04</v>
      </c>
      <c r="X50" s="871">
        <v>1.04</v>
      </c>
      <c r="Y50" s="870">
        <v>1.04</v>
      </c>
      <c r="Z50" s="872"/>
      <c r="AA50" s="872"/>
      <c r="AB50" s="872"/>
      <c r="AC50" s="872"/>
      <c r="AD50" s="872"/>
      <c r="AE50" s="872"/>
      <c r="AF50" s="872"/>
      <c r="AG50" s="872"/>
      <c r="AH50" s="872"/>
      <c r="AI50" s="872"/>
      <c r="AJ50" s="872"/>
      <c r="AK50" s="872"/>
      <c r="AL50" s="872"/>
      <c r="AM50" s="872"/>
      <c r="AN50" s="872"/>
      <c r="AO50" s="872"/>
      <c r="AP50" s="872"/>
      <c r="AQ50" s="872"/>
      <c r="AR50" s="872"/>
      <c r="AS50" s="872"/>
      <c r="AT50" s="872"/>
      <c r="AU50" s="872"/>
      <c r="AV50" s="872"/>
      <c r="AW50" s="872"/>
      <c r="AX50" s="872"/>
      <c r="AY50" s="872"/>
      <c r="AZ50" s="872"/>
      <c r="BA50" s="872"/>
    </row>
    <row r="51" spans="1:53" hidden="1" outlineLevel="1">
      <c r="A51" s="868" t="s">
        <v>148</v>
      </c>
      <c r="B51" s="869" t="s">
        <v>162</v>
      </c>
      <c r="C51" s="795" t="s">
        <v>447</v>
      </c>
      <c r="D51" s="795"/>
      <c r="E51" s="841">
        <v>0</v>
      </c>
      <c r="F51" s="841">
        <f>F63/F62</f>
        <v>1.0085830475440867</v>
      </c>
      <c r="G51" s="873">
        <v>1.04</v>
      </c>
      <c r="H51" s="873">
        <v>1.04</v>
      </c>
      <c r="I51" s="873">
        <v>1.04</v>
      </c>
      <c r="J51" s="873">
        <v>1.04</v>
      </c>
      <c r="K51" s="873">
        <v>1.04</v>
      </c>
      <c r="L51" s="873">
        <v>1.04</v>
      </c>
      <c r="M51" s="873">
        <v>1.04</v>
      </c>
      <c r="N51" s="873">
        <v>1.04</v>
      </c>
      <c r="O51" s="873">
        <v>1.04</v>
      </c>
      <c r="P51" s="873">
        <v>1.04</v>
      </c>
      <c r="Q51" s="873">
        <v>1.04</v>
      </c>
      <c r="R51" s="873">
        <v>1.04</v>
      </c>
      <c r="S51" s="873">
        <v>1.04</v>
      </c>
      <c r="T51" s="873">
        <v>1.04</v>
      </c>
      <c r="U51" s="873">
        <v>1.04</v>
      </c>
      <c r="V51" s="873">
        <v>1.04</v>
      </c>
      <c r="W51" s="873">
        <v>1.04</v>
      </c>
      <c r="X51" s="874">
        <v>1.04</v>
      </c>
      <c r="Y51" s="873">
        <v>1.04</v>
      </c>
      <c r="Z51" s="875"/>
      <c r="AA51" s="875"/>
      <c r="AB51" s="875"/>
      <c r="AC51" s="875"/>
      <c r="AD51" s="875"/>
      <c r="AE51" s="875"/>
      <c r="AF51" s="875"/>
      <c r="AG51" s="875"/>
      <c r="AH51" s="875"/>
      <c r="AI51" s="875"/>
      <c r="AJ51" s="875"/>
      <c r="AK51" s="875"/>
      <c r="AL51" s="875"/>
      <c r="AM51" s="875"/>
      <c r="AN51" s="875"/>
      <c r="AO51" s="875"/>
      <c r="AP51" s="875"/>
      <c r="AQ51" s="875"/>
      <c r="AR51" s="875"/>
      <c r="AS51" s="875"/>
      <c r="AT51" s="875"/>
      <c r="AU51" s="875"/>
      <c r="AV51" s="875"/>
      <c r="AW51" s="875"/>
      <c r="AX51" s="875"/>
      <c r="AY51" s="875"/>
      <c r="AZ51" s="875"/>
      <c r="BA51" s="875"/>
    </row>
    <row r="52" spans="1:53" hidden="1" outlineLevel="1">
      <c r="A52" s="868" t="s">
        <v>448</v>
      </c>
      <c r="B52" s="869" t="s">
        <v>163</v>
      </c>
      <c r="C52" s="795" t="s">
        <v>447</v>
      </c>
      <c r="D52" s="795"/>
      <c r="E52" s="841">
        <v>0</v>
      </c>
      <c r="F52" s="841">
        <v>0</v>
      </c>
      <c r="G52" s="870">
        <v>1.0589999999999999</v>
      </c>
      <c r="H52" s="870">
        <v>1.042</v>
      </c>
      <c r="I52" s="870">
        <v>1.0409999999999999</v>
      </c>
      <c r="J52" s="870">
        <v>1.04</v>
      </c>
      <c r="K52" s="870">
        <v>1.04</v>
      </c>
      <c r="L52" s="870">
        <v>1.04</v>
      </c>
      <c r="M52" s="870">
        <v>1.04</v>
      </c>
      <c r="N52" s="870">
        <v>1.04</v>
      </c>
      <c r="O52" s="870">
        <v>1.04</v>
      </c>
      <c r="P52" s="870">
        <v>1.04</v>
      </c>
      <c r="Q52" s="870">
        <v>1.04</v>
      </c>
      <c r="R52" s="870">
        <v>1.04</v>
      </c>
      <c r="S52" s="870">
        <v>1.04</v>
      </c>
      <c r="T52" s="870">
        <v>1.04</v>
      </c>
      <c r="U52" s="870">
        <v>1.04</v>
      </c>
      <c r="V52" s="870">
        <v>1.04</v>
      </c>
      <c r="W52" s="870">
        <v>1.04</v>
      </c>
      <c r="X52" s="871">
        <v>1.04</v>
      </c>
      <c r="Y52" s="870">
        <v>1.04</v>
      </c>
      <c r="Z52" s="872"/>
      <c r="AA52" s="872"/>
      <c r="AB52" s="872"/>
      <c r="AC52" s="872"/>
      <c r="AD52" s="872"/>
      <c r="AE52" s="872"/>
      <c r="AF52" s="872"/>
      <c r="AG52" s="872"/>
      <c r="AH52" s="872"/>
      <c r="AI52" s="872"/>
      <c r="AJ52" s="872"/>
      <c r="AK52" s="872"/>
      <c r="AL52" s="872"/>
      <c r="AM52" s="872"/>
      <c r="AN52" s="872"/>
      <c r="AO52" s="872"/>
      <c r="AP52" s="872"/>
      <c r="AQ52" s="872"/>
      <c r="AR52" s="872"/>
      <c r="AS52" s="872"/>
      <c r="AT52" s="872"/>
      <c r="AU52" s="872"/>
      <c r="AV52" s="872"/>
      <c r="AW52" s="872"/>
      <c r="AX52" s="872"/>
      <c r="AY52" s="872"/>
      <c r="AZ52" s="872"/>
      <c r="BA52" s="872"/>
    </row>
    <row r="53" spans="1:53" hidden="1" outlineLevel="1">
      <c r="A53" s="868" t="s">
        <v>449</v>
      </c>
      <c r="B53" s="869" t="s">
        <v>164</v>
      </c>
      <c r="C53" s="795" t="s">
        <v>447</v>
      </c>
      <c r="D53" s="795"/>
      <c r="E53" s="841">
        <v>0</v>
      </c>
      <c r="F53" s="841">
        <v>0</v>
      </c>
      <c r="G53" s="873">
        <v>1.0449999999999999</v>
      </c>
      <c r="H53" s="873">
        <v>1.04</v>
      </c>
      <c r="I53" s="873">
        <v>1.04</v>
      </c>
      <c r="J53" s="873">
        <v>1.04</v>
      </c>
      <c r="K53" s="873">
        <v>1.04</v>
      </c>
      <c r="L53" s="873">
        <v>1.04</v>
      </c>
      <c r="M53" s="873">
        <v>1.04</v>
      </c>
      <c r="N53" s="873">
        <v>1.04</v>
      </c>
      <c r="O53" s="873">
        <v>1.04</v>
      </c>
      <c r="P53" s="873">
        <v>1.04</v>
      </c>
      <c r="Q53" s="873">
        <v>1.04</v>
      </c>
      <c r="R53" s="873">
        <v>1.04</v>
      </c>
      <c r="S53" s="873">
        <v>1.04</v>
      </c>
      <c r="T53" s="873">
        <v>1.04</v>
      </c>
      <c r="U53" s="873">
        <v>1.04</v>
      </c>
      <c r="V53" s="873">
        <v>1.04</v>
      </c>
      <c r="W53" s="873">
        <v>1.04</v>
      </c>
      <c r="X53" s="874">
        <v>1.04</v>
      </c>
      <c r="Y53" s="873">
        <v>1.04</v>
      </c>
      <c r="Z53" s="875"/>
      <c r="AA53" s="875"/>
      <c r="AB53" s="875"/>
      <c r="AC53" s="875"/>
      <c r="AD53" s="875"/>
      <c r="AE53" s="875"/>
      <c r="AF53" s="875"/>
      <c r="AG53" s="875"/>
      <c r="AH53" s="875"/>
      <c r="AI53" s="875"/>
      <c r="AJ53" s="875"/>
      <c r="AK53" s="875"/>
      <c r="AL53" s="875"/>
      <c r="AM53" s="875"/>
      <c r="AN53" s="875"/>
      <c r="AO53" s="875"/>
      <c r="AP53" s="875"/>
      <c r="AQ53" s="875"/>
      <c r="AR53" s="875"/>
      <c r="AS53" s="875"/>
      <c r="AT53" s="875"/>
      <c r="AU53" s="875"/>
      <c r="AV53" s="875"/>
      <c r="AW53" s="875"/>
      <c r="AX53" s="875"/>
      <c r="AY53" s="875"/>
      <c r="AZ53" s="875"/>
      <c r="BA53" s="875"/>
    </row>
    <row r="54" spans="1:53" hidden="1" outlineLevel="1">
      <c r="A54" s="868" t="s">
        <v>450</v>
      </c>
      <c r="B54" s="869" t="s">
        <v>451</v>
      </c>
      <c r="C54" s="795" t="s">
        <v>447</v>
      </c>
      <c r="D54" s="795"/>
      <c r="E54" s="841">
        <v>0</v>
      </c>
      <c r="F54" s="841">
        <v>0</v>
      </c>
      <c r="G54" s="870">
        <v>4.3999999999999997E-2</v>
      </c>
      <c r="H54" s="870">
        <v>3.2000000000000001E-2</v>
      </c>
      <c r="I54" s="870">
        <v>3.3000000000000002E-2</v>
      </c>
      <c r="J54" s="870">
        <v>3.6999999999999998E-2</v>
      </c>
      <c r="K54" s="870">
        <v>4.1000000000000002E-2</v>
      </c>
      <c r="L54" s="870">
        <v>4.2999999999999997E-2</v>
      </c>
      <c r="M54" s="870">
        <v>4.2999999999999997E-2</v>
      </c>
      <c r="N54" s="870">
        <v>4.2999999999999997E-2</v>
      </c>
      <c r="O54" s="870">
        <v>4.2999999999999997E-2</v>
      </c>
      <c r="P54" s="870">
        <v>4.2999999999999997E-2</v>
      </c>
      <c r="Q54" s="870">
        <v>4.2999999999999997E-2</v>
      </c>
      <c r="R54" s="870">
        <v>4.2999999999999997E-2</v>
      </c>
      <c r="S54" s="870">
        <v>4.2999999999999997E-2</v>
      </c>
      <c r="T54" s="870">
        <v>4.2999999999999997E-2</v>
      </c>
      <c r="U54" s="870">
        <v>4.2999999999999997E-2</v>
      </c>
      <c r="V54" s="870">
        <v>4.2999999999999997E-2</v>
      </c>
      <c r="W54" s="870">
        <v>4.2999999999999997E-2</v>
      </c>
      <c r="X54" s="871">
        <v>4.2999999999999997E-2</v>
      </c>
      <c r="Y54" s="826"/>
    </row>
    <row r="55" spans="1:53" ht="24" hidden="1" outlineLevel="1">
      <c r="A55" s="868"/>
      <c r="B55" s="869" t="s">
        <v>452</v>
      </c>
      <c r="C55" s="795"/>
      <c r="D55" s="795"/>
      <c r="E55" s="841"/>
      <c r="F55" s="841">
        <v>1.0266299999999999</v>
      </c>
      <c r="G55" s="870">
        <v>1.0296000000000001</v>
      </c>
      <c r="H55" s="870">
        <v>1.0296000000000001</v>
      </c>
      <c r="I55" s="876">
        <v>1.1548899876217942</v>
      </c>
      <c r="J55" s="876">
        <v>1.0266299999999999</v>
      </c>
      <c r="K55" s="876">
        <v>1.0296000000000001</v>
      </c>
      <c r="L55" s="876">
        <v>1.0296000000000001</v>
      </c>
      <c r="M55" s="876">
        <v>1.0296000000000001</v>
      </c>
      <c r="N55" s="876">
        <v>1.0296000000000001</v>
      </c>
      <c r="O55" s="876">
        <v>1.0296000000000001</v>
      </c>
      <c r="P55" s="876">
        <v>1.0296000000000001</v>
      </c>
      <c r="Q55" s="876">
        <v>1.0296000000000001</v>
      </c>
      <c r="R55" s="876">
        <v>1.0296000000000001</v>
      </c>
      <c r="S55" s="876">
        <v>1.0296000000000001</v>
      </c>
      <c r="T55" s="876">
        <v>1.0296000000000001</v>
      </c>
      <c r="U55" s="876">
        <v>1.0296000000000001</v>
      </c>
      <c r="V55" s="876">
        <v>1.0296000000000001</v>
      </c>
      <c r="W55" s="876">
        <v>1.0296000000000001</v>
      </c>
      <c r="X55" s="877">
        <v>1.0296000000000001</v>
      </c>
      <c r="Y55" s="876">
        <v>1.0296000000000001</v>
      </c>
      <c r="Z55" s="878"/>
      <c r="AA55" s="878"/>
      <c r="AB55" s="878"/>
      <c r="AC55" s="878"/>
      <c r="AD55" s="878"/>
      <c r="AE55" s="878"/>
      <c r="AF55" s="878"/>
      <c r="AG55" s="878"/>
      <c r="AH55" s="878"/>
      <c r="AI55" s="878"/>
      <c r="AJ55" s="878"/>
      <c r="AK55" s="878"/>
      <c r="AL55" s="878"/>
      <c r="AM55" s="878"/>
      <c r="AN55" s="878"/>
      <c r="AO55" s="878"/>
      <c r="AP55" s="878"/>
      <c r="AQ55" s="878"/>
      <c r="AR55" s="878"/>
      <c r="AS55" s="878"/>
      <c r="AT55" s="878"/>
      <c r="AU55" s="878"/>
      <c r="AV55" s="878"/>
      <c r="AW55" s="878"/>
      <c r="AX55" s="878"/>
      <c r="AY55" s="878"/>
      <c r="AZ55" s="878"/>
      <c r="BA55" s="878"/>
    </row>
    <row r="56" spans="1:53" ht="36" hidden="1" outlineLevel="1">
      <c r="A56" s="868" t="s">
        <v>453</v>
      </c>
      <c r="B56" s="869" t="s">
        <v>454</v>
      </c>
      <c r="C56" s="795" t="s">
        <v>441</v>
      </c>
      <c r="D56" s="795"/>
      <c r="E56" s="879">
        <f>E76</f>
        <v>0</v>
      </c>
      <c r="F56" s="879">
        <f t="shared" ref="F56:Y56" si="36">F76</f>
        <v>494.17</v>
      </c>
      <c r="G56" s="879">
        <f t="shared" si="36"/>
        <v>481.58</v>
      </c>
      <c r="H56" s="879">
        <f t="shared" si="36"/>
        <v>465.39</v>
      </c>
      <c r="I56" s="879">
        <f t="shared" si="36"/>
        <v>465.39</v>
      </c>
      <c r="J56" s="879">
        <f t="shared" si="36"/>
        <v>465.39</v>
      </c>
      <c r="K56" s="879">
        <f t="shared" si="36"/>
        <v>465.39</v>
      </c>
      <c r="L56" s="879">
        <f t="shared" si="36"/>
        <v>465.39</v>
      </c>
      <c r="M56" s="879">
        <f t="shared" si="36"/>
        <v>465.39</v>
      </c>
      <c r="N56" s="879">
        <f t="shared" si="36"/>
        <v>465.39</v>
      </c>
      <c r="O56" s="879">
        <f t="shared" si="36"/>
        <v>465.39</v>
      </c>
      <c r="P56" s="879">
        <f t="shared" si="36"/>
        <v>465.39</v>
      </c>
      <c r="Q56" s="879">
        <f t="shared" si="36"/>
        <v>465.39</v>
      </c>
      <c r="R56" s="879">
        <f t="shared" si="36"/>
        <v>465.39</v>
      </c>
      <c r="S56" s="879">
        <f t="shared" si="36"/>
        <v>465.39</v>
      </c>
      <c r="T56" s="879">
        <f t="shared" si="36"/>
        <v>465.39</v>
      </c>
      <c r="U56" s="879">
        <f t="shared" si="36"/>
        <v>0</v>
      </c>
      <c r="V56" s="879">
        <f t="shared" si="36"/>
        <v>465.39</v>
      </c>
      <c r="W56" s="879">
        <f t="shared" si="36"/>
        <v>0</v>
      </c>
      <c r="X56" s="880">
        <f t="shared" si="36"/>
        <v>0</v>
      </c>
      <c r="Y56" s="879">
        <f t="shared" si="36"/>
        <v>0</v>
      </c>
      <c r="Z56" s="881"/>
      <c r="AA56" s="881"/>
      <c r="AB56" s="881"/>
      <c r="AC56" s="881"/>
      <c r="AD56" s="881"/>
      <c r="AE56" s="881"/>
      <c r="AF56" s="881"/>
      <c r="AG56" s="881"/>
      <c r="AH56" s="881"/>
      <c r="AI56" s="881"/>
      <c r="AJ56" s="881"/>
      <c r="AK56" s="881"/>
      <c r="AL56" s="881"/>
      <c r="AM56" s="881"/>
      <c r="AN56" s="881"/>
      <c r="AO56" s="881"/>
      <c r="AP56" s="881"/>
      <c r="AQ56" s="881"/>
      <c r="AR56" s="881"/>
      <c r="AS56" s="881"/>
      <c r="AT56" s="881"/>
      <c r="AU56" s="881"/>
      <c r="AV56" s="881"/>
      <c r="AW56" s="881"/>
      <c r="AX56" s="881"/>
      <c r="AY56" s="881"/>
      <c r="AZ56" s="881"/>
      <c r="BA56" s="881"/>
    </row>
    <row r="57" spans="1:53" ht="48" hidden="1" outlineLevel="1">
      <c r="A57" s="868" t="s">
        <v>455</v>
      </c>
      <c r="B57" s="869" t="s">
        <v>456</v>
      </c>
      <c r="C57" s="795" t="s">
        <v>457</v>
      </c>
      <c r="D57" s="795"/>
      <c r="E57" s="882">
        <v>0</v>
      </c>
      <c r="F57" s="882">
        <v>0</v>
      </c>
      <c r="G57" s="882">
        <v>0</v>
      </c>
      <c r="H57" s="882">
        <v>0</v>
      </c>
      <c r="I57" s="882">
        <v>0</v>
      </c>
      <c r="J57" s="882">
        <v>0</v>
      </c>
      <c r="K57" s="882">
        <v>0</v>
      </c>
      <c r="L57" s="882">
        <v>0</v>
      </c>
      <c r="M57" s="882">
        <v>0</v>
      </c>
      <c r="N57" s="882">
        <v>0</v>
      </c>
      <c r="O57" s="882">
        <v>0</v>
      </c>
      <c r="P57" s="882">
        <v>0</v>
      </c>
      <c r="Q57" s="882">
        <v>0</v>
      </c>
      <c r="R57" s="882">
        <v>0</v>
      </c>
      <c r="S57" s="882">
        <v>0</v>
      </c>
      <c r="T57" s="882">
        <v>0</v>
      </c>
      <c r="U57" s="882">
        <v>0</v>
      </c>
      <c r="V57" s="882">
        <v>0</v>
      </c>
      <c r="W57" s="882">
        <v>0</v>
      </c>
      <c r="X57" s="883">
        <v>0</v>
      </c>
      <c r="Y57" s="882">
        <v>1</v>
      </c>
      <c r="Z57" s="884"/>
      <c r="AA57" s="884"/>
      <c r="AB57" s="884"/>
      <c r="AC57" s="884"/>
      <c r="AD57" s="884"/>
      <c r="AE57" s="884"/>
      <c r="AF57" s="884"/>
      <c r="AG57" s="884"/>
      <c r="AH57" s="884"/>
      <c r="AI57" s="884"/>
      <c r="AJ57" s="884"/>
      <c r="AK57" s="884"/>
      <c r="AL57" s="884"/>
      <c r="AM57" s="884"/>
      <c r="AN57" s="884"/>
      <c r="AO57" s="884"/>
      <c r="AP57" s="884"/>
      <c r="AQ57" s="884"/>
      <c r="AR57" s="884"/>
      <c r="AS57" s="884"/>
      <c r="AT57" s="884"/>
      <c r="AU57" s="884"/>
      <c r="AV57" s="884"/>
      <c r="AW57" s="884"/>
      <c r="AX57" s="884"/>
      <c r="AY57" s="884"/>
      <c r="AZ57" s="884"/>
      <c r="BA57" s="884"/>
    </row>
    <row r="58" spans="1:53" hidden="1" outlineLevel="1">
      <c r="A58" s="885" t="s">
        <v>84</v>
      </c>
      <c r="B58" s="886" t="s">
        <v>458</v>
      </c>
      <c r="C58" s="887" t="s">
        <v>447</v>
      </c>
      <c r="D58" s="887" t="s">
        <v>447</v>
      </c>
      <c r="E58" s="826"/>
      <c r="F58" s="888" t="s">
        <v>447</v>
      </c>
      <c r="G58" s="888" t="s">
        <v>447</v>
      </c>
      <c r="H58" s="888" t="s">
        <v>447</v>
      </c>
      <c r="I58" s="888" t="s">
        <v>447</v>
      </c>
      <c r="J58" s="888" t="s">
        <v>447</v>
      </c>
      <c r="K58" s="888" t="s">
        <v>447</v>
      </c>
      <c r="L58" s="888" t="s">
        <v>447</v>
      </c>
      <c r="M58" s="888" t="s">
        <v>447</v>
      </c>
      <c r="N58" s="888" t="s">
        <v>447</v>
      </c>
      <c r="O58" s="888" t="s">
        <v>447</v>
      </c>
      <c r="P58" s="889" t="s">
        <v>447</v>
      </c>
      <c r="Q58" s="889" t="s">
        <v>447</v>
      </c>
      <c r="R58" s="889" t="s">
        <v>447</v>
      </c>
      <c r="S58" s="889" t="s">
        <v>447</v>
      </c>
      <c r="T58" s="889" t="s">
        <v>447</v>
      </c>
      <c r="U58" s="889" t="s">
        <v>447</v>
      </c>
      <c r="V58" s="889" t="s">
        <v>447</v>
      </c>
      <c r="W58" s="889" t="s">
        <v>447</v>
      </c>
      <c r="X58" s="890" t="s">
        <v>447</v>
      </c>
      <c r="Y58" s="889" t="s">
        <v>447</v>
      </c>
      <c r="Z58" s="891"/>
      <c r="AA58" s="891"/>
      <c r="AB58" s="891"/>
      <c r="AC58" s="891"/>
      <c r="AD58" s="891"/>
      <c r="AE58" s="891"/>
      <c r="AF58" s="891"/>
      <c r="AG58" s="891"/>
      <c r="AH58" s="891"/>
      <c r="AI58" s="891"/>
      <c r="AJ58" s="891"/>
      <c r="AK58" s="891"/>
      <c r="AL58" s="891"/>
      <c r="AM58" s="891"/>
      <c r="AN58" s="891"/>
      <c r="AO58" s="891"/>
      <c r="AP58" s="891"/>
      <c r="AQ58" s="891"/>
      <c r="AR58" s="891"/>
      <c r="AS58" s="891"/>
      <c r="AT58" s="891"/>
      <c r="AU58" s="891"/>
      <c r="AV58" s="891"/>
      <c r="AW58" s="891"/>
      <c r="AX58" s="891"/>
      <c r="AY58" s="891"/>
      <c r="AZ58" s="891"/>
      <c r="BA58" s="891"/>
    </row>
    <row r="59" spans="1:53" ht="63.75" hidden="1" outlineLevel="1">
      <c r="A59" s="885" t="s">
        <v>320</v>
      </c>
      <c r="B59" s="892" t="s">
        <v>459</v>
      </c>
      <c r="C59" s="885" t="s">
        <v>460</v>
      </c>
      <c r="D59" s="885" t="s">
        <v>461</v>
      </c>
      <c r="E59" s="893">
        <v>6.3687000000000005</v>
      </c>
      <c r="F59" s="894">
        <v>6.6616602000000009</v>
      </c>
      <c r="G59" s="894">
        <v>6.8357743082397064</v>
      </c>
      <c r="H59" s="894">
        <v>7.1931031039999995</v>
      </c>
      <c r="I59" s="894">
        <f>H59*I52</f>
        <v>7.488020331263999</v>
      </c>
      <c r="J59" s="894">
        <f>I59*J52</f>
        <v>7.7875411445145595</v>
      </c>
      <c r="K59" s="894">
        <f t="shared" ref="K59:Y59" si="37">J59*K52</f>
        <v>8.0990427902951421</v>
      </c>
      <c r="L59" s="894">
        <f t="shared" si="37"/>
        <v>8.4230045019069486</v>
      </c>
      <c r="M59" s="894">
        <f t="shared" si="37"/>
        <v>8.759924681983227</v>
      </c>
      <c r="N59" s="894">
        <f t="shared" si="37"/>
        <v>9.1103216692625573</v>
      </c>
      <c r="O59" s="894">
        <f t="shared" si="37"/>
        <v>9.4747345360330595</v>
      </c>
      <c r="P59" s="894">
        <f t="shared" si="37"/>
        <v>9.8537239174743814</v>
      </c>
      <c r="Q59" s="894">
        <f t="shared" si="37"/>
        <v>10.247872874173357</v>
      </c>
      <c r="R59" s="894">
        <f t="shared" si="37"/>
        <v>10.657787789140292</v>
      </c>
      <c r="S59" s="894">
        <f t="shared" si="37"/>
        <v>11.084099300705903</v>
      </c>
      <c r="T59" s="894">
        <f t="shared" si="37"/>
        <v>11.52746327273414</v>
      </c>
      <c r="U59" s="894">
        <f t="shared" si="37"/>
        <v>11.988561803643506</v>
      </c>
      <c r="V59" s="894">
        <f t="shared" si="37"/>
        <v>12.468104275789248</v>
      </c>
      <c r="W59" s="894">
        <f t="shared" si="37"/>
        <v>12.966828446820818</v>
      </c>
      <c r="X59" s="895">
        <f t="shared" si="37"/>
        <v>13.485501584693651</v>
      </c>
      <c r="Y59" s="894">
        <f t="shared" si="37"/>
        <v>14.024921648081397</v>
      </c>
      <c r="Z59" s="896"/>
      <c r="AA59" s="896"/>
      <c r="AB59" s="896"/>
      <c r="AC59" s="896"/>
      <c r="AD59" s="896"/>
      <c r="AE59" s="896"/>
      <c r="AF59" s="896"/>
      <c r="AG59" s="896"/>
      <c r="AH59" s="896"/>
      <c r="AI59" s="896"/>
      <c r="AJ59" s="896"/>
      <c r="AK59" s="896"/>
      <c r="AL59" s="896"/>
      <c r="AM59" s="896"/>
      <c r="AN59" s="896"/>
      <c r="AO59" s="896"/>
      <c r="AP59" s="896"/>
      <c r="AQ59" s="896"/>
      <c r="AR59" s="896"/>
      <c r="AS59" s="896"/>
      <c r="AT59" s="896"/>
      <c r="AU59" s="896"/>
      <c r="AV59" s="896"/>
      <c r="AW59" s="896"/>
      <c r="AX59" s="896"/>
      <c r="AY59" s="896"/>
      <c r="AZ59" s="896"/>
      <c r="BA59" s="896"/>
    </row>
    <row r="60" spans="1:53" ht="51" hidden="1" outlineLevel="1">
      <c r="A60" s="1796" t="s">
        <v>321</v>
      </c>
      <c r="B60" s="1797" t="s">
        <v>462</v>
      </c>
      <c r="C60" s="885" t="s">
        <v>463</v>
      </c>
      <c r="D60" s="885" t="s">
        <v>444</v>
      </c>
      <c r="E60" s="893">
        <v>26.4</v>
      </c>
      <c r="F60" s="897">
        <f>E61</f>
        <v>26.86</v>
      </c>
      <c r="G60" s="898">
        <f>F61</f>
        <v>26.86</v>
      </c>
      <c r="H60" s="899">
        <f t="shared" ref="H60:Y60" si="38">G61</f>
        <v>26.86</v>
      </c>
      <c r="I60" s="899">
        <f t="shared" si="38"/>
        <v>27.68</v>
      </c>
      <c r="J60" s="899">
        <f t="shared" si="38"/>
        <v>28.787200000000002</v>
      </c>
      <c r="K60" s="899">
        <f t="shared" si="38"/>
        <v>29.938688000000003</v>
      </c>
      <c r="L60" s="899">
        <f t="shared" si="38"/>
        <v>31.136235520000003</v>
      </c>
      <c r="M60" s="899">
        <f t="shared" si="38"/>
        <v>32.381684940800007</v>
      </c>
      <c r="N60" s="899">
        <f t="shared" si="38"/>
        <v>33.67695233843201</v>
      </c>
      <c r="O60" s="899">
        <f t="shared" si="38"/>
        <v>35.024030431969294</v>
      </c>
      <c r="P60" s="899">
        <f t="shared" si="38"/>
        <v>36.424991649248064</v>
      </c>
      <c r="Q60" s="899">
        <f t="shared" si="38"/>
        <v>37.881991315217988</v>
      </c>
      <c r="R60" s="899">
        <f t="shared" si="38"/>
        <v>39.397270967826707</v>
      </c>
      <c r="S60" s="899">
        <f t="shared" si="38"/>
        <v>40.973161806539778</v>
      </c>
      <c r="T60" s="899">
        <f t="shared" si="38"/>
        <v>42.612088278801373</v>
      </c>
      <c r="U60" s="899">
        <f t="shared" si="38"/>
        <v>44.31657180995343</v>
      </c>
      <c r="V60" s="899">
        <f t="shared" si="38"/>
        <v>46.089234682351567</v>
      </c>
      <c r="W60" s="899">
        <f t="shared" si="38"/>
        <v>47.932804069645634</v>
      </c>
      <c r="X60" s="900">
        <f t="shared" si="38"/>
        <v>49.850116232431461</v>
      </c>
      <c r="Y60" s="899">
        <f t="shared" si="38"/>
        <v>51.84412088172872</v>
      </c>
      <c r="Z60" s="901"/>
      <c r="AA60" s="901"/>
      <c r="AB60" s="901"/>
      <c r="AC60" s="901"/>
      <c r="AD60" s="901"/>
      <c r="AE60" s="901"/>
      <c r="AF60" s="901"/>
      <c r="AG60" s="901"/>
      <c r="AH60" s="901"/>
      <c r="AI60" s="901"/>
      <c r="AJ60" s="901"/>
      <c r="AK60" s="901"/>
      <c r="AL60" s="901"/>
      <c r="AM60" s="901"/>
      <c r="AN60" s="901"/>
      <c r="AO60" s="901"/>
      <c r="AP60" s="901"/>
      <c r="AQ60" s="901"/>
      <c r="AR60" s="901"/>
      <c r="AS60" s="901"/>
      <c r="AT60" s="901"/>
      <c r="AU60" s="901"/>
      <c r="AV60" s="901"/>
      <c r="AW60" s="901"/>
      <c r="AX60" s="901"/>
      <c r="AY60" s="901"/>
      <c r="AZ60" s="901"/>
      <c r="BA60" s="901"/>
    </row>
    <row r="61" spans="1:53" ht="63.75" hidden="1" outlineLevel="1">
      <c r="A61" s="1796"/>
      <c r="B61" s="1797"/>
      <c r="C61" s="885" t="s">
        <v>464</v>
      </c>
      <c r="D61" s="885" t="s">
        <v>445</v>
      </c>
      <c r="E61" s="893">
        <v>26.86</v>
      </c>
      <c r="F61" s="897">
        <f>F60</f>
        <v>26.86</v>
      </c>
      <c r="G61" s="902">
        <f>G60</f>
        <v>26.86</v>
      </c>
      <c r="H61" s="899">
        <v>27.68</v>
      </c>
      <c r="I61" s="899">
        <f>I60*I53</f>
        <v>28.787200000000002</v>
      </c>
      <c r="J61" s="899">
        <f>J60*J53</f>
        <v>29.938688000000003</v>
      </c>
      <c r="K61" s="899">
        <f t="shared" ref="K61:Y61" si="39">K60*K53</f>
        <v>31.136235520000003</v>
      </c>
      <c r="L61" s="899">
        <f t="shared" si="39"/>
        <v>32.381684940800007</v>
      </c>
      <c r="M61" s="899">
        <f t="shared" si="39"/>
        <v>33.67695233843201</v>
      </c>
      <c r="N61" s="899">
        <f t="shared" si="39"/>
        <v>35.024030431969294</v>
      </c>
      <c r="O61" s="899">
        <f t="shared" si="39"/>
        <v>36.424991649248064</v>
      </c>
      <c r="P61" s="899">
        <f t="shared" si="39"/>
        <v>37.881991315217988</v>
      </c>
      <c r="Q61" s="899">
        <f t="shared" si="39"/>
        <v>39.397270967826707</v>
      </c>
      <c r="R61" s="899">
        <f t="shared" si="39"/>
        <v>40.973161806539778</v>
      </c>
      <c r="S61" s="899">
        <f t="shared" si="39"/>
        <v>42.612088278801373</v>
      </c>
      <c r="T61" s="899">
        <f t="shared" si="39"/>
        <v>44.31657180995343</v>
      </c>
      <c r="U61" s="899">
        <f t="shared" si="39"/>
        <v>46.089234682351567</v>
      </c>
      <c r="V61" s="899">
        <f t="shared" si="39"/>
        <v>47.932804069645634</v>
      </c>
      <c r="W61" s="899">
        <f t="shared" si="39"/>
        <v>49.850116232431461</v>
      </c>
      <c r="X61" s="900">
        <f t="shared" si="39"/>
        <v>51.84412088172872</v>
      </c>
      <c r="Y61" s="899">
        <f t="shared" si="39"/>
        <v>53.917885716997873</v>
      </c>
      <c r="Z61" s="901"/>
      <c r="AA61" s="901"/>
      <c r="AB61" s="901"/>
      <c r="AC61" s="901"/>
      <c r="AD61" s="901"/>
      <c r="AE61" s="901"/>
      <c r="AF61" s="901"/>
      <c r="AG61" s="901"/>
      <c r="AH61" s="901"/>
      <c r="AI61" s="901"/>
      <c r="AJ61" s="901"/>
      <c r="AK61" s="901"/>
      <c r="AL61" s="901"/>
      <c r="AM61" s="901"/>
      <c r="AN61" s="901"/>
      <c r="AO61" s="901"/>
      <c r="AP61" s="901"/>
      <c r="AQ61" s="901"/>
      <c r="AR61" s="901"/>
      <c r="AS61" s="901"/>
      <c r="AT61" s="901"/>
      <c r="AU61" s="901"/>
      <c r="AV61" s="901"/>
      <c r="AW61" s="901"/>
      <c r="AX61" s="901"/>
      <c r="AY61" s="901"/>
      <c r="AZ61" s="901"/>
      <c r="BA61" s="901"/>
    </row>
    <row r="62" spans="1:53" ht="51" hidden="1" outlineLevel="1">
      <c r="A62" s="1796" t="s">
        <v>465</v>
      </c>
      <c r="B62" s="1797" t="s">
        <v>466</v>
      </c>
      <c r="C62" s="885" t="s">
        <v>463</v>
      </c>
      <c r="D62" s="885" t="s">
        <v>444</v>
      </c>
      <c r="E62" s="893">
        <v>1040.73</v>
      </c>
      <c r="F62" s="897">
        <f>E63</f>
        <v>1067.22</v>
      </c>
      <c r="G62" s="903">
        <v>1056.74</v>
      </c>
      <c r="H62" s="899">
        <f>G63</f>
        <v>1056.74</v>
      </c>
      <c r="I62" s="899">
        <f t="shared" ref="I62:Y62" si="40">H63</f>
        <v>1077.74</v>
      </c>
      <c r="J62" s="899">
        <f t="shared" si="40"/>
        <v>1120.8496</v>
      </c>
      <c r="K62" s="899">
        <f t="shared" si="40"/>
        <v>1165.6835840000001</v>
      </c>
      <c r="L62" s="899">
        <f t="shared" si="40"/>
        <v>1212.3109273600001</v>
      </c>
      <c r="M62" s="899">
        <f t="shared" si="40"/>
        <v>1260.8033644544</v>
      </c>
      <c r="N62" s="899">
        <f t="shared" si="40"/>
        <v>1311.2354990325762</v>
      </c>
      <c r="O62" s="899">
        <f t="shared" si="40"/>
        <v>1363.6849189938794</v>
      </c>
      <c r="P62" s="899">
        <f t="shared" si="40"/>
        <v>1418.2323157536346</v>
      </c>
      <c r="Q62" s="899">
        <f t="shared" si="40"/>
        <v>1474.96160838378</v>
      </c>
      <c r="R62" s="899">
        <f t="shared" si="40"/>
        <v>1533.9600727191312</v>
      </c>
      <c r="S62" s="899">
        <f t="shared" si="40"/>
        <v>1595.3184756278965</v>
      </c>
      <c r="T62" s="899">
        <f t="shared" si="40"/>
        <v>1659.1312146530124</v>
      </c>
      <c r="U62" s="899">
        <f t="shared" si="40"/>
        <v>1725.4964632391329</v>
      </c>
      <c r="V62" s="899">
        <f t="shared" si="40"/>
        <v>1794.5163217686984</v>
      </c>
      <c r="W62" s="899">
        <f t="shared" si="40"/>
        <v>1866.2969746394465</v>
      </c>
      <c r="X62" s="900">
        <f t="shared" si="40"/>
        <v>1940.9488536250244</v>
      </c>
      <c r="Y62" s="899">
        <f t="shared" si="40"/>
        <v>2018.5868077700254</v>
      </c>
      <c r="Z62" s="901"/>
      <c r="AA62" s="901"/>
      <c r="AB62" s="901"/>
      <c r="AC62" s="901"/>
      <c r="AD62" s="901"/>
      <c r="AE62" s="901"/>
      <c r="AF62" s="901"/>
      <c r="AG62" s="901"/>
      <c r="AH62" s="901"/>
      <c r="AI62" s="901"/>
      <c r="AJ62" s="901"/>
      <c r="AK62" s="901"/>
      <c r="AL62" s="901"/>
      <c r="AM62" s="901"/>
      <c r="AN62" s="901"/>
      <c r="AO62" s="901"/>
      <c r="AP62" s="901"/>
      <c r="AQ62" s="901"/>
      <c r="AR62" s="901"/>
      <c r="AS62" s="901"/>
      <c r="AT62" s="901"/>
      <c r="AU62" s="901"/>
      <c r="AV62" s="901"/>
      <c r="AW62" s="901"/>
      <c r="AX62" s="901"/>
      <c r="AY62" s="901"/>
      <c r="AZ62" s="901"/>
      <c r="BA62" s="901"/>
    </row>
    <row r="63" spans="1:53" ht="63.75" hidden="1" outlineLevel="1">
      <c r="A63" s="1796"/>
      <c r="B63" s="1797"/>
      <c r="C63" s="885" t="s">
        <v>441</v>
      </c>
      <c r="D63" s="885" t="s">
        <v>445</v>
      </c>
      <c r="E63" s="893">
        <v>1067.22</v>
      </c>
      <c r="F63" s="897">
        <v>1076.3800000000001</v>
      </c>
      <c r="G63" s="902">
        <f>G62</f>
        <v>1056.74</v>
      </c>
      <c r="H63" s="899">
        <v>1077.74</v>
      </c>
      <c r="I63" s="899">
        <f>I62*I51</f>
        <v>1120.8496</v>
      </c>
      <c r="J63" s="899">
        <f t="shared" ref="J63:Y63" si="41">J62*J51</f>
        <v>1165.6835840000001</v>
      </c>
      <c r="K63" s="899">
        <f t="shared" si="41"/>
        <v>1212.3109273600001</v>
      </c>
      <c r="L63" s="899">
        <f t="shared" si="41"/>
        <v>1260.8033644544</v>
      </c>
      <c r="M63" s="899">
        <f t="shared" si="41"/>
        <v>1311.2354990325762</v>
      </c>
      <c r="N63" s="899">
        <f t="shared" si="41"/>
        <v>1363.6849189938794</v>
      </c>
      <c r="O63" s="899">
        <f t="shared" si="41"/>
        <v>1418.2323157536346</v>
      </c>
      <c r="P63" s="899">
        <f t="shared" si="41"/>
        <v>1474.96160838378</v>
      </c>
      <c r="Q63" s="899">
        <f t="shared" si="41"/>
        <v>1533.9600727191312</v>
      </c>
      <c r="R63" s="899">
        <f t="shared" si="41"/>
        <v>1595.3184756278965</v>
      </c>
      <c r="S63" s="899">
        <f t="shared" si="41"/>
        <v>1659.1312146530124</v>
      </c>
      <c r="T63" s="899">
        <f t="shared" si="41"/>
        <v>1725.4964632391329</v>
      </c>
      <c r="U63" s="899">
        <f t="shared" si="41"/>
        <v>1794.5163217686984</v>
      </c>
      <c r="V63" s="899">
        <f t="shared" si="41"/>
        <v>1866.2969746394465</v>
      </c>
      <c r="W63" s="899">
        <f t="shared" si="41"/>
        <v>1940.9488536250244</v>
      </c>
      <c r="X63" s="900">
        <f t="shared" si="41"/>
        <v>2018.5868077700254</v>
      </c>
      <c r="Y63" s="899">
        <f t="shared" si="41"/>
        <v>2099.3302800808265</v>
      </c>
      <c r="Z63" s="901"/>
      <c r="AA63" s="901"/>
      <c r="AB63" s="901"/>
      <c r="AC63" s="901"/>
      <c r="AD63" s="901"/>
      <c r="AE63" s="901"/>
      <c r="AF63" s="901"/>
      <c r="AG63" s="901"/>
      <c r="AH63" s="901"/>
      <c r="AI63" s="901"/>
      <c r="AJ63" s="901"/>
      <c r="AK63" s="901"/>
      <c r="AL63" s="901"/>
      <c r="AM63" s="901"/>
      <c r="AN63" s="901"/>
      <c r="AO63" s="901"/>
      <c r="AP63" s="901"/>
      <c r="AQ63" s="901"/>
      <c r="AR63" s="901"/>
      <c r="AS63" s="901"/>
      <c r="AT63" s="901"/>
      <c r="AU63" s="901"/>
      <c r="AV63" s="901"/>
      <c r="AW63" s="901"/>
      <c r="AX63" s="901"/>
      <c r="AY63" s="901"/>
      <c r="AZ63" s="901"/>
      <c r="BA63" s="901"/>
    </row>
    <row r="64" spans="1:53" ht="153" hidden="1" outlineLevel="1">
      <c r="B64" s="904" t="s">
        <v>467</v>
      </c>
      <c r="E64" s="774"/>
      <c r="F64" s="905"/>
      <c r="G64" s="774"/>
      <c r="H64" s="774"/>
      <c r="I64" s="774"/>
      <c r="J64" s="774"/>
      <c r="K64" s="774"/>
      <c r="L64" s="774"/>
      <c r="M64" s="774"/>
      <c r="N64" s="774"/>
      <c r="O64" s="774"/>
      <c r="P64" s="774"/>
      <c r="Q64" s="774"/>
      <c r="R64" s="774"/>
      <c r="S64" s="774"/>
      <c r="T64" s="774"/>
      <c r="U64" s="774"/>
      <c r="V64" s="774"/>
      <c r="W64" s="774"/>
      <c r="X64" s="774"/>
      <c r="Y64" s="826"/>
    </row>
    <row r="65" spans="1:56" hidden="1" outlineLevel="1">
      <c r="E65" s="774"/>
      <c r="F65" s="774"/>
      <c r="G65" s="774"/>
      <c r="H65" s="774"/>
      <c r="I65" s="774"/>
      <c r="J65" s="774"/>
      <c r="K65" s="774"/>
      <c r="L65" s="774"/>
      <c r="M65" s="774"/>
      <c r="N65" s="774"/>
      <c r="O65" s="774"/>
      <c r="P65" s="774"/>
      <c r="Q65" s="774"/>
      <c r="R65" s="774"/>
      <c r="S65" s="774"/>
      <c r="T65" s="774"/>
      <c r="U65" s="774"/>
      <c r="V65" s="774"/>
      <c r="W65" s="774"/>
      <c r="X65" s="774"/>
      <c r="Y65" s="826"/>
    </row>
    <row r="66" spans="1:56" s="910" customFormat="1" hidden="1" outlineLevel="1">
      <c r="A66" s="906"/>
      <c r="B66" s="906" t="s">
        <v>468</v>
      </c>
      <c r="C66" s="906"/>
      <c r="D66" s="906"/>
      <c r="E66" s="907">
        <f>E45/E46*1000</f>
        <v>1519.1598511430934</v>
      </c>
      <c r="F66" s="907">
        <f t="shared" ref="F66:Y66" si="42">F45/F46*1000</f>
        <v>1846.3703161094097</v>
      </c>
      <c r="G66" s="907">
        <f t="shared" si="42"/>
        <v>2123.7461068690714</v>
      </c>
      <c r="H66" s="907">
        <f t="shared" si="42"/>
        <v>1890.8480014448321</v>
      </c>
      <c r="I66" s="907" t="e">
        <f t="shared" ca="1" si="42"/>
        <v>#VALUE!</v>
      </c>
      <c r="J66" s="907" t="e">
        <f t="shared" ca="1" si="42"/>
        <v>#VALUE!</v>
      </c>
      <c r="K66" s="907" t="e">
        <f t="shared" ca="1" si="42"/>
        <v>#VALUE!</v>
      </c>
      <c r="L66" s="907" t="e">
        <f t="shared" ca="1" si="42"/>
        <v>#VALUE!</v>
      </c>
      <c r="M66" s="907" t="e">
        <f t="shared" ca="1" si="42"/>
        <v>#VALUE!</v>
      </c>
      <c r="N66" s="907" t="e">
        <f t="shared" ca="1" si="42"/>
        <v>#VALUE!</v>
      </c>
      <c r="O66" s="907" t="e">
        <f t="shared" ca="1" si="42"/>
        <v>#VALUE!</v>
      </c>
      <c r="P66" s="907">
        <f t="shared" si="42"/>
        <v>2264.4926503532856</v>
      </c>
      <c r="Q66" s="907">
        <f t="shared" si="42"/>
        <v>1986.0055423270981</v>
      </c>
      <c r="R66" s="907">
        <f t="shared" si="42"/>
        <v>2058.9814444302401</v>
      </c>
      <c r="S66" s="907">
        <f t="shared" si="42"/>
        <v>2137.6972200658274</v>
      </c>
      <c r="T66" s="907">
        <f t="shared" si="42"/>
        <v>2219.4537796554469</v>
      </c>
      <c r="U66" s="907">
        <f t="shared" si="42"/>
        <v>2239.0589019517693</v>
      </c>
      <c r="V66" s="907">
        <f t="shared" si="42"/>
        <v>2392.5676501082767</v>
      </c>
      <c r="W66" s="907">
        <f t="shared" si="42"/>
        <v>2413.535941068154</v>
      </c>
      <c r="X66" s="908">
        <f t="shared" si="42"/>
        <v>2505.8617794987649</v>
      </c>
      <c r="Y66" s="907">
        <f t="shared" si="42"/>
        <v>2601.7968221021697</v>
      </c>
      <c r="Z66" s="909"/>
      <c r="AA66" s="909"/>
      <c r="AB66" s="909"/>
      <c r="AC66" s="909"/>
      <c r="AD66" s="909"/>
      <c r="AE66" s="909"/>
      <c r="AF66" s="909"/>
      <c r="AG66" s="909"/>
      <c r="AH66" s="909"/>
      <c r="AI66" s="909"/>
      <c r="AJ66" s="909"/>
      <c r="AK66" s="909"/>
      <c r="AL66" s="909"/>
      <c r="AM66" s="909"/>
      <c r="AN66" s="909"/>
      <c r="AO66" s="909"/>
      <c r="AP66" s="909"/>
      <c r="AQ66" s="909"/>
      <c r="AR66" s="909"/>
      <c r="AS66" s="909"/>
      <c r="AT66" s="909"/>
      <c r="AU66" s="909"/>
      <c r="AV66" s="909"/>
      <c r="AW66" s="909"/>
      <c r="AX66" s="909"/>
      <c r="AY66" s="909"/>
      <c r="AZ66" s="909"/>
      <c r="BA66" s="909"/>
    </row>
    <row r="67" spans="1:56" s="910" customFormat="1" hidden="1" outlineLevel="1">
      <c r="B67" s="910" t="s">
        <v>469</v>
      </c>
      <c r="C67" s="910" t="s">
        <v>58</v>
      </c>
      <c r="E67" s="911"/>
      <c r="F67" s="911">
        <f t="shared" ref="F67:Y67" si="43">F66/E66</f>
        <v>1.2153890946499846</v>
      </c>
      <c r="G67" s="911">
        <f t="shared" si="43"/>
        <v>1.1502276051231888</v>
      </c>
      <c r="H67" s="911">
        <f t="shared" si="43"/>
        <v>0.89033618252626778</v>
      </c>
      <c r="I67" s="911" t="e">
        <f t="shared" ca="1" si="43"/>
        <v>#VALUE!</v>
      </c>
      <c r="J67" s="911" t="e">
        <f t="shared" ca="1" si="43"/>
        <v>#VALUE!</v>
      </c>
      <c r="K67" s="911" t="e">
        <f t="shared" ca="1" si="43"/>
        <v>#VALUE!</v>
      </c>
      <c r="L67" s="911" t="e">
        <f t="shared" ca="1" si="43"/>
        <v>#VALUE!</v>
      </c>
      <c r="M67" s="911" t="e">
        <f t="shared" ca="1" si="43"/>
        <v>#VALUE!</v>
      </c>
      <c r="N67" s="911" t="e">
        <f t="shared" ca="1" si="43"/>
        <v>#VALUE!</v>
      </c>
      <c r="O67" s="911" t="e">
        <f t="shared" ca="1" si="43"/>
        <v>#VALUE!</v>
      </c>
      <c r="P67" s="911" t="e">
        <f t="shared" ca="1" si="43"/>
        <v>#VALUE!</v>
      </c>
      <c r="Q67" s="911">
        <f t="shared" si="43"/>
        <v>0.87702008748726101</v>
      </c>
      <c r="R67" s="911">
        <f t="shared" si="43"/>
        <v>1.0367450646777312</v>
      </c>
      <c r="S67" s="911">
        <f t="shared" si="43"/>
        <v>1.0382304444017803</v>
      </c>
      <c r="T67" s="911">
        <f t="shared" si="43"/>
        <v>1.0382451540948825</v>
      </c>
      <c r="U67" s="911">
        <f t="shared" si="43"/>
        <v>1.0088333095629349</v>
      </c>
      <c r="V67" s="911">
        <f t="shared" si="43"/>
        <v>1.0685594952516413</v>
      </c>
      <c r="W67" s="911">
        <f t="shared" si="43"/>
        <v>1.008763928141772</v>
      </c>
      <c r="X67" s="911">
        <f t="shared" si="43"/>
        <v>1.038253351383593</v>
      </c>
      <c r="Y67" s="911">
        <f t="shared" si="43"/>
        <v>1.0382842515051225</v>
      </c>
      <c r="Z67" s="911"/>
      <c r="AA67" s="911"/>
      <c r="AB67" s="911"/>
      <c r="AC67" s="911"/>
      <c r="AD67" s="911"/>
      <c r="AE67" s="911"/>
      <c r="AF67" s="911"/>
      <c r="AG67" s="911"/>
      <c r="AH67" s="911"/>
      <c r="AI67" s="911"/>
      <c r="AJ67" s="911"/>
      <c r="AK67" s="911"/>
      <c r="AL67" s="911"/>
      <c r="AM67" s="911"/>
      <c r="AN67" s="911"/>
      <c r="AO67" s="911"/>
      <c r="AP67" s="911"/>
      <c r="AQ67" s="911"/>
      <c r="AR67" s="911"/>
      <c r="AS67" s="911"/>
      <c r="AT67" s="911"/>
      <c r="AU67" s="911"/>
      <c r="AV67" s="911"/>
      <c r="AW67" s="911"/>
      <c r="AX67" s="911"/>
      <c r="AY67" s="911"/>
      <c r="AZ67" s="911"/>
      <c r="BA67" s="911"/>
    </row>
    <row r="68" spans="1:56" ht="12.75" customHeight="1" outlineLevel="1">
      <c r="A68" s="1796" t="s">
        <v>470</v>
      </c>
      <c r="B68" s="1796" t="s">
        <v>1</v>
      </c>
      <c r="C68" s="1796" t="s">
        <v>2</v>
      </c>
      <c r="D68" s="1801" t="s">
        <v>471</v>
      </c>
      <c r="E68" s="826"/>
      <c r="F68" s="889"/>
      <c r="G68" s="1803" t="s">
        <v>472</v>
      </c>
      <c r="H68" s="1804"/>
      <c r="I68" s="1804"/>
      <c r="J68" s="1804"/>
      <c r="K68" s="1804"/>
      <c r="L68" s="1804"/>
      <c r="M68" s="1804"/>
      <c r="N68" s="1804"/>
      <c r="O68" s="1804"/>
      <c r="P68" s="912"/>
      <c r="Q68" s="913" t="s">
        <v>472</v>
      </c>
      <c r="R68" s="914"/>
      <c r="S68" s="914"/>
      <c r="T68" s="914"/>
      <c r="U68" s="914"/>
      <c r="V68" s="914"/>
      <c r="W68" s="914"/>
      <c r="X68" s="915"/>
      <c r="Y68" s="826"/>
      <c r="Z68" s="916"/>
      <c r="AA68" s="916"/>
      <c r="AB68" s="916"/>
      <c r="AC68" s="916"/>
      <c r="AD68" s="916"/>
      <c r="AE68" s="916"/>
      <c r="AF68" s="916"/>
      <c r="AG68" s="916"/>
      <c r="AH68" s="916"/>
      <c r="AI68" s="916"/>
      <c r="AJ68" s="916"/>
      <c r="AK68" s="916"/>
      <c r="AL68" s="916"/>
      <c r="AM68" s="916"/>
      <c r="AN68" s="916"/>
      <c r="AO68" s="916"/>
      <c r="AP68" s="916"/>
      <c r="AQ68" s="916"/>
      <c r="AR68" s="916"/>
      <c r="AS68" s="916"/>
      <c r="AT68" s="916"/>
      <c r="AU68" s="916"/>
      <c r="AV68" s="916"/>
      <c r="AW68" s="916"/>
      <c r="AX68" s="916"/>
      <c r="AY68" s="916"/>
      <c r="AZ68" s="916"/>
      <c r="BA68" s="916"/>
      <c r="BB68" s="917"/>
      <c r="BC68" s="918"/>
    </row>
    <row r="69" spans="1:56">
      <c r="A69" s="1796"/>
      <c r="B69" s="1796"/>
      <c r="C69" s="1796"/>
      <c r="D69" s="1802"/>
      <c r="E69" s="826">
        <v>2022</v>
      </c>
      <c r="F69" s="826">
        <v>2023</v>
      </c>
      <c r="G69" s="826">
        <v>2024</v>
      </c>
      <c r="H69" s="826">
        <v>2025</v>
      </c>
      <c r="I69" s="826">
        <v>2026</v>
      </c>
      <c r="J69" s="826">
        <v>2027</v>
      </c>
      <c r="K69" s="826">
        <v>2028</v>
      </c>
      <c r="L69" s="826">
        <v>2029</v>
      </c>
      <c r="M69" s="826">
        <v>2030</v>
      </c>
      <c r="N69" s="889">
        <v>2031</v>
      </c>
      <c r="O69" s="889">
        <v>2032</v>
      </c>
      <c r="P69" s="889">
        <v>2033</v>
      </c>
      <c r="Q69" s="889">
        <v>2034</v>
      </c>
      <c r="R69" s="889">
        <v>2035</v>
      </c>
      <c r="S69" s="826">
        <v>2030</v>
      </c>
      <c r="T69" s="826">
        <v>2030</v>
      </c>
      <c r="U69" s="826">
        <v>2030</v>
      </c>
      <c r="V69" s="826">
        <v>2030</v>
      </c>
      <c r="W69" s="826">
        <v>2030</v>
      </c>
      <c r="X69" s="826">
        <v>2030</v>
      </c>
      <c r="Y69" s="826">
        <v>2030</v>
      </c>
      <c r="Z69" s="826">
        <v>2030</v>
      </c>
      <c r="AA69" s="826">
        <v>2030</v>
      </c>
      <c r="AB69" s="826">
        <v>2030</v>
      </c>
      <c r="AC69" s="826">
        <v>2030</v>
      </c>
      <c r="AD69" s="826">
        <v>2030</v>
      </c>
      <c r="AE69" s="826">
        <v>2030</v>
      </c>
      <c r="AF69" s="826">
        <v>2030</v>
      </c>
      <c r="AG69" s="826">
        <v>2030</v>
      </c>
      <c r="AH69" s="826">
        <v>2030</v>
      </c>
      <c r="AI69" s="826">
        <v>2030</v>
      </c>
      <c r="AJ69" s="826">
        <v>2030</v>
      </c>
      <c r="AK69" s="826">
        <v>2030</v>
      </c>
      <c r="AL69" s="826">
        <v>2030</v>
      </c>
      <c r="AM69" s="826">
        <v>2030</v>
      </c>
      <c r="AN69" s="826">
        <v>2030</v>
      </c>
      <c r="AO69" s="826">
        <v>2030</v>
      </c>
      <c r="AP69" s="826">
        <v>2030</v>
      </c>
      <c r="AQ69" s="826">
        <v>2030</v>
      </c>
      <c r="AR69" s="826">
        <v>2030</v>
      </c>
      <c r="AS69" s="826">
        <v>2030</v>
      </c>
      <c r="AT69" s="826">
        <v>2030</v>
      </c>
      <c r="AU69" s="826">
        <v>2030</v>
      </c>
      <c r="AV69" s="826">
        <v>2030</v>
      </c>
      <c r="AW69" s="826">
        <v>2030</v>
      </c>
      <c r="AX69" s="826">
        <v>2030</v>
      </c>
      <c r="AY69" s="826">
        <v>2030</v>
      </c>
      <c r="AZ69" s="826">
        <v>2030</v>
      </c>
      <c r="BA69" s="826">
        <v>2030</v>
      </c>
      <c r="BB69" s="826">
        <v>2030</v>
      </c>
      <c r="BC69" s="826">
        <v>2030</v>
      </c>
      <c r="BD69" s="826">
        <v>2030</v>
      </c>
    </row>
    <row r="70" spans="1:56" s="921" customFormat="1" ht="51">
      <c r="A70" s="919" t="s">
        <v>25</v>
      </c>
      <c r="B70" s="920" t="s">
        <v>473</v>
      </c>
      <c r="C70" s="919" t="s">
        <v>447</v>
      </c>
      <c r="D70" s="919" t="s">
        <v>447</v>
      </c>
      <c r="E70" s="826" t="s">
        <v>447</v>
      </c>
      <c r="F70" s="919" t="s">
        <v>447</v>
      </c>
      <c r="G70" s="919" t="s">
        <v>447</v>
      </c>
      <c r="H70" s="919" t="s">
        <v>447</v>
      </c>
      <c r="I70" s="919" t="s">
        <v>447</v>
      </c>
      <c r="J70" s="919" t="s">
        <v>447</v>
      </c>
      <c r="K70" s="919" t="s">
        <v>447</v>
      </c>
      <c r="L70" s="919" t="s">
        <v>447</v>
      </c>
      <c r="M70" s="919" t="s">
        <v>447</v>
      </c>
      <c r="N70" s="919" t="s">
        <v>447</v>
      </c>
      <c r="O70" s="919" t="s">
        <v>447</v>
      </c>
      <c r="P70" s="889" t="s">
        <v>447</v>
      </c>
      <c r="Q70" s="889" t="s">
        <v>447</v>
      </c>
      <c r="R70" s="889" t="s">
        <v>447</v>
      </c>
      <c r="S70" s="889" t="s">
        <v>447</v>
      </c>
      <c r="T70" s="889" t="s">
        <v>447</v>
      </c>
      <c r="U70" s="889" t="s">
        <v>447</v>
      </c>
      <c r="V70" s="889" t="s">
        <v>447</v>
      </c>
      <c r="W70" s="889" t="s">
        <v>447</v>
      </c>
      <c r="X70" s="890" t="s">
        <v>447</v>
      </c>
      <c r="Y70" s="889" t="s">
        <v>447</v>
      </c>
      <c r="Z70" s="889" t="s">
        <v>447</v>
      </c>
      <c r="AA70" s="889" t="s">
        <v>447</v>
      </c>
      <c r="AB70" s="889" t="s">
        <v>447</v>
      </c>
      <c r="AC70" s="889" t="s">
        <v>447</v>
      </c>
      <c r="AD70" s="889" t="s">
        <v>447</v>
      </c>
      <c r="AE70" s="889" t="s">
        <v>447</v>
      </c>
      <c r="AF70" s="889" t="s">
        <v>447</v>
      </c>
      <c r="AG70" s="889" t="s">
        <v>447</v>
      </c>
      <c r="AH70" s="889" t="s">
        <v>447</v>
      </c>
      <c r="AI70" s="889" t="s">
        <v>447</v>
      </c>
      <c r="AJ70" s="889" t="s">
        <v>447</v>
      </c>
      <c r="AK70" s="889" t="s">
        <v>447</v>
      </c>
      <c r="AL70" s="889" t="s">
        <v>447</v>
      </c>
      <c r="AM70" s="889" t="s">
        <v>447</v>
      </c>
      <c r="AN70" s="889" t="s">
        <v>447</v>
      </c>
      <c r="AO70" s="889" t="s">
        <v>447</v>
      </c>
      <c r="AP70" s="889" t="s">
        <v>447</v>
      </c>
      <c r="AQ70" s="889" t="s">
        <v>447</v>
      </c>
      <c r="AR70" s="889" t="s">
        <v>447</v>
      </c>
      <c r="AS70" s="889" t="s">
        <v>447</v>
      </c>
      <c r="AT70" s="889" t="s">
        <v>447</v>
      </c>
      <c r="AU70" s="889" t="s">
        <v>447</v>
      </c>
      <c r="AV70" s="889" t="s">
        <v>447</v>
      </c>
      <c r="AW70" s="889" t="s">
        <v>447</v>
      </c>
      <c r="AX70" s="889" t="s">
        <v>447</v>
      </c>
      <c r="AY70" s="889" t="s">
        <v>447</v>
      </c>
      <c r="AZ70" s="889"/>
      <c r="BA70" s="889" t="s">
        <v>447</v>
      </c>
    </row>
    <row r="71" spans="1:56" s="924" customFormat="1" ht="56.25" customHeight="1">
      <c r="A71" s="897" t="s">
        <v>61</v>
      </c>
      <c r="B71" s="922" t="s">
        <v>474</v>
      </c>
      <c r="C71" s="897" t="s">
        <v>447</v>
      </c>
      <c r="D71" s="897"/>
      <c r="E71" s="893"/>
      <c r="F71" s="919">
        <v>1</v>
      </c>
      <c r="G71" s="919">
        <f>F71</f>
        <v>1</v>
      </c>
      <c r="H71" s="919">
        <f t="shared" ref="H71:Z71" si="44">G71</f>
        <v>1</v>
      </c>
      <c r="I71" s="919">
        <f t="shared" si="44"/>
        <v>1</v>
      </c>
      <c r="J71" s="919">
        <f t="shared" si="44"/>
        <v>1</v>
      </c>
      <c r="K71" s="919">
        <f t="shared" si="44"/>
        <v>1</v>
      </c>
      <c r="L71" s="919">
        <f t="shared" si="44"/>
        <v>1</v>
      </c>
      <c r="M71" s="919">
        <f t="shared" si="44"/>
        <v>1</v>
      </c>
      <c r="N71" s="919">
        <f t="shared" si="44"/>
        <v>1</v>
      </c>
      <c r="O71" s="919">
        <f t="shared" si="44"/>
        <v>1</v>
      </c>
      <c r="P71" s="919">
        <f t="shared" si="44"/>
        <v>1</v>
      </c>
      <c r="Q71" s="919">
        <f t="shared" si="44"/>
        <v>1</v>
      </c>
      <c r="R71" s="919">
        <f t="shared" si="44"/>
        <v>1</v>
      </c>
      <c r="S71" s="919">
        <f t="shared" si="44"/>
        <v>1</v>
      </c>
      <c r="T71" s="919">
        <f t="shared" si="44"/>
        <v>1</v>
      </c>
      <c r="U71" s="919">
        <f t="shared" si="44"/>
        <v>1</v>
      </c>
      <c r="V71" s="919">
        <f t="shared" si="44"/>
        <v>1</v>
      </c>
      <c r="W71" s="919">
        <f t="shared" si="44"/>
        <v>1</v>
      </c>
      <c r="X71" s="919">
        <f t="shared" si="44"/>
        <v>1</v>
      </c>
      <c r="Y71" s="919">
        <f t="shared" si="44"/>
        <v>1</v>
      </c>
      <c r="Z71" s="919">
        <f t="shared" si="44"/>
        <v>1</v>
      </c>
      <c r="AA71" s="923">
        <v>1</v>
      </c>
      <c r="AB71" s="923">
        <v>1</v>
      </c>
      <c r="AC71" s="923">
        <v>1</v>
      </c>
      <c r="AD71" s="923">
        <v>1</v>
      </c>
      <c r="AE71" s="923">
        <v>1</v>
      </c>
      <c r="AF71" s="923">
        <v>1</v>
      </c>
      <c r="AG71" s="923">
        <v>1</v>
      </c>
      <c r="AH71" s="923">
        <v>1</v>
      </c>
      <c r="AI71" s="923">
        <v>1</v>
      </c>
      <c r="AJ71" s="923">
        <v>1</v>
      </c>
      <c r="AK71" s="923">
        <v>1</v>
      </c>
      <c r="AL71" s="923">
        <v>1</v>
      </c>
      <c r="AM71" s="923">
        <v>1</v>
      </c>
      <c r="AN71" s="923">
        <v>1</v>
      </c>
      <c r="AO71" s="923">
        <v>1</v>
      </c>
      <c r="AP71" s="923">
        <v>1</v>
      </c>
      <c r="AQ71" s="923">
        <v>1</v>
      </c>
      <c r="AR71" s="923">
        <v>1</v>
      </c>
      <c r="AS71" s="923">
        <v>1</v>
      </c>
      <c r="AT71" s="923">
        <v>1</v>
      </c>
      <c r="AU71" s="923">
        <v>1</v>
      </c>
      <c r="AV71" s="923">
        <v>1</v>
      </c>
      <c r="AW71" s="923">
        <v>1</v>
      </c>
      <c r="AX71" s="923">
        <v>1</v>
      </c>
      <c r="AY71" s="923">
        <v>1</v>
      </c>
      <c r="AZ71" s="923">
        <v>1</v>
      </c>
      <c r="BA71" s="923">
        <v>1</v>
      </c>
    </row>
    <row r="72" spans="1:56" s="921" customFormat="1" ht="43.5" customHeight="1">
      <c r="A72" s="919">
        <v>2</v>
      </c>
      <c r="B72" s="920" t="s">
        <v>475</v>
      </c>
      <c r="C72" s="920" t="s">
        <v>476</v>
      </c>
      <c r="D72" s="919" t="s">
        <v>447</v>
      </c>
      <c r="E72" s="826"/>
      <c r="F72" s="919" t="s">
        <v>447</v>
      </c>
      <c r="G72" s="919" t="s">
        <v>447</v>
      </c>
      <c r="H72" s="919" t="s">
        <v>447</v>
      </c>
      <c r="I72" s="919" t="s">
        <v>447</v>
      </c>
      <c r="J72" s="919" t="s">
        <v>447</v>
      </c>
      <c r="K72" s="919" t="s">
        <v>447</v>
      </c>
      <c r="L72" s="919" t="s">
        <v>447</v>
      </c>
      <c r="M72" s="919" t="s">
        <v>447</v>
      </c>
      <c r="N72" s="919" t="s">
        <v>447</v>
      </c>
      <c r="O72" s="919" t="s">
        <v>447</v>
      </c>
      <c r="P72" s="889" t="s">
        <v>447</v>
      </c>
      <c r="Q72" s="889" t="s">
        <v>447</v>
      </c>
      <c r="R72" s="889" t="s">
        <v>447</v>
      </c>
      <c r="S72" s="889" t="s">
        <v>447</v>
      </c>
      <c r="T72" s="889" t="s">
        <v>447</v>
      </c>
      <c r="U72" s="889" t="s">
        <v>447</v>
      </c>
      <c r="V72" s="889" t="s">
        <v>447</v>
      </c>
      <c r="W72" s="889" t="s">
        <v>447</v>
      </c>
      <c r="X72" s="890" t="s">
        <v>447</v>
      </c>
      <c r="Y72" s="889" t="s">
        <v>447</v>
      </c>
      <c r="Z72" s="889" t="s">
        <v>447</v>
      </c>
      <c r="AA72" s="889" t="s">
        <v>447</v>
      </c>
      <c r="AB72" s="889" t="s">
        <v>447</v>
      </c>
      <c r="AC72" s="889" t="s">
        <v>447</v>
      </c>
      <c r="AD72" s="889" t="s">
        <v>447</v>
      </c>
      <c r="AE72" s="889" t="s">
        <v>447</v>
      </c>
      <c r="AF72" s="889" t="s">
        <v>447</v>
      </c>
      <c r="AG72" s="889" t="s">
        <v>447</v>
      </c>
      <c r="AH72" s="889" t="s">
        <v>447</v>
      </c>
      <c r="AI72" s="889" t="s">
        <v>447</v>
      </c>
      <c r="AJ72" s="889" t="s">
        <v>447</v>
      </c>
      <c r="AK72" s="889" t="s">
        <v>447</v>
      </c>
      <c r="AL72" s="889" t="s">
        <v>447</v>
      </c>
      <c r="AM72" s="889" t="s">
        <v>447</v>
      </c>
      <c r="AN72" s="889" t="s">
        <v>447</v>
      </c>
      <c r="AO72" s="889" t="s">
        <v>447</v>
      </c>
      <c r="AP72" s="889" t="s">
        <v>447</v>
      </c>
      <c r="AQ72" s="889" t="s">
        <v>447</v>
      </c>
      <c r="AR72" s="889" t="s">
        <v>447</v>
      </c>
      <c r="AS72" s="889" t="s">
        <v>447</v>
      </c>
      <c r="AT72" s="889" t="s">
        <v>447</v>
      </c>
      <c r="AU72" s="889" t="s">
        <v>447</v>
      </c>
      <c r="AV72" s="889" t="s">
        <v>447</v>
      </c>
      <c r="AW72" s="889" t="s">
        <v>447</v>
      </c>
      <c r="AX72" s="889" t="s">
        <v>447</v>
      </c>
      <c r="AY72" s="889" t="s">
        <v>447</v>
      </c>
      <c r="AZ72" s="889"/>
      <c r="BA72" s="889" t="s">
        <v>447</v>
      </c>
    </row>
    <row r="73" spans="1:56" s="924" customFormat="1" ht="39" customHeight="1">
      <c r="A73" s="897" t="s">
        <v>326</v>
      </c>
      <c r="B73" s="922" t="s">
        <v>477</v>
      </c>
      <c r="C73" s="953" t="s">
        <v>63</v>
      </c>
      <c r="D73" s="953" t="s">
        <v>461</v>
      </c>
      <c r="E73" s="925"/>
      <c r="F73" s="1034">
        <f>Тариф_Новое!I69</f>
        <v>111.15</v>
      </c>
      <c r="G73" s="897" t="s">
        <v>447</v>
      </c>
      <c r="H73" s="897" t="s">
        <v>447</v>
      </c>
      <c r="I73" s="897" t="s">
        <v>447</v>
      </c>
      <c r="J73" s="897" t="s">
        <v>447</v>
      </c>
      <c r="K73" s="897" t="s">
        <v>447</v>
      </c>
      <c r="L73" s="897" t="s">
        <v>447</v>
      </c>
      <c r="M73" s="897" t="s">
        <v>447</v>
      </c>
      <c r="N73" s="897" t="s">
        <v>447</v>
      </c>
      <c r="O73" s="897" t="s">
        <v>447</v>
      </c>
      <c r="P73" s="897" t="s">
        <v>447</v>
      </c>
      <c r="Q73" s="897" t="s">
        <v>447</v>
      </c>
      <c r="R73" s="897" t="s">
        <v>447</v>
      </c>
      <c r="S73" s="897" t="s">
        <v>447</v>
      </c>
      <c r="T73" s="897" t="s">
        <v>447</v>
      </c>
      <c r="U73" s="897" t="s">
        <v>447</v>
      </c>
      <c r="V73" s="897" t="s">
        <v>447</v>
      </c>
      <c r="W73" s="897" t="s">
        <v>447</v>
      </c>
      <c r="X73" s="923" t="s">
        <v>447</v>
      </c>
      <c r="Y73" s="897" t="s">
        <v>447</v>
      </c>
      <c r="Z73" s="897" t="s">
        <v>447</v>
      </c>
      <c r="AA73" s="897" t="s">
        <v>447</v>
      </c>
      <c r="AB73" s="897" t="s">
        <v>447</v>
      </c>
      <c r="AC73" s="897" t="s">
        <v>447</v>
      </c>
      <c r="AD73" s="897" t="s">
        <v>447</v>
      </c>
      <c r="AE73" s="897" t="s">
        <v>447</v>
      </c>
      <c r="AF73" s="897" t="s">
        <v>447</v>
      </c>
      <c r="AG73" s="897" t="s">
        <v>447</v>
      </c>
      <c r="AH73" s="897" t="s">
        <v>447</v>
      </c>
      <c r="AI73" s="897" t="s">
        <v>447</v>
      </c>
      <c r="AJ73" s="897" t="s">
        <v>447</v>
      </c>
      <c r="AK73" s="897" t="s">
        <v>447</v>
      </c>
      <c r="AL73" s="897" t="s">
        <v>447</v>
      </c>
      <c r="AM73" s="897" t="s">
        <v>447</v>
      </c>
      <c r="AN73" s="897" t="s">
        <v>447</v>
      </c>
      <c r="AO73" s="897" t="s">
        <v>447</v>
      </c>
      <c r="AP73" s="897" t="s">
        <v>447</v>
      </c>
      <c r="AQ73" s="897" t="s">
        <v>447</v>
      </c>
      <c r="AR73" s="897" t="s">
        <v>447</v>
      </c>
      <c r="AS73" s="897" t="s">
        <v>447</v>
      </c>
      <c r="AT73" s="897" t="s">
        <v>447</v>
      </c>
      <c r="AU73" s="897" t="s">
        <v>447</v>
      </c>
      <c r="AV73" s="897" t="s">
        <v>447</v>
      </c>
      <c r="AW73" s="897" t="s">
        <v>447</v>
      </c>
      <c r="AX73" s="897" t="s">
        <v>447</v>
      </c>
      <c r="AY73" s="897" t="s">
        <v>447</v>
      </c>
      <c r="AZ73" s="897"/>
      <c r="BA73" s="897" t="s">
        <v>447</v>
      </c>
    </row>
    <row r="74" spans="1:56" s="927" customFormat="1" ht="33.75" customHeight="1">
      <c r="A74" s="919" t="s">
        <v>30</v>
      </c>
      <c r="B74" s="920" t="s">
        <v>478</v>
      </c>
      <c r="C74" s="954"/>
      <c r="D74" s="954"/>
      <c r="E74" s="856"/>
      <c r="F74" s="919"/>
      <c r="G74" s="919"/>
      <c r="H74" s="919"/>
      <c r="I74" s="919"/>
      <c r="J74" s="919"/>
      <c r="K74" s="919"/>
      <c r="L74" s="919"/>
      <c r="M74" s="919"/>
      <c r="N74" s="919"/>
      <c r="O74" s="919"/>
      <c r="P74" s="919"/>
      <c r="Q74" s="919"/>
      <c r="R74" s="919"/>
      <c r="S74" s="919"/>
      <c r="T74" s="919"/>
      <c r="U74" s="919"/>
      <c r="V74" s="919"/>
      <c r="W74" s="919"/>
      <c r="X74" s="926"/>
      <c r="Y74" s="919"/>
      <c r="Z74" s="919"/>
      <c r="AA74" s="919"/>
      <c r="AB74" s="919"/>
      <c r="AC74" s="919"/>
      <c r="AD74" s="919"/>
      <c r="AE74" s="919"/>
      <c r="AF74" s="919"/>
      <c r="AG74" s="919"/>
      <c r="AH74" s="919"/>
      <c r="AI74" s="919"/>
      <c r="AJ74" s="919"/>
      <c r="AK74" s="919"/>
      <c r="AL74" s="919"/>
      <c r="AM74" s="919"/>
      <c r="AN74" s="919"/>
      <c r="AO74" s="919"/>
      <c r="AP74" s="919"/>
      <c r="AQ74" s="919"/>
      <c r="AR74" s="919"/>
      <c r="AS74" s="919"/>
      <c r="AT74" s="919"/>
      <c r="AU74" s="919"/>
      <c r="AV74" s="919"/>
      <c r="AW74" s="919"/>
      <c r="AX74" s="919"/>
      <c r="AY74" s="919"/>
      <c r="AZ74" s="919"/>
      <c r="BA74" s="919"/>
    </row>
    <row r="75" spans="1:56" s="927" customFormat="1" ht="45.75" customHeight="1">
      <c r="A75" s="928" t="s">
        <v>127</v>
      </c>
      <c r="B75" s="929" t="s">
        <v>479</v>
      </c>
      <c r="C75" s="953" t="s">
        <v>480</v>
      </c>
      <c r="D75" s="953" t="s">
        <v>461</v>
      </c>
      <c r="E75" s="930"/>
      <c r="F75" s="950">
        <v>0</v>
      </c>
      <c r="G75" s="950">
        <v>0</v>
      </c>
      <c r="H75" s="950">
        <v>0</v>
      </c>
      <c r="I75" s="950">
        <v>0</v>
      </c>
      <c r="J75" s="950">
        <v>0</v>
      </c>
      <c r="K75" s="950">
        <v>0</v>
      </c>
      <c r="L75" s="950">
        <v>0</v>
      </c>
      <c r="M75" s="950">
        <v>0</v>
      </c>
      <c r="N75" s="950">
        <v>0</v>
      </c>
      <c r="O75" s="950">
        <v>0</v>
      </c>
      <c r="P75" s="950">
        <v>0</v>
      </c>
      <c r="Q75" s="950">
        <v>0</v>
      </c>
      <c r="R75" s="950">
        <v>0</v>
      </c>
      <c r="S75" s="950">
        <v>0</v>
      </c>
      <c r="T75" s="950">
        <v>0</v>
      </c>
      <c r="U75" s="950">
        <v>0</v>
      </c>
      <c r="V75" s="950">
        <v>0</v>
      </c>
      <c r="W75" s="950">
        <v>0</v>
      </c>
      <c r="X75" s="950">
        <v>0</v>
      </c>
      <c r="Y75" s="950">
        <v>0</v>
      </c>
      <c r="Z75" s="950">
        <v>0</v>
      </c>
      <c r="AA75" s="931">
        <f t="shared" ref="AA75:AC77" si="45">Z75</f>
        <v>0</v>
      </c>
      <c r="AB75" s="931">
        <f t="shared" si="45"/>
        <v>0</v>
      </c>
      <c r="AC75" s="931">
        <f t="shared" si="45"/>
        <v>0</v>
      </c>
      <c r="AD75" s="919"/>
      <c r="AE75" s="919"/>
      <c r="AF75" s="919"/>
      <c r="AG75" s="919"/>
      <c r="AH75" s="919"/>
      <c r="AI75" s="919"/>
      <c r="AJ75" s="919"/>
      <c r="AK75" s="919"/>
      <c r="AL75" s="919"/>
      <c r="AM75" s="919"/>
      <c r="AN75" s="919"/>
      <c r="AO75" s="919"/>
      <c r="AP75" s="919"/>
      <c r="AQ75" s="919"/>
      <c r="AR75" s="919"/>
      <c r="AS75" s="919"/>
      <c r="AT75" s="919"/>
      <c r="AU75" s="919"/>
      <c r="AV75" s="919"/>
      <c r="AW75" s="919"/>
      <c r="AX75" s="919"/>
      <c r="AY75" s="919"/>
      <c r="AZ75" s="919"/>
      <c r="BA75" s="919"/>
    </row>
    <row r="76" spans="1:56" s="938" customFormat="1" ht="44.25" customHeight="1">
      <c r="A76" s="932" t="s">
        <v>129</v>
      </c>
      <c r="B76" s="933" t="s">
        <v>481</v>
      </c>
      <c r="C76" s="955" t="s">
        <v>441</v>
      </c>
      <c r="D76" s="955" t="s">
        <v>461</v>
      </c>
      <c r="E76" s="934"/>
      <c r="F76" s="951">
        <f>Тариф_Новое!I17</f>
        <v>494.17</v>
      </c>
      <c r="G76" s="951">
        <f>Тариф_Новое!L17</f>
        <v>481.58</v>
      </c>
      <c r="H76" s="951">
        <f>Тариф_Новое!O17</f>
        <v>465.39</v>
      </c>
      <c r="I76" s="951">
        <f>Тариф_Новое!R17</f>
        <v>465.39</v>
      </c>
      <c r="J76" s="951">
        <f>Тариф_Новое!U17</f>
        <v>465.39</v>
      </c>
      <c r="K76" s="951">
        <f>Тариф_Новое!X17</f>
        <v>465.39</v>
      </c>
      <c r="L76" s="951">
        <f>Тариф_Новое!AA17</f>
        <v>465.39</v>
      </c>
      <c r="M76" s="951">
        <f>Тариф_Новое!AD17</f>
        <v>465.39</v>
      </c>
      <c r="N76" s="951">
        <f>Тариф_Новое!AG17</f>
        <v>465.39</v>
      </c>
      <c r="O76" s="951">
        <f>Тариф_Новое!AJ17</f>
        <v>465.39</v>
      </c>
      <c r="P76" s="951">
        <f>Тариф_Новое!AM17</f>
        <v>465.39</v>
      </c>
      <c r="Q76" s="951">
        <f>Тариф_Новое!AN17</f>
        <v>465.39</v>
      </c>
      <c r="R76" s="951">
        <f>Тариф_Новое!AS8</f>
        <v>465.39</v>
      </c>
      <c r="S76" s="951">
        <f>Тариф_Новое!AP17</f>
        <v>465.39</v>
      </c>
      <c r="T76" s="951">
        <f>Тариф_Новое!AQ17</f>
        <v>465.39</v>
      </c>
      <c r="U76" s="951">
        <f>Тариф_Новое!AR17</f>
        <v>0</v>
      </c>
      <c r="V76" s="951">
        <f>Тариф_Новое!AS17</f>
        <v>465.39</v>
      </c>
      <c r="W76" s="951">
        <f>Тариф_Новое!AT17</f>
        <v>0</v>
      </c>
      <c r="X76" s="951">
        <f>Тариф_Новое!AU17</f>
        <v>0</v>
      </c>
      <c r="Y76" s="951">
        <f>Тариф_Новое!AV17</f>
        <v>0</v>
      </c>
      <c r="Z76" s="951">
        <f>Тариф_Новое!AW17</f>
        <v>0</v>
      </c>
      <c r="AA76" s="936"/>
      <c r="AB76" s="936">
        <f t="shared" si="45"/>
        <v>0</v>
      </c>
      <c r="AC76" s="936">
        <f t="shared" si="45"/>
        <v>0</v>
      </c>
      <c r="AD76" s="937"/>
      <c r="AE76" s="937"/>
      <c r="AF76" s="937"/>
      <c r="AG76" s="937"/>
      <c r="AH76" s="937"/>
      <c r="AI76" s="937"/>
      <c r="AJ76" s="937"/>
      <c r="AK76" s="937"/>
      <c r="AL76" s="937"/>
      <c r="AM76" s="937"/>
      <c r="AN76" s="937"/>
      <c r="AO76" s="937"/>
      <c r="AP76" s="937"/>
      <c r="AQ76" s="937"/>
      <c r="AR76" s="937"/>
      <c r="AS76" s="937"/>
      <c r="AT76" s="937"/>
      <c r="AU76" s="937"/>
      <c r="AV76" s="937"/>
      <c r="AW76" s="937"/>
      <c r="AX76" s="937"/>
      <c r="AY76" s="937"/>
      <c r="AZ76" s="937"/>
      <c r="BA76" s="937"/>
    </row>
    <row r="77" spans="1:56" s="924" customFormat="1" ht="44.25" customHeight="1">
      <c r="A77" s="932" t="s">
        <v>131</v>
      </c>
      <c r="B77" s="933" t="s">
        <v>481</v>
      </c>
      <c r="C77" s="955" t="s">
        <v>92</v>
      </c>
      <c r="D77" s="955" t="s">
        <v>461</v>
      </c>
      <c r="E77" s="939"/>
      <c r="F77" s="951">
        <v>361.69</v>
      </c>
      <c r="G77" s="951">
        <v>342.61</v>
      </c>
      <c r="H77" s="951">
        <v>337.64</v>
      </c>
      <c r="I77" s="951">
        <f>H77</f>
        <v>337.64</v>
      </c>
      <c r="J77" s="951">
        <f t="shared" ref="J77:Z77" si="46">I77</f>
        <v>337.64</v>
      </c>
      <c r="K77" s="951">
        <f t="shared" si="46"/>
        <v>337.64</v>
      </c>
      <c r="L77" s="951">
        <f t="shared" si="46"/>
        <v>337.64</v>
      </c>
      <c r="M77" s="951">
        <f t="shared" si="46"/>
        <v>337.64</v>
      </c>
      <c r="N77" s="951">
        <f t="shared" si="46"/>
        <v>337.64</v>
      </c>
      <c r="O77" s="951">
        <f t="shared" si="46"/>
        <v>337.64</v>
      </c>
      <c r="P77" s="951">
        <f t="shared" si="46"/>
        <v>337.64</v>
      </c>
      <c r="Q77" s="951">
        <f t="shared" si="46"/>
        <v>337.64</v>
      </c>
      <c r="R77" s="951">
        <f t="shared" si="46"/>
        <v>337.64</v>
      </c>
      <c r="S77" s="951">
        <f t="shared" si="46"/>
        <v>337.64</v>
      </c>
      <c r="T77" s="951">
        <f t="shared" si="46"/>
        <v>337.64</v>
      </c>
      <c r="U77" s="951">
        <f t="shared" si="46"/>
        <v>337.64</v>
      </c>
      <c r="V77" s="951">
        <f t="shared" si="46"/>
        <v>337.64</v>
      </c>
      <c r="W77" s="951">
        <f t="shared" si="46"/>
        <v>337.64</v>
      </c>
      <c r="X77" s="951">
        <f t="shared" si="46"/>
        <v>337.64</v>
      </c>
      <c r="Y77" s="951">
        <f t="shared" si="46"/>
        <v>337.64</v>
      </c>
      <c r="Z77" s="951">
        <f t="shared" si="46"/>
        <v>337.64</v>
      </c>
      <c r="AA77" s="940"/>
      <c r="AB77" s="940">
        <f t="shared" si="45"/>
        <v>0</v>
      </c>
      <c r="AC77" s="940">
        <f t="shared" si="45"/>
        <v>0</v>
      </c>
      <c r="AD77" s="899"/>
      <c r="AE77" s="899"/>
      <c r="AF77" s="899"/>
      <c r="AG77" s="899"/>
      <c r="AH77" s="899"/>
      <c r="AI77" s="899"/>
      <c r="AJ77" s="899"/>
      <c r="AK77" s="899"/>
      <c r="AL77" s="899"/>
      <c r="AM77" s="899"/>
      <c r="AN77" s="899"/>
      <c r="AO77" s="899"/>
      <c r="AP77" s="899"/>
      <c r="AQ77" s="899"/>
      <c r="AR77" s="899"/>
      <c r="AS77" s="899"/>
      <c r="AT77" s="899"/>
      <c r="AU77" s="899"/>
      <c r="AV77" s="899"/>
      <c r="AW77" s="899"/>
      <c r="AX77" s="899"/>
      <c r="AY77" s="899"/>
      <c r="AZ77" s="899"/>
      <c r="BA77" s="899"/>
    </row>
    <row r="78" spans="1:56" s="924" customFormat="1" ht="54" customHeight="1">
      <c r="A78" s="928" t="s">
        <v>190</v>
      </c>
      <c r="B78" s="929" t="s">
        <v>482</v>
      </c>
      <c r="C78" s="953" t="s">
        <v>483</v>
      </c>
      <c r="D78" s="953" t="s">
        <v>461</v>
      </c>
      <c r="E78" s="899"/>
      <c r="F78" s="952">
        <f>F76/285</f>
        <v>1.7339298245614037</v>
      </c>
      <c r="G78" s="952">
        <f>G76/281.89</f>
        <v>1.7083968924048387</v>
      </c>
      <c r="H78" s="952">
        <f>H76/281</f>
        <v>1.6561921708185052</v>
      </c>
      <c r="I78" s="952">
        <f t="shared" ref="I78:R78" si="47">I76/281</f>
        <v>1.6561921708185052</v>
      </c>
      <c r="J78" s="952">
        <f t="shared" si="47"/>
        <v>1.6561921708185052</v>
      </c>
      <c r="K78" s="952">
        <f t="shared" si="47"/>
        <v>1.6561921708185052</v>
      </c>
      <c r="L78" s="952">
        <f t="shared" si="47"/>
        <v>1.6561921708185052</v>
      </c>
      <c r="M78" s="952">
        <f t="shared" si="47"/>
        <v>1.6561921708185052</v>
      </c>
      <c r="N78" s="952">
        <f t="shared" si="47"/>
        <v>1.6561921708185052</v>
      </c>
      <c r="O78" s="952">
        <f t="shared" si="47"/>
        <v>1.6561921708185052</v>
      </c>
      <c r="P78" s="952">
        <f t="shared" si="47"/>
        <v>1.6561921708185052</v>
      </c>
      <c r="Q78" s="952">
        <f t="shared" si="47"/>
        <v>1.6561921708185052</v>
      </c>
      <c r="R78" s="952">
        <f t="shared" si="47"/>
        <v>1.6561921708185052</v>
      </c>
      <c r="S78" s="899"/>
      <c r="T78" s="899"/>
      <c r="U78" s="899"/>
      <c r="V78" s="899"/>
      <c r="W78" s="899"/>
      <c r="X78" s="899"/>
      <c r="Y78" s="899"/>
      <c r="Z78" s="899"/>
      <c r="AA78" s="899">
        <f t="shared" ref="AA78:AC79" si="48">AA76/555.2</f>
        <v>0</v>
      </c>
      <c r="AB78" s="899">
        <f t="shared" si="48"/>
        <v>0</v>
      </c>
      <c r="AC78" s="899">
        <f t="shared" si="48"/>
        <v>0</v>
      </c>
      <c r="AD78" s="899"/>
      <c r="AE78" s="899"/>
      <c r="AF78" s="899"/>
      <c r="AG78" s="899"/>
      <c r="AH78" s="899"/>
      <c r="AI78" s="899"/>
      <c r="AJ78" s="899"/>
      <c r="AK78" s="899"/>
      <c r="AL78" s="899"/>
      <c r="AM78" s="899"/>
      <c r="AN78" s="899"/>
      <c r="AO78" s="899"/>
      <c r="AP78" s="899"/>
      <c r="AQ78" s="899"/>
      <c r="AR78" s="899"/>
      <c r="AS78" s="899"/>
      <c r="AT78" s="899"/>
      <c r="AU78" s="899"/>
      <c r="AV78" s="899"/>
      <c r="AW78" s="899"/>
      <c r="AX78" s="899"/>
      <c r="AY78" s="899"/>
      <c r="AZ78" s="899"/>
      <c r="BA78" s="899"/>
      <c r="BB78" s="924" t="s">
        <v>484</v>
      </c>
    </row>
    <row r="79" spans="1:56" s="924" customFormat="1" ht="54" customHeight="1">
      <c r="A79" s="928" t="s">
        <v>191</v>
      </c>
      <c r="B79" s="929" t="s">
        <v>485</v>
      </c>
      <c r="C79" s="953" t="s">
        <v>486</v>
      </c>
      <c r="D79" s="953" t="s">
        <v>461</v>
      </c>
      <c r="E79" s="899"/>
      <c r="F79" s="952">
        <f>F77/285</f>
        <v>1.2690877192982457</v>
      </c>
      <c r="G79" s="952">
        <f>G77/281.89</f>
        <v>1.2154031714498563</v>
      </c>
      <c r="H79" s="952">
        <f>H77/281</f>
        <v>1.2015658362989323</v>
      </c>
      <c r="I79" s="952">
        <f t="shared" ref="I79:R79" si="49">I77/281</f>
        <v>1.2015658362989323</v>
      </c>
      <c r="J79" s="952">
        <f t="shared" si="49"/>
        <v>1.2015658362989323</v>
      </c>
      <c r="K79" s="952">
        <f t="shared" si="49"/>
        <v>1.2015658362989323</v>
      </c>
      <c r="L79" s="952">
        <f t="shared" si="49"/>
        <v>1.2015658362989323</v>
      </c>
      <c r="M79" s="952">
        <f t="shared" si="49"/>
        <v>1.2015658362989323</v>
      </c>
      <c r="N79" s="952">
        <f t="shared" si="49"/>
        <v>1.2015658362989323</v>
      </c>
      <c r="O79" s="952">
        <f t="shared" si="49"/>
        <v>1.2015658362989323</v>
      </c>
      <c r="P79" s="952">
        <f t="shared" si="49"/>
        <v>1.2015658362989323</v>
      </c>
      <c r="Q79" s="952">
        <f t="shared" si="49"/>
        <v>1.2015658362989323</v>
      </c>
      <c r="R79" s="952">
        <f t="shared" si="49"/>
        <v>1.2015658362989323</v>
      </c>
      <c r="S79" s="899"/>
      <c r="T79" s="899"/>
      <c r="U79" s="899"/>
      <c r="V79" s="899"/>
      <c r="W79" s="899"/>
      <c r="X79" s="899"/>
      <c r="Y79" s="899"/>
      <c r="Z79" s="899"/>
      <c r="AA79" s="899">
        <f t="shared" si="48"/>
        <v>0</v>
      </c>
      <c r="AB79" s="899">
        <f t="shared" si="48"/>
        <v>0</v>
      </c>
      <c r="AC79" s="899">
        <f t="shared" si="48"/>
        <v>0</v>
      </c>
      <c r="AD79" s="899"/>
      <c r="AE79" s="899"/>
      <c r="AF79" s="899"/>
      <c r="AG79" s="899"/>
      <c r="AH79" s="899"/>
      <c r="AI79" s="899"/>
      <c r="AJ79" s="899"/>
      <c r="AK79" s="899"/>
      <c r="AL79" s="899"/>
      <c r="AM79" s="899"/>
      <c r="AN79" s="899"/>
      <c r="AO79" s="899"/>
      <c r="AP79" s="899"/>
      <c r="AQ79" s="899"/>
      <c r="AR79" s="899"/>
      <c r="AS79" s="899"/>
      <c r="AT79" s="899"/>
      <c r="AU79" s="899"/>
      <c r="AV79" s="899"/>
      <c r="AW79" s="899"/>
      <c r="AX79" s="899"/>
      <c r="AY79" s="899"/>
      <c r="AZ79" s="899"/>
      <c r="BA79" s="899"/>
    </row>
    <row r="80" spans="1:56" s="927" customFormat="1" ht="41.25" customHeight="1">
      <c r="A80" s="941" t="s">
        <v>487</v>
      </c>
      <c r="B80" s="920" t="s">
        <v>488</v>
      </c>
      <c r="C80" s="954" t="s">
        <v>58</v>
      </c>
      <c r="D80" s="942" t="s">
        <v>447</v>
      </c>
      <c r="E80" s="943">
        <f>'[83]Тариф ЦК'!J100</f>
        <v>0</v>
      </c>
      <c r="F80" s="944">
        <v>0.1862</v>
      </c>
      <c r="G80" s="944">
        <v>0.2243</v>
      </c>
      <c r="H80" s="944">
        <v>0.19289999999999999</v>
      </c>
      <c r="I80" s="944">
        <v>0.17299999999999999</v>
      </c>
      <c r="J80" s="944">
        <v>0.1489</v>
      </c>
      <c r="K80" s="944">
        <v>0.1258</v>
      </c>
      <c r="L80" s="944">
        <v>0.1021</v>
      </c>
      <c r="M80" s="944">
        <v>7.7700000000000005E-2</v>
      </c>
      <c r="N80" s="944">
        <v>5.28E-2</v>
      </c>
      <c r="O80" s="944">
        <v>2.7300000000000001E-2</v>
      </c>
      <c r="P80" s="944">
        <v>7.3000000000000001E-3</v>
      </c>
      <c r="Q80" s="944">
        <v>0</v>
      </c>
      <c r="R80" s="944">
        <f ca="1">Тариф_Новое!AS103/Тариф_Новое!AS106</f>
        <v>0</v>
      </c>
      <c r="S80" s="944"/>
      <c r="T80" s="944"/>
      <c r="U80" s="944"/>
      <c r="V80" s="944"/>
      <c r="W80" s="944"/>
      <c r="X80" s="945"/>
      <c r="Y80" s="944"/>
      <c r="Z80" s="944"/>
      <c r="AA80" s="944"/>
      <c r="AB80" s="944"/>
      <c r="AC80" s="944"/>
      <c r="AD80" s="944">
        <f>'[77]Тариф БМК Михалево'!CJ105</f>
        <v>0</v>
      </c>
      <c r="AE80" s="944">
        <f>'[77]Тариф БМК Михалево'!CM105</f>
        <v>0</v>
      </c>
      <c r="AF80" s="944">
        <f>'[77]Тариф БМК Михалево'!CP105</f>
        <v>0</v>
      </c>
      <c r="AG80" s="944">
        <f>'[77]Тариф БМК Михалево'!CS105</f>
        <v>0</v>
      </c>
      <c r="AH80" s="944">
        <f>'[77]Тариф БМК Михалево'!CV105</f>
        <v>0</v>
      </c>
      <c r="AI80" s="944">
        <f>'[77]Тариф БМК Михалево'!CY105</f>
        <v>0</v>
      </c>
      <c r="AJ80" s="944">
        <f>'[77]Тариф БМК Михалево'!DB105</f>
        <v>0</v>
      </c>
      <c r="AK80" s="944">
        <f>'[77]Тариф БМК Михалево'!DE105</f>
        <v>0</v>
      </c>
      <c r="AL80" s="944">
        <f>'[77]Тариф БМК Михалево'!DH105</f>
        <v>0</v>
      </c>
      <c r="AM80" s="944">
        <f>'[77]Тариф БМК Михалево'!DK105</f>
        <v>0</v>
      </c>
      <c r="AN80" s="944">
        <f>'[77]Тариф БМК Михалево'!DN105</f>
        <v>0</v>
      </c>
      <c r="AO80" s="946">
        <f>'[77]Тариф БМК Михалево'!DQ105</f>
        <v>0</v>
      </c>
      <c r="AP80" s="944">
        <f>'[77]Тариф БМК Михалево'!DT105</f>
        <v>0</v>
      </c>
      <c r="AQ80" s="944">
        <f>'[77]Тариф БМК Михалево'!DW105</f>
        <v>0</v>
      </c>
      <c r="AR80" s="944">
        <f>'[77]Тариф БМК Михалево'!DZ105</f>
        <v>0</v>
      </c>
      <c r="AS80" s="944">
        <f>'[77]Тариф БМК Михалево'!EC105</f>
        <v>0</v>
      </c>
      <c r="AT80" s="944">
        <f>'[77]Тариф БМК Михалево'!EF105</f>
        <v>0</v>
      </c>
      <c r="AU80" s="944">
        <f>'[77]Тариф БМК Михалево'!EI105</f>
        <v>0</v>
      </c>
      <c r="AV80" s="944">
        <f>'[77]Тариф БМК Михалево'!EL105</f>
        <v>0</v>
      </c>
      <c r="AW80" s="944">
        <f>'[77]Тариф БМК Михалево'!EO105</f>
        <v>0</v>
      </c>
      <c r="AX80" s="944">
        <f>'[77]Тариф БМК Михалево'!ER105</f>
        <v>0</v>
      </c>
      <c r="AY80" s="944">
        <f>'[77]Тариф БМК Михалево'!EU105</f>
        <v>0</v>
      </c>
      <c r="AZ80" s="944">
        <f>'[77]Тариф БМК Михалево'!EX105</f>
        <v>0</v>
      </c>
      <c r="BA80" s="944">
        <f>'[77]Тариф БМК Михалево'!FA105</f>
        <v>0</v>
      </c>
    </row>
    <row r="82" spans="1:45">
      <c r="A82" s="760"/>
      <c r="B82" s="1805" t="s">
        <v>341</v>
      </c>
      <c r="C82" s="1805"/>
      <c r="E82" s="760"/>
      <c r="F82" s="760"/>
      <c r="G82" s="761"/>
      <c r="H82" s="761"/>
      <c r="I82" s="761"/>
      <c r="J82" s="762"/>
      <c r="K82" s="1805" t="s">
        <v>342</v>
      </c>
      <c r="L82" s="1805"/>
      <c r="M82" s="1805"/>
      <c r="N82" s="1805"/>
      <c r="S82" s="761"/>
      <c r="T82" s="761"/>
      <c r="U82" s="762"/>
      <c r="V82" s="762"/>
      <c r="W82" s="762"/>
      <c r="X82" s="762"/>
      <c r="Y82" s="762"/>
      <c r="Z82" s="762"/>
    </row>
    <row r="83" spans="1:45" ht="23.25" customHeight="1">
      <c r="A83" s="760"/>
      <c r="B83" s="760"/>
      <c r="C83" s="763"/>
      <c r="D83" s="1798"/>
      <c r="E83" s="1798"/>
      <c r="F83" s="1798"/>
      <c r="G83" s="761"/>
      <c r="H83" s="761"/>
      <c r="I83" s="761"/>
      <c r="J83" s="762"/>
      <c r="K83" s="762"/>
      <c r="L83" s="764" t="s">
        <v>343</v>
      </c>
      <c r="M83" s="762"/>
      <c r="N83" s="761"/>
      <c r="P83" s="764"/>
      <c r="Q83" s="764"/>
      <c r="R83" s="764"/>
      <c r="S83" s="761"/>
      <c r="T83" s="761"/>
      <c r="U83" s="762"/>
      <c r="V83" s="762"/>
      <c r="W83" s="762"/>
      <c r="X83" s="762"/>
      <c r="Y83" s="762"/>
      <c r="Z83" s="762"/>
      <c r="AA83" s="769"/>
      <c r="AB83" s="769"/>
      <c r="AC83" s="769"/>
      <c r="AD83" s="769"/>
      <c r="AL83" s="774">
        <f>R83</f>
        <v>0</v>
      </c>
      <c r="AS83" s="774">
        <f>Y83</f>
        <v>0</v>
      </c>
    </row>
    <row r="84" spans="1:45">
      <c r="A84" s="760"/>
      <c r="B84" s="1799" t="s">
        <v>344</v>
      </c>
      <c r="C84" s="1799"/>
      <c r="D84" s="1799"/>
      <c r="E84" s="760"/>
      <c r="F84" s="760"/>
      <c r="G84" s="761"/>
      <c r="H84" s="761"/>
      <c r="I84" s="761"/>
      <c r="J84" s="762"/>
      <c r="K84" s="762"/>
      <c r="L84" s="1800" t="s">
        <v>345</v>
      </c>
      <c r="M84" s="1800"/>
      <c r="N84" s="761"/>
      <c r="Q84" s="760" t="s">
        <v>346</v>
      </c>
      <c r="R84" s="760"/>
      <c r="S84" s="761"/>
      <c r="T84" s="761"/>
      <c r="U84" s="762"/>
      <c r="V84" s="762"/>
      <c r="W84" s="762"/>
      <c r="X84" s="762"/>
      <c r="Y84" s="762"/>
      <c r="Z84" s="762"/>
    </row>
    <row r="85" spans="1:45">
      <c r="A85" s="760"/>
      <c r="B85" s="760"/>
      <c r="C85" s="765"/>
      <c r="D85" s="766"/>
      <c r="E85" s="760"/>
      <c r="F85" s="760"/>
      <c r="G85" s="761"/>
      <c r="H85" s="761"/>
      <c r="I85" s="761"/>
      <c r="J85" s="760"/>
      <c r="K85" s="760"/>
      <c r="L85" s="761"/>
      <c r="M85" s="761"/>
      <c r="N85" s="761"/>
      <c r="O85" s="761"/>
      <c r="P85" s="761"/>
      <c r="Q85" s="761"/>
      <c r="R85" s="761"/>
      <c r="S85" s="761"/>
      <c r="T85" s="761"/>
      <c r="U85" s="762"/>
      <c r="V85" s="762"/>
      <c r="W85" s="762"/>
      <c r="X85" s="762"/>
      <c r="Y85" s="762"/>
      <c r="Z85" s="762"/>
    </row>
    <row r="86" spans="1:45">
      <c r="A86" s="760"/>
      <c r="B86" s="760"/>
      <c r="C86" s="765"/>
      <c r="D86" s="766"/>
      <c r="E86" s="760"/>
      <c r="F86" s="760"/>
      <c r="G86" s="761"/>
      <c r="H86" s="761"/>
      <c r="I86" s="761"/>
      <c r="J86" s="760"/>
      <c r="K86" s="760"/>
      <c r="L86" s="761"/>
      <c r="M86" s="761"/>
      <c r="N86" s="761"/>
      <c r="O86" s="761"/>
      <c r="P86" s="761"/>
      <c r="Q86" s="761"/>
      <c r="R86" s="761"/>
      <c r="S86" s="761"/>
      <c r="T86" s="761"/>
      <c r="U86" s="762"/>
      <c r="V86" s="762"/>
      <c r="W86" s="762"/>
      <c r="X86" s="762"/>
      <c r="Y86" s="762"/>
      <c r="Z86" s="762"/>
    </row>
    <row r="87" spans="1:45">
      <c r="A87" s="760"/>
      <c r="B87" s="760"/>
      <c r="C87" s="761" t="s">
        <v>347</v>
      </c>
      <c r="D87" s="761"/>
      <c r="E87" s="761"/>
      <c r="F87" s="761"/>
      <c r="G87" s="761"/>
      <c r="H87" s="761"/>
      <c r="I87" s="761"/>
      <c r="J87" s="760"/>
      <c r="K87" s="760"/>
      <c r="L87" s="761"/>
      <c r="M87" s="761"/>
      <c r="N87" s="761"/>
      <c r="O87" s="761"/>
      <c r="P87" s="761"/>
      <c r="Q87" s="761"/>
      <c r="R87" s="761"/>
      <c r="S87" s="761"/>
      <c r="T87" s="761"/>
      <c r="U87" s="762"/>
      <c r="V87" s="762"/>
      <c r="W87" s="762"/>
      <c r="X87" s="762"/>
      <c r="Y87" s="762"/>
      <c r="Z87" s="762"/>
    </row>
    <row r="88" spans="1:45">
      <c r="F88" s="947"/>
      <c r="G88" s="948"/>
      <c r="H88" s="948"/>
      <c r="I88" s="948"/>
      <c r="J88" s="948"/>
      <c r="K88" s="948"/>
      <c r="L88" s="948"/>
      <c r="M88" s="948"/>
      <c r="N88" s="948"/>
      <c r="O88" s="948"/>
    </row>
  </sheetData>
  <mergeCells count="24">
    <mergeCell ref="D83:F83"/>
    <mergeCell ref="B84:D84"/>
    <mergeCell ref="L84:M84"/>
    <mergeCell ref="A68:A69"/>
    <mergeCell ref="B68:B69"/>
    <mergeCell ref="C68:C69"/>
    <mergeCell ref="D68:D69"/>
    <mergeCell ref="G68:O68"/>
    <mergeCell ref="B82:C82"/>
    <mergeCell ref="K82:N82"/>
    <mergeCell ref="B48:B49"/>
    <mergeCell ref="C48:C49"/>
    <mergeCell ref="A60:A61"/>
    <mergeCell ref="B60:B61"/>
    <mergeCell ref="A62:A63"/>
    <mergeCell ref="B62:B63"/>
    <mergeCell ref="A6:A7"/>
    <mergeCell ref="B6:B7"/>
    <mergeCell ref="C6:C7"/>
    <mergeCell ref="A1:Z1"/>
    <mergeCell ref="A2:Z2"/>
    <mergeCell ref="A3:Z3"/>
    <mergeCell ref="C4:Z4"/>
    <mergeCell ref="A5:S5"/>
  </mergeCells>
  <pageMargins left="0.7" right="0.7" top="0.75" bottom="0.75" header="0.3" footer="0.3"/>
  <pageSetup paperSize="9" scale="8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5"/>
  <sheetViews>
    <sheetView view="pageBreakPreview" zoomScaleNormal="100" zoomScaleSheetLayoutView="100" workbookViewId="0">
      <selection activeCell="AI2" sqref="AI1:AI1048576"/>
    </sheetView>
  </sheetViews>
  <sheetFormatPr defaultColWidth="9.140625" defaultRowHeight="12" outlineLevelCol="1"/>
  <cols>
    <col min="1" max="1" width="4" style="760" customWidth="1"/>
    <col min="2" max="2" width="15.140625" style="760" customWidth="1"/>
    <col min="3" max="11" width="5" style="760" hidden="1" customWidth="1"/>
    <col min="12" max="13" width="3.85546875" style="760" hidden="1" customWidth="1"/>
    <col min="14" max="14" width="4.140625" style="760" hidden="1" customWidth="1"/>
    <col min="15" max="25" width="3.85546875" style="760" hidden="1" customWidth="1"/>
    <col min="26" max="34" width="4" style="760" hidden="1" customWidth="1"/>
    <col min="35" max="35" width="4.42578125" style="760" customWidth="1" outlineLevel="1"/>
    <col min="36" max="43" width="3.7109375" style="760" customWidth="1" outlineLevel="1"/>
    <col min="44" max="44" width="4.85546875" style="760" customWidth="1" outlineLevel="1"/>
    <col min="45" max="52" width="3.28515625" style="760" customWidth="1" outlineLevel="1"/>
    <col min="53" max="16384" width="9.140625" style="760"/>
  </cols>
  <sheetData>
    <row r="1" spans="1:52">
      <c r="A1" s="1806" t="s">
        <v>508</v>
      </c>
      <c r="B1" s="1806"/>
      <c r="C1" s="1806"/>
      <c r="D1" s="1806"/>
      <c r="E1" s="1806"/>
      <c r="F1" s="1806"/>
      <c r="G1" s="1806"/>
      <c r="H1" s="1806"/>
      <c r="I1" s="1806"/>
      <c r="J1" s="1806"/>
      <c r="K1" s="1806"/>
      <c r="L1" s="1806"/>
      <c r="M1" s="1806"/>
      <c r="N1" s="1806"/>
      <c r="O1" s="1806"/>
      <c r="P1" s="1806"/>
      <c r="Q1" s="1806"/>
      <c r="R1" s="1806"/>
      <c r="S1" s="1806"/>
      <c r="T1" s="1806"/>
      <c r="U1" s="1806"/>
      <c r="V1" s="1806"/>
      <c r="W1" s="1806"/>
      <c r="X1" s="1806"/>
      <c r="Y1" s="1806"/>
      <c r="Z1" s="1806"/>
      <c r="AA1" s="1806"/>
      <c r="AB1" s="1806"/>
      <c r="AC1" s="1806"/>
      <c r="AD1" s="1806"/>
      <c r="AE1" s="1806"/>
      <c r="AF1" s="1806"/>
      <c r="AG1" s="1806"/>
      <c r="AH1" s="1806"/>
      <c r="AI1" s="1806"/>
      <c r="AJ1" s="1806"/>
      <c r="AK1" s="1806"/>
      <c r="AL1" s="1806"/>
      <c r="AM1" s="1806"/>
      <c r="AN1" s="1806"/>
      <c r="AO1" s="1806"/>
      <c r="AP1" s="1806"/>
      <c r="AQ1" s="1806"/>
      <c r="AR1" s="1806"/>
      <c r="AS1" s="1806"/>
      <c r="AT1" s="1806"/>
      <c r="AU1" s="1806"/>
      <c r="AV1" s="1806"/>
      <c r="AW1" s="1806"/>
      <c r="AX1" s="1806"/>
      <c r="AY1" s="1806"/>
      <c r="AZ1" s="1806"/>
    </row>
    <row r="3" spans="1:52">
      <c r="A3" s="1807" t="str">
        <f>Прил_6.3!A2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3" s="1807"/>
      <c r="C3" s="1807"/>
      <c r="D3" s="1807"/>
      <c r="E3" s="1807"/>
      <c r="F3" s="1807"/>
      <c r="G3" s="1807"/>
      <c r="H3" s="1807"/>
      <c r="I3" s="1807"/>
      <c r="J3" s="1807"/>
      <c r="K3" s="1807"/>
      <c r="L3" s="1807"/>
      <c r="M3" s="1807"/>
      <c r="N3" s="1807"/>
      <c r="O3" s="1807"/>
      <c r="P3" s="1807"/>
      <c r="Q3" s="1807"/>
      <c r="R3" s="1807"/>
      <c r="S3" s="1807"/>
      <c r="T3" s="1807"/>
      <c r="U3" s="1807"/>
      <c r="V3" s="1807"/>
      <c r="W3" s="1807"/>
      <c r="X3" s="1807"/>
      <c r="Y3" s="1807"/>
      <c r="Z3" s="1807"/>
      <c r="AA3" s="1807"/>
      <c r="AB3" s="1807"/>
      <c r="AC3" s="1807"/>
      <c r="AD3" s="1807"/>
      <c r="AE3" s="1807"/>
      <c r="AF3" s="1807"/>
      <c r="AG3" s="1807"/>
      <c r="AH3" s="1807"/>
      <c r="AI3" s="1807"/>
      <c r="AJ3" s="1807"/>
      <c r="AK3" s="1807"/>
      <c r="AL3" s="1807"/>
      <c r="AM3" s="1807"/>
      <c r="AN3" s="1807"/>
      <c r="AO3" s="1807"/>
      <c r="AP3" s="1807"/>
      <c r="AQ3" s="1807"/>
      <c r="AR3" s="1807"/>
      <c r="AS3" s="1807"/>
      <c r="AT3" s="1807"/>
      <c r="AU3" s="1807"/>
      <c r="AV3" s="1807"/>
      <c r="AW3" s="1807"/>
      <c r="AX3" s="1807"/>
      <c r="AY3" s="1807"/>
      <c r="AZ3" s="1807"/>
    </row>
    <row r="6" spans="1:52">
      <c r="A6" s="1808" t="str">
        <f>Прил_7.2!A6</f>
        <v>Плановые значения показателей деятельности Концессионера по виду деятельности</v>
      </c>
      <c r="B6" s="1808"/>
      <c r="C6" s="1808"/>
      <c r="D6" s="1808"/>
      <c r="E6" s="1808"/>
      <c r="F6" s="1808"/>
      <c r="G6" s="1808"/>
      <c r="H6" s="1808"/>
      <c r="I6" s="1808"/>
      <c r="J6" s="1808"/>
      <c r="K6" s="1808"/>
      <c r="L6" s="1808"/>
      <c r="M6" s="1808"/>
      <c r="N6" s="1808"/>
      <c r="O6" s="1808"/>
      <c r="P6" s="1808"/>
      <c r="Q6" s="1808"/>
      <c r="R6" s="1808"/>
      <c r="S6" s="1808"/>
      <c r="T6" s="1808"/>
      <c r="U6" s="1808"/>
      <c r="V6" s="1808"/>
      <c r="W6" s="1808"/>
      <c r="X6" s="1808"/>
      <c r="Y6" s="1808"/>
      <c r="Z6" s="1808"/>
      <c r="AA6" s="1808"/>
      <c r="AB6" s="1808"/>
      <c r="AC6" s="1808"/>
      <c r="AD6" s="1808"/>
      <c r="AE6" s="1808"/>
      <c r="AF6" s="1808"/>
      <c r="AG6" s="1808"/>
      <c r="AH6" s="1808"/>
      <c r="AI6" s="1808"/>
      <c r="AJ6" s="1808"/>
      <c r="AK6" s="1808"/>
      <c r="AL6" s="1808"/>
      <c r="AM6" s="1808"/>
      <c r="AN6" s="1808"/>
      <c r="AO6" s="1808"/>
      <c r="AP6" s="1808"/>
      <c r="AQ6" s="1808"/>
      <c r="AR6" s="1808"/>
      <c r="AS6" s="1808"/>
      <c r="AT6" s="1808"/>
      <c r="AU6" s="1808"/>
      <c r="AV6" s="1808"/>
      <c r="AW6" s="1808"/>
      <c r="AX6" s="1808"/>
      <c r="AY6" s="1808"/>
      <c r="AZ6" s="1808"/>
    </row>
    <row r="7" spans="1:52">
      <c r="A7" s="1809"/>
      <c r="B7" s="1809"/>
      <c r="C7" s="1809"/>
      <c r="D7" s="1809"/>
      <c r="E7" s="1809"/>
      <c r="F7" s="1809"/>
      <c r="G7" s="1809"/>
      <c r="H7" s="1809"/>
      <c r="I7" s="1809"/>
      <c r="J7" s="1809"/>
      <c r="K7" s="1809"/>
      <c r="L7" s="1809"/>
      <c r="M7" s="1809"/>
      <c r="N7" s="1809"/>
      <c r="O7" s="1809"/>
      <c r="P7" s="1809"/>
      <c r="Q7" s="1809"/>
      <c r="R7" s="1809"/>
      <c r="S7" s="1809"/>
      <c r="T7" s="1809"/>
      <c r="U7" s="1809"/>
      <c r="V7" s="1809"/>
      <c r="W7" s="1809"/>
      <c r="X7" s="1809"/>
      <c r="Y7" s="1809"/>
      <c r="Z7" s="1809"/>
      <c r="AA7" s="1809"/>
      <c r="AB7" s="1809"/>
      <c r="AC7" s="1809"/>
      <c r="AD7" s="1809"/>
      <c r="AE7" s="1809"/>
      <c r="AF7" s="1809"/>
      <c r="AG7" s="1809"/>
      <c r="AH7" s="1809"/>
      <c r="AI7" s="1809"/>
      <c r="AJ7" s="1809"/>
      <c r="AK7" s="1809"/>
      <c r="AL7" s="1809"/>
      <c r="AM7" s="1809"/>
      <c r="AN7" s="1809"/>
      <c r="AO7" s="1809"/>
      <c r="AP7" s="1809"/>
      <c r="AQ7" s="1809"/>
      <c r="AR7" s="1809"/>
      <c r="AS7" s="1809"/>
      <c r="AT7" s="1809"/>
      <c r="AU7" s="1809"/>
      <c r="AV7" s="1809"/>
      <c r="AW7" s="1809"/>
      <c r="AX7" s="1809"/>
      <c r="AY7" s="1809"/>
      <c r="AZ7" s="1809"/>
    </row>
    <row r="8" spans="1:52" s="957" customFormat="1">
      <c r="A8" s="956"/>
      <c r="B8" s="1810"/>
      <c r="C8" s="1810"/>
      <c r="D8" s="1810"/>
      <c r="E8" s="1810"/>
      <c r="F8" s="1810"/>
      <c r="G8" s="1810"/>
      <c r="H8" s="1810"/>
      <c r="I8" s="1810"/>
      <c r="J8" s="1810"/>
      <c r="K8" s="1810"/>
      <c r="L8" s="1810"/>
      <c r="M8" s="1811" t="str">
        <f>Прил_6.3!C4</f>
        <v>передача тепловой энергии по сетям теплоснабжения с. Новое Приволжского района</v>
      </c>
      <c r="N8" s="1811"/>
      <c r="O8" s="1811"/>
      <c r="P8" s="1811"/>
      <c r="Q8" s="1811"/>
      <c r="R8" s="1811"/>
      <c r="S8" s="1811"/>
      <c r="T8" s="1811"/>
      <c r="U8" s="1811"/>
      <c r="V8" s="1811"/>
      <c r="W8" s="1811"/>
      <c r="X8" s="1811"/>
      <c r="Y8" s="1811"/>
      <c r="Z8" s="1811"/>
      <c r="AA8" s="1811"/>
      <c r="AB8" s="1811"/>
      <c r="AC8" s="1811"/>
      <c r="AD8" s="1811"/>
      <c r="AE8" s="1811"/>
      <c r="AF8" s="1811"/>
      <c r="AG8" s="1811"/>
      <c r="AH8" s="1811"/>
      <c r="AI8" s="1811"/>
      <c r="AJ8" s="1811"/>
      <c r="AK8" s="1811"/>
      <c r="AL8" s="1811"/>
      <c r="AM8" s="1811"/>
      <c r="AN8" s="1811"/>
      <c r="AO8" s="1811"/>
      <c r="AP8" s="1811"/>
      <c r="AQ8" s="1811"/>
      <c r="AR8" s="1811"/>
      <c r="AS8" s="1811"/>
      <c r="AT8" s="1811"/>
      <c r="AU8" s="1811"/>
      <c r="AV8" s="1811"/>
      <c r="AW8" s="1811"/>
      <c r="AX8" s="1811"/>
      <c r="AY8" s="1811"/>
      <c r="AZ8" s="1811"/>
    </row>
    <row r="9" spans="1:52">
      <c r="A9" s="958"/>
      <c r="B9" s="958"/>
      <c r="C9" s="958"/>
      <c r="D9" s="958"/>
      <c r="E9" s="958"/>
      <c r="F9" s="958"/>
      <c r="G9" s="958"/>
      <c r="H9" s="958"/>
      <c r="I9" s="958"/>
    </row>
    <row r="10" spans="1:52">
      <c r="A10" s="1812" t="s">
        <v>492</v>
      </c>
      <c r="B10" s="1812" t="s">
        <v>493</v>
      </c>
      <c r="C10" s="1815" t="s">
        <v>494</v>
      </c>
      <c r="D10" s="1816"/>
      <c r="E10" s="1816"/>
      <c r="F10" s="1816"/>
      <c r="G10" s="1816"/>
      <c r="H10" s="1816"/>
      <c r="I10" s="1816"/>
      <c r="J10" s="1816"/>
      <c r="K10" s="1816"/>
      <c r="L10" s="1816"/>
      <c r="M10" s="1816"/>
      <c r="N10" s="1816"/>
      <c r="O10" s="1816"/>
      <c r="P10" s="1816"/>
      <c r="Q10" s="1816"/>
      <c r="R10" s="1816"/>
      <c r="S10" s="1816"/>
      <c r="T10" s="1816"/>
      <c r="U10" s="1816"/>
      <c r="V10" s="1816"/>
      <c r="W10" s="1816"/>
      <c r="X10" s="1816"/>
      <c r="Y10" s="1817"/>
      <c r="Z10" s="1815" t="s">
        <v>495</v>
      </c>
      <c r="AA10" s="1816"/>
      <c r="AB10" s="1816"/>
      <c r="AC10" s="1816"/>
      <c r="AD10" s="1816"/>
      <c r="AE10" s="1816"/>
      <c r="AF10" s="1816"/>
      <c r="AG10" s="1816"/>
      <c r="AH10" s="1816"/>
      <c r="AI10" s="1816" t="str">
        <f>Z10</f>
        <v>Показатели энергетической эффективности</v>
      </c>
      <c r="AJ10" s="1816"/>
      <c r="AK10" s="1816"/>
      <c r="AL10" s="1816"/>
      <c r="AM10" s="1816"/>
      <c r="AN10" s="1816"/>
      <c r="AO10" s="1816"/>
      <c r="AP10" s="1816"/>
      <c r="AQ10" s="1816"/>
      <c r="AR10" s="1816"/>
      <c r="AS10" s="1816"/>
      <c r="AT10" s="1816"/>
      <c r="AU10" s="1816"/>
      <c r="AV10" s="1816"/>
      <c r="AW10" s="1816"/>
      <c r="AX10" s="1816"/>
      <c r="AY10" s="1816"/>
      <c r="AZ10" s="1816"/>
    </row>
    <row r="11" spans="1:52" ht="56.25" customHeight="1">
      <c r="A11" s="1813"/>
      <c r="B11" s="1813"/>
      <c r="C11" s="1815" t="s">
        <v>496</v>
      </c>
      <c r="D11" s="1816"/>
      <c r="E11" s="1816"/>
      <c r="F11" s="1816"/>
      <c r="G11" s="1816"/>
      <c r="H11" s="1816"/>
      <c r="I11" s="1816"/>
      <c r="J11" s="1816"/>
      <c r="K11" s="1816"/>
      <c r="L11" s="1816"/>
      <c r="M11" s="1817"/>
      <c r="N11" s="1815" t="s">
        <v>497</v>
      </c>
      <c r="O11" s="1816"/>
      <c r="P11" s="1816"/>
      <c r="Q11" s="1816"/>
      <c r="R11" s="1816"/>
      <c r="S11" s="1816"/>
      <c r="T11" s="1816"/>
      <c r="U11" s="1816"/>
      <c r="V11" s="1816"/>
      <c r="W11" s="1816"/>
      <c r="X11" s="1816"/>
      <c r="Y11" s="1817"/>
      <c r="Z11" s="1815" t="s">
        <v>498</v>
      </c>
      <c r="AA11" s="1816"/>
      <c r="AB11" s="1816"/>
      <c r="AC11" s="1816"/>
      <c r="AD11" s="1816"/>
      <c r="AE11" s="1816"/>
      <c r="AF11" s="1816"/>
      <c r="AG11" s="1816"/>
      <c r="AH11" s="1816"/>
      <c r="AI11" s="1815" t="s">
        <v>499</v>
      </c>
      <c r="AJ11" s="1816"/>
      <c r="AK11" s="1816"/>
      <c r="AL11" s="1816"/>
      <c r="AM11" s="1816"/>
      <c r="AN11" s="1816"/>
      <c r="AO11" s="1816"/>
      <c r="AP11" s="1816"/>
      <c r="AQ11" s="1816"/>
      <c r="AR11" s="1815" t="s">
        <v>500</v>
      </c>
      <c r="AS11" s="1816"/>
      <c r="AT11" s="1816"/>
      <c r="AU11" s="1816"/>
      <c r="AV11" s="1816"/>
      <c r="AW11" s="1816"/>
      <c r="AX11" s="1816"/>
      <c r="AY11" s="1816"/>
      <c r="AZ11" s="1816"/>
    </row>
    <row r="12" spans="1:52">
      <c r="A12" s="1813"/>
      <c r="B12" s="1813"/>
      <c r="C12" s="1818" t="s">
        <v>501</v>
      </c>
      <c r="D12" s="1816"/>
      <c r="E12" s="1816"/>
      <c r="F12" s="1816"/>
      <c r="G12" s="1816"/>
      <c r="H12" s="1816"/>
      <c r="I12" s="1816"/>
      <c r="J12" s="1816"/>
      <c r="K12" s="1816"/>
      <c r="L12" s="1816"/>
      <c r="M12" s="1817"/>
      <c r="N12" s="1818" t="s">
        <v>501</v>
      </c>
      <c r="O12" s="1815" t="s">
        <v>502</v>
      </c>
      <c r="P12" s="1816"/>
      <c r="Q12" s="1816"/>
      <c r="R12" s="1816"/>
      <c r="S12" s="1816"/>
      <c r="T12" s="1816"/>
      <c r="U12" s="1816"/>
      <c r="V12" s="1816"/>
      <c r="W12" s="1816"/>
      <c r="X12" s="1816"/>
      <c r="Y12" s="1817"/>
      <c r="Z12" s="1818" t="s">
        <v>501</v>
      </c>
      <c r="AA12" s="1815" t="s">
        <v>502</v>
      </c>
      <c r="AB12" s="1816"/>
      <c r="AC12" s="1816"/>
      <c r="AD12" s="1816"/>
      <c r="AE12" s="1816"/>
      <c r="AF12" s="1816"/>
      <c r="AG12" s="1816"/>
      <c r="AH12" s="1816"/>
      <c r="AI12" s="1818" t="s">
        <v>501</v>
      </c>
      <c r="AJ12" s="1815" t="s">
        <v>502</v>
      </c>
      <c r="AK12" s="1816"/>
      <c r="AL12" s="1816"/>
      <c r="AM12" s="1816"/>
      <c r="AN12" s="1816"/>
      <c r="AO12" s="1816"/>
      <c r="AP12" s="1816"/>
      <c r="AQ12" s="1816"/>
      <c r="AR12" s="1818" t="s">
        <v>501</v>
      </c>
      <c r="AS12" s="1815" t="s">
        <v>502</v>
      </c>
      <c r="AT12" s="1816"/>
      <c r="AU12" s="1816"/>
      <c r="AV12" s="1816"/>
      <c r="AW12" s="1816"/>
      <c r="AX12" s="1816"/>
      <c r="AY12" s="1816"/>
      <c r="AZ12" s="1816"/>
    </row>
    <row r="13" spans="1:52" ht="44.25">
      <c r="A13" s="1814"/>
      <c r="B13" s="1814"/>
      <c r="C13" s="1819"/>
      <c r="D13" s="959">
        <v>2023</v>
      </c>
      <c r="E13" s="959">
        <f t="shared" ref="E13:J13" si="0">D13+1</f>
        <v>2024</v>
      </c>
      <c r="F13" s="959">
        <f t="shared" si="0"/>
        <v>2025</v>
      </c>
      <c r="G13" s="959">
        <f t="shared" si="0"/>
        <v>2026</v>
      </c>
      <c r="H13" s="959">
        <f t="shared" si="0"/>
        <v>2027</v>
      </c>
      <c r="I13" s="959">
        <f t="shared" si="0"/>
        <v>2028</v>
      </c>
      <c r="J13" s="959">
        <f t="shared" si="0"/>
        <v>2029</v>
      </c>
      <c r="K13" s="959" t="s">
        <v>355</v>
      </c>
      <c r="L13" s="959"/>
      <c r="M13" s="959"/>
      <c r="N13" s="1819"/>
      <c r="O13" s="959">
        <f>D13</f>
        <v>2023</v>
      </c>
      <c r="P13" s="959">
        <f t="shared" ref="P13:Y13" si="1">E13</f>
        <v>2024</v>
      </c>
      <c r="Q13" s="959">
        <f t="shared" si="1"/>
        <v>2025</v>
      </c>
      <c r="R13" s="959">
        <f t="shared" si="1"/>
        <v>2026</v>
      </c>
      <c r="S13" s="959">
        <f t="shared" si="1"/>
        <v>2027</v>
      </c>
      <c r="T13" s="959">
        <f t="shared" si="1"/>
        <v>2028</v>
      </c>
      <c r="U13" s="959">
        <f t="shared" si="1"/>
        <v>2029</v>
      </c>
      <c r="V13" s="959" t="str">
        <f t="shared" si="1"/>
        <v>2030-2035</v>
      </c>
      <c r="W13" s="959">
        <f t="shared" si="1"/>
        <v>0</v>
      </c>
      <c r="X13" s="959">
        <f t="shared" si="1"/>
        <v>0</v>
      </c>
      <c r="Y13" s="959">
        <f t="shared" si="1"/>
        <v>0</v>
      </c>
      <c r="Z13" s="1819"/>
      <c r="AA13" s="959">
        <f>O13</f>
        <v>2023</v>
      </c>
      <c r="AB13" s="959">
        <f t="shared" ref="AB13:AH13" si="2">P13</f>
        <v>2024</v>
      </c>
      <c r="AC13" s="959">
        <f t="shared" si="2"/>
        <v>2025</v>
      </c>
      <c r="AD13" s="959">
        <f t="shared" si="2"/>
        <v>2026</v>
      </c>
      <c r="AE13" s="959">
        <f t="shared" si="2"/>
        <v>2027</v>
      </c>
      <c r="AF13" s="959">
        <f t="shared" si="2"/>
        <v>2028</v>
      </c>
      <c r="AG13" s="959">
        <f t="shared" si="2"/>
        <v>2029</v>
      </c>
      <c r="AH13" s="959" t="str">
        <f t="shared" si="2"/>
        <v>2030-2035</v>
      </c>
      <c r="AI13" s="1819"/>
      <c r="AJ13" s="959">
        <f t="shared" ref="AJ13:AQ13" si="3">AA13</f>
        <v>2023</v>
      </c>
      <c r="AK13" s="959">
        <f t="shared" si="3"/>
        <v>2024</v>
      </c>
      <c r="AL13" s="959">
        <f t="shared" si="3"/>
        <v>2025</v>
      </c>
      <c r="AM13" s="959">
        <f t="shared" si="3"/>
        <v>2026</v>
      </c>
      <c r="AN13" s="959">
        <f t="shared" si="3"/>
        <v>2027</v>
      </c>
      <c r="AO13" s="959">
        <f t="shared" si="3"/>
        <v>2028</v>
      </c>
      <c r="AP13" s="959">
        <f t="shared" si="3"/>
        <v>2029</v>
      </c>
      <c r="AQ13" s="959" t="str">
        <f t="shared" si="3"/>
        <v>2030-2035</v>
      </c>
      <c r="AR13" s="1819"/>
      <c r="AS13" s="959">
        <f t="shared" ref="AS13:AZ13" si="4">AJ13</f>
        <v>2023</v>
      </c>
      <c r="AT13" s="959">
        <f t="shared" si="4"/>
        <v>2024</v>
      </c>
      <c r="AU13" s="959">
        <f t="shared" si="4"/>
        <v>2025</v>
      </c>
      <c r="AV13" s="959">
        <f t="shared" si="4"/>
        <v>2026</v>
      </c>
      <c r="AW13" s="959">
        <f t="shared" si="4"/>
        <v>2027</v>
      </c>
      <c r="AX13" s="959">
        <f t="shared" si="4"/>
        <v>2028</v>
      </c>
      <c r="AY13" s="959">
        <f t="shared" si="4"/>
        <v>2029</v>
      </c>
      <c r="AZ13" s="959" t="str">
        <f t="shared" si="4"/>
        <v>2030-2035</v>
      </c>
    </row>
    <row r="14" spans="1:52">
      <c r="A14" s="960">
        <f>COLUMN()</f>
        <v>1</v>
      </c>
      <c r="B14" s="960">
        <f>COLUMN()</f>
        <v>2</v>
      </c>
      <c r="C14" s="960">
        <f>COLUMN()</f>
        <v>3</v>
      </c>
      <c r="D14" s="960">
        <f>COLUMN()</f>
        <v>4</v>
      </c>
      <c r="E14" s="960">
        <f>COLUMN()</f>
        <v>5</v>
      </c>
      <c r="F14" s="960">
        <f>COLUMN()</f>
        <v>6</v>
      </c>
      <c r="G14" s="960">
        <f>COLUMN()</f>
        <v>7</v>
      </c>
      <c r="H14" s="960">
        <f>COLUMN()</f>
        <v>8</v>
      </c>
      <c r="I14" s="960">
        <f>COLUMN()</f>
        <v>9</v>
      </c>
      <c r="J14" s="960">
        <f>COLUMN()</f>
        <v>10</v>
      </c>
      <c r="K14" s="960">
        <f>COLUMN()</f>
        <v>11</v>
      </c>
      <c r="L14" s="960">
        <f>COLUMN()</f>
        <v>12</v>
      </c>
      <c r="M14" s="960">
        <f>COLUMN()</f>
        <v>13</v>
      </c>
      <c r="N14" s="960">
        <f>COLUMN()</f>
        <v>14</v>
      </c>
      <c r="O14" s="960">
        <f>COLUMN()</f>
        <v>15</v>
      </c>
      <c r="P14" s="960">
        <f>COLUMN()</f>
        <v>16</v>
      </c>
      <c r="Q14" s="960">
        <f>COLUMN()</f>
        <v>17</v>
      </c>
      <c r="R14" s="960">
        <f>COLUMN()</f>
        <v>18</v>
      </c>
      <c r="S14" s="960">
        <f>COLUMN()</f>
        <v>19</v>
      </c>
      <c r="T14" s="960">
        <f>COLUMN()</f>
        <v>20</v>
      </c>
      <c r="U14" s="960">
        <f>COLUMN()</f>
        <v>21</v>
      </c>
      <c r="V14" s="960">
        <f>COLUMN()</f>
        <v>22</v>
      </c>
      <c r="W14" s="960">
        <f>COLUMN()</f>
        <v>23</v>
      </c>
      <c r="X14" s="960">
        <f>COLUMN()</f>
        <v>24</v>
      </c>
      <c r="Y14" s="960">
        <f>COLUMN()</f>
        <v>25</v>
      </c>
      <c r="Z14" s="960">
        <f>COLUMN()</f>
        <v>26</v>
      </c>
      <c r="AA14" s="960">
        <f>COLUMN()</f>
        <v>27</v>
      </c>
      <c r="AB14" s="960">
        <f>COLUMN()</f>
        <v>28</v>
      </c>
      <c r="AC14" s="960">
        <f>COLUMN()</f>
        <v>29</v>
      </c>
      <c r="AD14" s="960">
        <f>COLUMN()</f>
        <v>30</v>
      </c>
      <c r="AE14" s="960">
        <f>COLUMN()</f>
        <v>31</v>
      </c>
      <c r="AF14" s="960">
        <f>COLUMN()</f>
        <v>32</v>
      </c>
      <c r="AG14" s="960">
        <f>COLUMN()</f>
        <v>33</v>
      </c>
      <c r="AH14" s="960">
        <f>COLUMN()</f>
        <v>34</v>
      </c>
      <c r="AI14" s="960">
        <f>COLUMN()</f>
        <v>35</v>
      </c>
      <c r="AJ14" s="960">
        <f>COLUMN()</f>
        <v>36</v>
      </c>
      <c r="AK14" s="960">
        <f>COLUMN()</f>
        <v>37</v>
      </c>
      <c r="AL14" s="960">
        <f>COLUMN()</f>
        <v>38</v>
      </c>
      <c r="AM14" s="960">
        <f>COLUMN()</f>
        <v>39</v>
      </c>
      <c r="AN14" s="960">
        <f>COLUMN()</f>
        <v>40</v>
      </c>
      <c r="AO14" s="960">
        <f>COLUMN()</f>
        <v>41</v>
      </c>
      <c r="AP14" s="960">
        <f>COLUMN()</f>
        <v>42</v>
      </c>
      <c r="AQ14" s="960">
        <f>COLUMN()</f>
        <v>43</v>
      </c>
      <c r="AR14" s="960">
        <f>COLUMN()</f>
        <v>44</v>
      </c>
      <c r="AS14" s="960">
        <f>COLUMN()</f>
        <v>45</v>
      </c>
      <c r="AT14" s="960">
        <f>COLUMN()</f>
        <v>46</v>
      </c>
      <c r="AU14" s="960">
        <f>COLUMN()</f>
        <v>47</v>
      </c>
      <c r="AV14" s="960">
        <f>COLUMN()</f>
        <v>48</v>
      </c>
      <c r="AW14" s="960">
        <f>COLUMN()</f>
        <v>49</v>
      </c>
      <c r="AX14" s="960">
        <f>COLUMN()</f>
        <v>50</v>
      </c>
      <c r="AY14" s="960">
        <f>COLUMN()</f>
        <v>51</v>
      </c>
      <c r="AZ14" s="960">
        <f>COLUMN()</f>
        <v>52</v>
      </c>
    </row>
    <row r="15" spans="1:52" ht="32.25" customHeight="1">
      <c r="A15" s="1820">
        <v>1</v>
      </c>
      <c r="B15" s="1812" t="s">
        <v>510</v>
      </c>
      <c r="C15" s="1822">
        <v>0</v>
      </c>
      <c r="D15" s="1822">
        <v>0</v>
      </c>
      <c r="E15" s="1822">
        <f t="shared" ref="E15:K15" si="5">D15</f>
        <v>0</v>
      </c>
      <c r="F15" s="1822">
        <f>E15</f>
        <v>0</v>
      </c>
      <c r="G15" s="1822">
        <f t="shared" si="5"/>
        <v>0</v>
      </c>
      <c r="H15" s="1822">
        <f t="shared" si="5"/>
        <v>0</v>
      </c>
      <c r="I15" s="1822">
        <f t="shared" si="5"/>
        <v>0</v>
      </c>
      <c r="J15" s="1822">
        <f t="shared" si="5"/>
        <v>0</v>
      </c>
      <c r="K15" s="1822">
        <f t="shared" si="5"/>
        <v>0</v>
      </c>
      <c r="L15" s="1822"/>
      <c r="M15" s="1822"/>
      <c r="N15" s="1822">
        <v>0</v>
      </c>
      <c r="O15" s="1822">
        <f>N15</f>
        <v>0</v>
      </c>
      <c r="P15" s="1822">
        <f>O15*(19.5*0.56-19.5*0.56)/(19.5*0.56)</f>
        <v>0</v>
      </c>
      <c r="Q15" s="1822">
        <f t="shared" ref="Q15:Y15" si="6">P15*(19.5*0.56-19.5*0.56)/(19.5*0.56)</f>
        <v>0</v>
      </c>
      <c r="R15" s="1822">
        <f t="shared" si="6"/>
        <v>0</v>
      </c>
      <c r="S15" s="1822">
        <f t="shared" si="6"/>
        <v>0</v>
      </c>
      <c r="T15" s="1822">
        <f t="shared" si="6"/>
        <v>0</v>
      </c>
      <c r="U15" s="1822">
        <f t="shared" si="6"/>
        <v>0</v>
      </c>
      <c r="V15" s="1822">
        <f t="shared" si="6"/>
        <v>0</v>
      </c>
      <c r="W15" s="1822">
        <f t="shared" si="6"/>
        <v>0</v>
      </c>
      <c r="X15" s="1822">
        <f t="shared" si="6"/>
        <v>0</v>
      </c>
      <c r="Y15" s="1822">
        <f t="shared" si="6"/>
        <v>0</v>
      </c>
      <c r="Z15" s="1822">
        <v>0</v>
      </c>
      <c r="AA15" s="1822">
        <v>0</v>
      </c>
      <c r="AB15" s="1822">
        <v>0</v>
      </c>
      <c r="AC15" s="1822">
        <v>0</v>
      </c>
      <c r="AD15" s="1822">
        <v>0</v>
      </c>
      <c r="AE15" s="1822">
        <v>0</v>
      </c>
      <c r="AF15" s="1822">
        <v>0</v>
      </c>
      <c r="AG15" s="1822">
        <v>0</v>
      </c>
      <c r="AH15" s="1822">
        <v>0</v>
      </c>
      <c r="AI15" s="961">
        <f>AR15/296.9</f>
        <v>1.8053216571236108</v>
      </c>
      <c r="AJ15" s="961">
        <f>Прил_6.3!F78</f>
        <v>1.7339298245614037</v>
      </c>
      <c r="AK15" s="961">
        <f>Прил_6.3!G78</f>
        <v>1.7083968924048387</v>
      </c>
      <c r="AL15" s="961">
        <f>Прил_6.3!H78</f>
        <v>1.6561921708185052</v>
      </c>
      <c r="AM15" s="961">
        <f>Прил_6.3!I78</f>
        <v>1.6561921708185052</v>
      </c>
      <c r="AN15" s="961">
        <f>Прил_6.3!J78</f>
        <v>1.6561921708185052</v>
      </c>
      <c r="AO15" s="961">
        <f>Прил_6.3!K78</f>
        <v>1.6561921708185052</v>
      </c>
      <c r="AP15" s="961">
        <f>Прил_6.3!L78</f>
        <v>1.6561921708185052</v>
      </c>
      <c r="AQ15" s="961">
        <f>Прил_6.3!M78</f>
        <v>1.6561921708185052</v>
      </c>
      <c r="AR15" s="962">
        <v>536</v>
      </c>
      <c r="AS15" s="962">
        <f>Прил_6.3!F76</f>
        <v>494.17</v>
      </c>
      <c r="AT15" s="962">
        <f>Прил_6.3!G76</f>
        <v>481.58</v>
      </c>
      <c r="AU15" s="962">
        <f>Прил_6.3!H76</f>
        <v>465.39</v>
      </c>
      <c r="AV15" s="962">
        <f>Прил_6.3!I76</f>
        <v>465.39</v>
      </c>
      <c r="AW15" s="962">
        <f>Прил_6.3!J76</f>
        <v>465.39</v>
      </c>
      <c r="AX15" s="962">
        <f>Прил_6.3!K76</f>
        <v>465.39</v>
      </c>
      <c r="AY15" s="962">
        <f>Прил_6.3!L76</f>
        <v>465.39</v>
      </c>
      <c r="AZ15" s="962">
        <f>Прил_6.3!M76</f>
        <v>465.39</v>
      </c>
    </row>
    <row r="16" spans="1:52" ht="36.75" customHeight="1">
      <c r="A16" s="1821"/>
      <c r="B16" s="1814"/>
      <c r="C16" s="1823"/>
      <c r="D16" s="1823"/>
      <c r="E16" s="1823"/>
      <c r="F16" s="1823"/>
      <c r="G16" s="1823"/>
      <c r="H16" s="1823"/>
      <c r="I16" s="1823"/>
      <c r="J16" s="1823"/>
      <c r="K16" s="1823"/>
      <c r="L16" s="1823"/>
      <c r="M16" s="1823"/>
      <c r="N16" s="1823"/>
      <c r="O16" s="1823"/>
      <c r="P16" s="1823"/>
      <c r="Q16" s="1823"/>
      <c r="R16" s="1823"/>
      <c r="S16" s="1823"/>
      <c r="T16" s="1823"/>
      <c r="U16" s="1823"/>
      <c r="V16" s="1823"/>
      <c r="W16" s="1823"/>
      <c r="X16" s="1823"/>
      <c r="Y16" s="1823"/>
      <c r="Z16" s="1823"/>
      <c r="AA16" s="1823"/>
      <c r="AB16" s="1823"/>
      <c r="AC16" s="1823"/>
      <c r="AD16" s="1823"/>
      <c r="AE16" s="1823"/>
      <c r="AF16" s="1823"/>
      <c r="AG16" s="1823"/>
      <c r="AH16" s="1823"/>
      <c r="AI16" s="961">
        <f>AR16/296.9</f>
        <v>1.2643987874705289</v>
      </c>
      <c r="AJ16" s="961">
        <f>Прил_6.3!F79</f>
        <v>1.2690877192982457</v>
      </c>
      <c r="AK16" s="961">
        <f>Прил_6.3!G79</f>
        <v>1.2154031714498563</v>
      </c>
      <c r="AL16" s="961">
        <f>Прил_6.3!H79</f>
        <v>1.2015658362989323</v>
      </c>
      <c r="AM16" s="961">
        <f>Прил_6.3!I79</f>
        <v>1.2015658362989323</v>
      </c>
      <c r="AN16" s="961">
        <f>Прил_6.3!J79</f>
        <v>1.2015658362989323</v>
      </c>
      <c r="AO16" s="961">
        <f>Прил_6.3!K79</f>
        <v>1.2015658362989323</v>
      </c>
      <c r="AP16" s="961">
        <f>Прил_6.3!L79</f>
        <v>1.2015658362989323</v>
      </c>
      <c r="AQ16" s="961">
        <f>Прил_6.3!M79</f>
        <v>1.2015658362989323</v>
      </c>
      <c r="AR16" s="962">
        <v>375.4</v>
      </c>
      <c r="AS16" s="962">
        <f>Прил_6.3!F77</f>
        <v>361.69</v>
      </c>
      <c r="AT16" s="962">
        <f>Прил_6.3!G77</f>
        <v>342.61</v>
      </c>
      <c r="AU16" s="962">
        <f>Прил_6.3!H77</f>
        <v>337.64</v>
      </c>
      <c r="AV16" s="962">
        <f>Прил_6.3!I77</f>
        <v>337.64</v>
      </c>
      <c r="AW16" s="962">
        <f>Прил_6.3!J77</f>
        <v>337.64</v>
      </c>
      <c r="AX16" s="962">
        <f>Прил_6.3!K77</f>
        <v>337.64</v>
      </c>
      <c r="AY16" s="962">
        <f>Прил_6.3!L77</f>
        <v>337.64</v>
      </c>
      <c r="AZ16" s="962">
        <f>Прил_6.3!M77</f>
        <v>337.64</v>
      </c>
    </row>
    <row r="17" spans="1:52">
      <c r="A17" s="963"/>
      <c r="B17" s="964"/>
      <c r="C17" s="965"/>
      <c r="D17" s="966"/>
      <c r="E17" s="966"/>
      <c r="F17" s="966"/>
      <c r="G17" s="966"/>
      <c r="H17" s="966"/>
      <c r="I17" s="966"/>
      <c r="J17" s="966"/>
      <c r="K17" s="966"/>
      <c r="L17" s="966"/>
      <c r="M17" s="966"/>
      <c r="N17" s="965"/>
      <c r="O17" s="966"/>
      <c r="P17" s="965"/>
      <c r="Q17" s="965"/>
      <c r="R17" s="965"/>
      <c r="S17" s="965"/>
      <c r="T17" s="965"/>
      <c r="U17" s="965"/>
      <c r="V17" s="965"/>
      <c r="W17" s="965"/>
      <c r="X17" s="965"/>
      <c r="Y17" s="965"/>
      <c r="Z17" s="967"/>
      <c r="AA17" s="967"/>
      <c r="AB17" s="967"/>
      <c r="AC17" s="967"/>
      <c r="AD17" s="967"/>
      <c r="AE17" s="967"/>
      <c r="AF17" s="967"/>
      <c r="AG17" s="967"/>
      <c r="AH17" s="967"/>
      <c r="AI17" s="968"/>
      <c r="AJ17" s="968"/>
      <c r="AK17" s="968"/>
      <c r="AL17" s="968"/>
      <c r="AM17" s="968"/>
      <c r="AN17" s="968"/>
      <c r="AO17" s="968"/>
      <c r="AP17" s="968"/>
      <c r="AQ17" s="968"/>
      <c r="AR17" s="969"/>
      <c r="AS17" s="969"/>
      <c r="AT17" s="969"/>
      <c r="AU17" s="969"/>
      <c r="AV17" s="969"/>
      <c r="AW17" s="969"/>
      <c r="AX17" s="969"/>
      <c r="AY17" s="969"/>
      <c r="AZ17" s="969"/>
    </row>
    <row r="18" spans="1:52">
      <c r="B18" s="970"/>
    </row>
    <row r="19" spans="1:52">
      <c r="B19" s="760" t="str">
        <f>[83]Прил_6.2!B82</f>
        <v>Концедент</v>
      </c>
      <c r="O19" s="760" t="s">
        <v>342</v>
      </c>
      <c r="AP19" s="760" t="str">
        <f>[83]Прил_6.1!K82</f>
        <v>Концессионер</v>
      </c>
    </row>
    <row r="20" spans="1:52">
      <c r="B20" s="1798"/>
      <c r="C20" s="1798"/>
      <c r="D20" s="1798"/>
      <c r="E20" s="1798"/>
      <c r="F20" s="1798"/>
      <c r="G20" s="1798"/>
      <c r="H20" s="1798"/>
      <c r="P20" s="760" t="s">
        <v>343</v>
      </c>
      <c r="AO20" s="764"/>
      <c r="AQ20" s="760" t="str">
        <f>[83]Прил_6.1!L83</f>
        <v>Директор ООО "ТЭС-Приволжск"</v>
      </c>
    </row>
    <row r="22" spans="1:52">
      <c r="B22" s="760" t="str">
        <f>'[86]Прил 3 Акт передачи'!B84</f>
        <v>_____________</v>
      </c>
      <c r="AO22" s="971"/>
      <c r="AP22" s="971"/>
      <c r="AQ22" s="971"/>
    </row>
    <row r="25" spans="1:52">
      <c r="B25" s="761" t="s">
        <v>347</v>
      </c>
      <c r="C25" s="761"/>
      <c r="D25" s="761"/>
      <c r="E25" s="761"/>
      <c r="F25" s="761"/>
    </row>
  </sheetData>
  <mergeCells count="61">
    <mergeCell ref="B20:H20"/>
    <mergeCell ref="AE15:AE16"/>
    <mergeCell ref="AF15:AF16"/>
    <mergeCell ref="AG15:AG16"/>
    <mergeCell ref="AH15:AH16"/>
    <mergeCell ref="Y15:Y16"/>
    <mergeCell ref="Z15:Z16"/>
    <mergeCell ref="AA15:AA16"/>
    <mergeCell ref="AB15:AB16"/>
    <mergeCell ref="AC15:AC16"/>
    <mergeCell ref="AD15:AD16"/>
    <mergeCell ref="S15:S16"/>
    <mergeCell ref="T15:T16"/>
    <mergeCell ref="N15:N16"/>
    <mergeCell ref="O15:O16"/>
    <mergeCell ref="P15:P16"/>
    <mergeCell ref="R15:R16"/>
    <mergeCell ref="A15:A16"/>
    <mergeCell ref="B15:B16"/>
    <mergeCell ref="C15:C16"/>
    <mergeCell ref="D15:D16"/>
    <mergeCell ref="E15:E16"/>
    <mergeCell ref="F15:F16"/>
    <mergeCell ref="C12:C13"/>
    <mergeCell ref="D12:M12"/>
    <mergeCell ref="N12:N13"/>
    <mergeCell ref="O12:Y12"/>
    <mergeCell ref="L15:L16"/>
    <mergeCell ref="G15:G16"/>
    <mergeCell ref="H15:H16"/>
    <mergeCell ref="I15:I16"/>
    <mergeCell ref="J15:J16"/>
    <mergeCell ref="K15:K16"/>
    <mergeCell ref="U15:U16"/>
    <mergeCell ref="V15:V16"/>
    <mergeCell ref="W15:W16"/>
    <mergeCell ref="X15:X16"/>
    <mergeCell ref="M15:M16"/>
    <mergeCell ref="Q15:Q16"/>
    <mergeCell ref="A10:A13"/>
    <mergeCell ref="B10:B13"/>
    <mergeCell ref="C10:Y10"/>
    <mergeCell ref="Z10:AH10"/>
    <mergeCell ref="AI10:AZ10"/>
    <mergeCell ref="C11:M11"/>
    <mergeCell ref="N11:Y11"/>
    <mergeCell ref="Z11:AH11"/>
    <mergeCell ref="AI11:AQ11"/>
    <mergeCell ref="AR11:AZ11"/>
    <mergeCell ref="AI12:AI13"/>
    <mergeCell ref="AJ12:AQ12"/>
    <mergeCell ref="AR12:AR13"/>
    <mergeCell ref="AS12:AZ12"/>
    <mergeCell ref="Z12:Z13"/>
    <mergeCell ref="AA12:AH12"/>
    <mergeCell ref="A1:AZ1"/>
    <mergeCell ref="A3:AZ3"/>
    <mergeCell ref="A6:AZ6"/>
    <mergeCell ref="A7:AZ7"/>
    <mergeCell ref="B8:L8"/>
    <mergeCell ref="M8:AZ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M166"/>
  <sheetViews>
    <sheetView view="pageBreakPreview" zoomScale="80" zoomScaleNormal="84" zoomScaleSheetLayoutView="80" workbookViewId="0">
      <pane xSplit="3" ySplit="21" topLeftCell="D145" activePane="bottomRight" state="frozen"/>
      <selection activeCell="N12" sqref="N12"/>
      <selection pane="topRight" activeCell="N12" sqref="N12"/>
      <selection pane="bottomLeft" activeCell="N12" sqref="N12"/>
      <selection pane="bottomRight" activeCell="J148" sqref="J148"/>
    </sheetView>
  </sheetViews>
  <sheetFormatPr defaultColWidth="9.140625" defaultRowHeight="15"/>
  <cols>
    <col min="1" max="1" width="7.5703125" style="1574" customWidth="1"/>
    <col min="2" max="2" width="49" style="1575" customWidth="1"/>
    <col min="3" max="3" width="23.85546875" style="1534" customWidth="1"/>
    <col min="4" max="4" width="14.140625" style="1534" customWidth="1"/>
    <col min="5" max="5" width="10.85546875" style="1576" customWidth="1"/>
    <col min="6" max="6" width="16.28515625" style="1576" customWidth="1"/>
    <col min="7" max="7" width="15.28515625" style="1576" customWidth="1"/>
    <col min="8" max="8" width="14.7109375" style="1576" customWidth="1"/>
    <col min="9" max="9" width="15.140625" style="1576" customWidth="1"/>
    <col min="10" max="10" width="14.7109375" style="1576" customWidth="1"/>
    <col min="11" max="16384" width="9.140625" style="1534"/>
  </cols>
  <sheetData>
    <row r="2" spans="1:10">
      <c r="J2" s="1535" t="s">
        <v>1036</v>
      </c>
    </row>
    <row r="3" spans="1:10">
      <c r="J3" s="1535" t="s">
        <v>1041</v>
      </c>
    </row>
    <row r="4" spans="1:10">
      <c r="J4" s="1535"/>
    </row>
    <row r="5" spans="1:10">
      <c r="J5" s="1535" t="s">
        <v>1021</v>
      </c>
    </row>
    <row r="6" spans="1:10">
      <c r="J6" s="1535" t="s">
        <v>1014</v>
      </c>
    </row>
    <row r="7" spans="1:10">
      <c r="J7" s="1535"/>
    </row>
    <row r="8" spans="1:10" ht="15.75">
      <c r="A8" s="1643" t="s">
        <v>1017</v>
      </c>
      <c r="B8" s="1643"/>
      <c r="C8" s="1643"/>
      <c r="D8" s="1643"/>
      <c r="E8" s="1643"/>
      <c r="F8" s="1643"/>
      <c r="G8" s="1643"/>
      <c r="H8" s="1643"/>
      <c r="I8" s="1643"/>
      <c r="J8" s="1643"/>
    </row>
    <row r="9" spans="1:10" ht="15.75">
      <c r="A9" s="1577"/>
      <c r="B9" s="1578"/>
      <c r="C9" s="1579"/>
      <c r="D9" s="1579"/>
      <c r="E9" s="1579"/>
      <c r="F9" s="1579"/>
      <c r="G9" s="1579"/>
      <c r="H9" s="1579"/>
      <c r="I9" s="1579"/>
      <c r="J9" s="1579"/>
    </row>
    <row r="10" spans="1:10" ht="29.25" customHeight="1">
      <c r="A10" s="1644" t="s">
        <v>1018</v>
      </c>
      <c r="B10" s="1644"/>
      <c r="C10" s="1644"/>
      <c r="D10" s="1644"/>
      <c r="E10" s="1644"/>
      <c r="F10" s="1644"/>
      <c r="G10" s="1644"/>
      <c r="H10" s="1644"/>
      <c r="I10" s="1644"/>
      <c r="J10" s="1644"/>
    </row>
    <row r="11" spans="1:10" ht="10.5" customHeight="1">
      <c r="A11" s="1580"/>
      <c r="B11" s="1580"/>
      <c r="C11" s="1580"/>
      <c r="D11" s="1580"/>
      <c r="E11" s="1580"/>
      <c r="F11" s="1580"/>
      <c r="G11" s="1580"/>
      <c r="H11" s="1580"/>
      <c r="I11" s="1580"/>
      <c r="J11" s="1580"/>
    </row>
    <row r="12" spans="1:10" ht="15.75">
      <c r="A12" s="1645" t="s">
        <v>934</v>
      </c>
      <c r="B12" s="1645"/>
      <c r="C12" s="1645"/>
      <c r="D12" s="1645"/>
      <c r="E12" s="1645"/>
      <c r="F12" s="1645"/>
      <c r="G12" s="1645"/>
      <c r="H12" s="1645"/>
      <c r="I12" s="1645"/>
      <c r="J12" s="1645"/>
    </row>
    <row r="13" spans="1:10" ht="15.75">
      <c r="A13" s="1646" t="s">
        <v>547</v>
      </c>
      <c r="B13" s="1646"/>
      <c r="C13" s="1646"/>
      <c r="D13" s="1646"/>
      <c r="E13" s="1646"/>
      <c r="F13" s="1646"/>
      <c r="G13" s="1646"/>
      <c r="H13" s="1646"/>
      <c r="I13" s="1646"/>
      <c r="J13" s="1646"/>
    </row>
    <row r="14" spans="1:10" ht="10.5" customHeight="1">
      <c r="A14" s="1577"/>
      <c r="B14" s="1578"/>
      <c r="C14" s="1579"/>
      <c r="D14" s="1579"/>
      <c r="E14" s="1579"/>
      <c r="F14" s="1579"/>
      <c r="G14" s="1579"/>
      <c r="H14" s="1579"/>
      <c r="I14" s="1579"/>
      <c r="J14" s="1579"/>
    </row>
    <row r="15" spans="1:10" ht="21" customHeight="1">
      <c r="A15" s="1647" t="s">
        <v>999</v>
      </c>
      <c r="B15" s="1647"/>
      <c r="C15" s="1647"/>
      <c r="D15" s="1647"/>
      <c r="E15" s="1647"/>
      <c r="F15" s="1647"/>
      <c r="G15" s="1647"/>
      <c r="H15" s="1647"/>
      <c r="I15" s="1647"/>
      <c r="J15" s="1647"/>
    </row>
    <row r="16" spans="1:10" ht="8.25" customHeight="1">
      <c r="A16" s="1577"/>
      <c r="B16" s="1578"/>
      <c r="C16" s="1579"/>
      <c r="D16" s="1579"/>
      <c r="E16" s="1579"/>
      <c r="F16" s="1579"/>
      <c r="G16" s="1579"/>
      <c r="H16" s="1579"/>
      <c r="I16" s="1579"/>
      <c r="J16" s="1579"/>
    </row>
    <row r="17" spans="1:13" ht="15.75" customHeight="1">
      <c r="A17" s="1637" t="s">
        <v>492</v>
      </c>
      <c r="B17" s="1637" t="s">
        <v>1</v>
      </c>
      <c r="C17" s="1637" t="s">
        <v>2</v>
      </c>
      <c r="D17" s="1657" t="s">
        <v>548</v>
      </c>
      <c r="E17" s="1657" t="s">
        <v>501</v>
      </c>
      <c r="F17" s="1654" t="s">
        <v>549</v>
      </c>
      <c r="G17" s="1655"/>
      <c r="H17" s="1655"/>
      <c r="I17" s="1655"/>
      <c r="J17" s="1656"/>
    </row>
    <row r="18" spans="1:13" ht="15.75" customHeight="1">
      <c r="A18" s="1637"/>
      <c r="B18" s="1637"/>
      <c r="C18" s="1637"/>
      <c r="D18" s="1658"/>
      <c r="E18" s="1658"/>
      <c r="F18" s="1648" t="s">
        <v>550</v>
      </c>
      <c r="G18" s="1649"/>
      <c r="H18" s="1649"/>
      <c r="I18" s="1649"/>
      <c r="J18" s="1650"/>
    </row>
    <row r="19" spans="1:13" ht="15" customHeight="1">
      <c r="A19" s="1637"/>
      <c r="B19" s="1637"/>
      <c r="C19" s="1637"/>
      <c r="D19" s="1658"/>
      <c r="E19" s="1658"/>
      <c r="F19" s="1651"/>
      <c r="G19" s="1652"/>
      <c r="H19" s="1652"/>
      <c r="I19" s="1652"/>
      <c r="J19" s="1653"/>
    </row>
    <row r="20" spans="1:13" ht="15.75">
      <c r="A20" s="1637"/>
      <c r="B20" s="1637"/>
      <c r="C20" s="1637"/>
      <c r="D20" s="1659"/>
      <c r="E20" s="1659"/>
      <c r="F20" s="1539">
        <v>2022</v>
      </c>
      <c r="G20" s="1539">
        <f>F20+1</f>
        <v>2023</v>
      </c>
      <c r="H20" s="1539">
        <f t="shared" ref="H20:I20" si="0">G20+1</f>
        <v>2024</v>
      </c>
      <c r="I20" s="1539">
        <f t="shared" si="0"/>
        <v>2025</v>
      </c>
      <c r="J20" s="1539" t="s">
        <v>844</v>
      </c>
    </row>
    <row r="21" spans="1:13" ht="15.75">
      <c r="A21" s="1539">
        <f>COLUMN()</f>
        <v>1</v>
      </c>
      <c r="B21" s="1539">
        <f>COLUMN()</f>
        <v>2</v>
      </c>
      <c r="C21" s="1539">
        <f>COLUMN()</f>
        <v>3</v>
      </c>
      <c r="D21" s="1539">
        <f>COLUMN()</f>
        <v>4</v>
      </c>
      <c r="E21" s="1539">
        <f>COLUMN()</f>
        <v>5</v>
      </c>
      <c r="F21" s="1539">
        <v>6</v>
      </c>
      <c r="G21" s="1539">
        <f>COLUMN()</f>
        <v>7</v>
      </c>
      <c r="H21" s="1539">
        <f>COLUMN()</f>
        <v>8</v>
      </c>
      <c r="I21" s="1539">
        <f>COLUMN()</f>
        <v>9</v>
      </c>
      <c r="J21" s="1539">
        <f>COLUMN()</f>
        <v>10</v>
      </c>
    </row>
    <row r="22" spans="1:13" ht="31.5">
      <c r="A22" s="1539">
        <v>1</v>
      </c>
      <c r="B22" s="1540" t="s">
        <v>551</v>
      </c>
      <c r="C22" s="1539" t="s">
        <v>552</v>
      </c>
      <c r="D22" s="1498" t="s">
        <v>447</v>
      </c>
      <c r="E22" s="1498" t="s">
        <v>447</v>
      </c>
      <c r="F22" s="1498" t="s">
        <v>447</v>
      </c>
      <c r="G22" s="1498" t="s">
        <v>447</v>
      </c>
      <c r="H22" s="1498" t="s">
        <v>447</v>
      </c>
      <c r="I22" s="1498" t="s">
        <v>447</v>
      </c>
      <c r="J22" s="1498" t="s">
        <v>447</v>
      </c>
    </row>
    <row r="23" spans="1:13" ht="25.5" customHeight="1">
      <c r="A23" s="1637">
        <v>2</v>
      </c>
      <c r="B23" s="1641" t="s">
        <v>941</v>
      </c>
      <c r="C23" s="1539" t="s">
        <v>944</v>
      </c>
      <c r="D23" s="1499" t="s">
        <v>447</v>
      </c>
      <c r="E23" s="1499" t="s">
        <v>447</v>
      </c>
      <c r="F23" s="1499">
        <v>155.30000000000001</v>
      </c>
      <c r="G23" s="1499">
        <v>155.30000000000001</v>
      </c>
      <c r="H23" s="1499">
        <v>156.1</v>
      </c>
      <c r="I23" s="1499">
        <v>156.1</v>
      </c>
      <c r="J23" s="1499">
        <v>156.1</v>
      </c>
    </row>
    <row r="24" spans="1:13" ht="25.5" customHeight="1">
      <c r="A24" s="1637">
        <f t="shared" ref="A24:A30" si="1">ROW()-15</f>
        <v>9</v>
      </c>
      <c r="B24" s="1641"/>
      <c r="C24" s="1539" t="s">
        <v>943</v>
      </c>
      <c r="D24" s="1498" t="s">
        <v>447</v>
      </c>
      <c r="E24" s="1498" t="s">
        <v>447</v>
      </c>
      <c r="F24" s="1498" t="s">
        <v>447</v>
      </c>
      <c r="G24" s="1498" t="s">
        <v>447</v>
      </c>
      <c r="H24" s="1498" t="s">
        <v>447</v>
      </c>
      <c r="I24" s="1498" t="s">
        <v>447</v>
      </c>
      <c r="J24" s="1498" t="s">
        <v>447</v>
      </c>
    </row>
    <row r="25" spans="1:13" ht="25.5" customHeight="1">
      <c r="A25" s="1637" t="s">
        <v>326</v>
      </c>
      <c r="B25" s="1641" t="s">
        <v>1008</v>
      </c>
      <c r="C25" s="1539" t="s">
        <v>944</v>
      </c>
      <c r="D25" s="1499" t="s">
        <v>447</v>
      </c>
      <c r="E25" s="1499" t="s">
        <v>447</v>
      </c>
      <c r="F25" s="1499">
        <v>166.8</v>
      </c>
      <c r="G25" s="1499">
        <v>165.1</v>
      </c>
      <c r="H25" s="1499">
        <v>161.4</v>
      </c>
      <c r="I25" s="1499">
        <v>161.4</v>
      </c>
      <c r="J25" s="1499">
        <v>161.4</v>
      </c>
    </row>
    <row r="26" spans="1:13" ht="25.5" customHeight="1">
      <c r="A26" s="1637"/>
      <c r="B26" s="1641"/>
      <c r="C26" s="1539" t="s">
        <v>943</v>
      </c>
      <c r="D26" s="1498" t="s">
        <v>447</v>
      </c>
      <c r="E26" s="1498" t="s">
        <v>447</v>
      </c>
      <c r="F26" s="1498" t="s">
        <v>447</v>
      </c>
      <c r="G26" s="1498" t="s">
        <v>447</v>
      </c>
      <c r="H26" s="1498" t="s">
        <v>447</v>
      </c>
      <c r="I26" s="1498" t="s">
        <v>447</v>
      </c>
      <c r="J26" s="1498" t="s">
        <v>447</v>
      </c>
    </row>
    <row r="27" spans="1:13" ht="31.5">
      <c r="A27" s="1539">
        <v>3</v>
      </c>
      <c r="B27" s="1540" t="s">
        <v>553</v>
      </c>
      <c r="C27" s="1539" t="s">
        <v>554</v>
      </c>
      <c r="D27" s="1498" t="s">
        <v>447</v>
      </c>
      <c r="E27" s="1498" t="s">
        <v>447</v>
      </c>
      <c r="F27" s="1498" t="s">
        <v>447</v>
      </c>
      <c r="G27" s="1498" t="s">
        <v>447</v>
      </c>
      <c r="H27" s="1498" t="s">
        <v>447</v>
      </c>
      <c r="I27" s="1498" t="s">
        <v>447</v>
      </c>
      <c r="J27" s="1498" t="s">
        <v>447</v>
      </c>
      <c r="M27" s="1581"/>
    </row>
    <row r="28" spans="1:13" ht="63.75" thickBot="1">
      <c r="A28" s="1539">
        <v>4</v>
      </c>
      <c r="B28" s="1503" t="s">
        <v>555</v>
      </c>
      <c r="C28" s="1504" t="s">
        <v>58</v>
      </c>
      <c r="D28" s="1505" t="s">
        <v>447</v>
      </c>
      <c r="E28" s="1506" t="s">
        <v>447</v>
      </c>
      <c r="F28" s="1506" t="s">
        <v>447</v>
      </c>
      <c r="G28" s="1506" t="s">
        <v>447</v>
      </c>
      <c r="H28" s="1506" t="s">
        <v>447</v>
      </c>
      <c r="I28" s="1506" t="s">
        <v>447</v>
      </c>
      <c r="J28" s="1506" t="s">
        <v>447</v>
      </c>
    </row>
    <row r="29" spans="1:13" ht="15.75">
      <c r="A29" s="1637">
        <v>5</v>
      </c>
      <c r="B29" s="1639" t="s">
        <v>1005</v>
      </c>
      <c r="C29" s="1544" t="s">
        <v>556</v>
      </c>
      <c r="D29" s="1502" t="s">
        <v>447</v>
      </c>
      <c r="E29" s="1500" t="s">
        <v>447</v>
      </c>
      <c r="F29" s="1502">
        <v>1028.8</v>
      </c>
      <c r="G29" s="1502">
        <v>663.2</v>
      </c>
      <c r="H29" s="1502">
        <v>629</v>
      </c>
      <c r="I29" s="1502">
        <v>570.20000000000005</v>
      </c>
      <c r="J29" s="1502">
        <v>570.20000000000005</v>
      </c>
    </row>
    <row r="30" spans="1:13" ht="47.25">
      <c r="A30" s="1637">
        <f t="shared" si="1"/>
        <v>15</v>
      </c>
      <c r="B30" s="1641"/>
      <c r="C30" s="1539" t="s">
        <v>557</v>
      </c>
      <c r="D30" s="1500" t="s">
        <v>447</v>
      </c>
      <c r="E30" s="1501" t="s">
        <v>447</v>
      </c>
      <c r="F30" s="1582">
        <f>F29/6599.1</f>
        <v>0.1559000469761028</v>
      </c>
      <c r="G30" s="1582">
        <f>G29/4944.7</f>
        <v>0.13412340485772647</v>
      </c>
      <c r="H30" s="1582">
        <f>H29/4944.7</f>
        <v>0.12720690840698121</v>
      </c>
      <c r="I30" s="1582">
        <f t="shared" ref="I30:J30" si="2">I29/4944.7</f>
        <v>0.11531538819341923</v>
      </c>
      <c r="J30" s="1582">
        <f t="shared" si="2"/>
        <v>0.11531538819341923</v>
      </c>
    </row>
    <row r="31" spans="1:13" ht="15.75">
      <c r="A31" s="1637" t="s">
        <v>763</v>
      </c>
      <c r="B31" s="1638" t="s">
        <v>880</v>
      </c>
      <c r="C31" s="1544" t="s">
        <v>556</v>
      </c>
      <c r="D31" s="1501" t="s">
        <v>447</v>
      </c>
      <c r="E31" s="1501" t="s">
        <v>447</v>
      </c>
      <c r="F31" s="1501" t="str">
        <f>'ИП-4'!AL20</f>
        <v>-</v>
      </c>
      <c r="G31" s="1501">
        <f>'ИП-4'!AM20</f>
        <v>1.2260009804689815</v>
      </c>
      <c r="H31" s="1501">
        <f>'ИП-4'!AN20</f>
        <v>2.9750815281762861</v>
      </c>
      <c r="I31" s="1501">
        <f>'ИП-4'!AO20</f>
        <v>2.9750815281762861</v>
      </c>
      <c r="J31" s="1501">
        <f>'ИП-4'!AP20</f>
        <v>2.9750815281762861</v>
      </c>
    </row>
    <row r="32" spans="1:13" ht="47.25">
      <c r="A32" s="1637"/>
      <c r="B32" s="1639"/>
      <c r="C32" s="1539" t="s">
        <v>557</v>
      </c>
      <c r="D32" s="1501" t="s">
        <v>447</v>
      </c>
      <c r="E32" s="1501" t="s">
        <v>447</v>
      </c>
      <c r="F32" s="1501" t="s">
        <v>447</v>
      </c>
      <c r="G32" s="1582">
        <f>G31/4944.7</f>
        <v>2.4794243947438301E-4</v>
      </c>
      <c r="H32" s="1582">
        <f>H31/4944.7</f>
        <v>6.0167078451195952E-4</v>
      </c>
      <c r="I32" s="1582">
        <f t="shared" ref="I32:J32" si="3">I31/4944.7</f>
        <v>6.0167078451195952E-4</v>
      </c>
      <c r="J32" s="1582">
        <f t="shared" si="3"/>
        <v>6.0167078451195952E-4</v>
      </c>
    </row>
    <row r="33" spans="1:10">
      <c r="J33" s="1535" t="s">
        <v>1037</v>
      </c>
    </row>
    <row r="34" spans="1:10">
      <c r="J34" s="1535" t="s">
        <v>1027</v>
      </c>
    </row>
    <row r="35" spans="1:10">
      <c r="J35" s="1535"/>
    </row>
    <row r="36" spans="1:10">
      <c r="J36" s="1535" t="s">
        <v>1021</v>
      </c>
    </row>
    <row r="37" spans="1:10">
      <c r="J37" s="1535" t="s">
        <v>1014</v>
      </c>
    </row>
    <row r="38" spans="1:10" ht="15.75" customHeight="1">
      <c r="A38" s="1637" t="s">
        <v>492</v>
      </c>
      <c r="B38" s="1637" t="s">
        <v>1</v>
      </c>
      <c r="C38" s="1637" t="s">
        <v>2</v>
      </c>
      <c r="D38" s="1657" t="s">
        <v>548</v>
      </c>
      <c r="E38" s="1657" t="s">
        <v>501</v>
      </c>
      <c r="F38" s="1654" t="s">
        <v>549</v>
      </c>
      <c r="G38" s="1655"/>
      <c r="H38" s="1655"/>
      <c r="I38" s="1655"/>
      <c r="J38" s="1656"/>
    </row>
    <row r="39" spans="1:10" ht="15.75" customHeight="1">
      <c r="A39" s="1637"/>
      <c r="B39" s="1637"/>
      <c r="C39" s="1637"/>
      <c r="D39" s="1658"/>
      <c r="E39" s="1658"/>
      <c r="F39" s="1648" t="s">
        <v>550</v>
      </c>
      <c r="G39" s="1649"/>
      <c r="H39" s="1649"/>
      <c r="I39" s="1649"/>
      <c r="J39" s="1650"/>
    </row>
    <row r="40" spans="1:10" ht="15" customHeight="1">
      <c r="A40" s="1637"/>
      <c r="B40" s="1637"/>
      <c r="C40" s="1637"/>
      <c r="D40" s="1658"/>
      <c r="E40" s="1658"/>
      <c r="F40" s="1651"/>
      <c r="G40" s="1652"/>
      <c r="H40" s="1652"/>
      <c r="I40" s="1652"/>
      <c r="J40" s="1653"/>
    </row>
    <row r="41" spans="1:10" ht="15.75">
      <c r="A41" s="1637"/>
      <c r="B41" s="1637"/>
      <c r="C41" s="1637"/>
      <c r="D41" s="1659"/>
      <c r="E41" s="1659"/>
      <c r="F41" s="1539">
        <v>2022</v>
      </c>
      <c r="G41" s="1539">
        <f>F41+1</f>
        <v>2023</v>
      </c>
      <c r="H41" s="1539">
        <f t="shared" ref="H41" si="4">G41+1</f>
        <v>2024</v>
      </c>
      <c r="I41" s="1539">
        <f t="shared" ref="I41" si="5">H41+1</f>
        <v>2025</v>
      </c>
      <c r="J41" s="1539" t="s">
        <v>844</v>
      </c>
    </row>
    <row r="42" spans="1:10" ht="15.75">
      <c r="A42" s="1539">
        <f>COLUMN()</f>
        <v>1</v>
      </c>
      <c r="B42" s="1539">
        <f>COLUMN()</f>
        <v>2</v>
      </c>
      <c r="C42" s="1539">
        <f>COLUMN()</f>
        <v>3</v>
      </c>
      <c r="D42" s="1539">
        <f>COLUMN()</f>
        <v>4</v>
      </c>
      <c r="E42" s="1539">
        <f>COLUMN()</f>
        <v>5</v>
      </c>
      <c r="F42" s="1539">
        <v>6</v>
      </c>
      <c r="G42" s="1539">
        <f>COLUMN()</f>
        <v>7</v>
      </c>
      <c r="H42" s="1539">
        <f>COLUMN()</f>
        <v>8</v>
      </c>
      <c r="I42" s="1539">
        <f>COLUMN()</f>
        <v>9</v>
      </c>
      <c r="J42" s="1539">
        <f>COLUMN()</f>
        <v>10</v>
      </c>
    </row>
    <row r="43" spans="1:10" ht="15.75">
      <c r="A43" s="1637" t="s">
        <v>862</v>
      </c>
      <c r="B43" s="1638" t="s">
        <v>879</v>
      </c>
      <c r="C43" s="1544" t="s">
        <v>556</v>
      </c>
      <c r="D43" s="1501" t="s">
        <v>447</v>
      </c>
      <c r="E43" s="1501" t="s">
        <v>447</v>
      </c>
      <c r="F43" s="1501" t="str">
        <f>'ИП-4'!AL21</f>
        <v>-</v>
      </c>
      <c r="G43" s="1501">
        <f>'ИП-4'!AM21</f>
        <v>0.78475101140531123</v>
      </c>
      <c r="H43" s="1501">
        <f>'ИП-4'!AN21</f>
        <v>1.906802574068686</v>
      </c>
      <c r="I43" s="1501">
        <f>'ИП-4'!AO21</f>
        <v>1.906802574068686</v>
      </c>
      <c r="J43" s="1501">
        <f>'ИП-4'!AP21</f>
        <v>1.906802574068686</v>
      </c>
    </row>
    <row r="44" spans="1:10" ht="47.25">
      <c r="A44" s="1637"/>
      <c r="B44" s="1639"/>
      <c r="C44" s="1539" t="s">
        <v>557</v>
      </c>
      <c r="D44" s="1501" t="s">
        <v>447</v>
      </c>
      <c r="E44" s="1501" t="s">
        <v>447</v>
      </c>
      <c r="F44" s="1501" t="s">
        <v>447</v>
      </c>
      <c r="G44" s="1582">
        <f>G43/4944.7</f>
        <v>1.5870548494454896E-4</v>
      </c>
      <c r="H44" s="1582">
        <f>H43/4944.7</f>
        <v>3.8562553321105144E-4</v>
      </c>
      <c r="I44" s="1582">
        <f t="shared" ref="I44:J44" si="6">I43/4944.7</f>
        <v>3.8562553321105144E-4</v>
      </c>
      <c r="J44" s="1582">
        <f t="shared" si="6"/>
        <v>3.8562553321105144E-4</v>
      </c>
    </row>
    <row r="45" spans="1:10" ht="15.75">
      <c r="A45" s="1637" t="s">
        <v>863</v>
      </c>
      <c r="B45" s="1638" t="s">
        <v>847</v>
      </c>
      <c r="C45" s="1544" t="s">
        <v>556</v>
      </c>
      <c r="D45" s="1501" t="str">
        <f>'ИП-4'!AK22</f>
        <v>-</v>
      </c>
      <c r="E45" s="1501" t="s">
        <v>447</v>
      </c>
      <c r="F45" s="1501">
        <f>'ИП-4'!AL22</f>
        <v>23.529516256534237</v>
      </c>
      <c r="G45" s="1501">
        <f>'ИП-4'!AM22</f>
        <v>25.489553413814598</v>
      </c>
      <c r="H45" s="1501">
        <f>'ИП-4'!AN22</f>
        <v>27.26327451767472</v>
      </c>
      <c r="I45" s="1501">
        <f>'ИП-4'!AO22</f>
        <v>27.26327451767472</v>
      </c>
      <c r="J45" s="1501">
        <f>'ИП-4'!AP22</f>
        <v>27.26327451767472</v>
      </c>
    </row>
    <row r="46" spans="1:10" ht="32.25" customHeight="1">
      <c r="A46" s="1637"/>
      <c r="B46" s="1639"/>
      <c r="C46" s="1539" t="s">
        <v>557</v>
      </c>
      <c r="D46" s="1501" t="s">
        <v>447</v>
      </c>
      <c r="E46" s="1501" t="s">
        <v>447</v>
      </c>
      <c r="F46" s="1582">
        <f>F45/6599.1</f>
        <v>3.565564434018917E-3</v>
      </c>
      <c r="G46" s="1582">
        <f>G45/4944.7</f>
        <v>5.1549241437932733E-3</v>
      </c>
      <c r="H46" s="1582">
        <f>H45/4944.7</f>
        <v>5.5136357145377313E-3</v>
      </c>
      <c r="I46" s="1582">
        <f t="shared" ref="I46:J46" si="7">I45/4944.7</f>
        <v>5.5136357145377313E-3</v>
      </c>
      <c r="J46" s="1582">
        <f t="shared" si="7"/>
        <v>5.5136357145377313E-3</v>
      </c>
    </row>
    <row r="47" spans="1:10" ht="15.75">
      <c r="A47" s="1637" t="s">
        <v>864</v>
      </c>
      <c r="B47" s="1638" t="s">
        <v>848</v>
      </c>
      <c r="C47" s="1544" t="s">
        <v>556</v>
      </c>
      <c r="D47" s="1501" t="str">
        <f>'ИП-4'!AK23</f>
        <v>-</v>
      </c>
      <c r="E47" s="1501" t="s">
        <v>447</v>
      </c>
      <c r="F47" s="1501">
        <f>'ИП-4'!AL23</f>
        <v>1.925938589907124</v>
      </c>
      <c r="G47" s="1501">
        <f>'ИП-4'!AM23</f>
        <v>2.7030064568271901</v>
      </c>
      <c r="H47" s="1501">
        <f>'ИП-4'!AN23</f>
        <v>4.4626222922644301</v>
      </c>
      <c r="I47" s="1501">
        <f>'ИП-4'!AO23</f>
        <v>4.4626222922644301</v>
      </c>
      <c r="J47" s="1501">
        <f>'ИП-4'!AP23</f>
        <v>4.4626222922644301</v>
      </c>
    </row>
    <row r="48" spans="1:10" ht="47.25">
      <c r="A48" s="1637"/>
      <c r="B48" s="1639"/>
      <c r="C48" s="1539" t="s">
        <v>557</v>
      </c>
      <c r="D48" s="1501" t="s">
        <v>447</v>
      </c>
      <c r="E48" s="1501" t="s">
        <v>447</v>
      </c>
      <c r="F48" s="1582">
        <f>F47/6599.1</f>
        <v>2.918486748052195E-4</v>
      </c>
      <c r="G48" s="1582">
        <f>G47/4944.7</f>
        <v>5.4664720950253613E-4</v>
      </c>
      <c r="H48" s="1582">
        <f>H47/4944.7</f>
        <v>9.0250617676793945E-4</v>
      </c>
      <c r="I48" s="1582">
        <f t="shared" ref="I48:J48" si="8">I47/4944.7</f>
        <v>9.0250617676793945E-4</v>
      </c>
      <c r="J48" s="1582">
        <f t="shared" si="8"/>
        <v>9.0250617676793945E-4</v>
      </c>
    </row>
    <row r="49" spans="1:10" ht="15.75">
      <c r="A49" s="1637" t="s">
        <v>865</v>
      </c>
      <c r="B49" s="1638" t="s">
        <v>849</v>
      </c>
      <c r="C49" s="1544" t="s">
        <v>556</v>
      </c>
      <c r="D49" s="1501" t="str">
        <f>'ИП-4'!AK24</f>
        <v>-</v>
      </c>
      <c r="E49" s="1501" t="s">
        <v>447</v>
      </c>
      <c r="F49" s="1501">
        <f>'ИП-4'!AL24</f>
        <v>6.6223065723291912</v>
      </c>
      <c r="G49" s="1501">
        <f>'ИП-4'!AM24</f>
        <v>6.8094606562709945</v>
      </c>
      <c r="H49" s="1501">
        <f>'ИП-4'!AN24</f>
        <v>7.0884623136737996</v>
      </c>
      <c r="I49" s="1501">
        <f>'ИП-4'!AO24</f>
        <v>7.0884623136737996</v>
      </c>
      <c r="J49" s="1501">
        <f>'ИП-4'!AP24</f>
        <v>7.0884623136737996</v>
      </c>
    </row>
    <row r="50" spans="1:10" ht="47.25">
      <c r="A50" s="1637"/>
      <c r="B50" s="1639"/>
      <c r="C50" s="1539" t="s">
        <v>557</v>
      </c>
      <c r="D50" s="1501" t="s">
        <v>447</v>
      </c>
      <c r="E50" s="1501" t="s">
        <v>447</v>
      </c>
      <c r="F50" s="1582">
        <f>F49/6599.1</f>
        <v>1.0035166268626313E-3</v>
      </c>
      <c r="G50" s="1582">
        <f>G49/4944.7</f>
        <v>1.3771231128826813E-3</v>
      </c>
      <c r="H50" s="1582">
        <f>H49/4944.7</f>
        <v>1.4335474980633404E-3</v>
      </c>
      <c r="I50" s="1582">
        <f>I49/4944.7</f>
        <v>1.4335474980633404E-3</v>
      </c>
      <c r="J50" s="1582">
        <f>J49/4944.7</f>
        <v>1.4335474980633404E-3</v>
      </c>
    </row>
    <row r="51" spans="1:10" ht="15.75">
      <c r="A51" s="1637" t="s">
        <v>866</v>
      </c>
      <c r="B51" s="1638" t="s">
        <v>851</v>
      </c>
      <c r="C51" s="1544" t="s">
        <v>556</v>
      </c>
      <c r="D51" s="1501" t="str">
        <f>'ИП-4'!AK35</f>
        <v>-</v>
      </c>
      <c r="E51" s="1501" t="s">
        <v>447</v>
      </c>
      <c r="F51" s="1501">
        <f>'ИП-4'!AL35</f>
        <v>48.85345545924158</v>
      </c>
      <c r="G51" s="1501">
        <f>'ИП-4'!AM35</f>
        <v>48.85345545924158</v>
      </c>
      <c r="H51" s="1501">
        <f>'ИП-4'!AN35</f>
        <v>41.314842198528702</v>
      </c>
      <c r="I51" s="1501">
        <f>'ИП-4'!AO35</f>
        <v>25.741834749927264</v>
      </c>
      <c r="J51" s="1501">
        <f>'ИП-4'!AP35</f>
        <v>25.741834749927264</v>
      </c>
    </row>
    <row r="52" spans="1:10" ht="47.25">
      <c r="A52" s="1637"/>
      <c r="B52" s="1639"/>
      <c r="C52" s="1539" t="s">
        <v>557</v>
      </c>
      <c r="D52" s="1501" t="s">
        <v>447</v>
      </c>
      <c r="E52" s="1501" t="s">
        <v>447</v>
      </c>
      <c r="F52" s="1582">
        <f>F51/6599.1</f>
        <v>7.403048212520128E-3</v>
      </c>
      <c r="G52" s="1582">
        <f>G51/4944.7</f>
        <v>9.8799634880258821E-3</v>
      </c>
      <c r="H52" s="1582">
        <f>H51/4944.7</f>
        <v>8.3553789306790513E-3</v>
      </c>
      <c r="I52" s="1582">
        <f t="shared" ref="I52:J52" si="9">I51/4944.7</f>
        <v>5.205944698349195E-3</v>
      </c>
      <c r="J52" s="1582">
        <f t="shared" si="9"/>
        <v>5.205944698349195E-3</v>
      </c>
    </row>
    <row r="53" spans="1:10" ht="15.75">
      <c r="A53" s="1637" t="s">
        <v>867</v>
      </c>
      <c r="B53" s="1638" t="s">
        <v>850</v>
      </c>
      <c r="C53" s="1544" t="s">
        <v>556</v>
      </c>
      <c r="D53" s="1501" t="str">
        <f>'ИП-4'!AK36</f>
        <v>-</v>
      </c>
      <c r="E53" s="1501" t="s">
        <v>447</v>
      </c>
      <c r="F53" s="1501">
        <f>'ИП-4'!AL36</f>
        <v>20.270600911386232</v>
      </c>
      <c r="G53" s="1501">
        <f>'ИП-4'!AM36</f>
        <v>20.270600911386232</v>
      </c>
      <c r="H53" s="1501">
        <f>'ИП-4'!AN36</f>
        <v>16.285029957252949</v>
      </c>
      <c r="I53" s="1501">
        <f>'ИП-4'!AO36</f>
        <v>11.001192273899347</v>
      </c>
      <c r="J53" s="1501">
        <f>'ИП-4'!AP36</f>
        <v>11.001192273899347</v>
      </c>
    </row>
    <row r="54" spans="1:10" ht="47.25">
      <c r="A54" s="1637"/>
      <c r="B54" s="1639"/>
      <c r="C54" s="1539" t="s">
        <v>557</v>
      </c>
      <c r="D54" s="1501" t="s">
        <v>447</v>
      </c>
      <c r="E54" s="1501" t="s">
        <v>447</v>
      </c>
      <c r="F54" s="1582">
        <f>F53/6599.1</f>
        <v>3.0717220395790686E-3</v>
      </c>
      <c r="G54" s="1582">
        <f>G53/4944.7</f>
        <v>4.099460212224449E-3</v>
      </c>
      <c r="H54" s="1582">
        <f>H53/4944.7</f>
        <v>3.2934313420941511E-3</v>
      </c>
      <c r="I54" s="1582">
        <f t="shared" ref="I54:J54" si="10">I53/4944.7</f>
        <v>2.2248452431693224E-3</v>
      </c>
      <c r="J54" s="1582">
        <f t="shared" si="10"/>
        <v>2.2248452431693224E-3</v>
      </c>
    </row>
    <row r="55" spans="1:10" ht="15.75">
      <c r="A55" s="1637" t="s">
        <v>868</v>
      </c>
      <c r="B55" s="1638" t="s">
        <v>852</v>
      </c>
      <c r="C55" s="1544" t="s">
        <v>556</v>
      </c>
      <c r="D55" s="1501" t="str">
        <f>'ИП-4'!AK37</f>
        <v>-</v>
      </c>
      <c r="E55" s="1501" t="s">
        <v>447</v>
      </c>
      <c r="F55" s="1501">
        <f>'ИП-4'!AL37</f>
        <v>20.644494373359489</v>
      </c>
      <c r="G55" s="1501">
        <f>'ИП-4'!AM37</f>
        <v>20.644494373359489</v>
      </c>
      <c r="H55" s="1501">
        <f>'ИП-4'!AN37</f>
        <v>16.539435775000513</v>
      </c>
      <c r="I55" s="1501">
        <f>'ИП-4'!AO37</f>
        <v>10.81479257059355</v>
      </c>
      <c r="J55" s="1501">
        <f>'ИП-4'!AP37</f>
        <v>10.81479257059355</v>
      </c>
    </row>
    <row r="56" spans="1:10" ht="47.25">
      <c r="A56" s="1637"/>
      <c r="B56" s="1639"/>
      <c r="C56" s="1539" t="s">
        <v>557</v>
      </c>
      <c r="D56" s="1501" t="s">
        <v>447</v>
      </c>
      <c r="E56" s="1501" t="s">
        <v>447</v>
      </c>
      <c r="F56" s="1582">
        <f>F55/6599.1</f>
        <v>3.128380290245562E-3</v>
      </c>
      <c r="G56" s="1582">
        <f>G55/4944.7</f>
        <v>4.1750752064552933E-3</v>
      </c>
      <c r="H56" s="1582">
        <f>H55/4944.7</f>
        <v>3.3448815448865478E-3</v>
      </c>
      <c r="I56" s="1582">
        <f t="shared" ref="I56:J56" si="11">I55/4944.7</f>
        <v>2.1871483751478454E-3</v>
      </c>
      <c r="J56" s="1582">
        <f t="shared" si="11"/>
        <v>2.1871483751478454E-3</v>
      </c>
    </row>
    <row r="57" spans="1:10" ht="15.75">
      <c r="A57" s="1637" t="s">
        <v>869</v>
      </c>
      <c r="B57" s="1638" t="s">
        <v>853</v>
      </c>
      <c r="C57" s="1544" t="s">
        <v>556</v>
      </c>
      <c r="D57" s="1501" t="str">
        <f>'ИП-4'!AK38</f>
        <v>-</v>
      </c>
      <c r="E57" s="1501" t="s">
        <v>447</v>
      </c>
      <c r="F57" s="1501">
        <f>'ИП-4'!AL38</f>
        <v>19.611268190725156</v>
      </c>
      <c r="G57" s="1501">
        <f>'ИП-4'!AM38</f>
        <v>19.611268190725156</v>
      </c>
      <c r="H57" s="1501">
        <f>'ИП-4'!AN38</f>
        <v>16.60236283414331</v>
      </c>
      <c r="I57" s="1501">
        <f>'ИП-4'!AO38</f>
        <v>12.541137238863103</v>
      </c>
      <c r="J57" s="1501">
        <f>'ИП-4'!AP38</f>
        <v>12.541137238863103</v>
      </c>
    </row>
    <row r="58" spans="1:10" ht="47.25">
      <c r="A58" s="1637"/>
      <c r="B58" s="1639"/>
      <c r="C58" s="1539" t="s">
        <v>557</v>
      </c>
      <c r="D58" s="1501" t="s">
        <v>447</v>
      </c>
      <c r="E58" s="1501" t="s">
        <v>447</v>
      </c>
      <c r="F58" s="1582">
        <f>F57/6599.1</f>
        <v>2.9718095180744576E-3</v>
      </c>
      <c r="G58" s="1582">
        <f>G57/4944.7</f>
        <v>3.9661189133264217E-3</v>
      </c>
      <c r="H58" s="1582">
        <f>H57/4944.7</f>
        <v>3.3576077080800272E-3</v>
      </c>
      <c r="I58" s="1582">
        <f t="shared" ref="I58:J58" si="12">I57/4944.7</f>
        <v>2.5362786900849604E-3</v>
      </c>
      <c r="J58" s="1582">
        <f t="shared" si="12"/>
        <v>2.5362786900849604E-3</v>
      </c>
    </row>
    <row r="59" spans="1:10" ht="15.75">
      <c r="A59" s="1637" t="s">
        <v>870</v>
      </c>
      <c r="B59" s="1638" t="s">
        <v>854</v>
      </c>
      <c r="C59" s="1544" t="s">
        <v>556</v>
      </c>
      <c r="D59" s="1501" t="str">
        <f>'ИП-4'!AK39</f>
        <v>-</v>
      </c>
      <c r="E59" s="1501" t="s">
        <v>447</v>
      </c>
      <c r="F59" s="1501">
        <f>'ИП-4'!AL39</f>
        <v>8.9460293888136189</v>
      </c>
      <c r="G59" s="1501">
        <f>'ИП-4'!AM39</f>
        <v>8.9460293888136189</v>
      </c>
      <c r="H59" s="1501">
        <f>'ИП-4'!AN39</f>
        <v>7.0963726586674891</v>
      </c>
      <c r="I59" s="1501">
        <f>'ИП-4'!AO39</f>
        <v>4.8750067643816859</v>
      </c>
      <c r="J59" s="1501">
        <f>'ИП-4'!AP39</f>
        <v>4.8750067643816859</v>
      </c>
    </row>
    <row r="60" spans="1:10" ht="47.25">
      <c r="A60" s="1637"/>
      <c r="B60" s="1639"/>
      <c r="C60" s="1539" t="s">
        <v>557</v>
      </c>
      <c r="D60" s="1501" t="s">
        <v>447</v>
      </c>
      <c r="E60" s="1501" t="s">
        <v>447</v>
      </c>
      <c r="F60" s="1582">
        <f>F59/6599.1</f>
        <v>1.3556438588312979E-3</v>
      </c>
      <c r="G60" s="1582">
        <f>G59/4944.7</f>
        <v>1.8092158045611704E-3</v>
      </c>
      <c r="H60" s="1582">
        <f>H59/4944.7</f>
        <v>1.4351472604338968E-3</v>
      </c>
      <c r="I60" s="1582">
        <f t="shared" ref="I60:J60" si="13">I59/4944.7</f>
        <v>9.8590546734517496E-4</v>
      </c>
      <c r="J60" s="1582">
        <f t="shared" si="13"/>
        <v>9.8590546734517496E-4</v>
      </c>
    </row>
    <row r="61" spans="1:10">
      <c r="J61" s="1535" t="s">
        <v>1037</v>
      </c>
    </row>
    <row r="62" spans="1:10">
      <c r="J62" s="1535" t="s">
        <v>1041</v>
      </c>
    </row>
    <row r="63" spans="1:10">
      <c r="J63" s="1535"/>
    </row>
    <row r="64" spans="1:10">
      <c r="J64" s="1535" t="s">
        <v>1021</v>
      </c>
    </row>
    <row r="65" spans="1:10">
      <c r="J65" s="1535" t="s">
        <v>1014</v>
      </c>
    </row>
    <row r="66" spans="1:10" ht="15.75" customHeight="1">
      <c r="A66" s="1637" t="s">
        <v>492</v>
      </c>
      <c r="B66" s="1637" t="s">
        <v>1</v>
      </c>
      <c r="C66" s="1637" t="s">
        <v>2</v>
      </c>
      <c r="D66" s="1657" t="s">
        <v>548</v>
      </c>
      <c r="E66" s="1657" t="s">
        <v>501</v>
      </c>
      <c r="F66" s="1654" t="s">
        <v>549</v>
      </c>
      <c r="G66" s="1655"/>
      <c r="H66" s="1655"/>
      <c r="I66" s="1655"/>
      <c r="J66" s="1656"/>
    </row>
    <row r="67" spans="1:10" ht="15.75" customHeight="1">
      <c r="A67" s="1637"/>
      <c r="B67" s="1637"/>
      <c r="C67" s="1637"/>
      <c r="D67" s="1658"/>
      <c r="E67" s="1658"/>
      <c r="F67" s="1648" t="s">
        <v>550</v>
      </c>
      <c r="G67" s="1649"/>
      <c r="H67" s="1649"/>
      <c r="I67" s="1649"/>
      <c r="J67" s="1650"/>
    </row>
    <row r="68" spans="1:10" ht="15" customHeight="1">
      <c r="A68" s="1637"/>
      <c r="B68" s="1637"/>
      <c r="C68" s="1637"/>
      <c r="D68" s="1658"/>
      <c r="E68" s="1658"/>
      <c r="F68" s="1651"/>
      <c r="G68" s="1652"/>
      <c r="H68" s="1652"/>
      <c r="I68" s="1652"/>
      <c r="J68" s="1653"/>
    </row>
    <row r="69" spans="1:10" ht="15.75">
      <c r="A69" s="1637"/>
      <c r="B69" s="1637"/>
      <c r="C69" s="1637"/>
      <c r="D69" s="1659"/>
      <c r="E69" s="1659"/>
      <c r="F69" s="1539">
        <v>2022</v>
      </c>
      <c r="G69" s="1539">
        <f>F69+1</f>
        <v>2023</v>
      </c>
      <c r="H69" s="1539">
        <f t="shared" ref="H69" si="14">G69+1</f>
        <v>2024</v>
      </c>
      <c r="I69" s="1539">
        <f t="shared" ref="I69" si="15">H69+1</f>
        <v>2025</v>
      </c>
      <c r="J69" s="1539" t="s">
        <v>844</v>
      </c>
    </row>
    <row r="70" spans="1:10" ht="15.75">
      <c r="A70" s="1539">
        <f>COLUMN()</f>
        <v>1</v>
      </c>
      <c r="B70" s="1539">
        <f>COLUMN()</f>
        <v>2</v>
      </c>
      <c r="C70" s="1539">
        <f>COLUMN()</f>
        <v>3</v>
      </c>
      <c r="D70" s="1539">
        <f>COLUMN()</f>
        <v>4</v>
      </c>
      <c r="E70" s="1539">
        <f>COLUMN()</f>
        <v>5</v>
      </c>
      <c r="F70" s="1539">
        <v>6</v>
      </c>
      <c r="G70" s="1539">
        <f>COLUMN()</f>
        <v>7</v>
      </c>
      <c r="H70" s="1539">
        <f>COLUMN()</f>
        <v>8</v>
      </c>
      <c r="I70" s="1539">
        <f>COLUMN()</f>
        <v>9</v>
      </c>
      <c r="J70" s="1539">
        <f>COLUMN()</f>
        <v>10</v>
      </c>
    </row>
    <row r="71" spans="1:10" ht="15.75">
      <c r="A71" s="1637" t="s">
        <v>871</v>
      </c>
      <c r="B71" s="1638" t="s">
        <v>855</v>
      </c>
      <c r="C71" s="1544" t="s">
        <v>556</v>
      </c>
      <c r="D71" s="1501" t="str">
        <f>'ИП-4'!AK40</f>
        <v>-</v>
      </c>
      <c r="E71" s="1501" t="s">
        <v>447</v>
      </c>
      <c r="F71" s="1501">
        <f>'ИП-4'!AL40</f>
        <v>8.9687691471441937</v>
      </c>
      <c r="G71" s="1501">
        <f>'ИП-4'!AM40</f>
        <v>8.9687691471441937</v>
      </c>
      <c r="H71" s="1501">
        <f>'ИП-4'!AN40</f>
        <v>7.6346985203561015</v>
      </c>
      <c r="I71" s="1501">
        <f>'ИП-4'!AO40</f>
        <v>6.1606676733836352</v>
      </c>
      <c r="J71" s="1501">
        <f>'ИП-4'!AP40</f>
        <v>6.1606676733836352</v>
      </c>
    </row>
    <row r="72" spans="1:10" ht="47.25">
      <c r="A72" s="1637"/>
      <c r="B72" s="1639"/>
      <c r="C72" s="1539" t="s">
        <v>557</v>
      </c>
      <c r="D72" s="1501" t="s">
        <v>447</v>
      </c>
      <c r="E72" s="1501" t="s">
        <v>447</v>
      </c>
      <c r="F72" s="1582">
        <f>F71/6599.1</f>
        <v>1.3590897466539669E-3</v>
      </c>
      <c r="G72" s="1582">
        <f>G71/4944.7</f>
        <v>1.8138146191162647E-3</v>
      </c>
      <c r="H72" s="1582">
        <f>H71/4944.7</f>
        <v>1.5440165268582728E-3</v>
      </c>
      <c r="I72" s="1582">
        <f t="shared" ref="I72:J72" si="16">I71/4944.7</f>
        <v>1.2459133361748206E-3</v>
      </c>
      <c r="J72" s="1582">
        <f t="shared" si="16"/>
        <v>1.2459133361748206E-3</v>
      </c>
    </row>
    <row r="73" spans="1:10" ht="15.75">
      <c r="A73" s="1637" t="s">
        <v>872</v>
      </c>
      <c r="B73" s="1638" t="s">
        <v>856</v>
      </c>
      <c r="C73" s="1544" t="s">
        <v>556</v>
      </c>
      <c r="D73" s="1501" t="str">
        <f>'ИП-4'!AK41</f>
        <v>-</v>
      </c>
      <c r="E73" s="1501" t="s">
        <v>447</v>
      </c>
      <c r="F73" s="1501">
        <f>'ИП-4'!AL41</f>
        <v>42.571746214114825</v>
      </c>
      <c r="G73" s="1501">
        <f>'ИП-4'!AM41</f>
        <v>42.571746214114825</v>
      </c>
      <c r="H73" s="1501">
        <f>'ИП-4'!AN41</f>
        <v>34.226570349392603</v>
      </c>
      <c r="I73" s="1501">
        <f>'ИП-4'!AO41</f>
        <v>22.694279571059266</v>
      </c>
      <c r="J73" s="1501">
        <f>'ИП-4'!AP41</f>
        <v>22.694279571059266</v>
      </c>
    </row>
    <row r="74" spans="1:10" ht="47.25">
      <c r="A74" s="1637"/>
      <c r="B74" s="1639"/>
      <c r="C74" s="1539" t="s">
        <v>557</v>
      </c>
      <c r="D74" s="1501" t="s">
        <v>447</v>
      </c>
      <c r="E74" s="1501" t="s">
        <v>447</v>
      </c>
      <c r="F74" s="1582">
        <f>F73/6599.1</f>
        <v>6.4511442793888287E-3</v>
      </c>
      <c r="G74" s="1582">
        <f>G73/4944.7</f>
        <v>8.6095710991798951E-3</v>
      </c>
      <c r="H74" s="1582">
        <f>H73/4944.7</f>
        <v>6.9218699515425815E-3</v>
      </c>
      <c r="I74" s="1582">
        <f t="shared" ref="I74:J74" si="17">I73/4944.7</f>
        <v>4.5896170791067739E-3</v>
      </c>
      <c r="J74" s="1582">
        <f t="shared" si="17"/>
        <v>4.5896170791067739E-3</v>
      </c>
    </row>
    <row r="75" spans="1:10" ht="15.75">
      <c r="A75" s="1637" t="s">
        <v>873</v>
      </c>
      <c r="B75" s="1638" t="s">
        <v>857</v>
      </c>
      <c r="C75" s="1544" t="s">
        <v>556</v>
      </c>
      <c r="D75" s="1501" t="str">
        <f>'ИП-4'!AK42</f>
        <v>-</v>
      </c>
      <c r="E75" s="1501" t="s">
        <v>447</v>
      </c>
      <c r="F75" s="1501">
        <f>'ИП-4'!AL42</f>
        <v>22.450791916022528</v>
      </c>
      <c r="G75" s="1501">
        <f>'ИП-4'!AM42</f>
        <v>22.450791916022528</v>
      </c>
      <c r="H75" s="1501">
        <f>'ИП-4'!AN42</f>
        <v>19.706569196245287</v>
      </c>
      <c r="I75" s="1501">
        <f>'ИП-4'!AO42</f>
        <v>16.214598544404307</v>
      </c>
      <c r="J75" s="1501">
        <f>'ИП-4'!AP42</f>
        <v>16.214598544404307</v>
      </c>
    </row>
    <row r="76" spans="1:10" ht="47.25">
      <c r="A76" s="1637"/>
      <c r="B76" s="1639"/>
      <c r="C76" s="1539" t="s">
        <v>557</v>
      </c>
      <c r="D76" s="1501" t="s">
        <v>447</v>
      </c>
      <c r="E76" s="1501" t="s">
        <v>447</v>
      </c>
      <c r="F76" s="1582">
        <f>F75/6599.1</f>
        <v>3.4020990613905723E-3</v>
      </c>
      <c r="G76" s="1582">
        <f>G75/4944.7</f>
        <v>4.5403749299295264E-3</v>
      </c>
      <c r="H76" s="1582">
        <f>H75/4944.7</f>
        <v>3.9853922778419898E-3</v>
      </c>
      <c r="I76" s="1582">
        <f t="shared" ref="I76:J76" si="18">I75/4944.7</f>
        <v>3.2791875228839582E-3</v>
      </c>
      <c r="J76" s="1582">
        <f t="shared" si="18"/>
        <v>3.2791875228839582E-3</v>
      </c>
    </row>
    <row r="77" spans="1:10" ht="15.75">
      <c r="A77" s="1637" t="s">
        <v>874</v>
      </c>
      <c r="B77" s="1638" t="s">
        <v>857</v>
      </c>
      <c r="C77" s="1544" t="s">
        <v>556</v>
      </c>
      <c r="D77" s="1501" t="str">
        <f>'ИП-4'!AK43</f>
        <v>-</v>
      </c>
      <c r="E77" s="1501" t="s">
        <v>447</v>
      </c>
      <c r="F77" s="1501">
        <f>'ИП-4'!AL43</f>
        <v>4.1921781222108905</v>
      </c>
      <c r="G77" s="1501">
        <f>'ИП-4'!AM43</f>
        <v>4.1921781222108905</v>
      </c>
      <c r="H77" s="1501">
        <f>'ИП-4'!AN43</f>
        <v>3.6510829322762466</v>
      </c>
      <c r="I77" s="1501">
        <f>'ИП-4'!AO43</f>
        <v>3.2951321113527223</v>
      </c>
      <c r="J77" s="1501">
        <f>'ИП-4'!AP43</f>
        <v>3.2951321113527223</v>
      </c>
    </row>
    <row r="78" spans="1:10" ht="47.25">
      <c r="A78" s="1637"/>
      <c r="B78" s="1639"/>
      <c r="C78" s="1539" t="s">
        <v>557</v>
      </c>
      <c r="D78" s="1501" t="s">
        <v>447</v>
      </c>
      <c r="E78" s="1501" t="s">
        <v>447</v>
      </c>
      <c r="F78" s="1582">
        <f>F77/6599.1</f>
        <v>6.3526513042852669E-4</v>
      </c>
      <c r="G78" s="1582">
        <f>G77/4944.7</f>
        <v>8.4781242991706081E-4</v>
      </c>
      <c r="H78" s="1582">
        <f>H77/4944.7</f>
        <v>7.3838310358085354E-4</v>
      </c>
      <c r="I78" s="1582">
        <f t="shared" ref="I78:J78" si="19">I77/4944.7</f>
        <v>6.6639677055285913E-4</v>
      </c>
      <c r="J78" s="1582">
        <f t="shared" si="19"/>
        <v>6.6639677055285913E-4</v>
      </c>
    </row>
    <row r="79" spans="1:10" ht="15.75">
      <c r="A79" s="1637" t="s">
        <v>875</v>
      </c>
      <c r="B79" s="1638" t="s">
        <v>858</v>
      </c>
      <c r="C79" s="1539" t="s">
        <v>556</v>
      </c>
      <c r="D79" s="1501" t="str">
        <f>'ИП-4'!AK54</f>
        <v>-</v>
      </c>
      <c r="E79" s="1501" t="s">
        <v>447</v>
      </c>
      <c r="F79" s="1501">
        <f>'ИП-4'!AL54</f>
        <v>50.609820943247549</v>
      </c>
      <c r="G79" s="1501">
        <f>'ИП-4'!AM54</f>
        <v>50.609820943247549</v>
      </c>
      <c r="H79" s="1501">
        <f>'ИП-4'!AN54</f>
        <v>49.372751444993298</v>
      </c>
      <c r="I79" s="1501">
        <f>'ИП-4'!AO54</f>
        <v>48.017624962689766</v>
      </c>
      <c r="J79" s="1501">
        <f>'ИП-4'!AP54</f>
        <v>48.017624962689766</v>
      </c>
    </row>
    <row r="80" spans="1:10" ht="47.25">
      <c r="A80" s="1637"/>
      <c r="B80" s="1639"/>
      <c r="C80" s="1539" t="s">
        <v>557</v>
      </c>
      <c r="D80" s="1501" t="s">
        <v>447</v>
      </c>
      <c r="E80" s="1501" t="s">
        <v>447</v>
      </c>
      <c r="F80" s="1582">
        <f>F79/6599.1</f>
        <v>7.6692004884374452E-3</v>
      </c>
      <c r="G80" s="1582">
        <f>G79/4944.7</f>
        <v>1.0235165114819414E-2</v>
      </c>
      <c r="H80" s="1582">
        <f>H79/4944.7</f>
        <v>9.9849842144100354E-3</v>
      </c>
      <c r="I80" s="1582">
        <f t="shared" ref="I80:J80" si="20">I79/4944.7</f>
        <v>9.7109278546099395E-3</v>
      </c>
      <c r="J80" s="1582">
        <f t="shared" si="20"/>
        <v>9.7109278546099395E-3</v>
      </c>
    </row>
    <row r="81" spans="1:10" ht="15.75">
      <c r="A81" s="1637" t="s">
        <v>876</v>
      </c>
      <c r="B81" s="1638" t="s">
        <v>859</v>
      </c>
      <c r="C81" s="1539" t="s">
        <v>556</v>
      </c>
      <c r="D81" s="1501" t="str">
        <f>'ИП-4'!AK55</f>
        <v>-</v>
      </c>
      <c r="E81" s="1501" t="s">
        <v>447</v>
      </c>
      <c r="F81" s="1501">
        <f>'ИП-4'!AL55</f>
        <v>15.779944905614631</v>
      </c>
      <c r="G81" s="1501">
        <f>'ИП-4'!AM55</f>
        <v>15.779944905614631</v>
      </c>
      <c r="H81" s="1501">
        <f>'ИП-4'!AN55</f>
        <v>13.285085725878933</v>
      </c>
      <c r="I81" s="1501">
        <f>'ИП-4'!AO55</f>
        <v>10.156264092461846</v>
      </c>
      <c r="J81" s="1501">
        <f>'ИП-4'!AP55</f>
        <v>10.156264092461846</v>
      </c>
    </row>
    <row r="82" spans="1:10" ht="47.25">
      <c r="A82" s="1637"/>
      <c r="B82" s="1639"/>
      <c r="C82" s="1539" t="s">
        <v>557</v>
      </c>
      <c r="D82" s="1501" t="s">
        <v>447</v>
      </c>
      <c r="E82" s="1501" t="s">
        <v>447</v>
      </c>
      <c r="F82" s="1582">
        <f>F81/6599.1</f>
        <v>2.391226819659443E-3</v>
      </c>
      <c r="G82" s="1582">
        <f>G81/4944.7</f>
        <v>3.1912845886736571E-3</v>
      </c>
      <c r="H82" s="1582">
        <f>H81/4944.7</f>
        <v>2.6867324055815183E-3</v>
      </c>
      <c r="I82" s="1582">
        <f t="shared" ref="I82:J82" si="21">I81/4944.7</f>
        <v>2.0539697236357812E-3</v>
      </c>
      <c r="J82" s="1582">
        <f t="shared" si="21"/>
        <v>2.0539697236357812E-3</v>
      </c>
    </row>
    <row r="83" spans="1:10" ht="15.75">
      <c r="A83" s="1637" t="s">
        <v>877</v>
      </c>
      <c r="B83" s="1638" t="s">
        <v>860</v>
      </c>
      <c r="C83" s="1544" t="s">
        <v>556</v>
      </c>
      <c r="D83" s="1501" t="str">
        <f>'ИП-4'!AK56</f>
        <v>-</v>
      </c>
      <c r="E83" s="1501" t="s">
        <v>447</v>
      </c>
      <c r="F83" s="1501">
        <f>'ИП-4'!AL56</f>
        <v>2.7989497152368994</v>
      </c>
      <c r="G83" s="1501">
        <f>'ИП-4'!AM56</f>
        <v>2.7989497152368994</v>
      </c>
      <c r="H83" s="1501">
        <f>'ИП-4'!AN56</f>
        <v>2.3590759766943981</v>
      </c>
      <c r="I83" s="1501">
        <f>'ИП-4'!AO56</f>
        <v>2.1584302778156488</v>
      </c>
      <c r="J83" s="1501">
        <f>'ИП-4'!AP56</f>
        <v>2.1584302778156488</v>
      </c>
    </row>
    <row r="84" spans="1:10" ht="47.25">
      <c r="A84" s="1637"/>
      <c r="B84" s="1639"/>
      <c r="C84" s="1539" t="s">
        <v>557</v>
      </c>
      <c r="D84" s="1501" t="s">
        <v>447</v>
      </c>
      <c r="E84" s="1501" t="s">
        <v>447</v>
      </c>
      <c r="F84" s="1582">
        <f>F83/6599.1</f>
        <v>4.2414112761390176E-4</v>
      </c>
      <c r="G84" s="1582">
        <f>G83/4944.7</f>
        <v>5.6605046114767312E-4</v>
      </c>
      <c r="H84" s="1582">
        <f>H83/4944.7</f>
        <v>4.7709183098962489E-4</v>
      </c>
      <c r="I84" s="1582">
        <f t="shared" ref="I84:J84" si="22">I83/4944.7</f>
        <v>4.3651389928926911E-4</v>
      </c>
      <c r="J84" s="1582">
        <f t="shared" si="22"/>
        <v>4.3651389928926911E-4</v>
      </c>
    </row>
    <row r="85" spans="1:10" ht="15.75">
      <c r="A85" s="1637" t="s">
        <v>878</v>
      </c>
      <c r="B85" s="1638" t="s">
        <v>861</v>
      </c>
      <c r="C85" s="1544" t="s">
        <v>556</v>
      </c>
      <c r="D85" s="1501" t="str">
        <f>'ИП-4'!AK57</f>
        <v>-</v>
      </c>
      <c r="E85" s="1501" t="s">
        <v>447</v>
      </c>
      <c r="F85" s="1501">
        <f>'ИП-4'!AL57</f>
        <v>16.935304765564439</v>
      </c>
      <c r="G85" s="1501">
        <f>'ИП-4'!AM57</f>
        <v>16.935304765564439</v>
      </c>
      <c r="H85" s="1501">
        <f>'ИП-4'!AN57</f>
        <v>13.679425164092477</v>
      </c>
      <c r="I85" s="1501">
        <f>'ИП-4'!AO57</f>
        <v>9.241001510075451</v>
      </c>
      <c r="J85" s="1501">
        <f>'ИП-4'!AP57</f>
        <v>9.241001510075451</v>
      </c>
    </row>
    <row r="86" spans="1:10" ht="48" thickBot="1">
      <c r="A86" s="1637"/>
      <c r="B86" s="1642"/>
      <c r="C86" s="1504" t="s">
        <v>557</v>
      </c>
      <c r="D86" s="1517" t="s">
        <v>447</v>
      </c>
      <c r="E86" s="1501" t="s">
        <v>447</v>
      </c>
      <c r="F86" s="1582">
        <f>F85/6599.1</f>
        <v>2.5663052182213391E-3</v>
      </c>
      <c r="G86" s="1582">
        <f>G85/4944.7</f>
        <v>3.4249407983425566E-3</v>
      </c>
      <c r="H86" s="1582">
        <f>H85/4944.7</f>
        <v>2.7664823273590871E-3</v>
      </c>
      <c r="I86" s="1582">
        <f t="shared" ref="I86:J86" si="23">I85/4944.7</f>
        <v>1.8688700042622304E-3</v>
      </c>
      <c r="J86" s="1582">
        <f t="shared" si="23"/>
        <v>1.8688700042622304E-3</v>
      </c>
    </row>
    <row r="87" spans="1:10">
      <c r="J87" s="1535" t="s">
        <v>1037</v>
      </c>
    </row>
    <row r="88" spans="1:10">
      <c r="J88" s="1535" t="s">
        <v>1041</v>
      </c>
    </row>
    <row r="89" spans="1:10">
      <c r="J89" s="1535"/>
    </row>
    <row r="90" spans="1:10">
      <c r="J90" s="1535" t="s">
        <v>1021</v>
      </c>
    </row>
    <row r="91" spans="1:10">
      <c r="J91" s="1535" t="s">
        <v>1014</v>
      </c>
    </row>
    <row r="92" spans="1:10" ht="15.75" customHeight="1">
      <c r="A92" s="1637" t="s">
        <v>492</v>
      </c>
      <c r="B92" s="1637" t="s">
        <v>1</v>
      </c>
      <c r="C92" s="1637" t="s">
        <v>2</v>
      </c>
      <c r="D92" s="1657" t="s">
        <v>548</v>
      </c>
      <c r="E92" s="1657" t="s">
        <v>501</v>
      </c>
      <c r="F92" s="1654" t="s">
        <v>549</v>
      </c>
      <c r="G92" s="1655"/>
      <c r="H92" s="1655"/>
      <c r="I92" s="1655"/>
      <c r="J92" s="1656"/>
    </row>
    <row r="93" spans="1:10" ht="15.75" customHeight="1">
      <c r="A93" s="1637"/>
      <c r="B93" s="1637"/>
      <c r="C93" s="1637"/>
      <c r="D93" s="1658"/>
      <c r="E93" s="1658"/>
      <c r="F93" s="1648" t="s">
        <v>550</v>
      </c>
      <c r="G93" s="1649"/>
      <c r="H93" s="1649"/>
      <c r="I93" s="1649"/>
      <c r="J93" s="1650"/>
    </row>
    <row r="94" spans="1:10" ht="15" customHeight="1">
      <c r="A94" s="1637"/>
      <c r="B94" s="1637"/>
      <c r="C94" s="1637"/>
      <c r="D94" s="1658"/>
      <c r="E94" s="1658"/>
      <c r="F94" s="1651"/>
      <c r="G94" s="1652"/>
      <c r="H94" s="1652"/>
      <c r="I94" s="1652"/>
      <c r="J94" s="1653"/>
    </row>
    <row r="95" spans="1:10" ht="15.75">
      <c r="A95" s="1637"/>
      <c r="B95" s="1637"/>
      <c r="C95" s="1637"/>
      <c r="D95" s="1659"/>
      <c r="E95" s="1659"/>
      <c r="F95" s="1539">
        <v>2022</v>
      </c>
      <c r="G95" s="1539">
        <f>F95+1</f>
        <v>2023</v>
      </c>
      <c r="H95" s="1539">
        <f t="shared" ref="H95" si="24">G95+1</f>
        <v>2024</v>
      </c>
      <c r="I95" s="1539">
        <f t="shared" ref="I95" si="25">H95+1</f>
        <v>2025</v>
      </c>
      <c r="J95" s="1539" t="s">
        <v>844</v>
      </c>
    </row>
    <row r="96" spans="1:10" ht="15.75">
      <c r="A96" s="1539">
        <f>COLUMN()</f>
        <v>1</v>
      </c>
      <c r="B96" s="1539">
        <f>COLUMN()</f>
        <v>2</v>
      </c>
      <c r="C96" s="1539">
        <f>COLUMN()</f>
        <v>3</v>
      </c>
      <c r="D96" s="1539">
        <f>COLUMN()</f>
        <v>4</v>
      </c>
      <c r="E96" s="1539">
        <f>COLUMN()</f>
        <v>5</v>
      </c>
      <c r="F96" s="1539">
        <v>6</v>
      </c>
      <c r="G96" s="1539">
        <f>COLUMN()</f>
        <v>7</v>
      </c>
      <c r="H96" s="1539">
        <f>COLUMN()</f>
        <v>8</v>
      </c>
      <c r="I96" s="1539">
        <f>COLUMN()</f>
        <v>9</v>
      </c>
      <c r="J96" s="1539">
        <f>COLUMN()</f>
        <v>10</v>
      </c>
    </row>
    <row r="97" spans="1:10" ht="15.75" customHeight="1">
      <c r="A97" s="1657" t="s">
        <v>846</v>
      </c>
      <c r="B97" s="1640" t="s">
        <v>1006</v>
      </c>
      <c r="C97" s="1544" t="s">
        <v>556</v>
      </c>
      <c r="D97" s="1502" t="str">
        <f>'ИП-4'!AK58</f>
        <v>-</v>
      </c>
      <c r="E97" s="1501" t="s">
        <v>447</v>
      </c>
      <c r="F97" s="1502">
        <v>15.53</v>
      </c>
      <c r="G97" s="1502">
        <v>15.53</v>
      </c>
      <c r="H97" s="1502">
        <v>15.53</v>
      </c>
      <c r="I97" s="1502">
        <v>15.53</v>
      </c>
      <c r="J97" s="1502">
        <v>15.53</v>
      </c>
    </row>
    <row r="98" spans="1:10" ht="47.25">
      <c r="A98" s="1659"/>
      <c r="B98" s="1639"/>
      <c r="C98" s="1539" t="s">
        <v>557</v>
      </c>
      <c r="D98" s="1501" t="s">
        <v>447</v>
      </c>
      <c r="E98" s="1501" t="s">
        <v>447</v>
      </c>
      <c r="F98" s="1501" t="s">
        <v>447</v>
      </c>
      <c r="G98" s="1501" t="s">
        <v>447</v>
      </c>
      <c r="H98" s="1501" t="s">
        <v>447</v>
      </c>
      <c r="I98" s="1501" t="s">
        <v>447</v>
      </c>
      <c r="J98" s="1501" t="s">
        <v>447</v>
      </c>
    </row>
    <row r="99" spans="1:10" ht="31.5">
      <c r="A99" s="1637">
        <v>6</v>
      </c>
      <c r="B99" s="1638" t="s">
        <v>1004</v>
      </c>
      <c r="C99" s="1539" t="s">
        <v>764</v>
      </c>
      <c r="D99" s="1501" t="s">
        <v>447</v>
      </c>
      <c r="E99" s="1501" t="s">
        <v>447</v>
      </c>
      <c r="F99" s="1501">
        <v>2024.61</v>
      </c>
      <c r="G99" s="1501">
        <v>784.61</v>
      </c>
      <c r="H99" s="1501">
        <v>778.34</v>
      </c>
      <c r="I99" s="1501">
        <v>735.81</v>
      </c>
      <c r="J99" s="1501">
        <v>735.81</v>
      </c>
    </row>
    <row r="100" spans="1:10" ht="15.75">
      <c r="A100" s="1637"/>
      <c r="B100" s="1639"/>
      <c r="C100" s="1539" t="s">
        <v>765</v>
      </c>
      <c r="D100" s="1501" t="s">
        <v>447</v>
      </c>
      <c r="E100" s="1501" t="s">
        <v>447</v>
      </c>
      <c r="F100" s="1501" t="s">
        <v>447</v>
      </c>
      <c r="G100" s="1501" t="s">
        <v>447</v>
      </c>
      <c r="H100" s="1501" t="s">
        <v>447</v>
      </c>
      <c r="I100" s="1501" t="s">
        <v>447</v>
      </c>
      <c r="J100" s="1501" t="s">
        <v>447</v>
      </c>
    </row>
    <row r="101" spans="1:10" ht="31.5">
      <c r="A101" s="1637" t="s">
        <v>679</v>
      </c>
      <c r="B101" s="1638" t="s">
        <v>898</v>
      </c>
      <c r="C101" s="1539" t="s">
        <v>764</v>
      </c>
      <c r="D101" s="1501" t="str">
        <f>'ИП-4'!AQ20</f>
        <v>-</v>
      </c>
      <c r="E101" s="1501" t="s">
        <v>447</v>
      </c>
      <c r="F101" s="1501" t="str">
        <f>'ИП-4'!AR20</f>
        <v>-</v>
      </c>
      <c r="G101" s="1501">
        <f>'ИП-4'!AS20</f>
        <v>3.5889708159999993</v>
      </c>
      <c r="H101" s="1501">
        <f>'ИП-4'!AT20</f>
        <v>7.2080824959999994</v>
      </c>
      <c r="I101" s="1501">
        <f>'ИП-4'!AU20</f>
        <v>7.2080824959999994</v>
      </c>
      <c r="J101" s="1501">
        <f>'ИП-4'!AV20</f>
        <v>7.2080824959999994</v>
      </c>
    </row>
    <row r="102" spans="1:10" ht="15.75">
      <c r="A102" s="1637"/>
      <c r="B102" s="1639"/>
      <c r="C102" s="1539" t="s">
        <v>765</v>
      </c>
      <c r="D102" s="1501" t="s">
        <v>447</v>
      </c>
      <c r="E102" s="1501" t="s">
        <v>447</v>
      </c>
      <c r="F102" s="1501" t="s">
        <v>447</v>
      </c>
      <c r="G102" s="1501" t="s">
        <v>447</v>
      </c>
      <c r="H102" s="1501" t="s">
        <v>447</v>
      </c>
      <c r="I102" s="1501" t="s">
        <v>447</v>
      </c>
      <c r="J102" s="1501" t="s">
        <v>447</v>
      </c>
    </row>
    <row r="103" spans="1:10" ht="48" customHeight="1">
      <c r="A103" s="1637" t="s">
        <v>680</v>
      </c>
      <c r="B103" s="1638" t="s">
        <v>899</v>
      </c>
      <c r="C103" s="1539" t="s">
        <v>764</v>
      </c>
      <c r="D103" s="1501" t="str">
        <f>'ИП-4'!AQ21</f>
        <v>-</v>
      </c>
      <c r="E103" s="1501" t="s">
        <v>447</v>
      </c>
      <c r="F103" s="1501" t="str">
        <f>'ИП-4'!AR21</f>
        <v>-</v>
      </c>
      <c r="G103" s="1501">
        <f>'ИП-4'!AS21</f>
        <v>0.89674270399999978</v>
      </c>
      <c r="H103" s="1501">
        <f>'ИП-4'!AT21</f>
        <v>1.8015206239999997</v>
      </c>
      <c r="I103" s="1501">
        <f>'ИП-4'!AU21</f>
        <v>1.8015206239999997</v>
      </c>
      <c r="J103" s="1501">
        <f>'ИП-4'!AV21</f>
        <v>1.8015206239999997</v>
      </c>
    </row>
    <row r="104" spans="1:10" ht="15.75">
      <c r="A104" s="1637"/>
      <c r="B104" s="1639"/>
      <c r="C104" s="1539" t="s">
        <v>765</v>
      </c>
      <c r="D104" s="1501" t="s">
        <v>447</v>
      </c>
      <c r="E104" s="1501" t="s">
        <v>447</v>
      </c>
      <c r="F104" s="1501" t="s">
        <v>447</v>
      </c>
      <c r="G104" s="1501" t="s">
        <v>447</v>
      </c>
      <c r="H104" s="1501" t="s">
        <v>447</v>
      </c>
      <c r="I104" s="1501" t="s">
        <v>447</v>
      </c>
      <c r="J104" s="1501" t="s">
        <v>447</v>
      </c>
    </row>
    <row r="105" spans="1:10" ht="31.5">
      <c r="A105" s="1637" t="s">
        <v>882</v>
      </c>
      <c r="B105" s="1638" t="s">
        <v>900</v>
      </c>
      <c r="C105" s="1539" t="s">
        <v>764</v>
      </c>
      <c r="D105" s="1501" t="str">
        <f>'ИП-4'!AQ22</f>
        <v>-</v>
      </c>
      <c r="E105" s="1501" t="s">
        <v>447</v>
      </c>
      <c r="F105" s="1501">
        <f>'ИП-4'!AR22</f>
        <v>38.518003338</v>
      </c>
      <c r="G105" s="1501">
        <f>'ИП-4'!AS22</f>
        <v>53.434850791999992</v>
      </c>
      <c r="H105" s="1501">
        <f>'ИП-4'!AT22</f>
        <v>68.476783711999985</v>
      </c>
      <c r="I105" s="1501">
        <f>'ИП-4'!AU22</f>
        <v>68.476783711999985</v>
      </c>
      <c r="J105" s="1501">
        <f>'ИП-4'!AV22</f>
        <v>68.476783711999985</v>
      </c>
    </row>
    <row r="106" spans="1:10" ht="15.75">
      <c r="A106" s="1637"/>
      <c r="B106" s="1639"/>
      <c r="C106" s="1539" t="s">
        <v>765</v>
      </c>
      <c r="D106" s="1501" t="s">
        <v>447</v>
      </c>
      <c r="E106" s="1501" t="s">
        <v>447</v>
      </c>
      <c r="F106" s="1501" t="s">
        <v>447</v>
      </c>
      <c r="G106" s="1501" t="s">
        <v>447</v>
      </c>
      <c r="H106" s="1501" t="s">
        <v>447</v>
      </c>
      <c r="I106" s="1501" t="s">
        <v>447</v>
      </c>
      <c r="J106" s="1501" t="s">
        <v>447</v>
      </c>
    </row>
    <row r="107" spans="1:10" ht="48.75" customHeight="1">
      <c r="A107" s="1637" t="s">
        <v>883</v>
      </c>
      <c r="B107" s="1638" t="s">
        <v>901</v>
      </c>
      <c r="C107" s="1539" t="s">
        <v>764</v>
      </c>
      <c r="D107" s="1501" t="str">
        <f>'ИП-4'!AQ23</f>
        <v>-</v>
      </c>
      <c r="E107" s="1501" t="s">
        <v>447</v>
      </c>
      <c r="F107" s="1501">
        <f>'ИП-4'!AR23</f>
        <v>1.8015206239999997</v>
      </c>
      <c r="G107" s="1501">
        <f>'ИП-4'!AS23</f>
        <v>2.6992633279999998</v>
      </c>
      <c r="H107" s="1501">
        <f>'ИП-4'!AT23</f>
        <v>3.6040412479999997</v>
      </c>
      <c r="I107" s="1501">
        <f>'ИП-4'!AU23</f>
        <v>3.6040412479999997</v>
      </c>
      <c r="J107" s="1501">
        <f>'ИП-4'!AV23</f>
        <v>3.6040412479999997</v>
      </c>
    </row>
    <row r="108" spans="1:10" ht="15.75">
      <c r="A108" s="1637"/>
      <c r="B108" s="1639"/>
      <c r="C108" s="1539" t="s">
        <v>765</v>
      </c>
      <c r="D108" s="1501" t="s">
        <v>447</v>
      </c>
      <c r="E108" s="1501" t="s">
        <v>447</v>
      </c>
      <c r="F108" s="1501" t="s">
        <v>447</v>
      </c>
      <c r="G108" s="1501" t="s">
        <v>447</v>
      </c>
      <c r="H108" s="1501" t="s">
        <v>447</v>
      </c>
      <c r="I108" s="1501" t="s">
        <v>447</v>
      </c>
      <c r="J108" s="1501" t="s">
        <v>447</v>
      </c>
    </row>
    <row r="109" spans="1:10" ht="48.75" customHeight="1">
      <c r="A109" s="1637" t="s">
        <v>884</v>
      </c>
      <c r="B109" s="1638" t="s">
        <v>902</v>
      </c>
      <c r="C109" s="1539" t="s">
        <v>764</v>
      </c>
      <c r="D109" s="1501" t="str">
        <f>'ИП-4'!AQ24</f>
        <v>-</v>
      </c>
      <c r="E109" s="1501" t="s">
        <v>447</v>
      </c>
      <c r="F109" s="1501">
        <f>'ИП-4'!AR24</f>
        <v>9.4463776461250006</v>
      </c>
      <c r="G109" s="1501">
        <f>'ИП-4'!AS24</f>
        <v>10.294360983500001</v>
      </c>
      <c r="H109" s="1501">
        <f>'ИП-4'!AT24</f>
        <v>11.149658860999999</v>
      </c>
      <c r="I109" s="1501">
        <f>'ИП-4'!AU24</f>
        <v>11.149658860999999</v>
      </c>
      <c r="J109" s="1501">
        <f>'ИП-4'!AV24</f>
        <v>11.149658860999999</v>
      </c>
    </row>
    <row r="110" spans="1:10" ht="15.75">
      <c r="A110" s="1637"/>
      <c r="B110" s="1639"/>
      <c r="C110" s="1539" t="s">
        <v>765</v>
      </c>
      <c r="D110" s="1501" t="s">
        <v>447</v>
      </c>
      <c r="E110" s="1501" t="s">
        <v>447</v>
      </c>
      <c r="F110" s="1501" t="s">
        <v>447</v>
      </c>
      <c r="G110" s="1501" t="s">
        <v>447</v>
      </c>
      <c r="H110" s="1501" t="s">
        <v>447</v>
      </c>
      <c r="I110" s="1501" t="s">
        <v>447</v>
      </c>
      <c r="J110" s="1501" t="s">
        <v>447</v>
      </c>
    </row>
    <row r="111" spans="1:10" ht="31.5">
      <c r="A111" s="1637" t="s">
        <v>885</v>
      </c>
      <c r="B111" s="1638" t="s">
        <v>903</v>
      </c>
      <c r="C111" s="1539" t="s">
        <v>764</v>
      </c>
      <c r="D111" s="1501" t="str">
        <f>'ИП-4'!AQ35</f>
        <v>-</v>
      </c>
      <c r="E111" s="1501" t="s">
        <v>447</v>
      </c>
      <c r="F111" s="1501">
        <f>'ИП-4'!AR35</f>
        <v>24.327528423999993</v>
      </c>
      <c r="G111" s="1501">
        <f>'ИП-4'!AS35</f>
        <v>24.327528423999993</v>
      </c>
      <c r="H111" s="1501">
        <f>'ИП-4'!AT35</f>
        <v>24.327528423999993</v>
      </c>
      <c r="I111" s="1501">
        <f>'ИП-4'!AU35</f>
        <v>24.327528423999993</v>
      </c>
      <c r="J111" s="1501">
        <f>'ИП-4'!AV35</f>
        <v>24.327528423999993</v>
      </c>
    </row>
    <row r="112" spans="1:10" ht="15.75">
      <c r="A112" s="1637"/>
      <c r="B112" s="1639"/>
      <c r="C112" s="1539" t="s">
        <v>765</v>
      </c>
      <c r="D112" s="1501" t="s">
        <v>447</v>
      </c>
      <c r="E112" s="1501" t="s">
        <v>447</v>
      </c>
      <c r="F112" s="1501" t="s">
        <v>447</v>
      </c>
      <c r="G112" s="1501" t="s">
        <v>447</v>
      </c>
      <c r="H112" s="1501" t="s">
        <v>447</v>
      </c>
      <c r="I112" s="1501" t="s">
        <v>447</v>
      </c>
      <c r="J112" s="1501" t="s">
        <v>447</v>
      </c>
    </row>
    <row r="113" spans="1:10" ht="31.5">
      <c r="A113" s="1637" t="s">
        <v>886</v>
      </c>
      <c r="B113" s="1638" t="s">
        <v>904</v>
      </c>
      <c r="C113" s="1539" t="s">
        <v>764</v>
      </c>
      <c r="D113" s="1501" t="str">
        <f>'ИП-4'!AQ36</f>
        <v>-</v>
      </c>
      <c r="E113" s="1501" t="s">
        <v>447</v>
      </c>
      <c r="F113" s="1501">
        <f>'ИП-4'!AR36</f>
        <v>7.2080824959999994</v>
      </c>
      <c r="G113" s="1501">
        <f>'ИП-4'!AS36</f>
        <v>7.2080824959999994</v>
      </c>
      <c r="H113" s="1501">
        <f>'ИП-4'!AT36</f>
        <v>7.2080824959999994</v>
      </c>
      <c r="I113" s="1501">
        <f>'ИП-4'!AU36</f>
        <v>7.2080824959999994</v>
      </c>
      <c r="J113" s="1501">
        <f>'ИП-4'!AV36</f>
        <v>7.2080824959999994</v>
      </c>
    </row>
    <row r="114" spans="1:10" ht="15.75">
      <c r="A114" s="1637"/>
      <c r="B114" s="1639"/>
      <c r="C114" s="1539" t="s">
        <v>765</v>
      </c>
      <c r="D114" s="1501" t="s">
        <v>447</v>
      </c>
      <c r="E114" s="1501" t="s">
        <v>447</v>
      </c>
      <c r="F114" s="1501" t="s">
        <v>447</v>
      </c>
      <c r="G114" s="1501" t="s">
        <v>447</v>
      </c>
      <c r="H114" s="1501" t="s">
        <v>447</v>
      </c>
      <c r="I114" s="1501" t="s">
        <v>447</v>
      </c>
      <c r="J114" s="1501" t="s">
        <v>447</v>
      </c>
    </row>
    <row r="115" spans="1:10" ht="31.5">
      <c r="A115" s="1637" t="s">
        <v>887</v>
      </c>
      <c r="B115" s="1638" t="s">
        <v>905</v>
      </c>
      <c r="C115" s="1539" t="s">
        <v>764</v>
      </c>
      <c r="D115" s="1501" t="str">
        <f>'ИП-4'!AQ37</f>
        <v>-</v>
      </c>
      <c r="E115" s="1501" t="s">
        <v>447</v>
      </c>
      <c r="F115" s="1501">
        <f>'ИП-4'!AR37</f>
        <v>8.2612255948800009</v>
      </c>
      <c r="G115" s="1501">
        <f>'ИП-4'!AS37</f>
        <v>8.2612255948800009</v>
      </c>
      <c r="H115" s="1501">
        <f>'ИП-4'!AT37</f>
        <v>6.4269483583999998</v>
      </c>
      <c r="I115" s="1501">
        <f>'ИП-4'!AU37</f>
        <v>2.2270412479999995</v>
      </c>
      <c r="J115" s="1501">
        <f>'ИП-4'!AV37</f>
        <v>2.2270412479999995</v>
      </c>
    </row>
    <row r="116" spans="1:10" ht="15.75">
      <c r="A116" s="1637"/>
      <c r="B116" s="1639"/>
      <c r="C116" s="1539" t="s">
        <v>765</v>
      </c>
      <c r="D116" s="1501" t="s">
        <v>447</v>
      </c>
      <c r="E116" s="1501" t="s">
        <v>447</v>
      </c>
      <c r="F116" s="1501" t="s">
        <v>447</v>
      </c>
      <c r="G116" s="1501" t="s">
        <v>447</v>
      </c>
      <c r="H116" s="1501" t="s">
        <v>447</v>
      </c>
      <c r="I116" s="1501" t="s">
        <v>447</v>
      </c>
      <c r="J116" s="1501" t="s">
        <v>447</v>
      </c>
    </row>
    <row r="117" spans="1:10">
      <c r="J117" s="1535" t="s">
        <v>1037</v>
      </c>
    </row>
    <row r="118" spans="1:10">
      <c r="J118" s="1535" t="s">
        <v>1041</v>
      </c>
    </row>
    <row r="119" spans="1:10">
      <c r="J119" s="1535"/>
    </row>
    <row r="120" spans="1:10">
      <c r="J120" s="1535" t="s">
        <v>1021</v>
      </c>
    </row>
    <row r="121" spans="1:10">
      <c r="J121" s="1535" t="s">
        <v>1014</v>
      </c>
    </row>
    <row r="122" spans="1:10" ht="15.75" customHeight="1">
      <c r="A122" s="1637" t="s">
        <v>492</v>
      </c>
      <c r="B122" s="1637" t="s">
        <v>1</v>
      </c>
      <c r="C122" s="1637" t="s">
        <v>2</v>
      </c>
      <c r="D122" s="1657" t="s">
        <v>548</v>
      </c>
      <c r="E122" s="1657" t="s">
        <v>501</v>
      </c>
      <c r="F122" s="1654" t="s">
        <v>549</v>
      </c>
      <c r="G122" s="1655"/>
      <c r="H122" s="1655"/>
      <c r="I122" s="1655"/>
      <c r="J122" s="1656"/>
    </row>
    <row r="123" spans="1:10" ht="15.75" customHeight="1">
      <c r="A123" s="1637"/>
      <c r="B123" s="1637"/>
      <c r="C123" s="1637"/>
      <c r="D123" s="1658"/>
      <c r="E123" s="1658"/>
      <c r="F123" s="1648" t="s">
        <v>550</v>
      </c>
      <c r="G123" s="1649"/>
      <c r="H123" s="1649"/>
      <c r="I123" s="1649"/>
      <c r="J123" s="1650"/>
    </row>
    <row r="124" spans="1:10" ht="15" customHeight="1">
      <c r="A124" s="1637"/>
      <c r="B124" s="1637"/>
      <c r="C124" s="1637"/>
      <c r="D124" s="1658"/>
      <c r="E124" s="1658"/>
      <c r="F124" s="1651"/>
      <c r="G124" s="1652"/>
      <c r="H124" s="1652"/>
      <c r="I124" s="1652"/>
      <c r="J124" s="1653"/>
    </row>
    <row r="125" spans="1:10" ht="15.75">
      <c r="A125" s="1637"/>
      <c r="B125" s="1637"/>
      <c r="C125" s="1637"/>
      <c r="D125" s="1659"/>
      <c r="E125" s="1659"/>
      <c r="F125" s="1539">
        <v>2022</v>
      </c>
      <c r="G125" s="1539">
        <f>F125+1</f>
        <v>2023</v>
      </c>
      <c r="H125" s="1539">
        <f t="shared" ref="H125" si="26">G125+1</f>
        <v>2024</v>
      </c>
      <c r="I125" s="1539">
        <f t="shared" ref="I125" si="27">H125+1</f>
        <v>2025</v>
      </c>
      <c r="J125" s="1539" t="s">
        <v>844</v>
      </c>
    </row>
    <row r="126" spans="1:10" ht="15.75">
      <c r="A126" s="1539">
        <f>COLUMN()</f>
        <v>1</v>
      </c>
      <c r="B126" s="1539">
        <f>COLUMN()</f>
        <v>2</v>
      </c>
      <c r="C126" s="1539">
        <f>COLUMN()</f>
        <v>3</v>
      </c>
      <c r="D126" s="1539">
        <f>COLUMN()</f>
        <v>4</v>
      </c>
      <c r="E126" s="1539">
        <f>COLUMN()</f>
        <v>5</v>
      </c>
      <c r="F126" s="1539">
        <v>6</v>
      </c>
      <c r="G126" s="1539">
        <f>COLUMN()</f>
        <v>7</v>
      </c>
      <c r="H126" s="1539">
        <f>COLUMN()</f>
        <v>8</v>
      </c>
      <c r="I126" s="1539">
        <f>COLUMN()</f>
        <v>9</v>
      </c>
      <c r="J126" s="1539">
        <f>COLUMN()</f>
        <v>10</v>
      </c>
    </row>
    <row r="127" spans="1:10" ht="31.5">
      <c r="A127" s="1637" t="s">
        <v>888</v>
      </c>
      <c r="B127" s="1638" t="s">
        <v>906</v>
      </c>
      <c r="C127" s="1539" t="s">
        <v>764</v>
      </c>
      <c r="D127" s="1501" t="str">
        <f>'ИП-4'!AQ38</f>
        <v>-</v>
      </c>
      <c r="E127" s="1501" t="s">
        <v>447</v>
      </c>
      <c r="F127" s="1501">
        <f>'ИП-4'!AR38</f>
        <v>14.668415147745</v>
      </c>
      <c r="G127" s="1501">
        <f>'ИП-4'!AS38</f>
        <v>14.668415147745</v>
      </c>
      <c r="H127" s="1501">
        <f>'ИП-4'!AT38</f>
        <v>11.257829861619999</v>
      </c>
      <c r="I127" s="1501">
        <f>'ИП-4'!AU38</f>
        <v>4.2736997091199997</v>
      </c>
      <c r="J127" s="1501">
        <f>'ИП-4'!AV38</f>
        <v>4.2736997091199997</v>
      </c>
    </row>
    <row r="128" spans="1:10" ht="15.75">
      <c r="A128" s="1637"/>
      <c r="B128" s="1639"/>
      <c r="C128" s="1539" t="s">
        <v>765</v>
      </c>
      <c r="D128" s="1501" t="s">
        <v>447</v>
      </c>
      <c r="E128" s="1501" t="s">
        <v>447</v>
      </c>
      <c r="F128" s="1501" t="s">
        <v>447</v>
      </c>
      <c r="G128" s="1501" t="s">
        <v>447</v>
      </c>
      <c r="H128" s="1501" t="s">
        <v>447</v>
      </c>
      <c r="I128" s="1501" t="s">
        <v>447</v>
      </c>
      <c r="J128" s="1501" t="s">
        <v>447</v>
      </c>
    </row>
    <row r="129" spans="1:10" ht="31.5">
      <c r="A129" s="1637" t="s">
        <v>889</v>
      </c>
      <c r="B129" s="1638" t="s">
        <v>907</v>
      </c>
      <c r="C129" s="1539" t="s">
        <v>764</v>
      </c>
      <c r="D129" s="1501" t="str">
        <f>'ИП-4'!AQ39</f>
        <v>-</v>
      </c>
      <c r="E129" s="1501" t="s">
        <v>447</v>
      </c>
      <c r="F129" s="1501">
        <f>'ИП-4'!AR39</f>
        <v>2.2841373909200002</v>
      </c>
      <c r="G129" s="1501">
        <f>'ИП-4'!AS39</f>
        <v>2.2841373909200002</v>
      </c>
      <c r="H129" s="1501">
        <f>'ИП-4'!AT39</f>
        <v>2.2841373909200002</v>
      </c>
      <c r="I129" s="1501">
        <f>'ИП-4'!AU39</f>
        <v>2.2841373909200002</v>
      </c>
      <c r="J129" s="1501">
        <f>'ИП-4'!AV39</f>
        <v>2.2841373909200002</v>
      </c>
    </row>
    <row r="130" spans="1:10" ht="15.75">
      <c r="A130" s="1637"/>
      <c r="B130" s="1639"/>
      <c r="C130" s="1539" t="s">
        <v>765</v>
      </c>
      <c r="D130" s="1501" t="s">
        <v>447</v>
      </c>
      <c r="E130" s="1501" t="s">
        <v>447</v>
      </c>
      <c r="F130" s="1501" t="s">
        <v>447</v>
      </c>
      <c r="G130" s="1501" t="s">
        <v>447</v>
      </c>
      <c r="H130" s="1501" t="s">
        <v>447</v>
      </c>
      <c r="I130" s="1501" t="s">
        <v>447</v>
      </c>
      <c r="J130" s="1501" t="s">
        <v>447</v>
      </c>
    </row>
    <row r="131" spans="1:10" ht="31.5">
      <c r="A131" s="1637" t="s">
        <v>890</v>
      </c>
      <c r="B131" s="1638" t="s">
        <v>908</v>
      </c>
      <c r="C131" s="1539" t="s">
        <v>764</v>
      </c>
      <c r="D131" s="1501" t="str">
        <f>'ИП-4'!AQ40</f>
        <v>-</v>
      </c>
      <c r="E131" s="1501" t="s">
        <v>447</v>
      </c>
      <c r="F131" s="1501">
        <f>'ИП-4'!AR40</f>
        <v>12.706474913999999</v>
      </c>
      <c r="G131" s="1501">
        <f>'ИП-4'!AS40</f>
        <v>12.706474913999999</v>
      </c>
      <c r="H131" s="1501">
        <f>'ИП-4'!AT40</f>
        <v>9.1347097769599994</v>
      </c>
      <c r="I131" s="1501">
        <f>'ИП-4'!AU40</f>
        <v>2.6142861977600003</v>
      </c>
      <c r="J131" s="1501">
        <f>'ИП-4'!AV40</f>
        <v>2.6142861977600003</v>
      </c>
    </row>
    <row r="132" spans="1:10" ht="15.75">
      <c r="A132" s="1637"/>
      <c r="B132" s="1639"/>
      <c r="C132" s="1539" t="s">
        <v>765</v>
      </c>
      <c r="D132" s="1501" t="s">
        <v>447</v>
      </c>
      <c r="E132" s="1501" t="s">
        <v>447</v>
      </c>
      <c r="F132" s="1501" t="s">
        <v>447</v>
      </c>
      <c r="G132" s="1501" t="s">
        <v>447</v>
      </c>
      <c r="H132" s="1501" t="s">
        <v>447</v>
      </c>
      <c r="I132" s="1501" t="s">
        <v>447</v>
      </c>
      <c r="J132" s="1501" t="s">
        <v>447</v>
      </c>
    </row>
    <row r="133" spans="1:10" ht="31.5">
      <c r="A133" s="1637" t="s">
        <v>891</v>
      </c>
      <c r="B133" s="1638" t="s">
        <v>909</v>
      </c>
      <c r="C133" s="1539" t="s">
        <v>764</v>
      </c>
      <c r="D133" s="1501" t="str">
        <f>'ИП-4'!AQ41</f>
        <v>-</v>
      </c>
      <c r="E133" s="1501" t="s">
        <v>447</v>
      </c>
      <c r="F133" s="1501">
        <f>'ИП-4'!AR41</f>
        <v>29.212681990624997</v>
      </c>
      <c r="G133" s="1501">
        <f>'ИП-4'!AS41</f>
        <v>29.212681990624997</v>
      </c>
      <c r="H133" s="1501">
        <f>'ИП-4'!AT41</f>
        <v>29.212681990624997</v>
      </c>
      <c r="I133" s="1501">
        <f>'ИП-4'!AU41</f>
        <v>29.212681990624997</v>
      </c>
      <c r="J133" s="1501">
        <f>'ИП-4'!AV41</f>
        <v>29.212681990624997</v>
      </c>
    </row>
    <row r="134" spans="1:10" ht="15.75">
      <c r="A134" s="1637"/>
      <c r="B134" s="1639"/>
      <c r="C134" s="1539" t="s">
        <v>765</v>
      </c>
      <c r="D134" s="1501" t="s">
        <v>447</v>
      </c>
      <c r="E134" s="1501" t="s">
        <v>447</v>
      </c>
      <c r="F134" s="1501" t="s">
        <v>447</v>
      </c>
      <c r="G134" s="1501" t="s">
        <v>447</v>
      </c>
      <c r="H134" s="1501" t="s">
        <v>447</v>
      </c>
      <c r="I134" s="1501" t="s">
        <v>447</v>
      </c>
      <c r="J134" s="1501" t="s">
        <v>447</v>
      </c>
    </row>
    <row r="135" spans="1:10" ht="31.5">
      <c r="A135" s="1637" t="s">
        <v>892</v>
      </c>
      <c r="B135" s="1638" t="s">
        <v>910</v>
      </c>
      <c r="C135" s="1539" t="s">
        <v>764</v>
      </c>
      <c r="D135" s="1501" t="str">
        <f>'ИП-4'!AQ42</f>
        <v>-</v>
      </c>
      <c r="E135" s="1501" t="s">
        <v>447</v>
      </c>
      <c r="F135" s="1501">
        <f>'ИП-4'!AR42</f>
        <v>19.894267688959999</v>
      </c>
      <c r="G135" s="1501">
        <f>'ИП-4'!AS42</f>
        <v>19.894267688959999</v>
      </c>
      <c r="H135" s="1501">
        <f>'ИП-4'!AT42</f>
        <v>12.596531720299998</v>
      </c>
      <c r="I135" s="1501">
        <f>'ИП-4'!AU42</f>
        <v>3.6892943134999996</v>
      </c>
      <c r="J135" s="1501">
        <f>'ИП-4'!AV42</f>
        <v>3.6892943134999996</v>
      </c>
    </row>
    <row r="136" spans="1:10" ht="15.75">
      <c r="A136" s="1637"/>
      <c r="B136" s="1639"/>
      <c r="C136" s="1539" t="s">
        <v>765</v>
      </c>
      <c r="D136" s="1501" t="s">
        <v>447</v>
      </c>
      <c r="E136" s="1501" t="s">
        <v>447</v>
      </c>
      <c r="F136" s="1501" t="s">
        <v>447</v>
      </c>
      <c r="G136" s="1501" t="s">
        <v>447</v>
      </c>
      <c r="H136" s="1501" t="s">
        <v>447</v>
      </c>
      <c r="I136" s="1501" t="s">
        <v>447</v>
      </c>
      <c r="J136" s="1501" t="s">
        <v>447</v>
      </c>
    </row>
    <row r="137" spans="1:10" ht="31.5">
      <c r="A137" s="1637" t="s">
        <v>893</v>
      </c>
      <c r="B137" s="1638" t="s">
        <v>910</v>
      </c>
      <c r="C137" s="1539" t="s">
        <v>764</v>
      </c>
      <c r="D137" s="1501" t="str">
        <f>'ИП-4'!AQ43</f>
        <v>-</v>
      </c>
      <c r="E137" s="1501" t="s">
        <v>447</v>
      </c>
      <c r="F137" s="1501">
        <f>'ИП-4'!AR43</f>
        <v>4.3919565209999991</v>
      </c>
      <c r="G137" s="1501">
        <f>'ИП-4'!AS43</f>
        <v>4.3919565209999991</v>
      </c>
      <c r="H137" s="1501">
        <f>'ИП-4'!AT43</f>
        <v>2.75228626525</v>
      </c>
      <c r="I137" s="1501">
        <f>'ИП-4'!AU43</f>
        <v>0.98323913024999987</v>
      </c>
      <c r="J137" s="1501">
        <f>'ИП-4'!AV43</f>
        <v>0.98323913024999987</v>
      </c>
    </row>
    <row r="138" spans="1:10" ht="15.75">
      <c r="A138" s="1637"/>
      <c r="B138" s="1639"/>
      <c r="C138" s="1539" t="s">
        <v>765</v>
      </c>
      <c r="D138" s="1501" t="s">
        <v>447</v>
      </c>
      <c r="E138" s="1501" t="s">
        <v>447</v>
      </c>
      <c r="F138" s="1501" t="s">
        <v>447</v>
      </c>
      <c r="G138" s="1501" t="s">
        <v>447</v>
      </c>
      <c r="H138" s="1501" t="s">
        <v>447</v>
      </c>
      <c r="I138" s="1501" t="s">
        <v>447</v>
      </c>
      <c r="J138" s="1501" t="s">
        <v>447</v>
      </c>
    </row>
    <row r="139" spans="1:10" ht="51" customHeight="1">
      <c r="A139" s="1637" t="s">
        <v>894</v>
      </c>
      <c r="B139" s="1638" t="s">
        <v>911</v>
      </c>
      <c r="C139" s="1539" t="s">
        <v>764</v>
      </c>
      <c r="D139" s="1501" t="str">
        <f>'ИП-4'!AQ54</f>
        <v>-</v>
      </c>
      <c r="E139" s="1501" t="s">
        <v>447</v>
      </c>
      <c r="F139" s="1501">
        <f>'ИП-4'!AR54</f>
        <v>82.357934768749985</v>
      </c>
      <c r="G139" s="1501">
        <f>'ИП-4'!AS54</f>
        <v>82.357934768749985</v>
      </c>
      <c r="H139" s="1501">
        <f>'ИП-4'!AT54</f>
        <v>82.357934768749985</v>
      </c>
      <c r="I139" s="1501">
        <f>'ИП-4'!AU54</f>
        <v>82.357934768749985</v>
      </c>
      <c r="J139" s="1501">
        <f>'ИП-4'!AV54</f>
        <v>82.357934768749985</v>
      </c>
    </row>
    <row r="140" spans="1:10" ht="15.75">
      <c r="A140" s="1637"/>
      <c r="B140" s="1639"/>
      <c r="C140" s="1539" t="s">
        <v>765</v>
      </c>
      <c r="D140" s="1501" t="s">
        <v>447</v>
      </c>
      <c r="E140" s="1501" t="s">
        <v>447</v>
      </c>
      <c r="F140" s="1501" t="s">
        <v>447</v>
      </c>
      <c r="G140" s="1501" t="s">
        <v>447</v>
      </c>
      <c r="H140" s="1501" t="s">
        <v>447</v>
      </c>
      <c r="I140" s="1501" t="s">
        <v>447</v>
      </c>
      <c r="J140" s="1501" t="s">
        <v>447</v>
      </c>
    </row>
    <row r="141" spans="1:10" ht="31.5">
      <c r="A141" s="1637" t="s">
        <v>895</v>
      </c>
      <c r="B141" s="1638" t="s">
        <v>912</v>
      </c>
      <c r="C141" s="1539" t="s">
        <v>764</v>
      </c>
      <c r="D141" s="1501" t="str">
        <f>'ИП-4'!$AQ$55</f>
        <v>-</v>
      </c>
      <c r="E141" s="1501" t="s">
        <v>447</v>
      </c>
      <c r="F141" s="1501">
        <f>'ИП-4'!AR55</f>
        <v>22.690133775</v>
      </c>
      <c r="G141" s="1501">
        <f>'ИП-4'!AS55</f>
        <v>22.690133775</v>
      </c>
      <c r="H141" s="1501">
        <f>'ИП-4'!AT55</f>
        <v>15.092963202749997</v>
      </c>
      <c r="I141" s="1501">
        <f>'ИП-4'!AU55</f>
        <v>2.7607028977499999</v>
      </c>
      <c r="J141" s="1501">
        <f>'ИП-4'!AV55</f>
        <v>2.7607028977499999</v>
      </c>
    </row>
    <row r="142" spans="1:10" ht="15.75">
      <c r="A142" s="1637"/>
      <c r="B142" s="1639"/>
      <c r="C142" s="1539" t="s">
        <v>765</v>
      </c>
      <c r="D142" s="1501" t="s">
        <v>447</v>
      </c>
      <c r="E142" s="1501" t="s">
        <v>447</v>
      </c>
      <c r="F142" s="1501" t="s">
        <v>447</v>
      </c>
      <c r="G142" s="1501" t="s">
        <v>447</v>
      </c>
      <c r="H142" s="1501" t="s">
        <v>447</v>
      </c>
      <c r="I142" s="1501" t="s">
        <v>447</v>
      </c>
      <c r="J142" s="1501" t="s">
        <v>447</v>
      </c>
    </row>
    <row r="143" spans="1:10" ht="31.5">
      <c r="A143" s="1637" t="s">
        <v>896</v>
      </c>
      <c r="B143" s="1638" t="s">
        <v>913</v>
      </c>
      <c r="C143" s="1539" t="s">
        <v>764</v>
      </c>
      <c r="D143" s="1501" t="str">
        <f>'ИП-4'!AQ56</f>
        <v>-</v>
      </c>
      <c r="E143" s="1501" t="s">
        <v>447</v>
      </c>
      <c r="F143" s="1501">
        <f>'ИП-4'!AR56</f>
        <v>4.9918294304999993</v>
      </c>
      <c r="G143" s="1501">
        <f>'ИП-4'!AS56</f>
        <v>4.9918294304999993</v>
      </c>
      <c r="H143" s="1501">
        <f>'ИП-4'!AT56</f>
        <v>2.750891904605</v>
      </c>
      <c r="I143" s="1501">
        <f>'ИП-4'!AU56</f>
        <v>0.93735463750499992</v>
      </c>
      <c r="J143" s="1501">
        <f>'ИП-4'!AV56</f>
        <v>0.93735463750499992</v>
      </c>
    </row>
    <row r="144" spans="1:10" ht="15.75">
      <c r="A144" s="1637"/>
      <c r="B144" s="1639"/>
      <c r="C144" s="1539" t="s">
        <v>765</v>
      </c>
      <c r="D144" s="1501" t="s">
        <v>447</v>
      </c>
      <c r="E144" s="1501" t="s">
        <v>447</v>
      </c>
      <c r="F144" s="1501" t="s">
        <v>447</v>
      </c>
      <c r="G144" s="1501" t="s">
        <v>447</v>
      </c>
      <c r="H144" s="1501" t="s">
        <v>447</v>
      </c>
      <c r="I144" s="1501" t="s">
        <v>447</v>
      </c>
      <c r="J144" s="1501" t="s">
        <v>447</v>
      </c>
    </row>
    <row r="145" spans="1:10" ht="31.5">
      <c r="A145" s="1637" t="s">
        <v>897</v>
      </c>
      <c r="B145" s="1638" t="s">
        <v>914</v>
      </c>
      <c r="C145" s="1539" t="s">
        <v>764</v>
      </c>
      <c r="D145" s="1501" t="str">
        <f>'ИП-4'!AQ57</f>
        <v>-</v>
      </c>
      <c r="E145" s="1501" t="s">
        <v>447</v>
      </c>
      <c r="F145" s="1501">
        <f>'ИП-4'!AR57</f>
        <v>6.0544292966399995</v>
      </c>
      <c r="G145" s="1501">
        <f>'ИП-4'!AS57</f>
        <v>6.0544292966399995</v>
      </c>
      <c r="H145" s="1501">
        <f>'ИП-4'!AT57</f>
        <v>6.0544292966399995</v>
      </c>
      <c r="I145" s="1501">
        <f>'ИП-4'!AU57</f>
        <v>6.0544292966399995</v>
      </c>
      <c r="J145" s="1501">
        <f>'ИП-4'!AV57</f>
        <v>6.0544292966399995</v>
      </c>
    </row>
    <row r="146" spans="1:10" ht="15.75">
      <c r="A146" s="1637"/>
      <c r="B146" s="1639"/>
      <c r="C146" s="1539" t="s">
        <v>765</v>
      </c>
      <c r="D146" s="1501" t="s">
        <v>447</v>
      </c>
      <c r="E146" s="1501" t="s">
        <v>447</v>
      </c>
      <c r="F146" s="1501" t="s">
        <v>447</v>
      </c>
      <c r="G146" s="1501" t="s">
        <v>447</v>
      </c>
      <c r="H146" s="1501" t="s">
        <v>447</v>
      </c>
      <c r="I146" s="1501" t="s">
        <v>447</v>
      </c>
      <c r="J146" s="1501" t="s">
        <v>447</v>
      </c>
    </row>
    <row r="147" spans="1:10">
      <c r="J147" s="1535" t="s">
        <v>1037</v>
      </c>
    </row>
    <row r="148" spans="1:10">
      <c r="J148" s="1535" t="s">
        <v>1041</v>
      </c>
    </row>
    <row r="149" spans="1:10">
      <c r="J149" s="1535"/>
    </row>
    <row r="150" spans="1:10">
      <c r="J150" s="1535" t="s">
        <v>1021</v>
      </c>
    </row>
    <row r="151" spans="1:10">
      <c r="J151" s="1535" t="s">
        <v>1014</v>
      </c>
    </row>
    <row r="152" spans="1:10" ht="15.75" customHeight="1">
      <c r="A152" s="1637" t="s">
        <v>492</v>
      </c>
      <c r="B152" s="1637" t="s">
        <v>1</v>
      </c>
      <c r="C152" s="1637" t="s">
        <v>2</v>
      </c>
      <c r="D152" s="1657" t="s">
        <v>548</v>
      </c>
      <c r="E152" s="1657" t="s">
        <v>501</v>
      </c>
      <c r="F152" s="1654" t="s">
        <v>549</v>
      </c>
      <c r="G152" s="1655"/>
      <c r="H152" s="1655"/>
      <c r="I152" s="1655"/>
      <c r="J152" s="1656"/>
    </row>
    <row r="153" spans="1:10" ht="15.75" customHeight="1">
      <c r="A153" s="1637"/>
      <c r="B153" s="1637"/>
      <c r="C153" s="1637"/>
      <c r="D153" s="1658"/>
      <c r="E153" s="1658"/>
      <c r="F153" s="1648" t="s">
        <v>550</v>
      </c>
      <c r="G153" s="1649"/>
      <c r="H153" s="1649"/>
      <c r="I153" s="1649"/>
      <c r="J153" s="1650"/>
    </row>
    <row r="154" spans="1:10" ht="15" customHeight="1">
      <c r="A154" s="1637"/>
      <c r="B154" s="1637"/>
      <c r="C154" s="1637"/>
      <c r="D154" s="1658"/>
      <c r="E154" s="1658"/>
      <c r="F154" s="1651"/>
      <c r="G154" s="1652"/>
      <c r="H154" s="1652"/>
      <c r="I154" s="1652"/>
      <c r="J154" s="1653"/>
    </row>
    <row r="155" spans="1:10" ht="15.75">
      <c r="A155" s="1637"/>
      <c r="B155" s="1637"/>
      <c r="C155" s="1637"/>
      <c r="D155" s="1659"/>
      <c r="E155" s="1659"/>
      <c r="F155" s="1539">
        <v>2022</v>
      </c>
      <c r="G155" s="1539">
        <f>F155+1</f>
        <v>2023</v>
      </c>
      <c r="H155" s="1539">
        <f t="shared" ref="H155" si="28">G155+1</f>
        <v>2024</v>
      </c>
      <c r="I155" s="1539">
        <f t="shared" ref="I155" si="29">H155+1</f>
        <v>2025</v>
      </c>
      <c r="J155" s="1539" t="s">
        <v>844</v>
      </c>
    </row>
    <row r="156" spans="1:10" ht="15.75">
      <c r="A156" s="1539">
        <f>COLUMN()</f>
        <v>1</v>
      </c>
      <c r="B156" s="1539">
        <f>COLUMN()</f>
        <v>2</v>
      </c>
      <c r="C156" s="1539">
        <f>COLUMN()</f>
        <v>3</v>
      </c>
      <c r="D156" s="1539">
        <f>COLUMN()</f>
        <v>4</v>
      </c>
      <c r="E156" s="1539">
        <f>COLUMN()</f>
        <v>5</v>
      </c>
      <c r="F156" s="1539">
        <v>6</v>
      </c>
      <c r="G156" s="1539">
        <f>COLUMN()</f>
        <v>7</v>
      </c>
      <c r="H156" s="1539">
        <f>COLUMN()</f>
        <v>8</v>
      </c>
      <c r="I156" s="1539">
        <f>COLUMN()</f>
        <v>9</v>
      </c>
      <c r="J156" s="1539">
        <f>COLUMN()</f>
        <v>10</v>
      </c>
    </row>
    <row r="157" spans="1:10" ht="31.5">
      <c r="A157" s="1637" t="s">
        <v>881</v>
      </c>
      <c r="B157" s="1640" t="s">
        <v>1007</v>
      </c>
      <c r="C157" s="1544" t="s">
        <v>764</v>
      </c>
      <c r="D157" s="1501" t="s">
        <v>447</v>
      </c>
      <c r="E157" s="1501" t="s">
        <v>447</v>
      </c>
      <c r="F157" s="1501">
        <v>8.44</v>
      </c>
      <c r="G157" s="1501">
        <v>8.44</v>
      </c>
      <c r="H157" s="1501">
        <v>8.44</v>
      </c>
      <c r="I157" s="1501">
        <v>8.44</v>
      </c>
      <c r="J157" s="1501">
        <v>8.44</v>
      </c>
    </row>
    <row r="158" spans="1:10" ht="15.75">
      <c r="A158" s="1637"/>
      <c r="B158" s="1639"/>
      <c r="C158" s="1539" t="s">
        <v>765</v>
      </c>
      <c r="D158" s="1501" t="s">
        <v>447</v>
      </c>
      <c r="E158" s="1501" t="s">
        <v>447</v>
      </c>
      <c r="F158" s="1501" t="s">
        <v>447</v>
      </c>
      <c r="G158" s="1501" t="s">
        <v>447</v>
      </c>
      <c r="H158" s="1501" t="s">
        <v>447</v>
      </c>
      <c r="I158" s="1501" t="s">
        <v>447</v>
      </c>
      <c r="J158" s="1501" t="s">
        <v>447</v>
      </c>
    </row>
    <row r="159" spans="1:10" ht="78.75">
      <c r="A159" s="1539">
        <v>7</v>
      </c>
      <c r="B159" s="1540" t="s">
        <v>558</v>
      </c>
      <c r="C159" s="1539" t="s">
        <v>559</v>
      </c>
      <c r="D159" s="1501" t="s">
        <v>447</v>
      </c>
      <c r="E159" s="1501" t="s">
        <v>447</v>
      </c>
      <c r="F159" s="1501" t="s">
        <v>447</v>
      </c>
      <c r="G159" s="1501" t="s">
        <v>447</v>
      </c>
      <c r="H159" s="1501" t="s">
        <v>447</v>
      </c>
      <c r="I159" s="1501" t="s">
        <v>447</v>
      </c>
      <c r="J159" s="1501" t="s">
        <v>447</v>
      </c>
    </row>
    <row r="160" spans="1:10" ht="15.75">
      <c r="A160" s="1539" t="s">
        <v>766</v>
      </c>
      <c r="B160" s="1516" t="s">
        <v>560</v>
      </c>
      <c r="C160" s="1498" t="s">
        <v>58</v>
      </c>
      <c r="D160" s="1501" t="s">
        <v>447</v>
      </c>
      <c r="E160" s="1501" t="s">
        <v>447</v>
      </c>
      <c r="F160" s="1501" t="s">
        <v>447</v>
      </c>
      <c r="G160" s="1501" t="s">
        <v>447</v>
      </c>
      <c r="H160" s="1501" t="s">
        <v>447</v>
      </c>
      <c r="I160" s="1501" t="s">
        <v>447</v>
      </c>
      <c r="J160" s="1501" t="s">
        <v>447</v>
      </c>
    </row>
    <row r="161" spans="1:10" ht="18.75">
      <c r="A161" s="1539" t="s">
        <v>767</v>
      </c>
      <c r="B161" s="1516" t="s">
        <v>561</v>
      </c>
      <c r="C161" s="1498" t="s">
        <v>58</v>
      </c>
      <c r="D161" s="1501" t="s">
        <v>447</v>
      </c>
      <c r="E161" s="1501" t="s">
        <v>447</v>
      </c>
      <c r="F161" s="1501" t="s">
        <v>447</v>
      </c>
      <c r="G161" s="1501" t="s">
        <v>447</v>
      </c>
      <c r="H161" s="1501" t="s">
        <v>447</v>
      </c>
      <c r="I161" s="1501" t="s">
        <v>447</v>
      </c>
      <c r="J161" s="1501" t="s">
        <v>447</v>
      </c>
    </row>
    <row r="162" spans="1:10" ht="15.75">
      <c r="A162" s="1539" t="s">
        <v>768</v>
      </c>
      <c r="B162" s="1516" t="s">
        <v>562</v>
      </c>
      <c r="C162" s="1498" t="s">
        <v>58</v>
      </c>
      <c r="D162" s="1501" t="s">
        <v>447</v>
      </c>
      <c r="E162" s="1501" t="s">
        <v>447</v>
      </c>
      <c r="F162" s="1501" t="s">
        <v>447</v>
      </c>
      <c r="G162" s="1501" t="s">
        <v>447</v>
      </c>
      <c r="H162" s="1501" t="s">
        <v>447</v>
      </c>
      <c r="I162" s="1501" t="s">
        <v>447</v>
      </c>
      <c r="J162" s="1501" t="s">
        <v>447</v>
      </c>
    </row>
    <row r="163" spans="1:10" ht="15.75">
      <c r="A163" s="1577"/>
      <c r="B163" s="1578"/>
      <c r="C163" s="1579"/>
      <c r="D163" s="1579"/>
      <c r="E163" s="1579"/>
      <c r="F163" s="1579"/>
      <c r="G163" s="1579"/>
      <c r="H163" s="1579"/>
      <c r="I163" s="1579"/>
      <c r="J163" s="1579"/>
    </row>
    <row r="164" spans="1:10" ht="15.75">
      <c r="A164" s="1577"/>
      <c r="B164" s="1578"/>
      <c r="C164" s="1579"/>
      <c r="D164" s="1579"/>
      <c r="E164" s="1579"/>
      <c r="F164" s="1579"/>
      <c r="G164" s="1579"/>
      <c r="H164" s="1579"/>
      <c r="I164" s="1579"/>
      <c r="J164" s="1579"/>
    </row>
    <row r="165" spans="1:10" ht="15.75">
      <c r="A165" s="1577"/>
      <c r="B165" s="1578"/>
      <c r="C165" s="1579"/>
      <c r="D165" s="1579"/>
      <c r="E165" s="1583"/>
      <c r="F165" s="1583"/>
      <c r="G165" s="1583"/>
      <c r="H165" s="1583"/>
      <c r="I165" s="1579"/>
      <c r="J165" s="1579"/>
    </row>
    <row r="166" spans="1:10" ht="15.75">
      <c r="A166" s="1577"/>
      <c r="B166" s="1578"/>
      <c r="C166" s="1579"/>
      <c r="D166" s="1579"/>
      <c r="E166" s="1579"/>
      <c r="F166" s="1579"/>
      <c r="G166" s="1579"/>
      <c r="H166" s="1579"/>
      <c r="I166" s="1579"/>
      <c r="J166" s="1579"/>
    </row>
  </sheetData>
  <mergeCells count="131">
    <mergeCell ref="F152:J152"/>
    <mergeCell ref="F153:J154"/>
    <mergeCell ref="A152:A155"/>
    <mergeCell ref="B152:B155"/>
    <mergeCell ref="C152:C155"/>
    <mergeCell ref="D152:D155"/>
    <mergeCell ref="E152:E155"/>
    <mergeCell ref="F92:J92"/>
    <mergeCell ref="F93:J94"/>
    <mergeCell ref="A122:A125"/>
    <mergeCell ref="B122:B125"/>
    <mergeCell ref="C122:C125"/>
    <mergeCell ref="D122:D125"/>
    <mergeCell ref="E122:E125"/>
    <mergeCell ref="F122:J122"/>
    <mergeCell ref="F123:J124"/>
    <mergeCell ref="A92:A95"/>
    <mergeCell ref="B92:B95"/>
    <mergeCell ref="C92:C95"/>
    <mergeCell ref="D92:D95"/>
    <mergeCell ref="E92:E95"/>
    <mergeCell ref="A97:A98"/>
    <mergeCell ref="B97:B98"/>
    <mergeCell ref="B105:B106"/>
    <mergeCell ref="F66:J66"/>
    <mergeCell ref="F67:J68"/>
    <mergeCell ref="A66:A69"/>
    <mergeCell ref="B66:B69"/>
    <mergeCell ref="C66:C69"/>
    <mergeCell ref="D66:D69"/>
    <mergeCell ref="E66:E69"/>
    <mergeCell ref="C38:C41"/>
    <mergeCell ref="D38:D41"/>
    <mergeCell ref="E38:E41"/>
    <mergeCell ref="F38:J38"/>
    <mergeCell ref="F39:J40"/>
    <mergeCell ref="A55:A56"/>
    <mergeCell ref="B55:B56"/>
    <mergeCell ref="A57:A58"/>
    <mergeCell ref="B57:B58"/>
    <mergeCell ref="A49:A50"/>
    <mergeCell ref="B49:B50"/>
    <mergeCell ref="A51:A52"/>
    <mergeCell ref="A23:A24"/>
    <mergeCell ref="A31:A32"/>
    <mergeCell ref="A43:A44"/>
    <mergeCell ref="B31:B32"/>
    <mergeCell ref="B43:B44"/>
    <mergeCell ref="B23:B24"/>
    <mergeCell ref="A29:A30"/>
    <mergeCell ref="B29:B30"/>
    <mergeCell ref="A38:A41"/>
    <mergeCell ref="B38:B41"/>
    <mergeCell ref="B85:B86"/>
    <mergeCell ref="B75:B76"/>
    <mergeCell ref="A77:A78"/>
    <mergeCell ref="B77:B78"/>
    <mergeCell ref="A79:A80"/>
    <mergeCell ref="B79:B80"/>
    <mergeCell ref="A81:A82"/>
    <mergeCell ref="B81:B82"/>
    <mergeCell ref="A8:J8"/>
    <mergeCell ref="A10:J10"/>
    <mergeCell ref="A12:J12"/>
    <mergeCell ref="A13:J13"/>
    <mergeCell ref="A17:A20"/>
    <mergeCell ref="B17:B20"/>
    <mergeCell ref="C17:C20"/>
    <mergeCell ref="A15:J15"/>
    <mergeCell ref="F18:J19"/>
    <mergeCell ref="F17:J17"/>
    <mergeCell ref="D17:D20"/>
    <mergeCell ref="E17:E20"/>
    <mergeCell ref="A45:A46"/>
    <mergeCell ref="B45:B46"/>
    <mergeCell ref="A47:A48"/>
    <mergeCell ref="B47:B48"/>
    <mergeCell ref="A83:A84"/>
    <mergeCell ref="B83:B84"/>
    <mergeCell ref="A85:A86"/>
    <mergeCell ref="A157:A158"/>
    <mergeCell ref="B157:B158"/>
    <mergeCell ref="A25:A26"/>
    <mergeCell ref="B25:B26"/>
    <mergeCell ref="A99:A100"/>
    <mergeCell ref="B99:B100"/>
    <mergeCell ref="B51:B52"/>
    <mergeCell ref="A53:A54"/>
    <mergeCell ref="B53:B54"/>
    <mergeCell ref="A59:A60"/>
    <mergeCell ref="B59:B60"/>
    <mergeCell ref="A71:A72"/>
    <mergeCell ref="B71:B72"/>
    <mergeCell ref="A73:A74"/>
    <mergeCell ref="B73:B74"/>
    <mergeCell ref="A75:A76"/>
    <mergeCell ref="A101:A102"/>
    <mergeCell ref="B101:B102"/>
    <mergeCell ref="A103:A104"/>
    <mergeCell ref="B103:B104"/>
    <mergeCell ref="A105:A106"/>
    <mergeCell ref="B127:B128"/>
    <mergeCell ref="A107:A108"/>
    <mergeCell ref="B107:B108"/>
    <mergeCell ref="A109:A110"/>
    <mergeCell ref="B109:B110"/>
    <mergeCell ref="A111:A112"/>
    <mergeCell ref="B111:B112"/>
    <mergeCell ref="A113:A114"/>
    <mergeCell ref="B113:B114"/>
    <mergeCell ref="A115:A116"/>
    <mergeCell ref="B115:B116"/>
    <mergeCell ref="A127:A128"/>
    <mergeCell ref="A129:A130"/>
    <mergeCell ref="B129:B130"/>
    <mergeCell ref="A131:A132"/>
    <mergeCell ref="B131:B132"/>
    <mergeCell ref="A133:A134"/>
    <mergeCell ref="B133:B134"/>
    <mergeCell ref="A145:A146"/>
    <mergeCell ref="B145:B146"/>
    <mergeCell ref="A135:A136"/>
    <mergeCell ref="B135:B136"/>
    <mergeCell ref="A137:A138"/>
    <mergeCell ref="B137:B138"/>
    <mergeCell ref="A139:A140"/>
    <mergeCell ref="B139:B140"/>
    <mergeCell ref="A141:A142"/>
    <mergeCell ref="B141:B142"/>
    <mergeCell ref="A143:A144"/>
    <mergeCell ref="B143:B144"/>
  </mergeCells>
  <printOptions horizontalCentered="1"/>
  <pageMargins left="0.23622047244094491" right="0.23622047244094491" top="0.74803149606299213" bottom="0.35433070866141736" header="0" footer="0"/>
  <pageSetup paperSize="9" scale="73" fitToHeight="4" orientation="landscape" r:id="rId1"/>
  <rowBreaks count="5" manualBreakCount="5">
    <brk id="32" max="9" man="1"/>
    <brk id="60" max="9" man="1"/>
    <brk id="86" max="9" man="1"/>
    <brk id="116" max="9" man="1"/>
    <brk id="146" max="9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view="pageBreakPreview" zoomScaleNormal="100" zoomScaleSheetLayoutView="100" workbookViewId="0">
      <selection activeCell="C9" sqref="C9:C21"/>
    </sheetView>
  </sheetViews>
  <sheetFormatPr defaultRowHeight="15"/>
  <cols>
    <col min="1" max="1" width="11.7109375" customWidth="1"/>
    <col min="2" max="2" width="18.140625" customWidth="1"/>
    <col min="3" max="3" width="34.140625" customWidth="1"/>
  </cols>
  <sheetData>
    <row r="1" spans="1:9">
      <c r="A1" s="759"/>
      <c r="B1" s="759"/>
      <c r="C1" s="759"/>
      <c r="D1" s="759"/>
      <c r="E1" s="1618" t="s">
        <v>515</v>
      </c>
      <c r="F1" s="1618"/>
    </row>
    <row r="2" spans="1:9" ht="58.5" customHeight="1">
      <c r="A2" s="1846" t="str">
        <f>Прил_7.2!A3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2" s="1847"/>
      <c r="C2" s="1847"/>
      <c r="D2" s="1847"/>
      <c r="E2" s="1847"/>
      <c r="F2" s="1847"/>
      <c r="G2" s="767"/>
    </row>
    <row r="3" spans="1:9" ht="15.75">
      <c r="A3" s="759"/>
      <c r="B3" s="759"/>
      <c r="C3" s="759"/>
      <c r="D3" s="759"/>
      <c r="F3" s="972"/>
      <c r="G3" s="973"/>
      <c r="H3" s="972"/>
      <c r="I3" s="972"/>
    </row>
    <row r="4" spans="1:9">
      <c r="A4" s="759"/>
      <c r="B4" s="759"/>
      <c r="C4" s="759"/>
      <c r="D4" s="759"/>
      <c r="E4" s="759"/>
    </row>
    <row r="5" spans="1:9" ht="15" customHeight="1">
      <c r="A5" s="1825" t="str">
        <f>Прил_8.2!A5</f>
        <v xml:space="preserve">Величина необходимой валовой выручки по виду деятельности </v>
      </c>
      <c r="B5" s="1825"/>
      <c r="C5" s="1825"/>
      <c r="D5" s="1825"/>
      <c r="E5" s="1825"/>
      <c r="F5" s="1825"/>
    </row>
    <row r="6" spans="1:9" ht="48.75" customHeight="1">
      <c r="A6" s="1790" t="str">
        <f>Прил_7.3!M8</f>
        <v>передача тепловой энергии по сетям теплоснабжения с. Новое Приволжского района</v>
      </c>
      <c r="B6" s="1790"/>
      <c r="C6" s="1790"/>
      <c r="D6" s="1790"/>
      <c r="E6" s="1790"/>
      <c r="F6" s="1790"/>
    </row>
    <row r="7" spans="1:9">
      <c r="A7" s="759"/>
      <c r="B7" s="759"/>
      <c r="C7" s="759"/>
      <c r="D7" s="759"/>
      <c r="E7" s="759"/>
    </row>
    <row r="8" spans="1:9" ht="30">
      <c r="A8" s="759"/>
      <c r="B8" s="210" t="s">
        <v>512</v>
      </c>
      <c r="C8" s="974" t="s">
        <v>513</v>
      </c>
      <c r="D8" s="759"/>
      <c r="E8" s="759"/>
    </row>
    <row r="9" spans="1:9">
      <c r="A9" s="759"/>
      <c r="B9" s="975">
        <v>2023</v>
      </c>
      <c r="C9" s="976">
        <v>1523.3337867150192</v>
      </c>
      <c r="D9" s="759"/>
      <c r="E9" s="759"/>
      <c r="G9">
        <v>1523.3337867150192</v>
      </c>
    </row>
    <row r="10" spans="1:9">
      <c r="A10" s="759"/>
      <c r="B10" s="975">
        <f t="shared" ref="B10:B32" si="0">B9+1</f>
        <v>2024</v>
      </c>
      <c r="C10" s="976">
        <v>2448.4645030856473</v>
      </c>
      <c r="D10" s="759"/>
      <c r="E10" s="759"/>
      <c r="G10">
        <v>2448.4645030856473</v>
      </c>
    </row>
    <row r="11" spans="1:9">
      <c r="A11" s="759"/>
      <c r="B11" s="975">
        <f t="shared" si="0"/>
        <v>2025</v>
      </c>
      <c r="C11" s="976">
        <v>2533.5464022925044</v>
      </c>
      <c r="D11" s="759"/>
      <c r="E11" s="759"/>
      <c r="G11">
        <v>2533.5464022925044</v>
      </c>
    </row>
    <row r="12" spans="1:9">
      <c r="A12" s="759"/>
      <c r="B12" s="975">
        <f t="shared" si="0"/>
        <v>2026</v>
      </c>
      <c r="C12" s="976">
        <v>2473.2712450597478</v>
      </c>
      <c r="D12" s="759"/>
      <c r="E12" s="759"/>
      <c r="G12">
        <v>2473.2712450597478</v>
      </c>
    </row>
    <row r="13" spans="1:9">
      <c r="A13" s="759"/>
      <c r="B13" s="975">
        <f t="shared" si="0"/>
        <v>2027</v>
      </c>
      <c r="C13" s="976">
        <v>2466.9516822636101</v>
      </c>
      <c r="D13" s="759"/>
      <c r="E13" s="759"/>
      <c r="G13">
        <v>2466.9516822636101</v>
      </c>
    </row>
    <row r="14" spans="1:9">
      <c r="A14" s="759"/>
      <c r="B14" s="975">
        <f t="shared" si="0"/>
        <v>2028</v>
      </c>
      <c r="C14" s="976">
        <v>2436.8040188242999</v>
      </c>
      <c r="D14" s="759"/>
      <c r="E14" s="759"/>
      <c r="G14">
        <v>2436.8040188242999</v>
      </c>
    </row>
    <row r="15" spans="1:9">
      <c r="A15" s="759"/>
      <c r="B15" s="975">
        <f t="shared" si="0"/>
        <v>2029</v>
      </c>
      <c r="C15" s="976">
        <v>2408.8690570080748</v>
      </c>
      <c r="D15" s="759"/>
      <c r="E15" s="759"/>
      <c r="G15">
        <v>2408.8690570080748</v>
      </c>
    </row>
    <row r="16" spans="1:9">
      <c r="A16" s="759"/>
      <c r="B16" s="975">
        <f t="shared" si="0"/>
        <v>2030</v>
      </c>
      <c r="C16" s="976">
        <v>2383.2357662803502</v>
      </c>
      <c r="D16" s="759"/>
      <c r="E16" s="759"/>
      <c r="G16">
        <v>2383.2357662803502</v>
      </c>
    </row>
    <row r="17" spans="1:7">
      <c r="A17" s="759"/>
      <c r="B17" s="975">
        <f t="shared" si="0"/>
        <v>2031</v>
      </c>
      <c r="C17" s="976">
        <v>2359.9967172879233</v>
      </c>
      <c r="D17" s="759"/>
      <c r="E17" s="759"/>
      <c r="G17">
        <v>2359.9967172879233</v>
      </c>
    </row>
    <row r="18" spans="1:7">
      <c r="A18" s="759"/>
      <c r="B18" s="975">
        <f t="shared" si="0"/>
        <v>2032</v>
      </c>
      <c r="C18" s="976">
        <v>2339.2482285123701</v>
      </c>
      <c r="D18" s="759"/>
      <c r="E18" s="759"/>
      <c r="G18">
        <v>2339.2482285123701</v>
      </c>
    </row>
    <row r="19" spans="1:7">
      <c r="A19" s="759"/>
      <c r="B19" s="975">
        <f t="shared" si="0"/>
        <v>2033</v>
      </c>
      <c r="C19" s="976">
        <v>2284.5191565715468</v>
      </c>
      <c r="D19" s="759"/>
      <c r="E19" s="759"/>
      <c r="G19">
        <v>2284.5191565715468</v>
      </c>
    </row>
    <row r="20" spans="1:7">
      <c r="A20" s="759"/>
      <c r="B20" s="975">
        <f t="shared" si="0"/>
        <v>2034</v>
      </c>
      <c r="C20" s="976">
        <v>2108.52819418223</v>
      </c>
      <c r="D20" s="759"/>
      <c r="E20" s="759"/>
      <c r="G20">
        <v>2108.52819418223</v>
      </c>
    </row>
    <row r="21" spans="1:7">
      <c r="A21" s="759"/>
      <c r="B21" s="975">
        <f t="shared" si="0"/>
        <v>2035</v>
      </c>
      <c r="C21" s="976">
        <v>2010.3327597840364</v>
      </c>
      <c r="D21" s="759"/>
      <c r="E21" s="759"/>
      <c r="G21">
        <v>2010.3327597840364</v>
      </c>
    </row>
    <row r="22" spans="1:7" hidden="1">
      <c r="A22" s="759"/>
      <c r="B22" s="975">
        <f t="shared" si="0"/>
        <v>2036</v>
      </c>
      <c r="C22" s="976"/>
      <c r="D22" s="759"/>
      <c r="E22" s="759"/>
    </row>
    <row r="23" spans="1:7" hidden="1">
      <c r="A23" s="759"/>
      <c r="B23" s="975">
        <f t="shared" si="0"/>
        <v>2037</v>
      </c>
      <c r="C23" s="976"/>
      <c r="D23" s="759"/>
      <c r="E23" s="759"/>
    </row>
    <row r="24" spans="1:7" hidden="1">
      <c r="A24" s="759"/>
      <c r="B24" s="975">
        <f t="shared" si="0"/>
        <v>2038</v>
      </c>
      <c r="C24" s="976"/>
      <c r="D24" s="759"/>
      <c r="E24" s="759"/>
    </row>
    <row r="25" spans="1:7" hidden="1">
      <c r="A25" s="759"/>
      <c r="B25" s="975">
        <f t="shared" si="0"/>
        <v>2039</v>
      </c>
      <c r="C25" s="976"/>
      <c r="D25" s="759"/>
      <c r="E25" s="759"/>
    </row>
    <row r="26" spans="1:7" hidden="1">
      <c r="A26" s="759"/>
      <c r="B26" s="975">
        <f t="shared" si="0"/>
        <v>2040</v>
      </c>
      <c r="C26" s="976"/>
      <c r="D26" s="759"/>
      <c r="E26" s="759"/>
    </row>
    <row r="27" spans="1:7" hidden="1">
      <c r="A27" s="759"/>
      <c r="B27" s="975">
        <f t="shared" si="0"/>
        <v>2041</v>
      </c>
      <c r="C27" s="976"/>
      <c r="D27" s="759"/>
      <c r="E27" s="759"/>
    </row>
    <row r="28" spans="1:7" hidden="1">
      <c r="A28" s="759"/>
      <c r="B28" s="975">
        <f t="shared" si="0"/>
        <v>2042</v>
      </c>
      <c r="C28" s="976"/>
      <c r="D28" s="759"/>
      <c r="E28" s="759"/>
    </row>
    <row r="29" spans="1:7" hidden="1">
      <c r="A29" s="759"/>
      <c r="B29" s="975">
        <f t="shared" si="0"/>
        <v>2043</v>
      </c>
      <c r="C29" s="976"/>
      <c r="D29" s="759"/>
      <c r="E29" s="759"/>
    </row>
    <row r="30" spans="1:7" hidden="1">
      <c r="A30" s="759"/>
      <c r="B30" s="975">
        <f t="shared" si="0"/>
        <v>2044</v>
      </c>
      <c r="C30" s="976"/>
      <c r="D30" s="759"/>
      <c r="E30" s="759"/>
    </row>
    <row r="31" spans="1:7" hidden="1">
      <c r="A31" s="759"/>
      <c r="B31" s="975">
        <f t="shared" si="0"/>
        <v>2045</v>
      </c>
      <c r="C31" s="976"/>
      <c r="D31" s="759"/>
      <c r="E31" s="759"/>
    </row>
    <row r="32" spans="1:7" hidden="1">
      <c r="A32" s="759"/>
      <c r="B32" s="975">
        <f t="shared" si="0"/>
        <v>2046</v>
      </c>
      <c r="C32" s="976"/>
      <c r="D32" s="759"/>
      <c r="E32" s="759"/>
    </row>
    <row r="33" spans="1:16" ht="17.25" customHeight="1"/>
    <row r="34" spans="1:16" ht="15" customHeight="1">
      <c r="A34" s="1624" t="s">
        <v>514</v>
      </c>
      <c r="B34" s="1624"/>
      <c r="C34" s="1624"/>
      <c r="D34" s="1624"/>
      <c r="E34" s="1624"/>
      <c r="F34" s="1624"/>
      <c r="G34" s="977"/>
      <c r="H34" s="977"/>
      <c r="I34" s="977"/>
      <c r="J34" s="977"/>
      <c r="K34" s="977"/>
      <c r="L34" s="977"/>
      <c r="M34" s="977"/>
    </row>
    <row r="35" spans="1:16" ht="13.5" customHeight="1">
      <c r="A35" s="1624"/>
      <c r="B35" s="1624"/>
      <c r="C35" s="1624"/>
      <c r="D35" s="1624"/>
      <c r="E35" s="1624"/>
      <c r="F35" s="1624"/>
      <c r="G35" s="977"/>
      <c r="H35" s="977"/>
      <c r="I35" s="977"/>
      <c r="J35" s="977"/>
      <c r="K35" s="977"/>
      <c r="L35" s="977"/>
      <c r="M35" s="977"/>
    </row>
    <row r="36" spans="1:16" ht="15" hidden="1" customHeight="1">
      <c r="A36" s="1624"/>
      <c r="B36" s="1624"/>
      <c r="C36" s="1624"/>
      <c r="D36" s="1624"/>
      <c r="E36" s="1624"/>
      <c r="F36" s="1624"/>
      <c r="G36" s="977"/>
      <c r="H36" s="977"/>
    </row>
    <row r="37" spans="1:16">
      <c r="A37" s="1624"/>
      <c r="B37" s="1624"/>
      <c r="C37" s="1624"/>
      <c r="D37" s="1624"/>
      <c r="E37" s="1624"/>
      <c r="F37" s="1624"/>
      <c r="G37" s="977"/>
      <c r="H37" s="977"/>
    </row>
    <row r="38" spans="1:16" ht="15.75">
      <c r="A38" s="978"/>
      <c r="B38" s="972"/>
      <c r="C38" s="979"/>
      <c r="D38" s="979"/>
      <c r="E38" s="979"/>
      <c r="F38" s="979"/>
      <c r="G38" s="980"/>
      <c r="H38" s="972"/>
      <c r="I38" s="972"/>
      <c r="J38" s="972"/>
    </row>
    <row r="39" spans="1:16" ht="15.75">
      <c r="A39" s="1826"/>
      <c r="B39" s="1826"/>
      <c r="C39" s="1826"/>
      <c r="D39" s="1827"/>
      <c r="E39" s="1827"/>
      <c r="F39" s="1827"/>
      <c r="G39" s="1827"/>
      <c r="H39" s="981"/>
      <c r="I39" s="981"/>
      <c r="J39" s="981"/>
    </row>
    <row r="40" spans="1:16" ht="24" customHeight="1">
      <c r="A40" s="1805" t="s">
        <v>341</v>
      </c>
      <c r="B40" s="1805"/>
      <c r="D40" s="1805" t="s">
        <v>342</v>
      </c>
      <c r="E40" s="1805"/>
      <c r="F40" s="1805"/>
      <c r="G40" s="761"/>
      <c r="H40" s="761"/>
      <c r="I40" s="762"/>
      <c r="N40" s="769"/>
      <c r="O40" s="769"/>
      <c r="P40" s="769"/>
    </row>
    <row r="41" spans="1:16">
      <c r="A41" s="760"/>
      <c r="B41" s="763"/>
      <c r="C41" s="1807" t="s">
        <v>343</v>
      </c>
      <c r="D41" s="1807"/>
      <c r="E41" s="1807"/>
      <c r="F41" s="761"/>
      <c r="G41" s="761"/>
      <c r="H41" s="761"/>
      <c r="I41" s="762"/>
      <c r="J41" s="762"/>
      <c r="K41" s="764"/>
      <c r="L41" s="762"/>
      <c r="M41" s="761"/>
      <c r="N41" s="769"/>
      <c r="O41" s="764"/>
      <c r="P41" s="764"/>
    </row>
    <row r="42" spans="1:16" ht="15" customHeight="1">
      <c r="A42" s="1799" t="s">
        <v>344</v>
      </c>
      <c r="B42" s="1799"/>
      <c r="C42" s="982" t="s">
        <v>345</v>
      </c>
      <c r="D42" s="760"/>
      <c r="E42" s="760" t="s">
        <v>346</v>
      </c>
      <c r="F42" s="761"/>
      <c r="G42" s="761"/>
      <c r="H42" s="761"/>
      <c r="I42" s="762"/>
      <c r="J42" s="762"/>
      <c r="M42" s="761"/>
      <c r="N42" s="769"/>
      <c r="O42" s="769"/>
    </row>
    <row r="43" spans="1:16">
      <c r="A43" s="760"/>
      <c r="B43" s="765"/>
      <c r="C43" s="766"/>
      <c r="D43" s="760"/>
      <c r="E43" s="760"/>
      <c r="F43" s="761"/>
      <c r="G43" s="761"/>
      <c r="H43" s="761"/>
      <c r="I43" s="760"/>
      <c r="J43" s="760"/>
      <c r="K43" s="761"/>
      <c r="L43" s="761"/>
      <c r="M43" s="761"/>
      <c r="N43" s="761"/>
      <c r="O43" s="761"/>
      <c r="P43" s="761"/>
    </row>
    <row r="44" spans="1:16">
      <c r="A44" s="760"/>
      <c r="B44" s="765"/>
      <c r="C44" s="766"/>
      <c r="D44" s="760"/>
      <c r="E44" s="760"/>
      <c r="F44" s="761"/>
      <c r="G44" s="761"/>
      <c r="H44" s="761"/>
      <c r="I44" s="760"/>
      <c r="J44" s="760"/>
      <c r="K44" s="761"/>
      <c r="L44" s="761"/>
      <c r="M44" s="761"/>
      <c r="N44" s="761"/>
      <c r="O44" s="761"/>
      <c r="P44" s="761"/>
    </row>
    <row r="45" spans="1:16">
      <c r="A45" s="760"/>
      <c r="B45" s="761" t="s">
        <v>347</v>
      </c>
      <c r="C45" s="761"/>
      <c r="D45" s="761"/>
      <c r="E45" s="761"/>
      <c r="F45" s="761"/>
      <c r="G45" s="761"/>
      <c r="H45" s="761"/>
      <c r="I45" s="760"/>
      <c r="J45" s="760"/>
      <c r="K45" s="761"/>
      <c r="L45" s="761"/>
      <c r="M45" s="761"/>
      <c r="N45" s="761"/>
      <c r="O45" s="761"/>
      <c r="P45" s="761"/>
    </row>
  </sheetData>
  <mergeCells count="11">
    <mergeCell ref="A42:B42"/>
    <mergeCell ref="E1:F1"/>
    <mergeCell ref="A2:F2"/>
    <mergeCell ref="A5:F5"/>
    <mergeCell ref="A34:F37"/>
    <mergeCell ref="A39:C39"/>
    <mergeCell ref="D39:G39"/>
    <mergeCell ref="A40:B40"/>
    <mergeCell ref="D40:F40"/>
    <mergeCell ref="C41:E41"/>
    <mergeCell ref="A6:F6"/>
  </mergeCells>
  <pageMargins left="0.7" right="0.7" top="0.75" bottom="0.75" header="0.3" footer="0.3"/>
  <pageSetup paperSize="9" scale="9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8"/>
  <sheetViews>
    <sheetView view="pageBreakPreview" topLeftCell="A4" zoomScaleNormal="100" zoomScaleSheetLayoutView="100" workbookViewId="0">
      <selection activeCell="A9" sqref="A9:R31"/>
    </sheetView>
  </sheetViews>
  <sheetFormatPr defaultColWidth="0.85546875" defaultRowHeight="12.75"/>
  <cols>
    <col min="1" max="1" width="6.140625" style="983" customWidth="1"/>
    <col min="2" max="2" width="26.42578125" style="983" customWidth="1"/>
    <col min="3" max="3" width="9.5703125" style="983" customWidth="1"/>
    <col min="4" max="4" width="11.85546875" style="983" customWidth="1"/>
    <col min="5" max="14" width="9" style="983" customWidth="1"/>
    <col min="15" max="15" width="8.42578125" style="983" customWidth="1"/>
    <col min="16" max="16" width="10.140625" style="983" customWidth="1"/>
    <col min="17" max="17" width="7.42578125" style="983" customWidth="1"/>
    <col min="18" max="18" width="7.7109375" style="983" hidden="1" customWidth="1"/>
    <col min="19" max="19" width="9.85546875" style="983" hidden="1" customWidth="1"/>
    <col min="20" max="29" width="8.140625" style="983" hidden="1" customWidth="1"/>
    <col min="30" max="30" width="11.85546875" style="983" customWidth="1"/>
    <col min="31" max="34" width="6.42578125" style="983" customWidth="1"/>
    <col min="35" max="35" width="13.5703125" style="983" customWidth="1"/>
    <col min="36" max="37" width="0.85546875" style="983"/>
    <col min="38" max="38" width="2" style="983" bestFit="1" customWidth="1"/>
    <col min="39" max="44" width="0.85546875" style="983"/>
    <col min="45" max="45" width="2" style="983" bestFit="1" customWidth="1"/>
    <col min="46" max="16384" width="0.85546875" style="983"/>
  </cols>
  <sheetData>
    <row r="1" spans="1:34" ht="18.75" customHeight="1">
      <c r="A1" s="1833" t="s">
        <v>539</v>
      </c>
      <c r="B1" s="1833"/>
      <c r="C1" s="1833"/>
      <c r="D1" s="1833"/>
      <c r="E1" s="1833"/>
      <c r="F1" s="1833"/>
      <c r="G1" s="1833"/>
      <c r="H1" s="1833"/>
      <c r="I1" s="1833"/>
      <c r="J1" s="1833"/>
      <c r="K1" s="1833"/>
      <c r="L1" s="1833"/>
      <c r="M1" s="1833"/>
      <c r="N1" s="1833"/>
      <c r="O1" s="1833"/>
      <c r="P1" s="1833"/>
      <c r="Q1" s="1833"/>
      <c r="R1" s="1833"/>
    </row>
    <row r="2" spans="1:34" ht="56.25" customHeight="1">
      <c r="A2" s="1834" t="str">
        <f>Прил_6.3!A2</f>
        <v xml:space="preserve">к Концессионному соглашению в отношении объектов теплоснабжения и горячего водоснабжения, 
право собственности на которые будет принадлежать
 муниципальному образованию Приволжское городское поселение
</v>
      </c>
      <c r="B2" s="1834"/>
      <c r="C2" s="1834"/>
      <c r="D2" s="1834"/>
      <c r="E2" s="1834"/>
      <c r="F2" s="1834"/>
      <c r="G2" s="1834"/>
      <c r="H2" s="1834"/>
      <c r="I2" s="1834"/>
      <c r="J2" s="1834"/>
      <c r="K2" s="1834"/>
      <c r="L2" s="1834"/>
      <c r="M2" s="1834"/>
      <c r="N2" s="1834"/>
      <c r="O2" s="1834"/>
      <c r="P2" s="1834"/>
      <c r="Q2" s="1834"/>
      <c r="R2" s="1834"/>
    </row>
    <row r="3" spans="1:34" s="985" customFormat="1">
      <c r="A3" s="983"/>
      <c r="B3" s="983"/>
      <c r="C3" s="983"/>
      <c r="D3" s="983"/>
      <c r="E3" s="983"/>
      <c r="F3" s="983"/>
      <c r="G3" s="983"/>
      <c r="H3" s="983"/>
      <c r="I3" s="983"/>
      <c r="J3" s="983"/>
      <c r="K3" s="983"/>
      <c r="L3" s="983"/>
      <c r="M3" s="983"/>
      <c r="N3" s="983"/>
      <c r="O3" s="983"/>
      <c r="P3" s="983"/>
      <c r="Q3" s="983"/>
      <c r="R3" s="983"/>
      <c r="S3" s="984"/>
      <c r="T3" s="984"/>
      <c r="U3" s="984"/>
      <c r="V3" s="984"/>
      <c r="W3" s="984"/>
      <c r="X3" s="984"/>
      <c r="Y3" s="984"/>
      <c r="Z3" s="984"/>
      <c r="AA3" s="984"/>
      <c r="AB3" s="984"/>
      <c r="AC3" s="984"/>
      <c r="AD3" s="984"/>
      <c r="AE3" s="984"/>
      <c r="AF3" s="984"/>
      <c r="AG3" s="984"/>
      <c r="AH3" s="984"/>
    </row>
    <row r="4" spans="1:34">
      <c r="A4" s="1836" t="s">
        <v>544</v>
      </c>
      <c r="B4" s="1836"/>
      <c r="C4" s="1836"/>
      <c r="D4" s="1836"/>
      <c r="E4" s="1836"/>
      <c r="F4" s="1836"/>
      <c r="G4" s="1836"/>
      <c r="H4" s="1836"/>
      <c r="I4" s="1836"/>
      <c r="J4" s="1836"/>
      <c r="K4" s="1836"/>
      <c r="L4" s="1836"/>
      <c r="M4" s="1836"/>
      <c r="N4" s="1836"/>
      <c r="O4" s="1836"/>
      <c r="P4" s="1836"/>
      <c r="Q4" s="1836"/>
      <c r="R4" s="1836"/>
    </row>
    <row r="5" spans="1:34" hidden="1">
      <c r="A5" s="1837"/>
      <c r="B5" s="1837"/>
      <c r="C5" s="1837"/>
      <c r="D5" s="1837"/>
      <c r="E5" s="1837"/>
      <c r="F5" s="1837"/>
      <c r="G5" s="1837"/>
      <c r="H5" s="1837"/>
      <c r="I5" s="1837"/>
      <c r="J5" s="1837"/>
      <c r="K5" s="1837"/>
      <c r="L5" s="1837"/>
      <c r="M5" s="1837"/>
      <c r="N5" s="1837"/>
    </row>
    <row r="6" spans="1:34" s="986" customFormat="1">
      <c r="A6" s="1838"/>
      <c r="B6" s="1838"/>
      <c r="C6" s="1838"/>
      <c r="D6" s="1838"/>
      <c r="E6" s="1838"/>
      <c r="F6" s="1838"/>
      <c r="G6" s="1838"/>
      <c r="H6" s="1838"/>
      <c r="I6" s="1838"/>
      <c r="J6" s="1838"/>
      <c r="K6" s="1838"/>
      <c r="L6" s="1838"/>
      <c r="M6" s="1838"/>
      <c r="N6" s="1838"/>
    </row>
    <row r="8" spans="1:34" s="985" customFormat="1" ht="16.5" customHeight="1">
      <c r="A8" s="983"/>
      <c r="B8" s="983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7"/>
      <c r="T8" s="988"/>
      <c r="U8" s="988"/>
      <c r="V8" s="988"/>
      <c r="W8" s="988"/>
      <c r="X8" s="988"/>
      <c r="Y8" s="988"/>
      <c r="Z8" s="988"/>
      <c r="AA8" s="988"/>
      <c r="AB8" s="988"/>
      <c r="AC8" s="989"/>
      <c r="AD8" s="990"/>
      <c r="AE8" s="990"/>
      <c r="AF8" s="990"/>
      <c r="AG8" s="990"/>
      <c r="AH8" s="990"/>
    </row>
    <row r="9" spans="1:34" ht="37.5" customHeight="1">
      <c r="A9" s="1839" t="s">
        <v>516</v>
      </c>
      <c r="B9" s="1839" t="s">
        <v>517</v>
      </c>
      <c r="C9" s="991" t="s">
        <v>518</v>
      </c>
      <c r="D9" s="1835" t="s">
        <v>537</v>
      </c>
      <c r="E9" s="1835"/>
      <c r="F9" s="1835"/>
      <c r="G9" s="1835"/>
      <c r="H9" s="1835"/>
      <c r="I9" s="1835"/>
      <c r="J9" s="1835"/>
      <c r="K9" s="1835"/>
      <c r="L9" s="1835"/>
      <c r="M9" s="1835"/>
      <c r="N9" s="1835"/>
      <c r="O9" s="1835"/>
      <c r="P9" s="1835"/>
      <c r="Q9" s="1835"/>
      <c r="R9" s="1835"/>
      <c r="S9" s="992"/>
      <c r="T9" s="992"/>
      <c r="U9" s="992"/>
      <c r="V9" s="992"/>
      <c r="W9" s="992"/>
      <c r="X9" s="992"/>
      <c r="Y9" s="992"/>
      <c r="Z9" s="992"/>
      <c r="AA9" s="992"/>
      <c r="AB9" s="992"/>
      <c r="AC9" s="992"/>
    </row>
    <row r="10" spans="1:34">
      <c r="A10" s="1839"/>
      <c r="B10" s="1839"/>
      <c r="C10" s="1840" t="s">
        <v>536</v>
      </c>
      <c r="D10" s="1842" t="s">
        <v>235</v>
      </c>
      <c r="E10" s="993"/>
      <c r="F10" s="992"/>
      <c r="G10" s="992"/>
      <c r="H10" s="992"/>
      <c r="I10" s="992"/>
      <c r="J10" s="992"/>
      <c r="K10" s="992"/>
      <c r="L10" s="992"/>
      <c r="M10" s="992"/>
      <c r="N10" s="992"/>
      <c r="O10" s="992"/>
      <c r="P10" s="992"/>
      <c r="Q10" s="992"/>
      <c r="R10" s="992"/>
      <c r="S10" s="994">
        <f>R11+1</f>
        <v>2037</v>
      </c>
      <c r="T10" s="994">
        <f t="shared" ref="T10:AC11" si="0">S10+1</f>
        <v>2038</v>
      </c>
      <c r="U10" s="994">
        <f t="shared" si="0"/>
        <v>2039</v>
      </c>
      <c r="V10" s="994">
        <f t="shared" si="0"/>
        <v>2040</v>
      </c>
      <c r="W10" s="994">
        <f t="shared" si="0"/>
        <v>2041</v>
      </c>
      <c r="X10" s="994">
        <f t="shared" si="0"/>
        <v>2042</v>
      </c>
      <c r="Y10" s="994">
        <f t="shared" si="0"/>
        <v>2043</v>
      </c>
      <c r="Z10" s="994">
        <f t="shared" si="0"/>
        <v>2044</v>
      </c>
      <c r="AA10" s="994">
        <f t="shared" si="0"/>
        <v>2045</v>
      </c>
      <c r="AB10" s="994">
        <f t="shared" si="0"/>
        <v>2046</v>
      </c>
      <c r="AC10" s="994">
        <f t="shared" si="0"/>
        <v>2047</v>
      </c>
      <c r="AD10" s="995"/>
      <c r="AE10" s="995"/>
      <c r="AF10" s="995"/>
      <c r="AG10" s="995"/>
      <c r="AH10" s="995"/>
    </row>
    <row r="11" spans="1:34" ht="42" customHeight="1" thickBot="1">
      <c r="A11" s="1839"/>
      <c r="B11" s="1839"/>
      <c r="C11" s="1841"/>
      <c r="D11" s="1843"/>
      <c r="E11" s="994">
        <v>2023</v>
      </c>
      <c r="F11" s="994">
        <f>E11+1</f>
        <v>2024</v>
      </c>
      <c r="G11" s="994">
        <f t="shared" ref="G11:U12" si="1">F11+1</f>
        <v>2025</v>
      </c>
      <c r="H11" s="994">
        <f t="shared" si="1"/>
        <v>2026</v>
      </c>
      <c r="I11" s="994">
        <f t="shared" si="1"/>
        <v>2027</v>
      </c>
      <c r="J11" s="994">
        <f t="shared" si="1"/>
        <v>2028</v>
      </c>
      <c r="K11" s="994">
        <f t="shared" si="1"/>
        <v>2029</v>
      </c>
      <c r="L11" s="994">
        <f t="shared" si="1"/>
        <v>2030</v>
      </c>
      <c r="M11" s="994">
        <f t="shared" si="1"/>
        <v>2031</v>
      </c>
      <c r="N11" s="994">
        <f t="shared" si="1"/>
        <v>2032</v>
      </c>
      <c r="O11" s="994">
        <f t="shared" si="1"/>
        <v>2033</v>
      </c>
      <c r="P11" s="994">
        <f t="shared" si="1"/>
        <v>2034</v>
      </c>
      <c r="Q11" s="994">
        <f t="shared" si="1"/>
        <v>2035</v>
      </c>
      <c r="R11" s="994">
        <f t="shared" si="1"/>
        <v>2036</v>
      </c>
      <c r="S11" s="996">
        <f>R12+1</f>
        <v>21</v>
      </c>
      <c r="T11" s="996">
        <f t="shared" si="1"/>
        <v>22</v>
      </c>
      <c r="U11" s="996">
        <f t="shared" si="1"/>
        <v>23</v>
      </c>
      <c r="V11" s="996">
        <f t="shared" si="0"/>
        <v>24</v>
      </c>
      <c r="W11" s="996">
        <f t="shared" si="0"/>
        <v>25</v>
      </c>
      <c r="X11" s="996">
        <f t="shared" si="0"/>
        <v>26</v>
      </c>
      <c r="Y11" s="996">
        <f t="shared" si="0"/>
        <v>27</v>
      </c>
      <c r="Z11" s="996">
        <f t="shared" si="0"/>
        <v>28</v>
      </c>
      <c r="AA11" s="996">
        <f t="shared" si="0"/>
        <v>29</v>
      </c>
      <c r="AB11" s="996">
        <f t="shared" si="0"/>
        <v>30</v>
      </c>
      <c r="AC11" s="996">
        <f t="shared" si="0"/>
        <v>31</v>
      </c>
      <c r="AD11" s="997"/>
      <c r="AE11" s="997"/>
      <c r="AF11" s="997"/>
      <c r="AG11" s="997"/>
      <c r="AH11" s="997"/>
    </row>
    <row r="12" spans="1:34">
      <c r="A12" s="996">
        <v>1</v>
      </c>
      <c r="B12" s="996">
        <v>2</v>
      </c>
      <c r="C12" s="996">
        <v>4</v>
      </c>
      <c r="D12" s="996">
        <v>5</v>
      </c>
      <c r="E12" s="996">
        <v>7</v>
      </c>
      <c r="F12" s="996">
        <f>E12+1</f>
        <v>8</v>
      </c>
      <c r="G12" s="996">
        <f t="shared" si="1"/>
        <v>9</v>
      </c>
      <c r="H12" s="996">
        <f t="shared" si="1"/>
        <v>10</v>
      </c>
      <c r="I12" s="996">
        <f t="shared" si="1"/>
        <v>11</v>
      </c>
      <c r="J12" s="996">
        <f t="shared" si="1"/>
        <v>12</v>
      </c>
      <c r="K12" s="996">
        <f t="shared" si="1"/>
        <v>13</v>
      </c>
      <c r="L12" s="996">
        <f t="shared" si="1"/>
        <v>14</v>
      </c>
      <c r="M12" s="996">
        <f t="shared" si="1"/>
        <v>15</v>
      </c>
      <c r="N12" s="996">
        <f t="shared" si="1"/>
        <v>16</v>
      </c>
      <c r="O12" s="996">
        <f t="shared" si="1"/>
        <v>17</v>
      </c>
      <c r="P12" s="996">
        <f t="shared" si="1"/>
        <v>18</v>
      </c>
      <c r="Q12" s="996">
        <f t="shared" si="1"/>
        <v>19</v>
      </c>
      <c r="R12" s="996">
        <f t="shared" si="1"/>
        <v>20</v>
      </c>
      <c r="S12" s="984"/>
      <c r="T12" s="984"/>
      <c r="U12" s="984"/>
      <c r="V12" s="984"/>
      <c r="W12" s="984"/>
      <c r="X12" s="984"/>
      <c r="Y12" s="984"/>
      <c r="Z12" s="984"/>
      <c r="AA12" s="984"/>
      <c r="AB12" s="984"/>
      <c r="AC12" s="984"/>
      <c r="AD12" s="984"/>
      <c r="AE12" s="984"/>
      <c r="AF12" s="984"/>
      <c r="AG12" s="984"/>
      <c r="AH12" s="984"/>
    </row>
    <row r="13" spans="1:34" s="985" customFormat="1">
      <c r="A13" s="1828" t="s">
        <v>519</v>
      </c>
      <c r="B13" s="1829"/>
      <c r="C13" s="1829"/>
      <c r="D13" s="1829"/>
      <c r="E13" s="1829"/>
      <c r="F13" s="1829"/>
      <c r="G13" s="1829"/>
      <c r="H13" s="1829"/>
      <c r="I13" s="1829"/>
      <c r="J13" s="1829"/>
      <c r="K13" s="1829"/>
      <c r="L13" s="1829"/>
      <c r="M13" s="1829"/>
      <c r="N13" s="1829"/>
      <c r="O13" s="1829"/>
      <c r="P13" s="1829"/>
      <c r="Q13" s="1829"/>
      <c r="R13" s="1830"/>
      <c r="S13" s="998">
        <f t="shared" ref="S13:AC13" si="2">S14</f>
        <v>0</v>
      </c>
      <c r="T13" s="998">
        <f t="shared" si="2"/>
        <v>0</v>
      </c>
      <c r="U13" s="998">
        <f t="shared" si="2"/>
        <v>0</v>
      </c>
      <c r="V13" s="998">
        <f t="shared" si="2"/>
        <v>0</v>
      </c>
      <c r="W13" s="998">
        <f t="shared" si="2"/>
        <v>0</v>
      </c>
      <c r="X13" s="998">
        <f t="shared" si="2"/>
        <v>0</v>
      </c>
      <c r="Y13" s="998">
        <f t="shared" si="2"/>
        <v>0</v>
      </c>
      <c r="Z13" s="998">
        <f t="shared" si="2"/>
        <v>0</v>
      </c>
      <c r="AA13" s="998">
        <f t="shared" si="2"/>
        <v>0</v>
      </c>
      <c r="AB13" s="998">
        <f t="shared" si="2"/>
        <v>0</v>
      </c>
      <c r="AC13" s="998">
        <f t="shared" si="2"/>
        <v>0</v>
      </c>
      <c r="AD13" s="999"/>
      <c r="AE13" s="999"/>
      <c r="AF13" s="999"/>
      <c r="AG13" s="999"/>
      <c r="AH13" s="999"/>
    </row>
    <row r="14" spans="1:34" s="985" customFormat="1" ht="45.75" customHeight="1">
      <c r="A14" s="1000"/>
      <c r="B14" s="1831" t="s">
        <v>520</v>
      </c>
      <c r="C14" s="1832"/>
      <c r="D14" s="998" t="e">
        <f>SUM(E14:R14)</f>
        <v>#REF!</v>
      </c>
      <c r="E14" s="998" t="e">
        <f>E15</f>
        <v>#REF!</v>
      </c>
      <c r="F14" s="998" t="e">
        <f t="shared" ref="F14:R14" si="3">F15</f>
        <v>#REF!</v>
      </c>
      <c r="G14" s="998">
        <f t="shared" si="3"/>
        <v>0</v>
      </c>
      <c r="H14" s="998">
        <f t="shared" si="3"/>
        <v>0</v>
      </c>
      <c r="I14" s="998">
        <f t="shared" si="3"/>
        <v>0</v>
      </c>
      <c r="J14" s="998">
        <f t="shared" si="3"/>
        <v>0</v>
      </c>
      <c r="K14" s="998">
        <f t="shared" si="3"/>
        <v>0</v>
      </c>
      <c r="L14" s="998">
        <f t="shared" si="3"/>
        <v>0</v>
      </c>
      <c r="M14" s="998">
        <f t="shared" si="3"/>
        <v>0</v>
      </c>
      <c r="N14" s="998">
        <f t="shared" si="3"/>
        <v>0</v>
      </c>
      <c r="O14" s="998">
        <f t="shared" si="3"/>
        <v>0</v>
      </c>
      <c r="P14" s="998">
        <f t="shared" si="3"/>
        <v>0</v>
      </c>
      <c r="Q14" s="998">
        <f t="shared" si="3"/>
        <v>0</v>
      </c>
      <c r="R14" s="998">
        <f t="shared" si="3"/>
        <v>0</v>
      </c>
      <c r="S14" s="998">
        <f t="shared" ref="S14:AC14" si="4">SUM(S15:S21)</f>
        <v>0</v>
      </c>
      <c r="T14" s="998">
        <f t="shared" si="4"/>
        <v>0</v>
      </c>
      <c r="U14" s="998">
        <f t="shared" si="4"/>
        <v>0</v>
      </c>
      <c r="V14" s="998">
        <f t="shared" si="4"/>
        <v>0</v>
      </c>
      <c r="W14" s="998">
        <f t="shared" si="4"/>
        <v>0</v>
      </c>
      <c r="X14" s="998">
        <f t="shared" si="4"/>
        <v>0</v>
      </c>
      <c r="Y14" s="998">
        <f t="shared" si="4"/>
        <v>0</v>
      </c>
      <c r="Z14" s="998">
        <f t="shared" si="4"/>
        <v>0</v>
      </c>
      <c r="AA14" s="998">
        <f t="shared" si="4"/>
        <v>0</v>
      </c>
      <c r="AB14" s="998">
        <f t="shared" si="4"/>
        <v>0</v>
      </c>
      <c r="AC14" s="998">
        <f t="shared" si="4"/>
        <v>0</v>
      </c>
      <c r="AD14" s="999" t="e">
        <f>D14=#REF!</f>
        <v>#REF!</v>
      </c>
      <c r="AE14" s="999"/>
      <c r="AF14" s="999"/>
      <c r="AG14" s="999"/>
      <c r="AH14" s="999"/>
    </row>
    <row r="15" spans="1:34" ht="25.5">
      <c r="A15" s="1000" t="s">
        <v>521</v>
      </c>
      <c r="B15" s="1001" t="s">
        <v>522</v>
      </c>
      <c r="C15" s="998" t="e">
        <f>D15</f>
        <v>#REF!</v>
      </c>
      <c r="D15" s="998" t="e">
        <f>SUM(E15:R15)</f>
        <v>#REF!</v>
      </c>
      <c r="E15" s="998" t="e">
        <f>SUM(E16:E22)</f>
        <v>#REF!</v>
      </c>
      <c r="F15" s="998" t="e">
        <f t="shared" ref="F15:AC15" si="5">SUM(F16:F22)</f>
        <v>#REF!</v>
      </c>
      <c r="G15" s="998">
        <f t="shared" si="5"/>
        <v>0</v>
      </c>
      <c r="H15" s="998">
        <f t="shared" si="5"/>
        <v>0</v>
      </c>
      <c r="I15" s="998">
        <f t="shared" si="5"/>
        <v>0</v>
      </c>
      <c r="J15" s="998">
        <f t="shared" si="5"/>
        <v>0</v>
      </c>
      <c r="K15" s="998">
        <f t="shared" si="5"/>
        <v>0</v>
      </c>
      <c r="L15" s="998">
        <f t="shared" si="5"/>
        <v>0</v>
      </c>
      <c r="M15" s="998">
        <f t="shared" si="5"/>
        <v>0</v>
      </c>
      <c r="N15" s="998">
        <f t="shared" si="5"/>
        <v>0</v>
      </c>
      <c r="O15" s="998">
        <f t="shared" si="5"/>
        <v>0</v>
      </c>
      <c r="P15" s="998">
        <f t="shared" si="5"/>
        <v>0</v>
      </c>
      <c r="Q15" s="998">
        <f t="shared" si="5"/>
        <v>0</v>
      </c>
      <c r="R15" s="998">
        <f t="shared" si="5"/>
        <v>0</v>
      </c>
      <c r="S15" s="998">
        <f t="shared" si="5"/>
        <v>0</v>
      </c>
      <c r="T15" s="998">
        <f t="shared" si="5"/>
        <v>0</v>
      </c>
      <c r="U15" s="998">
        <f t="shared" si="5"/>
        <v>0</v>
      </c>
      <c r="V15" s="998">
        <f t="shared" si="5"/>
        <v>0</v>
      </c>
      <c r="W15" s="998">
        <f t="shared" si="5"/>
        <v>0</v>
      </c>
      <c r="X15" s="998">
        <f t="shared" si="5"/>
        <v>0</v>
      </c>
      <c r="Y15" s="998">
        <f t="shared" si="5"/>
        <v>0</v>
      </c>
      <c r="Z15" s="998">
        <f t="shared" si="5"/>
        <v>0</v>
      </c>
      <c r="AA15" s="998">
        <f t="shared" si="5"/>
        <v>0</v>
      </c>
      <c r="AB15" s="998">
        <f t="shared" si="5"/>
        <v>0</v>
      </c>
      <c r="AC15" s="998">
        <f t="shared" si="5"/>
        <v>0</v>
      </c>
      <c r="AD15" s="1003"/>
      <c r="AE15" s="1003"/>
      <c r="AF15" s="1003"/>
      <c r="AG15" s="1003"/>
      <c r="AH15" s="1003"/>
    </row>
    <row r="16" spans="1:34">
      <c r="A16" s="1004" t="s">
        <v>194</v>
      </c>
      <c r="B16" s="1005" t="s">
        <v>523</v>
      </c>
      <c r="C16" s="996">
        <f t="shared" ref="C16:C22" si="6">D16</f>
        <v>0</v>
      </c>
      <c r="D16" s="1006">
        <f t="shared" ref="D16:D22" si="7">SUM(E16:R16)</f>
        <v>0</v>
      </c>
      <c r="E16" s="1006">
        <v>0</v>
      </c>
      <c r="F16" s="1006">
        <v>0</v>
      </c>
      <c r="G16" s="1006">
        <v>0</v>
      </c>
      <c r="H16" s="1006">
        <v>0</v>
      </c>
      <c r="I16" s="1006">
        <v>0</v>
      </c>
      <c r="J16" s="1006">
        <v>0</v>
      </c>
      <c r="K16" s="1006">
        <v>0</v>
      </c>
      <c r="L16" s="1006">
        <v>0</v>
      </c>
      <c r="M16" s="1006">
        <v>0</v>
      </c>
      <c r="N16" s="1006">
        <v>0</v>
      </c>
      <c r="O16" s="1006">
        <v>0</v>
      </c>
      <c r="P16" s="1006">
        <v>0</v>
      </c>
      <c r="Q16" s="1006">
        <v>0</v>
      </c>
      <c r="R16" s="1006">
        <v>0</v>
      </c>
      <c r="S16" s="1006">
        <v>0</v>
      </c>
      <c r="T16" s="1006">
        <v>0</v>
      </c>
      <c r="U16" s="1006">
        <v>0</v>
      </c>
      <c r="V16" s="1006">
        <v>0</v>
      </c>
      <c r="W16" s="1006">
        <v>0</v>
      </c>
      <c r="X16" s="1006">
        <v>0</v>
      </c>
      <c r="Y16" s="1006">
        <v>0</v>
      </c>
      <c r="Z16" s="1006">
        <v>0</v>
      </c>
      <c r="AA16" s="1006">
        <v>0</v>
      </c>
      <c r="AB16" s="1006">
        <v>0</v>
      </c>
      <c r="AC16" s="1006">
        <v>0</v>
      </c>
      <c r="AD16" s="1003"/>
      <c r="AE16" s="1003"/>
      <c r="AF16" s="1003"/>
      <c r="AG16" s="1003"/>
      <c r="AH16" s="1003"/>
    </row>
    <row r="17" spans="1:35">
      <c r="A17" s="1004" t="s">
        <v>196</v>
      </c>
      <c r="B17" s="1005" t="s">
        <v>156</v>
      </c>
      <c r="C17" s="996">
        <f t="shared" si="6"/>
        <v>0</v>
      </c>
      <c r="D17" s="1006">
        <f t="shared" si="7"/>
        <v>0</v>
      </c>
      <c r="E17" s="1006">
        <v>0</v>
      </c>
      <c r="F17" s="1006">
        <v>0</v>
      </c>
      <c r="G17" s="1006">
        <v>0</v>
      </c>
      <c r="H17" s="1006">
        <v>0</v>
      </c>
      <c r="I17" s="1006">
        <v>0</v>
      </c>
      <c r="J17" s="1006">
        <v>0</v>
      </c>
      <c r="K17" s="1006">
        <v>0</v>
      </c>
      <c r="L17" s="1006">
        <v>0</v>
      </c>
      <c r="M17" s="1006">
        <v>0</v>
      </c>
      <c r="N17" s="1006">
        <v>0</v>
      </c>
      <c r="O17" s="1006">
        <v>0</v>
      </c>
      <c r="P17" s="1006">
        <v>0</v>
      </c>
      <c r="Q17" s="1006">
        <v>0</v>
      </c>
      <c r="R17" s="1006">
        <v>0</v>
      </c>
      <c r="S17" s="1006">
        <f>'[77]ИНВЕСТ '!W11</f>
        <v>0</v>
      </c>
      <c r="T17" s="1006">
        <f>'[77]ИНВЕСТ '!X11</f>
        <v>0</v>
      </c>
      <c r="U17" s="1006">
        <f>'[77]ИНВЕСТ '!Y11</f>
        <v>0</v>
      </c>
      <c r="V17" s="1006">
        <f>'[77]ИНВЕСТ '!Z11</f>
        <v>0</v>
      </c>
      <c r="W17" s="1006">
        <f>'[77]ИНВЕСТ '!AA11</f>
        <v>0</v>
      </c>
      <c r="X17" s="1006">
        <f>'[77]ИНВЕСТ '!AB11</f>
        <v>0</v>
      </c>
      <c r="Y17" s="1006">
        <f>'[77]ИНВЕСТ '!AC11</f>
        <v>0</v>
      </c>
      <c r="Z17" s="1006">
        <f>'[77]ИНВЕСТ '!AD11</f>
        <v>0</v>
      </c>
      <c r="AA17" s="1006">
        <f>'[77]ИНВЕСТ '!AE11</f>
        <v>0</v>
      </c>
      <c r="AB17" s="1006">
        <f>'[77]ИНВЕСТ '!AF11</f>
        <v>0</v>
      </c>
      <c r="AC17" s="1006">
        <f>'[77]ИНВЕСТ '!AG11</f>
        <v>0</v>
      </c>
      <c r="AD17" s="1003"/>
      <c r="AE17" s="1003"/>
      <c r="AF17" s="1003"/>
      <c r="AG17" s="1003"/>
      <c r="AH17" s="1003"/>
      <c r="AI17" s="1007" t="e">
        <f>[87]Лист1!$K$3/1000-D18</f>
        <v>#REF!</v>
      </c>
    </row>
    <row r="18" spans="1:35">
      <c r="A18" s="1004" t="s">
        <v>198</v>
      </c>
      <c r="B18" s="1005" t="s">
        <v>524</v>
      </c>
      <c r="C18" s="996" t="e">
        <f t="shared" si="6"/>
        <v>#REF!</v>
      </c>
      <c r="D18" s="1006" t="e">
        <f t="shared" si="7"/>
        <v>#REF!</v>
      </c>
      <c r="E18" s="1006" t="e">
        <f>#REF!</f>
        <v>#REF!</v>
      </c>
      <c r="F18" s="1006" t="e">
        <f>#REF!+#REF!</f>
        <v>#REF!</v>
      </c>
      <c r="G18" s="1006"/>
      <c r="H18" s="1006">
        <f>'[77]ИНВЕСТ '!L11</f>
        <v>0</v>
      </c>
      <c r="I18" s="1006">
        <f>'[77]ИНВЕСТ '!M11</f>
        <v>0</v>
      </c>
      <c r="J18" s="1006">
        <f>'[77]ИНВЕСТ '!N11</f>
        <v>0</v>
      </c>
      <c r="K18" s="1006">
        <f>'[77]ИНВЕСТ '!O11</f>
        <v>0</v>
      </c>
      <c r="L18" s="1006">
        <f>'[77]ИНВЕСТ '!P11</f>
        <v>0</v>
      </c>
      <c r="M18" s="1006">
        <f>'[77]ИНВЕСТ '!Q11</f>
        <v>0</v>
      </c>
      <c r="N18" s="1006">
        <f>'[77]ИНВЕСТ '!R11</f>
        <v>0</v>
      </c>
      <c r="O18" s="1006">
        <f>'[77]ИНВЕСТ '!S11</f>
        <v>0</v>
      </c>
      <c r="P18" s="1006">
        <f>'[77]ИНВЕСТ '!T11</f>
        <v>0</v>
      </c>
      <c r="Q18" s="1006">
        <f>'[77]ИНВЕСТ '!U11</f>
        <v>0</v>
      </c>
      <c r="R18" s="1006">
        <f>'[77]ИНВЕСТ '!V11</f>
        <v>0</v>
      </c>
      <c r="S18" s="1006">
        <f t="shared" ref="F18:AC19" si="8">SUM(S19:S21)</f>
        <v>0</v>
      </c>
      <c r="T18" s="1006">
        <f t="shared" si="8"/>
        <v>0</v>
      </c>
      <c r="U18" s="1006">
        <f t="shared" si="8"/>
        <v>0</v>
      </c>
      <c r="V18" s="1006">
        <f t="shared" si="8"/>
        <v>0</v>
      </c>
      <c r="W18" s="1006">
        <f t="shared" si="8"/>
        <v>0</v>
      </c>
      <c r="X18" s="1006">
        <f t="shared" si="8"/>
        <v>0</v>
      </c>
      <c r="Y18" s="1006">
        <f t="shared" si="8"/>
        <v>0</v>
      </c>
      <c r="Z18" s="1006">
        <f t="shared" si="8"/>
        <v>0</v>
      </c>
      <c r="AA18" s="1006">
        <f t="shared" si="8"/>
        <v>0</v>
      </c>
      <c r="AB18" s="1006">
        <f t="shared" si="8"/>
        <v>0</v>
      </c>
      <c r="AC18" s="1006">
        <f t="shared" si="8"/>
        <v>0</v>
      </c>
      <c r="AD18" s="1003"/>
      <c r="AE18" s="1003"/>
      <c r="AF18" s="1003"/>
      <c r="AG18" s="1003"/>
      <c r="AH18" s="1003"/>
    </row>
    <row r="19" spans="1:35">
      <c r="A19" s="1004" t="s">
        <v>525</v>
      </c>
      <c r="B19" s="1005" t="s">
        <v>526</v>
      </c>
      <c r="C19" s="996">
        <f t="shared" si="6"/>
        <v>0</v>
      </c>
      <c r="D19" s="1006">
        <f>SUM(E19:R19)</f>
        <v>0</v>
      </c>
      <c r="E19" s="1006">
        <v>0</v>
      </c>
      <c r="F19" s="1006">
        <f t="shared" si="8"/>
        <v>0</v>
      </c>
      <c r="G19" s="1006">
        <f t="shared" si="8"/>
        <v>0</v>
      </c>
      <c r="H19" s="1006">
        <f t="shared" si="8"/>
        <v>0</v>
      </c>
      <c r="I19" s="1006">
        <f t="shared" si="8"/>
        <v>0</v>
      </c>
      <c r="J19" s="1006">
        <f t="shared" si="8"/>
        <v>0</v>
      </c>
      <c r="K19" s="1006">
        <f t="shared" si="8"/>
        <v>0</v>
      </c>
      <c r="L19" s="1006">
        <f t="shared" si="8"/>
        <v>0</v>
      </c>
      <c r="M19" s="1006">
        <f t="shared" si="8"/>
        <v>0</v>
      </c>
      <c r="N19" s="1006">
        <f t="shared" si="8"/>
        <v>0</v>
      </c>
      <c r="O19" s="1006">
        <f t="shared" si="8"/>
        <v>0</v>
      </c>
      <c r="P19" s="1006">
        <f t="shared" si="8"/>
        <v>0</v>
      </c>
      <c r="Q19" s="1006">
        <f t="shared" si="8"/>
        <v>0</v>
      </c>
      <c r="R19" s="1006">
        <f t="shared" si="8"/>
        <v>0</v>
      </c>
      <c r="S19" s="1006">
        <v>0</v>
      </c>
      <c r="T19" s="1006">
        <v>0</v>
      </c>
      <c r="U19" s="1006">
        <v>0</v>
      </c>
      <c r="V19" s="1006">
        <v>0</v>
      </c>
      <c r="W19" s="1006">
        <v>0</v>
      </c>
      <c r="X19" s="1006">
        <v>0</v>
      </c>
      <c r="Y19" s="1006">
        <v>0</v>
      </c>
      <c r="Z19" s="1006">
        <v>0</v>
      </c>
      <c r="AA19" s="1006">
        <v>0</v>
      </c>
      <c r="AB19" s="1006">
        <v>0</v>
      </c>
      <c r="AC19" s="1006">
        <v>0</v>
      </c>
      <c r="AD19" s="1003"/>
      <c r="AE19" s="1003"/>
      <c r="AF19" s="1003"/>
      <c r="AG19" s="1003"/>
      <c r="AH19" s="1003"/>
    </row>
    <row r="20" spans="1:35">
      <c r="A20" s="1004" t="s">
        <v>96</v>
      </c>
      <c r="B20" s="1005" t="s">
        <v>527</v>
      </c>
      <c r="C20" s="996">
        <f t="shared" si="6"/>
        <v>0</v>
      </c>
      <c r="D20" s="1006">
        <f t="shared" si="7"/>
        <v>0</v>
      </c>
      <c r="E20" s="1006">
        <v>0</v>
      </c>
      <c r="F20" s="1006">
        <v>0</v>
      </c>
      <c r="G20" s="1006">
        <v>0</v>
      </c>
      <c r="H20" s="1006">
        <v>0</v>
      </c>
      <c r="I20" s="1006">
        <v>0</v>
      </c>
      <c r="J20" s="1006">
        <v>0</v>
      </c>
      <c r="K20" s="1006">
        <v>0</v>
      </c>
      <c r="L20" s="1006">
        <v>0</v>
      </c>
      <c r="M20" s="1006">
        <v>0</v>
      </c>
      <c r="N20" s="1006">
        <v>0</v>
      </c>
      <c r="O20" s="1006">
        <v>0</v>
      </c>
      <c r="P20" s="1006">
        <v>0</v>
      </c>
      <c r="Q20" s="1006">
        <v>0</v>
      </c>
      <c r="R20" s="1006">
        <v>0</v>
      </c>
      <c r="S20" s="1006">
        <v>0</v>
      </c>
      <c r="T20" s="1006">
        <v>0</v>
      </c>
      <c r="U20" s="1006">
        <v>0</v>
      </c>
      <c r="V20" s="1006">
        <v>0</v>
      </c>
      <c r="W20" s="1006">
        <v>0</v>
      </c>
      <c r="X20" s="1006">
        <v>0</v>
      </c>
      <c r="Y20" s="1006">
        <v>0</v>
      </c>
      <c r="Z20" s="1006">
        <v>0</v>
      </c>
      <c r="AA20" s="1006">
        <v>0</v>
      </c>
      <c r="AB20" s="1006">
        <v>0</v>
      </c>
      <c r="AC20" s="1006">
        <v>0</v>
      </c>
      <c r="AD20" s="1003"/>
      <c r="AE20" s="1003"/>
      <c r="AF20" s="1003"/>
      <c r="AG20" s="1003"/>
      <c r="AH20" s="1003"/>
    </row>
    <row r="21" spans="1:35">
      <c r="A21" s="1004" t="s">
        <v>528</v>
      </c>
      <c r="B21" s="1005" t="s">
        <v>529</v>
      </c>
      <c r="C21" s="996">
        <f t="shared" si="6"/>
        <v>0</v>
      </c>
      <c r="D21" s="1006">
        <f t="shared" si="7"/>
        <v>0</v>
      </c>
      <c r="E21" s="1006">
        <v>0</v>
      </c>
      <c r="F21" s="1006">
        <v>0</v>
      </c>
      <c r="G21" s="1006">
        <v>0</v>
      </c>
      <c r="H21" s="1006">
        <v>0</v>
      </c>
      <c r="I21" s="1006">
        <v>0</v>
      </c>
      <c r="J21" s="1006">
        <v>0</v>
      </c>
      <c r="K21" s="1006">
        <v>0</v>
      </c>
      <c r="L21" s="1006">
        <v>0</v>
      </c>
      <c r="M21" s="1006">
        <v>0</v>
      </c>
      <c r="N21" s="1006">
        <v>0</v>
      </c>
      <c r="O21" s="1006">
        <v>0</v>
      </c>
      <c r="P21" s="1006">
        <v>0</v>
      </c>
      <c r="Q21" s="1006">
        <v>0</v>
      </c>
      <c r="R21" s="1006">
        <v>0</v>
      </c>
      <c r="S21" s="1006">
        <v>0</v>
      </c>
      <c r="T21" s="1006">
        <v>0</v>
      </c>
      <c r="U21" s="1006">
        <v>0</v>
      </c>
      <c r="V21" s="1006">
        <v>0</v>
      </c>
      <c r="W21" s="1006">
        <v>0</v>
      </c>
      <c r="X21" s="1006">
        <v>0</v>
      </c>
      <c r="Y21" s="1006">
        <v>0</v>
      </c>
      <c r="Z21" s="1006">
        <v>0</v>
      </c>
      <c r="AA21" s="1006">
        <v>0</v>
      </c>
      <c r="AB21" s="1006">
        <v>0</v>
      </c>
      <c r="AC21" s="1006">
        <v>0</v>
      </c>
      <c r="AD21" s="1003"/>
      <c r="AE21" s="1003"/>
      <c r="AF21" s="1003"/>
      <c r="AG21" s="1003"/>
      <c r="AH21" s="1003"/>
    </row>
    <row r="22" spans="1:35">
      <c r="A22" s="1004" t="s">
        <v>530</v>
      </c>
      <c r="B22" s="1005" t="s">
        <v>531</v>
      </c>
      <c r="C22" s="996">
        <f t="shared" si="6"/>
        <v>0</v>
      </c>
      <c r="D22" s="1006">
        <f t="shared" si="7"/>
        <v>0</v>
      </c>
      <c r="E22" s="1006">
        <v>0</v>
      </c>
      <c r="F22" s="1006">
        <v>0</v>
      </c>
      <c r="G22" s="1006">
        <v>0</v>
      </c>
      <c r="H22" s="1006">
        <v>0</v>
      </c>
      <c r="I22" s="1006">
        <v>0</v>
      </c>
      <c r="J22" s="1006">
        <v>0</v>
      </c>
      <c r="K22" s="1006">
        <v>0</v>
      </c>
      <c r="L22" s="1006">
        <v>0</v>
      </c>
      <c r="M22" s="1006">
        <v>0</v>
      </c>
      <c r="N22" s="1006">
        <v>0</v>
      </c>
      <c r="O22" s="1006">
        <v>0</v>
      </c>
      <c r="P22" s="1006">
        <v>0</v>
      </c>
      <c r="Q22" s="1006">
        <v>0</v>
      </c>
      <c r="R22" s="1006">
        <v>0</v>
      </c>
      <c r="S22" s="984"/>
      <c r="T22" s="984"/>
      <c r="U22" s="984"/>
      <c r="V22" s="984"/>
      <c r="W22" s="984"/>
      <c r="X22" s="984"/>
      <c r="Y22" s="984"/>
      <c r="Z22" s="984"/>
      <c r="AA22" s="984"/>
      <c r="AB22" s="984"/>
      <c r="AC22" s="984"/>
      <c r="AD22" s="984"/>
      <c r="AE22" s="984"/>
      <c r="AF22" s="984"/>
      <c r="AG22" s="984"/>
      <c r="AH22" s="984"/>
    </row>
    <row r="23" spans="1:35" s="985" customFormat="1">
      <c r="A23" s="1828" t="s">
        <v>532</v>
      </c>
      <c r="B23" s="1829"/>
      <c r="C23" s="1829"/>
      <c r="D23" s="1829"/>
      <c r="E23" s="1829"/>
      <c r="F23" s="1829"/>
      <c r="G23" s="1829"/>
      <c r="H23" s="1829"/>
      <c r="I23" s="1829"/>
      <c r="J23" s="1829"/>
      <c r="K23" s="1829"/>
      <c r="L23" s="1829"/>
      <c r="M23" s="1829"/>
      <c r="N23" s="1829"/>
      <c r="O23" s="1829"/>
      <c r="P23" s="1829"/>
      <c r="Q23" s="1829"/>
      <c r="R23" s="1830"/>
      <c r="S23" s="1008">
        <f t="shared" ref="F23:AC24" si="9">SUM(S24:S30)</f>
        <v>0</v>
      </c>
      <c r="T23" s="1008">
        <f t="shared" si="9"/>
        <v>0</v>
      </c>
      <c r="U23" s="1008">
        <f t="shared" si="9"/>
        <v>0</v>
      </c>
      <c r="V23" s="1008">
        <f t="shared" si="9"/>
        <v>0</v>
      </c>
      <c r="W23" s="1008">
        <f t="shared" si="9"/>
        <v>0</v>
      </c>
      <c r="X23" s="1008">
        <f t="shared" si="9"/>
        <v>0</v>
      </c>
      <c r="Y23" s="1008">
        <f t="shared" si="9"/>
        <v>0</v>
      </c>
      <c r="Z23" s="1008">
        <f t="shared" si="9"/>
        <v>0</v>
      </c>
      <c r="AA23" s="1008">
        <f t="shared" si="9"/>
        <v>0</v>
      </c>
      <c r="AB23" s="1008">
        <f t="shared" si="9"/>
        <v>0</v>
      </c>
      <c r="AC23" s="1008">
        <f t="shared" si="9"/>
        <v>0</v>
      </c>
      <c r="AD23" s="1009"/>
      <c r="AE23" s="1009"/>
      <c r="AF23" s="1009"/>
      <c r="AG23" s="1009"/>
      <c r="AH23" s="1009"/>
    </row>
    <row r="24" spans="1:35" ht="25.5">
      <c r="A24" s="1000" t="s">
        <v>533</v>
      </c>
      <c r="B24" s="1001" t="s">
        <v>534</v>
      </c>
      <c r="C24" s="1002" t="e">
        <f t="shared" ref="C24:C31" ca="1" si="10">D24</f>
        <v>#REF!</v>
      </c>
      <c r="D24" s="1008" t="e">
        <f ca="1">SUM(D25:D31)</f>
        <v>#REF!</v>
      </c>
      <c r="E24" s="1008" t="e">
        <f ca="1">SUM(E25:E31)</f>
        <v>#REF!</v>
      </c>
      <c r="F24" s="1008" t="e">
        <f t="shared" ca="1" si="9"/>
        <v>#REF!</v>
      </c>
      <c r="G24" s="1008" t="e">
        <f t="shared" ca="1" si="9"/>
        <v>#REF!</v>
      </c>
      <c r="H24" s="1008" t="e">
        <f t="shared" ca="1" si="9"/>
        <v>#REF!</v>
      </c>
      <c r="I24" s="1008" t="e">
        <f t="shared" ca="1" si="9"/>
        <v>#REF!</v>
      </c>
      <c r="J24" s="1008" t="e">
        <f t="shared" ca="1" si="9"/>
        <v>#REF!</v>
      </c>
      <c r="K24" s="1008" t="e">
        <f t="shared" ca="1" si="9"/>
        <v>#REF!</v>
      </c>
      <c r="L24" s="1008" t="e">
        <f t="shared" ca="1" si="9"/>
        <v>#REF!</v>
      </c>
      <c r="M24" s="1008" t="e">
        <f t="shared" ca="1" si="9"/>
        <v>#REF!</v>
      </c>
      <c r="N24" s="1008" t="e">
        <f t="shared" ca="1" si="9"/>
        <v>#REF!</v>
      </c>
      <c r="O24" s="1008" t="e">
        <f t="shared" ca="1" si="9"/>
        <v>#REF!</v>
      </c>
      <c r="P24" s="1008" t="e">
        <f t="shared" ca="1" si="9"/>
        <v>#REF!</v>
      </c>
      <c r="Q24" s="1008">
        <f t="shared" ca="1" si="9"/>
        <v>0</v>
      </c>
      <c r="R24" s="1008">
        <f t="shared" ca="1" si="9"/>
        <v>0</v>
      </c>
      <c r="S24" s="1010">
        <v>0</v>
      </c>
      <c r="T24" s="1010">
        <v>0</v>
      </c>
      <c r="U24" s="1010">
        <v>0</v>
      </c>
      <c r="V24" s="1010">
        <v>0</v>
      </c>
      <c r="W24" s="1010">
        <v>0</v>
      </c>
      <c r="X24" s="1010">
        <v>0</v>
      </c>
      <c r="Y24" s="1010">
        <v>0</v>
      </c>
      <c r="Z24" s="1010">
        <v>0</v>
      </c>
      <c r="AA24" s="1010">
        <v>0</v>
      </c>
      <c r="AB24" s="1010">
        <v>0</v>
      </c>
      <c r="AC24" s="1010">
        <v>0</v>
      </c>
      <c r="AD24" s="1011"/>
      <c r="AE24" s="1011"/>
      <c r="AF24" s="1011"/>
      <c r="AG24" s="1011"/>
      <c r="AH24" s="1011"/>
    </row>
    <row r="25" spans="1:35">
      <c r="A25" s="1004" t="s">
        <v>101</v>
      </c>
      <c r="B25" s="1005" t="s">
        <v>523</v>
      </c>
      <c r="C25" s="996">
        <f t="shared" si="10"/>
        <v>0</v>
      </c>
      <c r="D25" s="1010">
        <f>SUM(E25:N25)</f>
        <v>0</v>
      </c>
      <c r="E25" s="1010">
        <v>0</v>
      </c>
      <c r="F25" s="1010">
        <v>0</v>
      </c>
      <c r="G25" s="1010">
        <v>0</v>
      </c>
      <c r="H25" s="1010">
        <v>0</v>
      </c>
      <c r="I25" s="1010">
        <v>0</v>
      </c>
      <c r="J25" s="1010">
        <v>0</v>
      </c>
      <c r="K25" s="1010">
        <v>0</v>
      </c>
      <c r="L25" s="1010">
        <v>0</v>
      </c>
      <c r="M25" s="1010">
        <v>0</v>
      </c>
      <c r="N25" s="1010">
        <v>0</v>
      </c>
      <c r="O25" s="1010">
        <v>0</v>
      </c>
      <c r="P25" s="1010">
        <v>0</v>
      </c>
      <c r="Q25" s="1010">
        <v>0</v>
      </c>
      <c r="R25" s="1010">
        <v>0</v>
      </c>
      <c r="S25" s="1010">
        <f>'[77]ИНВЕСТ '!W43</f>
        <v>0</v>
      </c>
      <c r="T25" s="1010">
        <f>'[77]ИНВЕСТ '!X43</f>
        <v>0</v>
      </c>
      <c r="U25" s="1010">
        <f>'[77]ИНВЕСТ '!Y43</f>
        <v>0</v>
      </c>
      <c r="V25" s="1010">
        <f>'[77]ИНВЕСТ '!Z43</f>
        <v>0</v>
      </c>
      <c r="W25" s="1010">
        <f>'[77]ИНВЕСТ '!AA43</f>
        <v>0</v>
      </c>
      <c r="X25" s="1010">
        <f>'[77]ИНВЕСТ '!AB43</f>
        <v>0</v>
      </c>
      <c r="Y25" s="1010">
        <f>'[77]ИНВЕСТ '!AC43</f>
        <v>0</v>
      </c>
      <c r="Z25" s="1010">
        <f>'[77]ИНВЕСТ '!AD43</f>
        <v>0</v>
      </c>
      <c r="AA25" s="1010">
        <f>'[77]ИНВЕСТ '!AE43</f>
        <v>0</v>
      </c>
      <c r="AB25" s="1010">
        <f>'[77]ИНВЕСТ '!AF43</f>
        <v>0</v>
      </c>
      <c r="AC25" s="1010">
        <f>'[77]ИНВЕСТ '!AG43</f>
        <v>0</v>
      </c>
      <c r="AD25" s="1011"/>
      <c r="AE25" s="1011"/>
      <c r="AF25" s="1011"/>
      <c r="AG25" s="1011"/>
      <c r="AH25" s="1011"/>
      <c r="AI25" s="1012" t="e">
        <f ca="1">'[88]ДП 1 вар (поНВВ Зуевой)'!$AA$20-D26</f>
        <v>#REF!</v>
      </c>
    </row>
    <row r="26" spans="1:35">
      <c r="A26" s="1004" t="s">
        <v>107</v>
      </c>
      <c r="B26" s="1005" t="s">
        <v>156</v>
      </c>
      <c r="C26" s="996" t="e">
        <f t="shared" ca="1" si="10"/>
        <v>#REF!</v>
      </c>
      <c r="D26" s="1010" t="e">
        <f ca="1">SUM(E26:R26)</f>
        <v>#REF!</v>
      </c>
      <c r="E26" s="1010" t="e">
        <f ca="1">ИП_Новое!I43</f>
        <v>#REF!</v>
      </c>
      <c r="F26" s="1010" t="e">
        <f ca="1">ИП_Новое!J43</f>
        <v>#REF!</v>
      </c>
      <c r="G26" s="1010" t="e">
        <f ca="1">ИП_Новое!K43</f>
        <v>#REF!</v>
      </c>
      <c r="H26" s="1010" t="e">
        <f ca="1">ИП_Новое!L43</f>
        <v>#REF!</v>
      </c>
      <c r="I26" s="1010" t="e">
        <f ca="1">ИП_Новое!M43</f>
        <v>#REF!</v>
      </c>
      <c r="J26" s="1010" t="e">
        <f ca="1">ИП_Новое!N43</f>
        <v>#REF!</v>
      </c>
      <c r="K26" s="1010" t="e">
        <f ca="1">ИП_Новое!O43</f>
        <v>#REF!</v>
      </c>
      <c r="L26" s="1010" t="e">
        <f ca="1">ИП_Новое!P43</f>
        <v>#REF!</v>
      </c>
      <c r="M26" s="1010" t="e">
        <f ca="1">ИП_Новое!Q43</f>
        <v>#REF!</v>
      </c>
      <c r="N26" s="1010" t="e">
        <f ca="1">ИП_Новое!R43</f>
        <v>#REF!</v>
      </c>
      <c r="O26" s="1010" t="e">
        <f ca="1">ИП_Новое!S43</f>
        <v>#REF!</v>
      </c>
      <c r="P26" s="1010" t="e">
        <f ca="1">ИП_Новое!T43</f>
        <v>#REF!</v>
      </c>
      <c r="Q26" s="1010">
        <f ca="1">ИП_Новое!U43</f>
        <v>0</v>
      </c>
      <c r="R26" s="1010">
        <f ca="1">ИП_Инг!V43</f>
        <v>0</v>
      </c>
      <c r="S26" s="1010">
        <v>0</v>
      </c>
      <c r="T26" s="1010">
        <v>0</v>
      </c>
      <c r="U26" s="1010">
        <v>0</v>
      </c>
      <c r="V26" s="1010">
        <v>0</v>
      </c>
      <c r="W26" s="1010">
        <v>0</v>
      </c>
      <c r="X26" s="1010">
        <v>0</v>
      </c>
      <c r="Y26" s="1010">
        <v>0</v>
      </c>
      <c r="Z26" s="1010">
        <v>0</v>
      </c>
      <c r="AA26" s="1010">
        <v>0</v>
      </c>
      <c r="AB26" s="1010">
        <v>0</v>
      </c>
      <c r="AC26" s="1010">
        <v>0</v>
      </c>
      <c r="AD26" s="1011"/>
      <c r="AE26" s="1011"/>
      <c r="AF26" s="1011"/>
      <c r="AG26" s="1011"/>
      <c r="AH26" s="1011"/>
    </row>
    <row r="27" spans="1:35">
      <c r="A27" s="1004" t="s">
        <v>184</v>
      </c>
      <c r="B27" s="1005" t="s">
        <v>524</v>
      </c>
      <c r="C27" s="996">
        <f t="shared" si="10"/>
        <v>0</v>
      </c>
      <c r="D27" s="1010">
        <f>SUM(E27:N27)</f>
        <v>0</v>
      </c>
      <c r="E27" s="1010">
        <v>0</v>
      </c>
      <c r="F27" s="1010">
        <v>0</v>
      </c>
      <c r="G27" s="1010">
        <v>0</v>
      </c>
      <c r="H27" s="1010">
        <v>0</v>
      </c>
      <c r="I27" s="1010">
        <v>0</v>
      </c>
      <c r="J27" s="1010">
        <v>0</v>
      </c>
      <c r="K27" s="1010">
        <v>0</v>
      </c>
      <c r="L27" s="1010">
        <v>0</v>
      </c>
      <c r="M27" s="1010">
        <v>0</v>
      </c>
      <c r="N27" s="1010">
        <v>0</v>
      </c>
      <c r="O27" s="1010">
        <v>0</v>
      </c>
      <c r="P27" s="1010">
        <v>0</v>
      </c>
      <c r="Q27" s="1010">
        <v>0</v>
      </c>
      <c r="R27" s="1010">
        <v>0</v>
      </c>
      <c r="S27" s="1010">
        <v>0</v>
      </c>
      <c r="T27" s="1010">
        <v>0</v>
      </c>
      <c r="U27" s="1010">
        <v>0</v>
      </c>
      <c r="V27" s="1010">
        <v>0</v>
      </c>
      <c r="W27" s="1010">
        <v>0</v>
      </c>
      <c r="X27" s="1010">
        <v>0</v>
      </c>
      <c r="Y27" s="1010">
        <v>0</v>
      </c>
      <c r="Z27" s="1010">
        <v>0</v>
      </c>
      <c r="AA27" s="1010">
        <v>0</v>
      </c>
      <c r="AB27" s="1010">
        <v>0</v>
      </c>
      <c r="AC27" s="1010">
        <v>0</v>
      </c>
      <c r="AD27" s="1011"/>
      <c r="AE27" s="1011"/>
      <c r="AF27" s="1011"/>
      <c r="AG27" s="1011"/>
      <c r="AH27" s="1011"/>
      <c r="AI27" s="1012" t="e">
        <f ca="1">D26*1.2</f>
        <v>#REF!</v>
      </c>
    </row>
    <row r="28" spans="1:35">
      <c r="A28" s="1004" t="s">
        <v>185</v>
      </c>
      <c r="B28" s="1005" t="s">
        <v>526</v>
      </c>
      <c r="C28" s="996">
        <f t="shared" si="10"/>
        <v>0</v>
      </c>
      <c r="D28" s="1010">
        <f>SUM(E28:N28)</f>
        <v>0</v>
      </c>
      <c r="E28" s="1010">
        <v>0</v>
      </c>
      <c r="F28" s="1010">
        <v>0</v>
      </c>
      <c r="G28" s="1010">
        <v>0</v>
      </c>
      <c r="H28" s="1010">
        <v>0</v>
      </c>
      <c r="I28" s="1010">
        <v>0</v>
      </c>
      <c r="J28" s="1010">
        <v>0</v>
      </c>
      <c r="K28" s="1010">
        <v>0</v>
      </c>
      <c r="L28" s="1010">
        <v>0</v>
      </c>
      <c r="M28" s="1010">
        <v>0</v>
      </c>
      <c r="N28" s="1010">
        <v>0</v>
      </c>
      <c r="O28" s="1010">
        <v>0</v>
      </c>
      <c r="P28" s="1010">
        <v>0</v>
      </c>
      <c r="Q28" s="1010">
        <v>0</v>
      </c>
      <c r="R28" s="1010">
        <v>0</v>
      </c>
      <c r="S28" s="1010">
        <v>0</v>
      </c>
      <c r="T28" s="1010">
        <v>0</v>
      </c>
      <c r="U28" s="1010">
        <v>0</v>
      </c>
      <c r="V28" s="1010">
        <v>0</v>
      </c>
      <c r="W28" s="1010">
        <v>0</v>
      </c>
      <c r="X28" s="1010">
        <v>0</v>
      </c>
      <c r="Y28" s="1010">
        <v>0</v>
      </c>
      <c r="Z28" s="1010">
        <v>0</v>
      </c>
      <c r="AA28" s="1010">
        <v>0</v>
      </c>
      <c r="AB28" s="1010">
        <v>0</v>
      </c>
      <c r="AC28" s="1010">
        <v>0</v>
      </c>
      <c r="AD28" s="1011"/>
      <c r="AE28" s="1011"/>
      <c r="AF28" s="1011"/>
      <c r="AG28" s="1011"/>
      <c r="AH28" s="1011"/>
    </row>
    <row r="29" spans="1:35">
      <c r="A29" s="1004" t="s">
        <v>186</v>
      </c>
      <c r="B29" s="1005" t="s">
        <v>527</v>
      </c>
      <c r="C29" s="996">
        <f t="shared" si="10"/>
        <v>0</v>
      </c>
      <c r="D29" s="1010">
        <f>SUM(E29:N29)</f>
        <v>0</v>
      </c>
      <c r="E29" s="1010">
        <v>0</v>
      </c>
      <c r="F29" s="1010">
        <v>0</v>
      </c>
      <c r="G29" s="1010">
        <v>0</v>
      </c>
      <c r="H29" s="1010">
        <v>0</v>
      </c>
      <c r="I29" s="1010">
        <v>0</v>
      </c>
      <c r="J29" s="1010">
        <v>0</v>
      </c>
      <c r="K29" s="1010">
        <v>0</v>
      </c>
      <c r="L29" s="1010">
        <v>0</v>
      </c>
      <c r="M29" s="1010">
        <v>0</v>
      </c>
      <c r="N29" s="1010">
        <v>0</v>
      </c>
      <c r="O29" s="1010">
        <v>0</v>
      </c>
      <c r="P29" s="1010">
        <v>0</v>
      </c>
      <c r="Q29" s="1010">
        <v>0</v>
      </c>
      <c r="R29" s="1010">
        <v>0</v>
      </c>
      <c r="S29" s="1010">
        <v>0</v>
      </c>
      <c r="T29" s="1010">
        <v>0</v>
      </c>
      <c r="U29" s="1010">
        <v>0</v>
      </c>
      <c r="V29" s="1010">
        <v>0</v>
      </c>
      <c r="W29" s="1010">
        <v>0</v>
      </c>
      <c r="X29" s="1010">
        <v>0</v>
      </c>
      <c r="Y29" s="1010">
        <v>0</v>
      </c>
      <c r="Z29" s="1010">
        <v>0</v>
      </c>
      <c r="AA29" s="1010">
        <v>0</v>
      </c>
      <c r="AB29" s="1010">
        <v>0</v>
      </c>
      <c r="AC29" s="1010">
        <v>0</v>
      </c>
      <c r="AD29" s="1011"/>
      <c r="AE29" s="1011"/>
      <c r="AF29" s="1011"/>
      <c r="AG29" s="1011"/>
      <c r="AH29" s="1011"/>
    </row>
    <row r="30" spans="1:35">
      <c r="A30" s="1004" t="s">
        <v>187</v>
      </c>
      <c r="B30" s="1005" t="s">
        <v>529</v>
      </c>
      <c r="C30" s="996">
        <f t="shared" si="10"/>
        <v>0</v>
      </c>
      <c r="D30" s="1010">
        <f>SUM(E30:N30)</f>
        <v>0</v>
      </c>
      <c r="E30" s="1010">
        <v>0</v>
      </c>
      <c r="F30" s="1010">
        <v>0</v>
      </c>
      <c r="G30" s="1010">
        <v>0</v>
      </c>
      <c r="H30" s="1010">
        <v>0</v>
      </c>
      <c r="I30" s="1010">
        <v>0</v>
      </c>
      <c r="J30" s="1010">
        <v>0</v>
      </c>
      <c r="K30" s="1010">
        <v>0</v>
      </c>
      <c r="L30" s="1010">
        <v>0</v>
      </c>
      <c r="M30" s="1010">
        <v>0</v>
      </c>
      <c r="N30" s="1010">
        <v>0</v>
      </c>
      <c r="O30" s="1010">
        <v>0</v>
      </c>
      <c r="P30" s="1010">
        <v>0</v>
      </c>
      <c r="Q30" s="1010">
        <v>0</v>
      </c>
      <c r="R30" s="1010">
        <v>0</v>
      </c>
      <c r="S30" s="1010">
        <v>0</v>
      </c>
      <c r="T30" s="1010">
        <v>0</v>
      </c>
      <c r="U30" s="1010">
        <v>0</v>
      </c>
      <c r="V30" s="1010">
        <v>0</v>
      </c>
      <c r="W30" s="1010">
        <v>0</v>
      </c>
      <c r="X30" s="1010">
        <v>0</v>
      </c>
      <c r="Y30" s="1010">
        <v>0</v>
      </c>
      <c r="Z30" s="1010">
        <v>0</v>
      </c>
      <c r="AA30" s="1010">
        <v>0</v>
      </c>
      <c r="AB30" s="1010">
        <v>0</v>
      </c>
      <c r="AC30" s="1010">
        <v>0</v>
      </c>
      <c r="AD30" s="1011"/>
      <c r="AE30" s="1011"/>
      <c r="AF30" s="1011"/>
      <c r="AG30" s="1011"/>
      <c r="AH30" s="1011"/>
    </row>
    <row r="31" spans="1:35">
      <c r="A31" s="1004" t="s">
        <v>188</v>
      </c>
      <c r="B31" s="1005" t="s">
        <v>531</v>
      </c>
      <c r="C31" s="996">
        <f t="shared" si="10"/>
        <v>0</v>
      </c>
      <c r="D31" s="1010">
        <f>SUM(E31:N31)</f>
        <v>0</v>
      </c>
      <c r="E31" s="1010">
        <v>0</v>
      </c>
      <c r="F31" s="1010">
        <v>0</v>
      </c>
      <c r="G31" s="1010">
        <v>0</v>
      </c>
      <c r="H31" s="1010">
        <v>0</v>
      </c>
      <c r="I31" s="1010">
        <v>0</v>
      </c>
      <c r="J31" s="1010">
        <v>0</v>
      </c>
      <c r="K31" s="1010">
        <v>0</v>
      </c>
      <c r="L31" s="1010">
        <v>0</v>
      </c>
      <c r="M31" s="1010">
        <v>0</v>
      </c>
      <c r="N31" s="1010">
        <v>0</v>
      </c>
      <c r="O31" s="1010">
        <v>0</v>
      </c>
      <c r="P31" s="1010">
        <v>0</v>
      </c>
      <c r="Q31" s="1010">
        <v>0</v>
      </c>
      <c r="R31" s="1010">
        <v>0</v>
      </c>
    </row>
    <row r="32" spans="1:35">
      <c r="B32" s="1013"/>
      <c r="E32" s="1014"/>
      <c r="I32" s="1014"/>
    </row>
    <row r="33" spans="1:45">
      <c r="B33" s="983" t="s">
        <v>341</v>
      </c>
      <c r="L33" s="983" t="s">
        <v>342</v>
      </c>
    </row>
    <row r="34" spans="1:45">
      <c r="A34" s="1016"/>
      <c r="B34" s="1016"/>
      <c r="L34" s="983" t="s">
        <v>343</v>
      </c>
      <c r="AL34" s="983">
        <v>0</v>
      </c>
      <c r="AS34" s="983">
        <v>0</v>
      </c>
    </row>
    <row r="35" spans="1:45">
      <c r="B35" s="1015" t="s">
        <v>344</v>
      </c>
      <c r="F35" s="1016"/>
      <c r="L35" s="983" t="s">
        <v>345</v>
      </c>
      <c r="N35" s="983" t="s">
        <v>346</v>
      </c>
    </row>
    <row r="36" spans="1:45">
      <c r="B36" s="1017"/>
    </row>
    <row r="37" spans="1:45">
      <c r="B37" s="1017"/>
    </row>
    <row r="38" spans="1:45">
      <c r="B38" s="1017"/>
      <c r="C38" s="983" t="s">
        <v>347</v>
      </c>
    </row>
  </sheetData>
  <mergeCells count="13">
    <mergeCell ref="A13:R13"/>
    <mergeCell ref="B14:C14"/>
    <mergeCell ref="A23:R23"/>
    <mergeCell ref="A1:R1"/>
    <mergeCell ref="A2:R2"/>
    <mergeCell ref="A4:R4"/>
    <mergeCell ref="A5:N5"/>
    <mergeCell ref="A6:N6"/>
    <mergeCell ref="A9:A11"/>
    <mergeCell ref="B9:B11"/>
    <mergeCell ref="D9:R9"/>
    <mergeCell ref="C10:C11"/>
    <mergeCell ref="D10:D11"/>
  </mergeCells>
  <pageMargins left="0.7" right="0.7" top="0.75" bottom="0.75" header="0.3" footer="0.3"/>
  <pageSetup paperSize="9" scale="7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8"/>
  <sheetViews>
    <sheetView view="pageBreakPreview" zoomScale="90" zoomScaleNormal="100" zoomScaleSheetLayoutView="90" workbookViewId="0">
      <pane xSplit="2" ySplit="17" topLeftCell="W54" activePane="bottomRight" state="frozen"/>
      <selection activeCell="N12" sqref="N12"/>
      <selection pane="topRight" activeCell="N12" sqref="N12"/>
      <selection pane="bottomLeft" activeCell="N12" sqref="N12"/>
      <selection pane="bottomRight" activeCell="A45" sqref="A45:XFD45"/>
    </sheetView>
  </sheetViews>
  <sheetFormatPr defaultColWidth="9.140625" defaultRowHeight="15"/>
  <cols>
    <col min="1" max="1" width="5.42578125" style="759" customWidth="1"/>
    <col min="2" max="2" width="27.7109375" style="759" customWidth="1"/>
    <col min="3" max="20" width="6.140625" style="759" customWidth="1"/>
    <col min="21" max="21" width="5.42578125" style="759" customWidth="1"/>
    <col min="22" max="22" width="28.5703125" style="759" customWidth="1"/>
    <col min="23" max="34" width="8.28515625" style="1584" customWidth="1"/>
    <col min="35" max="35" width="5.42578125" style="759" customWidth="1"/>
    <col min="36" max="36" width="29.28515625" style="759" customWidth="1"/>
    <col min="37" max="48" width="7.85546875" style="1584" customWidth="1"/>
    <col min="49" max="49" width="9.140625" style="1584"/>
    <col min="50" max="16384" width="9.140625" style="759"/>
  </cols>
  <sheetData>
    <row r="1" spans="1:48">
      <c r="T1" s="1535" t="s">
        <v>1038</v>
      </c>
      <c r="AH1" s="1535" t="s">
        <v>1039</v>
      </c>
      <c r="AV1" s="1535" t="s">
        <v>1039</v>
      </c>
    </row>
    <row r="2" spans="1:48">
      <c r="T2" s="1535" t="s">
        <v>1041</v>
      </c>
      <c r="AH2" s="1535" t="s">
        <v>1041</v>
      </c>
      <c r="AV2" s="1535" t="s">
        <v>1041</v>
      </c>
    </row>
    <row r="3" spans="1:48">
      <c r="T3" s="1535"/>
      <c r="AH3" s="1535"/>
      <c r="AV3" s="1535"/>
    </row>
    <row r="4" spans="1:48">
      <c r="T4" s="1535" t="s">
        <v>1022</v>
      </c>
      <c r="AH4" s="1535" t="s">
        <v>1022</v>
      </c>
      <c r="AV4" s="1535" t="s">
        <v>1022</v>
      </c>
    </row>
    <row r="5" spans="1:48">
      <c r="T5" s="1535" t="s">
        <v>1014</v>
      </c>
      <c r="AH5" s="1535" t="s">
        <v>1014</v>
      </c>
      <c r="AV5" s="1535" t="s">
        <v>1014</v>
      </c>
    </row>
    <row r="6" spans="1:48">
      <c r="T6" s="1584"/>
    </row>
    <row r="7" spans="1:48">
      <c r="B7" s="1593"/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1593"/>
      <c r="Q7" s="1593"/>
      <c r="R7" s="1593"/>
      <c r="S7" s="1593"/>
      <c r="T7" s="1545" t="s">
        <v>1020</v>
      </c>
      <c r="U7" s="1593"/>
      <c r="V7" s="1593"/>
      <c r="W7" s="1593"/>
      <c r="X7" s="1593"/>
      <c r="Y7" s="1593"/>
      <c r="Z7" s="1593"/>
      <c r="AA7" s="1593"/>
      <c r="AB7" s="1593"/>
      <c r="AC7" s="1593"/>
      <c r="AD7" s="1593"/>
      <c r="AE7" s="1593"/>
      <c r="AF7" s="1593"/>
      <c r="AG7" s="1593"/>
      <c r="AH7" s="1545" t="s">
        <v>1020</v>
      </c>
      <c r="AI7" s="1593"/>
      <c r="AJ7" s="1593"/>
      <c r="AK7" s="1593"/>
      <c r="AL7" s="1593"/>
      <c r="AM7" s="1593"/>
      <c r="AN7" s="1593"/>
      <c r="AO7" s="1593"/>
      <c r="AP7" s="1593"/>
      <c r="AQ7" s="1593"/>
      <c r="AR7" s="1593"/>
      <c r="AS7" s="1593"/>
      <c r="AT7" s="1593"/>
      <c r="AU7" s="1593"/>
      <c r="AV7" s="1545" t="s">
        <v>1020</v>
      </c>
    </row>
    <row r="8" spans="1:48">
      <c r="I8" s="1618"/>
      <c r="J8" s="1618"/>
      <c r="K8" s="1618"/>
      <c r="L8" s="1618"/>
      <c r="M8" s="1618"/>
      <c r="N8" s="1618"/>
      <c r="O8" s="1618"/>
      <c r="P8" s="1618"/>
      <c r="Q8" s="1618"/>
      <c r="R8" s="1618"/>
      <c r="S8" s="1618"/>
      <c r="T8" s="1618"/>
      <c r="U8" s="1618"/>
      <c r="V8" s="1618"/>
      <c r="W8" s="1618"/>
      <c r="X8" s="1618"/>
      <c r="Y8" s="1618"/>
      <c r="Z8" s="1618"/>
      <c r="AA8" s="1618"/>
      <c r="AB8" s="1618"/>
      <c r="AC8" s="1618"/>
      <c r="AD8" s="1618"/>
      <c r="AE8" s="1618"/>
      <c r="AF8" s="1618"/>
      <c r="AG8" s="1618"/>
      <c r="AH8" s="1618"/>
      <c r="AI8" s="1618"/>
      <c r="AJ8" s="1618"/>
      <c r="AK8" s="1618"/>
      <c r="AL8" s="1618"/>
      <c r="AM8" s="1618"/>
      <c r="AN8" s="1618"/>
      <c r="AO8" s="1618"/>
      <c r="AP8" s="1618"/>
      <c r="AQ8" s="1618"/>
      <c r="AR8" s="1618"/>
      <c r="AS8" s="1618"/>
      <c r="AT8" s="1618"/>
      <c r="AU8" s="1618"/>
      <c r="AV8" s="1618"/>
    </row>
    <row r="9" spans="1:48">
      <c r="A9" s="1672" t="s">
        <v>1019</v>
      </c>
      <c r="B9" s="1672"/>
      <c r="C9" s="1672"/>
      <c r="D9" s="1672"/>
      <c r="E9" s="1672"/>
      <c r="F9" s="1672"/>
      <c r="G9" s="1672"/>
      <c r="H9" s="1672"/>
      <c r="I9" s="1672"/>
      <c r="J9" s="1672"/>
      <c r="K9" s="1672"/>
      <c r="L9" s="1672"/>
      <c r="M9" s="1672"/>
      <c r="N9" s="1672"/>
      <c r="O9" s="1672"/>
      <c r="P9" s="1672"/>
      <c r="Q9" s="1672"/>
      <c r="R9" s="1672"/>
      <c r="S9" s="1672"/>
      <c r="T9" s="1672"/>
      <c r="U9" s="1672" t="s">
        <v>1019</v>
      </c>
      <c r="V9" s="1672"/>
      <c r="W9" s="1672"/>
      <c r="X9" s="1672"/>
      <c r="Y9" s="1672"/>
      <c r="Z9" s="1672"/>
      <c r="AA9" s="1672"/>
      <c r="AB9" s="1672"/>
      <c r="AC9" s="1672"/>
      <c r="AD9" s="1672"/>
      <c r="AE9" s="1672"/>
      <c r="AF9" s="1672"/>
      <c r="AG9" s="1672"/>
      <c r="AH9" s="1672"/>
      <c r="AI9" s="1672" t="s">
        <v>1019</v>
      </c>
      <c r="AJ9" s="1672"/>
      <c r="AK9" s="1672"/>
      <c r="AL9" s="1672"/>
      <c r="AM9" s="1672"/>
      <c r="AN9" s="1672"/>
      <c r="AO9" s="1672"/>
      <c r="AP9" s="1672"/>
      <c r="AQ9" s="1672"/>
      <c r="AR9" s="1672"/>
      <c r="AS9" s="1672"/>
      <c r="AT9" s="1672"/>
      <c r="AU9" s="1672"/>
      <c r="AV9" s="1672"/>
    </row>
    <row r="10" spans="1:48">
      <c r="A10" s="1676" t="s">
        <v>934</v>
      </c>
      <c r="B10" s="1676"/>
      <c r="C10" s="1676"/>
      <c r="D10" s="1676"/>
      <c r="E10" s="1676"/>
      <c r="F10" s="1676"/>
      <c r="G10" s="1676"/>
      <c r="H10" s="1676"/>
      <c r="I10" s="1676"/>
      <c r="J10" s="1676"/>
      <c r="K10" s="1676"/>
      <c r="L10" s="1676"/>
      <c r="M10" s="1676"/>
      <c r="N10" s="1676"/>
      <c r="O10" s="1676"/>
      <c r="P10" s="1676"/>
      <c r="Q10" s="1676"/>
      <c r="R10" s="1676"/>
      <c r="S10" s="1676"/>
      <c r="T10" s="1676"/>
      <c r="U10" s="1676" t="s">
        <v>934</v>
      </c>
      <c r="V10" s="1676"/>
      <c r="W10" s="1676"/>
      <c r="X10" s="1676"/>
      <c r="Y10" s="1676"/>
      <c r="Z10" s="1676"/>
      <c r="AA10" s="1676"/>
      <c r="AB10" s="1676"/>
      <c r="AC10" s="1676"/>
      <c r="AD10" s="1676"/>
      <c r="AE10" s="1676"/>
      <c r="AF10" s="1676"/>
      <c r="AG10" s="1676"/>
      <c r="AH10" s="1676"/>
      <c r="AI10" s="1676" t="s">
        <v>934</v>
      </c>
      <c r="AJ10" s="1676"/>
      <c r="AK10" s="1676"/>
      <c r="AL10" s="1676"/>
      <c r="AM10" s="1676"/>
      <c r="AN10" s="1676"/>
      <c r="AO10" s="1676"/>
      <c r="AP10" s="1676"/>
      <c r="AQ10" s="1676"/>
      <c r="AR10" s="1676"/>
      <c r="AS10" s="1676"/>
      <c r="AT10" s="1676"/>
      <c r="AU10" s="1676"/>
      <c r="AV10" s="1676"/>
    </row>
    <row r="11" spans="1:48">
      <c r="A11" s="1618" t="s">
        <v>547</v>
      </c>
      <c r="B11" s="1618"/>
      <c r="C11" s="1618"/>
      <c r="D11" s="1618"/>
      <c r="E11" s="1618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 t="s">
        <v>547</v>
      </c>
      <c r="V11" s="1618"/>
      <c r="W11" s="1618"/>
      <c r="X11" s="1618"/>
      <c r="Y11" s="1618"/>
      <c r="Z11" s="1618"/>
      <c r="AA11" s="1618"/>
      <c r="AB11" s="1618"/>
      <c r="AC11" s="1618"/>
      <c r="AD11" s="1618"/>
      <c r="AE11" s="1618"/>
      <c r="AF11" s="1618"/>
      <c r="AG11" s="1618"/>
      <c r="AH11" s="1618"/>
      <c r="AI11" s="1618" t="s">
        <v>547</v>
      </c>
      <c r="AJ11" s="1618"/>
      <c r="AK11" s="1618"/>
      <c r="AL11" s="1618"/>
      <c r="AM11" s="1618"/>
      <c r="AN11" s="1618"/>
      <c r="AO11" s="1618"/>
      <c r="AP11" s="1618"/>
      <c r="AQ11" s="1618"/>
      <c r="AR11" s="1618"/>
      <c r="AS11" s="1618"/>
      <c r="AT11" s="1618"/>
      <c r="AU11" s="1618"/>
      <c r="AV11" s="1618"/>
    </row>
    <row r="12" spans="1:48">
      <c r="A12" s="1677" t="s">
        <v>999</v>
      </c>
      <c r="B12" s="1677"/>
      <c r="C12" s="1677"/>
      <c r="D12" s="1677"/>
      <c r="E12" s="1677"/>
      <c r="F12" s="1677"/>
      <c r="G12" s="1677"/>
      <c r="H12" s="1677"/>
      <c r="I12" s="1677"/>
      <c r="J12" s="1677"/>
      <c r="K12" s="1677"/>
      <c r="L12" s="1677"/>
      <c r="M12" s="1677"/>
      <c r="N12" s="1677"/>
      <c r="O12" s="1677"/>
      <c r="P12" s="1677"/>
      <c r="Q12" s="1677"/>
      <c r="R12" s="1677"/>
      <c r="S12" s="1677"/>
      <c r="T12" s="1677"/>
      <c r="U12" s="1677" t="s">
        <v>999</v>
      </c>
      <c r="V12" s="1677"/>
      <c r="W12" s="1677"/>
      <c r="X12" s="1677"/>
      <c r="Y12" s="1677"/>
      <c r="Z12" s="1677"/>
      <c r="AA12" s="1677"/>
      <c r="AB12" s="1677"/>
      <c r="AC12" s="1677"/>
      <c r="AD12" s="1677"/>
      <c r="AE12" s="1677"/>
      <c r="AF12" s="1677"/>
      <c r="AG12" s="1677"/>
      <c r="AH12" s="1677"/>
      <c r="AI12" s="1677" t="s">
        <v>999</v>
      </c>
      <c r="AJ12" s="1677"/>
      <c r="AK12" s="1677"/>
      <c r="AL12" s="1677"/>
      <c r="AM12" s="1677"/>
      <c r="AN12" s="1677"/>
      <c r="AO12" s="1677"/>
      <c r="AP12" s="1677"/>
      <c r="AQ12" s="1677"/>
      <c r="AR12" s="1677"/>
      <c r="AS12" s="1677"/>
      <c r="AT12" s="1677"/>
      <c r="AU12" s="1677"/>
      <c r="AV12" s="1677"/>
    </row>
    <row r="13" spans="1:48">
      <c r="A13" s="1663" t="s">
        <v>360</v>
      </c>
      <c r="B13" s="1663" t="s">
        <v>493</v>
      </c>
      <c r="C13" s="1663" t="s">
        <v>494</v>
      </c>
      <c r="D13" s="1663"/>
      <c r="E13" s="1663"/>
      <c r="F13" s="1663"/>
      <c r="G13" s="1663"/>
      <c r="H13" s="1663"/>
      <c r="I13" s="1663"/>
      <c r="J13" s="1663"/>
      <c r="K13" s="1663"/>
      <c r="L13" s="1663"/>
      <c r="M13" s="1663"/>
      <c r="N13" s="1663"/>
      <c r="O13" s="1663" t="s">
        <v>495</v>
      </c>
      <c r="P13" s="1663"/>
      <c r="Q13" s="1663"/>
      <c r="R13" s="1663"/>
      <c r="S13" s="1663"/>
      <c r="T13" s="1663"/>
      <c r="U13" s="1663" t="s">
        <v>360</v>
      </c>
      <c r="V13" s="1663" t="s">
        <v>493</v>
      </c>
      <c r="W13" s="1663" t="s">
        <v>495</v>
      </c>
      <c r="X13" s="1663"/>
      <c r="Y13" s="1663"/>
      <c r="Z13" s="1663"/>
      <c r="AA13" s="1663"/>
      <c r="AB13" s="1663"/>
      <c r="AC13" s="1663"/>
      <c r="AD13" s="1663"/>
      <c r="AE13" s="1663"/>
      <c r="AF13" s="1663"/>
      <c r="AG13" s="1663"/>
      <c r="AH13" s="1663"/>
      <c r="AI13" s="1663" t="s">
        <v>360</v>
      </c>
      <c r="AJ13" s="1663" t="s">
        <v>493</v>
      </c>
      <c r="AK13" s="1669" t="s">
        <v>495</v>
      </c>
      <c r="AL13" s="1670"/>
      <c r="AM13" s="1670"/>
      <c r="AN13" s="1670"/>
      <c r="AO13" s="1670"/>
      <c r="AP13" s="1670"/>
      <c r="AQ13" s="1670"/>
      <c r="AR13" s="1670"/>
      <c r="AS13" s="1670"/>
      <c r="AT13" s="1670"/>
      <c r="AU13" s="1670"/>
      <c r="AV13" s="1671"/>
    </row>
    <row r="14" spans="1:48" ht="56.25" customHeight="1">
      <c r="A14" s="1663"/>
      <c r="B14" s="1663"/>
      <c r="C14" s="1663" t="s">
        <v>496</v>
      </c>
      <c r="D14" s="1663"/>
      <c r="E14" s="1663"/>
      <c r="F14" s="1663"/>
      <c r="G14" s="1663"/>
      <c r="H14" s="1663"/>
      <c r="I14" s="1663" t="s">
        <v>497</v>
      </c>
      <c r="J14" s="1663"/>
      <c r="K14" s="1663"/>
      <c r="L14" s="1663"/>
      <c r="M14" s="1663"/>
      <c r="N14" s="1663"/>
      <c r="O14" s="1673" t="s">
        <v>940</v>
      </c>
      <c r="P14" s="1673"/>
      <c r="Q14" s="1673"/>
      <c r="R14" s="1673"/>
      <c r="S14" s="1673"/>
      <c r="T14" s="1673"/>
      <c r="U14" s="1663"/>
      <c r="V14" s="1663"/>
      <c r="W14" s="1673" t="s">
        <v>1029</v>
      </c>
      <c r="X14" s="1673"/>
      <c r="Y14" s="1673"/>
      <c r="Z14" s="1673"/>
      <c r="AA14" s="1673"/>
      <c r="AB14" s="1673"/>
      <c r="AC14" s="1660" t="s">
        <v>1030</v>
      </c>
      <c r="AD14" s="1660"/>
      <c r="AE14" s="1660"/>
      <c r="AF14" s="1660"/>
      <c r="AG14" s="1660"/>
      <c r="AH14" s="1660"/>
      <c r="AI14" s="1663"/>
      <c r="AJ14" s="1663"/>
      <c r="AK14" s="1666" t="s">
        <v>563</v>
      </c>
      <c r="AL14" s="1667"/>
      <c r="AM14" s="1667"/>
      <c r="AN14" s="1667"/>
      <c r="AO14" s="1667"/>
      <c r="AP14" s="1668"/>
      <c r="AQ14" s="1660" t="s">
        <v>1031</v>
      </c>
      <c r="AR14" s="1660"/>
      <c r="AS14" s="1660"/>
      <c r="AT14" s="1660"/>
      <c r="AU14" s="1660"/>
      <c r="AV14" s="1660"/>
    </row>
    <row r="15" spans="1:48">
      <c r="A15" s="1663"/>
      <c r="B15" s="1663"/>
      <c r="C15" s="1661" t="s">
        <v>501</v>
      </c>
      <c r="D15" s="1663" t="s">
        <v>502</v>
      </c>
      <c r="E15" s="1663"/>
      <c r="F15" s="1663"/>
      <c r="G15" s="1663"/>
      <c r="H15" s="1663"/>
      <c r="I15" s="1661" t="s">
        <v>501</v>
      </c>
      <c r="J15" s="1663" t="s">
        <v>502</v>
      </c>
      <c r="K15" s="1663"/>
      <c r="L15" s="1663"/>
      <c r="M15" s="1663"/>
      <c r="N15" s="1663"/>
      <c r="O15" s="1661" t="s">
        <v>501</v>
      </c>
      <c r="P15" s="1663" t="s">
        <v>502</v>
      </c>
      <c r="Q15" s="1663"/>
      <c r="R15" s="1663"/>
      <c r="S15" s="1663"/>
      <c r="T15" s="1663"/>
      <c r="U15" s="1663"/>
      <c r="V15" s="1663"/>
      <c r="W15" s="1662" t="s">
        <v>501</v>
      </c>
      <c r="X15" s="1673" t="s">
        <v>502</v>
      </c>
      <c r="Y15" s="1673"/>
      <c r="Z15" s="1673"/>
      <c r="AA15" s="1673"/>
      <c r="AB15" s="1673"/>
      <c r="AC15" s="1664" t="s">
        <v>501</v>
      </c>
      <c r="AD15" s="1660" t="s">
        <v>502</v>
      </c>
      <c r="AE15" s="1660"/>
      <c r="AF15" s="1660"/>
      <c r="AG15" s="1660"/>
      <c r="AH15" s="1660"/>
      <c r="AI15" s="1663"/>
      <c r="AJ15" s="1663"/>
      <c r="AK15" s="1674" t="s">
        <v>501</v>
      </c>
      <c r="AL15" s="1666" t="s">
        <v>502</v>
      </c>
      <c r="AM15" s="1667"/>
      <c r="AN15" s="1667"/>
      <c r="AO15" s="1667"/>
      <c r="AP15" s="1668"/>
      <c r="AQ15" s="1664" t="s">
        <v>501</v>
      </c>
      <c r="AR15" s="1665" t="s">
        <v>502</v>
      </c>
      <c r="AS15" s="1665"/>
      <c r="AT15" s="1665"/>
      <c r="AU15" s="1665"/>
      <c r="AV15" s="1665"/>
    </row>
    <row r="16" spans="1:48" ht="51">
      <c r="A16" s="1663"/>
      <c r="B16" s="1663"/>
      <c r="C16" s="1661"/>
      <c r="D16" s="1594">
        <v>2022</v>
      </c>
      <c r="E16" s="1594">
        <v>2023</v>
      </c>
      <c r="F16" s="1594">
        <v>2024</v>
      </c>
      <c r="G16" s="1594">
        <v>2025</v>
      </c>
      <c r="H16" s="1594" t="s">
        <v>844</v>
      </c>
      <c r="I16" s="1661"/>
      <c r="J16" s="1594">
        <v>2022</v>
      </c>
      <c r="K16" s="1594">
        <v>2023</v>
      </c>
      <c r="L16" s="1594">
        <v>2024</v>
      </c>
      <c r="M16" s="1594">
        <v>2025</v>
      </c>
      <c r="N16" s="1594" t="s">
        <v>844</v>
      </c>
      <c r="O16" s="1661"/>
      <c r="P16" s="1594">
        <v>2022</v>
      </c>
      <c r="Q16" s="1594">
        <v>2023</v>
      </c>
      <c r="R16" s="1594">
        <v>2024</v>
      </c>
      <c r="S16" s="1594">
        <v>2025</v>
      </c>
      <c r="T16" s="1594" t="s">
        <v>844</v>
      </c>
      <c r="U16" s="1663"/>
      <c r="V16" s="1663"/>
      <c r="W16" s="1662"/>
      <c r="X16" s="1586">
        <v>2022</v>
      </c>
      <c r="Y16" s="1586">
        <v>2023</v>
      </c>
      <c r="Z16" s="1586">
        <v>2024</v>
      </c>
      <c r="AA16" s="1586">
        <v>2025</v>
      </c>
      <c r="AB16" s="1586" t="s">
        <v>844</v>
      </c>
      <c r="AC16" s="1664"/>
      <c r="AD16" s="1585">
        <f>AL16</f>
        <v>2022</v>
      </c>
      <c r="AE16" s="1585">
        <f>AM16</f>
        <v>2023</v>
      </c>
      <c r="AF16" s="1585">
        <f>AN16</f>
        <v>2024</v>
      </c>
      <c r="AG16" s="1585">
        <f>AO16</f>
        <v>2025</v>
      </c>
      <c r="AH16" s="1585" t="str">
        <f>AP16</f>
        <v>2026-2036</v>
      </c>
      <c r="AI16" s="1663"/>
      <c r="AJ16" s="1663"/>
      <c r="AK16" s="1675"/>
      <c r="AL16" s="1586">
        <f>X16</f>
        <v>2022</v>
      </c>
      <c r="AM16" s="1586">
        <f>Y16</f>
        <v>2023</v>
      </c>
      <c r="AN16" s="1586">
        <f>Z16</f>
        <v>2024</v>
      </c>
      <c r="AO16" s="1586">
        <f>AA16</f>
        <v>2025</v>
      </c>
      <c r="AP16" s="1586" t="str">
        <f>AB16</f>
        <v>2026-2036</v>
      </c>
      <c r="AQ16" s="1664"/>
      <c r="AR16" s="1585">
        <f>AD16</f>
        <v>2022</v>
      </c>
      <c r="AS16" s="1585">
        <f>AE16</f>
        <v>2023</v>
      </c>
      <c r="AT16" s="1585">
        <f>AF16</f>
        <v>2024</v>
      </c>
      <c r="AU16" s="1585">
        <f>AG16</f>
        <v>2025</v>
      </c>
      <c r="AV16" s="1585" t="str">
        <f>AH16</f>
        <v>2026-2036</v>
      </c>
    </row>
    <row r="17" spans="1:49">
      <c r="A17" s="1494">
        <v>1</v>
      </c>
      <c r="B17" s="1494">
        <v>2</v>
      </c>
      <c r="C17" s="1605">
        <v>3</v>
      </c>
      <c r="D17" s="1605">
        <v>4</v>
      </c>
      <c r="E17" s="1605">
        <v>5</v>
      </c>
      <c r="F17" s="1605">
        <v>6</v>
      </c>
      <c r="G17" s="1605">
        <v>7</v>
      </c>
      <c r="H17" s="1605">
        <v>8</v>
      </c>
      <c r="I17" s="1605">
        <v>9</v>
      </c>
      <c r="J17" s="1605">
        <v>10</v>
      </c>
      <c r="K17" s="1605">
        <v>11</v>
      </c>
      <c r="L17" s="1605">
        <v>12</v>
      </c>
      <c r="M17" s="1605">
        <v>13</v>
      </c>
      <c r="N17" s="1605">
        <v>14</v>
      </c>
      <c r="O17" s="1605">
        <v>15</v>
      </c>
      <c r="P17" s="1605">
        <v>16</v>
      </c>
      <c r="Q17" s="1605">
        <v>17</v>
      </c>
      <c r="R17" s="1605">
        <v>18</v>
      </c>
      <c r="S17" s="1605">
        <v>19</v>
      </c>
      <c r="T17" s="1605">
        <v>20</v>
      </c>
      <c r="U17" s="1494">
        <v>1</v>
      </c>
      <c r="V17" s="1494">
        <v>2</v>
      </c>
      <c r="W17" s="1513">
        <v>21</v>
      </c>
      <c r="X17" s="1513">
        <v>22</v>
      </c>
      <c r="Y17" s="1606">
        <v>23</v>
      </c>
      <c r="Z17" s="1606">
        <v>24</v>
      </c>
      <c r="AA17" s="1606">
        <v>25</v>
      </c>
      <c r="AB17" s="1606">
        <v>26</v>
      </c>
      <c r="AC17" s="1606">
        <v>27</v>
      </c>
      <c r="AD17" s="1606">
        <v>28</v>
      </c>
      <c r="AE17" s="1606">
        <v>29</v>
      </c>
      <c r="AF17" s="1606">
        <v>30</v>
      </c>
      <c r="AG17" s="1606">
        <v>31</v>
      </c>
      <c r="AH17" s="1606">
        <v>32</v>
      </c>
      <c r="AI17" s="1494">
        <v>1</v>
      </c>
      <c r="AJ17" s="1494">
        <v>2</v>
      </c>
      <c r="AK17" s="1513">
        <v>33</v>
      </c>
      <c r="AL17" s="1513">
        <v>34</v>
      </c>
      <c r="AM17" s="1606">
        <v>35</v>
      </c>
      <c r="AN17" s="1606">
        <v>36</v>
      </c>
      <c r="AO17" s="1606">
        <v>37</v>
      </c>
      <c r="AP17" s="1606">
        <v>38</v>
      </c>
      <c r="AQ17" s="1606">
        <v>39</v>
      </c>
      <c r="AR17" s="1606">
        <v>40</v>
      </c>
      <c r="AS17" s="1606">
        <v>41</v>
      </c>
      <c r="AT17" s="1606">
        <v>42</v>
      </c>
      <c r="AU17" s="1606">
        <v>43</v>
      </c>
      <c r="AV17" s="1606">
        <v>44</v>
      </c>
    </row>
    <row r="18" spans="1:49" s="1589" customFormat="1" ht="22.5" customHeight="1">
      <c r="A18" s="1587">
        <v>1</v>
      </c>
      <c r="B18" s="1592" t="str">
        <f>'ИП-2'!F30</f>
        <v>БМК с. Михалёво</v>
      </c>
      <c r="C18" s="1615" t="s">
        <v>447</v>
      </c>
      <c r="D18" s="1615" t="s">
        <v>447</v>
      </c>
      <c r="E18" s="1615" t="s">
        <v>447</v>
      </c>
      <c r="F18" s="1615" t="s">
        <v>447</v>
      </c>
      <c r="G18" s="1615" t="s">
        <v>447</v>
      </c>
      <c r="H18" s="1615" t="s">
        <v>447</v>
      </c>
      <c r="I18" s="1615" t="s">
        <v>447</v>
      </c>
      <c r="J18" s="1615">
        <v>0</v>
      </c>
      <c r="K18" s="1615">
        <v>0</v>
      </c>
      <c r="L18" s="1615">
        <v>0</v>
      </c>
      <c r="M18" s="1615">
        <v>0</v>
      </c>
      <c r="N18" s="1615">
        <v>0</v>
      </c>
      <c r="O18" s="1616" t="str">
        <f>'ИП-3'!E23</f>
        <v>-</v>
      </c>
      <c r="P18" s="1616">
        <f>'ИП-3'!F23</f>
        <v>155.30000000000001</v>
      </c>
      <c r="Q18" s="1616">
        <f>'ИП-3'!G23</f>
        <v>155.30000000000001</v>
      </c>
      <c r="R18" s="1616">
        <f>'ИП-3'!H23</f>
        <v>156.1</v>
      </c>
      <c r="S18" s="1616">
        <f>'ИП-3'!I23</f>
        <v>156.1</v>
      </c>
      <c r="T18" s="1616">
        <f>'ИП-3'!J23</f>
        <v>156.1</v>
      </c>
      <c r="U18" s="1587">
        <v>1</v>
      </c>
      <c r="V18" s="1592" t="s">
        <v>769</v>
      </c>
      <c r="W18" s="1613" t="s">
        <v>447</v>
      </c>
      <c r="X18" s="1613" t="s">
        <v>447</v>
      </c>
      <c r="Y18" s="1613" t="s">
        <v>447</v>
      </c>
      <c r="Z18" s="1613" t="s">
        <v>447</v>
      </c>
      <c r="AA18" s="1613" t="s">
        <v>447</v>
      </c>
      <c r="AB18" s="1613" t="s">
        <v>447</v>
      </c>
      <c r="AC18" s="1613" t="s">
        <v>447</v>
      </c>
      <c r="AD18" s="1613" t="s">
        <v>447</v>
      </c>
      <c r="AE18" s="1613" t="s">
        <v>447</v>
      </c>
      <c r="AF18" s="1613" t="s">
        <v>447</v>
      </c>
      <c r="AG18" s="1613" t="s">
        <v>447</v>
      </c>
      <c r="AH18" s="1613" t="s">
        <v>447</v>
      </c>
      <c r="AI18" s="1587">
        <v>1</v>
      </c>
      <c r="AJ18" s="1588" t="s">
        <v>769</v>
      </c>
      <c r="AK18" s="1613" t="s">
        <v>447</v>
      </c>
      <c r="AL18" s="1613" t="s">
        <v>447</v>
      </c>
      <c r="AM18" s="1613" t="s">
        <v>447</v>
      </c>
      <c r="AN18" s="1613" t="s">
        <v>447</v>
      </c>
      <c r="AO18" s="1613" t="s">
        <v>447</v>
      </c>
      <c r="AP18" s="1613" t="s">
        <v>447</v>
      </c>
      <c r="AQ18" s="1613" t="s">
        <v>447</v>
      </c>
      <c r="AR18" s="1613" t="s">
        <v>447</v>
      </c>
      <c r="AS18" s="1613" t="s">
        <v>447</v>
      </c>
      <c r="AT18" s="1613" t="s">
        <v>447</v>
      </c>
      <c r="AU18" s="1613" t="s">
        <v>447</v>
      </c>
      <c r="AV18" s="1613" t="s">
        <v>447</v>
      </c>
      <c r="AW18" s="1534"/>
    </row>
    <row r="19" spans="1:49" s="1589" customFormat="1" ht="56.25" customHeight="1">
      <c r="A19" s="1587">
        <f>A18+1</f>
        <v>2</v>
      </c>
      <c r="B19" s="1592" t="s">
        <v>1032</v>
      </c>
      <c r="C19" s="1615" t="s">
        <v>447</v>
      </c>
      <c r="D19" s="1615">
        <v>0</v>
      </c>
      <c r="E19" s="1615">
        <v>0</v>
      </c>
      <c r="F19" s="1615">
        <v>0</v>
      </c>
      <c r="G19" s="1615">
        <v>0</v>
      </c>
      <c r="H19" s="1615">
        <v>0</v>
      </c>
      <c r="I19" s="1615" t="s">
        <v>447</v>
      </c>
      <c r="J19" s="1615" t="s">
        <v>447</v>
      </c>
      <c r="K19" s="1615" t="s">
        <v>447</v>
      </c>
      <c r="L19" s="1615" t="s">
        <v>447</v>
      </c>
      <c r="M19" s="1615" t="s">
        <v>447</v>
      </c>
      <c r="N19" s="1615" t="s">
        <v>447</v>
      </c>
      <c r="O19" s="1615" t="s">
        <v>447</v>
      </c>
      <c r="P19" s="1615" t="s">
        <v>447</v>
      </c>
      <c r="Q19" s="1615" t="s">
        <v>447</v>
      </c>
      <c r="R19" s="1615" t="s">
        <v>447</v>
      </c>
      <c r="S19" s="1615" t="s">
        <v>447</v>
      </c>
      <c r="T19" s="1615" t="s">
        <v>447</v>
      </c>
      <c r="U19" s="1587">
        <v>2</v>
      </c>
      <c r="V19" s="1592" t="s">
        <v>1032</v>
      </c>
      <c r="W19" s="1613" t="s">
        <v>447</v>
      </c>
      <c r="X19" s="1613">
        <v>1.02</v>
      </c>
      <c r="Y19" s="1613">
        <v>1.2</v>
      </c>
      <c r="Z19" s="1613">
        <v>1.1299999999999999</v>
      </c>
      <c r="AA19" s="1613">
        <v>1.0900000000000001</v>
      </c>
      <c r="AB19" s="1613">
        <v>1.0900000000000001</v>
      </c>
      <c r="AC19" s="1614" t="s">
        <v>447</v>
      </c>
      <c r="AD19" s="1614">
        <v>2</v>
      </c>
      <c r="AE19" s="1614">
        <v>1.41</v>
      </c>
      <c r="AF19" s="1614">
        <v>1.4036789900811542</v>
      </c>
      <c r="AG19" s="1614">
        <v>1.4117613200306982</v>
      </c>
      <c r="AH19" s="1614">
        <v>1.4117613200306982</v>
      </c>
      <c r="AI19" s="1587">
        <v>2</v>
      </c>
      <c r="AJ19" s="1588" t="s">
        <v>1032</v>
      </c>
      <c r="AK19" s="1613" t="s">
        <v>447</v>
      </c>
      <c r="AL19" s="1613">
        <v>1028.8</v>
      </c>
      <c r="AM19" s="1613">
        <v>663.2</v>
      </c>
      <c r="AN19" s="1613">
        <v>629</v>
      </c>
      <c r="AO19" s="1613">
        <v>570.20000000000005</v>
      </c>
      <c r="AP19" s="1613">
        <v>570.20000000000005</v>
      </c>
      <c r="AQ19" s="1614" t="s">
        <v>447</v>
      </c>
      <c r="AR19" s="1614">
        <v>2024.61</v>
      </c>
      <c r="AS19" s="1614">
        <v>784.61</v>
      </c>
      <c r="AT19" s="1614">
        <v>778.34</v>
      </c>
      <c r="AU19" s="1614">
        <v>735.81</v>
      </c>
      <c r="AV19" s="1614">
        <v>735.81</v>
      </c>
      <c r="AW19" s="1534"/>
    </row>
    <row r="20" spans="1:49" s="1589" customFormat="1" ht="30">
      <c r="A20" s="1590" t="s">
        <v>326</v>
      </c>
      <c r="B20" s="1595" t="str">
        <f>Лист1!B41</f>
        <v xml:space="preserve">Участок тепловой сети от БМК до У1 </v>
      </c>
      <c r="C20" s="1615" t="s">
        <v>447</v>
      </c>
      <c r="D20" s="1615" t="s">
        <v>447</v>
      </c>
      <c r="E20" s="1615">
        <v>0</v>
      </c>
      <c r="F20" s="1615">
        <v>0</v>
      </c>
      <c r="G20" s="1615">
        <v>0</v>
      </c>
      <c r="H20" s="1615">
        <v>0</v>
      </c>
      <c r="I20" s="1615" t="s">
        <v>447</v>
      </c>
      <c r="J20" s="1615" t="s">
        <v>447</v>
      </c>
      <c r="K20" s="1615" t="s">
        <v>447</v>
      </c>
      <c r="L20" s="1615" t="s">
        <v>447</v>
      </c>
      <c r="M20" s="1615" t="s">
        <v>447</v>
      </c>
      <c r="N20" s="1615" t="s">
        <v>447</v>
      </c>
      <c r="O20" s="1615" t="s">
        <v>447</v>
      </c>
      <c r="P20" s="1615" t="s">
        <v>447</v>
      </c>
      <c r="Q20" s="1615" t="s">
        <v>447</v>
      </c>
      <c r="R20" s="1615" t="s">
        <v>447</v>
      </c>
      <c r="S20" s="1615" t="s">
        <v>447</v>
      </c>
      <c r="T20" s="1615" t="s">
        <v>447</v>
      </c>
      <c r="U20" s="1590" t="s">
        <v>326</v>
      </c>
      <c r="V20" s="1595" t="s">
        <v>945</v>
      </c>
      <c r="W20" s="1613" t="s">
        <v>447</v>
      </c>
      <c r="X20" s="1613" t="str">
        <f>[70]СВОД!X9</f>
        <v>-</v>
      </c>
      <c r="Y20" s="1613">
        <f>[70]СВОД!Y9</f>
        <v>0.3498861245630655</v>
      </c>
      <c r="Z20" s="1613">
        <f>[70]СВОД!Z9</f>
        <v>0.84905294753889449</v>
      </c>
      <c r="AA20" s="1613">
        <f>[70]СВОД!AA9</f>
        <v>0.84905294753889449</v>
      </c>
      <c r="AB20" s="1613">
        <f>[70]СВОД!AB9</f>
        <v>0.84905294753889449</v>
      </c>
      <c r="AC20" s="1613" t="s">
        <v>447</v>
      </c>
      <c r="AD20" s="1614" t="str">
        <f>[70]СВОД!AD9</f>
        <v>-</v>
      </c>
      <c r="AE20" s="1614">
        <f>[70]СВОД!AE9</f>
        <v>1.0242496621004564</v>
      </c>
      <c r="AF20" s="1614">
        <f>[70]СВОД!AF9</f>
        <v>2.0571011689497714</v>
      </c>
      <c r="AG20" s="1614">
        <f>[70]СВОД!AG9</f>
        <v>2.0571011689497714</v>
      </c>
      <c r="AH20" s="1614">
        <f>[70]СВОД!AH9</f>
        <v>2.0571011689497714</v>
      </c>
      <c r="AI20" s="1590" t="s">
        <v>326</v>
      </c>
      <c r="AJ20" s="1591" t="s">
        <v>945</v>
      </c>
      <c r="AK20" s="1613" t="s">
        <v>447</v>
      </c>
      <c r="AL20" s="1613" t="str">
        <f>[70]СВОД!$F$9</f>
        <v>-</v>
      </c>
      <c r="AM20" s="1613">
        <f>[70]СВОД!$G$9</f>
        <v>1.2260009804689815</v>
      </c>
      <c r="AN20" s="1613">
        <f>[70]СВОД!$H$9</f>
        <v>2.9750815281762861</v>
      </c>
      <c r="AO20" s="1613">
        <f>[70]СВОД!$I$9</f>
        <v>2.9750815281762861</v>
      </c>
      <c r="AP20" s="1613">
        <f>[70]СВОД!$J$9</f>
        <v>2.9750815281762861</v>
      </c>
      <c r="AQ20" s="1613" t="s">
        <v>447</v>
      </c>
      <c r="AR20" s="1614" t="str">
        <f>[70]СВОД!$L$9</f>
        <v>-</v>
      </c>
      <c r="AS20" s="1614">
        <f>[70]СВОД!$M$9</f>
        <v>3.5889708159999993</v>
      </c>
      <c r="AT20" s="1614">
        <f>[70]СВОД!$N$9</f>
        <v>7.2080824959999994</v>
      </c>
      <c r="AU20" s="1614">
        <f>[70]СВОД!$O$9</f>
        <v>7.2080824959999994</v>
      </c>
      <c r="AV20" s="1614">
        <f>[70]СВОД!$P$9</f>
        <v>7.2080824959999994</v>
      </c>
      <c r="AW20" s="1534"/>
    </row>
    <row r="21" spans="1:49" s="1589" customFormat="1" ht="30">
      <c r="A21" s="1590" t="s">
        <v>396</v>
      </c>
      <c r="B21" s="1595" t="str">
        <f>Лист1!B42</f>
        <v>Участок тепловой сети от БМК до У1А</v>
      </c>
      <c r="C21" s="1615" t="s">
        <v>447</v>
      </c>
      <c r="D21" s="1615" t="s">
        <v>447</v>
      </c>
      <c r="E21" s="1615">
        <v>0</v>
      </c>
      <c r="F21" s="1615">
        <v>0</v>
      </c>
      <c r="G21" s="1615">
        <v>0</v>
      </c>
      <c r="H21" s="1615">
        <v>0</v>
      </c>
      <c r="I21" s="1615" t="s">
        <v>447</v>
      </c>
      <c r="J21" s="1615" t="s">
        <v>447</v>
      </c>
      <c r="K21" s="1615" t="s">
        <v>447</v>
      </c>
      <c r="L21" s="1615" t="s">
        <v>447</v>
      </c>
      <c r="M21" s="1615" t="s">
        <v>447</v>
      </c>
      <c r="N21" s="1615" t="s">
        <v>447</v>
      </c>
      <c r="O21" s="1615" t="s">
        <v>447</v>
      </c>
      <c r="P21" s="1615" t="s">
        <v>447</v>
      </c>
      <c r="Q21" s="1615" t="s">
        <v>447</v>
      </c>
      <c r="R21" s="1615" t="s">
        <v>447</v>
      </c>
      <c r="S21" s="1615" t="s">
        <v>447</v>
      </c>
      <c r="T21" s="1615" t="s">
        <v>447</v>
      </c>
      <c r="U21" s="1590" t="s">
        <v>396</v>
      </c>
      <c r="V21" s="1595" t="s">
        <v>961</v>
      </c>
      <c r="W21" s="1613" t="s">
        <v>447</v>
      </c>
      <c r="X21" s="1613" t="str">
        <f>[70]СВОД!X10</f>
        <v>-</v>
      </c>
      <c r="Y21" s="1613">
        <f>[70]СВОД!Y10</f>
        <v>0.45413831678548106</v>
      </c>
      <c r="Z21" s="1613">
        <f>[70]СВОД!Z10</f>
        <v>1.1034737118453044</v>
      </c>
      <c r="AA21" s="1613">
        <f>[70]СВОД!AA10</f>
        <v>1.1034737118453044</v>
      </c>
      <c r="AB21" s="1613">
        <f>[70]СВОД!AB10</f>
        <v>1.1034737118453044</v>
      </c>
      <c r="AC21" s="1613" t="s">
        <v>447</v>
      </c>
      <c r="AD21" s="1614" t="str">
        <f>[70]СВОД!AD10</f>
        <v>-</v>
      </c>
      <c r="AE21" s="1614">
        <f>[70]СВОД!AE10</f>
        <v>0.51894832407407399</v>
      </c>
      <c r="AF21" s="1614">
        <f>[70]СВОД!AF10</f>
        <v>1.0425466574074072</v>
      </c>
      <c r="AG21" s="1614">
        <f>[70]СВОД!AG10</f>
        <v>1.0425466574074072</v>
      </c>
      <c r="AH21" s="1614">
        <f>[70]СВОД!AH10</f>
        <v>1.0425466574074072</v>
      </c>
      <c r="AI21" s="1590" t="s">
        <v>396</v>
      </c>
      <c r="AJ21" s="1591" t="s">
        <v>961</v>
      </c>
      <c r="AK21" s="1613" t="s">
        <v>447</v>
      </c>
      <c r="AL21" s="1613" t="str">
        <f>[70]СВОД!F10</f>
        <v>-</v>
      </c>
      <c r="AM21" s="1613">
        <f>[70]СВОД!G10</f>
        <v>0.78475101140531123</v>
      </c>
      <c r="AN21" s="1613">
        <f>[70]СВОД!H10</f>
        <v>1.906802574068686</v>
      </c>
      <c r="AO21" s="1613">
        <f>[70]СВОД!I10</f>
        <v>1.906802574068686</v>
      </c>
      <c r="AP21" s="1613">
        <f>[70]СВОД!J10</f>
        <v>1.906802574068686</v>
      </c>
      <c r="AQ21" s="1613" t="s">
        <v>447</v>
      </c>
      <c r="AR21" s="1614" t="str">
        <f>[70]СВОД!L10</f>
        <v>-</v>
      </c>
      <c r="AS21" s="1614">
        <f>[70]СВОД!M10</f>
        <v>0.89674270399999978</v>
      </c>
      <c r="AT21" s="1614">
        <f>[70]СВОД!N10</f>
        <v>1.8015206239999997</v>
      </c>
      <c r="AU21" s="1614">
        <f>[70]СВОД!O10</f>
        <v>1.8015206239999997</v>
      </c>
      <c r="AV21" s="1614">
        <f>[70]СВОД!P10</f>
        <v>1.8015206239999997</v>
      </c>
      <c r="AW21" s="1534"/>
    </row>
    <row r="22" spans="1:49" s="1589" customFormat="1" ht="30">
      <c r="A22" s="1590" t="s">
        <v>398</v>
      </c>
      <c r="B22" s="1595" t="str">
        <f>Лист1!B43</f>
        <v xml:space="preserve">Участок тепловой сети от У1 до У8 </v>
      </c>
      <c r="C22" s="1615" t="s">
        <v>447</v>
      </c>
      <c r="D22" s="1615">
        <v>0</v>
      </c>
      <c r="E22" s="1615">
        <v>0</v>
      </c>
      <c r="F22" s="1615">
        <v>0</v>
      </c>
      <c r="G22" s="1615">
        <v>0</v>
      </c>
      <c r="H22" s="1615">
        <v>0</v>
      </c>
      <c r="I22" s="1615" t="s">
        <v>447</v>
      </c>
      <c r="J22" s="1615" t="s">
        <v>447</v>
      </c>
      <c r="K22" s="1615" t="s">
        <v>447</v>
      </c>
      <c r="L22" s="1615" t="s">
        <v>447</v>
      </c>
      <c r="M22" s="1615" t="s">
        <v>447</v>
      </c>
      <c r="N22" s="1615" t="s">
        <v>447</v>
      </c>
      <c r="O22" s="1615" t="s">
        <v>447</v>
      </c>
      <c r="P22" s="1615" t="s">
        <v>447</v>
      </c>
      <c r="Q22" s="1615" t="s">
        <v>447</v>
      </c>
      <c r="R22" s="1615" t="s">
        <v>447</v>
      </c>
      <c r="S22" s="1615" t="s">
        <v>447</v>
      </c>
      <c r="T22" s="1615" t="s">
        <v>447</v>
      </c>
      <c r="U22" s="1590" t="s">
        <v>398</v>
      </c>
      <c r="V22" s="1595" t="s">
        <v>946</v>
      </c>
      <c r="W22" s="1613" t="s">
        <v>447</v>
      </c>
      <c r="X22" s="1613">
        <f>[70]СВОД!X11</f>
        <v>0.97358144060469365</v>
      </c>
      <c r="Y22" s="1613">
        <f>[70]СВОД!Y11</f>
        <v>0.88727211827536201</v>
      </c>
      <c r="Z22" s="1613">
        <f>[70]СВОД!Z11</f>
        <v>0.81901209197532809</v>
      </c>
      <c r="AA22" s="1613">
        <f>[70]СВОД!AA11</f>
        <v>0.81901209197532809</v>
      </c>
      <c r="AB22" s="1613">
        <f>[70]СВОД!AB11</f>
        <v>0.81901209197532809</v>
      </c>
      <c r="AC22" s="1613" t="s">
        <v>447</v>
      </c>
      <c r="AD22" s="1614">
        <f>[70]СВОД!AD11</f>
        <v>1.5937604823733864</v>
      </c>
      <c r="AE22" s="1614">
        <f>[70]СВОД!AE11</f>
        <v>1.8600268306878305</v>
      </c>
      <c r="AF22" s="1614">
        <f>[70]СВОД!AF11</f>
        <v>2.0571011689497714</v>
      </c>
      <c r="AG22" s="1614">
        <f>[70]СВОД!AG11</f>
        <v>2.0571011689497714</v>
      </c>
      <c r="AH22" s="1614">
        <f>[70]СВОД!AH11</f>
        <v>2.0571011689497714</v>
      </c>
      <c r="AI22" s="1590" t="s">
        <v>398</v>
      </c>
      <c r="AJ22" s="1591" t="s">
        <v>946</v>
      </c>
      <c r="AK22" s="1613" t="s">
        <v>447</v>
      </c>
      <c r="AL22" s="1613">
        <f>[70]СВОД!F11</f>
        <v>23.529516256534237</v>
      </c>
      <c r="AM22" s="1613">
        <f>[70]СВОД!G11</f>
        <v>25.489553413814598</v>
      </c>
      <c r="AN22" s="1613">
        <f>[70]СВОД!H11</f>
        <v>27.26327451767472</v>
      </c>
      <c r="AO22" s="1613">
        <f>[70]СВОД!I11</f>
        <v>27.26327451767472</v>
      </c>
      <c r="AP22" s="1613">
        <f>[70]СВОД!J11</f>
        <v>27.26327451767472</v>
      </c>
      <c r="AQ22" s="1613" t="s">
        <v>447</v>
      </c>
      <c r="AR22" s="1614">
        <f>[70]СВОД!L11</f>
        <v>38.518003338</v>
      </c>
      <c r="AS22" s="1614">
        <f>[70]СВОД!M11</f>
        <v>53.434850791999992</v>
      </c>
      <c r="AT22" s="1614">
        <f>[70]СВОД!N11</f>
        <v>68.476783711999985</v>
      </c>
      <c r="AU22" s="1614">
        <f>[70]СВОД!O11</f>
        <v>68.476783711999985</v>
      </c>
      <c r="AV22" s="1614">
        <f>[70]СВОД!P11</f>
        <v>68.476783711999985</v>
      </c>
      <c r="AW22" s="1534"/>
    </row>
    <row r="23" spans="1:49" s="1589" customFormat="1" ht="30">
      <c r="A23" s="1590" t="s">
        <v>400</v>
      </c>
      <c r="B23" s="1595" t="str">
        <f>Лист1!B44</f>
        <v>Участок тепловой сети от У72-У73 на МКД №19,21</v>
      </c>
      <c r="C23" s="1615" t="s">
        <v>447</v>
      </c>
      <c r="D23" s="1615">
        <v>0</v>
      </c>
      <c r="E23" s="1615">
        <v>0</v>
      </c>
      <c r="F23" s="1615">
        <v>0</v>
      </c>
      <c r="G23" s="1615">
        <v>0</v>
      </c>
      <c r="H23" s="1615">
        <v>0</v>
      </c>
      <c r="I23" s="1615" t="s">
        <v>447</v>
      </c>
      <c r="J23" s="1615" t="s">
        <v>447</v>
      </c>
      <c r="K23" s="1615" t="s">
        <v>447</v>
      </c>
      <c r="L23" s="1615" t="s">
        <v>447</v>
      </c>
      <c r="M23" s="1615" t="s">
        <v>447</v>
      </c>
      <c r="N23" s="1615" t="s">
        <v>447</v>
      </c>
      <c r="O23" s="1615" t="s">
        <v>447</v>
      </c>
      <c r="P23" s="1615" t="s">
        <v>447</v>
      </c>
      <c r="Q23" s="1615" t="s">
        <v>447</v>
      </c>
      <c r="R23" s="1615" t="s">
        <v>447</v>
      </c>
      <c r="S23" s="1615" t="s">
        <v>447</v>
      </c>
      <c r="T23" s="1615" t="s">
        <v>447</v>
      </c>
      <c r="U23" s="1590" t="s">
        <v>400</v>
      </c>
      <c r="V23" s="1595" t="s">
        <v>959</v>
      </c>
      <c r="W23" s="1613" t="s">
        <v>447</v>
      </c>
      <c r="X23" s="1613">
        <f>[70]СВОД!X12</f>
        <v>1.1145477950851412</v>
      </c>
      <c r="Y23" s="1613">
        <f>[70]СВОД!Y12</f>
        <v>1.0428265651339468</v>
      </c>
      <c r="Z23" s="1613">
        <f>[70]СВОД!Z12</f>
        <v>1.2912680243820689</v>
      </c>
      <c r="AA23" s="1613">
        <f>[70]СВОД!AA12</f>
        <v>1.2912680243820689</v>
      </c>
      <c r="AB23" s="1613">
        <f>[70]СВОД!AB12</f>
        <v>1.2912680243820689</v>
      </c>
      <c r="AC23" s="1613" t="s">
        <v>447</v>
      </c>
      <c r="AD23" s="1614">
        <f>[70]СВОД!AD12</f>
        <v>1.0425466574074072</v>
      </c>
      <c r="AE23" s="1614">
        <f>[70]СВОД!AE12</f>
        <v>1.0413824567901233</v>
      </c>
      <c r="AF23" s="1614">
        <f>[70]СВОД!AF12</f>
        <v>1.0428360092592592</v>
      </c>
      <c r="AG23" s="1614">
        <f>[70]СВОД!AG12</f>
        <v>1.0428360092592592</v>
      </c>
      <c r="AH23" s="1614">
        <f>[70]СВОД!AH12</f>
        <v>1.0428360092592592</v>
      </c>
      <c r="AI23" s="1590" t="s">
        <v>400</v>
      </c>
      <c r="AJ23" s="1591" t="s">
        <v>959</v>
      </c>
      <c r="AK23" s="1613" t="s">
        <v>447</v>
      </c>
      <c r="AL23" s="1613">
        <f>[70]СВОД!F12</f>
        <v>1.925938589907124</v>
      </c>
      <c r="AM23" s="1613">
        <f>[70]СВОД!G12</f>
        <v>2.7030064568271901</v>
      </c>
      <c r="AN23" s="1613">
        <f>[70]СВОД!H12</f>
        <v>4.4626222922644301</v>
      </c>
      <c r="AO23" s="1613">
        <f>[70]СВОД!I12</f>
        <v>4.4626222922644301</v>
      </c>
      <c r="AP23" s="1613">
        <f>[70]СВОД!J12</f>
        <v>4.4626222922644301</v>
      </c>
      <c r="AQ23" s="1613" t="s">
        <v>447</v>
      </c>
      <c r="AR23" s="1614">
        <f>[70]СВОД!L12</f>
        <v>1.8015206239999997</v>
      </c>
      <c r="AS23" s="1614">
        <f>[70]СВОД!M12</f>
        <v>2.6992633279999998</v>
      </c>
      <c r="AT23" s="1614">
        <f>[70]СВОД!N12</f>
        <v>3.6040412479999997</v>
      </c>
      <c r="AU23" s="1614">
        <f>[70]СВОД!O12</f>
        <v>3.6040412479999997</v>
      </c>
      <c r="AV23" s="1614">
        <f>[70]СВОД!P12</f>
        <v>3.6040412479999997</v>
      </c>
      <c r="AW23" s="1534"/>
    </row>
    <row r="24" spans="1:49" s="1589" customFormat="1" ht="37.5" customHeight="1">
      <c r="A24" s="1590" t="s">
        <v>405</v>
      </c>
      <c r="B24" s="1595" t="str">
        <f>Лист1!B45</f>
        <v xml:space="preserve">Участок тепловой сети от У37-У59 на СШ, ДС и группу МКД </v>
      </c>
      <c r="C24" s="1615" t="s">
        <v>447</v>
      </c>
      <c r="D24" s="1615">
        <v>0</v>
      </c>
      <c r="E24" s="1615">
        <v>0</v>
      </c>
      <c r="F24" s="1615">
        <v>0</v>
      </c>
      <c r="G24" s="1615">
        <v>0</v>
      </c>
      <c r="H24" s="1615">
        <v>0</v>
      </c>
      <c r="I24" s="1615" t="s">
        <v>447</v>
      </c>
      <c r="J24" s="1615" t="s">
        <v>447</v>
      </c>
      <c r="K24" s="1615" t="s">
        <v>447</v>
      </c>
      <c r="L24" s="1615" t="s">
        <v>447</v>
      </c>
      <c r="M24" s="1615" t="s">
        <v>447</v>
      </c>
      <c r="N24" s="1615" t="s">
        <v>447</v>
      </c>
      <c r="O24" s="1615" t="s">
        <v>447</v>
      </c>
      <c r="P24" s="1615" t="s">
        <v>447</v>
      </c>
      <c r="Q24" s="1615" t="s">
        <v>447</v>
      </c>
      <c r="R24" s="1615" t="s">
        <v>447</v>
      </c>
      <c r="S24" s="1615" t="s">
        <v>447</v>
      </c>
      <c r="T24" s="1615" t="s">
        <v>447</v>
      </c>
      <c r="U24" s="1590" t="s">
        <v>405</v>
      </c>
      <c r="V24" s="1595" t="s">
        <v>960</v>
      </c>
      <c r="W24" s="1613" t="s">
        <v>447</v>
      </c>
      <c r="X24" s="1613">
        <f>[70]СВОД!X13</f>
        <v>1.0308696407735354</v>
      </c>
      <c r="Y24" s="1613">
        <f>[70]СВОД!Y13</f>
        <v>1.014822750561996</v>
      </c>
      <c r="Z24" s="1613">
        <f>[70]СВОД!Z13</f>
        <v>1.01321645421295</v>
      </c>
      <c r="AA24" s="1613">
        <f>[70]СВОД!AA13</f>
        <v>1.01321645421295</v>
      </c>
      <c r="AB24" s="1613">
        <f>[70]СВОД!AB13</f>
        <v>1.01321645421295</v>
      </c>
      <c r="AC24" s="1613" t="s">
        <v>447</v>
      </c>
      <c r="AD24" s="1614">
        <f>[70]СВОД!AD13</f>
        <v>1.4704821989609278</v>
      </c>
      <c r="AE24" s="1614">
        <f>[70]СВОД!AE13</f>
        <v>1.5341819647540982</v>
      </c>
      <c r="AF24" s="1614">
        <f>[70]СВОД!AF13</f>
        <v>1.5937191053459117</v>
      </c>
      <c r="AG24" s="1614">
        <f>[70]СВОД!AG13</f>
        <v>1.5937191053459117</v>
      </c>
      <c r="AH24" s="1614">
        <f>[70]СВОД!AH13</f>
        <v>1.5937191053459117</v>
      </c>
      <c r="AI24" s="1590" t="s">
        <v>405</v>
      </c>
      <c r="AJ24" s="1591" t="s">
        <v>960</v>
      </c>
      <c r="AK24" s="1613" t="s">
        <v>447</v>
      </c>
      <c r="AL24" s="1613">
        <f>[70]СВОД!F13</f>
        <v>6.6223065723291912</v>
      </c>
      <c r="AM24" s="1613">
        <f>[70]СВОД!G13</f>
        <v>6.8094606562709945</v>
      </c>
      <c r="AN24" s="1613">
        <f>[70]СВОД!H13</f>
        <v>7.0884623136737996</v>
      </c>
      <c r="AO24" s="1613">
        <f>[70]СВОД!I13</f>
        <v>7.0884623136737996</v>
      </c>
      <c r="AP24" s="1613">
        <f>[70]СВОД!J13</f>
        <v>7.0884623136737996</v>
      </c>
      <c r="AQ24" s="1613" t="s">
        <v>447</v>
      </c>
      <c r="AR24" s="1614">
        <f>[70]СВОД!L13</f>
        <v>9.4463776461250006</v>
      </c>
      <c r="AS24" s="1614">
        <f>[70]СВОД!M13</f>
        <v>10.294360983500001</v>
      </c>
      <c r="AT24" s="1614">
        <f>[70]СВОД!N13</f>
        <v>11.149658860999999</v>
      </c>
      <c r="AU24" s="1614">
        <f>[70]СВОД!O13</f>
        <v>11.149658860999999</v>
      </c>
      <c r="AV24" s="1614">
        <f>[70]СВОД!P13</f>
        <v>11.149658860999999</v>
      </c>
      <c r="AW24" s="1534"/>
    </row>
    <row r="25" spans="1:49">
      <c r="T25" s="1535" t="s">
        <v>1039</v>
      </c>
      <c r="AH25" s="1535" t="s">
        <v>1039</v>
      </c>
      <c r="AV25" s="1535" t="s">
        <v>1039</v>
      </c>
    </row>
    <row r="26" spans="1:49">
      <c r="T26" s="1535" t="s">
        <v>1041</v>
      </c>
      <c r="AH26" s="1535" t="s">
        <v>1041</v>
      </c>
      <c r="AV26" s="1535" t="s">
        <v>1041</v>
      </c>
    </row>
    <row r="27" spans="1:49">
      <c r="T27" s="1535"/>
      <c r="AH27" s="1535"/>
      <c r="AV27" s="1535"/>
    </row>
    <row r="28" spans="1:49">
      <c r="T28" s="1535" t="s">
        <v>1022</v>
      </c>
      <c r="AH28" s="1535" t="s">
        <v>1022</v>
      </c>
      <c r="AV28" s="1535" t="s">
        <v>1022</v>
      </c>
    </row>
    <row r="29" spans="1:49">
      <c r="T29" s="1535" t="s">
        <v>1014</v>
      </c>
      <c r="AH29" s="1535" t="s">
        <v>1014</v>
      </c>
      <c r="AV29" s="1535" t="s">
        <v>1014</v>
      </c>
    </row>
    <row r="30" spans="1:49">
      <c r="A30" s="1663" t="s">
        <v>360</v>
      </c>
      <c r="B30" s="1663" t="s">
        <v>493</v>
      </c>
      <c r="C30" s="1663" t="s">
        <v>494</v>
      </c>
      <c r="D30" s="1663"/>
      <c r="E30" s="1663"/>
      <c r="F30" s="1663"/>
      <c r="G30" s="1663"/>
      <c r="H30" s="1663"/>
      <c r="I30" s="1663"/>
      <c r="J30" s="1663"/>
      <c r="K30" s="1663"/>
      <c r="L30" s="1663"/>
      <c r="M30" s="1663"/>
      <c r="N30" s="1663"/>
      <c r="O30" s="1663" t="s">
        <v>495</v>
      </c>
      <c r="P30" s="1663"/>
      <c r="Q30" s="1663"/>
      <c r="R30" s="1663"/>
      <c r="S30" s="1663"/>
      <c r="T30" s="1663"/>
      <c r="U30" s="1663" t="s">
        <v>360</v>
      </c>
      <c r="V30" s="1663" t="s">
        <v>493</v>
      </c>
      <c r="W30" s="1663" t="s">
        <v>495</v>
      </c>
      <c r="X30" s="1663"/>
      <c r="Y30" s="1663"/>
      <c r="Z30" s="1663"/>
      <c r="AA30" s="1663"/>
      <c r="AB30" s="1663"/>
      <c r="AC30" s="1663"/>
      <c r="AD30" s="1663"/>
      <c r="AE30" s="1663"/>
      <c r="AF30" s="1663"/>
      <c r="AG30" s="1663"/>
      <c r="AH30" s="1663"/>
      <c r="AI30" s="1663" t="s">
        <v>360</v>
      </c>
      <c r="AJ30" s="1663" t="s">
        <v>493</v>
      </c>
      <c r="AK30" s="1669" t="s">
        <v>495</v>
      </c>
      <c r="AL30" s="1670"/>
      <c r="AM30" s="1670"/>
      <c r="AN30" s="1670"/>
      <c r="AO30" s="1670"/>
      <c r="AP30" s="1670"/>
      <c r="AQ30" s="1670"/>
      <c r="AR30" s="1670"/>
      <c r="AS30" s="1670"/>
      <c r="AT30" s="1670"/>
      <c r="AU30" s="1670"/>
      <c r="AV30" s="1671"/>
    </row>
    <row r="31" spans="1:49">
      <c r="A31" s="1663"/>
      <c r="B31" s="1663"/>
      <c r="C31" s="1663" t="s">
        <v>496</v>
      </c>
      <c r="D31" s="1663"/>
      <c r="E31" s="1663"/>
      <c r="F31" s="1663"/>
      <c r="G31" s="1663"/>
      <c r="H31" s="1663"/>
      <c r="I31" s="1663" t="s">
        <v>497</v>
      </c>
      <c r="J31" s="1663"/>
      <c r="K31" s="1663"/>
      <c r="L31" s="1663"/>
      <c r="M31" s="1663"/>
      <c r="N31" s="1663"/>
      <c r="O31" s="1673" t="s">
        <v>940</v>
      </c>
      <c r="P31" s="1673"/>
      <c r="Q31" s="1673"/>
      <c r="R31" s="1673"/>
      <c r="S31" s="1673"/>
      <c r="T31" s="1673"/>
      <c r="U31" s="1663"/>
      <c r="V31" s="1663"/>
      <c r="W31" s="1673" t="s">
        <v>1029</v>
      </c>
      <c r="X31" s="1673"/>
      <c r="Y31" s="1673"/>
      <c r="Z31" s="1673"/>
      <c r="AA31" s="1673"/>
      <c r="AB31" s="1673"/>
      <c r="AC31" s="1660" t="s">
        <v>1030</v>
      </c>
      <c r="AD31" s="1660"/>
      <c r="AE31" s="1660"/>
      <c r="AF31" s="1660"/>
      <c r="AG31" s="1660"/>
      <c r="AH31" s="1660"/>
      <c r="AI31" s="1663"/>
      <c r="AJ31" s="1663"/>
      <c r="AK31" s="1666" t="s">
        <v>563</v>
      </c>
      <c r="AL31" s="1667"/>
      <c r="AM31" s="1667"/>
      <c r="AN31" s="1667"/>
      <c r="AO31" s="1667"/>
      <c r="AP31" s="1668"/>
      <c r="AQ31" s="1660" t="s">
        <v>1031</v>
      </c>
      <c r="AR31" s="1660"/>
      <c r="AS31" s="1660"/>
      <c r="AT31" s="1660"/>
      <c r="AU31" s="1660"/>
      <c r="AV31" s="1660"/>
    </row>
    <row r="32" spans="1:49">
      <c r="A32" s="1663"/>
      <c r="B32" s="1663"/>
      <c r="C32" s="1661" t="s">
        <v>501</v>
      </c>
      <c r="D32" s="1663" t="s">
        <v>502</v>
      </c>
      <c r="E32" s="1663"/>
      <c r="F32" s="1663"/>
      <c r="G32" s="1663"/>
      <c r="H32" s="1663"/>
      <c r="I32" s="1661" t="s">
        <v>501</v>
      </c>
      <c r="J32" s="1663" t="s">
        <v>502</v>
      </c>
      <c r="K32" s="1663"/>
      <c r="L32" s="1663"/>
      <c r="M32" s="1663"/>
      <c r="N32" s="1663"/>
      <c r="O32" s="1661" t="s">
        <v>501</v>
      </c>
      <c r="P32" s="1663" t="s">
        <v>502</v>
      </c>
      <c r="Q32" s="1663"/>
      <c r="R32" s="1663"/>
      <c r="S32" s="1663"/>
      <c r="T32" s="1663"/>
      <c r="U32" s="1663"/>
      <c r="V32" s="1663"/>
      <c r="W32" s="1662" t="s">
        <v>501</v>
      </c>
      <c r="X32" s="1673" t="s">
        <v>502</v>
      </c>
      <c r="Y32" s="1673"/>
      <c r="Z32" s="1673"/>
      <c r="AA32" s="1673"/>
      <c r="AB32" s="1673"/>
      <c r="AC32" s="1664" t="s">
        <v>501</v>
      </c>
      <c r="AD32" s="1660" t="s">
        <v>502</v>
      </c>
      <c r="AE32" s="1660"/>
      <c r="AF32" s="1660"/>
      <c r="AG32" s="1660"/>
      <c r="AH32" s="1660"/>
      <c r="AI32" s="1663"/>
      <c r="AJ32" s="1663"/>
      <c r="AK32" s="1674" t="s">
        <v>501</v>
      </c>
      <c r="AL32" s="1666" t="s">
        <v>502</v>
      </c>
      <c r="AM32" s="1667"/>
      <c r="AN32" s="1667"/>
      <c r="AO32" s="1667"/>
      <c r="AP32" s="1668"/>
      <c r="AQ32" s="1664" t="s">
        <v>501</v>
      </c>
      <c r="AR32" s="1665" t="s">
        <v>502</v>
      </c>
      <c r="AS32" s="1665"/>
      <c r="AT32" s="1665"/>
      <c r="AU32" s="1665"/>
      <c r="AV32" s="1665"/>
    </row>
    <row r="33" spans="1:49" ht="51">
      <c r="A33" s="1663"/>
      <c r="B33" s="1663"/>
      <c r="C33" s="1661"/>
      <c r="D33" s="1594">
        <v>2022</v>
      </c>
      <c r="E33" s="1594">
        <v>2023</v>
      </c>
      <c r="F33" s="1594">
        <v>2024</v>
      </c>
      <c r="G33" s="1594">
        <v>2025</v>
      </c>
      <c r="H33" s="1594" t="s">
        <v>844</v>
      </c>
      <c r="I33" s="1661"/>
      <c r="J33" s="1594">
        <v>2022</v>
      </c>
      <c r="K33" s="1594">
        <v>2023</v>
      </c>
      <c r="L33" s="1594">
        <v>2024</v>
      </c>
      <c r="M33" s="1594">
        <v>2025</v>
      </c>
      <c r="N33" s="1594" t="s">
        <v>844</v>
      </c>
      <c r="O33" s="1661"/>
      <c r="P33" s="1594">
        <v>2022</v>
      </c>
      <c r="Q33" s="1594">
        <v>2023</v>
      </c>
      <c r="R33" s="1594">
        <v>2024</v>
      </c>
      <c r="S33" s="1594">
        <v>2025</v>
      </c>
      <c r="T33" s="1594" t="s">
        <v>844</v>
      </c>
      <c r="U33" s="1663"/>
      <c r="V33" s="1663"/>
      <c r="W33" s="1662"/>
      <c r="X33" s="1586">
        <v>2022</v>
      </c>
      <c r="Y33" s="1586">
        <v>2023</v>
      </c>
      <c r="Z33" s="1586">
        <v>2024</v>
      </c>
      <c r="AA33" s="1586">
        <v>2025</v>
      </c>
      <c r="AB33" s="1586" t="s">
        <v>844</v>
      </c>
      <c r="AC33" s="1664"/>
      <c r="AD33" s="1585">
        <f>AL33</f>
        <v>2022</v>
      </c>
      <c r="AE33" s="1585">
        <f>AM33</f>
        <v>2023</v>
      </c>
      <c r="AF33" s="1585">
        <f>AN33</f>
        <v>2024</v>
      </c>
      <c r="AG33" s="1585">
        <f>AO33</f>
        <v>2025</v>
      </c>
      <c r="AH33" s="1585" t="str">
        <f>AP33</f>
        <v>2026-2036</v>
      </c>
      <c r="AI33" s="1663"/>
      <c r="AJ33" s="1663"/>
      <c r="AK33" s="1675"/>
      <c r="AL33" s="1586">
        <f>X33</f>
        <v>2022</v>
      </c>
      <c r="AM33" s="1586">
        <f>Y33</f>
        <v>2023</v>
      </c>
      <c r="AN33" s="1586">
        <f>Z33</f>
        <v>2024</v>
      </c>
      <c r="AO33" s="1586">
        <f>AA33</f>
        <v>2025</v>
      </c>
      <c r="AP33" s="1586" t="str">
        <f>AB33</f>
        <v>2026-2036</v>
      </c>
      <c r="AQ33" s="1664"/>
      <c r="AR33" s="1585">
        <f>AD33</f>
        <v>2022</v>
      </c>
      <c r="AS33" s="1585">
        <f>AE33</f>
        <v>2023</v>
      </c>
      <c r="AT33" s="1585">
        <f>AF33</f>
        <v>2024</v>
      </c>
      <c r="AU33" s="1585">
        <f>AG33</f>
        <v>2025</v>
      </c>
      <c r="AV33" s="1585" t="str">
        <f>AH33</f>
        <v>2026-2036</v>
      </c>
    </row>
    <row r="34" spans="1:49">
      <c r="A34" s="1605">
        <v>1</v>
      </c>
      <c r="B34" s="1605">
        <v>2</v>
      </c>
      <c r="C34" s="1605">
        <v>3</v>
      </c>
      <c r="D34" s="1605">
        <v>4</v>
      </c>
      <c r="E34" s="1605">
        <v>5</v>
      </c>
      <c r="F34" s="1605">
        <v>6</v>
      </c>
      <c r="G34" s="1605">
        <v>7</v>
      </c>
      <c r="H34" s="1605">
        <v>8</v>
      </c>
      <c r="I34" s="1605">
        <v>9</v>
      </c>
      <c r="J34" s="1605">
        <v>10</v>
      </c>
      <c r="K34" s="1605">
        <v>11</v>
      </c>
      <c r="L34" s="1605">
        <v>12</v>
      </c>
      <c r="M34" s="1605">
        <v>13</v>
      </c>
      <c r="N34" s="1605">
        <v>14</v>
      </c>
      <c r="O34" s="1605">
        <v>15</v>
      </c>
      <c r="P34" s="1605">
        <v>16</v>
      </c>
      <c r="Q34" s="1605">
        <v>17</v>
      </c>
      <c r="R34" s="1605">
        <v>18</v>
      </c>
      <c r="S34" s="1605">
        <v>19</v>
      </c>
      <c r="T34" s="1605">
        <v>20</v>
      </c>
      <c r="U34" s="1605">
        <v>1</v>
      </c>
      <c r="V34" s="1605">
        <v>2</v>
      </c>
      <c r="W34" s="1606">
        <v>21</v>
      </c>
      <c r="X34" s="1606">
        <v>22</v>
      </c>
      <c r="Y34" s="1606">
        <v>23</v>
      </c>
      <c r="Z34" s="1606">
        <v>24</v>
      </c>
      <c r="AA34" s="1606">
        <v>25</v>
      </c>
      <c r="AB34" s="1606">
        <v>26</v>
      </c>
      <c r="AC34" s="1606">
        <v>27</v>
      </c>
      <c r="AD34" s="1606">
        <v>28</v>
      </c>
      <c r="AE34" s="1606">
        <v>29</v>
      </c>
      <c r="AF34" s="1606">
        <v>30</v>
      </c>
      <c r="AG34" s="1606">
        <v>31</v>
      </c>
      <c r="AH34" s="1606">
        <v>32</v>
      </c>
      <c r="AI34" s="1605">
        <v>1</v>
      </c>
      <c r="AJ34" s="1605">
        <v>2</v>
      </c>
      <c r="AK34" s="1606">
        <v>33</v>
      </c>
      <c r="AL34" s="1606">
        <v>34</v>
      </c>
      <c r="AM34" s="1606">
        <v>35</v>
      </c>
      <c r="AN34" s="1606">
        <v>36</v>
      </c>
      <c r="AO34" s="1606">
        <v>37</v>
      </c>
      <c r="AP34" s="1606">
        <v>38</v>
      </c>
      <c r="AQ34" s="1606">
        <v>39</v>
      </c>
      <c r="AR34" s="1606">
        <v>40</v>
      </c>
      <c r="AS34" s="1606">
        <v>41</v>
      </c>
      <c r="AT34" s="1606">
        <v>42</v>
      </c>
      <c r="AU34" s="1606">
        <v>43</v>
      </c>
      <c r="AV34" s="1606">
        <v>44</v>
      </c>
    </row>
    <row r="35" spans="1:49" s="1589" customFormat="1" ht="35.25" customHeight="1">
      <c r="A35" s="1590" t="s">
        <v>407</v>
      </c>
      <c r="B35" s="1595" t="str">
        <f>Лист1!B46</f>
        <v>Участок тепловой сети на МКД №14 и №17 от У41 до У51</v>
      </c>
      <c r="C35" s="1615" t="s">
        <v>447</v>
      </c>
      <c r="D35" s="1615">
        <v>0</v>
      </c>
      <c r="E35" s="1615">
        <v>0</v>
      </c>
      <c r="F35" s="1615">
        <v>0</v>
      </c>
      <c r="G35" s="1615">
        <v>0</v>
      </c>
      <c r="H35" s="1615">
        <v>0</v>
      </c>
      <c r="I35" s="1615" t="s">
        <v>447</v>
      </c>
      <c r="J35" s="1615" t="s">
        <v>447</v>
      </c>
      <c r="K35" s="1615" t="s">
        <v>447</v>
      </c>
      <c r="L35" s="1615" t="s">
        <v>447</v>
      </c>
      <c r="M35" s="1615" t="s">
        <v>447</v>
      </c>
      <c r="N35" s="1615" t="s">
        <v>447</v>
      </c>
      <c r="O35" s="1615" t="s">
        <v>447</v>
      </c>
      <c r="P35" s="1615" t="s">
        <v>447</v>
      </c>
      <c r="Q35" s="1615" t="s">
        <v>447</v>
      </c>
      <c r="R35" s="1615" t="s">
        <v>447</v>
      </c>
      <c r="S35" s="1615" t="s">
        <v>447</v>
      </c>
      <c r="T35" s="1615" t="s">
        <v>447</v>
      </c>
      <c r="U35" s="1590" t="s">
        <v>407</v>
      </c>
      <c r="V35" s="1595" t="s">
        <v>947</v>
      </c>
      <c r="W35" s="1613" t="s">
        <v>447</v>
      </c>
      <c r="X35" s="1613">
        <f>[70]СВОД!X14</f>
        <v>2.0941981935545946</v>
      </c>
      <c r="Y35" s="1613">
        <f>[70]СВОД!Y14</f>
        <v>2.0941981935545946</v>
      </c>
      <c r="Z35" s="1613">
        <f>[70]СВОД!Z14</f>
        <v>1.7710409035720467</v>
      </c>
      <c r="AA35" s="1613">
        <f>[70]СВОД!AA14</f>
        <v>1.1034737118453046</v>
      </c>
      <c r="AB35" s="1613">
        <f>[70]СВОД!AB14</f>
        <v>1.1034737118453046</v>
      </c>
      <c r="AC35" s="1613" t="s">
        <v>447</v>
      </c>
      <c r="AD35" s="1614">
        <f>[70]СВОД!AD14</f>
        <v>1.0428467259945127</v>
      </c>
      <c r="AE35" s="1614">
        <f>[70]СВОД!AE14</f>
        <v>1.0428467259945127</v>
      </c>
      <c r="AF35" s="1614">
        <f>[70]СВОД!AF14</f>
        <v>1.0428467259945127</v>
      </c>
      <c r="AG35" s="1614">
        <f>[70]СВОД!AG14</f>
        <v>1.0428467259945127</v>
      </c>
      <c r="AH35" s="1614">
        <f>[70]СВОД!AH14</f>
        <v>1.0428467259945127</v>
      </c>
      <c r="AI35" s="1590" t="s">
        <v>407</v>
      </c>
      <c r="AJ35" s="1591" t="s">
        <v>947</v>
      </c>
      <c r="AK35" s="1613" t="s">
        <v>447</v>
      </c>
      <c r="AL35" s="1613">
        <f>[70]СВОД!F14</f>
        <v>48.85345545924158</v>
      </c>
      <c r="AM35" s="1613">
        <f>[70]СВОД!G14</f>
        <v>48.85345545924158</v>
      </c>
      <c r="AN35" s="1613">
        <f>[70]СВОД!H14</f>
        <v>41.314842198528702</v>
      </c>
      <c r="AO35" s="1613">
        <f>[70]СВОД!I14</f>
        <v>25.741834749927264</v>
      </c>
      <c r="AP35" s="1613">
        <f>[70]СВОД!J14</f>
        <v>25.741834749927264</v>
      </c>
      <c r="AQ35" s="1613" t="s">
        <v>447</v>
      </c>
      <c r="AR35" s="1614">
        <f>[70]СВОД!L14</f>
        <v>24.327528423999993</v>
      </c>
      <c r="AS35" s="1614">
        <f>[70]СВОД!M14</f>
        <v>24.327528423999993</v>
      </c>
      <c r="AT35" s="1614">
        <f>[70]СВОД!N14</f>
        <v>24.327528423999993</v>
      </c>
      <c r="AU35" s="1614">
        <f>[70]СВОД!O14</f>
        <v>24.327528423999993</v>
      </c>
      <c r="AV35" s="1614">
        <f>[70]СВОД!P14</f>
        <v>24.327528423999993</v>
      </c>
      <c r="AW35" s="1534"/>
    </row>
    <row r="36" spans="1:49" s="1589" customFormat="1" ht="30">
      <c r="A36" s="1590" t="s">
        <v>409</v>
      </c>
      <c r="B36" s="1595" t="str">
        <f>Лист1!B47</f>
        <v>Участок тепловой сети на МКД №17 от У51 до У54</v>
      </c>
      <c r="C36" s="1615" t="s">
        <v>447</v>
      </c>
      <c r="D36" s="1615">
        <v>0</v>
      </c>
      <c r="E36" s="1615">
        <v>0</v>
      </c>
      <c r="F36" s="1615">
        <v>0</v>
      </c>
      <c r="G36" s="1615">
        <v>0</v>
      </c>
      <c r="H36" s="1615">
        <v>0</v>
      </c>
      <c r="I36" s="1615" t="s">
        <v>447</v>
      </c>
      <c r="J36" s="1615" t="s">
        <v>447</v>
      </c>
      <c r="K36" s="1615" t="s">
        <v>447</v>
      </c>
      <c r="L36" s="1615" t="s">
        <v>447</v>
      </c>
      <c r="M36" s="1615" t="s">
        <v>447</v>
      </c>
      <c r="N36" s="1615" t="s">
        <v>447</v>
      </c>
      <c r="O36" s="1615" t="s">
        <v>447</v>
      </c>
      <c r="P36" s="1615" t="s">
        <v>447</v>
      </c>
      <c r="Q36" s="1615" t="s">
        <v>447</v>
      </c>
      <c r="R36" s="1615" t="s">
        <v>447</v>
      </c>
      <c r="S36" s="1615" t="s">
        <v>447</v>
      </c>
      <c r="T36" s="1615" t="s">
        <v>447</v>
      </c>
      <c r="U36" s="1590" t="s">
        <v>409</v>
      </c>
      <c r="V36" s="1595" t="s">
        <v>948</v>
      </c>
      <c r="W36" s="1613" t="s">
        <v>447</v>
      </c>
      <c r="X36" s="1613">
        <f>[70]СВОД!X15</f>
        <v>2.277595608020925</v>
      </c>
      <c r="Y36" s="1613">
        <f>[70]СВОД!Y15</f>
        <v>2.277595608020925</v>
      </c>
      <c r="Z36" s="1613">
        <f>[70]СВОД!Z15</f>
        <v>1.8297786468823538</v>
      </c>
      <c r="AA36" s="1613">
        <f>[70]СВОД!AA15</f>
        <v>1.2360890195392524</v>
      </c>
      <c r="AB36" s="1613">
        <f>[70]СВОД!AB15</f>
        <v>1.2360890195392524</v>
      </c>
      <c r="AC36" s="1613" t="s">
        <v>447</v>
      </c>
      <c r="AD36" s="1614">
        <f>[70]СВОД!AD15</f>
        <v>0.80989690966292127</v>
      </c>
      <c r="AE36" s="1614">
        <f>[70]СВОД!AE15</f>
        <v>0.80989690966292127</v>
      </c>
      <c r="AF36" s="1614">
        <f>[70]СВОД!AF15</f>
        <v>0.80989690966292127</v>
      </c>
      <c r="AG36" s="1614">
        <f>[70]СВОД!AG15</f>
        <v>0.80989690966292127</v>
      </c>
      <c r="AH36" s="1614">
        <f>[70]СВОД!AH15</f>
        <v>0.80989690966292127</v>
      </c>
      <c r="AI36" s="1590" t="s">
        <v>409</v>
      </c>
      <c r="AJ36" s="1591" t="s">
        <v>948</v>
      </c>
      <c r="AK36" s="1613" t="s">
        <v>447</v>
      </c>
      <c r="AL36" s="1613">
        <f>[70]СВОД!F15</f>
        <v>20.270600911386232</v>
      </c>
      <c r="AM36" s="1613">
        <f>[70]СВОД!G15</f>
        <v>20.270600911386232</v>
      </c>
      <c r="AN36" s="1613">
        <f>[70]СВОД!H15</f>
        <v>16.285029957252949</v>
      </c>
      <c r="AO36" s="1613">
        <f>[70]СВОД!I15</f>
        <v>11.001192273899347</v>
      </c>
      <c r="AP36" s="1613">
        <f>[70]СВОД!J15</f>
        <v>11.001192273899347</v>
      </c>
      <c r="AQ36" s="1613" t="s">
        <v>447</v>
      </c>
      <c r="AR36" s="1614">
        <f>[70]СВОД!L15</f>
        <v>7.2080824959999994</v>
      </c>
      <c r="AS36" s="1614">
        <f>[70]СВОД!M15</f>
        <v>7.2080824959999994</v>
      </c>
      <c r="AT36" s="1614">
        <f>[70]СВОД!N15</f>
        <v>7.2080824959999994</v>
      </c>
      <c r="AU36" s="1614">
        <f>[70]СВОД!O15</f>
        <v>7.2080824959999994</v>
      </c>
      <c r="AV36" s="1614">
        <f>[70]СВОД!P15</f>
        <v>7.2080824959999994</v>
      </c>
      <c r="AW36" s="1534"/>
    </row>
    <row r="37" spans="1:49" s="1589" customFormat="1" ht="45">
      <c r="A37" s="1590" t="s">
        <v>415</v>
      </c>
      <c r="B37" s="1595" t="str">
        <f>Лист1!B48</f>
        <v>Участок тепловой сети от У54 до У55, от У55 до У56, от У55 до У58</v>
      </c>
      <c r="C37" s="1615" t="s">
        <v>447</v>
      </c>
      <c r="D37" s="1615">
        <v>0</v>
      </c>
      <c r="E37" s="1615">
        <v>0</v>
      </c>
      <c r="F37" s="1615">
        <v>0</v>
      </c>
      <c r="G37" s="1615">
        <v>0</v>
      </c>
      <c r="H37" s="1615">
        <v>0</v>
      </c>
      <c r="I37" s="1615" t="s">
        <v>447</v>
      </c>
      <c r="J37" s="1615" t="s">
        <v>447</v>
      </c>
      <c r="K37" s="1615" t="s">
        <v>447</v>
      </c>
      <c r="L37" s="1615" t="s">
        <v>447</v>
      </c>
      <c r="M37" s="1615" t="s">
        <v>447</v>
      </c>
      <c r="N37" s="1615" t="s">
        <v>447</v>
      </c>
      <c r="O37" s="1615" t="s">
        <v>447</v>
      </c>
      <c r="P37" s="1615" t="s">
        <v>447</v>
      </c>
      <c r="Q37" s="1615" t="s">
        <v>447</v>
      </c>
      <c r="R37" s="1615" t="s">
        <v>447</v>
      </c>
      <c r="S37" s="1615" t="s">
        <v>447</v>
      </c>
      <c r="T37" s="1615" t="s">
        <v>447</v>
      </c>
      <c r="U37" s="1590" t="s">
        <v>415</v>
      </c>
      <c r="V37" s="1595" t="s">
        <v>949</v>
      </c>
      <c r="W37" s="1613" t="s">
        <v>447</v>
      </c>
      <c r="X37" s="1613">
        <f>[70]СВОД!X16</f>
        <v>1.812192272942371</v>
      </c>
      <c r="Y37" s="1613">
        <f>[70]СВОД!Y16</f>
        <v>1.812192272942371</v>
      </c>
      <c r="Z37" s="1613">
        <f>[70]СВОД!Z16</f>
        <v>1.7700594793450892</v>
      </c>
      <c r="AA37" s="1613">
        <f>[70]СВОД!AA16</f>
        <v>1.4822906483817913</v>
      </c>
      <c r="AB37" s="1613">
        <f>[70]СВОД!AB16</f>
        <v>1.4822906483817913</v>
      </c>
      <c r="AC37" s="1613" t="s">
        <v>447</v>
      </c>
      <c r="AD37" s="1614">
        <f>[70]СВОД!AD16</f>
        <v>0.72517780853932601</v>
      </c>
      <c r="AE37" s="1614">
        <f>[70]СВОД!AE16</f>
        <v>0.72517780853932601</v>
      </c>
      <c r="AF37" s="1614">
        <f>[70]СВОД!AF16</f>
        <v>0.68781553493150682</v>
      </c>
      <c r="AG37" s="1614">
        <f>[70]СВОД!AG16</f>
        <v>0.30524139912280696</v>
      </c>
      <c r="AH37" s="1614">
        <f>[70]СВОД!AH16</f>
        <v>0.30524139912280696</v>
      </c>
      <c r="AI37" s="1590" t="s">
        <v>415</v>
      </c>
      <c r="AJ37" s="1591" t="s">
        <v>949</v>
      </c>
      <c r="AK37" s="1613" t="s">
        <v>447</v>
      </c>
      <c r="AL37" s="1613">
        <f>[70]СВОД!F16</f>
        <v>20.644494373359489</v>
      </c>
      <c r="AM37" s="1613">
        <f>[70]СВОД!G16</f>
        <v>20.644494373359489</v>
      </c>
      <c r="AN37" s="1613">
        <f>[70]СВОД!H16</f>
        <v>16.539435775000513</v>
      </c>
      <c r="AO37" s="1613">
        <f>[70]СВОД!I16</f>
        <v>10.81479257059355</v>
      </c>
      <c r="AP37" s="1613">
        <f>[70]СВОД!J16</f>
        <v>10.81479257059355</v>
      </c>
      <c r="AQ37" s="1613" t="s">
        <v>447</v>
      </c>
      <c r="AR37" s="1614">
        <f>[70]СВОД!L16</f>
        <v>8.2612255948800009</v>
      </c>
      <c r="AS37" s="1614">
        <f>[70]СВОД!M16</f>
        <v>8.2612255948800009</v>
      </c>
      <c r="AT37" s="1614">
        <f>[70]СВОД!N16</f>
        <v>6.4269483583999998</v>
      </c>
      <c r="AU37" s="1614">
        <f>[70]СВОД!O16</f>
        <v>2.2270412479999995</v>
      </c>
      <c r="AV37" s="1614">
        <f>[70]СВОД!P16</f>
        <v>2.2270412479999995</v>
      </c>
      <c r="AW37" s="1534"/>
    </row>
    <row r="38" spans="1:49" s="1589" customFormat="1" ht="30">
      <c r="A38" s="1590" t="s">
        <v>417</v>
      </c>
      <c r="B38" s="1595" t="str">
        <f>Лист1!B49</f>
        <v>Участок тепловой сети на МКД №13 У42 до У49</v>
      </c>
      <c r="C38" s="1615" t="s">
        <v>447</v>
      </c>
      <c r="D38" s="1615">
        <v>0</v>
      </c>
      <c r="E38" s="1615">
        <v>0</v>
      </c>
      <c r="F38" s="1615">
        <v>0</v>
      </c>
      <c r="G38" s="1615">
        <v>0</v>
      </c>
      <c r="H38" s="1615">
        <v>0</v>
      </c>
      <c r="I38" s="1615" t="s">
        <v>447</v>
      </c>
      <c r="J38" s="1615" t="s">
        <v>447</v>
      </c>
      <c r="K38" s="1615" t="s">
        <v>447</v>
      </c>
      <c r="L38" s="1615" t="s">
        <v>447</v>
      </c>
      <c r="M38" s="1615" t="s">
        <v>447</v>
      </c>
      <c r="N38" s="1615" t="s">
        <v>447</v>
      </c>
      <c r="O38" s="1615" t="s">
        <v>447</v>
      </c>
      <c r="P38" s="1615" t="s">
        <v>447</v>
      </c>
      <c r="Q38" s="1615" t="s">
        <v>447</v>
      </c>
      <c r="R38" s="1615" t="s">
        <v>447</v>
      </c>
      <c r="S38" s="1615" t="s">
        <v>447</v>
      </c>
      <c r="T38" s="1615" t="s">
        <v>447</v>
      </c>
      <c r="U38" s="1590" t="s">
        <v>417</v>
      </c>
      <c r="V38" s="1595" t="s">
        <v>950</v>
      </c>
      <c r="W38" s="1613" t="s">
        <v>447</v>
      </c>
      <c r="X38" s="1613">
        <f>[70]СВОД!X17</f>
        <v>1.4131191951812332</v>
      </c>
      <c r="Y38" s="1613">
        <f>[70]СВОД!Y17</f>
        <v>1.4131191951812332</v>
      </c>
      <c r="Z38" s="1613">
        <f>[70]СВОД!Z17</f>
        <v>1.5459877860269402</v>
      </c>
      <c r="AA38" s="1613">
        <f>[70]СВОД!AA17</f>
        <v>1.2891794036660262</v>
      </c>
      <c r="AB38" s="1613">
        <f>[70]СВОД!AB17</f>
        <v>1.2891794036660262</v>
      </c>
      <c r="AC38" s="1613" t="s">
        <v>447</v>
      </c>
      <c r="AD38" s="1614">
        <f>[70]СВОД!AD17</f>
        <v>1.0569545429993514</v>
      </c>
      <c r="AE38" s="1614">
        <f>[70]СВОД!AE17</f>
        <v>1.0569545429993514</v>
      </c>
      <c r="AF38" s="1614">
        <f>[70]СВОД!AF17</f>
        <v>1.0483126791712449</v>
      </c>
      <c r="AG38" s="1614">
        <f>[70]СВОД!AG17</f>
        <v>0.43931946023026314</v>
      </c>
      <c r="AH38" s="1614">
        <f>[70]СВОД!AH17</f>
        <v>0.43931946023026314</v>
      </c>
      <c r="AI38" s="1590" t="s">
        <v>417</v>
      </c>
      <c r="AJ38" s="1591" t="s">
        <v>950</v>
      </c>
      <c r="AK38" s="1613" t="s">
        <v>447</v>
      </c>
      <c r="AL38" s="1613">
        <f>[70]СВОД!F17</f>
        <v>19.611268190725156</v>
      </c>
      <c r="AM38" s="1613">
        <f>[70]СВОД!G17</f>
        <v>19.611268190725156</v>
      </c>
      <c r="AN38" s="1613">
        <f>[70]СВОД!H17</f>
        <v>16.60236283414331</v>
      </c>
      <c r="AO38" s="1613">
        <f>[70]СВОД!I17</f>
        <v>12.541137238863103</v>
      </c>
      <c r="AP38" s="1613">
        <f>[70]СВОД!J17</f>
        <v>12.541137238863103</v>
      </c>
      <c r="AQ38" s="1613" t="s">
        <v>447</v>
      </c>
      <c r="AR38" s="1614">
        <f>[70]СВОД!L17</f>
        <v>14.668415147745</v>
      </c>
      <c r="AS38" s="1614">
        <f>[70]СВОД!M17</f>
        <v>14.668415147745</v>
      </c>
      <c r="AT38" s="1614">
        <f>[70]СВОД!N17</f>
        <v>11.257829861619999</v>
      </c>
      <c r="AU38" s="1614">
        <f>[70]СВОД!O17</f>
        <v>4.2736997091199997</v>
      </c>
      <c r="AV38" s="1614">
        <f>[70]СВОД!P17</f>
        <v>4.2736997091199997</v>
      </c>
      <c r="AW38" s="1534"/>
    </row>
    <row r="39" spans="1:49" s="1589" customFormat="1" ht="30">
      <c r="A39" s="1590" t="s">
        <v>418</v>
      </c>
      <c r="B39" s="1595" t="str">
        <f>Лист1!B50</f>
        <v xml:space="preserve">Участок тепловой сети на МКД №13 У46-У47 </v>
      </c>
      <c r="C39" s="1615" t="s">
        <v>447</v>
      </c>
      <c r="D39" s="1615">
        <v>0</v>
      </c>
      <c r="E39" s="1615">
        <v>0</v>
      </c>
      <c r="F39" s="1615">
        <v>0</v>
      </c>
      <c r="G39" s="1615">
        <v>0</v>
      </c>
      <c r="H39" s="1615">
        <v>0</v>
      </c>
      <c r="I39" s="1615" t="s">
        <v>447</v>
      </c>
      <c r="J39" s="1615" t="s">
        <v>447</v>
      </c>
      <c r="K39" s="1615" t="s">
        <v>447</v>
      </c>
      <c r="L39" s="1615" t="s">
        <v>447</v>
      </c>
      <c r="M39" s="1615" t="s">
        <v>447</v>
      </c>
      <c r="N39" s="1615" t="s">
        <v>447</v>
      </c>
      <c r="O39" s="1615" t="s">
        <v>447</v>
      </c>
      <c r="P39" s="1615" t="s">
        <v>447</v>
      </c>
      <c r="Q39" s="1615" t="s">
        <v>447</v>
      </c>
      <c r="R39" s="1615" t="s">
        <v>447</v>
      </c>
      <c r="S39" s="1615" t="s">
        <v>447</v>
      </c>
      <c r="T39" s="1615" t="s">
        <v>447</v>
      </c>
      <c r="U39" s="1590" t="s">
        <v>418</v>
      </c>
      <c r="V39" s="1595" t="s">
        <v>951</v>
      </c>
      <c r="W39" s="1613" t="s">
        <v>447</v>
      </c>
      <c r="X39" s="1613">
        <f>[70]СВОД!X18</f>
        <v>2.4523106877230312</v>
      </c>
      <c r="Y39" s="1613">
        <f>[70]СВОД!Y18</f>
        <v>2.4523106877230312</v>
      </c>
      <c r="Z39" s="1613">
        <f>[70]СВОД!Z18</f>
        <v>1.9452775928364827</v>
      </c>
      <c r="AA39" s="1613">
        <f>[70]СВОД!AA18</f>
        <v>1.3363505384818217</v>
      </c>
      <c r="AB39" s="1613">
        <f>[70]СВОД!AB18</f>
        <v>1.3363505384818217</v>
      </c>
      <c r="AC39" s="1613" t="s">
        <v>447</v>
      </c>
      <c r="AD39" s="1614">
        <f>[70]СВОД!AD18</f>
        <v>0.62613415321271937</v>
      </c>
      <c r="AE39" s="1614">
        <f>[70]СВОД!AE18</f>
        <v>0.62613415321271937</v>
      </c>
      <c r="AF39" s="1614">
        <f>[70]СВОД!AF18</f>
        <v>0.62613415321271937</v>
      </c>
      <c r="AG39" s="1614">
        <f>[70]СВОД!AG18</f>
        <v>0.62613415321271937</v>
      </c>
      <c r="AH39" s="1614">
        <f>[70]СВОД!AH18</f>
        <v>0.62613415321271937</v>
      </c>
      <c r="AI39" s="1590" t="s">
        <v>418</v>
      </c>
      <c r="AJ39" s="1591" t="s">
        <v>951</v>
      </c>
      <c r="AK39" s="1613" t="s">
        <v>447</v>
      </c>
      <c r="AL39" s="1613">
        <f>[70]СВОД!F18</f>
        <v>8.9460293888136189</v>
      </c>
      <c r="AM39" s="1613">
        <f>[70]СВОД!G18</f>
        <v>8.9460293888136189</v>
      </c>
      <c r="AN39" s="1613">
        <f>[70]СВОД!H18</f>
        <v>7.0963726586674891</v>
      </c>
      <c r="AO39" s="1613">
        <f>[70]СВОД!I18</f>
        <v>4.8750067643816859</v>
      </c>
      <c r="AP39" s="1613">
        <f>[70]СВОД!J18</f>
        <v>4.8750067643816859</v>
      </c>
      <c r="AQ39" s="1613" t="s">
        <v>447</v>
      </c>
      <c r="AR39" s="1614">
        <f>[70]СВОД!L18</f>
        <v>2.2841373909200002</v>
      </c>
      <c r="AS39" s="1614">
        <f>[70]СВОД!M18</f>
        <v>2.2841373909200002</v>
      </c>
      <c r="AT39" s="1614">
        <f>[70]СВОД!N18</f>
        <v>2.2841373909200002</v>
      </c>
      <c r="AU39" s="1614">
        <f>[70]СВОД!O18</f>
        <v>2.2841373909200002</v>
      </c>
      <c r="AV39" s="1614">
        <f>[70]СВОД!P18</f>
        <v>2.2841373909200002</v>
      </c>
      <c r="AW39" s="1534"/>
    </row>
    <row r="40" spans="1:49" s="1589" customFormat="1" ht="30">
      <c r="A40" s="1590" t="s">
        <v>969</v>
      </c>
      <c r="B40" s="1595" t="str">
        <f>Лист1!B51</f>
        <v>Участок тепловой сети на МКД №16 от У42 до У43</v>
      </c>
      <c r="C40" s="1615" t="s">
        <v>447</v>
      </c>
      <c r="D40" s="1615">
        <v>0</v>
      </c>
      <c r="E40" s="1615">
        <v>0</v>
      </c>
      <c r="F40" s="1615">
        <v>0</v>
      </c>
      <c r="G40" s="1615">
        <v>0</v>
      </c>
      <c r="H40" s="1615">
        <v>0</v>
      </c>
      <c r="I40" s="1615" t="s">
        <v>447</v>
      </c>
      <c r="J40" s="1615" t="s">
        <v>447</v>
      </c>
      <c r="K40" s="1615" t="s">
        <v>447</v>
      </c>
      <c r="L40" s="1615" t="s">
        <v>447</v>
      </c>
      <c r="M40" s="1615" t="s">
        <v>447</v>
      </c>
      <c r="N40" s="1615" t="s">
        <v>447</v>
      </c>
      <c r="O40" s="1615" t="s">
        <v>447</v>
      </c>
      <c r="P40" s="1615" t="s">
        <v>447</v>
      </c>
      <c r="Q40" s="1615" t="s">
        <v>447</v>
      </c>
      <c r="R40" s="1615" t="s">
        <v>447</v>
      </c>
      <c r="S40" s="1615" t="s">
        <v>447</v>
      </c>
      <c r="T40" s="1615" t="s">
        <v>447</v>
      </c>
      <c r="U40" s="1590" t="s">
        <v>969</v>
      </c>
      <c r="V40" s="1595" t="s">
        <v>952</v>
      </c>
      <c r="W40" s="1613" t="s">
        <v>447</v>
      </c>
      <c r="X40" s="1613">
        <f>[70]СВОД!X19</f>
        <v>1.0072741629766615</v>
      </c>
      <c r="Y40" s="1613">
        <f>[70]СВОД!Y19</f>
        <v>1.0072741629766615</v>
      </c>
      <c r="Z40" s="1613">
        <f>[70]СВОД!Z19</f>
        <v>1.0994669528162588</v>
      </c>
      <c r="AA40" s="1613">
        <f>[70]СВОД!AA19</f>
        <v>1.2360890195392527</v>
      </c>
      <c r="AB40" s="1613">
        <f>[70]СВОД!AB19</f>
        <v>1.2360890195392527</v>
      </c>
      <c r="AC40" s="1613" t="s">
        <v>447</v>
      </c>
      <c r="AD40" s="1614">
        <f>[70]СВОД!AD19</f>
        <v>1.4270524386792451</v>
      </c>
      <c r="AE40" s="1614">
        <f>[70]СВОД!AE19</f>
        <v>1.4270524386792451</v>
      </c>
      <c r="AF40" s="1614">
        <f>[70]СВОД!AF19</f>
        <v>1.3154823987557602</v>
      </c>
      <c r="AG40" s="1614">
        <f>[70]СВОД!AG19</f>
        <v>0.5245357539646871</v>
      </c>
      <c r="AH40" s="1614">
        <f>[70]СВОД!AH19</f>
        <v>0.5245357539646871</v>
      </c>
      <c r="AI40" s="1590" t="s">
        <v>969</v>
      </c>
      <c r="AJ40" s="1591" t="s">
        <v>952</v>
      </c>
      <c r="AK40" s="1613" t="s">
        <v>447</v>
      </c>
      <c r="AL40" s="1613">
        <f>[70]СВОД!F19</f>
        <v>8.9687691471441937</v>
      </c>
      <c r="AM40" s="1613">
        <f>[70]СВОД!G19</f>
        <v>8.9687691471441937</v>
      </c>
      <c r="AN40" s="1613">
        <f>[70]СВОД!H19</f>
        <v>7.6346985203561015</v>
      </c>
      <c r="AO40" s="1613">
        <f>[70]СВОД!I19</f>
        <v>6.1606676733836352</v>
      </c>
      <c r="AP40" s="1613">
        <f>[70]СВОД!J19</f>
        <v>6.1606676733836352</v>
      </c>
      <c r="AQ40" s="1613" t="s">
        <v>447</v>
      </c>
      <c r="AR40" s="1614">
        <f>[70]СВОД!L19</f>
        <v>12.706474913999999</v>
      </c>
      <c r="AS40" s="1614">
        <f>[70]СВОД!M19</f>
        <v>12.706474913999999</v>
      </c>
      <c r="AT40" s="1614">
        <f>[70]СВОД!N19</f>
        <v>9.1347097769599994</v>
      </c>
      <c r="AU40" s="1614">
        <f>[70]СВОД!O19</f>
        <v>2.6142861977600003</v>
      </c>
      <c r="AV40" s="1614">
        <f>[70]СВОД!P19</f>
        <v>2.6142861977600003</v>
      </c>
      <c r="AW40" s="1534"/>
    </row>
    <row r="41" spans="1:49" s="1589" customFormat="1" ht="45">
      <c r="A41" s="1590" t="s">
        <v>962</v>
      </c>
      <c r="B41" s="1595" t="str">
        <f>Лист1!B52</f>
        <v>Участок тепловой сети на МКД №16 и №13 от У41 до У42</v>
      </c>
      <c r="C41" s="1615" t="s">
        <v>447</v>
      </c>
      <c r="D41" s="1615">
        <v>0</v>
      </c>
      <c r="E41" s="1615">
        <v>0</v>
      </c>
      <c r="F41" s="1615">
        <v>0</v>
      </c>
      <c r="G41" s="1615">
        <v>0</v>
      </c>
      <c r="H41" s="1615">
        <v>0</v>
      </c>
      <c r="I41" s="1615" t="s">
        <v>447</v>
      </c>
      <c r="J41" s="1615" t="s">
        <v>447</v>
      </c>
      <c r="K41" s="1615" t="s">
        <v>447</v>
      </c>
      <c r="L41" s="1615" t="s">
        <v>447</v>
      </c>
      <c r="M41" s="1615" t="s">
        <v>447</v>
      </c>
      <c r="N41" s="1615" t="s">
        <v>447</v>
      </c>
      <c r="O41" s="1615" t="s">
        <v>447</v>
      </c>
      <c r="P41" s="1615" t="s">
        <v>447</v>
      </c>
      <c r="Q41" s="1615" t="s">
        <v>447</v>
      </c>
      <c r="R41" s="1615" t="s">
        <v>447</v>
      </c>
      <c r="S41" s="1615" t="s">
        <v>447</v>
      </c>
      <c r="T41" s="1615" t="s">
        <v>447</v>
      </c>
      <c r="U41" s="1590" t="s">
        <v>962</v>
      </c>
      <c r="V41" s="1595" t="s">
        <v>953</v>
      </c>
      <c r="W41" s="1613" t="s">
        <v>447</v>
      </c>
      <c r="X41" s="1613">
        <f>[70]СВОД!X20</f>
        <v>1.9282428758997565</v>
      </c>
      <c r="Y41" s="1613">
        <f>[70]СВОД!Y20</f>
        <v>1.9282428758997565</v>
      </c>
      <c r="Z41" s="1613">
        <f>[70]СВОД!Z20</f>
        <v>1.5502568325660206</v>
      </c>
      <c r="AA41" s="1613">
        <f>[70]СВОД!AA20</f>
        <v>1.027913740875952</v>
      </c>
      <c r="AB41" s="1613">
        <f>[70]СВОД!AB20</f>
        <v>1.027913740875952</v>
      </c>
      <c r="AC41" s="1613" t="s">
        <v>447</v>
      </c>
      <c r="AD41" s="1614">
        <f>[70]СВОД!AD20</f>
        <v>1.3231579849001267</v>
      </c>
      <c r="AE41" s="1614">
        <f>[70]СВОД!AE20</f>
        <v>1.3231579849001267</v>
      </c>
      <c r="AF41" s="1614">
        <f>[70]СВОД!AF20</f>
        <v>1.3231579849001267</v>
      </c>
      <c r="AG41" s="1614">
        <f>[70]СВОД!AG20</f>
        <v>1.3231579849001267</v>
      </c>
      <c r="AH41" s="1614">
        <f>[70]СВОД!AH20</f>
        <v>1.3231579849001267</v>
      </c>
      <c r="AI41" s="1590" t="s">
        <v>962</v>
      </c>
      <c r="AJ41" s="1591" t="s">
        <v>953</v>
      </c>
      <c r="AK41" s="1613" t="s">
        <v>447</v>
      </c>
      <c r="AL41" s="1613">
        <f>[70]СВОД!F20</f>
        <v>42.571746214114825</v>
      </c>
      <c r="AM41" s="1613">
        <f>[70]СВОД!G20</f>
        <v>42.571746214114825</v>
      </c>
      <c r="AN41" s="1613">
        <f>[70]СВОД!H20</f>
        <v>34.226570349392603</v>
      </c>
      <c r="AO41" s="1613">
        <f>[70]СВОД!I20</f>
        <v>22.694279571059266</v>
      </c>
      <c r="AP41" s="1613">
        <f>[70]СВОД!J20</f>
        <v>22.694279571059266</v>
      </c>
      <c r="AQ41" s="1613" t="s">
        <v>447</v>
      </c>
      <c r="AR41" s="1614">
        <f>[70]СВОД!L20</f>
        <v>29.212681990624997</v>
      </c>
      <c r="AS41" s="1614">
        <f>[70]СВОД!M20</f>
        <v>29.212681990624997</v>
      </c>
      <c r="AT41" s="1614">
        <f>[70]СВОД!N20</f>
        <v>29.212681990624997</v>
      </c>
      <c r="AU41" s="1614">
        <f>[70]СВОД!O20</f>
        <v>29.212681990624997</v>
      </c>
      <c r="AV41" s="1614">
        <f>[70]СВОД!P20</f>
        <v>29.212681990624997</v>
      </c>
      <c r="AW41" s="1534"/>
    </row>
    <row r="42" spans="1:49" s="1589" customFormat="1" ht="30">
      <c r="A42" s="1587" t="s">
        <v>963</v>
      </c>
      <c r="B42" s="1595" t="str">
        <f>Лист1!B53</f>
        <v>Участок тепловой сети на МКД №6 от У9 до У30</v>
      </c>
      <c r="C42" s="1615" t="s">
        <v>447</v>
      </c>
      <c r="D42" s="1615">
        <v>0</v>
      </c>
      <c r="E42" s="1615">
        <v>0</v>
      </c>
      <c r="F42" s="1615">
        <v>0</v>
      </c>
      <c r="G42" s="1615">
        <v>0</v>
      </c>
      <c r="H42" s="1615">
        <v>0</v>
      </c>
      <c r="I42" s="1615" t="s">
        <v>447</v>
      </c>
      <c r="J42" s="1615" t="s">
        <v>447</v>
      </c>
      <c r="K42" s="1615" t="s">
        <v>447</v>
      </c>
      <c r="L42" s="1615" t="s">
        <v>447</v>
      </c>
      <c r="M42" s="1615" t="s">
        <v>447</v>
      </c>
      <c r="N42" s="1615" t="s">
        <v>447</v>
      </c>
      <c r="O42" s="1615" t="s">
        <v>447</v>
      </c>
      <c r="P42" s="1615" t="s">
        <v>447</v>
      </c>
      <c r="Q42" s="1615" t="s">
        <v>447</v>
      </c>
      <c r="R42" s="1615" t="s">
        <v>447</v>
      </c>
      <c r="S42" s="1615" t="s">
        <v>447</v>
      </c>
      <c r="T42" s="1615" t="s">
        <v>447</v>
      </c>
      <c r="U42" s="1587" t="s">
        <v>963</v>
      </c>
      <c r="V42" s="1595" t="s">
        <v>954</v>
      </c>
      <c r="W42" s="1613" t="s">
        <v>447</v>
      </c>
      <c r="X42" s="1613">
        <f>[70]СВОД!X21</f>
        <v>1.1457993220385081</v>
      </c>
      <c r="Y42" s="1613">
        <f>[70]СВОД!Y21</f>
        <v>1.1457993220385081</v>
      </c>
      <c r="Z42" s="1613">
        <f>[70]СВОД!Z21</f>
        <v>1.3052436876569935</v>
      </c>
      <c r="AA42" s="1613">
        <f>[70]СВОД!AA21</f>
        <v>1.5293905437091406</v>
      </c>
      <c r="AB42" s="1613">
        <f>[70]СВОД!AB21</f>
        <v>1.5293905437091406</v>
      </c>
      <c r="AC42" s="1613" t="s">
        <v>447</v>
      </c>
      <c r="AD42" s="1614">
        <f>[70]СВОД!AD21</f>
        <v>1.0153244712136367</v>
      </c>
      <c r="AE42" s="1614">
        <f>[70]СВОД!AE21</f>
        <v>1.0153244712136367</v>
      </c>
      <c r="AF42" s="1614">
        <f>[70]СВОД!AF21</f>
        <v>0.83431790437806319</v>
      </c>
      <c r="AG42" s="1614">
        <f>[70]СВОД!AG21</f>
        <v>0.34798097656102622</v>
      </c>
      <c r="AH42" s="1614">
        <f>[70]СВОД!AH21</f>
        <v>0.34798097656102622</v>
      </c>
      <c r="AI42" s="1587" t="s">
        <v>963</v>
      </c>
      <c r="AJ42" s="1591" t="s">
        <v>954</v>
      </c>
      <c r="AK42" s="1613" t="s">
        <v>447</v>
      </c>
      <c r="AL42" s="1613">
        <f>[70]СВОД!F21</f>
        <v>22.450791916022528</v>
      </c>
      <c r="AM42" s="1613">
        <f>[70]СВОД!G21</f>
        <v>22.450791916022528</v>
      </c>
      <c r="AN42" s="1613">
        <f>[70]СВОД!H21</f>
        <v>19.706569196245287</v>
      </c>
      <c r="AO42" s="1613">
        <f>[70]СВОД!I21</f>
        <v>16.214598544404307</v>
      </c>
      <c r="AP42" s="1613">
        <f>[70]СВОД!J21</f>
        <v>16.214598544404307</v>
      </c>
      <c r="AQ42" s="1613" t="s">
        <v>447</v>
      </c>
      <c r="AR42" s="1614">
        <f>[70]СВОД!L21</f>
        <v>19.894267688959999</v>
      </c>
      <c r="AS42" s="1614">
        <f>[70]СВОД!M21</f>
        <v>19.894267688959999</v>
      </c>
      <c r="AT42" s="1614">
        <f>[70]СВОД!N21</f>
        <v>12.596531720299998</v>
      </c>
      <c r="AU42" s="1614">
        <f>[70]СВОД!O21</f>
        <v>3.6892943134999996</v>
      </c>
      <c r="AV42" s="1614">
        <f>[70]СВОД!P21</f>
        <v>3.6892943134999996</v>
      </c>
      <c r="AW42" s="1534"/>
    </row>
    <row r="43" spans="1:49" s="1589" customFormat="1" ht="36" customHeight="1">
      <c r="A43" s="1587" t="s">
        <v>964</v>
      </c>
      <c r="B43" s="1595" t="str">
        <f>Лист1!B54</f>
        <v>Участок тепловой сети на МКД №6 от У9 до У30</v>
      </c>
      <c r="C43" s="1615" t="s">
        <v>447</v>
      </c>
      <c r="D43" s="1615">
        <v>0</v>
      </c>
      <c r="E43" s="1615">
        <v>0</v>
      </c>
      <c r="F43" s="1615">
        <v>0</v>
      </c>
      <c r="G43" s="1615">
        <v>0</v>
      </c>
      <c r="H43" s="1615">
        <v>0</v>
      </c>
      <c r="I43" s="1615" t="s">
        <v>447</v>
      </c>
      <c r="J43" s="1615" t="s">
        <v>447</v>
      </c>
      <c r="K43" s="1615" t="s">
        <v>447</v>
      </c>
      <c r="L43" s="1615" t="s">
        <v>447</v>
      </c>
      <c r="M43" s="1615" t="s">
        <v>447</v>
      </c>
      <c r="N43" s="1615" t="s">
        <v>447</v>
      </c>
      <c r="O43" s="1615" t="s">
        <v>447</v>
      </c>
      <c r="P43" s="1615" t="s">
        <v>447</v>
      </c>
      <c r="Q43" s="1615" t="s">
        <v>447</v>
      </c>
      <c r="R43" s="1615" t="s">
        <v>447</v>
      </c>
      <c r="S43" s="1615" t="s">
        <v>447</v>
      </c>
      <c r="T43" s="1615" t="s">
        <v>447</v>
      </c>
      <c r="U43" s="1587" t="s">
        <v>964</v>
      </c>
      <c r="V43" s="1595" t="s">
        <v>954</v>
      </c>
      <c r="W43" s="1613" t="s">
        <v>447</v>
      </c>
      <c r="X43" s="1613">
        <f>[70]СВОД!X22</f>
        <v>0.99529395114218677</v>
      </c>
      <c r="Y43" s="1613">
        <f>[70]СВОД!Y22</f>
        <v>0.99529395114218677</v>
      </c>
      <c r="Z43" s="1613">
        <f>[70]СВОД!Z22</f>
        <v>1.1347577101091677</v>
      </c>
      <c r="AA43" s="1613">
        <f>[70]СВОД!AA22</f>
        <v>1.4822906483817915</v>
      </c>
      <c r="AB43" s="1613">
        <f>[70]СВОД!AB22</f>
        <v>1.4822906483817915</v>
      </c>
      <c r="AC43" s="1613" t="s">
        <v>447</v>
      </c>
      <c r="AD43" s="1614">
        <f>[70]СВОД!AD22</f>
        <v>1.0427247200854699</v>
      </c>
      <c r="AE43" s="1614">
        <f>[70]СВОД!AE22</f>
        <v>1.0427247200854699</v>
      </c>
      <c r="AF43" s="1614">
        <f>[70]СВОД!AF22</f>
        <v>0.85541142665112668</v>
      </c>
      <c r="AG43" s="1614">
        <f>[70]СВОД!AG22</f>
        <v>0.4423028026315789</v>
      </c>
      <c r="AH43" s="1614">
        <f>[70]СВОД!AH22</f>
        <v>0.4423028026315789</v>
      </c>
      <c r="AI43" s="1587" t="s">
        <v>964</v>
      </c>
      <c r="AJ43" s="1591" t="s">
        <v>954</v>
      </c>
      <c r="AK43" s="1613" t="s">
        <v>447</v>
      </c>
      <c r="AL43" s="1613">
        <f>[70]СВОД!F22</f>
        <v>4.1921781222108905</v>
      </c>
      <c r="AM43" s="1613">
        <f>[70]СВОД!G22</f>
        <v>4.1921781222108905</v>
      </c>
      <c r="AN43" s="1613">
        <f>[70]СВОД!H22</f>
        <v>3.6510829322762466</v>
      </c>
      <c r="AO43" s="1613">
        <f>[70]СВОД!I22</f>
        <v>3.2951321113527223</v>
      </c>
      <c r="AP43" s="1613">
        <f>[70]СВОД!J22</f>
        <v>3.2951321113527223</v>
      </c>
      <c r="AQ43" s="1613" t="s">
        <v>447</v>
      </c>
      <c r="AR43" s="1614">
        <f>[70]СВОД!L22</f>
        <v>4.3919565209999991</v>
      </c>
      <c r="AS43" s="1614">
        <f>[70]СВОД!M22</f>
        <v>4.3919565209999991</v>
      </c>
      <c r="AT43" s="1614">
        <f>[70]СВОД!N22</f>
        <v>2.75228626525</v>
      </c>
      <c r="AU43" s="1614">
        <f>[70]СВОД!O22</f>
        <v>0.98323913024999987</v>
      </c>
      <c r="AV43" s="1614">
        <f>[70]СВОД!P22</f>
        <v>0.98323913024999987</v>
      </c>
      <c r="AW43" s="1534"/>
    </row>
    <row r="44" spans="1:49">
      <c r="T44" s="1535" t="s">
        <v>1039</v>
      </c>
      <c r="AH44" s="1535" t="s">
        <v>1039</v>
      </c>
      <c r="AV44" s="1535" t="s">
        <v>1039</v>
      </c>
    </row>
    <row r="45" spans="1:49">
      <c r="T45" s="1535" t="s">
        <v>1041</v>
      </c>
      <c r="AH45" s="1535" t="s">
        <v>1041</v>
      </c>
      <c r="AV45" s="1535" t="s">
        <v>1041</v>
      </c>
    </row>
    <row r="46" spans="1:49" ht="6.75" customHeight="1">
      <c r="T46" s="1535"/>
      <c r="AH46" s="1535"/>
      <c r="AV46" s="1535"/>
    </row>
    <row r="47" spans="1:49">
      <c r="T47" s="1535" t="s">
        <v>1022</v>
      </c>
      <c r="AH47" s="1535" t="s">
        <v>1022</v>
      </c>
      <c r="AV47" s="1535" t="s">
        <v>1022</v>
      </c>
    </row>
    <row r="48" spans="1:49">
      <c r="T48" s="1535" t="s">
        <v>1014</v>
      </c>
      <c r="AH48" s="1535" t="s">
        <v>1014</v>
      </c>
      <c r="AV48" s="1535" t="s">
        <v>1014</v>
      </c>
    </row>
    <row r="49" spans="1:49">
      <c r="A49" s="1663" t="s">
        <v>360</v>
      </c>
      <c r="B49" s="1663" t="s">
        <v>493</v>
      </c>
      <c r="C49" s="1663" t="s">
        <v>494</v>
      </c>
      <c r="D49" s="1663"/>
      <c r="E49" s="1663"/>
      <c r="F49" s="1663"/>
      <c r="G49" s="1663"/>
      <c r="H49" s="1663"/>
      <c r="I49" s="1663"/>
      <c r="J49" s="1663"/>
      <c r="K49" s="1663"/>
      <c r="L49" s="1663"/>
      <c r="M49" s="1663"/>
      <c r="N49" s="1663"/>
      <c r="O49" s="1663" t="s">
        <v>495</v>
      </c>
      <c r="P49" s="1663"/>
      <c r="Q49" s="1663"/>
      <c r="R49" s="1663"/>
      <c r="S49" s="1663"/>
      <c r="T49" s="1663"/>
      <c r="U49" s="1663" t="s">
        <v>360</v>
      </c>
      <c r="V49" s="1663" t="s">
        <v>493</v>
      </c>
      <c r="W49" s="1663" t="s">
        <v>495</v>
      </c>
      <c r="X49" s="1663"/>
      <c r="Y49" s="1663"/>
      <c r="Z49" s="1663"/>
      <c r="AA49" s="1663"/>
      <c r="AB49" s="1663"/>
      <c r="AC49" s="1663"/>
      <c r="AD49" s="1663"/>
      <c r="AE49" s="1663"/>
      <c r="AF49" s="1663"/>
      <c r="AG49" s="1663"/>
      <c r="AH49" s="1663"/>
      <c r="AI49" s="1663" t="s">
        <v>360</v>
      </c>
      <c r="AJ49" s="1663" t="s">
        <v>493</v>
      </c>
      <c r="AK49" s="1669" t="s">
        <v>495</v>
      </c>
      <c r="AL49" s="1670"/>
      <c r="AM49" s="1670"/>
      <c r="AN49" s="1670"/>
      <c r="AO49" s="1670"/>
      <c r="AP49" s="1670"/>
      <c r="AQ49" s="1670"/>
      <c r="AR49" s="1670"/>
      <c r="AS49" s="1670"/>
      <c r="AT49" s="1670"/>
      <c r="AU49" s="1670"/>
      <c r="AV49" s="1671"/>
    </row>
    <row r="50" spans="1:49">
      <c r="A50" s="1663"/>
      <c r="B50" s="1663"/>
      <c r="C50" s="1663" t="s">
        <v>496</v>
      </c>
      <c r="D50" s="1663"/>
      <c r="E50" s="1663"/>
      <c r="F50" s="1663"/>
      <c r="G50" s="1663"/>
      <c r="H50" s="1663"/>
      <c r="I50" s="1663" t="s">
        <v>497</v>
      </c>
      <c r="J50" s="1663"/>
      <c r="K50" s="1663"/>
      <c r="L50" s="1663"/>
      <c r="M50" s="1663"/>
      <c r="N50" s="1663"/>
      <c r="O50" s="1673" t="s">
        <v>940</v>
      </c>
      <c r="P50" s="1673"/>
      <c r="Q50" s="1673"/>
      <c r="R50" s="1673"/>
      <c r="S50" s="1673"/>
      <c r="T50" s="1673"/>
      <c r="U50" s="1663"/>
      <c r="V50" s="1663"/>
      <c r="W50" s="1673" t="s">
        <v>1029</v>
      </c>
      <c r="X50" s="1673"/>
      <c r="Y50" s="1673"/>
      <c r="Z50" s="1673"/>
      <c r="AA50" s="1673"/>
      <c r="AB50" s="1673"/>
      <c r="AC50" s="1660" t="s">
        <v>1030</v>
      </c>
      <c r="AD50" s="1660"/>
      <c r="AE50" s="1660"/>
      <c r="AF50" s="1660"/>
      <c r="AG50" s="1660"/>
      <c r="AH50" s="1660"/>
      <c r="AI50" s="1663"/>
      <c r="AJ50" s="1663"/>
      <c r="AK50" s="1666" t="s">
        <v>563</v>
      </c>
      <c r="AL50" s="1667"/>
      <c r="AM50" s="1667"/>
      <c r="AN50" s="1667"/>
      <c r="AO50" s="1667"/>
      <c r="AP50" s="1668"/>
      <c r="AQ50" s="1660" t="s">
        <v>1031</v>
      </c>
      <c r="AR50" s="1660"/>
      <c r="AS50" s="1660"/>
      <c r="AT50" s="1660"/>
      <c r="AU50" s="1660"/>
      <c r="AV50" s="1660"/>
    </row>
    <row r="51" spans="1:49">
      <c r="A51" s="1663"/>
      <c r="B51" s="1663"/>
      <c r="C51" s="1661" t="s">
        <v>501</v>
      </c>
      <c r="D51" s="1663" t="s">
        <v>502</v>
      </c>
      <c r="E51" s="1663"/>
      <c r="F51" s="1663"/>
      <c r="G51" s="1663"/>
      <c r="H51" s="1663"/>
      <c r="I51" s="1661" t="s">
        <v>501</v>
      </c>
      <c r="J51" s="1663" t="s">
        <v>502</v>
      </c>
      <c r="K51" s="1663"/>
      <c r="L51" s="1663"/>
      <c r="M51" s="1663"/>
      <c r="N51" s="1663"/>
      <c r="O51" s="1661" t="s">
        <v>501</v>
      </c>
      <c r="P51" s="1663" t="s">
        <v>502</v>
      </c>
      <c r="Q51" s="1663"/>
      <c r="R51" s="1663"/>
      <c r="S51" s="1663"/>
      <c r="T51" s="1663"/>
      <c r="U51" s="1663"/>
      <c r="V51" s="1663"/>
      <c r="W51" s="1662" t="s">
        <v>501</v>
      </c>
      <c r="X51" s="1673" t="s">
        <v>502</v>
      </c>
      <c r="Y51" s="1673"/>
      <c r="Z51" s="1673"/>
      <c r="AA51" s="1673"/>
      <c r="AB51" s="1673"/>
      <c r="AC51" s="1664" t="s">
        <v>501</v>
      </c>
      <c r="AD51" s="1660" t="s">
        <v>502</v>
      </c>
      <c r="AE51" s="1660"/>
      <c r="AF51" s="1660"/>
      <c r="AG51" s="1660"/>
      <c r="AH51" s="1660"/>
      <c r="AI51" s="1663"/>
      <c r="AJ51" s="1663"/>
      <c r="AK51" s="1674" t="s">
        <v>501</v>
      </c>
      <c r="AL51" s="1666" t="s">
        <v>502</v>
      </c>
      <c r="AM51" s="1667"/>
      <c r="AN51" s="1667"/>
      <c r="AO51" s="1667"/>
      <c r="AP51" s="1668"/>
      <c r="AQ51" s="1664" t="s">
        <v>501</v>
      </c>
      <c r="AR51" s="1665" t="s">
        <v>502</v>
      </c>
      <c r="AS51" s="1665"/>
      <c r="AT51" s="1665"/>
      <c r="AU51" s="1665"/>
      <c r="AV51" s="1665"/>
    </row>
    <row r="52" spans="1:49" ht="51">
      <c r="A52" s="1663"/>
      <c r="B52" s="1663"/>
      <c r="C52" s="1661"/>
      <c r="D52" s="1594">
        <v>2022</v>
      </c>
      <c r="E52" s="1594">
        <v>2023</v>
      </c>
      <c r="F52" s="1594">
        <v>2024</v>
      </c>
      <c r="G52" s="1594">
        <v>2025</v>
      </c>
      <c r="H52" s="1594" t="s">
        <v>844</v>
      </c>
      <c r="I52" s="1661"/>
      <c r="J52" s="1594">
        <v>2022</v>
      </c>
      <c r="K52" s="1594">
        <v>2023</v>
      </c>
      <c r="L52" s="1594">
        <v>2024</v>
      </c>
      <c r="M52" s="1594">
        <v>2025</v>
      </c>
      <c r="N52" s="1594" t="s">
        <v>844</v>
      </c>
      <c r="O52" s="1661"/>
      <c r="P52" s="1594">
        <v>2022</v>
      </c>
      <c r="Q52" s="1594">
        <v>2023</v>
      </c>
      <c r="R52" s="1594">
        <v>2024</v>
      </c>
      <c r="S52" s="1594">
        <v>2025</v>
      </c>
      <c r="T52" s="1594" t="s">
        <v>844</v>
      </c>
      <c r="U52" s="1663"/>
      <c r="V52" s="1663"/>
      <c r="W52" s="1662"/>
      <c r="X52" s="1586">
        <v>2022</v>
      </c>
      <c r="Y52" s="1586">
        <v>2023</v>
      </c>
      <c r="Z52" s="1586">
        <v>2024</v>
      </c>
      <c r="AA52" s="1586">
        <v>2025</v>
      </c>
      <c r="AB52" s="1586" t="s">
        <v>844</v>
      </c>
      <c r="AC52" s="1664"/>
      <c r="AD52" s="1585">
        <f>AL52</f>
        <v>2022</v>
      </c>
      <c r="AE52" s="1585">
        <f>AM52</f>
        <v>2023</v>
      </c>
      <c r="AF52" s="1585">
        <f>AN52</f>
        <v>2024</v>
      </c>
      <c r="AG52" s="1585">
        <f>AO52</f>
        <v>2025</v>
      </c>
      <c r="AH52" s="1585" t="str">
        <f>AP52</f>
        <v>2026-2036</v>
      </c>
      <c r="AI52" s="1663"/>
      <c r="AJ52" s="1663"/>
      <c r="AK52" s="1675"/>
      <c r="AL52" s="1586">
        <f>X52</f>
        <v>2022</v>
      </c>
      <c r="AM52" s="1586">
        <f>Y52</f>
        <v>2023</v>
      </c>
      <c r="AN52" s="1586">
        <f>Z52</f>
        <v>2024</v>
      </c>
      <c r="AO52" s="1586">
        <f>AA52</f>
        <v>2025</v>
      </c>
      <c r="AP52" s="1586" t="str">
        <f>AB52</f>
        <v>2026-2036</v>
      </c>
      <c r="AQ52" s="1664"/>
      <c r="AR52" s="1585">
        <f>AD52</f>
        <v>2022</v>
      </c>
      <c r="AS52" s="1585">
        <f>AE52</f>
        <v>2023</v>
      </c>
      <c r="AT52" s="1585">
        <f>AF52</f>
        <v>2024</v>
      </c>
      <c r="AU52" s="1585">
        <f>AG52</f>
        <v>2025</v>
      </c>
      <c r="AV52" s="1585" t="str">
        <f>AH52</f>
        <v>2026-2036</v>
      </c>
    </row>
    <row r="53" spans="1:49">
      <c r="A53" s="1605">
        <v>1</v>
      </c>
      <c r="B53" s="1605">
        <v>2</v>
      </c>
      <c r="C53" s="1605">
        <v>3</v>
      </c>
      <c r="D53" s="1605">
        <v>4</v>
      </c>
      <c r="E53" s="1605">
        <v>5</v>
      </c>
      <c r="F53" s="1605">
        <v>6</v>
      </c>
      <c r="G53" s="1605">
        <v>7</v>
      </c>
      <c r="H53" s="1605">
        <v>8</v>
      </c>
      <c r="I53" s="1605">
        <v>9</v>
      </c>
      <c r="J53" s="1605">
        <v>10</v>
      </c>
      <c r="K53" s="1605">
        <v>11</v>
      </c>
      <c r="L53" s="1605">
        <v>12</v>
      </c>
      <c r="M53" s="1605">
        <v>13</v>
      </c>
      <c r="N53" s="1605">
        <v>14</v>
      </c>
      <c r="O53" s="1605">
        <v>15</v>
      </c>
      <c r="P53" s="1605">
        <v>16</v>
      </c>
      <c r="Q53" s="1605">
        <v>17</v>
      </c>
      <c r="R53" s="1605">
        <v>18</v>
      </c>
      <c r="S53" s="1605">
        <v>19</v>
      </c>
      <c r="T53" s="1605">
        <v>20</v>
      </c>
      <c r="U53" s="1605">
        <v>1</v>
      </c>
      <c r="V53" s="1605">
        <v>2</v>
      </c>
      <c r="W53" s="1606">
        <v>21</v>
      </c>
      <c r="X53" s="1606">
        <v>22</v>
      </c>
      <c r="Y53" s="1606">
        <v>23</v>
      </c>
      <c r="Z53" s="1606">
        <v>24</v>
      </c>
      <c r="AA53" s="1606">
        <v>25</v>
      </c>
      <c r="AB53" s="1606">
        <v>26</v>
      </c>
      <c r="AC53" s="1606">
        <v>27</v>
      </c>
      <c r="AD53" s="1606">
        <v>28</v>
      </c>
      <c r="AE53" s="1606">
        <v>29</v>
      </c>
      <c r="AF53" s="1606">
        <v>30</v>
      </c>
      <c r="AG53" s="1606">
        <v>31</v>
      </c>
      <c r="AH53" s="1606">
        <v>32</v>
      </c>
      <c r="AI53" s="1605">
        <v>1</v>
      </c>
      <c r="AJ53" s="1605">
        <v>2</v>
      </c>
      <c r="AK53" s="1606">
        <v>33</v>
      </c>
      <c r="AL53" s="1606">
        <v>34</v>
      </c>
      <c r="AM53" s="1606">
        <v>35</v>
      </c>
      <c r="AN53" s="1606">
        <v>36</v>
      </c>
      <c r="AO53" s="1606">
        <v>37</v>
      </c>
      <c r="AP53" s="1606">
        <v>38</v>
      </c>
      <c r="AQ53" s="1606">
        <v>39</v>
      </c>
      <c r="AR53" s="1606">
        <v>40</v>
      </c>
      <c r="AS53" s="1606">
        <v>41</v>
      </c>
      <c r="AT53" s="1606">
        <v>42</v>
      </c>
      <c r="AU53" s="1606">
        <v>43</v>
      </c>
      <c r="AV53" s="1606">
        <v>44</v>
      </c>
    </row>
    <row r="54" spans="1:49" s="1589" customFormat="1" ht="34.5" customHeight="1">
      <c r="A54" s="1587" t="s">
        <v>965</v>
      </c>
      <c r="B54" s="1595" t="str">
        <f>Лист1!B55</f>
        <v>Участок тепловой сети на МКД №8,15,18,20,22 от У1А до У13</v>
      </c>
      <c r="C54" s="1615" t="s">
        <v>447</v>
      </c>
      <c r="D54" s="1615">
        <v>0</v>
      </c>
      <c r="E54" s="1615">
        <v>0</v>
      </c>
      <c r="F54" s="1615">
        <v>0</v>
      </c>
      <c r="G54" s="1615">
        <v>0</v>
      </c>
      <c r="H54" s="1615">
        <v>0</v>
      </c>
      <c r="I54" s="1615" t="s">
        <v>447</v>
      </c>
      <c r="J54" s="1615" t="s">
        <v>447</v>
      </c>
      <c r="K54" s="1615" t="s">
        <v>447</v>
      </c>
      <c r="L54" s="1615" t="s">
        <v>447</v>
      </c>
      <c r="M54" s="1615" t="s">
        <v>447</v>
      </c>
      <c r="N54" s="1615" t="s">
        <v>447</v>
      </c>
      <c r="O54" s="1615" t="s">
        <v>447</v>
      </c>
      <c r="P54" s="1615" t="s">
        <v>447</v>
      </c>
      <c r="Q54" s="1615" t="s">
        <v>447</v>
      </c>
      <c r="R54" s="1615" t="s">
        <v>447</v>
      </c>
      <c r="S54" s="1615" t="s">
        <v>447</v>
      </c>
      <c r="T54" s="1615" t="s">
        <v>447</v>
      </c>
      <c r="U54" s="1587" t="s">
        <v>965</v>
      </c>
      <c r="V54" s="1595" t="s">
        <v>957</v>
      </c>
      <c r="W54" s="1613" t="s">
        <v>447</v>
      </c>
      <c r="X54" s="1613">
        <f>[70]СВОД!X23</f>
        <v>0.97938695584417124</v>
      </c>
      <c r="Y54" s="1613">
        <f>[70]СВОД!Y23</f>
        <v>0.97938695584417124</v>
      </c>
      <c r="Z54" s="1613">
        <f>[70]СВОД!Z23</f>
        <v>0.95544753642947844</v>
      </c>
      <c r="AA54" s="1613">
        <f>[70]СВОД!AA23</f>
        <v>0.92922351161470285</v>
      </c>
      <c r="AB54" s="1613">
        <f>[70]СВОД!AB23</f>
        <v>0.92922351161470285</v>
      </c>
      <c r="AC54" s="1613" t="s">
        <v>447</v>
      </c>
      <c r="AD54" s="1614">
        <f>[70]СВОД!AD23</f>
        <v>1.593767484639574</v>
      </c>
      <c r="AE54" s="1614">
        <f>[70]СВОД!AE23</f>
        <v>1.593767484639574</v>
      </c>
      <c r="AF54" s="1614">
        <f>[70]СВОД!AF23</f>
        <v>1.593767484639574</v>
      </c>
      <c r="AG54" s="1614">
        <f>[70]СВОД!AG23</f>
        <v>1.593767484639574</v>
      </c>
      <c r="AH54" s="1614">
        <f>[70]СВОД!AH23</f>
        <v>1.593767484639574</v>
      </c>
      <c r="AI54" s="1587" t="s">
        <v>965</v>
      </c>
      <c r="AJ54" s="1591" t="s">
        <v>957</v>
      </c>
      <c r="AK54" s="1613" t="s">
        <v>447</v>
      </c>
      <c r="AL54" s="1613">
        <f>[70]СВОД!F23</f>
        <v>50.609820943247549</v>
      </c>
      <c r="AM54" s="1613">
        <f>[70]СВОД!G23</f>
        <v>50.609820943247549</v>
      </c>
      <c r="AN54" s="1613">
        <f>[70]СВОД!H23</f>
        <v>49.372751444993298</v>
      </c>
      <c r="AO54" s="1613">
        <f>[70]СВОД!I23</f>
        <v>48.017624962689766</v>
      </c>
      <c r="AP54" s="1613">
        <f>[70]СВОД!J23</f>
        <v>48.017624962689766</v>
      </c>
      <c r="AQ54" s="1613" t="s">
        <v>447</v>
      </c>
      <c r="AR54" s="1614">
        <f>[70]СВОД!L23</f>
        <v>82.357934768749985</v>
      </c>
      <c r="AS54" s="1614">
        <f>[70]СВОД!M23</f>
        <v>82.357934768749985</v>
      </c>
      <c r="AT54" s="1614">
        <f>[70]СВОД!N23</f>
        <v>82.357934768749985</v>
      </c>
      <c r="AU54" s="1614">
        <f>[70]СВОД!O23</f>
        <v>82.357934768749985</v>
      </c>
      <c r="AV54" s="1614">
        <f>[70]СВОД!P23</f>
        <v>82.357934768749985</v>
      </c>
      <c r="AW54" s="1534"/>
    </row>
    <row r="55" spans="1:49" s="1589" customFormat="1" ht="35.25" customHeight="1">
      <c r="A55" s="1587" t="s">
        <v>966</v>
      </c>
      <c r="B55" s="1595" t="str">
        <f>Лист1!B56</f>
        <v>Участок тепловой сети на МКД №8,15 от У13 до У19</v>
      </c>
      <c r="C55" s="1615" t="s">
        <v>447</v>
      </c>
      <c r="D55" s="1615">
        <v>0</v>
      </c>
      <c r="E55" s="1615">
        <v>0</v>
      </c>
      <c r="F55" s="1615">
        <v>0</v>
      </c>
      <c r="G55" s="1615">
        <v>0</v>
      </c>
      <c r="H55" s="1615">
        <v>0</v>
      </c>
      <c r="I55" s="1615" t="s">
        <v>447</v>
      </c>
      <c r="J55" s="1615" t="s">
        <v>447</v>
      </c>
      <c r="K55" s="1615" t="s">
        <v>447</v>
      </c>
      <c r="L55" s="1615" t="s">
        <v>447</v>
      </c>
      <c r="M55" s="1615" t="s">
        <v>447</v>
      </c>
      <c r="N55" s="1615" t="s">
        <v>447</v>
      </c>
      <c r="O55" s="1615" t="s">
        <v>447</v>
      </c>
      <c r="P55" s="1615" t="s">
        <v>447</v>
      </c>
      <c r="Q55" s="1615" t="s">
        <v>447</v>
      </c>
      <c r="R55" s="1615" t="s">
        <v>447</v>
      </c>
      <c r="S55" s="1615" t="s">
        <v>447</v>
      </c>
      <c r="T55" s="1615" t="s">
        <v>447</v>
      </c>
      <c r="U55" s="1587" t="s">
        <v>966</v>
      </c>
      <c r="V55" s="1595" t="s">
        <v>955</v>
      </c>
      <c r="W55" s="1613" t="s">
        <v>447</v>
      </c>
      <c r="X55" s="1613">
        <f>[70]СВОД!X24</f>
        <v>0.99244936513299564</v>
      </c>
      <c r="Y55" s="1613">
        <f>[70]СВОД!Y24</f>
        <v>0.99244936513299564</v>
      </c>
      <c r="Z55" s="1613">
        <f>[70]СВОД!Z24</f>
        <v>1.130645593691824</v>
      </c>
      <c r="AA55" s="1613">
        <f>[70]СВОД!AA24</f>
        <v>1.3363505384818219</v>
      </c>
      <c r="AB55" s="1613">
        <f>[70]СВОД!AB24</f>
        <v>1.3363505384818219</v>
      </c>
      <c r="AC55" s="1613" t="s">
        <v>447</v>
      </c>
      <c r="AD55" s="1614">
        <f>[70]СВОД!AD24</f>
        <v>1.4270524386792451</v>
      </c>
      <c r="AE55" s="1614">
        <f>[70]СВОД!AE24</f>
        <v>1.4270524386792451</v>
      </c>
      <c r="AF55" s="1614">
        <f>[70]СВОД!AF24</f>
        <v>1.2845075066170211</v>
      </c>
      <c r="AG55" s="1614">
        <f>[70]СВОД!AG24</f>
        <v>0.36325038128289472</v>
      </c>
      <c r="AH55" s="1614">
        <f>[70]СВОД!AH24</f>
        <v>0.36325038128289472</v>
      </c>
      <c r="AI55" s="1587" t="s">
        <v>966</v>
      </c>
      <c r="AJ55" s="1591" t="s">
        <v>955</v>
      </c>
      <c r="AK55" s="1613" t="s">
        <v>447</v>
      </c>
      <c r="AL55" s="1613">
        <f>[70]СВОД!F24</f>
        <v>15.779944905614631</v>
      </c>
      <c r="AM55" s="1613">
        <f>[70]СВОД!G24</f>
        <v>15.779944905614631</v>
      </c>
      <c r="AN55" s="1613">
        <f>[70]СВОД!H24</f>
        <v>13.285085725878933</v>
      </c>
      <c r="AO55" s="1613">
        <f>[70]СВОД!I24</f>
        <v>10.156264092461846</v>
      </c>
      <c r="AP55" s="1613">
        <f>[70]СВОД!J24</f>
        <v>10.156264092461846</v>
      </c>
      <c r="AQ55" s="1613" t="s">
        <v>447</v>
      </c>
      <c r="AR55" s="1614">
        <f>[70]СВОД!L24</f>
        <v>22.690133775</v>
      </c>
      <c r="AS55" s="1614">
        <f>[70]СВОД!M24</f>
        <v>22.690133775</v>
      </c>
      <c r="AT55" s="1614">
        <f>[70]СВОД!N24</f>
        <v>15.092963202749997</v>
      </c>
      <c r="AU55" s="1614">
        <f>[70]СВОД!O24</f>
        <v>2.7607028977499999</v>
      </c>
      <c r="AV55" s="1614">
        <f>[70]СВОД!P24</f>
        <v>2.7607028977499999</v>
      </c>
      <c r="AW55" s="1534"/>
    </row>
    <row r="56" spans="1:49" s="1589" customFormat="1" ht="33" customHeight="1">
      <c r="A56" s="1587" t="s">
        <v>967</v>
      </c>
      <c r="B56" s="1595" t="str">
        <f>Лист1!B57</f>
        <v>Участок тепловой сети на МКД №8,15 от У17 до У18</v>
      </c>
      <c r="C56" s="1615" t="s">
        <v>447</v>
      </c>
      <c r="D56" s="1615">
        <v>0</v>
      </c>
      <c r="E56" s="1615">
        <v>0</v>
      </c>
      <c r="F56" s="1615">
        <v>0</v>
      </c>
      <c r="G56" s="1615">
        <v>0</v>
      </c>
      <c r="H56" s="1615">
        <v>0</v>
      </c>
      <c r="I56" s="1615" t="s">
        <v>447</v>
      </c>
      <c r="J56" s="1615" t="s">
        <v>447</v>
      </c>
      <c r="K56" s="1615" t="s">
        <v>447</v>
      </c>
      <c r="L56" s="1615" t="s">
        <v>447</v>
      </c>
      <c r="M56" s="1615" t="s">
        <v>447</v>
      </c>
      <c r="N56" s="1615" t="s">
        <v>447</v>
      </c>
      <c r="O56" s="1615" t="s">
        <v>447</v>
      </c>
      <c r="P56" s="1615" t="s">
        <v>447</v>
      </c>
      <c r="Q56" s="1615" t="s">
        <v>447</v>
      </c>
      <c r="R56" s="1615" t="s">
        <v>447</v>
      </c>
      <c r="S56" s="1615" t="s">
        <v>447</v>
      </c>
      <c r="T56" s="1615" t="s">
        <v>447</v>
      </c>
      <c r="U56" s="1587" t="s">
        <v>967</v>
      </c>
      <c r="V56" s="1595" t="s">
        <v>956</v>
      </c>
      <c r="W56" s="1613" t="s">
        <v>447</v>
      </c>
      <c r="X56" s="1613">
        <f>[70]СВОД!X25</f>
        <v>0.80015715129699805</v>
      </c>
      <c r="Y56" s="1613">
        <f>[70]СВОД!Y25</f>
        <v>0.80015715129699805</v>
      </c>
      <c r="Z56" s="1613">
        <f>[70]СВОД!Z25</f>
        <v>0.91260192522027006</v>
      </c>
      <c r="AA56" s="1613">
        <f>[70]СВОД!AA25</f>
        <v>1.2909271996505076</v>
      </c>
      <c r="AB56" s="1613">
        <f>[70]СВОД!AB25</f>
        <v>1.2909271996505076</v>
      </c>
      <c r="AC56" s="1613" t="s">
        <v>447</v>
      </c>
      <c r="AD56" s="1614">
        <f>[70]СВОД!AD25</f>
        <v>1.4270524386792449</v>
      </c>
      <c r="AE56" s="1614">
        <f>[70]СВОД!AE25</f>
        <v>1.4270524386792449</v>
      </c>
      <c r="AF56" s="1614">
        <f>[70]СВОД!AF25</f>
        <v>1.0641748180290136</v>
      </c>
      <c r="AG56" s="1614">
        <f>[70]СВОД!AG25</f>
        <v>0.5606188023355263</v>
      </c>
      <c r="AH56" s="1614">
        <f>[70]СВОД!AH25</f>
        <v>0.5606188023355263</v>
      </c>
      <c r="AI56" s="1587" t="s">
        <v>967</v>
      </c>
      <c r="AJ56" s="1591" t="s">
        <v>956</v>
      </c>
      <c r="AK56" s="1613" t="s">
        <v>447</v>
      </c>
      <c r="AL56" s="1613">
        <f>[70]СВОД!F25</f>
        <v>2.7989497152368994</v>
      </c>
      <c r="AM56" s="1613">
        <f>[70]СВОД!G25</f>
        <v>2.7989497152368994</v>
      </c>
      <c r="AN56" s="1613">
        <f>[70]СВОД!H25</f>
        <v>2.3590759766943981</v>
      </c>
      <c r="AO56" s="1613">
        <f>[70]СВОД!I25</f>
        <v>2.1584302778156488</v>
      </c>
      <c r="AP56" s="1613">
        <f>[70]СВОД!J25</f>
        <v>2.1584302778156488</v>
      </c>
      <c r="AQ56" s="1613" t="s">
        <v>447</v>
      </c>
      <c r="AR56" s="1614">
        <f>[70]СВОД!L25</f>
        <v>4.9918294304999993</v>
      </c>
      <c r="AS56" s="1614">
        <f>[70]СВОД!M25</f>
        <v>4.9918294304999993</v>
      </c>
      <c r="AT56" s="1614">
        <f>[70]СВОД!N25</f>
        <v>2.750891904605</v>
      </c>
      <c r="AU56" s="1614">
        <f>[70]СВОД!O25</f>
        <v>0.93735463750499992</v>
      </c>
      <c r="AV56" s="1614">
        <f>[70]СВОД!P25</f>
        <v>0.93735463750499992</v>
      </c>
      <c r="AW56" s="1534"/>
    </row>
    <row r="57" spans="1:49" s="1589" customFormat="1" ht="36" customHeight="1">
      <c r="A57" s="1587" t="s">
        <v>968</v>
      </c>
      <c r="B57" s="1595" t="str">
        <f>Лист1!B58</f>
        <v>Участок тепловой сети на ДС от У81 до У82</v>
      </c>
      <c r="C57" s="1615" t="s">
        <v>447</v>
      </c>
      <c r="D57" s="1615">
        <v>0</v>
      </c>
      <c r="E57" s="1615">
        <v>0</v>
      </c>
      <c r="F57" s="1615">
        <v>0</v>
      </c>
      <c r="G57" s="1615">
        <v>0</v>
      </c>
      <c r="H57" s="1615">
        <v>0</v>
      </c>
      <c r="I57" s="1615" t="s">
        <v>447</v>
      </c>
      <c r="J57" s="1615" t="s">
        <v>447</v>
      </c>
      <c r="K57" s="1615" t="s">
        <v>447</v>
      </c>
      <c r="L57" s="1615" t="s">
        <v>447</v>
      </c>
      <c r="M57" s="1615" t="s">
        <v>447</v>
      </c>
      <c r="N57" s="1615" t="s">
        <v>447</v>
      </c>
      <c r="O57" s="1615" t="s">
        <v>447</v>
      </c>
      <c r="P57" s="1615" t="s">
        <v>447</v>
      </c>
      <c r="Q57" s="1615" t="s">
        <v>447</v>
      </c>
      <c r="R57" s="1615" t="s">
        <v>447</v>
      </c>
      <c r="S57" s="1615" t="s">
        <v>447</v>
      </c>
      <c r="T57" s="1615" t="s">
        <v>447</v>
      </c>
      <c r="U57" s="1587" t="s">
        <v>968</v>
      </c>
      <c r="V57" s="1595" t="s">
        <v>958</v>
      </c>
      <c r="W57" s="1613" t="s">
        <v>447</v>
      </c>
      <c r="X57" s="1613">
        <f>[70]СВОД!X26</f>
        <v>2.2652895620070144</v>
      </c>
      <c r="Y57" s="1613">
        <f>[70]СВОД!Y26</f>
        <v>2.2652895620070144</v>
      </c>
      <c r="Z57" s="1613">
        <f>[70]СВОД!Z26</f>
        <v>1.8297786468823538</v>
      </c>
      <c r="AA57" s="1613">
        <f>[70]СВОД!AA26</f>
        <v>1.2360890195392524</v>
      </c>
      <c r="AB57" s="1613">
        <f>[70]СВОД!AB26</f>
        <v>1.2360890195392524</v>
      </c>
      <c r="AC57" s="1613" t="s">
        <v>447</v>
      </c>
      <c r="AD57" s="1614">
        <f>[70]СВОД!AD26</f>
        <v>0.80984875556982339</v>
      </c>
      <c r="AE57" s="1614">
        <f>[70]СВОД!AE26</f>
        <v>0.80984875556982339</v>
      </c>
      <c r="AF57" s="1614">
        <f>[70]СВОД!AF26</f>
        <v>0.80984875556982339</v>
      </c>
      <c r="AG57" s="1614">
        <f>[70]СВОД!AG26</f>
        <v>0.80984875556982339</v>
      </c>
      <c r="AH57" s="1614">
        <f>[70]СВОД!AH26</f>
        <v>0.80984875556982339</v>
      </c>
      <c r="AI57" s="1587" t="s">
        <v>968</v>
      </c>
      <c r="AJ57" s="1591" t="s">
        <v>958</v>
      </c>
      <c r="AK57" s="1613" t="s">
        <v>447</v>
      </c>
      <c r="AL57" s="1613">
        <f>[70]СВОД!F26</f>
        <v>16.935304765564439</v>
      </c>
      <c r="AM57" s="1613">
        <f>[70]СВОД!G26</f>
        <v>16.935304765564439</v>
      </c>
      <c r="AN57" s="1613">
        <f>[70]СВОД!H26</f>
        <v>13.679425164092477</v>
      </c>
      <c r="AO57" s="1613">
        <f>[70]СВОД!I26</f>
        <v>9.241001510075451</v>
      </c>
      <c r="AP57" s="1613">
        <f>[70]СВОД!J26</f>
        <v>9.241001510075451</v>
      </c>
      <c r="AQ57" s="1613" t="s">
        <v>447</v>
      </c>
      <c r="AR57" s="1614">
        <f>[70]СВОД!L26</f>
        <v>6.0544292966399995</v>
      </c>
      <c r="AS57" s="1614">
        <f>[70]СВОД!M26</f>
        <v>6.0544292966399995</v>
      </c>
      <c r="AT57" s="1614">
        <f>[70]СВОД!N26</f>
        <v>6.0544292966399995</v>
      </c>
      <c r="AU57" s="1614">
        <f>[70]СВОД!O26</f>
        <v>6.0544292966399995</v>
      </c>
      <c r="AV57" s="1614">
        <f>[70]СВОД!P26</f>
        <v>6.0544292966399995</v>
      </c>
      <c r="AW57" s="1534"/>
    </row>
    <row r="58" spans="1:49" ht="32.25" customHeight="1">
      <c r="A58" s="1587">
        <f>A19+1</f>
        <v>3</v>
      </c>
      <c r="B58" s="1592" t="s">
        <v>942</v>
      </c>
      <c r="C58" s="1615" t="s">
        <v>447</v>
      </c>
      <c r="D58" s="1615">
        <v>0</v>
      </c>
      <c r="E58" s="1615">
        <v>0</v>
      </c>
      <c r="F58" s="1615">
        <v>0</v>
      </c>
      <c r="G58" s="1615">
        <v>0</v>
      </c>
      <c r="H58" s="1615">
        <v>0</v>
      </c>
      <c r="I58" s="1615" t="s">
        <v>447</v>
      </c>
      <c r="J58" s="1615">
        <v>0</v>
      </c>
      <c r="K58" s="1615">
        <v>0</v>
      </c>
      <c r="L58" s="1615">
        <v>0</v>
      </c>
      <c r="M58" s="1615">
        <v>0</v>
      </c>
      <c r="N58" s="1615">
        <v>0</v>
      </c>
      <c r="O58" s="1616" t="s">
        <v>447</v>
      </c>
      <c r="P58" s="1616">
        <v>166.8</v>
      </c>
      <c r="Q58" s="1616">
        <v>165.1</v>
      </c>
      <c r="R58" s="1616">
        <v>161.4</v>
      </c>
      <c r="S58" s="1616">
        <v>161.4</v>
      </c>
      <c r="T58" s="1616">
        <v>161.4</v>
      </c>
      <c r="U58" s="1587">
        <v>3</v>
      </c>
      <c r="V58" s="1592" t="s">
        <v>942</v>
      </c>
      <c r="W58" s="1613" t="s">
        <v>447</v>
      </c>
      <c r="X58" s="1613">
        <v>1.9658227848101264</v>
      </c>
      <c r="Y58" s="1613">
        <v>1.9658227848101264</v>
      </c>
      <c r="Z58" s="1613">
        <v>1.9658227848101264</v>
      </c>
      <c r="AA58" s="1613">
        <v>1.9658227848101264</v>
      </c>
      <c r="AB58" s="1613">
        <v>1.9658227848101264</v>
      </c>
      <c r="AC58" s="1613" t="s">
        <v>447</v>
      </c>
      <c r="AD58" s="1613">
        <v>1.07</v>
      </c>
      <c r="AE58" s="1613">
        <v>1.07</v>
      </c>
      <c r="AF58" s="1613">
        <v>1.07</v>
      </c>
      <c r="AG58" s="1613">
        <v>1.07</v>
      </c>
      <c r="AH58" s="1613">
        <v>1.07</v>
      </c>
      <c r="AI58" s="1587">
        <v>3</v>
      </c>
      <c r="AJ58" s="1592" t="s">
        <v>942</v>
      </c>
      <c r="AK58" s="1613" t="s">
        <v>447</v>
      </c>
      <c r="AL58" s="1613">
        <f>'ИП-3'!F97</f>
        <v>15.53</v>
      </c>
      <c r="AM58" s="1613">
        <f>'ИП-3'!G97</f>
        <v>15.53</v>
      </c>
      <c r="AN58" s="1613">
        <f>'ИП-3'!H97</f>
        <v>15.53</v>
      </c>
      <c r="AO58" s="1613">
        <f>'ИП-3'!I97</f>
        <v>15.53</v>
      </c>
      <c r="AP58" s="1613">
        <f>AO58</f>
        <v>15.53</v>
      </c>
      <c r="AQ58" s="1613" t="s">
        <v>447</v>
      </c>
      <c r="AR58" s="1613">
        <f>'ИП-3'!F157</f>
        <v>8.44</v>
      </c>
      <c r="AS58" s="1613">
        <f>'ИП-3'!G157</f>
        <v>8.44</v>
      </c>
      <c r="AT58" s="1613">
        <f>'ИП-3'!H157</f>
        <v>8.44</v>
      </c>
      <c r="AU58" s="1613">
        <f>'ИП-3'!I157</f>
        <v>8.44</v>
      </c>
      <c r="AV58" s="1613">
        <f>AU58</f>
        <v>8.44</v>
      </c>
    </row>
  </sheetData>
  <mergeCells count="106">
    <mergeCell ref="AR51:AV51"/>
    <mergeCell ref="V49:V52"/>
    <mergeCell ref="W49:AH49"/>
    <mergeCell ref="AI49:AI52"/>
    <mergeCell ref="AJ49:AJ52"/>
    <mergeCell ref="AK49:AV49"/>
    <mergeCell ref="W50:AB50"/>
    <mergeCell ref="AC50:AH50"/>
    <mergeCell ref="AK50:AP50"/>
    <mergeCell ref="AQ50:AV50"/>
    <mergeCell ref="W51:W52"/>
    <mergeCell ref="X51:AB51"/>
    <mergeCell ref="AC51:AC52"/>
    <mergeCell ref="AD51:AH51"/>
    <mergeCell ref="AK51:AK52"/>
    <mergeCell ref="AL51:AP51"/>
    <mergeCell ref="AQ51:AQ52"/>
    <mergeCell ref="A49:A52"/>
    <mergeCell ref="B49:B52"/>
    <mergeCell ref="C49:N49"/>
    <mergeCell ref="O49:T49"/>
    <mergeCell ref="U49:U52"/>
    <mergeCell ref="C50:H50"/>
    <mergeCell ref="I50:N50"/>
    <mergeCell ref="O50:T50"/>
    <mergeCell ref="C51:C52"/>
    <mergeCell ref="D51:H51"/>
    <mergeCell ref="I51:I52"/>
    <mergeCell ref="J51:N51"/>
    <mergeCell ref="O51:O52"/>
    <mergeCell ref="P51:T51"/>
    <mergeCell ref="AR32:AV32"/>
    <mergeCell ref="V30:V33"/>
    <mergeCell ref="W30:AH30"/>
    <mergeCell ref="AI30:AI33"/>
    <mergeCell ref="AJ30:AJ33"/>
    <mergeCell ref="AK30:AV30"/>
    <mergeCell ref="W31:AB31"/>
    <mergeCell ref="AC31:AH31"/>
    <mergeCell ref="AK31:AP31"/>
    <mergeCell ref="AQ31:AV31"/>
    <mergeCell ref="W32:W33"/>
    <mergeCell ref="X32:AB32"/>
    <mergeCell ref="AC32:AC33"/>
    <mergeCell ref="AD32:AH32"/>
    <mergeCell ref="AK32:AK33"/>
    <mergeCell ref="AL32:AP32"/>
    <mergeCell ref="AQ32:AQ33"/>
    <mergeCell ref="A30:A33"/>
    <mergeCell ref="B30:B33"/>
    <mergeCell ref="C30:N30"/>
    <mergeCell ref="O30:T30"/>
    <mergeCell ref="U30:U33"/>
    <mergeCell ref="C31:H31"/>
    <mergeCell ref="I31:N31"/>
    <mergeCell ref="O31:T31"/>
    <mergeCell ref="C32:C33"/>
    <mergeCell ref="D32:H32"/>
    <mergeCell ref="I32:I33"/>
    <mergeCell ref="J32:N32"/>
    <mergeCell ref="O32:O33"/>
    <mergeCell ref="P32:T32"/>
    <mergeCell ref="A10:T10"/>
    <mergeCell ref="A11:T11"/>
    <mergeCell ref="A12:T12"/>
    <mergeCell ref="U9:AH9"/>
    <mergeCell ref="U10:AH10"/>
    <mergeCell ref="U11:AH11"/>
    <mergeCell ref="U12:AH12"/>
    <mergeCell ref="AI9:AV9"/>
    <mergeCell ref="AI10:AV10"/>
    <mergeCell ref="AI11:AV11"/>
    <mergeCell ref="AI12:AV12"/>
    <mergeCell ref="A13:A16"/>
    <mergeCell ref="B13:B16"/>
    <mergeCell ref="AD15:AH15"/>
    <mergeCell ref="AL15:AP15"/>
    <mergeCell ref="X15:AB15"/>
    <mergeCell ref="AK15:AK16"/>
    <mergeCell ref="C13:N13"/>
    <mergeCell ref="O14:T14"/>
    <mergeCell ref="W14:AB14"/>
    <mergeCell ref="AQ14:AV14"/>
    <mergeCell ref="C15:C16"/>
    <mergeCell ref="I15:I16"/>
    <mergeCell ref="O15:O16"/>
    <mergeCell ref="W15:W16"/>
    <mergeCell ref="I14:N14"/>
    <mergeCell ref="I8:AV8"/>
    <mergeCell ref="AC15:AC16"/>
    <mergeCell ref="AQ15:AQ16"/>
    <mergeCell ref="AR15:AV15"/>
    <mergeCell ref="AC14:AH14"/>
    <mergeCell ref="C14:H14"/>
    <mergeCell ref="AK14:AP14"/>
    <mergeCell ref="D15:H15"/>
    <mergeCell ref="J15:N15"/>
    <mergeCell ref="P15:T15"/>
    <mergeCell ref="AI13:AI16"/>
    <mergeCell ref="AJ13:AJ16"/>
    <mergeCell ref="AK13:AV13"/>
    <mergeCell ref="O13:T13"/>
    <mergeCell ref="U13:U16"/>
    <mergeCell ref="V13:V16"/>
    <mergeCell ref="W13:AH13"/>
    <mergeCell ref="A9:T9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rowBreaks count="2" manualBreakCount="2">
    <brk id="24" max="47" man="1"/>
    <brk id="43" max="47" man="1"/>
  </rowBreaks>
  <colBreaks count="2" manualBreakCount="2">
    <brk id="20" max="37" man="1"/>
    <brk id="34" max="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234"/>
  <sheetViews>
    <sheetView tabSelected="1" view="pageBreakPreview" zoomScale="60" zoomScaleNormal="86" workbookViewId="0">
      <pane xSplit="2" ySplit="17" topLeftCell="C168" activePane="bottomRight" state="frozen"/>
      <selection pane="topRight" activeCell="C1" sqref="C1"/>
      <selection pane="bottomLeft" activeCell="A11" sqref="A11"/>
      <selection pane="bottomRight" activeCell="E196" sqref="E196"/>
    </sheetView>
  </sheetViews>
  <sheetFormatPr defaultColWidth="9.140625" defaultRowHeight="15"/>
  <cols>
    <col min="1" max="1" width="10.7109375" style="1207" customWidth="1"/>
    <col min="2" max="2" width="32.28515625" customWidth="1"/>
    <col min="3" max="10" width="15" customWidth="1"/>
    <col min="11" max="11" width="10.7109375" style="1207" customWidth="1"/>
    <col min="12" max="12" width="32.28515625" customWidth="1"/>
    <col min="13" max="20" width="15" customWidth="1"/>
    <col min="21" max="21" width="10.7109375" style="1207" customWidth="1"/>
    <col min="22" max="22" width="32.28515625" customWidth="1"/>
    <col min="23" max="25" width="15" customWidth="1"/>
  </cols>
  <sheetData>
    <row r="1" spans="1:25">
      <c r="J1" s="1535" t="s">
        <v>1040</v>
      </c>
      <c r="T1" s="1535" t="s">
        <v>1039</v>
      </c>
      <c r="Y1" s="1535" t="s">
        <v>1039</v>
      </c>
    </row>
    <row r="2" spans="1:25">
      <c r="J2" s="1535" t="s">
        <v>1041</v>
      </c>
      <c r="T2" s="1535" t="s">
        <v>1041</v>
      </c>
      <c r="Y2" s="1535" t="s">
        <v>1041</v>
      </c>
    </row>
    <row r="3" spans="1:25">
      <c r="J3" s="1536"/>
      <c r="T3" s="1536"/>
      <c r="Y3" s="1536"/>
    </row>
    <row r="4" spans="1:25">
      <c r="J4" s="1535" t="s">
        <v>1023</v>
      </c>
      <c r="T4" s="1535" t="s">
        <v>1023</v>
      </c>
      <c r="Y4" s="1535" t="s">
        <v>1023</v>
      </c>
    </row>
    <row r="5" spans="1:25">
      <c r="J5" s="1535" t="s">
        <v>1014</v>
      </c>
      <c r="T5" s="1535" t="s">
        <v>1014</v>
      </c>
      <c r="Y5" s="1535" t="s">
        <v>1014</v>
      </c>
    </row>
    <row r="8" spans="1:25" ht="20.25" customHeight="1">
      <c r="A8" s="1510"/>
      <c r="B8" s="972"/>
      <c r="C8" s="1596"/>
      <c r="D8" s="1596"/>
      <c r="E8" s="1596"/>
      <c r="F8" s="1596"/>
      <c r="G8" s="1596"/>
      <c r="H8" s="1596"/>
      <c r="I8" s="1597"/>
      <c r="J8" s="1541" t="s">
        <v>564</v>
      </c>
      <c r="K8" s="1542"/>
      <c r="L8" s="972"/>
      <c r="M8" s="1599"/>
      <c r="N8" s="1599"/>
      <c r="O8" s="1599"/>
      <c r="P8" s="1599"/>
      <c r="Q8" s="1599"/>
      <c r="R8" s="1599"/>
      <c r="S8" s="1599"/>
      <c r="T8" s="1541" t="s">
        <v>564</v>
      </c>
      <c r="U8" s="1542"/>
      <c r="V8" s="972"/>
      <c r="W8" s="1599"/>
      <c r="X8" s="1599"/>
      <c r="Y8" s="1541" t="s">
        <v>564</v>
      </c>
    </row>
    <row r="9" spans="1:25" ht="10.5" customHeight="1">
      <c r="A9" s="1510"/>
      <c r="B9" s="972"/>
      <c r="C9" s="972"/>
      <c r="D9" s="972"/>
      <c r="E9" s="1678"/>
      <c r="F9" s="1678"/>
      <c r="G9" s="1678"/>
      <c r="H9" s="1678"/>
      <c r="I9" s="1678"/>
      <c r="J9" s="1678"/>
      <c r="K9" s="1678"/>
      <c r="L9" s="1678"/>
      <c r="M9" s="1678"/>
      <c r="N9" s="1678"/>
      <c r="O9" s="1678"/>
      <c r="P9" s="1678"/>
      <c r="Q9" s="1678"/>
      <c r="R9" s="1678"/>
      <c r="S9" s="1678"/>
      <c r="T9" s="1678"/>
      <c r="U9" s="1678"/>
      <c r="V9" s="1678"/>
      <c r="W9" s="1678"/>
      <c r="X9" s="1678"/>
      <c r="Y9" s="1678"/>
    </row>
    <row r="10" spans="1:25" ht="17.25" customHeight="1">
      <c r="A10" s="1598" t="s">
        <v>1024</v>
      </c>
      <c r="B10" s="1598"/>
      <c r="C10" s="1598"/>
      <c r="D10" s="1598"/>
      <c r="E10" s="1598"/>
      <c r="F10" s="1598"/>
      <c r="G10" s="1598"/>
      <c r="H10" s="1598"/>
      <c r="I10" s="1598"/>
      <c r="J10" s="1598"/>
      <c r="K10" s="1598"/>
      <c r="L10" s="1598"/>
      <c r="M10" s="1598"/>
      <c r="N10" s="1598"/>
      <c r="O10" s="1598"/>
      <c r="P10" s="1598"/>
      <c r="Q10" s="1598"/>
      <c r="R10" s="1598"/>
      <c r="S10" s="1598"/>
      <c r="T10" s="1598"/>
      <c r="U10" s="1598"/>
      <c r="V10" s="1598"/>
      <c r="W10" s="1598"/>
      <c r="X10" s="1598"/>
      <c r="Y10" s="1598"/>
    </row>
    <row r="11" spans="1:25" ht="13.5" customHeight="1">
      <c r="A11" s="1599"/>
      <c r="B11" s="1599"/>
      <c r="C11" s="1599"/>
      <c r="D11" s="1599"/>
      <c r="E11" s="1599"/>
      <c r="F11" s="1599"/>
      <c r="G11" s="1599"/>
      <c r="H11" s="1599"/>
      <c r="I11" s="1599"/>
      <c r="J11" s="1599"/>
      <c r="K11" s="1599"/>
      <c r="L11" s="1599"/>
      <c r="M11" s="1599"/>
      <c r="N11" s="1599"/>
      <c r="O11" s="1599"/>
      <c r="P11" s="1599"/>
      <c r="Q11" s="1599"/>
      <c r="R11" s="1599"/>
      <c r="S11" s="1599"/>
      <c r="T11" s="1599"/>
      <c r="U11" s="1599"/>
      <c r="V11" s="1599"/>
      <c r="W11" s="1599"/>
      <c r="X11" s="1599"/>
      <c r="Y11" s="1599"/>
    </row>
    <row r="12" spans="1:25" ht="16.5" customHeight="1">
      <c r="A12" s="1547" t="str">
        <f>'ИП-3'!A12:J12</f>
        <v>ООО "ИнвестЭнерго"</v>
      </c>
      <c r="B12" s="1547"/>
      <c r="C12" s="1547"/>
      <c r="D12" s="1547"/>
      <c r="E12" s="1547"/>
      <c r="F12" s="1547"/>
      <c r="G12" s="1547"/>
      <c r="H12" s="1547"/>
      <c r="I12" s="1547"/>
      <c r="J12" s="1547"/>
      <c r="K12" s="1547"/>
      <c r="L12" s="1547"/>
      <c r="M12" s="1547"/>
      <c r="N12" s="1547"/>
      <c r="O12" s="1547"/>
      <c r="P12" s="1547"/>
      <c r="Q12" s="1547"/>
      <c r="R12" s="1547"/>
      <c r="S12" s="1547"/>
      <c r="T12" s="1547"/>
      <c r="U12" s="1547"/>
      <c r="V12" s="1547"/>
      <c r="W12" s="1547"/>
      <c r="X12" s="1547"/>
      <c r="Y12" s="1547"/>
    </row>
    <row r="13" spans="1:25" ht="19.5" customHeight="1">
      <c r="A13" s="981" t="str">
        <f>'ИП-3'!A13:J13</f>
        <v>(наименование регулируемой организации)</v>
      </c>
      <c r="B13" s="981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1"/>
      <c r="P13" s="981"/>
      <c r="Q13" s="981"/>
      <c r="R13" s="981"/>
      <c r="S13" s="981"/>
      <c r="T13" s="981"/>
      <c r="U13" s="981"/>
      <c r="V13" s="981"/>
      <c r="W13" s="981"/>
      <c r="X13" s="981"/>
      <c r="Y13" s="981"/>
    </row>
    <row r="14" spans="1:25" s="1194" customFormat="1" ht="19.5" customHeight="1">
      <c r="A14" s="1600" t="str">
        <f>'ИП-3'!A15</f>
        <v>в сфере теплоснабжения на 2022-2036 годы</v>
      </c>
      <c r="B14" s="1600"/>
      <c r="C14" s="1600"/>
      <c r="D14" s="1600"/>
      <c r="E14" s="1600"/>
      <c r="F14" s="1600"/>
      <c r="G14" s="1600"/>
      <c r="H14" s="1600"/>
      <c r="I14" s="1600"/>
      <c r="J14" s="1600"/>
      <c r="K14" s="1600"/>
      <c r="L14" s="1600"/>
      <c r="M14" s="1600"/>
      <c r="N14" s="1600"/>
      <c r="O14" s="1600"/>
      <c r="P14" s="1600"/>
      <c r="Q14" s="1600"/>
      <c r="R14" s="1600"/>
      <c r="S14" s="1600"/>
      <c r="T14" s="1600"/>
      <c r="U14" s="1600"/>
      <c r="V14" s="1600"/>
      <c r="W14" s="1600"/>
      <c r="X14" s="1600"/>
      <c r="Y14" s="1600"/>
    </row>
    <row r="15" spans="1:25" ht="18" customHeight="1">
      <c r="A15" s="1681" t="s">
        <v>360</v>
      </c>
      <c r="B15" s="1681" t="s">
        <v>519</v>
      </c>
      <c r="C15" s="1681" t="s">
        <v>565</v>
      </c>
      <c r="D15" s="1681"/>
      <c r="E15" s="1681"/>
      <c r="F15" s="1681"/>
      <c r="G15" s="1681"/>
      <c r="H15" s="1681"/>
      <c r="I15" s="1681"/>
      <c r="J15" s="1681"/>
      <c r="K15" s="1681" t="s">
        <v>360</v>
      </c>
      <c r="L15" s="1681" t="s">
        <v>519</v>
      </c>
      <c r="M15" s="1681" t="s">
        <v>565</v>
      </c>
      <c r="N15" s="1681"/>
      <c r="O15" s="1681"/>
      <c r="P15" s="1681"/>
      <c r="Q15" s="1681"/>
      <c r="R15" s="1681"/>
      <c r="S15" s="1681"/>
      <c r="T15" s="1681"/>
      <c r="U15" s="1681" t="s">
        <v>360</v>
      </c>
      <c r="V15" s="1681" t="s">
        <v>519</v>
      </c>
      <c r="W15" s="1601"/>
      <c r="X15" s="1601"/>
      <c r="Y15" s="1602"/>
    </row>
    <row r="16" spans="1:25" ht="29.25" customHeight="1">
      <c r="A16" s="1681"/>
      <c r="B16" s="1681"/>
      <c r="C16" s="1681" t="s">
        <v>235</v>
      </c>
      <c r="D16" s="1681" t="s">
        <v>566</v>
      </c>
      <c r="E16" s="1681"/>
      <c r="F16" s="1681" t="s">
        <v>842</v>
      </c>
      <c r="G16" s="1681"/>
      <c r="H16" s="1681"/>
      <c r="I16" s="1681"/>
      <c r="J16" s="1681"/>
      <c r="K16" s="1681"/>
      <c r="L16" s="1681"/>
      <c r="M16" s="1682" t="s">
        <v>842</v>
      </c>
      <c r="N16" s="1683"/>
      <c r="O16" s="1683"/>
      <c r="P16" s="1683"/>
      <c r="Q16" s="1683"/>
      <c r="R16" s="1683"/>
      <c r="S16" s="1683"/>
      <c r="T16" s="1601"/>
      <c r="U16" s="1681"/>
      <c r="V16" s="1681"/>
      <c r="W16" s="1601"/>
      <c r="X16" s="1602"/>
      <c r="Y16" s="1679" t="s">
        <v>651</v>
      </c>
    </row>
    <row r="17" spans="1:25" ht="47.25">
      <c r="A17" s="1681"/>
      <c r="B17" s="1681"/>
      <c r="C17" s="1681"/>
      <c r="D17" s="1538" t="s">
        <v>567</v>
      </c>
      <c r="E17" s="1538" t="s">
        <v>568</v>
      </c>
      <c r="F17" s="1538">
        <v>2022</v>
      </c>
      <c r="G17" s="1538">
        <v>2023</v>
      </c>
      <c r="H17" s="1538">
        <f t="shared" ref="H17:T17" si="0">G17+1</f>
        <v>2024</v>
      </c>
      <c r="I17" s="1538">
        <f t="shared" si="0"/>
        <v>2025</v>
      </c>
      <c r="J17" s="1538">
        <f t="shared" si="0"/>
        <v>2026</v>
      </c>
      <c r="K17" s="1681"/>
      <c r="L17" s="1681"/>
      <c r="M17" s="1543">
        <f>J17+1</f>
        <v>2027</v>
      </c>
      <c r="N17" s="1509">
        <f t="shared" si="0"/>
        <v>2028</v>
      </c>
      <c r="O17" s="1509">
        <f t="shared" si="0"/>
        <v>2029</v>
      </c>
      <c r="P17" s="1509">
        <f t="shared" si="0"/>
        <v>2030</v>
      </c>
      <c r="Q17" s="1509">
        <f t="shared" si="0"/>
        <v>2031</v>
      </c>
      <c r="R17" s="1509">
        <f t="shared" si="0"/>
        <v>2032</v>
      </c>
      <c r="S17" s="1509">
        <f t="shared" si="0"/>
        <v>2033</v>
      </c>
      <c r="T17" s="1509">
        <f t="shared" si="0"/>
        <v>2034</v>
      </c>
      <c r="U17" s="1681"/>
      <c r="V17" s="1681"/>
      <c r="W17" s="1509">
        <f t="shared" ref="W17" si="1">T17+1</f>
        <v>2035</v>
      </c>
      <c r="X17" s="1509">
        <f t="shared" ref="X17" si="2">W17+1</f>
        <v>2036</v>
      </c>
      <c r="Y17" s="1680"/>
    </row>
    <row r="18" spans="1:25" ht="15" customHeight="1">
      <c r="A18" s="1509">
        <v>1</v>
      </c>
      <c r="B18" s="1509">
        <v>2</v>
      </c>
      <c r="C18" s="1509">
        <v>3</v>
      </c>
      <c r="D18" s="1509">
        <v>4</v>
      </c>
      <c r="E18" s="1509">
        <v>5</v>
      </c>
      <c r="F18" s="1509">
        <v>6</v>
      </c>
      <c r="G18" s="1509">
        <v>7</v>
      </c>
      <c r="H18" s="1509">
        <v>8</v>
      </c>
      <c r="I18" s="1509">
        <v>9</v>
      </c>
      <c r="J18" s="1509">
        <v>10</v>
      </c>
      <c r="K18" s="1538">
        <v>1</v>
      </c>
      <c r="L18" s="1538">
        <v>2</v>
      </c>
      <c r="M18" s="1509">
        <v>11</v>
      </c>
      <c r="N18" s="1509">
        <v>12</v>
      </c>
      <c r="O18" s="1509">
        <v>13</v>
      </c>
      <c r="P18" s="1509">
        <v>14</v>
      </c>
      <c r="Q18" s="1509">
        <v>15</v>
      </c>
      <c r="R18" s="1509">
        <v>16</v>
      </c>
      <c r="S18" s="1509">
        <v>17</v>
      </c>
      <c r="T18" s="1509">
        <v>18</v>
      </c>
      <c r="U18" s="1538">
        <v>1</v>
      </c>
      <c r="V18" s="1538">
        <v>2</v>
      </c>
      <c r="W18" s="1509">
        <v>19</v>
      </c>
      <c r="X18" s="1509">
        <v>20</v>
      </c>
      <c r="Y18" s="1509">
        <f>COLUMN()</f>
        <v>25</v>
      </c>
    </row>
    <row r="19" spans="1:25" ht="15.75" customHeight="1">
      <c r="A19" s="1681" t="s">
        <v>569</v>
      </c>
      <c r="B19" s="1681"/>
      <c r="C19" s="1681"/>
      <c r="D19" s="1681"/>
      <c r="E19" s="1681"/>
      <c r="F19" s="1681"/>
      <c r="G19" s="1681"/>
      <c r="H19" s="1681"/>
      <c r="I19" s="1681"/>
      <c r="J19" s="1681"/>
      <c r="K19" s="1681" t="s">
        <v>569</v>
      </c>
      <c r="L19" s="1681"/>
      <c r="M19" s="1681"/>
      <c r="N19" s="1681"/>
      <c r="O19" s="1681"/>
      <c r="P19" s="1681"/>
      <c r="Q19" s="1681"/>
      <c r="R19" s="1681"/>
      <c r="S19" s="1681"/>
      <c r="T19" s="1681"/>
      <c r="U19" s="1682" t="s">
        <v>569</v>
      </c>
      <c r="V19" s="1683"/>
      <c r="W19" s="1683"/>
      <c r="X19" s="1683"/>
      <c r="Y19" s="1683"/>
    </row>
    <row r="20" spans="1:25" s="1035" customFormat="1" ht="15.75">
      <c r="A20" s="1202" t="s">
        <v>25</v>
      </c>
      <c r="B20" s="1203" t="s">
        <v>570</v>
      </c>
      <c r="C20" s="1204">
        <v>0</v>
      </c>
      <c r="D20" s="1204">
        <v>0</v>
      </c>
      <c r="E20" s="1204">
        <v>0</v>
      </c>
      <c r="F20" s="1204">
        <v>0</v>
      </c>
      <c r="G20" s="1204">
        <v>0</v>
      </c>
      <c r="H20" s="1204">
        <v>0</v>
      </c>
      <c r="I20" s="1204">
        <v>0</v>
      </c>
      <c r="J20" s="1204">
        <v>0</v>
      </c>
      <c r="K20" s="1202" t="s">
        <v>25</v>
      </c>
      <c r="L20" s="1203" t="s">
        <v>570</v>
      </c>
      <c r="M20" s="1204">
        <v>0</v>
      </c>
      <c r="N20" s="1204">
        <v>0</v>
      </c>
      <c r="O20" s="1204">
        <v>0</v>
      </c>
      <c r="P20" s="1204">
        <v>0</v>
      </c>
      <c r="Q20" s="1204">
        <v>0</v>
      </c>
      <c r="R20" s="1204">
        <v>0</v>
      </c>
      <c r="S20" s="1204">
        <v>0</v>
      </c>
      <c r="T20" s="1204">
        <v>0</v>
      </c>
      <c r="U20" s="1202" t="s">
        <v>25</v>
      </c>
      <c r="V20" s="1203" t="s">
        <v>570</v>
      </c>
      <c r="W20" s="1204">
        <v>0</v>
      </c>
      <c r="X20" s="1204">
        <v>0</v>
      </c>
      <c r="Y20" s="1204"/>
    </row>
    <row r="21" spans="1:25" ht="15.75">
      <c r="A21" s="1493" t="s">
        <v>61</v>
      </c>
      <c r="B21" s="1493" t="s">
        <v>571</v>
      </c>
      <c r="C21" s="1493">
        <v>0</v>
      </c>
      <c r="D21" s="1493">
        <v>0</v>
      </c>
      <c r="E21" s="1493">
        <v>0</v>
      </c>
      <c r="F21" s="1493">
        <v>0</v>
      </c>
      <c r="G21" s="1493">
        <v>0</v>
      </c>
      <c r="H21" s="1493">
        <v>0</v>
      </c>
      <c r="I21" s="1493">
        <v>0</v>
      </c>
      <c r="J21" s="1493">
        <v>0</v>
      </c>
      <c r="K21" s="1546" t="s">
        <v>61</v>
      </c>
      <c r="L21" s="1546" t="s">
        <v>571</v>
      </c>
      <c r="M21" s="1493">
        <v>0</v>
      </c>
      <c r="N21" s="1493">
        <v>0</v>
      </c>
      <c r="O21" s="1493">
        <v>0</v>
      </c>
      <c r="P21" s="1493">
        <v>0</v>
      </c>
      <c r="Q21" s="1493">
        <v>0</v>
      </c>
      <c r="R21" s="1493">
        <v>0</v>
      </c>
      <c r="S21" s="1493">
        <v>0</v>
      </c>
      <c r="T21" s="1493">
        <v>0</v>
      </c>
      <c r="U21" s="1546" t="s">
        <v>61</v>
      </c>
      <c r="V21" s="1546" t="s">
        <v>571</v>
      </c>
      <c r="W21" s="1493">
        <v>0</v>
      </c>
      <c r="X21" s="1493">
        <v>0</v>
      </c>
      <c r="Y21" s="1205"/>
    </row>
    <row r="22" spans="1:25" ht="31.5">
      <c r="A22" s="1493" t="s">
        <v>81</v>
      </c>
      <c r="B22" s="1493" t="s">
        <v>572</v>
      </c>
      <c r="C22" s="1493">
        <v>0</v>
      </c>
      <c r="D22" s="1493">
        <v>0</v>
      </c>
      <c r="E22" s="1493">
        <v>0</v>
      </c>
      <c r="F22" s="1493">
        <v>0</v>
      </c>
      <c r="G22" s="1493">
        <v>0</v>
      </c>
      <c r="H22" s="1493">
        <v>0</v>
      </c>
      <c r="I22" s="1493">
        <v>0</v>
      </c>
      <c r="J22" s="1493">
        <v>0</v>
      </c>
      <c r="K22" s="1546" t="s">
        <v>81</v>
      </c>
      <c r="L22" s="1546" t="s">
        <v>572</v>
      </c>
      <c r="M22" s="1493">
        <v>0</v>
      </c>
      <c r="N22" s="1493">
        <v>0</v>
      </c>
      <c r="O22" s="1493">
        <v>0</v>
      </c>
      <c r="P22" s="1493">
        <v>0</v>
      </c>
      <c r="Q22" s="1493">
        <v>0</v>
      </c>
      <c r="R22" s="1493">
        <v>0</v>
      </c>
      <c r="S22" s="1493">
        <v>0</v>
      </c>
      <c r="T22" s="1493">
        <v>0</v>
      </c>
      <c r="U22" s="1546" t="s">
        <v>81</v>
      </c>
      <c r="V22" s="1546" t="s">
        <v>572</v>
      </c>
      <c r="W22" s="1493">
        <v>0</v>
      </c>
      <c r="X22" s="1493">
        <v>0</v>
      </c>
      <c r="Y22" s="1205"/>
    </row>
    <row r="23" spans="1:25" ht="29.25" customHeight="1">
      <c r="A23" s="1493" t="s">
        <v>84</v>
      </c>
      <c r="B23" s="1493" t="s">
        <v>573</v>
      </c>
      <c r="C23" s="1493">
        <v>0</v>
      </c>
      <c r="D23" s="1493">
        <v>0</v>
      </c>
      <c r="E23" s="1493">
        <v>0</v>
      </c>
      <c r="F23" s="1493">
        <v>0</v>
      </c>
      <c r="G23" s="1493">
        <v>0</v>
      </c>
      <c r="H23" s="1493">
        <v>0</v>
      </c>
      <c r="I23" s="1493">
        <v>0</v>
      </c>
      <c r="J23" s="1493">
        <v>0</v>
      </c>
      <c r="K23" s="1546" t="s">
        <v>84</v>
      </c>
      <c r="L23" s="1546" t="s">
        <v>573</v>
      </c>
      <c r="M23" s="1493">
        <v>0</v>
      </c>
      <c r="N23" s="1493">
        <v>0</v>
      </c>
      <c r="O23" s="1493">
        <v>0</v>
      </c>
      <c r="P23" s="1493">
        <v>0</v>
      </c>
      <c r="Q23" s="1493">
        <v>0</v>
      </c>
      <c r="R23" s="1493">
        <v>0</v>
      </c>
      <c r="S23" s="1493">
        <v>0</v>
      </c>
      <c r="T23" s="1493">
        <v>0</v>
      </c>
      <c r="U23" s="1546" t="s">
        <v>84</v>
      </c>
      <c r="V23" s="1546" t="s">
        <v>573</v>
      </c>
      <c r="W23" s="1493">
        <v>0</v>
      </c>
      <c r="X23" s="1493">
        <v>0</v>
      </c>
      <c r="Y23" s="1205"/>
    </row>
    <row r="24" spans="1:25" ht="47.45" customHeight="1">
      <c r="A24" s="1493" t="s">
        <v>89</v>
      </c>
      <c r="B24" s="1493" t="s">
        <v>574</v>
      </c>
      <c r="C24" s="1493">
        <v>0</v>
      </c>
      <c r="D24" s="1493">
        <v>0</v>
      </c>
      <c r="E24" s="1493">
        <v>0</v>
      </c>
      <c r="F24" s="1493">
        <v>0</v>
      </c>
      <c r="G24" s="1493">
        <v>0</v>
      </c>
      <c r="H24" s="1493">
        <v>0</v>
      </c>
      <c r="I24" s="1493">
        <v>0</v>
      </c>
      <c r="J24" s="1493">
        <v>0</v>
      </c>
      <c r="K24" s="1546" t="s">
        <v>89</v>
      </c>
      <c r="L24" s="1546" t="s">
        <v>574</v>
      </c>
      <c r="M24" s="1493">
        <v>0</v>
      </c>
      <c r="N24" s="1493">
        <v>0</v>
      </c>
      <c r="O24" s="1493">
        <v>0</v>
      </c>
      <c r="P24" s="1493">
        <v>0</v>
      </c>
      <c r="Q24" s="1493">
        <v>0</v>
      </c>
      <c r="R24" s="1493">
        <v>0</v>
      </c>
      <c r="S24" s="1493">
        <v>0</v>
      </c>
      <c r="T24" s="1493">
        <v>0</v>
      </c>
      <c r="U24" s="1546" t="s">
        <v>89</v>
      </c>
      <c r="V24" s="1546" t="s">
        <v>574</v>
      </c>
      <c r="W24" s="1493">
        <v>0</v>
      </c>
      <c r="X24" s="1493">
        <v>0</v>
      </c>
      <c r="Y24" s="1205"/>
    </row>
    <row r="25" spans="1:25" s="1035" customFormat="1" ht="15.75">
      <c r="A25" s="1493" t="s">
        <v>28</v>
      </c>
      <c r="B25" s="1493" t="s">
        <v>575</v>
      </c>
      <c r="C25" s="1520">
        <v>46022.514000000003</v>
      </c>
      <c r="D25" s="1520">
        <v>33629.784999999996</v>
      </c>
      <c r="E25" s="1520">
        <v>12392.728999999999</v>
      </c>
      <c r="F25" s="1520">
        <v>0</v>
      </c>
      <c r="G25" s="1520">
        <v>37656.987000000001</v>
      </c>
      <c r="H25" s="1520">
        <v>8365.527</v>
      </c>
      <c r="I25" s="1520">
        <v>0</v>
      </c>
      <c r="J25" s="1520">
        <v>0</v>
      </c>
      <c r="K25" s="1546" t="s">
        <v>28</v>
      </c>
      <c r="L25" s="1546" t="s">
        <v>575</v>
      </c>
      <c r="M25" s="1520">
        <v>0</v>
      </c>
      <c r="N25" s="1520">
        <v>0</v>
      </c>
      <c r="O25" s="1520">
        <v>0</v>
      </c>
      <c r="P25" s="1520">
        <v>0</v>
      </c>
      <c r="Q25" s="1520">
        <v>0</v>
      </c>
      <c r="R25" s="1520">
        <v>0</v>
      </c>
      <c r="S25" s="1520">
        <v>0</v>
      </c>
      <c r="T25" s="1520">
        <v>0</v>
      </c>
      <c r="U25" s="1546" t="s">
        <v>28</v>
      </c>
      <c r="V25" s="1546" t="s">
        <v>575</v>
      </c>
      <c r="W25" s="1520">
        <v>0</v>
      </c>
      <c r="X25" s="1520">
        <v>0</v>
      </c>
      <c r="Y25" s="1204"/>
    </row>
    <row r="26" spans="1:25" ht="15.75">
      <c r="A26" s="1493" t="s">
        <v>326</v>
      </c>
      <c r="B26" s="1493" t="s">
        <v>576</v>
      </c>
      <c r="C26" s="1493">
        <v>0</v>
      </c>
      <c r="D26" s="1493">
        <v>0</v>
      </c>
      <c r="E26" s="1493">
        <v>0</v>
      </c>
      <c r="F26" s="1493">
        <v>0</v>
      </c>
      <c r="G26" s="1493">
        <v>0</v>
      </c>
      <c r="H26" s="1493">
        <v>0</v>
      </c>
      <c r="I26" s="1493">
        <v>0</v>
      </c>
      <c r="J26" s="1493">
        <v>0</v>
      </c>
      <c r="K26" s="1546" t="s">
        <v>326</v>
      </c>
      <c r="L26" s="1546" t="s">
        <v>576</v>
      </c>
      <c r="M26" s="1493">
        <v>0</v>
      </c>
      <c r="N26" s="1493">
        <v>0</v>
      </c>
      <c r="O26" s="1493">
        <v>0</v>
      </c>
      <c r="P26" s="1493">
        <v>0</v>
      </c>
      <c r="Q26" s="1493">
        <v>0</v>
      </c>
      <c r="R26" s="1493">
        <v>0</v>
      </c>
      <c r="S26" s="1493">
        <v>0</v>
      </c>
      <c r="T26" s="1493">
        <v>0</v>
      </c>
      <c r="U26" s="1546" t="s">
        <v>326</v>
      </c>
      <c r="V26" s="1546" t="s">
        <v>576</v>
      </c>
      <c r="W26" s="1493">
        <v>0</v>
      </c>
      <c r="X26" s="1493">
        <v>0</v>
      </c>
      <c r="Y26" s="1492"/>
    </row>
    <row r="27" spans="1:25" ht="15.75">
      <c r="A27" s="1493" t="s">
        <v>396</v>
      </c>
      <c r="B27" s="1493" t="s">
        <v>770</v>
      </c>
      <c r="C27" s="1493">
        <v>46022.514000000003</v>
      </c>
      <c r="D27" s="1493">
        <v>33629.784999999996</v>
      </c>
      <c r="E27" s="1493">
        <v>12392.728999999999</v>
      </c>
      <c r="F27" s="1493">
        <v>0</v>
      </c>
      <c r="G27" s="1493">
        <v>37656.987000000001</v>
      </c>
      <c r="H27" s="1493">
        <v>8365.527</v>
      </c>
      <c r="I27" s="1493">
        <v>0</v>
      </c>
      <c r="J27" s="1493">
        <v>0</v>
      </c>
      <c r="K27" s="1546" t="s">
        <v>396</v>
      </c>
      <c r="L27" s="1546" t="s">
        <v>770</v>
      </c>
      <c r="M27" s="1493">
        <v>0</v>
      </c>
      <c r="N27" s="1493">
        <v>0</v>
      </c>
      <c r="O27" s="1493">
        <v>0</v>
      </c>
      <c r="P27" s="1493">
        <v>0</v>
      </c>
      <c r="Q27" s="1493">
        <v>0</v>
      </c>
      <c r="R27" s="1493">
        <v>0</v>
      </c>
      <c r="S27" s="1493">
        <v>0</v>
      </c>
      <c r="T27" s="1493">
        <v>0</v>
      </c>
      <c r="U27" s="1546" t="s">
        <v>396</v>
      </c>
      <c r="V27" s="1546" t="s">
        <v>770</v>
      </c>
      <c r="W27" s="1493">
        <v>0</v>
      </c>
      <c r="X27" s="1493">
        <v>0</v>
      </c>
      <c r="Y27" s="1205"/>
    </row>
    <row r="28" spans="1:25" ht="45.75" customHeight="1">
      <c r="A28" s="1515" t="s">
        <v>109</v>
      </c>
      <c r="B28" s="1493" t="s">
        <v>685</v>
      </c>
      <c r="C28" s="1493">
        <v>30346.112000000001</v>
      </c>
      <c r="D28" s="1493">
        <v>30346.112000000001</v>
      </c>
      <c r="E28" s="1493">
        <v>0</v>
      </c>
      <c r="F28" s="1493">
        <v>0</v>
      </c>
      <c r="G28" s="1493">
        <v>30346.112000000001</v>
      </c>
      <c r="H28" s="1493">
        <v>0</v>
      </c>
      <c r="I28" s="1493">
        <v>0</v>
      </c>
      <c r="J28" s="1493">
        <v>0</v>
      </c>
      <c r="K28" s="1515" t="s">
        <v>109</v>
      </c>
      <c r="L28" s="1546" t="s">
        <v>685</v>
      </c>
      <c r="M28" s="1493">
        <v>0</v>
      </c>
      <c r="N28" s="1493">
        <v>0</v>
      </c>
      <c r="O28" s="1493">
        <v>0</v>
      </c>
      <c r="P28" s="1493">
        <v>0</v>
      </c>
      <c r="Q28" s="1493">
        <v>0</v>
      </c>
      <c r="R28" s="1493">
        <v>0</v>
      </c>
      <c r="S28" s="1493">
        <v>0</v>
      </c>
      <c r="T28" s="1493">
        <v>0</v>
      </c>
      <c r="U28" s="1515" t="s">
        <v>109</v>
      </c>
      <c r="V28" s="1546" t="s">
        <v>685</v>
      </c>
      <c r="W28" s="1493">
        <v>0</v>
      </c>
      <c r="X28" s="1493">
        <v>0</v>
      </c>
      <c r="Y28" s="1206" t="str">
        <f>'ИП-2'!B30</f>
        <v>2.1</v>
      </c>
    </row>
    <row r="29" spans="1:25" ht="31.5">
      <c r="A29" s="1515" t="s">
        <v>111</v>
      </c>
      <c r="B29" s="1493" t="s">
        <v>686</v>
      </c>
      <c r="C29" s="1493">
        <v>279.90199999999999</v>
      </c>
      <c r="D29" s="1493">
        <v>279.90199999999999</v>
      </c>
      <c r="E29" s="1493">
        <v>0</v>
      </c>
      <c r="F29" s="1493">
        <v>0</v>
      </c>
      <c r="G29" s="1493">
        <v>279.90199999999999</v>
      </c>
      <c r="H29" s="1493">
        <v>0</v>
      </c>
      <c r="I29" s="1493">
        <v>0</v>
      </c>
      <c r="J29" s="1493">
        <v>0</v>
      </c>
      <c r="K29" s="1515" t="s">
        <v>111</v>
      </c>
      <c r="L29" s="1546" t="s">
        <v>686</v>
      </c>
      <c r="M29" s="1493">
        <v>0</v>
      </c>
      <c r="N29" s="1493">
        <v>0</v>
      </c>
      <c r="O29" s="1493">
        <v>0</v>
      </c>
      <c r="P29" s="1493">
        <v>0</v>
      </c>
      <c r="Q29" s="1493">
        <v>0</v>
      </c>
      <c r="R29" s="1493">
        <v>0</v>
      </c>
      <c r="S29" s="1493">
        <v>0</v>
      </c>
      <c r="T29" s="1493">
        <v>0</v>
      </c>
      <c r="U29" s="1515" t="s">
        <v>111</v>
      </c>
      <c r="V29" s="1546" t="s">
        <v>686</v>
      </c>
      <c r="W29" s="1493">
        <v>0</v>
      </c>
      <c r="X29" s="1493">
        <v>0</v>
      </c>
      <c r="Y29" s="1206" t="str">
        <f>'ИП-2'!B31</f>
        <v>2.2</v>
      </c>
    </row>
    <row r="30" spans="1:25">
      <c r="J30" s="1535" t="s">
        <v>1039</v>
      </c>
      <c r="T30" s="1535" t="s">
        <v>1039</v>
      </c>
      <c r="Y30" s="1535" t="s">
        <v>1039</v>
      </c>
    </row>
    <row r="31" spans="1:25">
      <c r="J31" s="1535" t="s">
        <v>1041</v>
      </c>
      <c r="T31" s="1535" t="s">
        <v>1041</v>
      </c>
      <c r="Y31" s="1535" t="s">
        <v>1041</v>
      </c>
    </row>
    <row r="32" spans="1:25">
      <c r="J32" s="1536"/>
      <c r="T32" s="1536"/>
      <c r="Y32" s="1536"/>
    </row>
    <row r="33" spans="1:25">
      <c r="J33" s="1535" t="s">
        <v>1023</v>
      </c>
      <c r="T33" s="1535" t="s">
        <v>1023</v>
      </c>
      <c r="Y33" s="1535" t="s">
        <v>1023</v>
      </c>
    </row>
    <row r="34" spans="1:25">
      <c r="J34" s="1535" t="s">
        <v>1014</v>
      </c>
      <c r="T34" s="1535" t="s">
        <v>1014</v>
      </c>
      <c r="Y34" s="1535" t="s">
        <v>1014</v>
      </c>
    </row>
    <row r="37" spans="1:25" ht="20.25" customHeight="1">
      <c r="A37" s="1542"/>
      <c r="B37" s="972"/>
      <c r="C37" s="1596"/>
      <c r="D37" s="1596"/>
      <c r="E37" s="1596"/>
      <c r="F37" s="1596"/>
      <c r="G37" s="1596"/>
      <c r="H37" s="1596"/>
      <c r="I37" s="1597"/>
      <c r="J37" s="1541" t="s">
        <v>564</v>
      </c>
      <c r="K37" s="1542"/>
      <c r="L37" s="972"/>
      <c r="M37" s="1599"/>
      <c r="N37" s="1599"/>
      <c r="O37" s="1599"/>
      <c r="P37" s="1599"/>
      <c r="Q37" s="1599"/>
      <c r="R37" s="1599"/>
      <c r="S37" s="1599"/>
      <c r="T37" s="1541" t="s">
        <v>564</v>
      </c>
      <c r="U37" s="1542"/>
      <c r="V37" s="972"/>
      <c r="W37" s="1599"/>
      <c r="X37" s="1599"/>
      <c r="Y37" s="1541" t="s">
        <v>564</v>
      </c>
    </row>
    <row r="38" spans="1:25" ht="18" customHeight="1">
      <c r="A38" s="1679" t="s">
        <v>492</v>
      </c>
      <c r="B38" s="1679" t="s">
        <v>519</v>
      </c>
      <c r="C38" s="1682" t="s">
        <v>565</v>
      </c>
      <c r="D38" s="1683"/>
      <c r="E38" s="1683"/>
      <c r="F38" s="1683"/>
      <c r="G38" s="1683"/>
      <c r="H38" s="1683"/>
      <c r="I38" s="1683"/>
      <c r="J38" s="1685"/>
      <c r="K38" s="1679" t="s">
        <v>492</v>
      </c>
      <c r="L38" s="1679" t="s">
        <v>519</v>
      </c>
      <c r="M38" s="1682" t="s">
        <v>565</v>
      </c>
      <c r="N38" s="1683"/>
      <c r="O38" s="1683"/>
      <c r="P38" s="1683"/>
      <c r="Q38" s="1683"/>
      <c r="R38" s="1683"/>
      <c r="S38" s="1683"/>
      <c r="T38" s="1685"/>
      <c r="U38" s="1679" t="s">
        <v>492</v>
      </c>
      <c r="V38" s="1679" t="s">
        <v>519</v>
      </c>
      <c r="W38" s="1601"/>
      <c r="X38" s="1601"/>
      <c r="Y38" s="1602"/>
    </row>
    <row r="39" spans="1:25" ht="29.25" customHeight="1">
      <c r="A39" s="1684"/>
      <c r="B39" s="1684"/>
      <c r="C39" s="1679" t="s">
        <v>235</v>
      </c>
      <c r="D39" s="1682" t="s">
        <v>566</v>
      </c>
      <c r="E39" s="1685"/>
      <c r="F39" s="1682" t="s">
        <v>842</v>
      </c>
      <c r="G39" s="1683"/>
      <c r="H39" s="1683"/>
      <c r="I39" s="1683"/>
      <c r="J39" s="1685"/>
      <c r="K39" s="1684"/>
      <c r="L39" s="1684"/>
      <c r="M39" s="1682" t="s">
        <v>842</v>
      </c>
      <c r="N39" s="1683"/>
      <c r="O39" s="1683"/>
      <c r="P39" s="1683"/>
      <c r="Q39" s="1683"/>
      <c r="R39" s="1683"/>
      <c r="S39" s="1683"/>
      <c r="T39" s="1601"/>
      <c r="U39" s="1684"/>
      <c r="V39" s="1684"/>
      <c r="W39" s="1601"/>
      <c r="X39" s="1602"/>
      <c r="Y39" s="1679" t="s">
        <v>651</v>
      </c>
    </row>
    <row r="40" spans="1:25" ht="47.25">
      <c r="A40" s="1680"/>
      <c r="B40" s="1680"/>
      <c r="C40" s="1680"/>
      <c r="D40" s="1538" t="s">
        <v>567</v>
      </c>
      <c r="E40" s="1538" t="s">
        <v>568</v>
      </c>
      <c r="F40" s="1538">
        <v>2022</v>
      </c>
      <c r="G40" s="1538">
        <v>2023</v>
      </c>
      <c r="H40" s="1538">
        <f t="shared" ref="H40" si="3">G40+1</f>
        <v>2024</v>
      </c>
      <c r="I40" s="1538">
        <f t="shared" ref="I40" si="4">H40+1</f>
        <v>2025</v>
      </c>
      <c r="J40" s="1538">
        <f t="shared" ref="J40" si="5">I40+1</f>
        <v>2026</v>
      </c>
      <c r="K40" s="1680"/>
      <c r="L40" s="1680"/>
      <c r="M40" s="1543">
        <f>J40+1</f>
        <v>2027</v>
      </c>
      <c r="N40" s="1538">
        <f t="shared" ref="N40" si="6">M40+1</f>
        <v>2028</v>
      </c>
      <c r="O40" s="1538">
        <f t="shared" ref="O40" si="7">N40+1</f>
        <v>2029</v>
      </c>
      <c r="P40" s="1538">
        <f t="shared" ref="P40" si="8">O40+1</f>
        <v>2030</v>
      </c>
      <c r="Q40" s="1538">
        <f t="shared" ref="Q40" si="9">P40+1</f>
        <v>2031</v>
      </c>
      <c r="R40" s="1538">
        <f t="shared" ref="R40" si="10">Q40+1</f>
        <v>2032</v>
      </c>
      <c r="S40" s="1538">
        <f t="shared" ref="S40" si="11">R40+1</f>
        <v>2033</v>
      </c>
      <c r="T40" s="1538">
        <f t="shared" ref="T40" si="12">S40+1</f>
        <v>2034</v>
      </c>
      <c r="U40" s="1680"/>
      <c r="V40" s="1680"/>
      <c r="W40" s="1538">
        <f t="shared" ref="W40" si="13">T40+1</f>
        <v>2035</v>
      </c>
      <c r="X40" s="1538">
        <f t="shared" ref="X40" si="14">W40+1</f>
        <v>2036</v>
      </c>
      <c r="Y40" s="1680"/>
    </row>
    <row r="41" spans="1:25" ht="15" customHeight="1">
      <c r="A41" s="1538">
        <v>1</v>
      </c>
      <c r="B41" s="1538">
        <v>2</v>
      </c>
      <c r="C41" s="1538">
        <v>3</v>
      </c>
      <c r="D41" s="1538">
        <v>4</v>
      </c>
      <c r="E41" s="1538">
        <v>5</v>
      </c>
      <c r="F41" s="1538">
        <v>6</v>
      </c>
      <c r="G41" s="1538">
        <v>7</v>
      </c>
      <c r="H41" s="1538">
        <v>8</v>
      </c>
      <c r="I41" s="1538">
        <v>9</v>
      </c>
      <c r="J41" s="1538">
        <v>10</v>
      </c>
      <c r="K41" s="1538">
        <v>1</v>
      </c>
      <c r="L41" s="1538">
        <v>2</v>
      </c>
      <c r="M41" s="1538">
        <v>11</v>
      </c>
      <c r="N41" s="1538">
        <v>12</v>
      </c>
      <c r="O41" s="1538">
        <v>13</v>
      </c>
      <c r="P41" s="1538">
        <v>14</v>
      </c>
      <c r="Q41" s="1538">
        <v>15</v>
      </c>
      <c r="R41" s="1538">
        <v>16</v>
      </c>
      <c r="S41" s="1538">
        <v>17</v>
      </c>
      <c r="T41" s="1538">
        <v>18</v>
      </c>
      <c r="U41" s="1538">
        <v>1</v>
      </c>
      <c r="V41" s="1538">
        <v>2</v>
      </c>
      <c r="W41" s="1538">
        <v>19</v>
      </c>
      <c r="X41" s="1538">
        <v>20</v>
      </c>
      <c r="Y41" s="1538">
        <f>COLUMN()</f>
        <v>25</v>
      </c>
    </row>
    <row r="42" spans="1:25" ht="31.5">
      <c r="A42" s="1515" t="s">
        <v>113</v>
      </c>
      <c r="B42" s="1493" t="s">
        <v>687</v>
      </c>
      <c r="C42" s="1493">
        <v>250.17599999999999</v>
      </c>
      <c r="D42" s="1493">
        <v>250.17599999999999</v>
      </c>
      <c r="E42" s="1493">
        <v>0</v>
      </c>
      <c r="F42" s="1493">
        <v>0</v>
      </c>
      <c r="G42" s="1493">
        <v>250.17599999999999</v>
      </c>
      <c r="H42" s="1493">
        <v>0</v>
      </c>
      <c r="I42" s="1493">
        <v>0</v>
      </c>
      <c r="J42" s="1493">
        <v>0</v>
      </c>
      <c r="K42" s="1515" t="s">
        <v>113</v>
      </c>
      <c r="L42" s="1546" t="s">
        <v>687</v>
      </c>
      <c r="M42" s="1493">
        <v>0</v>
      </c>
      <c r="N42" s="1493">
        <v>0</v>
      </c>
      <c r="O42" s="1493">
        <v>0</v>
      </c>
      <c r="P42" s="1493">
        <v>0</v>
      </c>
      <c r="Q42" s="1493">
        <v>0</v>
      </c>
      <c r="R42" s="1493">
        <v>0</v>
      </c>
      <c r="S42" s="1493">
        <v>0</v>
      </c>
      <c r="T42" s="1493">
        <v>0</v>
      </c>
      <c r="U42" s="1515" t="s">
        <v>113</v>
      </c>
      <c r="V42" s="1546" t="s">
        <v>687</v>
      </c>
      <c r="W42" s="1493">
        <v>0</v>
      </c>
      <c r="X42" s="1493">
        <v>0</v>
      </c>
      <c r="Y42" s="1206" t="str">
        <f>'ИП-2'!B32</f>
        <v>2.3</v>
      </c>
    </row>
    <row r="43" spans="1:25" ht="78.75">
      <c r="A43" s="1515" t="s">
        <v>118</v>
      </c>
      <c r="B43" s="1493" t="s">
        <v>688</v>
      </c>
      <c r="C43" s="1493">
        <v>13.36</v>
      </c>
      <c r="D43" s="1493">
        <v>13.36</v>
      </c>
      <c r="E43" s="1493">
        <v>0</v>
      </c>
      <c r="F43" s="1493">
        <v>0</v>
      </c>
      <c r="G43" s="1493">
        <v>13.36</v>
      </c>
      <c r="H43" s="1493">
        <v>0</v>
      </c>
      <c r="I43" s="1493">
        <v>0</v>
      </c>
      <c r="J43" s="1493">
        <v>0</v>
      </c>
      <c r="K43" s="1515" t="s">
        <v>118</v>
      </c>
      <c r="L43" s="1546" t="s">
        <v>688</v>
      </c>
      <c r="M43" s="1493">
        <v>0</v>
      </c>
      <c r="N43" s="1493">
        <v>0</v>
      </c>
      <c r="O43" s="1493">
        <v>0</v>
      </c>
      <c r="P43" s="1493">
        <v>0</v>
      </c>
      <c r="Q43" s="1493">
        <v>0</v>
      </c>
      <c r="R43" s="1493">
        <v>0</v>
      </c>
      <c r="S43" s="1493">
        <v>0</v>
      </c>
      <c r="T43" s="1493">
        <v>0</v>
      </c>
      <c r="U43" s="1515" t="s">
        <v>118</v>
      </c>
      <c r="V43" s="1546" t="s">
        <v>688</v>
      </c>
      <c r="W43" s="1493">
        <v>0</v>
      </c>
      <c r="X43" s="1493">
        <v>0</v>
      </c>
      <c r="Y43" s="1206" t="str">
        <f>'ИП-2'!B33</f>
        <v>2.4</v>
      </c>
    </row>
    <row r="44" spans="1:25" ht="63">
      <c r="A44" s="1515" t="s">
        <v>120</v>
      </c>
      <c r="B44" s="1493" t="s">
        <v>689</v>
      </c>
      <c r="C44" s="1493">
        <v>29.896999999999998</v>
      </c>
      <c r="D44" s="1493">
        <v>29.896999999999998</v>
      </c>
      <c r="E44" s="1493">
        <v>0</v>
      </c>
      <c r="F44" s="1493">
        <v>0</v>
      </c>
      <c r="G44" s="1493">
        <v>29.896999999999998</v>
      </c>
      <c r="H44" s="1493">
        <v>0</v>
      </c>
      <c r="I44" s="1493">
        <v>0</v>
      </c>
      <c r="J44" s="1493">
        <v>0</v>
      </c>
      <c r="K44" s="1515" t="s">
        <v>120</v>
      </c>
      <c r="L44" s="1546" t="s">
        <v>689</v>
      </c>
      <c r="M44" s="1493">
        <v>0</v>
      </c>
      <c r="N44" s="1493">
        <v>0</v>
      </c>
      <c r="O44" s="1493">
        <v>0</v>
      </c>
      <c r="P44" s="1493">
        <v>0</v>
      </c>
      <c r="Q44" s="1493">
        <v>0</v>
      </c>
      <c r="R44" s="1493">
        <v>0</v>
      </c>
      <c r="S44" s="1493">
        <v>0</v>
      </c>
      <c r="T44" s="1493">
        <v>0</v>
      </c>
      <c r="U44" s="1515" t="s">
        <v>120</v>
      </c>
      <c r="V44" s="1546" t="s">
        <v>689</v>
      </c>
      <c r="W44" s="1493">
        <v>0</v>
      </c>
      <c r="X44" s="1493">
        <v>0</v>
      </c>
      <c r="Y44" s="1206" t="str">
        <f>'ИП-2'!B47</f>
        <v>2.5</v>
      </c>
    </row>
    <row r="45" spans="1:25" ht="78.75">
      <c r="A45" s="1515" t="s">
        <v>122</v>
      </c>
      <c r="B45" s="1493" t="s">
        <v>690</v>
      </c>
      <c r="C45" s="1493">
        <v>1196.136</v>
      </c>
      <c r="D45" s="1493">
        <v>1196.136</v>
      </c>
      <c r="E45" s="1493">
        <v>0</v>
      </c>
      <c r="F45" s="1493">
        <v>0</v>
      </c>
      <c r="G45" s="1493">
        <v>1196.136</v>
      </c>
      <c r="H45" s="1493">
        <v>0</v>
      </c>
      <c r="I45" s="1493">
        <v>0</v>
      </c>
      <c r="J45" s="1493">
        <v>0</v>
      </c>
      <c r="K45" s="1515" t="s">
        <v>122</v>
      </c>
      <c r="L45" s="1546" t="s">
        <v>690</v>
      </c>
      <c r="M45" s="1493">
        <v>0</v>
      </c>
      <c r="N45" s="1493">
        <v>0</v>
      </c>
      <c r="O45" s="1493">
        <v>0</v>
      </c>
      <c r="P45" s="1493">
        <v>0</v>
      </c>
      <c r="Q45" s="1493">
        <v>0</v>
      </c>
      <c r="R45" s="1493">
        <v>0</v>
      </c>
      <c r="S45" s="1493">
        <v>0</v>
      </c>
      <c r="T45" s="1493">
        <v>0</v>
      </c>
      <c r="U45" s="1515" t="s">
        <v>122</v>
      </c>
      <c r="V45" s="1546" t="s">
        <v>690</v>
      </c>
      <c r="W45" s="1493">
        <v>0</v>
      </c>
      <c r="X45" s="1493">
        <v>0</v>
      </c>
      <c r="Y45" s="1206" t="str">
        <f>'ИП-2'!B48</f>
        <v>2.6</v>
      </c>
    </row>
    <row r="46" spans="1:25" ht="63">
      <c r="A46" s="1515" t="s">
        <v>915</v>
      </c>
      <c r="B46" s="1493" t="s">
        <v>691</v>
      </c>
      <c r="C46" s="1493">
        <v>1514.202</v>
      </c>
      <c r="D46" s="1493">
        <v>1514.202</v>
      </c>
      <c r="E46" s="1493">
        <v>0</v>
      </c>
      <c r="F46" s="1493">
        <v>0</v>
      </c>
      <c r="G46" s="1493">
        <v>1514.202</v>
      </c>
      <c r="H46" s="1493">
        <v>0</v>
      </c>
      <c r="I46" s="1493">
        <v>0</v>
      </c>
      <c r="J46" s="1493">
        <v>0</v>
      </c>
      <c r="K46" s="1515" t="s">
        <v>915</v>
      </c>
      <c r="L46" s="1546" t="s">
        <v>691</v>
      </c>
      <c r="M46" s="1493">
        <v>0</v>
      </c>
      <c r="N46" s="1493">
        <v>0</v>
      </c>
      <c r="O46" s="1493">
        <v>0</v>
      </c>
      <c r="P46" s="1493">
        <v>0</v>
      </c>
      <c r="Q46" s="1493">
        <v>0</v>
      </c>
      <c r="R46" s="1493">
        <v>0</v>
      </c>
      <c r="S46" s="1493">
        <v>0</v>
      </c>
      <c r="T46" s="1493">
        <v>0</v>
      </c>
      <c r="U46" s="1515" t="s">
        <v>915</v>
      </c>
      <c r="V46" s="1546" t="s">
        <v>691</v>
      </c>
      <c r="W46" s="1493">
        <v>0</v>
      </c>
      <c r="X46" s="1493">
        <v>0</v>
      </c>
      <c r="Y46" s="1206" t="str">
        <f>'ИП-2'!B110</f>
        <v>3.2.1</v>
      </c>
    </row>
    <row r="47" spans="1:25" ht="47.25">
      <c r="A47" s="1515" t="s">
        <v>916</v>
      </c>
      <c r="B47" s="1493" t="s">
        <v>692</v>
      </c>
      <c r="C47" s="1493">
        <v>2696.96</v>
      </c>
      <c r="D47" s="1493">
        <v>0</v>
      </c>
      <c r="E47" s="1493">
        <v>2696.96</v>
      </c>
      <c r="F47" s="1493">
        <v>0</v>
      </c>
      <c r="G47" s="1525">
        <v>2696.96</v>
      </c>
      <c r="H47" s="1525">
        <v>0</v>
      </c>
      <c r="I47" s="1525">
        <v>0</v>
      </c>
      <c r="J47" s="1525">
        <v>0</v>
      </c>
      <c r="K47" s="1515" t="s">
        <v>916</v>
      </c>
      <c r="L47" s="1546" t="s">
        <v>692</v>
      </c>
      <c r="M47" s="1525">
        <v>0</v>
      </c>
      <c r="N47" s="1525">
        <v>0</v>
      </c>
      <c r="O47" s="1525">
        <v>0</v>
      </c>
      <c r="P47" s="1525">
        <v>0</v>
      </c>
      <c r="Q47" s="1525">
        <v>0</v>
      </c>
      <c r="R47" s="1525">
        <v>0</v>
      </c>
      <c r="S47" s="1525">
        <v>0</v>
      </c>
      <c r="T47" s="1525">
        <v>0</v>
      </c>
      <c r="U47" s="1515" t="s">
        <v>916</v>
      </c>
      <c r="V47" s="1546" t="s">
        <v>692</v>
      </c>
      <c r="W47" s="1525">
        <v>0</v>
      </c>
      <c r="X47" s="1525">
        <v>0</v>
      </c>
      <c r="Y47" s="1526" t="str">
        <f>'ИП-2'!B54</f>
        <v>3.1.1</v>
      </c>
    </row>
    <row r="48" spans="1:25">
      <c r="J48" s="1535" t="s">
        <v>1039</v>
      </c>
      <c r="T48" s="1535" t="s">
        <v>1039</v>
      </c>
      <c r="Y48" s="1535" t="s">
        <v>1039</v>
      </c>
    </row>
    <row r="49" spans="1:25">
      <c r="J49" s="1535" t="s">
        <v>1041</v>
      </c>
      <c r="T49" s="1535" t="s">
        <v>1041</v>
      </c>
      <c r="Y49" s="1535" t="s">
        <v>1041</v>
      </c>
    </row>
    <row r="50" spans="1:25">
      <c r="J50" s="1536"/>
      <c r="T50" s="1536"/>
      <c r="Y50" s="1536"/>
    </row>
    <row r="51" spans="1:25">
      <c r="J51" s="1535" t="s">
        <v>1023</v>
      </c>
      <c r="T51" s="1535" t="s">
        <v>1023</v>
      </c>
      <c r="Y51" s="1535" t="s">
        <v>1023</v>
      </c>
    </row>
    <row r="52" spans="1:25">
      <c r="J52" s="1535" t="s">
        <v>1014</v>
      </c>
      <c r="T52" s="1535" t="s">
        <v>1014</v>
      </c>
      <c r="Y52" s="1535" t="s">
        <v>1014</v>
      </c>
    </row>
    <row r="55" spans="1:25" ht="20.25" customHeight="1">
      <c r="A55" s="1542"/>
      <c r="B55" s="972"/>
      <c r="C55" s="1596"/>
      <c r="D55" s="1596"/>
      <c r="E55" s="1596"/>
      <c r="F55" s="1596"/>
      <c r="G55" s="1596"/>
      <c r="H55" s="1596"/>
      <c r="I55" s="1597"/>
      <c r="J55" s="1541" t="s">
        <v>564</v>
      </c>
      <c r="K55" s="1542"/>
      <c r="L55" s="972"/>
      <c r="M55" s="1599"/>
      <c r="N55" s="1599"/>
      <c r="O55" s="1599"/>
      <c r="P55" s="1599"/>
      <c r="Q55" s="1599"/>
      <c r="R55" s="1599"/>
      <c r="S55" s="1599"/>
      <c r="T55" s="1541" t="s">
        <v>564</v>
      </c>
      <c r="U55" s="1542"/>
      <c r="V55" s="972"/>
      <c r="W55" s="1599"/>
      <c r="X55" s="1599"/>
      <c r="Y55" s="1541" t="s">
        <v>564</v>
      </c>
    </row>
    <row r="56" spans="1:25" ht="18" customHeight="1">
      <c r="A56" s="1679" t="s">
        <v>492</v>
      </c>
      <c r="B56" s="1679" t="s">
        <v>519</v>
      </c>
      <c r="C56" s="1682" t="s">
        <v>565</v>
      </c>
      <c r="D56" s="1683"/>
      <c r="E56" s="1683"/>
      <c r="F56" s="1683"/>
      <c r="G56" s="1683"/>
      <c r="H56" s="1683"/>
      <c r="I56" s="1683"/>
      <c r="J56" s="1685"/>
      <c r="K56" s="1679" t="s">
        <v>492</v>
      </c>
      <c r="L56" s="1679" t="s">
        <v>519</v>
      </c>
      <c r="M56" s="1682" t="s">
        <v>565</v>
      </c>
      <c r="N56" s="1683"/>
      <c r="O56" s="1683"/>
      <c r="P56" s="1683"/>
      <c r="Q56" s="1683"/>
      <c r="R56" s="1683"/>
      <c r="S56" s="1683"/>
      <c r="T56" s="1685"/>
      <c r="U56" s="1679" t="s">
        <v>492</v>
      </c>
      <c r="V56" s="1679" t="s">
        <v>519</v>
      </c>
      <c r="W56" s="1601"/>
      <c r="X56" s="1601"/>
      <c r="Y56" s="1602"/>
    </row>
    <row r="57" spans="1:25" ht="29.25" customHeight="1">
      <c r="A57" s="1684"/>
      <c r="B57" s="1684"/>
      <c r="C57" s="1679" t="s">
        <v>235</v>
      </c>
      <c r="D57" s="1682" t="s">
        <v>566</v>
      </c>
      <c r="E57" s="1685"/>
      <c r="F57" s="1682" t="s">
        <v>842</v>
      </c>
      <c r="G57" s="1683"/>
      <c r="H57" s="1683"/>
      <c r="I57" s="1683"/>
      <c r="J57" s="1685"/>
      <c r="K57" s="1684"/>
      <c r="L57" s="1684"/>
      <c r="M57" s="1682" t="s">
        <v>842</v>
      </c>
      <c r="N57" s="1683"/>
      <c r="O57" s="1683"/>
      <c r="P57" s="1683"/>
      <c r="Q57" s="1683"/>
      <c r="R57" s="1683"/>
      <c r="S57" s="1683"/>
      <c r="T57" s="1601"/>
      <c r="U57" s="1684"/>
      <c r="V57" s="1684"/>
      <c r="W57" s="1601"/>
      <c r="X57" s="1602"/>
      <c r="Y57" s="1679" t="s">
        <v>651</v>
      </c>
    </row>
    <row r="58" spans="1:25" ht="47.25">
      <c r="A58" s="1680"/>
      <c r="B58" s="1680"/>
      <c r="C58" s="1680"/>
      <c r="D58" s="1538" t="s">
        <v>567</v>
      </c>
      <c r="E58" s="1538" t="s">
        <v>568</v>
      </c>
      <c r="F58" s="1538">
        <v>2022</v>
      </c>
      <c r="G58" s="1538">
        <v>2023</v>
      </c>
      <c r="H58" s="1538">
        <f t="shared" ref="H58" si="15">G58+1</f>
        <v>2024</v>
      </c>
      <c r="I58" s="1538">
        <f t="shared" ref="I58" si="16">H58+1</f>
        <v>2025</v>
      </c>
      <c r="J58" s="1538">
        <f t="shared" ref="J58" si="17">I58+1</f>
        <v>2026</v>
      </c>
      <c r="K58" s="1680"/>
      <c r="L58" s="1680"/>
      <c r="M58" s="1543">
        <f>J58+1</f>
        <v>2027</v>
      </c>
      <c r="N58" s="1538">
        <f t="shared" ref="N58" si="18">M58+1</f>
        <v>2028</v>
      </c>
      <c r="O58" s="1538">
        <f t="shared" ref="O58" si="19">N58+1</f>
        <v>2029</v>
      </c>
      <c r="P58" s="1538">
        <f t="shared" ref="P58" si="20">O58+1</f>
        <v>2030</v>
      </c>
      <c r="Q58" s="1538">
        <f t="shared" ref="Q58" si="21">P58+1</f>
        <v>2031</v>
      </c>
      <c r="R58" s="1538">
        <f t="shared" ref="R58" si="22">Q58+1</f>
        <v>2032</v>
      </c>
      <c r="S58" s="1538">
        <f t="shared" ref="S58" si="23">R58+1</f>
        <v>2033</v>
      </c>
      <c r="T58" s="1538">
        <f t="shared" ref="T58" si="24">S58+1</f>
        <v>2034</v>
      </c>
      <c r="U58" s="1680"/>
      <c r="V58" s="1680"/>
      <c r="W58" s="1538">
        <f t="shared" ref="W58" si="25">T58+1</f>
        <v>2035</v>
      </c>
      <c r="X58" s="1538">
        <f t="shared" ref="X58" si="26">W58+1</f>
        <v>2036</v>
      </c>
      <c r="Y58" s="1680"/>
    </row>
    <row r="59" spans="1:25" ht="15" customHeight="1">
      <c r="A59" s="1538">
        <v>1</v>
      </c>
      <c r="B59" s="1538">
        <v>2</v>
      </c>
      <c r="C59" s="1538">
        <v>3</v>
      </c>
      <c r="D59" s="1538">
        <v>4</v>
      </c>
      <c r="E59" s="1538">
        <v>5</v>
      </c>
      <c r="F59" s="1538">
        <v>6</v>
      </c>
      <c r="G59" s="1538">
        <v>7</v>
      </c>
      <c r="H59" s="1538">
        <v>8</v>
      </c>
      <c r="I59" s="1538">
        <v>9</v>
      </c>
      <c r="J59" s="1538">
        <v>10</v>
      </c>
      <c r="K59" s="1538">
        <v>1</v>
      </c>
      <c r="L59" s="1538">
        <v>2</v>
      </c>
      <c r="M59" s="1538">
        <v>11</v>
      </c>
      <c r="N59" s="1538">
        <v>12</v>
      </c>
      <c r="O59" s="1538">
        <v>13</v>
      </c>
      <c r="P59" s="1538">
        <v>14</v>
      </c>
      <c r="Q59" s="1538">
        <v>15</v>
      </c>
      <c r="R59" s="1538">
        <v>16</v>
      </c>
      <c r="S59" s="1538">
        <v>17</v>
      </c>
      <c r="T59" s="1538">
        <v>18</v>
      </c>
      <c r="U59" s="1538">
        <v>1</v>
      </c>
      <c r="V59" s="1538">
        <v>2</v>
      </c>
      <c r="W59" s="1538">
        <v>19</v>
      </c>
      <c r="X59" s="1538">
        <v>20</v>
      </c>
      <c r="Y59" s="1538">
        <f>COLUMN()</f>
        <v>25</v>
      </c>
    </row>
    <row r="60" spans="1:25" ht="47.25">
      <c r="A60" s="1515" t="s">
        <v>917</v>
      </c>
      <c r="B60" s="1493" t="s">
        <v>693</v>
      </c>
      <c r="C60" s="1493">
        <v>283.89</v>
      </c>
      <c r="D60" s="1493">
        <v>0</v>
      </c>
      <c r="E60" s="1493">
        <v>283.89</v>
      </c>
      <c r="F60" s="1493">
        <v>0</v>
      </c>
      <c r="G60" s="1493">
        <v>283.89</v>
      </c>
      <c r="H60" s="1493">
        <v>0</v>
      </c>
      <c r="I60" s="1493">
        <v>0</v>
      </c>
      <c r="J60" s="1493">
        <v>0</v>
      </c>
      <c r="K60" s="1515" t="s">
        <v>917</v>
      </c>
      <c r="L60" s="1546" t="s">
        <v>693</v>
      </c>
      <c r="M60" s="1493">
        <v>0</v>
      </c>
      <c r="N60" s="1493">
        <v>0</v>
      </c>
      <c r="O60" s="1493">
        <v>0</v>
      </c>
      <c r="P60" s="1493">
        <v>0</v>
      </c>
      <c r="Q60" s="1493">
        <v>0</v>
      </c>
      <c r="R60" s="1493">
        <v>0</v>
      </c>
      <c r="S60" s="1493">
        <v>0</v>
      </c>
      <c r="T60" s="1493">
        <v>0</v>
      </c>
      <c r="U60" s="1515" t="s">
        <v>917</v>
      </c>
      <c r="V60" s="1546" t="s">
        <v>693</v>
      </c>
      <c r="W60" s="1493">
        <v>0</v>
      </c>
      <c r="X60" s="1493">
        <v>0</v>
      </c>
      <c r="Y60" s="1206" t="str">
        <f>'ИП-2'!B49</f>
        <v>2.7</v>
      </c>
    </row>
    <row r="61" spans="1:25" ht="78.75">
      <c r="A61" s="1515" t="s">
        <v>918</v>
      </c>
      <c r="B61" s="1493" t="s">
        <v>694</v>
      </c>
      <c r="C61" s="1493">
        <v>180.8</v>
      </c>
      <c r="D61" s="1493">
        <v>0</v>
      </c>
      <c r="E61" s="1493">
        <v>180.8</v>
      </c>
      <c r="F61" s="1493">
        <v>0</v>
      </c>
      <c r="G61" s="1525">
        <v>180.8</v>
      </c>
      <c r="H61" s="1525">
        <v>0</v>
      </c>
      <c r="I61" s="1525">
        <v>0</v>
      </c>
      <c r="J61" s="1525">
        <v>0</v>
      </c>
      <c r="K61" s="1515" t="s">
        <v>918</v>
      </c>
      <c r="L61" s="1546" t="s">
        <v>694</v>
      </c>
      <c r="M61" s="1525">
        <v>0</v>
      </c>
      <c r="N61" s="1525">
        <v>0</v>
      </c>
      <c r="O61" s="1525">
        <v>0</v>
      </c>
      <c r="P61" s="1525">
        <v>0</v>
      </c>
      <c r="Q61" s="1525">
        <v>0</v>
      </c>
      <c r="R61" s="1525">
        <v>0</v>
      </c>
      <c r="S61" s="1525">
        <v>0</v>
      </c>
      <c r="T61" s="1525">
        <v>0</v>
      </c>
      <c r="U61" s="1515" t="s">
        <v>918</v>
      </c>
      <c r="V61" s="1546" t="s">
        <v>694</v>
      </c>
      <c r="W61" s="1525">
        <v>0</v>
      </c>
      <c r="X61" s="1525">
        <v>0</v>
      </c>
      <c r="Y61" s="1526" t="str">
        <f>'ИП-2'!B50</f>
        <v>2.8</v>
      </c>
    </row>
    <row r="62" spans="1:25" ht="63">
      <c r="A62" s="1515" t="s">
        <v>919</v>
      </c>
      <c r="B62" s="1493" t="s">
        <v>695</v>
      </c>
      <c r="C62" s="1493">
        <v>300.37</v>
      </c>
      <c r="D62" s="1493">
        <v>0</v>
      </c>
      <c r="E62" s="1493">
        <v>300.37</v>
      </c>
      <c r="F62" s="1493">
        <v>0</v>
      </c>
      <c r="G62" s="1525">
        <v>300.37</v>
      </c>
      <c r="H62" s="1525">
        <v>0</v>
      </c>
      <c r="I62" s="1525">
        <v>0</v>
      </c>
      <c r="J62" s="1525">
        <v>0</v>
      </c>
      <c r="K62" s="1515" t="s">
        <v>919</v>
      </c>
      <c r="L62" s="1546" t="s">
        <v>695</v>
      </c>
      <c r="M62" s="1525">
        <v>0</v>
      </c>
      <c r="N62" s="1525">
        <v>0</v>
      </c>
      <c r="O62" s="1525">
        <v>0</v>
      </c>
      <c r="P62" s="1525">
        <v>0</v>
      </c>
      <c r="Q62" s="1525">
        <v>0</v>
      </c>
      <c r="R62" s="1525">
        <v>0</v>
      </c>
      <c r="S62" s="1525">
        <v>0</v>
      </c>
      <c r="T62" s="1525">
        <v>0</v>
      </c>
      <c r="U62" s="1515" t="s">
        <v>919</v>
      </c>
      <c r="V62" s="1546" t="s">
        <v>695</v>
      </c>
      <c r="W62" s="1525">
        <v>0</v>
      </c>
      <c r="X62" s="1525">
        <v>0</v>
      </c>
      <c r="Y62" s="1526" t="str">
        <f>'ИП-2'!B68</f>
        <v>3.1.2</v>
      </c>
    </row>
    <row r="63" spans="1:25" ht="63">
      <c r="A63" s="1515" t="s">
        <v>920</v>
      </c>
      <c r="B63" s="1493" t="s">
        <v>696</v>
      </c>
      <c r="C63" s="1525">
        <v>565.18200000000002</v>
      </c>
      <c r="D63" s="1525">
        <v>0</v>
      </c>
      <c r="E63" s="1525">
        <v>565.18200000000002</v>
      </c>
      <c r="F63" s="1525">
        <v>0</v>
      </c>
      <c r="G63" s="1525">
        <v>565.18200000000002</v>
      </c>
      <c r="H63" s="1525">
        <v>0</v>
      </c>
      <c r="I63" s="1525">
        <v>0</v>
      </c>
      <c r="J63" s="1525">
        <v>0</v>
      </c>
      <c r="K63" s="1515" t="s">
        <v>920</v>
      </c>
      <c r="L63" s="1546" t="s">
        <v>696</v>
      </c>
      <c r="M63" s="1525">
        <v>0</v>
      </c>
      <c r="N63" s="1525">
        <v>0</v>
      </c>
      <c r="O63" s="1525">
        <v>0</v>
      </c>
      <c r="P63" s="1525">
        <v>0</v>
      </c>
      <c r="Q63" s="1525">
        <v>0</v>
      </c>
      <c r="R63" s="1525">
        <v>0</v>
      </c>
      <c r="S63" s="1525">
        <v>0</v>
      </c>
      <c r="T63" s="1525">
        <v>0</v>
      </c>
      <c r="U63" s="1515" t="s">
        <v>920</v>
      </c>
      <c r="V63" s="1546" t="s">
        <v>696</v>
      </c>
      <c r="W63" s="1525">
        <v>0</v>
      </c>
      <c r="X63" s="1525">
        <v>0</v>
      </c>
      <c r="Y63" s="1526" t="str">
        <f>'ИП-2'!B69</f>
        <v>3.1.3</v>
      </c>
    </row>
    <row r="64" spans="1:25" ht="47.25">
      <c r="A64" s="1515" t="s">
        <v>921</v>
      </c>
      <c r="B64" s="1493" t="s">
        <v>697</v>
      </c>
      <c r="C64" s="1493">
        <v>640.21699999999998</v>
      </c>
      <c r="D64" s="1493">
        <v>0</v>
      </c>
      <c r="E64" s="1493">
        <v>640.21699999999998</v>
      </c>
      <c r="F64" s="1493">
        <v>0</v>
      </c>
      <c r="G64" s="1525">
        <v>0</v>
      </c>
      <c r="H64" s="1525">
        <v>640.21699999999998</v>
      </c>
      <c r="I64" s="1525">
        <v>0</v>
      </c>
      <c r="J64" s="1525">
        <v>0</v>
      </c>
      <c r="K64" s="1515" t="s">
        <v>921</v>
      </c>
      <c r="L64" s="1546" t="s">
        <v>697</v>
      </c>
      <c r="M64" s="1525">
        <v>0</v>
      </c>
      <c r="N64" s="1525">
        <v>0</v>
      </c>
      <c r="O64" s="1525">
        <v>0</v>
      </c>
      <c r="P64" s="1525">
        <v>0</v>
      </c>
      <c r="Q64" s="1525">
        <v>0</v>
      </c>
      <c r="R64" s="1525">
        <v>0</v>
      </c>
      <c r="S64" s="1525">
        <v>0</v>
      </c>
      <c r="T64" s="1525">
        <v>0</v>
      </c>
      <c r="U64" s="1515" t="s">
        <v>921</v>
      </c>
      <c r="V64" s="1546" t="s">
        <v>697</v>
      </c>
      <c r="W64" s="1525">
        <v>0</v>
      </c>
      <c r="X64" s="1525">
        <v>0</v>
      </c>
      <c r="Y64" s="1526" t="str">
        <f>'ИП-2'!B70</f>
        <v>3.1.4</v>
      </c>
    </row>
    <row r="65" spans="1:25" ht="47.25">
      <c r="A65" s="1515" t="s">
        <v>922</v>
      </c>
      <c r="B65" s="1493" t="s">
        <v>698</v>
      </c>
      <c r="C65" s="1493">
        <v>216.685</v>
      </c>
      <c r="D65" s="1493">
        <v>0</v>
      </c>
      <c r="E65" s="1493">
        <v>216.685</v>
      </c>
      <c r="F65" s="1525">
        <v>0</v>
      </c>
      <c r="G65" s="1525">
        <v>0</v>
      </c>
      <c r="H65" s="1525">
        <v>216.685</v>
      </c>
      <c r="I65" s="1525">
        <v>0</v>
      </c>
      <c r="J65" s="1525">
        <v>0</v>
      </c>
      <c r="K65" s="1515" t="s">
        <v>922</v>
      </c>
      <c r="L65" s="1546" t="s">
        <v>698</v>
      </c>
      <c r="M65" s="1525">
        <v>0</v>
      </c>
      <c r="N65" s="1525">
        <v>0</v>
      </c>
      <c r="O65" s="1525">
        <v>0</v>
      </c>
      <c r="P65" s="1525">
        <v>0</v>
      </c>
      <c r="Q65" s="1525">
        <v>0</v>
      </c>
      <c r="R65" s="1525">
        <v>0</v>
      </c>
      <c r="S65" s="1525">
        <v>0</v>
      </c>
      <c r="T65" s="1525">
        <v>0</v>
      </c>
      <c r="U65" s="1515" t="s">
        <v>922</v>
      </c>
      <c r="V65" s="1546" t="s">
        <v>698</v>
      </c>
      <c r="W65" s="1525">
        <v>0</v>
      </c>
      <c r="X65" s="1525">
        <v>0</v>
      </c>
      <c r="Y65" s="1526" t="str">
        <f>'ИП-2'!B71</f>
        <v>3.1.5</v>
      </c>
    </row>
    <row r="66" spans="1:25">
      <c r="J66" s="1535" t="s">
        <v>1039</v>
      </c>
      <c r="T66" s="1535" t="s">
        <v>1039</v>
      </c>
      <c r="Y66" s="1535" t="s">
        <v>1039</v>
      </c>
    </row>
    <row r="67" spans="1:25">
      <c r="J67" s="1535" t="s">
        <v>1041</v>
      </c>
      <c r="T67" s="1535" t="s">
        <v>1041</v>
      </c>
      <c r="Y67" s="1535" t="s">
        <v>1041</v>
      </c>
    </row>
    <row r="68" spans="1:25">
      <c r="J68" s="1536"/>
      <c r="T68" s="1536"/>
      <c r="Y68" s="1536"/>
    </row>
    <row r="69" spans="1:25">
      <c r="J69" s="1535" t="s">
        <v>1023</v>
      </c>
      <c r="T69" s="1535" t="s">
        <v>1023</v>
      </c>
      <c r="Y69" s="1535" t="s">
        <v>1023</v>
      </c>
    </row>
    <row r="70" spans="1:25">
      <c r="J70" s="1535" t="s">
        <v>1014</v>
      </c>
      <c r="T70" s="1535" t="s">
        <v>1014</v>
      </c>
      <c r="Y70" s="1535" t="s">
        <v>1014</v>
      </c>
    </row>
    <row r="73" spans="1:25" ht="20.25" customHeight="1">
      <c r="A73" s="1542"/>
      <c r="B73" s="972"/>
      <c r="C73" s="1596"/>
      <c r="D73" s="1596"/>
      <c r="E73" s="1596"/>
      <c r="F73" s="1596"/>
      <c r="G73" s="1596"/>
      <c r="H73" s="1596"/>
      <c r="I73" s="1597"/>
      <c r="J73" s="1541" t="s">
        <v>564</v>
      </c>
      <c r="K73" s="1542"/>
      <c r="L73" s="972"/>
      <c r="M73" s="1599"/>
      <c r="N73" s="1599"/>
      <c r="O73" s="1599"/>
      <c r="P73" s="1599"/>
      <c r="Q73" s="1599"/>
      <c r="R73" s="1599"/>
      <c r="S73" s="1599"/>
      <c r="T73" s="1541" t="s">
        <v>564</v>
      </c>
      <c r="U73" s="1542"/>
      <c r="V73" s="972"/>
      <c r="W73" s="1599"/>
      <c r="X73" s="1599"/>
      <c r="Y73" s="1541" t="s">
        <v>564</v>
      </c>
    </row>
    <row r="74" spans="1:25" ht="18" customHeight="1">
      <c r="A74" s="1679" t="s">
        <v>492</v>
      </c>
      <c r="B74" s="1679" t="s">
        <v>519</v>
      </c>
      <c r="C74" s="1682" t="s">
        <v>565</v>
      </c>
      <c r="D74" s="1683"/>
      <c r="E74" s="1683"/>
      <c r="F74" s="1683"/>
      <c r="G74" s="1683"/>
      <c r="H74" s="1683"/>
      <c r="I74" s="1683"/>
      <c r="J74" s="1685"/>
      <c r="K74" s="1679" t="s">
        <v>492</v>
      </c>
      <c r="L74" s="1679" t="s">
        <v>519</v>
      </c>
      <c r="M74" s="1682" t="s">
        <v>565</v>
      </c>
      <c r="N74" s="1683"/>
      <c r="O74" s="1683"/>
      <c r="P74" s="1683"/>
      <c r="Q74" s="1683"/>
      <c r="R74" s="1683"/>
      <c r="S74" s="1683"/>
      <c r="T74" s="1685"/>
      <c r="U74" s="1679" t="s">
        <v>492</v>
      </c>
      <c r="V74" s="1679" t="s">
        <v>519</v>
      </c>
      <c r="W74" s="1601"/>
      <c r="X74" s="1601"/>
      <c r="Y74" s="1602"/>
    </row>
    <row r="75" spans="1:25" ht="29.25" customHeight="1">
      <c r="A75" s="1684"/>
      <c r="B75" s="1684"/>
      <c r="C75" s="1679" t="s">
        <v>235</v>
      </c>
      <c r="D75" s="1682" t="s">
        <v>566</v>
      </c>
      <c r="E75" s="1685"/>
      <c r="F75" s="1682" t="s">
        <v>842</v>
      </c>
      <c r="G75" s="1683"/>
      <c r="H75" s="1683"/>
      <c r="I75" s="1683"/>
      <c r="J75" s="1685"/>
      <c r="K75" s="1684"/>
      <c r="L75" s="1684"/>
      <c r="M75" s="1682" t="s">
        <v>842</v>
      </c>
      <c r="N75" s="1683"/>
      <c r="O75" s="1683"/>
      <c r="P75" s="1683"/>
      <c r="Q75" s="1683"/>
      <c r="R75" s="1683"/>
      <c r="S75" s="1683"/>
      <c r="T75" s="1601"/>
      <c r="U75" s="1684"/>
      <c r="V75" s="1684"/>
      <c r="W75" s="1601"/>
      <c r="X75" s="1602"/>
      <c r="Y75" s="1679" t="s">
        <v>651</v>
      </c>
    </row>
    <row r="76" spans="1:25" ht="47.25">
      <c r="A76" s="1680"/>
      <c r="B76" s="1680"/>
      <c r="C76" s="1680"/>
      <c r="D76" s="1538" t="s">
        <v>567</v>
      </c>
      <c r="E76" s="1538" t="s">
        <v>568</v>
      </c>
      <c r="F76" s="1538">
        <v>2022</v>
      </c>
      <c r="G76" s="1538">
        <v>2023</v>
      </c>
      <c r="H76" s="1538">
        <f t="shared" ref="H76" si="27">G76+1</f>
        <v>2024</v>
      </c>
      <c r="I76" s="1538">
        <f t="shared" ref="I76" si="28">H76+1</f>
        <v>2025</v>
      </c>
      <c r="J76" s="1538">
        <f t="shared" ref="J76" si="29">I76+1</f>
        <v>2026</v>
      </c>
      <c r="K76" s="1680"/>
      <c r="L76" s="1680"/>
      <c r="M76" s="1543">
        <f>J76+1</f>
        <v>2027</v>
      </c>
      <c r="N76" s="1538">
        <f t="shared" ref="N76" si="30">M76+1</f>
        <v>2028</v>
      </c>
      <c r="O76" s="1538">
        <f t="shared" ref="O76" si="31">N76+1</f>
        <v>2029</v>
      </c>
      <c r="P76" s="1538">
        <f t="shared" ref="P76" si="32">O76+1</f>
        <v>2030</v>
      </c>
      <c r="Q76" s="1538">
        <f t="shared" ref="Q76" si="33">P76+1</f>
        <v>2031</v>
      </c>
      <c r="R76" s="1538">
        <f t="shared" ref="R76" si="34">Q76+1</f>
        <v>2032</v>
      </c>
      <c r="S76" s="1538">
        <f t="shared" ref="S76" si="35">R76+1</f>
        <v>2033</v>
      </c>
      <c r="T76" s="1538">
        <f t="shared" ref="T76" si="36">S76+1</f>
        <v>2034</v>
      </c>
      <c r="U76" s="1680"/>
      <c r="V76" s="1680"/>
      <c r="W76" s="1538">
        <f t="shared" ref="W76" si="37">T76+1</f>
        <v>2035</v>
      </c>
      <c r="X76" s="1538">
        <f t="shared" ref="X76" si="38">W76+1</f>
        <v>2036</v>
      </c>
      <c r="Y76" s="1680"/>
    </row>
    <row r="77" spans="1:25" ht="15" customHeight="1">
      <c r="A77" s="1538">
        <v>1</v>
      </c>
      <c r="B77" s="1538">
        <v>2</v>
      </c>
      <c r="C77" s="1538">
        <v>3</v>
      </c>
      <c r="D77" s="1538">
        <v>4</v>
      </c>
      <c r="E77" s="1538">
        <v>5</v>
      </c>
      <c r="F77" s="1538">
        <v>6</v>
      </c>
      <c r="G77" s="1538">
        <v>7</v>
      </c>
      <c r="H77" s="1538">
        <v>8</v>
      </c>
      <c r="I77" s="1538">
        <v>9</v>
      </c>
      <c r="J77" s="1538">
        <v>10</v>
      </c>
      <c r="K77" s="1538">
        <v>1</v>
      </c>
      <c r="L77" s="1538">
        <v>2</v>
      </c>
      <c r="M77" s="1538">
        <v>11</v>
      </c>
      <c r="N77" s="1538">
        <v>12</v>
      </c>
      <c r="O77" s="1538">
        <v>13</v>
      </c>
      <c r="P77" s="1538">
        <v>14</v>
      </c>
      <c r="Q77" s="1538">
        <v>15</v>
      </c>
      <c r="R77" s="1538">
        <v>16</v>
      </c>
      <c r="S77" s="1538">
        <v>17</v>
      </c>
      <c r="T77" s="1538">
        <v>18</v>
      </c>
      <c r="U77" s="1538">
        <v>1</v>
      </c>
      <c r="V77" s="1538">
        <v>2</v>
      </c>
      <c r="W77" s="1538">
        <v>19</v>
      </c>
      <c r="X77" s="1538">
        <v>20</v>
      </c>
      <c r="Y77" s="1538">
        <f>COLUMN()</f>
        <v>25</v>
      </c>
    </row>
    <row r="78" spans="1:25" ht="63">
      <c r="A78" s="1515" t="s">
        <v>923</v>
      </c>
      <c r="B78" s="1493" t="s">
        <v>699</v>
      </c>
      <c r="C78" s="1493">
        <v>620.202</v>
      </c>
      <c r="D78" s="1493">
        <v>0</v>
      </c>
      <c r="E78" s="1493">
        <v>620.202</v>
      </c>
      <c r="F78" s="1493">
        <v>0</v>
      </c>
      <c r="G78" s="1525">
        <v>0</v>
      </c>
      <c r="H78" s="1525">
        <v>620.202</v>
      </c>
      <c r="I78" s="1525">
        <v>0</v>
      </c>
      <c r="J78" s="1525">
        <v>0</v>
      </c>
      <c r="K78" s="1515" t="s">
        <v>923</v>
      </c>
      <c r="L78" s="1546" t="s">
        <v>699</v>
      </c>
      <c r="M78" s="1525">
        <v>0</v>
      </c>
      <c r="N78" s="1525">
        <v>0</v>
      </c>
      <c r="O78" s="1525">
        <v>0</v>
      </c>
      <c r="P78" s="1525">
        <v>0</v>
      </c>
      <c r="Q78" s="1525">
        <v>0</v>
      </c>
      <c r="R78" s="1525">
        <v>0</v>
      </c>
      <c r="S78" s="1525">
        <v>0</v>
      </c>
      <c r="T78" s="1525">
        <v>0</v>
      </c>
      <c r="U78" s="1515" t="s">
        <v>923</v>
      </c>
      <c r="V78" s="1546" t="s">
        <v>699</v>
      </c>
      <c r="W78" s="1525">
        <v>0</v>
      </c>
      <c r="X78" s="1525">
        <v>0</v>
      </c>
      <c r="Y78" s="1526" t="str">
        <f>'ИП-2'!B72</f>
        <v>3.1.6</v>
      </c>
    </row>
    <row r="79" spans="1:25" ht="47.25">
      <c r="A79" s="1515" t="s">
        <v>924</v>
      </c>
      <c r="B79" s="1493" t="s">
        <v>700</v>
      </c>
      <c r="C79" s="1493">
        <v>1123.5260000000001</v>
      </c>
      <c r="D79" s="1493">
        <v>0</v>
      </c>
      <c r="E79" s="1493">
        <v>1123.5260000000001</v>
      </c>
      <c r="F79" s="1493">
        <v>0</v>
      </c>
      <c r="G79" s="1525">
        <v>0</v>
      </c>
      <c r="H79" s="1525">
        <v>1123.5260000000001</v>
      </c>
      <c r="I79" s="1525">
        <v>0</v>
      </c>
      <c r="J79" s="1525">
        <v>0</v>
      </c>
      <c r="K79" s="1515" t="s">
        <v>924</v>
      </c>
      <c r="L79" s="1546" t="s">
        <v>700</v>
      </c>
      <c r="M79" s="1525">
        <v>0</v>
      </c>
      <c r="N79" s="1525">
        <v>0</v>
      </c>
      <c r="O79" s="1525">
        <v>0</v>
      </c>
      <c r="P79" s="1525">
        <v>0</v>
      </c>
      <c r="Q79" s="1525">
        <v>0</v>
      </c>
      <c r="R79" s="1525">
        <v>0</v>
      </c>
      <c r="S79" s="1525">
        <v>0</v>
      </c>
      <c r="T79" s="1525">
        <v>0</v>
      </c>
      <c r="U79" s="1515" t="s">
        <v>924</v>
      </c>
      <c r="V79" s="1546" t="s">
        <v>700</v>
      </c>
      <c r="W79" s="1525">
        <v>0</v>
      </c>
      <c r="X79" s="1525">
        <v>0</v>
      </c>
      <c r="Y79" s="1526" t="str">
        <f>'ИП-2'!B73</f>
        <v>3.1.7</v>
      </c>
    </row>
    <row r="80" spans="1:25" ht="47.25">
      <c r="A80" s="1515" t="s">
        <v>925</v>
      </c>
      <c r="B80" s="1493" t="s">
        <v>701</v>
      </c>
      <c r="C80" s="1493">
        <v>540.86</v>
      </c>
      <c r="D80" s="1493">
        <v>0</v>
      </c>
      <c r="E80" s="1493">
        <v>540.86</v>
      </c>
      <c r="F80" s="1493">
        <v>0</v>
      </c>
      <c r="G80" s="1525">
        <v>0</v>
      </c>
      <c r="H80" s="1525">
        <v>540.86</v>
      </c>
      <c r="I80" s="1525">
        <v>0</v>
      </c>
      <c r="J80" s="1525">
        <v>0</v>
      </c>
      <c r="K80" s="1515" t="s">
        <v>925</v>
      </c>
      <c r="L80" s="1546" t="s">
        <v>701</v>
      </c>
      <c r="M80" s="1525">
        <v>0</v>
      </c>
      <c r="N80" s="1525">
        <v>0</v>
      </c>
      <c r="O80" s="1525">
        <v>0</v>
      </c>
      <c r="P80" s="1525">
        <v>0</v>
      </c>
      <c r="Q80" s="1525">
        <v>0</v>
      </c>
      <c r="R80" s="1525">
        <v>0</v>
      </c>
      <c r="S80" s="1525">
        <v>0</v>
      </c>
      <c r="T80" s="1525">
        <v>0</v>
      </c>
      <c r="U80" s="1515" t="s">
        <v>925</v>
      </c>
      <c r="V80" s="1546" t="s">
        <v>701</v>
      </c>
      <c r="W80" s="1525">
        <v>0</v>
      </c>
      <c r="X80" s="1525">
        <v>0</v>
      </c>
      <c r="Y80" s="1526" t="str">
        <f>'ИП-2'!B87</f>
        <v>3.1.8</v>
      </c>
    </row>
    <row r="81" spans="1:25" ht="47.25">
      <c r="A81" s="1515" t="s">
        <v>926</v>
      </c>
      <c r="B81" s="1493" t="s">
        <v>702</v>
      </c>
      <c r="C81" s="1493">
        <v>631.01</v>
      </c>
      <c r="D81" s="1493">
        <v>0</v>
      </c>
      <c r="E81" s="1493">
        <v>631.01</v>
      </c>
      <c r="F81" s="1525">
        <v>0</v>
      </c>
      <c r="G81" s="1525">
        <v>0</v>
      </c>
      <c r="H81" s="1525">
        <v>631.01</v>
      </c>
      <c r="I81" s="1525">
        <v>0</v>
      </c>
      <c r="J81" s="1525">
        <v>0</v>
      </c>
      <c r="K81" s="1515" t="s">
        <v>926</v>
      </c>
      <c r="L81" s="1546" t="s">
        <v>702</v>
      </c>
      <c r="M81" s="1525">
        <v>0</v>
      </c>
      <c r="N81" s="1525">
        <v>0</v>
      </c>
      <c r="O81" s="1525">
        <v>0</v>
      </c>
      <c r="P81" s="1525">
        <v>0</v>
      </c>
      <c r="Q81" s="1525">
        <v>0</v>
      </c>
      <c r="R81" s="1525">
        <v>0</v>
      </c>
      <c r="S81" s="1525">
        <v>0</v>
      </c>
      <c r="T81" s="1525">
        <v>0</v>
      </c>
      <c r="U81" s="1515" t="s">
        <v>926</v>
      </c>
      <c r="V81" s="1546" t="s">
        <v>702</v>
      </c>
      <c r="W81" s="1525">
        <v>0</v>
      </c>
      <c r="X81" s="1525">
        <v>0</v>
      </c>
      <c r="Y81" s="1526" t="str">
        <f>'ИП-2'!B88</f>
        <v>3.1.9</v>
      </c>
    </row>
    <row r="82" spans="1:25" ht="47.25">
      <c r="A82" s="1515" t="s">
        <v>927</v>
      </c>
      <c r="B82" s="1493" t="s">
        <v>703</v>
      </c>
      <c r="C82" s="1493">
        <v>550.14800000000002</v>
      </c>
      <c r="D82" s="1493">
        <v>0</v>
      </c>
      <c r="E82" s="1493">
        <v>550.14800000000002</v>
      </c>
      <c r="F82" s="1493">
        <v>0</v>
      </c>
      <c r="G82" s="1525">
        <v>0</v>
      </c>
      <c r="H82" s="1525">
        <v>550.14800000000002</v>
      </c>
      <c r="I82" s="1525">
        <v>0</v>
      </c>
      <c r="J82" s="1525">
        <v>0</v>
      </c>
      <c r="K82" s="1515" t="s">
        <v>927</v>
      </c>
      <c r="L82" s="1546" t="s">
        <v>703</v>
      </c>
      <c r="M82" s="1525">
        <v>0</v>
      </c>
      <c r="N82" s="1525">
        <v>0</v>
      </c>
      <c r="O82" s="1525">
        <v>0</v>
      </c>
      <c r="P82" s="1525">
        <v>0</v>
      </c>
      <c r="Q82" s="1525">
        <v>0</v>
      </c>
      <c r="R82" s="1525">
        <v>0</v>
      </c>
      <c r="S82" s="1525">
        <v>0</v>
      </c>
      <c r="T82" s="1525">
        <v>0</v>
      </c>
      <c r="U82" s="1515" t="s">
        <v>927</v>
      </c>
      <c r="V82" s="1546" t="s">
        <v>703</v>
      </c>
      <c r="W82" s="1525">
        <v>0</v>
      </c>
      <c r="X82" s="1525">
        <v>0</v>
      </c>
      <c r="Y82" s="1526" t="str">
        <f>'ИП-2'!B89</f>
        <v>3.1.10</v>
      </c>
    </row>
    <row r="83" spans="1:25" ht="47.25">
      <c r="A83" s="1515" t="s">
        <v>928</v>
      </c>
      <c r="B83" s="1493" t="s">
        <v>704</v>
      </c>
      <c r="C83" s="1493">
        <v>1042.2370000000001</v>
      </c>
      <c r="D83" s="1493">
        <v>0</v>
      </c>
      <c r="E83" s="1493">
        <v>1042.2370000000001</v>
      </c>
      <c r="F83" s="1493">
        <v>0</v>
      </c>
      <c r="G83" s="1525">
        <v>0</v>
      </c>
      <c r="H83" s="1525">
        <v>1042.2370000000001</v>
      </c>
      <c r="I83" s="1525">
        <v>0</v>
      </c>
      <c r="J83" s="1525">
        <v>0</v>
      </c>
      <c r="K83" s="1515" t="s">
        <v>928</v>
      </c>
      <c r="L83" s="1546" t="s">
        <v>704</v>
      </c>
      <c r="M83" s="1525">
        <v>0</v>
      </c>
      <c r="N83" s="1525">
        <v>0</v>
      </c>
      <c r="O83" s="1525">
        <v>0</v>
      </c>
      <c r="P83" s="1525">
        <v>0</v>
      </c>
      <c r="Q83" s="1525">
        <v>0</v>
      </c>
      <c r="R83" s="1525">
        <v>0</v>
      </c>
      <c r="S83" s="1525">
        <v>0</v>
      </c>
      <c r="T83" s="1525">
        <v>0</v>
      </c>
      <c r="U83" s="1515" t="s">
        <v>928</v>
      </c>
      <c r="V83" s="1546" t="s">
        <v>704</v>
      </c>
      <c r="W83" s="1525">
        <v>0</v>
      </c>
      <c r="X83" s="1525">
        <v>0</v>
      </c>
      <c r="Y83" s="1526" t="str">
        <f>'ИП-2'!B90</f>
        <v>3.1.11</v>
      </c>
    </row>
    <row r="84" spans="1:25" ht="47.25">
      <c r="A84" s="1515" t="s">
        <v>929</v>
      </c>
      <c r="B84" s="1493" t="s">
        <v>705</v>
      </c>
      <c r="C84" s="1493">
        <v>252.15600000000001</v>
      </c>
      <c r="D84" s="1493">
        <v>0</v>
      </c>
      <c r="E84" s="1493">
        <v>252.15600000000001</v>
      </c>
      <c r="F84" s="1493">
        <v>0</v>
      </c>
      <c r="G84" s="1525">
        <v>0</v>
      </c>
      <c r="H84" s="1525">
        <v>252.15600000000001</v>
      </c>
      <c r="I84" s="1525">
        <v>0</v>
      </c>
      <c r="J84" s="1525">
        <v>0</v>
      </c>
      <c r="K84" s="1515" t="s">
        <v>929</v>
      </c>
      <c r="L84" s="1546" t="s">
        <v>705</v>
      </c>
      <c r="M84" s="1525">
        <v>0</v>
      </c>
      <c r="N84" s="1525">
        <v>0</v>
      </c>
      <c r="O84" s="1525">
        <v>0</v>
      </c>
      <c r="P84" s="1525">
        <v>0</v>
      </c>
      <c r="Q84" s="1525">
        <v>0</v>
      </c>
      <c r="R84" s="1525">
        <v>0</v>
      </c>
      <c r="S84" s="1525">
        <v>0</v>
      </c>
      <c r="T84" s="1525">
        <v>0</v>
      </c>
      <c r="U84" s="1515" t="s">
        <v>929</v>
      </c>
      <c r="V84" s="1546" t="s">
        <v>705</v>
      </c>
      <c r="W84" s="1525">
        <v>0</v>
      </c>
      <c r="X84" s="1525">
        <v>0</v>
      </c>
      <c r="Y84" s="1526" t="str">
        <f>'ИП-2'!B91</f>
        <v>3.1.12</v>
      </c>
    </row>
    <row r="85" spans="1:25" ht="63">
      <c r="A85" s="1515" t="s">
        <v>930</v>
      </c>
      <c r="B85" s="1493" t="s">
        <v>706</v>
      </c>
      <c r="C85" s="1493">
        <v>1229.4770000000001</v>
      </c>
      <c r="D85" s="1493">
        <v>0</v>
      </c>
      <c r="E85" s="1493">
        <v>1229.4770000000001</v>
      </c>
      <c r="F85" s="1493">
        <v>0</v>
      </c>
      <c r="G85" s="1525">
        <v>0</v>
      </c>
      <c r="H85" s="1525">
        <v>1229.4770000000001</v>
      </c>
      <c r="I85" s="1525">
        <v>0</v>
      </c>
      <c r="J85" s="1525">
        <v>0</v>
      </c>
      <c r="K85" s="1515" t="s">
        <v>930</v>
      </c>
      <c r="L85" s="1546" t="s">
        <v>706</v>
      </c>
      <c r="M85" s="1525">
        <v>0</v>
      </c>
      <c r="N85" s="1525">
        <v>0</v>
      </c>
      <c r="O85" s="1525">
        <v>0</v>
      </c>
      <c r="P85" s="1525">
        <v>0</v>
      </c>
      <c r="Q85" s="1525">
        <v>0</v>
      </c>
      <c r="R85" s="1525">
        <v>0</v>
      </c>
      <c r="S85" s="1525">
        <v>0</v>
      </c>
      <c r="T85" s="1525">
        <v>0</v>
      </c>
      <c r="U85" s="1515" t="s">
        <v>930</v>
      </c>
      <c r="V85" s="1546" t="s">
        <v>706</v>
      </c>
      <c r="W85" s="1525">
        <v>0</v>
      </c>
      <c r="X85" s="1525">
        <v>0</v>
      </c>
      <c r="Y85" s="1526" t="str">
        <f>'ИП-2'!B92</f>
        <v>3.1.13</v>
      </c>
    </row>
    <row r="86" spans="1:25">
      <c r="J86" s="1535" t="s">
        <v>1039</v>
      </c>
      <c r="T86" s="1535" t="s">
        <v>1039</v>
      </c>
      <c r="Y86" s="1535" t="s">
        <v>1039</v>
      </c>
    </row>
    <row r="87" spans="1:25">
      <c r="J87" s="1535" t="s">
        <v>1041</v>
      </c>
      <c r="T87" s="1535" t="s">
        <v>1041</v>
      </c>
      <c r="Y87" s="1535" t="s">
        <v>1041</v>
      </c>
    </row>
    <row r="88" spans="1:25">
      <c r="J88" s="1536"/>
      <c r="T88" s="1536"/>
      <c r="Y88" s="1536"/>
    </row>
    <row r="89" spans="1:25">
      <c r="J89" s="1535" t="s">
        <v>1023</v>
      </c>
      <c r="T89" s="1535" t="s">
        <v>1023</v>
      </c>
      <c r="Y89" s="1535" t="s">
        <v>1023</v>
      </c>
    </row>
    <row r="90" spans="1:25">
      <c r="J90" s="1535" t="s">
        <v>1014</v>
      </c>
      <c r="T90" s="1535" t="s">
        <v>1014</v>
      </c>
      <c r="Y90" s="1535" t="s">
        <v>1014</v>
      </c>
    </row>
    <row r="93" spans="1:25" ht="20.25" customHeight="1">
      <c r="A93" s="1542"/>
      <c r="B93" s="972"/>
      <c r="C93" s="1596"/>
      <c r="D93" s="1596"/>
      <c r="E93" s="1596"/>
      <c r="F93" s="1596"/>
      <c r="G93" s="1596"/>
      <c r="H93" s="1596"/>
      <c r="I93" s="1597"/>
      <c r="J93" s="1541" t="s">
        <v>564</v>
      </c>
      <c r="K93" s="1542"/>
      <c r="L93" s="972"/>
      <c r="M93" s="1599"/>
      <c r="N93" s="1599"/>
      <c r="O93" s="1599"/>
      <c r="P93" s="1599"/>
      <c r="Q93" s="1599"/>
      <c r="R93" s="1599"/>
      <c r="S93" s="1599"/>
      <c r="T93" s="1541" t="s">
        <v>564</v>
      </c>
      <c r="U93" s="1542"/>
      <c r="V93" s="972"/>
      <c r="W93" s="1599"/>
      <c r="X93" s="1599"/>
      <c r="Y93" s="1541" t="s">
        <v>564</v>
      </c>
    </row>
    <row r="94" spans="1:25" ht="18" customHeight="1">
      <c r="A94" s="1679" t="s">
        <v>492</v>
      </c>
      <c r="B94" s="1679" t="s">
        <v>519</v>
      </c>
      <c r="C94" s="1682" t="s">
        <v>565</v>
      </c>
      <c r="D94" s="1683"/>
      <c r="E94" s="1683"/>
      <c r="F94" s="1683"/>
      <c r="G94" s="1683"/>
      <c r="H94" s="1683"/>
      <c r="I94" s="1683"/>
      <c r="J94" s="1685"/>
      <c r="K94" s="1679" t="s">
        <v>492</v>
      </c>
      <c r="L94" s="1679" t="s">
        <v>519</v>
      </c>
      <c r="M94" s="1682" t="s">
        <v>565</v>
      </c>
      <c r="N94" s="1683"/>
      <c r="O94" s="1683"/>
      <c r="P94" s="1683"/>
      <c r="Q94" s="1683"/>
      <c r="R94" s="1683"/>
      <c r="S94" s="1683"/>
      <c r="T94" s="1685"/>
      <c r="U94" s="1679" t="s">
        <v>492</v>
      </c>
      <c r="V94" s="1679" t="s">
        <v>519</v>
      </c>
      <c r="W94" s="1601"/>
      <c r="X94" s="1601"/>
      <c r="Y94" s="1602"/>
    </row>
    <row r="95" spans="1:25" ht="29.25" customHeight="1">
      <c r="A95" s="1684"/>
      <c r="B95" s="1684"/>
      <c r="C95" s="1679" t="s">
        <v>235</v>
      </c>
      <c r="D95" s="1682" t="s">
        <v>566</v>
      </c>
      <c r="E95" s="1685"/>
      <c r="F95" s="1682" t="s">
        <v>842</v>
      </c>
      <c r="G95" s="1683"/>
      <c r="H95" s="1683"/>
      <c r="I95" s="1683"/>
      <c r="J95" s="1685"/>
      <c r="K95" s="1684"/>
      <c r="L95" s="1684"/>
      <c r="M95" s="1682" t="s">
        <v>842</v>
      </c>
      <c r="N95" s="1683"/>
      <c r="O95" s="1683"/>
      <c r="P95" s="1683"/>
      <c r="Q95" s="1683"/>
      <c r="R95" s="1683"/>
      <c r="S95" s="1683"/>
      <c r="T95" s="1601"/>
      <c r="U95" s="1684"/>
      <c r="V95" s="1684"/>
      <c r="W95" s="1601"/>
      <c r="X95" s="1602"/>
      <c r="Y95" s="1679" t="s">
        <v>651</v>
      </c>
    </row>
    <row r="96" spans="1:25" ht="47.25">
      <c r="A96" s="1680"/>
      <c r="B96" s="1680"/>
      <c r="C96" s="1680"/>
      <c r="D96" s="1538" t="s">
        <v>567</v>
      </c>
      <c r="E96" s="1538" t="s">
        <v>568</v>
      </c>
      <c r="F96" s="1538">
        <v>2022</v>
      </c>
      <c r="G96" s="1538">
        <v>2023</v>
      </c>
      <c r="H96" s="1538">
        <f t="shared" ref="H96" si="39">G96+1</f>
        <v>2024</v>
      </c>
      <c r="I96" s="1538">
        <f t="shared" ref="I96" si="40">H96+1</f>
        <v>2025</v>
      </c>
      <c r="J96" s="1538">
        <f t="shared" ref="J96" si="41">I96+1</f>
        <v>2026</v>
      </c>
      <c r="K96" s="1680"/>
      <c r="L96" s="1680"/>
      <c r="M96" s="1543">
        <f>J96+1</f>
        <v>2027</v>
      </c>
      <c r="N96" s="1538">
        <f t="shared" ref="N96" si="42">M96+1</f>
        <v>2028</v>
      </c>
      <c r="O96" s="1538">
        <f t="shared" ref="O96" si="43">N96+1</f>
        <v>2029</v>
      </c>
      <c r="P96" s="1538">
        <f t="shared" ref="P96" si="44">O96+1</f>
        <v>2030</v>
      </c>
      <c r="Q96" s="1538">
        <f t="shared" ref="Q96" si="45">P96+1</f>
        <v>2031</v>
      </c>
      <c r="R96" s="1538">
        <f t="shared" ref="R96" si="46">Q96+1</f>
        <v>2032</v>
      </c>
      <c r="S96" s="1538">
        <f t="shared" ref="S96" si="47">R96+1</f>
        <v>2033</v>
      </c>
      <c r="T96" s="1538">
        <f t="shared" ref="T96" si="48">S96+1</f>
        <v>2034</v>
      </c>
      <c r="U96" s="1680"/>
      <c r="V96" s="1680"/>
      <c r="W96" s="1538">
        <f t="shared" ref="W96" si="49">T96+1</f>
        <v>2035</v>
      </c>
      <c r="X96" s="1538">
        <f t="shared" ref="X96" si="50">W96+1</f>
        <v>2036</v>
      </c>
      <c r="Y96" s="1680"/>
    </row>
    <row r="97" spans="1:25" ht="15" customHeight="1">
      <c r="A97" s="1538">
        <v>1</v>
      </c>
      <c r="B97" s="1538">
        <v>2</v>
      </c>
      <c r="C97" s="1538">
        <v>3</v>
      </c>
      <c r="D97" s="1538">
        <v>4</v>
      </c>
      <c r="E97" s="1538">
        <v>5</v>
      </c>
      <c r="F97" s="1538">
        <v>6</v>
      </c>
      <c r="G97" s="1538">
        <v>7</v>
      </c>
      <c r="H97" s="1538">
        <v>8</v>
      </c>
      <c r="I97" s="1538">
        <v>9</v>
      </c>
      <c r="J97" s="1538">
        <v>10</v>
      </c>
      <c r="K97" s="1538">
        <v>1</v>
      </c>
      <c r="L97" s="1538">
        <v>2</v>
      </c>
      <c r="M97" s="1538">
        <v>11</v>
      </c>
      <c r="N97" s="1538">
        <v>12</v>
      </c>
      <c r="O97" s="1538">
        <v>13</v>
      </c>
      <c r="P97" s="1538">
        <v>14</v>
      </c>
      <c r="Q97" s="1538">
        <v>15</v>
      </c>
      <c r="R97" s="1538">
        <v>16</v>
      </c>
      <c r="S97" s="1538">
        <v>17</v>
      </c>
      <c r="T97" s="1538">
        <v>18</v>
      </c>
      <c r="U97" s="1538">
        <v>1</v>
      </c>
      <c r="V97" s="1538">
        <v>2</v>
      </c>
      <c r="W97" s="1538">
        <v>19</v>
      </c>
      <c r="X97" s="1538">
        <v>20</v>
      </c>
      <c r="Y97" s="1538">
        <f>COLUMN()</f>
        <v>25</v>
      </c>
    </row>
    <row r="98" spans="1:25" ht="47.25">
      <c r="A98" s="1515" t="s">
        <v>931</v>
      </c>
      <c r="B98" s="1493" t="s">
        <v>707</v>
      </c>
      <c r="C98" s="1493">
        <v>1126.8</v>
      </c>
      <c r="D98" s="1493">
        <v>0</v>
      </c>
      <c r="E98" s="1493">
        <v>1126.8</v>
      </c>
      <c r="F98" s="1493">
        <v>0</v>
      </c>
      <c r="G98" s="1525">
        <v>0</v>
      </c>
      <c r="H98" s="1525">
        <v>1126.8</v>
      </c>
      <c r="I98" s="1525">
        <v>0</v>
      </c>
      <c r="J98" s="1525">
        <v>0</v>
      </c>
      <c r="K98" s="1515" t="s">
        <v>931</v>
      </c>
      <c r="L98" s="1546" t="s">
        <v>707</v>
      </c>
      <c r="M98" s="1525">
        <v>0</v>
      </c>
      <c r="N98" s="1525">
        <v>0</v>
      </c>
      <c r="O98" s="1525">
        <v>0</v>
      </c>
      <c r="P98" s="1525">
        <v>0</v>
      </c>
      <c r="Q98" s="1525">
        <v>0</v>
      </c>
      <c r="R98" s="1525">
        <v>0</v>
      </c>
      <c r="S98" s="1525">
        <v>0</v>
      </c>
      <c r="T98" s="1525">
        <v>0</v>
      </c>
      <c r="U98" s="1515" t="s">
        <v>931</v>
      </c>
      <c r="V98" s="1546" t="s">
        <v>707</v>
      </c>
      <c r="W98" s="1525">
        <v>0</v>
      </c>
      <c r="X98" s="1525">
        <v>0</v>
      </c>
      <c r="Y98" s="1526" t="str">
        <f>'ИП-2'!B106</f>
        <v>3.1.14</v>
      </c>
    </row>
    <row r="99" spans="1:25" ht="47.25">
      <c r="A99" s="1515" t="s">
        <v>932</v>
      </c>
      <c r="B99" s="1493" t="s">
        <v>708</v>
      </c>
      <c r="C99" s="1493">
        <v>193.10599999999999</v>
      </c>
      <c r="D99" s="1493">
        <v>0</v>
      </c>
      <c r="E99" s="1493">
        <v>193.10599999999999</v>
      </c>
      <c r="F99" s="1493">
        <v>0</v>
      </c>
      <c r="G99" s="1525">
        <v>0</v>
      </c>
      <c r="H99" s="1525">
        <v>193.10599999999999</v>
      </c>
      <c r="I99" s="1525">
        <v>0</v>
      </c>
      <c r="J99" s="1525">
        <v>0</v>
      </c>
      <c r="K99" s="1515" t="s">
        <v>932</v>
      </c>
      <c r="L99" s="1546" t="s">
        <v>708</v>
      </c>
      <c r="M99" s="1525">
        <v>0</v>
      </c>
      <c r="N99" s="1525">
        <v>0</v>
      </c>
      <c r="O99" s="1525">
        <v>0</v>
      </c>
      <c r="P99" s="1525">
        <v>0</v>
      </c>
      <c r="Q99" s="1525">
        <v>0</v>
      </c>
      <c r="R99" s="1525">
        <v>0</v>
      </c>
      <c r="S99" s="1525">
        <v>0</v>
      </c>
      <c r="T99" s="1525">
        <v>0</v>
      </c>
      <c r="U99" s="1515" t="s">
        <v>932</v>
      </c>
      <c r="V99" s="1546" t="s">
        <v>708</v>
      </c>
      <c r="W99" s="1525">
        <v>0</v>
      </c>
      <c r="X99" s="1525">
        <v>0</v>
      </c>
      <c r="Y99" s="1526" t="str">
        <f>'ИП-2'!B107</f>
        <v>3.1.15</v>
      </c>
    </row>
    <row r="100" spans="1:25" ht="47.25">
      <c r="A100" s="1515" t="s">
        <v>933</v>
      </c>
      <c r="B100" s="1493" t="s">
        <v>709</v>
      </c>
      <c r="C100" s="1493">
        <v>199.10300000000001</v>
      </c>
      <c r="D100" s="1493">
        <v>0</v>
      </c>
      <c r="E100" s="1493">
        <v>199.10300000000001</v>
      </c>
      <c r="F100" s="1493">
        <v>0</v>
      </c>
      <c r="G100" s="1525">
        <v>0</v>
      </c>
      <c r="H100" s="1525">
        <v>199.10300000000001</v>
      </c>
      <c r="I100" s="1525">
        <v>0</v>
      </c>
      <c r="J100" s="1525">
        <v>0</v>
      </c>
      <c r="K100" s="1515" t="s">
        <v>933</v>
      </c>
      <c r="L100" s="1546" t="s">
        <v>709</v>
      </c>
      <c r="M100" s="1525">
        <v>0</v>
      </c>
      <c r="N100" s="1525">
        <v>0</v>
      </c>
      <c r="O100" s="1525">
        <v>0</v>
      </c>
      <c r="P100" s="1525">
        <v>0</v>
      </c>
      <c r="Q100" s="1525">
        <v>0</v>
      </c>
      <c r="R100" s="1525">
        <v>0</v>
      </c>
      <c r="S100" s="1525">
        <v>0</v>
      </c>
      <c r="T100" s="1525">
        <v>0</v>
      </c>
      <c r="U100" s="1515" t="s">
        <v>933</v>
      </c>
      <c r="V100" s="1546" t="s">
        <v>709</v>
      </c>
      <c r="W100" s="1525">
        <v>0</v>
      </c>
      <c r="X100" s="1525">
        <v>0</v>
      </c>
      <c r="Y100" s="1526" t="str">
        <f>'ИП-2'!B108</f>
        <v>3.1.16</v>
      </c>
    </row>
    <row r="101" spans="1:25" ht="15.75" customHeight="1">
      <c r="A101" s="1493"/>
      <c r="B101" s="1493"/>
      <c r="C101" s="1493"/>
      <c r="D101" s="1493"/>
      <c r="E101" s="1493"/>
      <c r="F101" s="1493"/>
      <c r="G101" s="1524"/>
      <c r="H101" s="1524"/>
      <c r="I101" s="1493"/>
      <c r="J101" s="1493"/>
      <c r="K101" s="1546"/>
      <c r="L101" s="1546"/>
      <c r="M101" s="1493"/>
      <c r="N101" s="1493"/>
      <c r="O101" s="1493"/>
      <c r="P101" s="1493"/>
      <c r="Q101" s="1493"/>
      <c r="R101" s="1493"/>
      <c r="S101" s="1493"/>
      <c r="T101" s="1493"/>
      <c r="U101" s="1546"/>
      <c r="V101" s="1546"/>
      <c r="W101" s="1493"/>
      <c r="X101" s="1493"/>
      <c r="Y101" s="1523"/>
    </row>
    <row r="102" spans="1:25" ht="31.5">
      <c r="A102" s="1493" t="s">
        <v>398</v>
      </c>
      <c r="B102" s="1493" t="s">
        <v>577</v>
      </c>
      <c r="C102" s="1493">
        <v>0</v>
      </c>
      <c r="D102" s="1493">
        <v>0</v>
      </c>
      <c r="E102" s="1493">
        <v>0</v>
      </c>
      <c r="F102" s="1493">
        <v>0</v>
      </c>
      <c r="G102" s="1525">
        <v>0</v>
      </c>
      <c r="H102" s="1525">
        <v>0</v>
      </c>
      <c r="I102" s="1525">
        <v>0</v>
      </c>
      <c r="J102" s="1525">
        <v>0</v>
      </c>
      <c r="K102" s="1546" t="s">
        <v>398</v>
      </c>
      <c r="L102" s="1546" t="s">
        <v>577</v>
      </c>
      <c r="M102" s="1525">
        <v>0</v>
      </c>
      <c r="N102" s="1525">
        <v>0</v>
      </c>
      <c r="O102" s="1525">
        <v>0</v>
      </c>
      <c r="P102" s="1525">
        <v>0</v>
      </c>
      <c r="Q102" s="1525">
        <v>0</v>
      </c>
      <c r="R102" s="1525">
        <v>0</v>
      </c>
      <c r="S102" s="1525">
        <v>0</v>
      </c>
      <c r="T102" s="1525">
        <v>0</v>
      </c>
      <c r="U102" s="1546" t="s">
        <v>398</v>
      </c>
      <c r="V102" s="1546" t="s">
        <v>577</v>
      </c>
      <c r="W102" s="1525">
        <v>0</v>
      </c>
      <c r="X102" s="1525">
        <v>0</v>
      </c>
      <c r="Y102" s="1526"/>
    </row>
    <row r="103" spans="1:25" s="1035" customFormat="1" ht="15.75">
      <c r="A103" s="1493" t="s">
        <v>30</v>
      </c>
      <c r="B103" s="1493" t="s">
        <v>578</v>
      </c>
      <c r="C103" s="1493">
        <v>0</v>
      </c>
      <c r="D103" s="1493">
        <v>0</v>
      </c>
      <c r="E103" s="1493">
        <v>0</v>
      </c>
      <c r="F103" s="1493">
        <v>0</v>
      </c>
      <c r="G103" s="1525">
        <v>0</v>
      </c>
      <c r="H103" s="1525">
        <v>0</v>
      </c>
      <c r="I103" s="1525">
        <v>0</v>
      </c>
      <c r="J103" s="1525">
        <v>0</v>
      </c>
      <c r="K103" s="1546" t="s">
        <v>30</v>
      </c>
      <c r="L103" s="1546" t="s">
        <v>578</v>
      </c>
      <c r="M103" s="1525">
        <v>0</v>
      </c>
      <c r="N103" s="1525">
        <v>0</v>
      </c>
      <c r="O103" s="1525">
        <v>0</v>
      </c>
      <c r="P103" s="1525">
        <v>0</v>
      </c>
      <c r="Q103" s="1525">
        <v>0</v>
      </c>
      <c r="R103" s="1525">
        <v>0</v>
      </c>
      <c r="S103" s="1525">
        <v>0</v>
      </c>
      <c r="T103" s="1525">
        <v>0</v>
      </c>
      <c r="U103" s="1546" t="s">
        <v>30</v>
      </c>
      <c r="V103" s="1546" t="s">
        <v>578</v>
      </c>
      <c r="W103" s="1525">
        <v>0</v>
      </c>
      <c r="X103" s="1525">
        <v>0</v>
      </c>
      <c r="Y103" s="1527"/>
    </row>
    <row r="104" spans="1:25" s="1035" customFormat="1" ht="27.75" customHeight="1">
      <c r="A104" s="1493" t="s">
        <v>32</v>
      </c>
      <c r="B104" s="1493" t="s">
        <v>579</v>
      </c>
      <c r="C104" s="1493">
        <v>0</v>
      </c>
      <c r="D104" s="1493">
        <v>0</v>
      </c>
      <c r="E104" s="1493">
        <v>0</v>
      </c>
      <c r="F104" s="1493">
        <v>0</v>
      </c>
      <c r="G104" s="1525">
        <v>0</v>
      </c>
      <c r="H104" s="1525">
        <v>0</v>
      </c>
      <c r="I104" s="1525">
        <v>0</v>
      </c>
      <c r="J104" s="1525">
        <v>0</v>
      </c>
      <c r="K104" s="1546" t="s">
        <v>32</v>
      </c>
      <c r="L104" s="1546" t="s">
        <v>579</v>
      </c>
      <c r="M104" s="1525">
        <v>0</v>
      </c>
      <c r="N104" s="1525">
        <v>0</v>
      </c>
      <c r="O104" s="1525">
        <v>0</v>
      </c>
      <c r="P104" s="1525">
        <v>0</v>
      </c>
      <c r="Q104" s="1525">
        <v>0</v>
      </c>
      <c r="R104" s="1525">
        <v>0</v>
      </c>
      <c r="S104" s="1525">
        <v>0</v>
      </c>
      <c r="T104" s="1525">
        <v>0</v>
      </c>
      <c r="U104" s="1546" t="s">
        <v>32</v>
      </c>
      <c r="V104" s="1546" t="s">
        <v>579</v>
      </c>
      <c r="W104" s="1525">
        <v>0</v>
      </c>
      <c r="X104" s="1525">
        <v>0</v>
      </c>
      <c r="Y104" s="1527"/>
    </row>
    <row r="105" spans="1:25" ht="15.75">
      <c r="A105" s="1493" t="s">
        <v>35</v>
      </c>
      <c r="B105" s="1493" t="s">
        <v>580</v>
      </c>
      <c r="C105" s="1493">
        <v>0</v>
      </c>
      <c r="D105" s="1493">
        <v>0</v>
      </c>
      <c r="E105" s="1493">
        <v>0</v>
      </c>
      <c r="F105" s="1493">
        <v>0</v>
      </c>
      <c r="G105" s="1525">
        <v>0</v>
      </c>
      <c r="H105" s="1525">
        <v>0</v>
      </c>
      <c r="I105" s="1525">
        <v>0</v>
      </c>
      <c r="J105" s="1525">
        <v>0</v>
      </c>
      <c r="K105" s="1546" t="s">
        <v>35</v>
      </c>
      <c r="L105" s="1546" t="s">
        <v>580</v>
      </c>
      <c r="M105" s="1525">
        <v>0</v>
      </c>
      <c r="N105" s="1525">
        <v>0</v>
      </c>
      <c r="O105" s="1525">
        <v>0</v>
      </c>
      <c r="P105" s="1525">
        <v>0</v>
      </c>
      <c r="Q105" s="1525">
        <v>0</v>
      </c>
      <c r="R105" s="1525">
        <v>0</v>
      </c>
      <c r="S105" s="1525">
        <v>0</v>
      </c>
      <c r="T105" s="1525">
        <v>0</v>
      </c>
      <c r="U105" s="1546" t="s">
        <v>35</v>
      </c>
      <c r="V105" s="1546" t="s">
        <v>580</v>
      </c>
      <c r="W105" s="1525">
        <v>0</v>
      </c>
      <c r="X105" s="1525">
        <v>0</v>
      </c>
      <c r="Y105" s="1526"/>
    </row>
    <row r="106" spans="1:25" s="1035" customFormat="1" ht="15" customHeight="1">
      <c r="A106" s="1493"/>
      <c r="B106" s="1493" t="s">
        <v>340</v>
      </c>
      <c r="C106" s="1520">
        <v>46022.514000000003</v>
      </c>
      <c r="D106" s="1520">
        <v>33629.784999999996</v>
      </c>
      <c r="E106" s="1520">
        <v>12392.728999999999</v>
      </c>
      <c r="F106" s="1520">
        <v>0</v>
      </c>
      <c r="G106" s="1520">
        <v>37656.987000000001</v>
      </c>
      <c r="H106" s="1520">
        <v>8365.527</v>
      </c>
      <c r="I106" s="1520">
        <v>0</v>
      </c>
      <c r="J106" s="1520">
        <v>0</v>
      </c>
      <c r="K106" s="1546"/>
      <c r="L106" s="1546" t="s">
        <v>340</v>
      </c>
      <c r="M106" s="1520">
        <v>0</v>
      </c>
      <c r="N106" s="1520">
        <v>0</v>
      </c>
      <c r="O106" s="1520">
        <v>0</v>
      </c>
      <c r="P106" s="1520">
        <v>0</v>
      </c>
      <c r="Q106" s="1520">
        <v>0</v>
      </c>
      <c r="R106" s="1520">
        <v>0</v>
      </c>
      <c r="S106" s="1520">
        <v>0</v>
      </c>
      <c r="T106" s="1520">
        <v>0</v>
      </c>
      <c r="U106" s="1546"/>
      <c r="V106" s="1546" t="s">
        <v>340</v>
      </c>
      <c r="W106" s="1520">
        <v>0</v>
      </c>
      <c r="X106" s="1520">
        <v>0</v>
      </c>
      <c r="Y106" s="1533"/>
    </row>
    <row r="107" spans="1:25">
      <c r="J107" s="1535" t="s">
        <v>1039</v>
      </c>
      <c r="T107" s="1535" t="s">
        <v>1039</v>
      </c>
      <c r="Y107" s="1535" t="s">
        <v>1039</v>
      </c>
    </row>
    <row r="108" spans="1:25">
      <c r="J108" s="1535" t="s">
        <v>1041</v>
      </c>
      <c r="T108" s="1535" t="s">
        <v>1041</v>
      </c>
      <c r="Y108" s="1535" t="s">
        <v>1041</v>
      </c>
    </row>
    <row r="109" spans="1:25">
      <c r="J109" s="1536"/>
      <c r="T109" s="1536"/>
      <c r="Y109" s="1536"/>
    </row>
    <row r="110" spans="1:25">
      <c r="J110" s="1535" t="s">
        <v>1023</v>
      </c>
      <c r="T110" s="1535" t="s">
        <v>1023</v>
      </c>
      <c r="Y110" s="1535" t="s">
        <v>1023</v>
      </c>
    </row>
    <row r="111" spans="1:25">
      <c r="J111" s="1535" t="s">
        <v>1014</v>
      </c>
      <c r="T111" s="1535" t="s">
        <v>1014</v>
      </c>
      <c r="Y111" s="1535" t="s">
        <v>1014</v>
      </c>
    </row>
    <row r="114" spans="1:49" ht="20.25" customHeight="1">
      <c r="A114" s="1542"/>
      <c r="B114" s="972"/>
      <c r="C114" s="1596"/>
      <c r="D114" s="1596"/>
      <c r="E114" s="1596"/>
      <c r="F114" s="1596"/>
      <c r="G114" s="1596"/>
      <c r="H114" s="1596"/>
      <c r="I114" s="1597"/>
      <c r="J114" s="1541" t="s">
        <v>564</v>
      </c>
      <c r="K114" s="1542"/>
      <c r="L114" s="972"/>
      <c r="M114" s="1599"/>
      <c r="N114" s="1599"/>
      <c r="O114" s="1599"/>
      <c r="P114" s="1599"/>
      <c r="Q114" s="1599"/>
      <c r="R114" s="1599"/>
      <c r="S114" s="1599"/>
      <c r="T114" s="1541" t="s">
        <v>564</v>
      </c>
      <c r="U114" s="1542"/>
      <c r="V114" s="972"/>
      <c r="W114" s="1599"/>
      <c r="X114" s="1599"/>
      <c r="Y114" s="1541" t="s">
        <v>564</v>
      </c>
    </row>
    <row r="115" spans="1:49" ht="18" customHeight="1">
      <c r="A115" s="1679" t="s">
        <v>492</v>
      </c>
      <c r="B115" s="1679" t="s">
        <v>519</v>
      </c>
      <c r="C115" s="1682" t="s">
        <v>565</v>
      </c>
      <c r="D115" s="1683"/>
      <c r="E115" s="1683"/>
      <c r="F115" s="1683"/>
      <c r="G115" s="1683"/>
      <c r="H115" s="1683"/>
      <c r="I115" s="1683"/>
      <c r="J115" s="1685"/>
      <c r="K115" s="1679" t="s">
        <v>492</v>
      </c>
      <c r="L115" s="1679" t="s">
        <v>519</v>
      </c>
      <c r="M115" s="1682" t="s">
        <v>565</v>
      </c>
      <c r="N115" s="1683"/>
      <c r="O115" s="1683"/>
      <c r="P115" s="1683"/>
      <c r="Q115" s="1683"/>
      <c r="R115" s="1683"/>
      <c r="S115" s="1683"/>
      <c r="T115" s="1685"/>
      <c r="U115" s="1679" t="s">
        <v>492</v>
      </c>
      <c r="V115" s="1679" t="s">
        <v>519</v>
      </c>
      <c r="W115" s="1601"/>
      <c r="X115" s="1601"/>
      <c r="Y115" s="1602"/>
    </row>
    <row r="116" spans="1:49" ht="29.25" customHeight="1">
      <c r="A116" s="1684"/>
      <c r="B116" s="1684"/>
      <c r="C116" s="1679" t="s">
        <v>235</v>
      </c>
      <c r="D116" s="1682" t="s">
        <v>566</v>
      </c>
      <c r="E116" s="1685"/>
      <c r="F116" s="1682" t="s">
        <v>842</v>
      </c>
      <c r="G116" s="1683"/>
      <c r="H116" s="1683"/>
      <c r="I116" s="1683"/>
      <c r="J116" s="1685"/>
      <c r="K116" s="1684"/>
      <c r="L116" s="1684"/>
      <c r="M116" s="1682" t="s">
        <v>842</v>
      </c>
      <c r="N116" s="1683"/>
      <c r="O116" s="1683"/>
      <c r="P116" s="1683"/>
      <c r="Q116" s="1683"/>
      <c r="R116" s="1683"/>
      <c r="S116" s="1683"/>
      <c r="T116" s="1601"/>
      <c r="U116" s="1684"/>
      <c r="V116" s="1684"/>
      <c r="W116" s="1601"/>
      <c r="X116" s="1602"/>
      <c r="Y116" s="1679" t="s">
        <v>651</v>
      </c>
    </row>
    <row r="117" spans="1:49" ht="47.25">
      <c r="A117" s="1680"/>
      <c r="B117" s="1680"/>
      <c r="C117" s="1680"/>
      <c r="D117" s="1538" t="s">
        <v>567</v>
      </c>
      <c r="E117" s="1538" t="s">
        <v>568</v>
      </c>
      <c r="F117" s="1538">
        <v>2022</v>
      </c>
      <c r="G117" s="1538">
        <v>2023</v>
      </c>
      <c r="H117" s="1538">
        <f t="shared" ref="H117" si="51">G117+1</f>
        <v>2024</v>
      </c>
      <c r="I117" s="1538">
        <f t="shared" ref="I117" si="52">H117+1</f>
        <v>2025</v>
      </c>
      <c r="J117" s="1538">
        <f t="shared" ref="J117" si="53">I117+1</f>
        <v>2026</v>
      </c>
      <c r="K117" s="1680"/>
      <c r="L117" s="1680"/>
      <c r="M117" s="1543">
        <f>J117+1</f>
        <v>2027</v>
      </c>
      <c r="N117" s="1538">
        <f t="shared" ref="N117" si="54">M117+1</f>
        <v>2028</v>
      </c>
      <c r="O117" s="1538">
        <f t="shared" ref="O117" si="55">N117+1</f>
        <v>2029</v>
      </c>
      <c r="P117" s="1538">
        <f t="shared" ref="P117" si="56">O117+1</f>
        <v>2030</v>
      </c>
      <c r="Q117" s="1538">
        <f t="shared" ref="Q117" si="57">P117+1</f>
        <v>2031</v>
      </c>
      <c r="R117" s="1538">
        <f t="shared" ref="R117" si="58">Q117+1</f>
        <v>2032</v>
      </c>
      <c r="S117" s="1538">
        <f t="shared" ref="S117" si="59">R117+1</f>
        <v>2033</v>
      </c>
      <c r="T117" s="1538">
        <f t="shared" ref="T117" si="60">S117+1</f>
        <v>2034</v>
      </c>
      <c r="U117" s="1680"/>
      <c r="V117" s="1680"/>
      <c r="W117" s="1538">
        <f t="shared" ref="W117" si="61">T117+1</f>
        <v>2035</v>
      </c>
      <c r="X117" s="1538">
        <f t="shared" ref="X117" si="62">W117+1</f>
        <v>2036</v>
      </c>
      <c r="Y117" s="1680"/>
    </row>
    <row r="118" spans="1:49" ht="15" customHeight="1">
      <c r="A118" s="1538">
        <v>1</v>
      </c>
      <c r="B118" s="1538">
        <v>2</v>
      </c>
      <c r="C118" s="1538">
        <v>3</v>
      </c>
      <c r="D118" s="1538">
        <v>4</v>
      </c>
      <c r="E118" s="1538">
        <v>5</v>
      </c>
      <c r="F118" s="1538">
        <v>6</v>
      </c>
      <c r="G118" s="1538">
        <v>7</v>
      </c>
      <c r="H118" s="1538">
        <v>8</v>
      </c>
      <c r="I118" s="1538">
        <v>9</v>
      </c>
      <c r="J118" s="1538">
        <v>10</v>
      </c>
      <c r="K118" s="1538">
        <v>1</v>
      </c>
      <c r="L118" s="1538">
        <v>2</v>
      </c>
      <c r="M118" s="1538">
        <v>11</v>
      </c>
      <c r="N118" s="1538">
        <v>12</v>
      </c>
      <c r="O118" s="1538">
        <v>13</v>
      </c>
      <c r="P118" s="1538">
        <v>14</v>
      </c>
      <c r="Q118" s="1538">
        <v>15</v>
      </c>
      <c r="R118" s="1538">
        <v>16</v>
      </c>
      <c r="S118" s="1538">
        <v>17</v>
      </c>
      <c r="T118" s="1538">
        <v>18</v>
      </c>
      <c r="U118" s="1538">
        <v>1</v>
      </c>
      <c r="V118" s="1538">
        <v>2</v>
      </c>
      <c r="W118" s="1538">
        <v>19</v>
      </c>
      <c r="X118" s="1538">
        <v>20</v>
      </c>
      <c r="Y118" s="1538">
        <f>COLUMN()</f>
        <v>25</v>
      </c>
    </row>
    <row r="119" spans="1:49" ht="15.75" customHeight="1">
      <c r="A119" s="1686" t="s">
        <v>532</v>
      </c>
      <c r="B119" s="1687"/>
      <c r="C119" s="1687"/>
      <c r="D119" s="1687"/>
      <c r="E119" s="1687"/>
      <c r="F119" s="1687"/>
      <c r="G119" s="1687"/>
      <c r="H119" s="1687"/>
      <c r="I119" s="1687"/>
      <c r="J119" s="1687"/>
      <c r="K119" s="1686" t="s">
        <v>532</v>
      </c>
      <c r="L119" s="1687"/>
      <c r="M119" s="1687"/>
      <c r="N119" s="1687"/>
      <c r="O119" s="1687"/>
      <c r="P119" s="1687"/>
      <c r="Q119" s="1687"/>
      <c r="R119" s="1687"/>
      <c r="S119" s="1687"/>
      <c r="T119" s="1687"/>
      <c r="U119" s="1686" t="s">
        <v>532</v>
      </c>
      <c r="V119" s="1687"/>
      <c r="W119" s="1687"/>
      <c r="X119" s="1687"/>
      <c r="Y119" s="1687"/>
    </row>
    <row r="120" spans="1:49" s="1530" customFormat="1" ht="15.75">
      <c r="A120" s="1525" t="s">
        <v>25</v>
      </c>
      <c r="B120" s="1525" t="s">
        <v>570</v>
      </c>
      <c r="C120" s="1529">
        <v>46022.51400000001</v>
      </c>
      <c r="D120" s="1529">
        <v>33629.785000000003</v>
      </c>
      <c r="E120" s="1529">
        <v>12392.728999999999</v>
      </c>
      <c r="F120" s="1529">
        <v>0</v>
      </c>
      <c r="G120" s="1529">
        <v>313.80822500000005</v>
      </c>
      <c r="H120" s="1529">
        <v>4044.5495999999998</v>
      </c>
      <c r="I120" s="1529">
        <v>4602.2514000000001</v>
      </c>
      <c r="J120" s="1529">
        <v>4602.2514000000001</v>
      </c>
      <c r="K120" s="1525" t="s">
        <v>25</v>
      </c>
      <c r="L120" s="1525" t="s">
        <v>570</v>
      </c>
      <c r="M120" s="1529">
        <v>4602.2514000000001</v>
      </c>
      <c r="N120" s="1529">
        <v>4602.2514000000001</v>
      </c>
      <c r="O120" s="1529">
        <v>4602.2514000000001</v>
      </c>
      <c r="P120" s="1529">
        <v>4602.2514000000001</v>
      </c>
      <c r="Q120" s="1529">
        <v>4602.2514000000001</v>
      </c>
      <c r="R120" s="1529">
        <v>4602.2514000000001</v>
      </c>
      <c r="S120" s="1529">
        <v>4288.4431749999994</v>
      </c>
      <c r="T120" s="1529">
        <v>557.70180000000005</v>
      </c>
      <c r="U120" s="1525" t="s">
        <v>25</v>
      </c>
      <c r="V120" s="1525" t="s">
        <v>570</v>
      </c>
      <c r="W120" s="1529">
        <v>0</v>
      </c>
      <c r="X120" s="1529">
        <v>0</v>
      </c>
      <c r="Y120" s="1527"/>
      <c r="Z120" s="1531"/>
      <c r="AA120" s="1531"/>
      <c r="AB120" s="1531"/>
      <c r="AC120" s="1531"/>
      <c r="AD120" s="1531"/>
      <c r="AE120" s="1531"/>
      <c r="AF120" s="1531"/>
      <c r="AG120" s="1531"/>
      <c r="AH120" s="1531"/>
      <c r="AI120" s="1531"/>
      <c r="AJ120" s="1531"/>
      <c r="AK120" s="1531"/>
      <c r="AL120" s="1531"/>
      <c r="AM120" s="1531"/>
      <c r="AN120" s="1531"/>
      <c r="AO120" s="1531"/>
      <c r="AP120" s="1531"/>
      <c r="AQ120" s="1531"/>
      <c r="AR120" s="1531"/>
      <c r="AS120" s="1531"/>
      <c r="AT120" s="1531"/>
      <c r="AU120" s="1531"/>
      <c r="AV120" s="1531"/>
      <c r="AW120" s="1531"/>
    </row>
    <row r="121" spans="1:49" s="1522" customFormat="1" ht="34.9" customHeight="1">
      <c r="A121" s="1521" t="s">
        <v>61</v>
      </c>
      <c r="B121" s="1521" t="s">
        <v>939</v>
      </c>
      <c r="C121" s="1521">
        <v>46022.51400000001</v>
      </c>
      <c r="D121" s="1521">
        <v>33629.785000000003</v>
      </c>
      <c r="E121" s="1521">
        <v>12392.728999999999</v>
      </c>
      <c r="F121" s="1521">
        <v>0</v>
      </c>
      <c r="G121" s="1521">
        <v>313.80822500000005</v>
      </c>
      <c r="H121" s="1521">
        <v>4044.5495999999998</v>
      </c>
      <c r="I121" s="1521">
        <v>4602.2514000000001</v>
      </c>
      <c r="J121" s="1521">
        <v>4602.2514000000001</v>
      </c>
      <c r="K121" s="1521" t="s">
        <v>61</v>
      </c>
      <c r="L121" s="1521" t="s">
        <v>939</v>
      </c>
      <c r="M121" s="1521">
        <v>4602.2514000000001</v>
      </c>
      <c r="N121" s="1521">
        <v>4602.2514000000001</v>
      </c>
      <c r="O121" s="1521">
        <v>4602.2514000000001</v>
      </c>
      <c r="P121" s="1521">
        <v>4602.2514000000001</v>
      </c>
      <c r="Q121" s="1521">
        <v>4602.2514000000001</v>
      </c>
      <c r="R121" s="1521">
        <v>4602.2514000000001</v>
      </c>
      <c r="S121" s="1521">
        <v>4288.4431749999994</v>
      </c>
      <c r="T121" s="1521">
        <v>557.70180000000005</v>
      </c>
      <c r="U121" s="1521" t="s">
        <v>61</v>
      </c>
      <c r="V121" s="1521" t="s">
        <v>939</v>
      </c>
      <c r="W121" s="1521">
        <v>0</v>
      </c>
      <c r="X121" s="1521">
        <v>0</v>
      </c>
      <c r="Y121" s="1528"/>
    </row>
    <row r="122" spans="1:49" s="1522" customFormat="1" ht="45" customHeight="1">
      <c r="A122" s="1521" t="s">
        <v>581</v>
      </c>
      <c r="B122" s="1521" t="s">
        <v>582</v>
      </c>
      <c r="C122" s="1521">
        <v>46022.51400000001</v>
      </c>
      <c r="D122" s="1521">
        <v>33629.785000000003</v>
      </c>
      <c r="E122" s="1521">
        <v>12392.728999999999</v>
      </c>
      <c r="F122" s="1521">
        <v>0</v>
      </c>
      <c r="G122" s="1521">
        <v>313.80822500000005</v>
      </c>
      <c r="H122" s="1521">
        <v>4044.5495999999998</v>
      </c>
      <c r="I122" s="1521">
        <v>4602.2514000000001</v>
      </c>
      <c r="J122" s="1521">
        <v>4602.2514000000001</v>
      </c>
      <c r="K122" s="1521" t="s">
        <v>581</v>
      </c>
      <c r="L122" s="1521" t="s">
        <v>582</v>
      </c>
      <c r="M122" s="1521">
        <v>4602.2514000000001</v>
      </c>
      <c r="N122" s="1521">
        <v>4602.2514000000001</v>
      </c>
      <c r="O122" s="1521">
        <v>4602.2514000000001</v>
      </c>
      <c r="P122" s="1521">
        <v>4602.2514000000001</v>
      </c>
      <c r="Q122" s="1521">
        <v>4602.2514000000001</v>
      </c>
      <c r="R122" s="1521">
        <v>4602.2514000000001</v>
      </c>
      <c r="S122" s="1521">
        <v>4288.4431749999994</v>
      </c>
      <c r="T122" s="1521">
        <v>557.70180000000005</v>
      </c>
      <c r="U122" s="1521" t="s">
        <v>581</v>
      </c>
      <c r="V122" s="1521" t="s">
        <v>582</v>
      </c>
      <c r="W122" s="1521">
        <v>0</v>
      </c>
      <c r="X122" s="1521">
        <v>0</v>
      </c>
      <c r="Y122" s="1528"/>
    </row>
    <row r="123" spans="1:49" s="1036" customFormat="1" ht="45" customHeight="1">
      <c r="A123" s="1493" t="s">
        <v>583</v>
      </c>
      <c r="B123" s="1493" t="s">
        <v>685</v>
      </c>
      <c r="C123" s="1493">
        <v>30346.112000000001</v>
      </c>
      <c r="D123" s="1493">
        <v>30346.112000000001</v>
      </c>
      <c r="E123" s="1493">
        <v>0</v>
      </c>
      <c r="F123" s="1525">
        <v>0</v>
      </c>
      <c r="G123" s="1525">
        <v>252.88426666666669</v>
      </c>
      <c r="H123" s="1525">
        <v>3034.6112000000003</v>
      </c>
      <c r="I123" s="1525">
        <v>3034.6112000000003</v>
      </c>
      <c r="J123" s="1525">
        <v>3034.6112000000003</v>
      </c>
      <c r="K123" s="1546" t="s">
        <v>583</v>
      </c>
      <c r="L123" s="1546" t="s">
        <v>685</v>
      </c>
      <c r="M123" s="1525">
        <v>3034.6112000000003</v>
      </c>
      <c r="N123" s="1525">
        <v>3034.6112000000003</v>
      </c>
      <c r="O123" s="1525">
        <v>3034.6112000000003</v>
      </c>
      <c r="P123" s="1525">
        <v>3034.6112000000003</v>
      </c>
      <c r="Q123" s="1525">
        <v>3034.6112000000003</v>
      </c>
      <c r="R123" s="1525">
        <v>3034.6112000000003</v>
      </c>
      <c r="S123" s="1525">
        <v>2781.7269333333334</v>
      </c>
      <c r="T123" s="1525">
        <v>0</v>
      </c>
      <c r="U123" s="1546" t="s">
        <v>583</v>
      </c>
      <c r="V123" s="1546" t="s">
        <v>685</v>
      </c>
      <c r="W123" s="1525">
        <v>0</v>
      </c>
      <c r="X123" s="1525">
        <v>0</v>
      </c>
      <c r="Y123" s="1526" t="s">
        <v>101</v>
      </c>
    </row>
    <row r="124" spans="1:49" s="1036" customFormat="1" ht="45" customHeight="1">
      <c r="A124" s="1493" t="s">
        <v>584</v>
      </c>
      <c r="B124" s="1493" t="s">
        <v>686</v>
      </c>
      <c r="C124" s="1493">
        <v>279.9020000000001</v>
      </c>
      <c r="D124" s="1493">
        <v>279.9020000000001</v>
      </c>
      <c r="E124" s="1493">
        <v>0</v>
      </c>
      <c r="F124" s="1525">
        <v>0</v>
      </c>
      <c r="G124" s="1525">
        <v>2.3325166666666672</v>
      </c>
      <c r="H124" s="1525">
        <v>27.990200000000009</v>
      </c>
      <c r="I124" s="1525">
        <v>27.990200000000009</v>
      </c>
      <c r="J124" s="1525">
        <v>27.990200000000009</v>
      </c>
      <c r="K124" s="1546" t="s">
        <v>584</v>
      </c>
      <c r="L124" s="1546" t="s">
        <v>686</v>
      </c>
      <c r="M124" s="1525">
        <v>27.990200000000009</v>
      </c>
      <c r="N124" s="1525">
        <v>27.990200000000009</v>
      </c>
      <c r="O124" s="1525">
        <v>27.990200000000009</v>
      </c>
      <c r="P124" s="1525">
        <v>27.990200000000009</v>
      </c>
      <c r="Q124" s="1525">
        <v>27.990200000000009</v>
      </c>
      <c r="R124" s="1525">
        <v>27.990200000000009</v>
      </c>
      <c r="S124" s="1525">
        <v>25.657683333333338</v>
      </c>
      <c r="T124" s="1525">
        <v>0</v>
      </c>
      <c r="U124" s="1546" t="s">
        <v>584</v>
      </c>
      <c r="V124" s="1546" t="s">
        <v>686</v>
      </c>
      <c r="W124" s="1525">
        <v>0</v>
      </c>
      <c r="X124" s="1525">
        <v>0</v>
      </c>
      <c r="Y124" s="1526" t="s">
        <v>107</v>
      </c>
    </row>
    <row r="125" spans="1:49" s="1036" customFormat="1" ht="45" customHeight="1">
      <c r="A125" s="1493" t="s">
        <v>819</v>
      </c>
      <c r="B125" s="1493" t="s">
        <v>687</v>
      </c>
      <c r="C125" s="1493">
        <v>250.17600000000004</v>
      </c>
      <c r="D125" s="1493">
        <v>250.17600000000004</v>
      </c>
      <c r="E125" s="1493">
        <v>0</v>
      </c>
      <c r="F125" s="1525">
        <v>0</v>
      </c>
      <c r="G125" s="1525">
        <v>2.0848</v>
      </c>
      <c r="H125" s="1525">
        <v>25.017600000000002</v>
      </c>
      <c r="I125" s="1525">
        <v>25.017600000000002</v>
      </c>
      <c r="J125" s="1525">
        <v>25.017600000000002</v>
      </c>
      <c r="K125" s="1546" t="s">
        <v>819</v>
      </c>
      <c r="L125" s="1546" t="s">
        <v>687</v>
      </c>
      <c r="M125" s="1525">
        <v>25.017600000000002</v>
      </c>
      <c r="N125" s="1525">
        <v>25.017600000000002</v>
      </c>
      <c r="O125" s="1525">
        <v>25.017600000000002</v>
      </c>
      <c r="P125" s="1525">
        <v>25.017600000000002</v>
      </c>
      <c r="Q125" s="1525">
        <v>25.017600000000002</v>
      </c>
      <c r="R125" s="1525">
        <v>25.017600000000002</v>
      </c>
      <c r="S125" s="1525">
        <v>22.9328</v>
      </c>
      <c r="T125" s="1525">
        <v>0</v>
      </c>
      <c r="U125" s="1546" t="s">
        <v>819</v>
      </c>
      <c r="V125" s="1546" t="s">
        <v>687</v>
      </c>
      <c r="W125" s="1525">
        <v>0</v>
      </c>
      <c r="X125" s="1525">
        <v>0</v>
      </c>
      <c r="Y125" s="1526" t="s">
        <v>184</v>
      </c>
    </row>
    <row r="126" spans="1:49" s="1036" customFormat="1" ht="45" customHeight="1">
      <c r="A126" s="1493" t="s">
        <v>820</v>
      </c>
      <c r="B126" s="1493" t="s">
        <v>688</v>
      </c>
      <c r="C126" s="1493">
        <v>13.360000000000003</v>
      </c>
      <c r="D126" s="1493">
        <v>13.360000000000003</v>
      </c>
      <c r="E126" s="1493">
        <v>0</v>
      </c>
      <c r="F126" s="1525">
        <v>0</v>
      </c>
      <c r="G126" s="1525">
        <v>0.11133333333333334</v>
      </c>
      <c r="H126" s="1525">
        <v>1.3360000000000001</v>
      </c>
      <c r="I126" s="1525">
        <v>1.3360000000000001</v>
      </c>
      <c r="J126" s="1525">
        <v>1.3360000000000001</v>
      </c>
      <c r="K126" s="1546" t="s">
        <v>820</v>
      </c>
      <c r="L126" s="1546" t="s">
        <v>688</v>
      </c>
      <c r="M126" s="1525">
        <v>1.3360000000000001</v>
      </c>
      <c r="N126" s="1525">
        <v>1.3360000000000001</v>
      </c>
      <c r="O126" s="1525">
        <v>1.3360000000000001</v>
      </c>
      <c r="P126" s="1525">
        <v>1.3360000000000001</v>
      </c>
      <c r="Q126" s="1525">
        <v>1.3360000000000001</v>
      </c>
      <c r="R126" s="1525">
        <v>1.3360000000000001</v>
      </c>
      <c r="S126" s="1525">
        <v>1.2246666666666668</v>
      </c>
      <c r="T126" s="1525">
        <v>0</v>
      </c>
      <c r="U126" s="1546" t="s">
        <v>820</v>
      </c>
      <c r="V126" s="1546" t="s">
        <v>688</v>
      </c>
      <c r="W126" s="1525">
        <v>0</v>
      </c>
      <c r="X126" s="1525">
        <v>0</v>
      </c>
      <c r="Y126" s="1526" t="s">
        <v>185</v>
      </c>
    </row>
    <row r="127" spans="1:49" s="1036" customFormat="1" ht="45" customHeight="1">
      <c r="A127" s="1493" t="s">
        <v>821</v>
      </c>
      <c r="B127" s="1493" t="s">
        <v>689</v>
      </c>
      <c r="C127" s="1493">
        <v>29.896999999999998</v>
      </c>
      <c r="D127" s="1493">
        <v>29.896999999999998</v>
      </c>
      <c r="E127" s="1493">
        <v>0</v>
      </c>
      <c r="F127" s="1525">
        <v>0</v>
      </c>
      <c r="G127" s="1525">
        <v>0.24914166666666671</v>
      </c>
      <c r="H127" s="1525">
        <v>2.9897000000000005</v>
      </c>
      <c r="I127" s="1525">
        <v>2.9897000000000005</v>
      </c>
      <c r="J127" s="1525">
        <v>2.9897000000000005</v>
      </c>
      <c r="K127" s="1546" t="s">
        <v>821</v>
      </c>
      <c r="L127" s="1546" t="s">
        <v>689</v>
      </c>
      <c r="M127" s="1525">
        <v>2.9897000000000005</v>
      </c>
      <c r="N127" s="1525">
        <v>2.9897000000000005</v>
      </c>
      <c r="O127" s="1525">
        <v>2.9897000000000005</v>
      </c>
      <c r="P127" s="1525">
        <v>2.9897000000000005</v>
      </c>
      <c r="Q127" s="1525">
        <v>2.9897000000000005</v>
      </c>
      <c r="R127" s="1525">
        <v>2.9897000000000005</v>
      </c>
      <c r="S127" s="1525">
        <v>2.7405583333333339</v>
      </c>
      <c r="T127" s="1525">
        <v>0</v>
      </c>
      <c r="U127" s="1546" t="s">
        <v>821</v>
      </c>
      <c r="V127" s="1546" t="s">
        <v>689</v>
      </c>
      <c r="W127" s="1525">
        <v>0</v>
      </c>
      <c r="X127" s="1525">
        <v>0</v>
      </c>
      <c r="Y127" s="1526" t="s">
        <v>186</v>
      </c>
    </row>
    <row r="128" spans="1:49" s="1036" customFormat="1" ht="45" customHeight="1">
      <c r="A128" s="1493" t="s">
        <v>822</v>
      </c>
      <c r="B128" s="1493" t="s">
        <v>690</v>
      </c>
      <c r="C128" s="1493">
        <v>1196.1360000000002</v>
      </c>
      <c r="D128" s="1493">
        <v>1196.1360000000002</v>
      </c>
      <c r="E128" s="1493">
        <v>0</v>
      </c>
      <c r="F128" s="1525">
        <v>0</v>
      </c>
      <c r="G128" s="1525">
        <v>9.9678000000000022</v>
      </c>
      <c r="H128" s="1525">
        <v>119.61360000000002</v>
      </c>
      <c r="I128" s="1525">
        <v>119.61360000000002</v>
      </c>
      <c r="J128" s="1525">
        <v>119.61360000000002</v>
      </c>
      <c r="K128" s="1546" t="s">
        <v>822</v>
      </c>
      <c r="L128" s="1546" t="s">
        <v>690</v>
      </c>
      <c r="M128" s="1525">
        <v>119.61360000000002</v>
      </c>
      <c r="N128" s="1525">
        <v>119.61360000000002</v>
      </c>
      <c r="O128" s="1525">
        <v>119.61360000000002</v>
      </c>
      <c r="P128" s="1525">
        <v>119.61360000000002</v>
      </c>
      <c r="Q128" s="1525">
        <v>119.61360000000002</v>
      </c>
      <c r="R128" s="1525">
        <v>119.61360000000002</v>
      </c>
      <c r="S128" s="1525">
        <v>109.64580000000002</v>
      </c>
      <c r="T128" s="1525">
        <v>0</v>
      </c>
      <c r="U128" s="1546" t="s">
        <v>822</v>
      </c>
      <c r="V128" s="1546" t="s">
        <v>690</v>
      </c>
      <c r="W128" s="1525">
        <v>0</v>
      </c>
      <c r="X128" s="1525">
        <v>0</v>
      </c>
      <c r="Y128" s="1526" t="s">
        <v>187</v>
      </c>
    </row>
    <row r="129" spans="1:25">
      <c r="J129" s="1535" t="s">
        <v>1039</v>
      </c>
      <c r="T129" s="1535" t="s">
        <v>1039</v>
      </c>
      <c r="Y129" s="1535" t="s">
        <v>1039</v>
      </c>
    </row>
    <row r="130" spans="1:25">
      <c r="J130" s="1535" t="s">
        <v>1041</v>
      </c>
      <c r="T130" s="1535" t="s">
        <v>1041</v>
      </c>
      <c r="Y130" s="1535" t="s">
        <v>1041</v>
      </c>
    </row>
    <row r="131" spans="1:25">
      <c r="J131" s="1536"/>
      <c r="T131" s="1536"/>
      <c r="Y131" s="1536"/>
    </row>
    <row r="132" spans="1:25">
      <c r="J132" s="1535" t="s">
        <v>1023</v>
      </c>
      <c r="T132" s="1535" t="s">
        <v>1023</v>
      </c>
      <c r="Y132" s="1535" t="s">
        <v>1023</v>
      </c>
    </row>
    <row r="133" spans="1:25">
      <c r="J133" s="1535" t="s">
        <v>1014</v>
      </c>
      <c r="T133" s="1535" t="s">
        <v>1014</v>
      </c>
      <c r="Y133" s="1535" t="s">
        <v>1014</v>
      </c>
    </row>
    <row r="136" spans="1:25" ht="20.25" customHeight="1">
      <c r="A136" s="1542"/>
      <c r="B136" s="972"/>
      <c r="C136" s="1596"/>
      <c r="D136" s="1596"/>
      <c r="E136" s="1596"/>
      <c r="F136" s="1596"/>
      <c r="G136" s="1596"/>
      <c r="H136" s="1596"/>
      <c r="I136" s="1597"/>
      <c r="J136" s="1541" t="s">
        <v>564</v>
      </c>
      <c r="K136" s="1542"/>
      <c r="L136" s="972"/>
      <c r="M136" s="1599"/>
      <c r="N136" s="1599"/>
      <c r="O136" s="1599"/>
      <c r="P136" s="1599"/>
      <c r="Q136" s="1599"/>
      <c r="R136" s="1599"/>
      <c r="S136" s="1599"/>
      <c r="T136" s="1541" t="s">
        <v>564</v>
      </c>
      <c r="U136" s="1542"/>
      <c r="V136" s="972"/>
      <c r="W136" s="1599"/>
      <c r="X136" s="1599"/>
      <c r="Y136" s="1541" t="s">
        <v>564</v>
      </c>
    </row>
    <row r="137" spans="1:25" ht="18" customHeight="1">
      <c r="A137" s="1679" t="s">
        <v>492</v>
      </c>
      <c r="B137" s="1679" t="s">
        <v>519</v>
      </c>
      <c r="C137" s="1682" t="s">
        <v>565</v>
      </c>
      <c r="D137" s="1683"/>
      <c r="E137" s="1683"/>
      <c r="F137" s="1683"/>
      <c r="G137" s="1683"/>
      <c r="H137" s="1683"/>
      <c r="I137" s="1683"/>
      <c r="J137" s="1685"/>
      <c r="K137" s="1679" t="s">
        <v>492</v>
      </c>
      <c r="L137" s="1679" t="s">
        <v>519</v>
      </c>
      <c r="M137" s="1682" t="s">
        <v>565</v>
      </c>
      <c r="N137" s="1683"/>
      <c r="O137" s="1683"/>
      <c r="P137" s="1683"/>
      <c r="Q137" s="1683"/>
      <c r="R137" s="1683"/>
      <c r="S137" s="1683"/>
      <c r="T137" s="1685"/>
      <c r="U137" s="1679" t="s">
        <v>492</v>
      </c>
      <c r="V137" s="1679" t="s">
        <v>519</v>
      </c>
      <c r="W137" s="1601"/>
      <c r="X137" s="1601"/>
      <c r="Y137" s="1602"/>
    </row>
    <row r="138" spans="1:25" ht="29.25" customHeight="1">
      <c r="A138" s="1684"/>
      <c r="B138" s="1684"/>
      <c r="C138" s="1679" t="s">
        <v>235</v>
      </c>
      <c r="D138" s="1682" t="s">
        <v>566</v>
      </c>
      <c r="E138" s="1685"/>
      <c r="F138" s="1682" t="s">
        <v>842</v>
      </c>
      <c r="G138" s="1683"/>
      <c r="H138" s="1683"/>
      <c r="I138" s="1683"/>
      <c r="J138" s="1685"/>
      <c r="K138" s="1684"/>
      <c r="L138" s="1684"/>
      <c r="M138" s="1682" t="s">
        <v>842</v>
      </c>
      <c r="N138" s="1683"/>
      <c r="O138" s="1683"/>
      <c r="P138" s="1683"/>
      <c r="Q138" s="1683"/>
      <c r="R138" s="1683"/>
      <c r="S138" s="1683"/>
      <c r="T138" s="1601"/>
      <c r="U138" s="1684"/>
      <c r="V138" s="1684"/>
      <c r="W138" s="1601"/>
      <c r="X138" s="1602"/>
      <c r="Y138" s="1679" t="s">
        <v>651</v>
      </c>
    </row>
    <row r="139" spans="1:25" ht="47.25">
      <c r="A139" s="1680"/>
      <c r="B139" s="1680"/>
      <c r="C139" s="1680"/>
      <c r="D139" s="1538" t="s">
        <v>567</v>
      </c>
      <c r="E139" s="1538" t="s">
        <v>568</v>
      </c>
      <c r="F139" s="1538">
        <v>2022</v>
      </c>
      <c r="G139" s="1538">
        <v>2023</v>
      </c>
      <c r="H139" s="1538">
        <f t="shared" ref="H139" si="63">G139+1</f>
        <v>2024</v>
      </c>
      <c r="I139" s="1538">
        <f t="shared" ref="I139" si="64">H139+1</f>
        <v>2025</v>
      </c>
      <c r="J139" s="1538">
        <f t="shared" ref="J139" si="65">I139+1</f>
        <v>2026</v>
      </c>
      <c r="K139" s="1680"/>
      <c r="L139" s="1680"/>
      <c r="M139" s="1543">
        <f>J139+1</f>
        <v>2027</v>
      </c>
      <c r="N139" s="1538">
        <f t="shared" ref="N139" si="66">M139+1</f>
        <v>2028</v>
      </c>
      <c r="O139" s="1538">
        <f t="shared" ref="O139" si="67">N139+1</f>
        <v>2029</v>
      </c>
      <c r="P139" s="1538">
        <f t="shared" ref="P139" si="68">O139+1</f>
        <v>2030</v>
      </c>
      <c r="Q139" s="1538">
        <f t="shared" ref="Q139" si="69">P139+1</f>
        <v>2031</v>
      </c>
      <c r="R139" s="1538">
        <f t="shared" ref="R139" si="70">Q139+1</f>
        <v>2032</v>
      </c>
      <c r="S139" s="1538">
        <f t="shared" ref="S139" si="71">R139+1</f>
        <v>2033</v>
      </c>
      <c r="T139" s="1538">
        <f t="shared" ref="T139" si="72">S139+1</f>
        <v>2034</v>
      </c>
      <c r="U139" s="1680"/>
      <c r="V139" s="1680"/>
      <c r="W139" s="1538">
        <f t="shared" ref="W139" si="73">T139+1</f>
        <v>2035</v>
      </c>
      <c r="X139" s="1538">
        <f t="shared" ref="X139" si="74">W139+1</f>
        <v>2036</v>
      </c>
      <c r="Y139" s="1680"/>
    </row>
    <row r="140" spans="1:25" ht="15" customHeight="1">
      <c r="A140" s="1538">
        <v>1</v>
      </c>
      <c r="B140" s="1538">
        <v>2</v>
      </c>
      <c r="C140" s="1538">
        <v>3</v>
      </c>
      <c r="D140" s="1538">
        <v>4</v>
      </c>
      <c r="E140" s="1538">
        <v>5</v>
      </c>
      <c r="F140" s="1538">
        <v>6</v>
      </c>
      <c r="G140" s="1538">
        <v>7</v>
      </c>
      <c r="H140" s="1538">
        <v>8</v>
      </c>
      <c r="I140" s="1538">
        <v>9</v>
      </c>
      <c r="J140" s="1538">
        <v>10</v>
      </c>
      <c r="K140" s="1538">
        <v>1</v>
      </c>
      <c r="L140" s="1538">
        <v>2</v>
      </c>
      <c r="M140" s="1538">
        <v>11</v>
      </c>
      <c r="N140" s="1538">
        <v>12</v>
      </c>
      <c r="O140" s="1538">
        <v>13</v>
      </c>
      <c r="P140" s="1538">
        <v>14</v>
      </c>
      <c r="Q140" s="1538">
        <v>15</v>
      </c>
      <c r="R140" s="1538">
        <v>16</v>
      </c>
      <c r="S140" s="1538">
        <v>17</v>
      </c>
      <c r="T140" s="1538">
        <v>18</v>
      </c>
      <c r="U140" s="1538">
        <v>1</v>
      </c>
      <c r="V140" s="1538">
        <v>2</v>
      </c>
      <c r="W140" s="1538">
        <v>19</v>
      </c>
      <c r="X140" s="1538">
        <v>20</v>
      </c>
      <c r="Y140" s="1538">
        <f>COLUMN()</f>
        <v>25</v>
      </c>
    </row>
    <row r="141" spans="1:25" s="1036" customFormat="1" ht="45" customHeight="1">
      <c r="A141" s="1493" t="s">
        <v>823</v>
      </c>
      <c r="B141" s="1493" t="s">
        <v>691</v>
      </c>
      <c r="C141" s="1493">
        <v>1514.2020000000002</v>
      </c>
      <c r="D141" s="1493">
        <v>1514.2020000000002</v>
      </c>
      <c r="E141" s="1493">
        <v>0</v>
      </c>
      <c r="F141" s="1525">
        <v>0</v>
      </c>
      <c r="G141" s="1525">
        <v>12.61835</v>
      </c>
      <c r="H141" s="1525">
        <v>151.42019999999999</v>
      </c>
      <c r="I141" s="1525">
        <v>151.42019999999999</v>
      </c>
      <c r="J141" s="1525">
        <v>151.42019999999999</v>
      </c>
      <c r="K141" s="1546" t="s">
        <v>823</v>
      </c>
      <c r="L141" s="1546" t="s">
        <v>691</v>
      </c>
      <c r="M141" s="1525">
        <v>151.42019999999999</v>
      </c>
      <c r="N141" s="1525">
        <v>151.42019999999999</v>
      </c>
      <c r="O141" s="1525">
        <v>151.42019999999999</v>
      </c>
      <c r="P141" s="1525">
        <v>151.42019999999999</v>
      </c>
      <c r="Q141" s="1525">
        <v>151.42019999999999</v>
      </c>
      <c r="R141" s="1525">
        <v>151.42019999999999</v>
      </c>
      <c r="S141" s="1525">
        <v>138.80185</v>
      </c>
      <c r="T141" s="1525">
        <v>0</v>
      </c>
      <c r="U141" s="1546" t="s">
        <v>823</v>
      </c>
      <c r="V141" s="1546" t="s">
        <v>691</v>
      </c>
      <c r="W141" s="1525">
        <v>0</v>
      </c>
      <c r="X141" s="1525">
        <v>0</v>
      </c>
      <c r="Y141" s="1526" t="s">
        <v>1011</v>
      </c>
    </row>
    <row r="142" spans="1:25" s="1036" customFormat="1" ht="57.75" customHeight="1">
      <c r="A142" s="1493" t="s">
        <v>824</v>
      </c>
      <c r="B142" s="1493" t="s">
        <v>692</v>
      </c>
      <c r="C142" s="1493">
        <v>2696.9599999999996</v>
      </c>
      <c r="D142" s="1493">
        <v>0</v>
      </c>
      <c r="E142" s="1493">
        <v>2696.9599999999996</v>
      </c>
      <c r="F142" s="1525">
        <v>0</v>
      </c>
      <c r="G142" s="1525">
        <v>22.474666666666664</v>
      </c>
      <c r="H142" s="1525">
        <v>269.69599999999997</v>
      </c>
      <c r="I142" s="1525">
        <v>269.69599999999997</v>
      </c>
      <c r="J142" s="1525">
        <v>269.69599999999997</v>
      </c>
      <c r="K142" s="1546" t="s">
        <v>824</v>
      </c>
      <c r="L142" s="1546" t="s">
        <v>692</v>
      </c>
      <c r="M142" s="1525">
        <v>269.69599999999997</v>
      </c>
      <c r="N142" s="1525">
        <v>269.69599999999997</v>
      </c>
      <c r="O142" s="1525">
        <v>269.69599999999997</v>
      </c>
      <c r="P142" s="1525">
        <v>269.69599999999997</v>
      </c>
      <c r="Q142" s="1525">
        <v>269.69599999999997</v>
      </c>
      <c r="R142" s="1525">
        <v>269.69599999999997</v>
      </c>
      <c r="S142" s="1525">
        <v>247.22133333333329</v>
      </c>
      <c r="T142" s="1525">
        <v>0</v>
      </c>
      <c r="U142" s="1546" t="s">
        <v>824</v>
      </c>
      <c r="V142" s="1546" t="s">
        <v>692</v>
      </c>
      <c r="W142" s="1525">
        <v>0</v>
      </c>
      <c r="X142" s="1525">
        <v>0</v>
      </c>
      <c r="Y142" s="1526" t="s">
        <v>1010</v>
      </c>
    </row>
    <row r="143" spans="1:25" s="1036" customFormat="1" ht="45" customHeight="1">
      <c r="A143" s="1493" t="s">
        <v>825</v>
      </c>
      <c r="B143" s="1493" t="s">
        <v>693</v>
      </c>
      <c r="C143" s="1493">
        <v>283.89000000000004</v>
      </c>
      <c r="D143" s="1493">
        <v>0</v>
      </c>
      <c r="E143" s="1493">
        <v>283.89000000000004</v>
      </c>
      <c r="F143" s="1525">
        <v>0</v>
      </c>
      <c r="G143" s="1525">
        <v>2.3657500000000002</v>
      </c>
      <c r="H143" s="1525">
        <v>28.389000000000003</v>
      </c>
      <c r="I143" s="1525">
        <v>28.389000000000003</v>
      </c>
      <c r="J143" s="1525">
        <v>28.389000000000003</v>
      </c>
      <c r="K143" s="1546" t="s">
        <v>825</v>
      </c>
      <c r="L143" s="1546" t="s">
        <v>693</v>
      </c>
      <c r="M143" s="1525">
        <v>28.389000000000003</v>
      </c>
      <c r="N143" s="1525">
        <v>28.389000000000003</v>
      </c>
      <c r="O143" s="1525">
        <v>28.389000000000003</v>
      </c>
      <c r="P143" s="1525">
        <v>28.389000000000003</v>
      </c>
      <c r="Q143" s="1525">
        <v>28.389000000000003</v>
      </c>
      <c r="R143" s="1525">
        <v>28.389000000000003</v>
      </c>
      <c r="S143" s="1525">
        <v>26.023250000000004</v>
      </c>
      <c r="T143" s="1525">
        <v>0</v>
      </c>
      <c r="U143" s="1546" t="s">
        <v>825</v>
      </c>
      <c r="V143" s="1546" t="s">
        <v>693</v>
      </c>
      <c r="W143" s="1525">
        <v>0</v>
      </c>
      <c r="X143" s="1525">
        <v>0</v>
      </c>
      <c r="Y143" s="1526" t="s">
        <v>188</v>
      </c>
    </row>
    <row r="144" spans="1:25" s="1036" customFormat="1" ht="45" customHeight="1">
      <c r="A144" s="1493" t="s">
        <v>826</v>
      </c>
      <c r="B144" s="1493" t="s">
        <v>694</v>
      </c>
      <c r="C144" s="1493">
        <v>180.80000000000007</v>
      </c>
      <c r="D144" s="1493">
        <v>0</v>
      </c>
      <c r="E144" s="1493">
        <v>180.80000000000007</v>
      </c>
      <c r="F144" s="1525">
        <v>0</v>
      </c>
      <c r="G144" s="1525">
        <v>1.506666666666667</v>
      </c>
      <c r="H144" s="1525">
        <v>18.080000000000005</v>
      </c>
      <c r="I144" s="1525">
        <v>18.080000000000005</v>
      </c>
      <c r="J144" s="1525">
        <v>18.080000000000005</v>
      </c>
      <c r="K144" s="1546" t="s">
        <v>826</v>
      </c>
      <c r="L144" s="1546" t="s">
        <v>694</v>
      </c>
      <c r="M144" s="1525">
        <v>18.080000000000005</v>
      </c>
      <c r="N144" s="1525">
        <v>18.080000000000005</v>
      </c>
      <c r="O144" s="1525">
        <v>18.080000000000005</v>
      </c>
      <c r="P144" s="1525">
        <v>18.080000000000005</v>
      </c>
      <c r="Q144" s="1525">
        <v>18.080000000000005</v>
      </c>
      <c r="R144" s="1525">
        <v>18.080000000000005</v>
      </c>
      <c r="S144" s="1525">
        <v>16.573333333333338</v>
      </c>
      <c r="T144" s="1525">
        <v>0</v>
      </c>
      <c r="U144" s="1546" t="s">
        <v>826</v>
      </c>
      <c r="V144" s="1546" t="s">
        <v>694</v>
      </c>
      <c r="W144" s="1525">
        <v>0</v>
      </c>
      <c r="X144" s="1525">
        <v>0</v>
      </c>
      <c r="Y144" s="1526" t="s">
        <v>710</v>
      </c>
    </row>
    <row r="145" spans="1:25" s="1036" customFormat="1" ht="45" customHeight="1">
      <c r="A145" s="1493" t="s">
        <v>827</v>
      </c>
      <c r="B145" s="1493" t="s">
        <v>695</v>
      </c>
      <c r="C145" s="1493">
        <v>300.37</v>
      </c>
      <c r="D145" s="1493">
        <v>0</v>
      </c>
      <c r="E145" s="1493">
        <v>300.37</v>
      </c>
      <c r="F145" s="1525">
        <v>0</v>
      </c>
      <c r="G145" s="1525">
        <v>2.5030833333333331</v>
      </c>
      <c r="H145" s="1525">
        <v>30.036999999999999</v>
      </c>
      <c r="I145" s="1525">
        <v>30.036999999999999</v>
      </c>
      <c r="J145" s="1525">
        <v>30.036999999999999</v>
      </c>
      <c r="K145" s="1546" t="s">
        <v>827</v>
      </c>
      <c r="L145" s="1546" t="s">
        <v>695</v>
      </c>
      <c r="M145" s="1525">
        <v>30.036999999999999</v>
      </c>
      <c r="N145" s="1525">
        <v>30.036999999999999</v>
      </c>
      <c r="O145" s="1525">
        <v>30.036999999999999</v>
      </c>
      <c r="P145" s="1525">
        <v>30.036999999999999</v>
      </c>
      <c r="Q145" s="1525">
        <v>30.036999999999999</v>
      </c>
      <c r="R145" s="1525">
        <v>30.036999999999999</v>
      </c>
      <c r="S145" s="1525">
        <v>27.533916666666663</v>
      </c>
      <c r="T145" s="1525">
        <v>0</v>
      </c>
      <c r="U145" s="1546" t="s">
        <v>827</v>
      </c>
      <c r="V145" s="1546" t="s">
        <v>695</v>
      </c>
      <c r="W145" s="1525">
        <v>0</v>
      </c>
      <c r="X145" s="1525">
        <v>0</v>
      </c>
      <c r="Y145" s="1526" t="s">
        <v>1009</v>
      </c>
    </row>
    <row r="146" spans="1:25" s="1036" customFormat="1" ht="45" customHeight="1">
      <c r="A146" s="1493" t="s">
        <v>828</v>
      </c>
      <c r="B146" s="1493" t="s">
        <v>696</v>
      </c>
      <c r="C146" s="1493">
        <v>565.18200000000024</v>
      </c>
      <c r="D146" s="1493">
        <v>0</v>
      </c>
      <c r="E146" s="1493">
        <v>565.18200000000024</v>
      </c>
      <c r="F146" s="1525">
        <v>0</v>
      </c>
      <c r="G146" s="1525">
        <v>4.7098500000000012</v>
      </c>
      <c r="H146" s="1525">
        <v>56.518200000000014</v>
      </c>
      <c r="I146" s="1525">
        <v>56.518200000000014</v>
      </c>
      <c r="J146" s="1525">
        <v>56.518200000000014</v>
      </c>
      <c r="K146" s="1546" t="s">
        <v>828</v>
      </c>
      <c r="L146" s="1546" t="s">
        <v>696</v>
      </c>
      <c r="M146" s="1525">
        <v>56.518200000000014</v>
      </c>
      <c r="N146" s="1525">
        <v>56.518200000000014</v>
      </c>
      <c r="O146" s="1525">
        <v>56.518200000000014</v>
      </c>
      <c r="P146" s="1525">
        <v>56.518200000000014</v>
      </c>
      <c r="Q146" s="1525">
        <v>56.518200000000014</v>
      </c>
      <c r="R146" s="1525">
        <v>56.518200000000014</v>
      </c>
      <c r="S146" s="1525">
        <v>51.808350000000011</v>
      </c>
      <c r="T146" s="1525">
        <v>0</v>
      </c>
      <c r="U146" s="1546" t="s">
        <v>828</v>
      </c>
      <c r="V146" s="1546" t="s">
        <v>696</v>
      </c>
      <c r="W146" s="1525">
        <v>0</v>
      </c>
      <c r="X146" s="1525">
        <v>0</v>
      </c>
      <c r="Y146" s="1526" t="s">
        <v>349</v>
      </c>
    </row>
    <row r="147" spans="1:25" s="1036" customFormat="1" ht="45" customHeight="1">
      <c r="A147" s="1493" t="s">
        <v>829</v>
      </c>
      <c r="B147" s="1493" t="s">
        <v>697</v>
      </c>
      <c r="C147" s="1493">
        <v>640.2170000000001</v>
      </c>
      <c r="D147" s="1493">
        <v>0</v>
      </c>
      <c r="E147" s="1493">
        <v>640.2170000000001</v>
      </c>
      <c r="F147" s="1525">
        <v>0</v>
      </c>
      <c r="G147" s="1525">
        <v>0</v>
      </c>
      <c r="H147" s="1525">
        <v>21.340566666666664</v>
      </c>
      <c r="I147" s="1525">
        <v>64.021699999999996</v>
      </c>
      <c r="J147" s="1525">
        <v>64.021699999999996</v>
      </c>
      <c r="K147" s="1546" t="s">
        <v>829</v>
      </c>
      <c r="L147" s="1546" t="s">
        <v>697</v>
      </c>
      <c r="M147" s="1525">
        <v>64.021699999999996</v>
      </c>
      <c r="N147" s="1525">
        <v>64.021699999999996</v>
      </c>
      <c r="O147" s="1525">
        <v>64.021699999999996</v>
      </c>
      <c r="P147" s="1525">
        <v>64.021699999999996</v>
      </c>
      <c r="Q147" s="1525">
        <v>64.021699999999996</v>
      </c>
      <c r="R147" s="1525">
        <v>64.021699999999996</v>
      </c>
      <c r="S147" s="1525">
        <v>64.021699999999996</v>
      </c>
      <c r="T147" s="1525">
        <v>42.681133333333328</v>
      </c>
      <c r="U147" s="1546" t="s">
        <v>829</v>
      </c>
      <c r="V147" s="1546" t="s">
        <v>697</v>
      </c>
      <c r="W147" s="1525">
        <v>0</v>
      </c>
      <c r="X147" s="1525">
        <v>0</v>
      </c>
      <c r="Y147" s="1526" t="s">
        <v>350</v>
      </c>
    </row>
    <row r="148" spans="1:25" s="1036" customFormat="1" ht="45" customHeight="1">
      <c r="A148" s="1493" t="s">
        <v>830</v>
      </c>
      <c r="B148" s="1493" t="s">
        <v>698</v>
      </c>
      <c r="C148" s="1493">
        <v>216.685</v>
      </c>
      <c r="D148" s="1493">
        <v>0</v>
      </c>
      <c r="E148" s="1493">
        <v>216.685</v>
      </c>
      <c r="F148" s="1525">
        <v>0</v>
      </c>
      <c r="G148" s="1525">
        <v>0</v>
      </c>
      <c r="H148" s="1525">
        <v>7.2228333333333339</v>
      </c>
      <c r="I148" s="1525">
        <v>21.668500000000002</v>
      </c>
      <c r="J148" s="1525">
        <v>21.668500000000002</v>
      </c>
      <c r="K148" s="1546" t="s">
        <v>830</v>
      </c>
      <c r="L148" s="1546" t="s">
        <v>698</v>
      </c>
      <c r="M148" s="1525">
        <v>21.668500000000002</v>
      </c>
      <c r="N148" s="1525">
        <v>21.668500000000002</v>
      </c>
      <c r="O148" s="1525">
        <v>21.668500000000002</v>
      </c>
      <c r="P148" s="1525">
        <v>21.668500000000002</v>
      </c>
      <c r="Q148" s="1525">
        <v>21.668500000000002</v>
      </c>
      <c r="R148" s="1525">
        <v>21.668500000000002</v>
      </c>
      <c r="S148" s="1525">
        <v>21.668500000000002</v>
      </c>
      <c r="T148" s="1525">
        <v>14.445666666666668</v>
      </c>
      <c r="U148" s="1546" t="s">
        <v>830</v>
      </c>
      <c r="V148" s="1546" t="s">
        <v>698</v>
      </c>
      <c r="W148" s="1525">
        <v>0</v>
      </c>
      <c r="X148" s="1525">
        <v>0</v>
      </c>
      <c r="Y148" s="1526" t="s">
        <v>351</v>
      </c>
    </row>
    <row r="149" spans="1:25">
      <c r="J149" s="1535" t="s">
        <v>1039</v>
      </c>
      <c r="T149" s="1535" t="s">
        <v>1039</v>
      </c>
      <c r="Y149" s="1535" t="s">
        <v>1039</v>
      </c>
    </row>
    <row r="150" spans="1:25">
      <c r="J150" s="1535" t="s">
        <v>1041</v>
      </c>
      <c r="T150" s="1535" t="s">
        <v>1041</v>
      </c>
      <c r="Y150" s="1535" t="s">
        <v>1041</v>
      </c>
    </row>
    <row r="151" spans="1:25">
      <c r="J151" s="1536"/>
      <c r="T151" s="1536"/>
      <c r="Y151" s="1536"/>
    </row>
    <row r="152" spans="1:25">
      <c r="J152" s="1535" t="s">
        <v>1023</v>
      </c>
      <c r="T152" s="1535" t="s">
        <v>1023</v>
      </c>
      <c r="Y152" s="1535" t="s">
        <v>1023</v>
      </c>
    </row>
    <row r="153" spans="1:25">
      <c r="J153" s="1535" t="s">
        <v>1014</v>
      </c>
      <c r="T153" s="1535" t="s">
        <v>1014</v>
      </c>
      <c r="Y153" s="1535" t="s">
        <v>1014</v>
      </c>
    </row>
    <row r="156" spans="1:25" ht="20.25" customHeight="1">
      <c r="A156" s="1542"/>
      <c r="B156" s="972"/>
      <c r="C156" s="1596"/>
      <c r="D156" s="1596"/>
      <c r="E156" s="1596"/>
      <c r="F156" s="1596"/>
      <c r="G156" s="1596"/>
      <c r="H156" s="1596"/>
      <c r="I156" s="1597"/>
      <c r="J156" s="1541" t="s">
        <v>564</v>
      </c>
      <c r="K156" s="1542"/>
      <c r="L156" s="972"/>
      <c r="M156" s="1599"/>
      <c r="N156" s="1599"/>
      <c r="O156" s="1599"/>
      <c r="P156" s="1599"/>
      <c r="Q156" s="1599"/>
      <c r="R156" s="1599"/>
      <c r="S156" s="1599"/>
      <c r="T156" s="1541" t="s">
        <v>564</v>
      </c>
      <c r="U156" s="1542"/>
      <c r="V156" s="972"/>
      <c r="W156" s="1599"/>
      <c r="X156" s="1599"/>
      <c r="Y156" s="1541" t="s">
        <v>564</v>
      </c>
    </row>
    <row r="157" spans="1:25" ht="18" customHeight="1">
      <c r="A157" s="1679" t="s">
        <v>492</v>
      </c>
      <c r="B157" s="1679" t="s">
        <v>519</v>
      </c>
      <c r="C157" s="1682" t="s">
        <v>565</v>
      </c>
      <c r="D157" s="1683"/>
      <c r="E157" s="1683"/>
      <c r="F157" s="1683"/>
      <c r="G157" s="1683"/>
      <c r="H157" s="1683"/>
      <c r="I157" s="1683"/>
      <c r="J157" s="1685"/>
      <c r="K157" s="1679" t="s">
        <v>492</v>
      </c>
      <c r="L157" s="1679" t="s">
        <v>519</v>
      </c>
      <c r="M157" s="1682" t="s">
        <v>565</v>
      </c>
      <c r="N157" s="1683"/>
      <c r="O157" s="1683"/>
      <c r="P157" s="1683"/>
      <c r="Q157" s="1683"/>
      <c r="R157" s="1683"/>
      <c r="S157" s="1683"/>
      <c r="T157" s="1685"/>
      <c r="U157" s="1679" t="s">
        <v>492</v>
      </c>
      <c r="V157" s="1679" t="s">
        <v>519</v>
      </c>
      <c r="W157" s="1601"/>
      <c r="X157" s="1601"/>
      <c r="Y157" s="1602"/>
    </row>
    <row r="158" spans="1:25" ht="29.25" customHeight="1">
      <c r="A158" s="1684"/>
      <c r="B158" s="1684"/>
      <c r="C158" s="1679" t="s">
        <v>235</v>
      </c>
      <c r="D158" s="1682" t="s">
        <v>566</v>
      </c>
      <c r="E158" s="1685"/>
      <c r="F158" s="1682" t="s">
        <v>842</v>
      </c>
      <c r="G158" s="1683"/>
      <c r="H158" s="1683"/>
      <c r="I158" s="1683"/>
      <c r="J158" s="1685"/>
      <c r="K158" s="1684"/>
      <c r="L158" s="1684"/>
      <c r="M158" s="1682" t="s">
        <v>842</v>
      </c>
      <c r="N158" s="1683"/>
      <c r="O158" s="1683"/>
      <c r="P158" s="1683"/>
      <c r="Q158" s="1683"/>
      <c r="R158" s="1683"/>
      <c r="S158" s="1683"/>
      <c r="T158" s="1601"/>
      <c r="U158" s="1684"/>
      <c r="V158" s="1684"/>
      <c r="W158" s="1601"/>
      <c r="X158" s="1602"/>
      <c r="Y158" s="1679" t="s">
        <v>651</v>
      </c>
    </row>
    <row r="159" spans="1:25" ht="47.25">
      <c r="A159" s="1680"/>
      <c r="B159" s="1680"/>
      <c r="C159" s="1680"/>
      <c r="D159" s="1538" t="s">
        <v>567</v>
      </c>
      <c r="E159" s="1538" t="s">
        <v>568</v>
      </c>
      <c r="F159" s="1538">
        <v>2022</v>
      </c>
      <c r="G159" s="1538">
        <v>2023</v>
      </c>
      <c r="H159" s="1538">
        <f t="shared" ref="H159" si="75">G159+1</f>
        <v>2024</v>
      </c>
      <c r="I159" s="1538">
        <f t="shared" ref="I159" si="76">H159+1</f>
        <v>2025</v>
      </c>
      <c r="J159" s="1538">
        <f t="shared" ref="J159" si="77">I159+1</f>
        <v>2026</v>
      </c>
      <c r="K159" s="1680"/>
      <c r="L159" s="1680"/>
      <c r="M159" s="1543">
        <f>J159+1</f>
        <v>2027</v>
      </c>
      <c r="N159" s="1538">
        <f t="shared" ref="N159" si="78">M159+1</f>
        <v>2028</v>
      </c>
      <c r="O159" s="1538">
        <f t="shared" ref="O159" si="79">N159+1</f>
        <v>2029</v>
      </c>
      <c r="P159" s="1538">
        <f t="shared" ref="P159" si="80">O159+1</f>
        <v>2030</v>
      </c>
      <c r="Q159" s="1538">
        <f t="shared" ref="Q159" si="81">P159+1</f>
        <v>2031</v>
      </c>
      <c r="R159" s="1538">
        <f t="shared" ref="R159" si="82">Q159+1</f>
        <v>2032</v>
      </c>
      <c r="S159" s="1538">
        <f t="shared" ref="S159" si="83">R159+1</f>
        <v>2033</v>
      </c>
      <c r="T159" s="1538">
        <f t="shared" ref="T159" si="84">S159+1</f>
        <v>2034</v>
      </c>
      <c r="U159" s="1680"/>
      <c r="V159" s="1680"/>
      <c r="W159" s="1538">
        <f t="shared" ref="W159" si="85">T159+1</f>
        <v>2035</v>
      </c>
      <c r="X159" s="1538">
        <f t="shared" ref="X159" si="86">W159+1</f>
        <v>2036</v>
      </c>
      <c r="Y159" s="1680"/>
    </row>
    <row r="160" spans="1:25" ht="15" customHeight="1">
      <c r="A160" s="1538">
        <v>1</v>
      </c>
      <c r="B160" s="1538">
        <v>2</v>
      </c>
      <c r="C160" s="1538">
        <v>3</v>
      </c>
      <c r="D160" s="1538">
        <v>4</v>
      </c>
      <c r="E160" s="1538">
        <v>5</v>
      </c>
      <c r="F160" s="1538">
        <v>6</v>
      </c>
      <c r="G160" s="1538">
        <v>7</v>
      </c>
      <c r="H160" s="1538">
        <v>8</v>
      </c>
      <c r="I160" s="1538">
        <v>9</v>
      </c>
      <c r="J160" s="1538">
        <v>10</v>
      </c>
      <c r="K160" s="1538">
        <v>1</v>
      </c>
      <c r="L160" s="1538">
        <v>2</v>
      </c>
      <c r="M160" s="1538">
        <v>11</v>
      </c>
      <c r="N160" s="1538">
        <v>12</v>
      </c>
      <c r="O160" s="1538">
        <v>13</v>
      </c>
      <c r="P160" s="1538">
        <v>14</v>
      </c>
      <c r="Q160" s="1538">
        <v>15</v>
      </c>
      <c r="R160" s="1538">
        <v>16</v>
      </c>
      <c r="S160" s="1538">
        <v>17</v>
      </c>
      <c r="T160" s="1538">
        <v>18</v>
      </c>
      <c r="U160" s="1538">
        <v>1</v>
      </c>
      <c r="V160" s="1538">
        <v>2</v>
      </c>
      <c r="W160" s="1538">
        <v>19</v>
      </c>
      <c r="X160" s="1538">
        <v>20</v>
      </c>
      <c r="Y160" s="1538">
        <f>COLUMN()</f>
        <v>25</v>
      </c>
    </row>
    <row r="161" spans="1:25" s="1036" customFormat="1" ht="45" customHeight="1">
      <c r="A161" s="1493" t="s">
        <v>831</v>
      </c>
      <c r="B161" s="1493" t="s">
        <v>699</v>
      </c>
      <c r="C161" s="1493">
        <v>620.202</v>
      </c>
      <c r="D161" s="1493">
        <v>0</v>
      </c>
      <c r="E161" s="1493">
        <v>620.202</v>
      </c>
      <c r="F161" s="1525">
        <v>0</v>
      </c>
      <c r="G161" s="1525">
        <v>0</v>
      </c>
      <c r="H161" s="1525">
        <v>20.673400000000001</v>
      </c>
      <c r="I161" s="1525">
        <v>62.020200000000003</v>
      </c>
      <c r="J161" s="1525">
        <v>62.020200000000003</v>
      </c>
      <c r="K161" s="1546" t="s">
        <v>831</v>
      </c>
      <c r="L161" s="1546" t="s">
        <v>699</v>
      </c>
      <c r="M161" s="1525">
        <v>62.020200000000003</v>
      </c>
      <c r="N161" s="1525">
        <v>62.020200000000003</v>
      </c>
      <c r="O161" s="1525">
        <v>62.020200000000003</v>
      </c>
      <c r="P161" s="1525">
        <v>62.020200000000003</v>
      </c>
      <c r="Q161" s="1525">
        <v>62.020200000000003</v>
      </c>
      <c r="R161" s="1525">
        <v>62.020200000000003</v>
      </c>
      <c r="S161" s="1525">
        <v>62.020200000000003</v>
      </c>
      <c r="T161" s="1525">
        <v>41.346800000000002</v>
      </c>
      <c r="U161" s="1546" t="s">
        <v>831</v>
      </c>
      <c r="V161" s="1546" t="s">
        <v>699</v>
      </c>
      <c r="W161" s="1525">
        <v>0</v>
      </c>
      <c r="X161" s="1525">
        <v>0</v>
      </c>
      <c r="Y161" s="1526" t="s">
        <v>352</v>
      </c>
    </row>
    <row r="162" spans="1:25" s="1036" customFormat="1" ht="45" customHeight="1">
      <c r="A162" s="1493" t="s">
        <v>832</v>
      </c>
      <c r="B162" s="1493" t="s">
        <v>700</v>
      </c>
      <c r="C162" s="1493">
        <v>1123.5259999999998</v>
      </c>
      <c r="D162" s="1493">
        <v>0</v>
      </c>
      <c r="E162" s="1493">
        <v>1123.5259999999998</v>
      </c>
      <c r="F162" s="1525">
        <v>0</v>
      </c>
      <c r="G162" s="1525">
        <v>0</v>
      </c>
      <c r="H162" s="1525">
        <v>37.450866666666663</v>
      </c>
      <c r="I162" s="1525">
        <v>112.3526</v>
      </c>
      <c r="J162" s="1525">
        <v>112.3526</v>
      </c>
      <c r="K162" s="1546" t="s">
        <v>832</v>
      </c>
      <c r="L162" s="1546" t="s">
        <v>700</v>
      </c>
      <c r="M162" s="1525">
        <v>112.3526</v>
      </c>
      <c r="N162" s="1525">
        <v>112.3526</v>
      </c>
      <c r="O162" s="1525">
        <v>112.3526</v>
      </c>
      <c r="P162" s="1525">
        <v>112.3526</v>
      </c>
      <c r="Q162" s="1525">
        <v>112.3526</v>
      </c>
      <c r="R162" s="1525">
        <v>112.3526</v>
      </c>
      <c r="S162" s="1525">
        <v>112.3526</v>
      </c>
      <c r="T162" s="1525">
        <v>74.901733333333326</v>
      </c>
      <c r="U162" s="1546" t="s">
        <v>832</v>
      </c>
      <c r="V162" s="1546" t="s">
        <v>700</v>
      </c>
      <c r="W162" s="1525">
        <v>0</v>
      </c>
      <c r="X162" s="1525">
        <v>0</v>
      </c>
      <c r="Y162" s="1526" t="s">
        <v>353</v>
      </c>
    </row>
    <row r="163" spans="1:25" s="1036" customFormat="1" ht="45" customHeight="1">
      <c r="A163" s="1493" t="s">
        <v>833</v>
      </c>
      <c r="B163" s="1493" t="s">
        <v>701</v>
      </c>
      <c r="C163" s="1493">
        <v>540.86</v>
      </c>
      <c r="D163" s="1493">
        <v>0</v>
      </c>
      <c r="E163" s="1493">
        <v>540.86</v>
      </c>
      <c r="F163" s="1525">
        <v>0</v>
      </c>
      <c r="G163" s="1525">
        <v>0</v>
      </c>
      <c r="H163" s="1525">
        <v>18.028666666666666</v>
      </c>
      <c r="I163" s="1525">
        <v>54.085999999999999</v>
      </c>
      <c r="J163" s="1525">
        <v>54.085999999999999</v>
      </c>
      <c r="K163" s="1546" t="s">
        <v>833</v>
      </c>
      <c r="L163" s="1546" t="s">
        <v>701</v>
      </c>
      <c r="M163" s="1525">
        <v>54.085999999999999</v>
      </c>
      <c r="N163" s="1525">
        <v>54.085999999999999</v>
      </c>
      <c r="O163" s="1525">
        <v>54.085999999999999</v>
      </c>
      <c r="P163" s="1525">
        <v>54.085999999999999</v>
      </c>
      <c r="Q163" s="1525">
        <v>54.085999999999999</v>
      </c>
      <c r="R163" s="1525">
        <v>54.085999999999999</v>
      </c>
      <c r="S163" s="1525">
        <v>54.085999999999999</v>
      </c>
      <c r="T163" s="1525">
        <v>36.057333333333332</v>
      </c>
      <c r="U163" s="1546" t="s">
        <v>833</v>
      </c>
      <c r="V163" s="1546" t="s">
        <v>701</v>
      </c>
      <c r="W163" s="1525">
        <v>0</v>
      </c>
      <c r="X163" s="1525">
        <v>0</v>
      </c>
      <c r="Y163" s="1526" t="s">
        <v>354</v>
      </c>
    </row>
    <row r="164" spans="1:25" s="1036" customFormat="1" ht="45" customHeight="1">
      <c r="A164" s="1493" t="s">
        <v>834</v>
      </c>
      <c r="B164" s="1493" t="s">
        <v>702</v>
      </c>
      <c r="C164" s="1493">
        <v>631.01</v>
      </c>
      <c r="D164" s="1493">
        <v>0</v>
      </c>
      <c r="E164" s="1493">
        <v>631.01</v>
      </c>
      <c r="F164" s="1525">
        <v>0</v>
      </c>
      <c r="G164" s="1525">
        <v>0</v>
      </c>
      <c r="H164" s="1525">
        <v>21.033666666666665</v>
      </c>
      <c r="I164" s="1525">
        <v>63.100999999999999</v>
      </c>
      <c r="J164" s="1525">
        <v>63.100999999999999</v>
      </c>
      <c r="K164" s="1546" t="s">
        <v>834</v>
      </c>
      <c r="L164" s="1546" t="s">
        <v>702</v>
      </c>
      <c r="M164" s="1525">
        <v>63.100999999999999</v>
      </c>
      <c r="N164" s="1525">
        <v>63.100999999999999</v>
      </c>
      <c r="O164" s="1525">
        <v>63.100999999999999</v>
      </c>
      <c r="P164" s="1525">
        <v>63.100999999999999</v>
      </c>
      <c r="Q164" s="1525">
        <v>63.100999999999999</v>
      </c>
      <c r="R164" s="1525">
        <v>63.100999999999999</v>
      </c>
      <c r="S164" s="1525">
        <v>63.100999999999999</v>
      </c>
      <c r="T164" s="1525">
        <v>42.06733333333333</v>
      </c>
      <c r="U164" s="1546" t="s">
        <v>834</v>
      </c>
      <c r="V164" s="1546" t="s">
        <v>702</v>
      </c>
      <c r="W164" s="1525">
        <v>0</v>
      </c>
      <c r="X164" s="1525">
        <v>0</v>
      </c>
      <c r="Y164" s="1526" t="s">
        <v>711</v>
      </c>
    </row>
    <row r="165" spans="1:25" s="1036" customFormat="1" ht="45" customHeight="1">
      <c r="A165" s="1493" t="s">
        <v>835</v>
      </c>
      <c r="B165" s="1493" t="s">
        <v>703</v>
      </c>
      <c r="C165" s="1493">
        <v>550.1479999999998</v>
      </c>
      <c r="D165" s="1493">
        <v>0</v>
      </c>
      <c r="E165" s="1493">
        <v>550.1479999999998</v>
      </c>
      <c r="F165" s="1525">
        <v>0</v>
      </c>
      <c r="G165" s="1525">
        <v>0</v>
      </c>
      <c r="H165" s="1525">
        <v>18.338266666666666</v>
      </c>
      <c r="I165" s="1525">
        <v>55.014799999999994</v>
      </c>
      <c r="J165" s="1525">
        <v>55.014799999999994</v>
      </c>
      <c r="K165" s="1546" t="s">
        <v>835</v>
      </c>
      <c r="L165" s="1546" t="s">
        <v>703</v>
      </c>
      <c r="M165" s="1525">
        <v>55.014799999999994</v>
      </c>
      <c r="N165" s="1525">
        <v>55.014799999999994</v>
      </c>
      <c r="O165" s="1525">
        <v>55.014799999999994</v>
      </c>
      <c r="P165" s="1525">
        <v>55.014799999999994</v>
      </c>
      <c r="Q165" s="1525">
        <v>55.014799999999994</v>
      </c>
      <c r="R165" s="1525">
        <v>55.014799999999994</v>
      </c>
      <c r="S165" s="1525">
        <v>55.014799999999994</v>
      </c>
      <c r="T165" s="1525">
        <v>36.676533333333332</v>
      </c>
      <c r="U165" s="1546" t="s">
        <v>835</v>
      </c>
      <c r="V165" s="1546" t="s">
        <v>703</v>
      </c>
      <c r="W165" s="1525">
        <v>0</v>
      </c>
      <c r="X165" s="1525">
        <v>0</v>
      </c>
      <c r="Y165" s="1526" t="s">
        <v>712</v>
      </c>
    </row>
    <row r="166" spans="1:25" s="1036" customFormat="1" ht="45" customHeight="1">
      <c r="A166" s="1493" t="s">
        <v>836</v>
      </c>
      <c r="B166" s="1493" t="s">
        <v>704</v>
      </c>
      <c r="C166" s="1493">
        <v>1042.2370000000001</v>
      </c>
      <c r="D166" s="1493">
        <v>0</v>
      </c>
      <c r="E166" s="1493">
        <v>1042.2370000000001</v>
      </c>
      <c r="F166" s="1525">
        <v>0</v>
      </c>
      <c r="G166" s="1525">
        <v>0</v>
      </c>
      <c r="H166" s="1525">
        <v>34.741233333333334</v>
      </c>
      <c r="I166" s="1525">
        <v>104.22370000000001</v>
      </c>
      <c r="J166" s="1525">
        <v>104.22370000000001</v>
      </c>
      <c r="K166" s="1546" t="s">
        <v>836</v>
      </c>
      <c r="L166" s="1546" t="s">
        <v>704</v>
      </c>
      <c r="M166" s="1525">
        <v>104.22370000000001</v>
      </c>
      <c r="N166" s="1525">
        <v>104.22370000000001</v>
      </c>
      <c r="O166" s="1525">
        <v>104.22370000000001</v>
      </c>
      <c r="P166" s="1525">
        <v>104.22370000000001</v>
      </c>
      <c r="Q166" s="1525">
        <v>104.22370000000001</v>
      </c>
      <c r="R166" s="1525">
        <v>104.22370000000001</v>
      </c>
      <c r="S166" s="1525">
        <v>104.22370000000001</v>
      </c>
      <c r="T166" s="1525">
        <v>69.482466666666667</v>
      </c>
      <c r="U166" s="1546" t="s">
        <v>836</v>
      </c>
      <c r="V166" s="1546" t="s">
        <v>704</v>
      </c>
      <c r="W166" s="1525">
        <v>0</v>
      </c>
      <c r="X166" s="1525">
        <v>0</v>
      </c>
      <c r="Y166" s="1526" t="s">
        <v>713</v>
      </c>
    </row>
    <row r="167" spans="1:25" s="1036" customFormat="1" ht="45" customHeight="1">
      <c r="A167" s="1493" t="s">
        <v>837</v>
      </c>
      <c r="B167" s="1493" t="s">
        <v>705</v>
      </c>
      <c r="C167" s="1493">
        <v>252.15600000000006</v>
      </c>
      <c r="D167" s="1493">
        <v>0</v>
      </c>
      <c r="E167" s="1493">
        <v>252.15600000000006</v>
      </c>
      <c r="F167" s="1525">
        <v>0</v>
      </c>
      <c r="G167" s="1525">
        <v>0</v>
      </c>
      <c r="H167" s="1525">
        <v>8.4052000000000024</v>
      </c>
      <c r="I167" s="1525">
        <v>25.215600000000009</v>
      </c>
      <c r="J167" s="1525">
        <v>25.215600000000009</v>
      </c>
      <c r="K167" s="1546" t="s">
        <v>837</v>
      </c>
      <c r="L167" s="1546" t="s">
        <v>705</v>
      </c>
      <c r="M167" s="1525">
        <v>25.215600000000009</v>
      </c>
      <c r="N167" s="1525">
        <v>25.215600000000009</v>
      </c>
      <c r="O167" s="1525">
        <v>25.215600000000009</v>
      </c>
      <c r="P167" s="1525">
        <v>25.215600000000009</v>
      </c>
      <c r="Q167" s="1525">
        <v>25.215600000000009</v>
      </c>
      <c r="R167" s="1525">
        <v>25.215600000000009</v>
      </c>
      <c r="S167" s="1525">
        <v>25.215600000000009</v>
      </c>
      <c r="T167" s="1525">
        <v>16.810400000000005</v>
      </c>
      <c r="U167" s="1546" t="s">
        <v>837</v>
      </c>
      <c r="V167" s="1546" t="s">
        <v>705</v>
      </c>
      <c r="W167" s="1525">
        <v>0</v>
      </c>
      <c r="X167" s="1525">
        <v>0</v>
      </c>
      <c r="Y167" s="1526" t="s">
        <v>714</v>
      </c>
    </row>
    <row r="168" spans="1:25" s="1036" customFormat="1" ht="45" customHeight="1">
      <c r="A168" s="1493" t="s">
        <v>838</v>
      </c>
      <c r="B168" s="1493" t="s">
        <v>706</v>
      </c>
      <c r="C168" s="1493">
        <v>1229.4770000000001</v>
      </c>
      <c r="D168" s="1493">
        <v>0</v>
      </c>
      <c r="E168" s="1493">
        <v>1229.4770000000001</v>
      </c>
      <c r="F168" s="1525">
        <v>0</v>
      </c>
      <c r="G168" s="1525">
        <v>0</v>
      </c>
      <c r="H168" s="1525">
        <v>40.982566666666671</v>
      </c>
      <c r="I168" s="1525">
        <v>122.94770000000001</v>
      </c>
      <c r="J168" s="1525">
        <v>122.94770000000001</v>
      </c>
      <c r="K168" s="1546" t="s">
        <v>838</v>
      </c>
      <c r="L168" s="1546" t="s">
        <v>706</v>
      </c>
      <c r="M168" s="1525">
        <v>122.94770000000001</v>
      </c>
      <c r="N168" s="1525">
        <v>122.94770000000001</v>
      </c>
      <c r="O168" s="1525">
        <v>122.94770000000001</v>
      </c>
      <c r="P168" s="1525">
        <v>122.94770000000001</v>
      </c>
      <c r="Q168" s="1525">
        <v>122.94770000000001</v>
      </c>
      <c r="R168" s="1525">
        <v>122.94770000000001</v>
      </c>
      <c r="S168" s="1525">
        <v>122.94770000000001</v>
      </c>
      <c r="T168" s="1525">
        <v>81.965133333333341</v>
      </c>
      <c r="U168" s="1546" t="s">
        <v>838</v>
      </c>
      <c r="V168" s="1546" t="s">
        <v>706</v>
      </c>
      <c r="W168" s="1525">
        <v>0</v>
      </c>
      <c r="X168" s="1525">
        <v>0</v>
      </c>
      <c r="Y168" s="1526" t="s">
        <v>715</v>
      </c>
    </row>
    <row r="169" spans="1:25">
      <c r="J169" s="1535" t="s">
        <v>1039</v>
      </c>
      <c r="T169" s="1535" t="s">
        <v>1039</v>
      </c>
      <c r="Y169" s="1535" t="s">
        <v>1039</v>
      </c>
    </row>
    <row r="170" spans="1:25">
      <c r="J170" s="1535" t="s">
        <v>1041</v>
      </c>
      <c r="T170" s="1535" t="s">
        <v>1041</v>
      </c>
      <c r="Y170" s="1535" t="s">
        <v>1041</v>
      </c>
    </row>
    <row r="171" spans="1:25">
      <c r="J171" s="1536"/>
      <c r="T171" s="1536"/>
      <c r="Y171" s="1536"/>
    </row>
    <row r="172" spans="1:25">
      <c r="J172" s="1535" t="s">
        <v>1023</v>
      </c>
      <c r="T172" s="1535" t="s">
        <v>1023</v>
      </c>
      <c r="Y172" s="1535" t="s">
        <v>1023</v>
      </c>
    </row>
    <row r="173" spans="1:25">
      <c r="J173" s="1535" t="s">
        <v>1014</v>
      </c>
      <c r="T173" s="1535" t="s">
        <v>1014</v>
      </c>
      <c r="Y173" s="1535" t="s">
        <v>1014</v>
      </c>
    </row>
    <row r="176" spans="1:25" ht="20.25" customHeight="1">
      <c r="A176" s="1542"/>
      <c r="B176" s="972"/>
      <c r="C176" s="1596"/>
      <c r="D176" s="1596"/>
      <c r="E176" s="1596"/>
      <c r="F176" s="1596"/>
      <c r="G176" s="1596"/>
      <c r="H176" s="1596"/>
      <c r="I176" s="1597"/>
      <c r="J176" s="1541" t="s">
        <v>564</v>
      </c>
      <c r="K176" s="1542"/>
      <c r="L176" s="972"/>
      <c r="M176" s="1599"/>
      <c r="N176" s="1599"/>
      <c r="O176" s="1599"/>
      <c r="P176" s="1599"/>
      <c r="Q176" s="1599"/>
      <c r="R176" s="1599"/>
      <c r="S176" s="1599"/>
      <c r="T176" s="1541" t="s">
        <v>564</v>
      </c>
      <c r="U176" s="1542"/>
      <c r="V176" s="972"/>
      <c r="W176" s="1599"/>
      <c r="X176" s="1599"/>
      <c r="Y176" s="1541" t="s">
        <v>564</v>
      </c>
    </row>
    <row r="177" spans="1:25" ht="18" customHeight="1">
      <c r="A177" s="1679" t="s">
        <v>492</v>
      </c>
      <c r="B177" s="1679" t="s">
        <v>519</v>
      </c>
      <c r="C177" s="1682" t="s">
        <v>565</v>
      </c>
      <c r="D177" s="1683"/>
      <c r="E177" s="1683"/>
      <c r="F177" s="1683"/>
      <c r="G177" s="1683"/>
      <c r="H177" s="1683"/>
      <c r="I177" s="1683"/>
      <c r="J177" s="1685"/>
      <c r="K177" s="1679" t="s">
        <v>492</v>
      </c>
      <c r="L177" s="1679" t="s">
        <v>519</v>
      </c>
      <c r="M177" s="1682" t="s">
        <v>565</v>
      </c>
      <c r="N177" s="1683"/>
      <c r="O177" s="1683"/>
      <c r="P177" s="1683"/>
      <c r="Q177" s="1683"/>
      <c r="R177" s="1683"/>
      <c r="S177" s="1683"/>
      <c r="T177" s="1685"/>
      <c r="U177" s="1679" t="s">
        <v>492</v>
      </c>
      <c r="V177" s="1679" t="s">
        <v>519</v>
      </c>
      <c r="W177" s="1601"/>
      <c r="X177" s="1601"/>
      <c r="Y177" s="1602"/>
    </row>
    <row r="178" spans="1:25" ht="29.25" customHeight="1">
      <c r="A178" s="1684"/>
      <c r="B178" s="1684"/>
      <c r="C178" s="1679" t="s">
        <v>235</v>
      </c>
      <c r="D178" s="1682" t="s">
        <v>566</v>
      </c>
      <c r="E178" s="1685"/>
      <c r="F178" s="1682" t="s">
        <v>842</v>
      </c>
      <c r="G178" s="1683"/>
      <c r="H178" s="1683"/>
      <c r="I178" s="1683"/>
      <c r="J178" s="1685"/>
      <c r="K178" s="1684"/>
      <c r="L178" s="1684"/>
      <c r="M178" s="1682" t="s">
        <v>842</v>
      </c>
      <c r="N178" s="1683"/>
      <c r="O178" s="1683"/>
      <c r="P178" s="1683"/>
      <c r="Q178" s="1683"/>
      <c r="R178" s="1683"/>
      <c r="S178" s="1683"/>
      <c r="T178" s="1601"/>
      <c r="U178" s="1684"/>
      <c r="V178" s="1684"/>
      <c r="W178" s="1601"/>
      <c r="X178" s="1602"/>
      <c r="Y178" s="1679" t="s">
        <v>651</v>
      </c>
    </row>
    <row r="179" spans="1:25" ht="47.25">
      <c r="A179" s="1680"/>
      <c r="B179" s="1680"/>
      <c r="C179" s="1680"/>
      <c r="D179" s="1538" t="s">
        <v>567</v>
      </c>
      <c r="E179" s="1538" t="s">
        <v>568</v>
      </c>
      <c r="F179" s="1538">
        <v>2022</v>
      </c>
      <c r="G179" s="1538">
        <v>2023</v>
      </c>
      <c r="H179" s="1538">
        <f t="shared" ref="H179" si="87">G179+1</f>
        <v>2024</v>
      </c>
      <c r="I179" s="1538">
        <f t="shared" ref="I179" si="88">H179+1</f>
        <v>2025</v>
      </c>
      <c r="J179" s="1538">
        <f t="shared" ref="J179" si="89">I179+1</f>
        <v>2026</v>
      </c>
      <c r="K179" s="1680"/>
      <c r="L179" s="1680"/>
      <c r="M179" s="1543">
        <f>J179+1</f>
        <v>2027</v>
      </c>
      <c r="N179" s="1538">
        <f t="shared" ref="N179" si="90">M179+1</f>
        <v>2028</v>
      </c>
      <c r="O179" s="1538">
        <f t="shared" ref="O179" si="91">N179+1</f>
        <v>2029</v>
      </c>
      <c r="P179" s="1538">
        <f t="shared" ref="P179" si="92">O179+1</f>
        <v>2030</v>
      </c>
      <c r="Q179" s="1538">
        <f t="shared" ref="Q179" si="93">P179+1</f>
        <v>2031</v>
      </c>
      <c r="R179" s="1538">
        <f t="shared" ref="R179" si="94">Q179+1</f>
        <v>2032</v>
      </c>
      <c r="S179" s="1538">
        <f t="shared" ref="S179" si="95">R179+1</f>
        <v>2033</v>
      </c>
      <c r="T179" s="1538">
        <f t="shared" ref="T179" si="96">S179+1</f>
        <v>2034</v>
      </c>
      <c r="U179" s="1680"/>
      <c r="V179" s="1680"/>
      <c r="W179" s="1538">
        <f t="shared" ref="W179" si="97">T179+1</f>
        <v>2035</v>
      </c>
      <c r="X179" s="1538">
        <f t="shared" ref="X179" si="98">W179+1</f>
        <v>2036</v>
      </c>
      <c r="Y179" s="1680"/>
    </row>
    <row r="180" spans="1:25" ht="15" customHeight="1">
      <c r="A180" s="1538">
        <v>1</v>
      </c>
      <c r="B180" s="1538">
        <v>2</v>
      </c>
      <c r="C180" s="1538">
        <v>3</v>
      </c>
      <c r="D180" s="1538">
        <v>4</v>
      </c>
      <c r="E180" s="1538">
        <v>5</v>
      </c>
      <c r="F180" s="1538">
        <v>6</v>
      </c>
      <c r="G180" s="1538">
        <v>7</v>
      </c>
      <c r="H180" s="1538">
        <v>8</v>
      </c>
      <c r="I180" s="1538">
        <v>9</v>
      </c>
      <c r="J180" s="1538">
        <v>10</v>
      </c>
      <c r="K180" s="1538">
        <v>1</v>
      </c>
      <c r="L180" s="1538">
        <v>2</v>
      </c>
      <c r="M180" s="1538">
        <v>11</v>
      </c>
      <c r="N180" s="1538">
        <v>12</v>
      </c>
      <c r="O180" s="1538">
        <v>13</v>
      </c>
      <c r="P180" s="1538">
        <v>14</v>
      </c>
      <c r="Q180" s="1538">
        <v>15</v>
      </c>
      <c r="R180" s="1538">
        <v>16</v>
      </c>
      <c r="S180" s="1538">
        <v>17</v>
      </c>
      <c r="T180" s="1538">
        <v>18</v>
      </c>
      <c r="U180" s="1538">
        <v>1</v>
      </c>
      <c r="V180" s="1538">
        <v>2</v>
      </c>
      <c r="W180" s="1538">
        <v>19</v>
      </c>
      <c r="X180" s="1538">
        <v>20</v>
      </c>
      <c r="Y180" s="1538">
        <f>COLUMN()</f>
        <v>25</v>
      </c>
    </row>
    <row r="181" spans="1:25" s="1036" customFormat="1" ht="45" customHeight="1">
      <c r="A181" s="1493" t="s">
        <v>839</v>
      </c>
      <c r="B181" s="1493" t="s">
        <v>707</v>
      </c>
      <c r="C181" s="1493">
        <v>1126.7999999999993</v>
      </c>
      <c r="D181" s="1493">
        <v>0</v>
      </c>
      <c r="E181" s="1493">
        <v>1126.7999999999993</v>
      </c>
      <c r="F181" s="1525">
        <v>0</v>
      </c>
      <c r="G181" s="1525">
        <v>0</v>
      </c>
      <c r="H181" s="1525">
        <v>37.559999999999981</v>
      </c>
      <c r="I181" s="1525">
        <v>112.67999999999995</v>
      </c>
      <c r="J181" s="1525">
        <v>112.67999999999995</v>
      </c>
      <c r="K181" s="1546" t="s">
        <v>839</v>
      </c>
      <c r="L181" s="1546" t="s">
        <v>707</v>
      </c>
      <c r="M181" s="1525">
        <v>112.67999999999995</v>
      </c>
      <c r="N181" s="1525">
        <v>112.67999999999995</v>
      </c>
      <c r="O181" s="1525">
        <v>112.67999999999995</v>
      </c>
      <c r="P181" s="1525">
        <v>112.67999999999995</v>
      </c>
      <c r="Q181" s="1525">
        <v>112.67999999999995</v>
      </c>
      <c r="R181" s="1525">
        <v>112.67999999999995</v>
      </c>
      <c r="S181" s="1525">
        <v>112.67999999999995</v>
      </c>
      <c r="T181" s="1525">
        <v>75.119999999999962</v>
      </c>
      <c r="U181" s="1546" t="s">
        <v>839</v>
      </c>
      <c r="V181" s="1546" t="s">
        <v>707</v>
      </c>
      <c r="W181" s="1525">
        <v>0</v>
      </c>
      <c r="X181" s="1525">
        <v>0</v>
      </c>
      <c r="Y181" s="1526" t="s">
        <v>716</v>
      </c>
    </row>
    <row r="182" spans="1:25" s="1036" customFormat="1" ht="45" customHeight="1">
      <c r="A182" s="1493" t="s">
        <v>840</v>
      </c>
      <c r="B182" s="1493" t="s">
        <v>708</v>
      </c>
      <c r="C182" s="1493">
        <v>193.10600000000005</v>
      </c>
      <c r="D182" s="1493">
        <v>0</v>
      </c>
      <c r="E182" s="1493">
        <v>193.10600000000005</v>
      </c>
      <c r="F182" s="1525">
        <v>0</v>
      </c>
      <c r="G182" s="1525">
        <v>0</v>
      </c>
      <c r="H182" s="1525">
        <v>6.4368666666666678</v>
      </c>
      <c r="I182" s="1525">
        <v>19.310600000000004</v>
      </c>
      <c r="J182" s="1525">
        <v>19.310600000000004</v>
      </c>
      <c r="K182" s="1546" t="s">
        <v>840</v>
      </c>
      <c r="L182" s="1546" t="s">
        <v>708</v>
      </c>
      <c r="M182" s="1525">
        <v>19.310600000000004</v>
      </c>
      <c r="N182" s="1525">
        <v>19.310600000000004</v>
      </c>
      <c r="O182" s="1525">
        <v>19.310600000000004</v>
      </c>
      <c r="P182" s="1525">
        <v>19.310600000000004</v>
      </c>
      <c r="Q182" s="1525">
        <v>19.310600000000004</v>
      </c>
      <c r="R182" s="1525">
        <v>19.310600000000004</v>
      </c>
      <c r="S182" s="1525">
        <v>19.310600000000004</v>
      </c>
      <c r="T182" s="1525">
        <v>12.873733333333336</v>
      </c>
      <c r="U182" s="1546" t="s">
        <v>840</v>
      </c>
      <c r="V182" s="1546" t="s">
        <v>708</v>
      </c>
      <c r="W182" s="1525">
        <v>0</v>
      </c>
      <c r="X182" s="1525">
        <v>0</v>
      </c>
      <c r="Y182" s="1526" t="s">
        <v>717</v>
      </c>
    </row>
    <row r="183" spans="1:25" s="1036" customFormat="1" ht="45" customHeight="1">
      <c r="A183" s="1493" t="s">
        <v>841</v>
      </c>
      <c r="B183" s="1493" t="s">
        <v>709</v>
      </c>
      <c r="C183" s="1493">
        <v>199.10300000000001</v>
      </c>
      <c r="D183" s="1493">
        <v>0</v>
      </c>
      <c r="E183" s="1493">
        <v>199.10300000000001</v>
      </c>
      <c r="F183" s="1525">
        <v>0</v>
      </c>
      <c r="G183" s="1525">
        <v>0</v>
      </c>
      <c r="H183" s="1525">
        <v>6.6367666666666665</v>
      </c>
      <c r="I183" s="1525">
        <v>19.910299999999999</v>
      </c>
      <c r="J183" s="1525">
        <v>19.910299999999999</v>
      </c>
      <c r="K183" s="1546" t="s">
        <v>841</v>
      </c>
      <c r="L183" s="1546" t="s">
        <v>709</v>
      </c>
      <c r="M183" s="1525">
        <v>19.910299999999999</v>
      </c>
      <c r="N183" s="1525">
        <v>19.910299999999999</v>
      </c>
      <c r="O183" s="1525">
        <v>19.910299999999999</v>
      </c>
      <c r="P183" s="1525">
        <v>19.910299999999999</v>
      </c>
      <c r="Q183" s="1525">
        <v>19.910299999999999</v>
      </c>
      <c r="R183" s="1525">
        <v>19.910299999999999</v>
      </c>
      <c r="S183" s="1525">
        <v>19.910299999999999</v>
      </c>
      <c r="T183" s="1525">
        <v>13.273533333333333</v>
      </c>
      <c r="U183" s="1546" t="s">
        <v>841</v>
      </c>
      <c r="V183" s="1546" t="s">
        <v>709</v>
      </c>
      <c r="W183" s="1525">
        <v>0</v>
      </c>
      <c r="X183" s="1525">
        <v>0</v>
      </c>
      <c r="Y183" s="1526" t="s">
        <v>718</v>
      </c>
    </row>
    <row r="184" spans="1:25" ht="27.75" customHeight="1">
      <c r="A184" s="1493" t="s">
        <v>81</v>
      </c>
      <c r="B184" s="1493" t="s">
        <v>572</v>
      </c>
      <c r="C184" s="1493">
        <v>0</v>
      </c>
      <c r="D184" s="1493">
        <v>0</v>
      </c>
      <c r="E184" s="1493">
        <v>0</v>
      </c>
      <c r="F184" s="1525">
        <v>0</v>
      </c>
      <c r="G184" s="1525">
        <v>0</v>
      </c>
      <c r="H184" s="1525">
        <v>0</v>
      </c>
      <c r="I184" s="1525">
        <v>0</v>
      </c>
      <c r="J184" s="1525">
        <v>0</v>
      </c>
      <c r="K184" s="1546" t="s">
        <v>81</v>
      </c>
      <c r="L184" s="1546" t="s">
        <v>572</v>
      </c>
      <c r="M184" s="1525">
        <v>0</v>
      </c>
      <c r="N184" s="1525">
        <v>0</v>
      </c>
      <c r="O184" s="1525">
        <v>0</v>
      </c>
      <c r="P184" s="1525">
        <v>0</v>
      </c>
      <c r="Q184" s="1525">
        <v>0</v>
      </c>
      <c r="R184" s="1525">
        <v>0</v>
      </c>
      <c r="S184" s="1525">
        <v>0</v>
      </c>
      <c r="T184" s="1525">
        <v>0</v>
      </c>
      <c r="U184" s="1546" t="s">
        <v>81</v>
      </c>
      <c r="V184" s="1546" t="s">
        <v>572</v>
      </c>
      <c r="W184" s="1525">
        <v>0</v>
      </c>
      <c r="X184" s="1525">
        <v>0</v>
      </c>
      <c r="Y184" s="1526"/>
    </row>
    <row r="185" spans="1:25" ht="34.9" customHeight="1">
      <c r="A185" s="1493" t="s">
        <v>84</v>
      </c>
      <c r="B185" s="1493" t="s">
        <v>573</v>
      </c>
      <c r="C185" s="1493">
        <v>0</v>
      </c>
      <c r="D185" s="1493">
        <v>0</v>
      </c>
      <c r="E185" s="1493">
        <v>0</v>
      </c>
      <c r="F185" s="1525">
        <v>0</v>
      </c>
      <c r="G185" s="1525">
        <v>0</v>
      </c>
      <c r="H185" s="1525">
        <v>0</v>
      </c>
      <c r="I185" s="1525">
        <v>0</v>
      </c>
      <c r="J185" s="1525">
        <v>0</v>
      </c>
      <c r="K185" s="1546" t="s">
        <v>84</v>
      </c>
      <c r="L185" s="1546" t="s">
        <v>573</v>
      </c>
      <c r="M185" s="1525">
        <v>0</v>
      </c>
      <c r="N185" s="1525">
        <v>0</v>
      </c>
      <c r="O185" s="1525">
        <v>0</v>
      </c>
      <c r="P185" s="1525">
        <v>0</v>
      </c>
      <c r="Q185" s="1525">
        <v>0</v>
      </c>
      <c r="R185" s="1525">
        <v>0</v>
      </c>
      <c r="S185" s="1525">
        <v>0</v>
      </c>
      <c r="T185" s="1525">
        <v>0</v>
      </c>
      <c r="U185" s="1546" t="s">
        <v>84</v>
      </c>
      <c r="V185" s="1546" t="s">
        <v>573</v>
      </c>
      <c r="W185" s="1525">
        <v>0</v>
      </c>
      <c r="X185" s="1525">
        <v>0</v>
      </c>
      <c r="Y185" s="1526"/>
    </row>
    <row r="186" spans="1:25" ht="52.15" customHeight="1">
      <c r="A186" s="1493" t="s">
        <v>89</v>
      </c>
      <c r="B186" s="1493" t="s">
        <v>574</v>
      </c>
      <c r="C186" s="1493">
        <v>0</v>
      </c>
      <c r="D186" s="1493">
        <v>0</v>
      </c>
      <c r="E186" s="1493">
        <v>0</v>
      </c>
      <c r="F186" s="1525">
        <v>0</v>
      </c>
      <c r="G186" s="1525">
        <v>0</v>
      </c>
      <c r="H186" s="1525">
        <v>0</v>
      </c>
      <c r="I186" s="1525">
        <v>0</v>
      </c>
      <c r="J186" s="1525">
        <v>0</v>
      </c>
      <c r="K186" s="1546" t="s">
        <v>89</v>
      </c>
      <c r="L186" s="1546" t="s">
        <v>574</v>
      </c>
      <c r="M186" s="1525">
        <v>0</v>
      </c>
      <c r="N186" s="1525">
        <v>0</v>
      </c>
      <c r="O186" s="1525">
        <v>0</v>
      </c>
      <c r="P186" s="1525">
        <v>0</v>
      </c>
      <c r="Q186" s="1525">
        <v>0</v>
      </c>
      <c r="R186" s="1525">
        <v>0</v>
      </c>
      <c r="S186" s="1525">
        <v>0</v>
      </c>
      <c r="T186" s="1525">
        <v>0</v>
      </c>
      <c r="U186" s="1546" t="s">
        <v>89</v>
      </c>
      <c r="V186" s="1546" t="s">
        <v>574</v>
      </c>
      <c r="W186" s="1525">
        <v>0</v>
      </c>
      <c r="X186" s="1525">
        <v>0</v>
      </c>
      <c r="Y186" s="1526"/>
    </row>
    <row r="187" spans="1:25" s="1035" customFormat="1" ht="15.75">
      <c r="A187" s="1202" t="s">
        <v>28</v>
      </c>
      <c r="B187" s="1203" t="s">
        <v>578</v>
      </c>
      <c r="C187" s="1204">
        <v>0</v>
      </c>
      <c r="D187" s="1204">
        <v>0</v>
      </c>
      <c r="E187" s="1204">
        <v>0</v>
      </c>
      <c r="F187" s="1532">
        <v>0</v>
      </c>
      <c r="G187" s="1532">
        <v>0</v>
      </c>
      <c r="H187" s="1532">
        <v>0</v>
      </c>
      <c r="I187" s="1532">
        <v>0</v>
      </c>
      <c r="J187" s="1532">
        <v>0</v>
      </c>
      <c r="K187" s="1202" t="s">
        <v>28</v>
      </c>
      <c r="L187" s="1203" t="s">
        <v>578</v>
      </c>
      <c r="M187" s="1532">
        <v>0</v>
      </c>
      <c r="N187" s="1532">
        <v>0</v>
      </c>
      <c r="O187" s="1532">
        <v>0</v>
      </c>
      <c r="P187" s="1532">
        <v>0</v>
      </c>
      <c r="Q187" s="1532">
        <v>0</v>
      </c>
      <c r="R187" s="1532">
        <v>0</v>
      </c>
      <c r="S187" s="1532">
        <v>0</v>
      </c>
      <c r="T187" s="1532">
        <v>0</v>
      </c>
      <c r="U187" s="1202" t="s">
        <v>28</v>
      </c>
      <c r="V187" s="1203" t="s">
        <v>578</v>
      </c>
      <c r="W187" s="1532">
        <v>0</v>
      </c>
      <c r="X187" s="1532">
        <v>0</v>
      </c>
      <c r="Y187" s="1527"/>
    </row>
    <row r="188" spans="1:25" s="1035" customFormat="1" ht="15.75">
      <c r="A188" s="1202" t="s">
        <v>30</v>
      </c>
      <c r="B188" s="1203" t="s">
        <v>580</v>
      </c>
      <c r="C188" s="1204">
        <v>0</v>
      </c>
      <c r="D188" s="1204">
        <v>0</v>
      </c>
      <c r="E188" s="1204">
        <v>0</v>
      </c>
      <c r="F188" s="1532">
        <v>0</v>
      </c>
      <c r="G188" s="1532">
        <v>0</v>
      </c>
      <c r="H188" s="1532">
        <v>0</v>
      </c>
      <c r="I188" s="1532">
        <v>0</v>
      </c>
      <c r="J188" s="1532">
        <v>0</v>
      </c>
      <c r="K188" s="1202" t="s">
        <v>30</v>
      </c>
      <c r="L188" s="1203" t="s">
        <v>580</v>
      </c>
      <c r="M188" s="1532">
        <v>0</v>
      </c>
      <c r="N188" s="1532">
        <v>0</v>
      </c>
      <c r="O188" s="1532">
        <v>0</v>
      </c>
      <c r="P188" s="1532">
        <v>0</v>
      </c>
      <c r="Q188" s="1532">
        <v>0</v>
      </c>
      <c r="R188" s="1532">
        <v>0</v>
      </c>
      <c r="S188" s="1532">
        <v>0</v>
      </c>
      <c r="T188" s="1532">
        <v>0</v>
      </c>
      <c r="U188" s="1202" t="s">
        <v>30</v>
      </c>
      <c r="V188" s="1203" t="s">
        <v>580</v>
      </c>
      <c r="W188" s="1532">
        <v>0</v>
      </c>
      <c r="X188" s="1532">
        <v>0</v>
      </c>
      <c r="Y188" s="1527"/>
    </row>
    <row r="189" spans="1:25" ht="15.75">
      <c r="A189" s="1509"/>
      <c r="B189" s="1203" t="s">
        <v>340</v>
      </c>
      <c r="C189" s="1527">
        <v>46022.51400000001</v>
      </c>
      <c r="D189" s="1527">
        <v>33629.785000000003</v>
      </c>
      <c r="E189" s="1527">
        <v>12392.728999999999</v>
      </c>
      <c r="F189" s="1527">
        <v>0</v>
      </c>
      <c r="G189" s="1527">
        <v>313.80822500000005</v>
      </c>
      <c r="H189" s="1527">
        <v>4044.5495999999998</v>
      </c>
      <c r="I189" s="1527">
        <v>4602.2514000000001</v>
      </c>
      <c r="J189" s="1527">
        <v>4602.2514000000001</v>
      </c>
      <c r="K189" s="1538"/>
      <c r="L189" s="1203" t="s">
        <v>340</v>
      </c>
      <c r="M189" s="1527">
        <v>4602.2514000000001</v>
      </c>
      <c r="N189" s="1527">
        <v>4602.2514000000001</v>
      </c>
      <c r="O189" s="1527">
        <v>4602.2514000000001</v>
      </c>
      <c r="P189" s="1527">
        <v>4602.2514000000001</v>
      </c>
      <c r="Q189" s="1527">
        <v>4602.2514000000001</v>
      </c>
      <c r="R189" s="1527">
        <v>4602.2514000000001</v>
      </c>
      <c r="S189" s="1527">
        <v>4288.4431749999994</v>
      </c>
      <c r="T189" s="1527">
        <v>557.70180000000005</v>
      </c>
      <c r="U189" s="1538"/>
      <c r="V189" s="1203" t="s">
        <v>340</v>
      </c>
      <c r="W189" s="1527">
        <v>0</v>
      </c>
      <c r="X189" s="1527">
        <v>0</v>
      </c>
      <c r="Y189" s="1527"/>
    </row>
    <row r="190" spans="1:25">
      <c r="G190" s="1209"/>
      <c r="H190" s="1209"/>
      <c r="I190" s="1209"/>
      <c r="J190" s="1209"/>
      <c r="M190" s="1209"/>
      <c r="N190" s="1209"/>
      <c r="O190" s="1209"/>
      <c r="P190" s="1209"/>
      <c r="Q190" s="1209"/>
      <c r="R190" s="1209"/>
      <c r="S190" s="1209"/>
      <c r="T190" s="1209"/>
      <c r="W190" s="1209"/>
      <c r="X190" s="1209"/>
      <c r="Y190" s="1209"/>
    </row>
    <row r="191" spans="1:25">
      <c r="G191" s="1209"/>
      <c r="H191" s="1209"/>
      <c r="I191" s="1209"/>
      <c r="J191" s="1209"/>
      <c r="M191" s="1209"/>
      <c r="N191" s="1209"/>
      <c r="O191" s="1209"/>
      <c r="P191" s="1209"/>
      <c r="Q191" s="1209"/>
      <c r="R191" s="1209"/>
      <c r="S191" s="1209"/>
      <c r="T191" s="1209"/>
      <c r="W191" s="1209"/>
      <c r="X191" s="1209"/>
      <c r="Y191" s="1209"/>
    </row>
    <row r="192" spans="1:25">
      <c r="C192" s="1611"/>
      <c r="D192" s="1611"/>
      <c r="E192" s="1611"/>
      <c r="F192" s="1611"/>
      <c r="G192" s="1611"/>
      <c r="H192" s="1611"/>
      <c r="I192" s="1611"/>
      <c r="J192" s="1611"/>
      <c r="K192" s="1611"/>
      <c r="L192" s="1611"/>
      <c r="M192" s="1611"/>
      <c r="N192" s="1611"/>
      <c r="O192" s="1611"/>
      <c r="P192" s="1611"/>
      <c r="Q192" s="1611"/>
      <c r="R192" s="1611"/>
      <c r="S192" s="1611"/>
      <c r="T192" s="1611"/>
      <c r="U192" s="1611"/>
      <c r="V192" s="1611"/>
      <c r="W192" s="1611"/>
      <c r="X192" s="1611"/>
      <c r="Y192" s="1611"/>
    </row>
    <row r="193" spans="3:25">
      <c r="C193" s="1612"/>
      <c r="D193" s="1612"/>
      <c r="E193" s="1612"/>
      <c r="F193" s="1612"/>
      <c r="G193" s="1612"/>
      <c r="H193" s="1612"/>
      <c r="I193" s="1612"/>
      <c r="J193" s="1612"/>
      <c r="K193" s="1612"/>
      <c r="L193" s="1612"/>
      <c r="M193" s="1612"/>
      <c r="N193" s="1612"/>
      <c r="O193" s="1612"/>
      <c r="P193" s="1612"/>
      <c r="Q193" s="1612"/>
      <c r="R193" s="1612"/>
      <c r="S193" s="1612"/>
      <c r="T193" s="1612"/>
      <c r="U193" s="1612"/>
      <c r="V193" s="1612"/>
      <c r="W193" s="1612"/>
      <c r="X193" s="1612"/>
      <c r="Y193" s="1612"/>
    </row>
    <row r="194" spans="3:25">
      <c r="G194" s="1209"/>
      <c r="H194" s="1209"/>
      <c r="I194" s="1209"/>
      <c r="J194" s="1209"/>
      <c r="M194" s="1209"/>
      <c r="N194" s="1209"/>
      <c r="O194" s="1209"/>
      <c r="P194" s="1209"/>
      <c r="Q194" s="1209"/>
      <c r="R194" s="1209"/>
      <c r="S194" s="1209"/>
      <c r="T194" s="1209"/>
      <c r="W194" s="1209"/>
      <c r="X194" s="1209"/>
      <c r="Y194" s="1209"/>
    </row>
    <row r="195" spans="3:25">
      <c r="G195" s="1209"/>
      <c r="H195" s="1209"/>
      <c r="I195" s="1209"/>
      <c r="J195" s="1209"/>
      <c r="M195" s="1209"/>
      <c r="N195" s="1209"/>
      <c r="O195" s="1209"/>
      <c r="P195" s="1209"/>
      <c r="Q195" s="1209"/>
      <c r="R195" s="1209"/>
      <c r="S195" s="1209"/>
      <c r="T195" s="1209"/>
      <c r="W195" s="1209"/>
      <c r="X195" s="1209"/>
      <c r="Y195" s="1209"/>
    </row>
    <row r="196" spans="3:25">
      <c r="G196" s="1209"/>
      <c r="H196" s="1209"/>
      <c r="I196" s="1209"/>
      <c r="J196" s="1209"/>
      <c r="M196" s="1209"/>
      <c r="N196" s="1209"/>
      <c r="O196" s="1209"/>
      <c r="P196" s="1209"/>
      <c r="Q196" s="1209"/>
      <c r="R196" s="1209"/>
      <c r="S196" s="1209"/>
      <c r="T196" s="1209"/>
      <c r="W196" s="1209"/>
      <c r="X196" s="1209"/>
      <c r="Y196" s="1209"/>
    </row>
    <row r="197" spans="3:25">
      <c r="G197" s="1209"/>
      <c r="H197" s="1209"/>
      <c r="I197" s="1209"/>
      <c r="J197" s="1209"/>
      <c r="M197" s="1209"/>
      <c r="N197" s="1209"/>
      <c r="O197" s="1209"/>
      <c r="P197" s="1209"/>
      <c r="Q197" s="1209"/>
      <c r="R197" s="1209"/>
      <c r="S197" s="1209"/>
      <c r="T197" s="1209"/>
      <c r="W197" s="1209"/>
      <c r="X197" s="1209"/>
      <c r="Y197" s="1209"/>
    </row>
    <row r="198" spans="3:25">
      <c r="G198" s="1209"/>
      <c r="H198" s="1209"/>
      <c r="I198" s="1209"/>
      <c r="J198" s="1209"/>
      <c r="M198" s="1209"/>
      <c r="N198" s="1209"/>
      <c r="O198" s="1209"/>
      <c r="P198" s="1209"/>
      <c r="Q198" s="1209"/>
      <c r="R198" s="1209"/>
      <c r="S198" s="1209"/>
      <c r="T198" s="1209"/>
      <c r="W198" s="1209"/>
      <c r="X198" s="1209"/>
      <c r="Y198" s="1209"/>
    </row>
    <row r="199" spans="3:25">
      <c r="G199" s="1197"/>
      <c r="H199" s="1197"/>
      <c r="I199" s="1197"/>
      <c r="J199" s="1197"/>
      <c r="M199" s="1197"/>
      <c r="N199" s="1197"/>
      <c r="O199" s="1197"/>
      <c r="P199" s="1197"/>
      <c r="Q199" s="1197"/>
      <c r="R199" s="1197"/>
      <c r="S199" s="1197"/>
      <c r="T199" s="1197"/>
      <c r="W199" s="1197"/>
      <c r="X199" s="1197"/>
      <c r="Y199" s="1197"/>
    </row>
    <row r="200" spans="3:25">
      <c r="G200" s="1208"/>
      <c r="H200" s="1208"/>
      <c r="I200" s="1208"/>
      <c r="J200" s="1208"/>
      <c r="M200" s="1208"/>
      <c r="N200" s="1208"/>
      <c r="O200" s="1208"/>
      <c r="P200" s="1208"/>
      <c r="Q200" s="1208"/>
      <c r="R200" s="1208"/>
      <c r="S200" s="1208"/>
      <c r="T200" s="1208"/>
      <c r="W200" s="1208"/>
      <c r="X200" s="1208"/>
      <c r="Y200" s="1208"/>
    </row>
    <row r="201" spans="3:25">
      <c r="G201" s="1209"/>
      <c r="H201" s="1209"/>
      <c r="I201" s="1209"/>
      <c r="J201" s="1209"/>
      <c r="M201" s="1209"/>
      <c r="N201" s="1209"/>
      <c r="O201" s="1209"/>
      <c r="P201" s="1209"/>
      <c r="Q201" s="1209"/>
      <c r="R201" s="1209"/>
      <c r="S201" s="1209"/>
      <c r="T201" s="1209"/>
      <c r="W201" s="1209"/>
      <c r="X201" s="1209"/>
      <c r="Y201" s="1209"/>
    </row>
    <row r="202" spans="3:25">
      <c r="G202" s="1209"/>
      <c r="H202" s="1209"/>
      <c r="I202" s="1209"/>
      <c r="J202" s="1209"/>
      <c r="M202" s="1209"/>
      <c r="N202" s="1209"/>
      <c r="O202" s="1209"/>
      <c r="P202" s="1209"/>
      <c r="Q202" s="1209"/>
      <c r="R202" s="1209"/>
      <c r="S202" s="1209"/>
      <c r="T202" s="1209"/>
      <c r="W202" s="1209"/>
      <c r="X202" s="1209"/>
      <c r="Y202" s="1209"/>
    </row>
    <row r="203" spans="3:25">
      <c r="G203" s="1209"/>
      <c r="H203" s="1209"/>
      <c r="I203" s="1209"/>
      <c r="J203" s="1209"/>
      <c r="M203" s="1209"/>
      <c r="N203" s="1209"/>
      <c r="O203" s="1209"/>
      <c r="P203" s="1209"/>
      <c r="Q203" s="1209"/>
      <c r="R203" s="1209"/>
      <c r="S203" s="1209"/>
      <c r="T203" s="1209"/>
      <c r="W203" s="1209"/>
      <c r="X203" s="1209"/>
      <c r="Y203" s="1209"/>
    </row>
    <row r="204" spans="3:25">
      <c r="G204" s="1209"/>
      <c r="H204" s="1209"/>
      <c r="I204" s="1209"/>
      <c r="J204" s="1209"/>
      <c r="M204" s="1209"/>
      <c r="N204" s="1209"/>
      <c r="O204" s="1209"/>
      <c r="P204" s="1209"/>
      <c r="Q204" s="1209"/>
      <c r="R204" s="1209"/>
      <c r="S204" s="1209"/>
      <c r="T204" s="1209"/>
      <c r="W204" s="1209"/>
      <c r="X204" s="1209"/>
      <c r="Y204" s="1209"/>
    </row>
    <row r="205" spans="3:25">
      <c r="G205" s="1209"/>
      <c r="H205" s="1209"/>
      <c r="I205" s="1209"/>
      <c r="J205" s="1209"/>
      <c r="M205" s="1209"/>
      <c r="N205" s="1209"/>
      <c r="O205" s="1209"/>
      <c r="P205" s="1209"/>
      <c r="Q205" s="1209"/>
      <c r="R205" s="1209"/>
      <c r="S205" s="1209"/>
      <c r="T205" s="1209"/>
      <c r="W205" s="1209"/>
      <c r="X205" s="1209"/>
      <c r="Y205" s="1209"/>
    </row>
    <row r="206" spans="3:25">
      <c r="G206" s="1209"/>
      <c r="H206" s="1209"/>
      <c r="I206" s="1209"/>
      <c r="J206" s="1209"/>
      <c r="M206" s="1209"/>
      <c r="N206" s="1209"/>
      <c r="O206" s="1209"/>
      <c r="P206" s="1209"/>
      <c r="Q206" s="1209"/>
      <c r="R206" s="1209"/>
      <c r="S206" s="1209"/>
      <c r="T206" s="1209"/>
      <c r="W206" s="1209"/>
      <c r="X206" s="1209"/>
      <c r="Y206" s="1209"/>
    </row>
    <row r="207" spans="3:25">
      <c r="G207" s="1209"/>
      <c r="H207" s="1209"/>
      <c r="I207" s="1209"/>
      <c r="J207" s="1209"/>
      <c r="M207" s="1209"/>
      <c r="N207" s="1209"/>
      <c r="O207" s="1209"/>
      <c r="P207" s="1209"/>
      <c r="Q207" s="1209"/>
      <c r="R207" s="1209"/>
      <c r="S207" s="1209"/>
      <c r="T207" s="1209"/>
      <c r="W207" s="1209"/>
      <c r="X207" s="1209"/>
      <c r="Y207" s="1209"/>
    </row>
    <row r="208" spans="3:25">
      <c r="G208" s="1209"/>
      <c r="H208" s="1209"/>
      <c r="I208" s="1209"/>
      <c r="J208" s="1209"/>
      <c r="M208" s="1209"/>
      <c r="N208" s="1209"/>
      <c r="O208" s="1209"/>
      <c r="P208" s="1209"/>
      <c r="Q208" s="1209"/>
      <c r="R208" s="1209"/>
      <c r="S208" s="1209"/>
      <c r="T208" s="1209"/>
      <c r="W208" s="1209"/>
      <c r="X208" s="1209"/>
      <c r="Y208" s="1209"/>
    </row>
    <row r="209" spans="7:25">
      <c r="G209" s="1209"/>
      <c r="H209" s="1209"/>
      <c r="I209" s="1209"/>
      <c r="J209" s="1209"/>
      <c r="M209" s="1209"/>
      <c r="N209" s="1209"/>
      <c r="O209" s="1209"/>
      <c r="P209" s="1209"/>
      <c r="Q209" s="1209"/>
      <c r="R209" s="1209"/>
      <c r="S209" s="1209"/>
      <c r="T209" s="1209"/>
      <c r="W209" s="1209"/>
      <c r="X209" s="1209"/>
      <c r="Y209" s="1209"/>
    </row>
    <row r="210" spans="7:25">
      <c r="G210" s="1209"/>
      <c r="H210" s="1209"/>
      <c r="I210" s="1209"/>
      <c r="J210" s="1209"/>
      <c r="M210" s="1209"/>
      <c r="N210" s="1209"/>
      <c r="O210" s="1209"/>
      <c r="P210" s="1209"/>
      <c r="Q210" s="1209"/>
      <c r="R210" s="1209"/>
      <c r="S210" s="1209"/>
      <c r="T210" s="1209"/>
      <c r="W210" s="1209"/>
      <c r="X210" s="1209"/>
      <c r="Y210" s="1209"/>
    </row>
    <row r="211" spans="7:25">
      <c r="G211" s="1209"/>
      <c r="H211" s="1209"/>
      <c r="I211" s="1209"/>
      <c r="J211" s="1209"/>
      <c r="M211" s="1209"/>
      <c r="N211" s="1209"/>
      <c r="O211" s="1209"/>
      <c r="P211" s="1209"/>
      <c r="Q211" s="1209"/>
      <c r="R211" s="1209"/>
      <c r="S211" s="1209"/>
      <c r="T211" s="1209"/>
      <c r="W211" s="1209"/>
      <c r="X211" s="1209"/>
      <c r="Y211" s="1209"/>
    </row>
    <row r="212" spans="7:25">
      <c r="G212" s="1209"/>
      <c r="H212" s="1209"/>
      <c r="I212" s="1209"/>
      <c r="J212" s="1209"/>
      <c r="M212" s="1209"/>
      <c r="N212" s="1209"/>
      <c r="O212" s="1209"/>
      <c r="P212" s="1209"/>
      <c r="Q212" s="1209"/>
      <c r="R212" s="1209"/>
      <c r="S212" s="1209"/>
      <c r="T212" s="1209"/>
      <c r="W212" s="1209"/>
      <c r="X212" s="1209"/>
      <c r="Y212" s="1209"/>
    </row>
    <row r="213" spans="7:25">
      <c r="G213" s="1209"/>
      <c r="H213" s="1209"/>
      <c r="I213" s="1209"/>
      <c r="J213" s="1209"/>
      <c r="M213" s="1209"/>
      <c r="N213" s="1209"/>
      <c r="O213" s="1209"/>
      <c r="P213" s="1209"/>
      <c r="Q213" s="1209"/>
      <c r="R213" s="1209"/>
      <c r="S213" s="1209"/>
      <c r="T213" s="1209"/>
      <c r="W213" s="1209"/>
      <c r="X213" s="1209"/>
      <c r="Y213" s="1209"/>
    </row>
    <row r="215" spans="7:25">
      <c r="G215" s="1197"/>
      <c r="H215" s="1197"/>
      <c r="I215" s="1197"/>
      <c r="J215" s="1197"/>
      <c r="M215" s="1197"/>
      <c r="N215" s="1197"/>
      <c r="O215" s="1197"/>
      <c r="P215" s="1197"/>
      <c r="Q215" s="1197"/>
      <c r="R215" s="1197"/>
      <c r="S215" s="1197"/>
      <c r="T215" s="1197"/>
      <c r="W215" s="1197"/>
      <c r="X215" s="1197"/>
      <c r="Y215" s="1197"/>
    </row>
    <row r="217" spans="7:25">
      <c r="G217" s="1208"/>
      <c r="H217" s="1208"/>
      <c r="I217" s="1208"/>
      <c r="J217" s="1208"/>
      <c r="M217" s="1208"/>
      <c r="N217" s="1208"/>
      <c r="O217" s="1208"/>
      <c r="P217" s="1208"/>
      <c r="Q217" s="1208"/>
      <c r="R217" s="1208"/>
      <c r="S217" s="1208"/>
      <c r="T217" s="1208"/>
      <c r="W217" s="1208"/>
      <c r="X217" s="1208"/>
      <c r="Y217" s="1208"/>
    </row>
    <row r="218" spans="7:25">
      <c r="G218" s="1209"/>
      <c r="H218" s="1209"/>
      <c r="I218" s="1209"/>
      <c r="J218" s="1209"/>
      <c r="M218" s="1209"/>
      <c r="N218" s="1209"/>
      <c r="O218" s="1209"/>
      <c r="P218" s="1209"/>
      <c r="Q218" s="1209"/>
      <c r="R218" s="1209"/>
      <c r="S218" s="1209"/>
      <c r="T218" s="1209"/>
      <c r="W218" s="1209"/>
      <c r="X218" s="1209"/>
      <c r="Y218" s="1209"/>
    </row>
    <row r="219" spans="7:25">
      <c r="G219" s="1209"/>
      <c r="H219" s="1209"/>
      <c r="I219" s="1209"/>
      <c r="J219" s="1209"/>
      <c r="M219" s="1209"/>
      <c r="N219" s="1209"/>
      <c r="O219" s="1209"/>
      <c r="P219" s="1209"/>
      <c r="Q219" s="1209"/>
      <c r="R219" s="1209"/>
      <c r="S219" s="1209"/>
      <c r="T219" s="1209"/>
      <c r="W219" s="1209"/>
      <c r="X219" s="1209"/>
      <c r="Y219" s="1209"/>
    </row>
    <row r="220" spans="7:25">
      <c r="G220" s="1209"/>
      <c r="H220" s="1209"/>
      <c r="I220" s="1209"/>
      <c r="J220" s="1209"/>
      <c r="M220" s="1209"/>
      <c r="N220" s="1209"/>
      <c r="O220" s="1209"/>
      <c r="P220" s="1209"/>
      <c r="Q220" s="1209"/>
      <c r="R220" s="1209"/>
      <c r="S220" s="1209"/>
      <c r="T220" s="1209"/>
      <c r="W220" s="1209"/>
      <c r="X220" s="1209"/>
      <c r="Y220" s="1209"/>
    </row>
    <row r="221" spans="7:25">
      <c r="G221" s="1209"/>
      <c r="H221" s="1209"/>
      <c r="I221" s="1209"/>
      <c r="J221" s="1209"/>
      <c r="M221" s="1209"/>
      <c r="N221" s="1209"/>
      <c r="O221" s="1209"/>
      <c r="P221" s="1209"/>
      <c r="Q221" s="1209"/>
      <c r="R221" s="1209"/>
      <c r="S221" s="1209"/>
      <c r="T221" s="1209"/>
      <c r="W221" s="1209"/>
      <c r="X221" s="1209"/>
      <c r="Y221" s="1209"/>
    </row>
    <row r="222" spans="7:25">
      <c r="G222" s="1209"/>
      <c r="H222" s="1209"/>
      <c r="I222" s="1209"/>
      <c r="J222" s="1209"/>
      <c r="M222" s="1209"/>
      <c r="N222" s="1209"/>
      <c r="O222" s="1209"/>
      <c r="P222" s="1209"/>
      <c r="Q222" s="1209"/>
      <c r="R222" s="1209"/>
      <c r="S222" s="1209"/>
      <c r="T222" s="1209"/>
      <c r="W222" s="1209"/>
      <c r="X222" s="1209"/>
      <c r="Y222" s="1209"/>
    </row>
    <row r="223" spans="7:25">
      <c r="G223" s="1209"/>
      <c r="H223" s="1209"/>
      <c r="I223" s="1209"/>
      <c r="J223" s="1209"/>
      <c r="M223" s="1209"/>
      <c r="N223" s="1209"/>
      <c r="O223" s="1209"/>
      <c r="P223" s="1209"/>
      <c r="Q223" s="1209"/>
      <c r="R223" s="1209"/>
      <c r="S223" s="1209"/>
      <c r="T223" s="1209"/>
      <c r="W223" s="1209"/>
      <c r="X223" s="1209"/>
      <c r="Y223" s="1209"/>
    </row>
    <row r="224" spans="7:25">
      <c r="G224" s="1209"/>
      <c r="H224" s="1209"/>
      <c r="I224" s="1209"/>
      <c r="J224" s="1209"/>
      <c r="M224" s="1209"/>
      <c r="N224" s="1209"/>
      <c r="O224" s="1209"/>
      <c r="P224" s="1209"/>
      <c r="Q224" s="1209"/>
      <c r="R224" s="1209"/>
      <c r="S224" s="1209"/>
      <c r="T224" s="1209"/>
      <c r="W224" s="1209"/>
      <c r="X224" s="1209"/>
      <c r="Y224" s="1209"/>
    </row>
    <row r="225" spans="7:25">
      <c r="G225" s="1209"/>
      <c r="H225" s="1209"/>
      <c r="I225" s="1209"/>
      <c r="J225" s="1209"/>
      <c r="M225" s="1209"/>
      <c r="N225" s="1209"/>
      <c r="O225" s="1209"/>
      <c r="P225" s="1209"/>
      <c r="Q225" s="1209"/>
      <c r="R225" s="1209"/>
      <c r="S225" s="1209"/>
      <c r="T225" s="1209"/>
      <c r="W225" s="1209"/>
      <c r="X225" s="1209"/>
      <c r="Y225" s="1209"/>
    </row>
    <row r="226" spans="7:25">
      <c r="G226" s="1209"/>
      <c r="H226" s="1209"/>
      <c r="I226" s="1209"/>
      <c r="J226" s="1209"/>
      <c r="M226" s="1209"/>
      <c r="N226" s="1209"/>
      <c r="O226" s="1209"/>
      <c r="P226" s="1209"/>
      <c r="Q226" s="1209"/>
      <c r="R226" s="1209"/>
      <c r="S226" s="1209"/>
      <c r="T226" s="1209"/>
      <c r="W226" s="1209"/>
      <c r="X226" s="1209"/>
      <c r="Y226" s="1209"/>
    </row>
    <row r="227" spans="7:25">
      <c r="G227" s="1209"/>
      <c r="H227" s="1209"/>
      <c r="I227" s="1209"/>
      <c r="J227" s="1209"/>
      <c r="M227" s="1209"/>
      <c r="N227" s="1209"/>
      <c r="O227" s="1209"/>
      <c r="P227" s="1209"/>
      <c r="Q227" s="1209"/>
      <c r="R227" s="1209"/>
      <c r="S227" s="1209"/>
      <c r="T227" s="1209"/>
      <c r="W227" s="1209"/>
      <c r="X227" s="1209"/>
      <c r="Y227" s="1209"/>
    </row>
    <row r="228" spans="7:25">
      <c r="G228" s="1209"/>
      <c r="H228" s="1209"/>
      <c r="I228" s="1209"/>
      <c r="J228" s="1209"/>
      <c r="M228" s="1209"/>
      <c r="N228" s="1209"/>
      <c r="O228" s="1209"/>
      <c r="P228" s="1209"/>
      <c r="Q228" s="1209"/>
      <c r="R228" s="1209"/>
      <c r="S228" s="1209"/>
      <c r="T228" s="1209"/>
      <c r="W228" s="1209"/>
      <c r="X228" s="1209"/>
      <c r="Y228" s="1209"/>
    </row>
    <row r="229" spans="7:25">
      <c r="G229" s="1209"/>
      <c r="H229" s="1209"/>
      <c r="I229" s="1209"/>
      <c r="J229" s="1209"/>
      <c r="M229" s="1209"/>
      <c r="N229" s="1209"/>
      <c r="O229" s="1209"/>
      <c r="P229" s="1209"/>
      <c r="Q229" s="1209"/>
      <c r="R229" s="1209"/>
      <c r="S229" s="1209"/>
      <c r="T229" s="1209"/>
      <c r="W229" s="1209"/>
      <c r="X229" s="1209"/>
      <c r="Y229" s="1209"/>
    </row>
    <row r="230" spans="7:25">
      <c r="G230" s="1209"/>
      <c r="H230" s="1209"/>
      <c r="I230" s="1209"/>
      <c r="J230" s="1209"/>
      <c r="M230" s="1209"/>
      <c r="N230" s="1209"/>
      <c r="O230" s="1209"/>
      <c r="P230" s="1209"/>
      <c r="Q230" s="1209"/>
      <c r="R230" s="1209"/>
      <c r="S230" s="1209"/>
      <c r="T230" s="1209"/>
      <c r="W230" s="1209"/>
      <c r="X230" s="1209"/>
      <c r="Y230" s="1209"/>
    </row>
    <row r="232" spans="7:25">
      <c r="G232" s="1197"/>
      <c r="H232" s="1197"/>
      <c r="I232" s="1197"/>
      <c r="J232" s="1197"/>
      <c r="M232" s="1197"/>
      <c r="N232" s="1197"/>
      <c r="O232" s="1197"/>
      <c r="P232" s="1197"/>
      <c r="Q232" s="1197"/>
      <c r="R232" s="1197"/>
      <c r="S232" s="1197"/>
      <c r="T232" s="1197"/>
      <c r="W232" s="1197"/>
      <c r="X232" s="1197"/>
      <c r="Y232" s="1197"/>
    </row>
    <row r="233" spans="7:25">
      <c r="G233" s="1208"/>
      <c r="H233" s="1208"/>
      <c r="I233" s="1208"/>
      <c r="J233" s="1208"/>
      <c r="M233" s="1208"/>
      <c r="N233" s="1208"/>
      <c r="O233" s="1208"/>
      <c r="P233" s="1208"/>
      <c r="Q233" s="1208"/>
      <c r="R233" s="1208"/>
      <c r="S233" s="1208"/>
      <c r="T233" s="1208"/>
      <c r="W233" s="1208"/>
      <c r="X233" s="1208"/>
      <c r="Y233" s="1208"/>
    </row>
    <row r="234" spans="7:25">
      <c r="G234" s="1210"/>
      <c r="H234" s="1210"/>
      <c r="I234" s="1210"/>
      <c r="J234" s="1210"/>
      <c r="M234" s="1210"/>
      <c r="N234" s="1210"/>
      <c r="O234" s="1210"/>
      <c r="P234" s="1210"/>
      <c r="Q234" s="1210"/>
      <c r="R234" s="1210"/>
      <c r="S234" s="1210"/>
      <c r="T234" s="1210"/>
      <c r="W234" s="1210"/>
      <c r="X234" s="1210"/>
      <c r="Y234" s="1210"/>
    </row>
  </sheetData>
  <mergeCells count="124">
    <mergeCell ref="Y178:Y179"/>
    <mergeCell ref="K19:T19"/>
    <mergeCell ref="K119:T119"/>
    <mergeCell ref="U119:Y119"/>
    <mergeCell ref="U19:Y19"/>
    <mergeCell ref="M177:T177"/>
    <mergeCell ref="U177:U179"/>
    <mergeCell ref="V177:V179"/>
    <mergeCell ref="C178:C179"/>
    <mergeCell ref="D178:E178"/>
    <mergeCell ref="F178:J178"/>
    <mergeCell ref="M178:S178"/>
    <mergeCell ref="M137:T137"/>
    <mergeCell ref="M138:S138"/>
    <mergeCell ref="Y75:Y76"/>
    <mergeCell ref="Y95:Y96"/>
    <mergeCell ref="M74:T74"/>
    <mergeCell ref="U74:U76"/>
    <mergeCell ref="V74:V76"/>
    <mergeCell ref="C75:C76"/>
    <mergeCell ref="D75:E75"/>
    <mergeCell ref="F75:J75"/>
    <mergeCell ref="M75:S75"/>
    <mergeCell ref="Y39:Y40"/>
    <mergeCell ref="A177:A179"/>
    <mergeCell ref="B177:B179"/>
    <mergeCell ref="C177:J177"/>
    <mergeCell ref="K177:K179"/>
    <mergeCell ref="L177:L179"/>
    <mergeCell ref="Y138:Y139"/>
    <mergeCell ref="A157:A159"/>
    <mergeCell ref="B157:B159"/>
    <mergeCell ref="C157:J157"/>
    <mergeCell ref="K157:K159"/>
    <mergeCell ref="L157:L159"/>
    <mergeCell ref="M157:T157"/>
    <mergeCell ref="U157:U159"/>
    <mergeCell ref="V157:V159"/>
    <mergeCell ref="C158:C159"/>
    <mergeCell ref="D158:E158"/>
    <mergeCell ref="F158:J158"/>
    <mergeCell ref="M158:S158"/>
    <mergeCell ref="Y158:Y159"/>
    <mergeCell ref="U137:U139"/>
    <mergeCell ref="V137:V139"/>
    <mergeCell ref="C138:C139"/>
    <mergeCell ref="D138:E138"/>
    <mergeCell ref="F138:J138"/>
    <mergeCell ref="A137:A139"/>
    <mergeCell ref="B137:B139"/>
    <mergeCell ref="C137:J137"/>
    <mergeCell ref="K137:K139"/>
    <mergeCell ref="L137:L139"/>
    <mergeCell ref="Y116:Y117"/>
    <mergeCell ref="M115:T115"/>
    <mergeCell ref="U115:U117"/>
    <mergeCell ref="V115:V117"/>
    <mergeCell ref="C116:C117"/>
    <mergeCell ref="D116:E116"/>
    <mergeCell ref="F116:J116"/>
    <mergeCell ref="M116:S116"/>
    <mergeCell ref="A115:A117"/>
    <mergeCell ref="B115:B117"/>
    <mergeCell ref="C115:J115"/>
    <mergeCell ref="K115:K117"/>
    <mergeCell ref="L115:L117"/>
    <mergeCell ref="A119:J119"/>
    <mergeCell ref="A94:A96"/>
    <mergeCell ref="B94:B96"/>
    <mergeCell ref="C94:J94"/>
    <mergeCell ref="K94:K96"/>
    <mergeCell ref="L94:L96"/>
    <mergeCell ref="M94:T94"/>
    <mergeCell ref="U94:U96"/>
    <mergeCell ref="V94:V96"/>
    <mergeCell ref="C95:C96"/>
    <mergeCell ref="D95:E95"/>
    <mergeCell ref="F95:J95"/>
    <mergeCell ref="M95:S95"/>
    <mergeCell ref="A74:A76"/>
    <mergeCell ref="B74:B76"/>
    <mergeCell ref="C74:J74"/>
    <mergeCell ref="K74:K76"/>
    <mergeCell ref="L74:L76"/>
    <mergeCell ref="Y57:Y58"/>
    <mergeCell ref="M56:T56"/>
    <mergeCell ref="U56:U58"/>
    <mergeCell ref="V56:V58"/>
    <mergeCell ref="C57:C58"/>
    <mergeCell ref="D57:E57"/>
    <mergeCell ref="F57:J57"/>
    <mergeCell ref="M57:S57"/>
    <mergeCell ref="A56:A58"/>
    <mergeCell ref="B56:B58"/>
    <mergeCell ref="C56:J56"/>
    <mergeCell ref="K56:K58"/>
    <mergeCell ref="L56:L58"/>
    <mergeCell ref="A38:A40"/>
    <mergeCell ref="B38:B40"/>
    <mergeCell ref="C38:J38"/>
    <mergeCell ref="K38:K40"/>
    <mergeCell ref="L38:L40"/>
    <mergeCell ref="M38:T38"/>
    <mergeCell ref="U38:U40"/>
    <mergeCell ref="V38:V40"/>
    <mergeCell ref="C39:C40"/>
    <mergeCell ref="D39:E39"/>
    <mergeCell ref="F39:J39"/>
    <mergeCell ref="M39:S39"/>
    <mergeCell ref="E9:Y9"/>
    <mergeCell ref="Y16:Y17"/>
    <mergeCell ref="A15:A17"/>
    <mergeCell ref="B15:B17"/>
    <mergeCell ref="C16:C17"/>
    <mergeCell ref="D16:E16"/>
    <mergeCell ref="C15:J15"/>
    <mergeCell ref="F16:J16"/>
    <mergeCell ref="A19:J19"/>
    <mergeCell ref="M15:T15"/>
    <mergeCell ref="M16:S16"/>
    <mergeCell ref="K15:K17"/>
    <mergeCell ref="L15:L17"/>
    <mergeCell ref="U15:U17"/>
    <mergeCell ref="V15:V17"/>
  </mergeCells>
  <pageMargins left="0.70866141732283472" right="0.70866141732283472" top="0.74803149606299213" bottom="0.55118110236220474" header="0" footer="0"/>
  <pageSetup paperSize="9" scale="80" fitToHeight="4" orientation="landscape" r:id="rId1"/>
  <rowBreaks count="8" manualBreakCount="8">
    <brk id="29" max="24" man="1"/>
    <brk id="47" max="24" man="1"/>
    <brk id="65" max="24" man="1"/>
    <brk id="85" max="24" man="1"/>
    <brk id="106" max="24" man="1"/>
    <brk id="128" max="24" man="1"/>
    <brk id="148" max="24" man="1"/>
    <brk id="168" max="24" man="1"/>
  </rowBreaks>
  <colBreaks count="2" manualBreakCount="2">
    <brk id="10" max="116" man="1"/>
    <brk id="20" max="11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-0.249977111117893"/>
  </sheetPr>
  <dimension ref="B2:B58"/>
  <sheetViews>
    <sheetView workbookViewId="0">
      <selection activeCell="C43" sqref="C43"/>
    </sheetView>
  </sheetViews>
  <sheetFormatPr defaultRowHeight="15"/>
  <sheetData>
    <row r="2" spans="2:2">
      <c r="B2" t="s">
        <v>880</v>
      </c>
    </row>
    <row r="3" spans="2:2" hidden="1"/>
    <row r="4" spans="2:2">
      <c r="B4" t="s">
        <v>879</v>
      </c>
    </row>
    <row r="5" spans="2:2" hidden="1"/>
    <row r="6" spans="2:2">
      <c r="B6" t="s">
        <v>847</v>
      </c>
    </row>
    <row r="7" spans="2:2" hidden="1"/>
    <row r="8" spans="2:2">
      <c r="B8" t="s">
        <v>848</v>
      </c>
    </row>
    <row r="9" spans="2:2" hidden="1"/>
    <row r="10" spans="2:2">
      <c r="B10" t="s">
        <v>849</v>
      </c>
    </row>
    <row r="11" spans="2:2" hidden="1"/>
    <row r="12" spans="2:2">
      <c r="B12" t="s">
        <v>851</v>
      </c>
    </row>
    <row r="13" spans="2:2" hidden="1"/>
    <row r="14" spans="2:2">
      <c r="B14" t="s">
        <v>850</v>
      </c>
    </row>
    <row r="15" spans="2:2" hidden="1"/>
    <row r="16" spans="2:2">
      <c r="B16" t="s">
        <v>852</v>
      </c>
    </row>
    <row r="17" spans="2:2" hidden="1"/>
    <row r="18" spans="2:2">
      <c r="B18" t="s">
        <v>853</v>
      </c>
    </row>
    <row r="19" spans="2:2" hidden="1"/>
    <row r="20" spans="2:2">
      <c r="B20" t="s">
        <v>854</v>
      </c>
    </row>
    <row r="21" spans="2:2" hidden="1"/>
    <row r="22" spans="2:2">
      <c r="B22" t="s">
        <v>855</v>
      </c>
    </row>
    <row r="23" spans="2:2" hidden="1"/>
    <row r="24" spans="2:2">
      <c r="B24" t="s">
        <v>856</v>
      </c>
    </row>
    <row r="25" spans="2:2" hidden="1"/>
    <row r="26" spans="2:2">
      <c r="B26" t="s">
        <v>857</v>
      </c>
    </row>
    <row r="27" spans="2:2" hidden="1"/>
    <row r="28" spans="2:2">
      <c r="B28" t="s">
        <v>857</v>
      </c>
    </row>
    <row r="29" spans="2:2" hidden="1"/>
    <row r="30" spans="2:2">
      <c r="B30" t="s">
        <v>858</v>
      </c>
    </row>
    <row r="31" spans="2:2" hidden="1"/>
    <row r="32" spans="2:2">
      <c r="B32" t="s">
        <v>859</v>
      </c>
    </row>
    <row r="33" spans="2:2" hidden="1"/>
    <row r="34" spans="2:2">
      <c r="B34" t="s">
        <v>860</v>
      </c>
    </row>
    <row r="35" spans="2:2" hidden="1"/>
    <row r="36" spans="2:2">
      <c r="B36" t="s">
        <v>861</v>
      </c>
    </row>
    <row r="41" spans="2:2">
      <c r="B41" t="s">
        <v>945</v>
      </c>
    </row>
    <row r="42" spans="2:2">
      <c r="B42" t="s">
        <v>961</v>
      </c>
    </row>
    <row r="43" spans="2:2">
      <c r="B43" t="s">
        <v>946</v>
      </c>
    </row>
    <row r="44" spans="2:2">
      <c r="B44" t="s">
        <v>959</v>
      </c>
    </row>
    <row r="45" spans="2:2">
      <c r="B45" t="s">
        <v>960</v>
      </c>
    </row>
    <row r="46" spans="2:2">
      <c r="B46" t="s">
        <v>947</v>
      </c>
    </row>
    <row r="47" spans="2:2">
      <c r="B47" t="s">
        <v>948</v>
      </c>
    </row>
    <row r="48" spans="2:2">
      <c r="B48" t="s">
        <v>949</v>
      </c>
    </row>
    <row r="49" spans="2:2">
      <c r="B49" t="s">
        <v>950</v>
      </c>
    </row>
    <row r="50" spans="2:2">
      <c r="B50" t="s">
        <v>951</v>
      </c>
    </row>
    <row r="51" spans="2:2">
      <c r="B51" t="s">
        <v>952</v>
      </c>
    </row>
    <row r="52" spans="2:2">
      <c r="B52" t="s">
        <v>953</v>
      </c>
    </row>
    <row r="53" spans="2:2">
      <c r="B53" t="s">
        <v>954</v>
      </c>
    </row>
    <row r="54" spans="2:2">
      <c r="B54" t="s">
        <v>954</v>
      </c>
    </row>
    <row r="55" spans="2:2">
      <c r="B55" t="s">
        <v>957</v>
      </c>
    </row>
    <row r="56" spans="2:2">
      <c r="B56" t="s">
        <v>955</v>
      </c>
    </row>
    <row r="57" spans="2:2">
      <c r="B57" t="s">
        <v>956</v>
      </c>
    </row>
    <row r="58" spans="2:2">
      <c r="B58" t="s">
        <v>958</v>
      </c>
    </row>
  </sheetData>
  <autoFilter ref="B2:B36">
    <filterColumn colId="0">
      <customFilters>
        <customFilter operator="notEqual" val=" "/>
      </custom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H105"/>
  <sheetViews>
    <sheetView view="pageBreakPreview" zoomScale="80" zoomScaleNormal="80" zoomScaleSheetLayoutView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K44" sqref="K43:K44"/>
    </sheetView>
  </sheetViews>
  <sheetFormatPr defaultColWidth="9.140625" defaultRowHeight="15" outlineLevelRow="1"/>
  <cols>
    <col min="1" max="1" width="7.42578125" style="3" customWidth="1"/>
    <col min="2" max="2" width="35.42578125" style="179" customWidth="1"/>
    <col min="3" max="4" width="13.140625" style="3" customWidth="1"/>
    <col min="5" max="5" width="16.5703125" style="3" customWidth="1"/>
    <col min="6" max="6" width="8.7109375" style="178" customWidth="1"/>
    <col min="7" max="7" width="15" style="3" hidden="1" customWidth="1"/>
    <col min="8" max="8" width="15.5703125" style="3" hidden="1" customWidth="1"/>
    <col min="9" max="9" width="16.28515625" style="3" hidden="1" customWidth="1"/>
    <col min="10" max="10" width="13.140625" style="3" hidden="1" customWidth="1"/>
    <col min="11" max="11" width="12.85546875" style="3" customWidth="1"/>
    <col min="12" max="12" width="15" style="3" customWidth="1"/>
    <col min="13" max="13" width="15.28515625" style="3" customWidth="1"/>
    <col min="14" max="58" width="15" style="3" customWidth="1"/>
    <col min="59" max="59" width="15.5703125" style="61" customWidth="1"/>
    <col min="60" max="60" width="18.28515625" style="3" customWidth="1"/>
    <col min="61" max="16384" width="9.140625" style="3"/>
  </cols>
  <sheetData>
    <row r="1" spans="1:59" ht="36" customHeight="1">
      <c r="A1" s="1688" t="s">
        <v>771</v>
      </c>
      <c r="B1" s="1688"/>
      <c r="C1" s="1688"/>
      <c r="D1" s="1688"/>
      <c r="E1" s="1688"/>
      <c r="F1" s="1688"/>
      <c r="G1" s="1688"/>
      <c r="H1" s="1688"/>
      <c r="I1" s="1688"/>
      <c r="J1" s="1688"/>
      <c r="K1" s="1688"/>
      <c r="L1" s="1688"/>
      <c r="M1" s="1688"/>
      <c r="N1" s="1688"/>
      <c r="O1" s="1688"/>
      <c r="P1" s="1688"/>
      <c r="Q1" s="1688"/>
      <c r="R1" s="1688"/>
      <c r="S1" s="1688"/>
      <c r="T1" s="1688"/>
      <c r="U1" s="1688"/>
      <c r="V1" s="1688"/>
      <c r="W1" s="1688"/>
      <c r="X1" s="1688"/>
      <c r="Y1" s="1688"/>
      <c r="Z1" s="1688"/>
      <c r="AA1" s="1688"/>
      <c r="AB1" s="1688"/>
      <c r="AC1" s="1688"/>
      <c r="AD1" s="1688"/>
      <c r="AE1" s="1688"/>
      <c r="AF1" s="1688"/>
      <c r="AG1" s="1688"/>
      <c r="AH1" s="1688"/>
      <c r="AI1" s="1688"/>
      <c r="AJ1" s="1688"/>
      <c r="AK1" s="1688"/>
      <c r="AL1" s="1688"/>
      <c r="AM1" s="1688"/>
      <c r="AN1" s="1688"/>
      <c r="AO1" s="1688"/>
      <c r="AP1" s="1688"/>
      <c r="AQ1" s="1688"/>
      <c r="AR1" s="1688"/>
      <c r="AS1" s="1688"/>
      <c r="AT1" s="1688"/>
      <c r="AU1" s="1688"/>
      <c r="AV1" s="1688"/>
      <c r="AW1" s="1688"/>
      <c r="AX1" s="1688"/>
      <c r="AY1" s="1688"/>
      <c r="AZ1" s="1688"/>
      <c r="BA1" s="1688"/>
      <c r="BB1" s="1688"/>
      <c r="BC1" s="1688"/>
      <c r="BD1" s="1688"/>
      <c r="BE1" s="1688"/>
      <c r="BF1" s="1688"/>
      <c r="BG1" s="1689"/>
    </row>
    <row r="2" spans="1:59" hidden="1">
      <c r="C2" s="3" t="s">
        <v>166</v>
      </c>
      <c r="G2" s="198">
        <v>1.034</v>
      </c>
      <c r="H2" s="198">
        <v>1.0309999999999999</v>
      </c>
      <c r="I2" s="198">
        <v>1.03</v>
      </c>
      <c r="J2" s="198">
        <v>1.03</v>
      </c>
      <c r="K2" s="198">
        <v>1.03</v>
      </c>
      <c r="L2" s="198">
        <v>1.03</v>
      </c>
      <c r="M2" s="198">
        <v>1.03</v>
      </c>
      <c r="N2" s="198">
        <v>1.03</v>
      </c>
      <c r="O2" s="198">
        <v>1.03</v>
      </c>
      <c r="P2" s="198">
        <v>1.03</v>
      </c>
      <c r="Q2" s="198">
        <v>1.03</v>
      </c>
      <c r="R2" s="198">
        <v>1.03</v>
      </c>
      <c r="S2" s="198">
        <v>1.03</v>
      </c>
      <c r="T2" s="198">
        <v>1.03</v>
      </c>
      <c r="U2" s="198">
        <v>1.03</v>
      </c>
      <c r="V2" s="198">
        <v>1.03</v>
      </c>
      <c r="W2" s="198">
        <v>1.03</v>
      </c>
      <c r="X2" s="198">
        <v>1.03</v>
      </c>
      <c r="Y2" s="198">
        <v>1.03</v>
      </c>
      <c r="Z2" s="198">
        <v>1.03</v>
      </c>
      <c r="AA2" s="198">
        <v>1.03</v>
      </c>
      <c r="AB2" s="198">
        <v>1.03</v>
      </c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</row>
    <row r="3" spans="1:59" hidden="1">
      <c r="B3" s="179" t="s">
        <v>167</v>
      </c>
      <c r="C3" s="3" t="s">
        <v>168</v>
      </c>
      <c r="G3" s="198">
        <v>1.018</v>
      </c>
      <c r="H3" s="198">
        <v>1.0209999999999999</v>
      </c>
      <c r="I3" s="198">
        <v>1.0229999999999999</v>
      </c>
      <c r="J3" s="198">
        <v>1.0229999999999999</v>
      </c>
      <c r="K3" s="198">
        <v>1.0229999999999999</v>
      </c>
      <c r="L3" s="198">
        <v>1.0229999999999999</v>
      </c>
      <c r="M3" s="198">
        <v>1.0229999999999999</v>
      </c>
      <c r="N3" s="198">
        <v>1.0229999999999999</v>
      </c>
      <c r="O3" s="198">
        <v>1.0229999999999999</v>
      </c>
      <c r="P3" s="198">
        <v>1.0229999999999999</v>
      </c>
      <c r="Q3" s="198">
        <v>1.0229999999999999</v>
      </c>
      <c r="R3" s="198">
        <v>1.0229999999999999</v>
      </c>
      <c r="S3" s="198">
        <v>1.0229999999999999</v>
      </c>
      <c r="T3" s="198">
        <v>1.0229999999999999</v>
      </c>
      <c r="U3" s="198">
        <v>1.0229999999999999</v>
      </c>
      <c r="V3" s="198">
        <v>1.0229999999999999</v>
      </c>
      <c r="W3" s="198">
        <v>1.0229999999999999</v>
      </c>
      <c r="X3" s="198">
        <v>1.0229999999999999</v>
      </c>
      <c r="Y3" s="198">
        <v>1.0229999999999999</v>
      </c>
      <c r="Z3" s="198">
        <v>1.0229999999999999</v>
      </c>
      <c r="AA3" s="198">
        <v>1.0229999999999999</v>
      </c>
      <c r="AB3" s="198">
        <v>1.0229999999999999</v>
      </c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</row>
    <row r="4" spans="1:59" hidden="1">
      <c r="C4" s="3" t="s">
        <v>169</v>
      </c>
      <c r="G4" s="198">
        <v>1.1000000000000001</v>
      </c>
      <c r="H4" s="198">
        <v>1.1000000000000001</v>
      </c>
      <c r="I4" s="198">
        <v>1.1000000000000001</v>
      </c>
      <c r="J4" s="198">
        <v>1.1000000000000001</v>
      </c>
      <c r="K4" s="198">
        <v>1.1000000000000001</v>
      </c>
      <c r="L4" s="198">
        <v>1.1000000000000001</v>
      </c>
      <c r="M4" s="198">
        <v>1.1000000000000001</v>
      </c>
      <c r="N4" s="198">
        <v>1.1000000000000001</v>
      </c>
      <c r="O4" s="198">
        <v>1.1000000000000001</v>
      </c>
      <c r="P4" s="198">
        <v>1.1000000000000001</v>
      </c>
      <c r="Q4" s="198">
        <v>1.1000000000000001</v>
      </c>
      <c r="R4" s="198">
        <v>1.1000000000000001</v>
      </c>
      <c r="S4" s="198">
        <v>1.1000000000000001</v>
      </c>
      <c r="T4" s="198">
        <v>1.1000000000000001</v>
      </c>
      <c r="U4" s="198">
        <v>1.1000000000000001</v>
      </c>
      <c r="V4" s="198">
        <v>1.1000000000000001</v>
      </c>
      <c r="W4" s="198">
        <v>1.1000000000000001</v>
      </c>
      <c r="X4" s="198">
        <v>1.1000000000000001</v>
      </c>
      <c r="Y4" s="198">
        <v>1.1000000000000001</v>
      </c>
      <c r="Z4" s="198">
        <v>1.1000000000000001</v>
      </c>
      <c r="AA4" s="198">
        <v>1.1000000000000001</v>
      </c>
      <c r="AB4" s="198">
        <v>1.1000000000000001</v>
      </c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</row>
    <row r="5" spans="1:59" hidden="1">
      <c r="C5" s="3" t="s">
        <v>170</v>
      </c>
      <c r="G5" s="198">
        <v>1.05</v>
      </c>
      <c r="H5" s="198">
        <v>1.048</v>
      </c>
      <c r="I5" s="198">
        <v>1.0489999999999999</v>
      </c>
      <c r="J5" s="198">
        <v>1.0489999999999999</v>
      </c>
      <c r="K5" s="198">
        <v>1.0489999999999999</v>
      </c>
      <c r="L5" s="198">
        <v>1.0489999999999999</v>
      </c>
      <c r="M5" s="198">
        <v>1.0489999999999999</v>
      </c>
      <c r="N5" s="198">
        <v>1.0489999999999999</v>
      </c>
      <c r="O5" s="198">
        <v>1.0489999999999999</v>
      </c>
      <c r="P5" s="198">
        <v>1.0489999999999999</v>
      </c>
      <c r="Q5" s="198">
        <v>1.0489999999999999</v>
      </c>
      <c r="R5" s="198">
        <v>1.0489999999999999</v>
      </c>
      <c r="S5" s="198">
        <v>1.0489999999999999</v>
      </c>
      <c r="T5" s="198">
        <v>1.0489999999999999</v>
      </c>
      <c r="U5" s="198">
        <v>1.0489999999999999</v>
      </c>
      <c r="V5" s="198">
        <v>1.0489999999999999</v>
      </c>
      <c r="W5" s="198">
        <v>1.0489999999999999</v>
      </c>
      <c r="X5" s="198">
        <v>1.0489999999999999</v>
      </c>
      <c r="Y5" s="198">
        <v>1.0489999999999999</v>
      </c>
      <c r="Z5" s="198">
        <v>1.0489999999999999</v>
      </c>
      <c r="AA5" s="198">
        <v>1.0489999999999999</v>
      </c>
      <c r="AB5" s="198">
        <v>1.0489999999999999</v>
      </c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</row>
    <row r="6" spans="1:59" hidden="1">
      <c r="C6" s="3" t="s">
        <v>171</v>
      </c>
      <c r="G6" s="198">
        <v>1.04</v>
      </c>
      <c r="H6" s="198">
        <v>1.04</v>
      </c>
      <c r="I6" s="198">
        <v>1.04</v>
      </c>
      <c r="J6" s="198">
        <v>1.04</v>
      </c>
      <c r="K6" s="198">
        <v>1.04</v>
      </c>
      <c r="L6" s="198">
        <v>1.04</v>
      </c>
      <c r="M6" s="198">
        <v>1.04</v>
      </c>
      <c r="N6" s="198">
        <v>1.04</v>
      </c>
      <c r="O6" s="198">
        <v>1.04</v>
      </c>
      <c r="P6" s="198">
        <v>1.04</v>
      </c>
      <c r="Q6" s="198">
        <v>1.04</v>
      </c>
      <c r="R6" s="198">
        <v>1.04</v>
      </c>
      <c r="S6" s="198">
        <v>1.04</v>
      </c>
      <c r="T6" s="198">
        <v>1.04</v>
      </c>
      <c r="U6" s="198">
        <v>1.04</v>
      </c>
      <c r="V6" s="198">
        <v>1.04</v>
      </c>
      <c r="W6" s="198">
        <v>1.04</v>
      </c>
      <c r="X6" s="198">
        <v>1.04</v>
      </c>
      <c r="Y6" s="198">
        <v>1.04</v>
      </c>
      <c r="Z6" s="198">
        <v>1.04</v>
      </c>
      <c r="AA6" s="198">
        <v>1.04</v>
      </c>
      <c r="AB6" s="198">
        <v>1.04</v>
      </c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</row>
    <row r="7" spans="1:59" hidden="1">
      <c r="C7" s="3" t="s">
        <v>172</v>
      </c>
      <c r="G7" s="198">
        <v>1.0369999999999999</v>
      </c>
      <c r="H7" s="198">
        <v>1.04</v>
      </c>
      <c r="I7" s="198">
        <v>1.04</v>
      </c>
      <c r="J7" s="198">
        <v>1.04</v>
      </c>
      <c r="K7" s="198">
        <v>1.04</v>
      </c>
      <c r="L7" s="198">
        <v>1.04</v>
      </c>
      <c r="M7" s="198">
        <v>1.04</v>
      </c>
      <c r="N7" s="198">
        <v>1.04</v>
      </c>
      <c r="O7" s="198">
        <v>1.04</v>
      </c>
      <c r="P7" s="198">
        <v>1.04</v>
      </c>
      <c r="Q7" s="198">
        <v>1.04</v>
      </c>
      <c r="R7" s="198">
        <v>1.04</v>
      </c>
      <c r="S7" s="198">
        <v>1.04</v>
      </c>
      <c r="T7" s="198">
        <v>1.04</v>
      </c>
      <c r="U7" s="198">
        <v>1.04</v>
      </c>
      <c r="V7" s="198">
        <v>1.04</v>
      </c>
      <c r="W7" s="198">
        <v>1.04</v>
      </c>
      <c r="X7" s="198">
        <v>1.04</v>
      </c>
      <c r="Y7" s="198">
        <v>1.04</v>
      </c>
      <c r="Z7" s="198">
        <v>1.04</v>
      </c>
      <c r="AA7" s="198">
        <v>1.04</v>
      </c>
      <c r="AB7" s="198">
        <v>1.04</v>
      </c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</row>
    <row r="8" spans="1:59" hidden="1">
      <c r="C8" s="3" t="s">
        <v>173</v>
      </c>
      <c r="G8" s="198">
        <v>1.036</v>
      </c>
      <c r="H8" s="198">
        <v>1.044</v>
      </c>
      <c r="I8" s="198">
        <v>1.0449999999999999</v>
      </c>
      <c r="J8" s="198">
        <v>1.0449999999999999</v>
      </c>
      <c r="K8" s="198">
        <v>1.0449999999999999</v>
      </c>
      <c r="L8" s="198">
        <v>1.0449999999999999</v>
      </c>
      <c r="M8" s="198">
        <v>1.0449999999999999</v>
      </c>
      <c r="N8" s="198">
        <v>1.0449999999999999</v>
      </c>
      <c r="O8" s="198">
        <v>1.0449999999999999</v>
      </c>
      <c r="P8" s="198">
        <v>1.0449999999999999</v>
      </c>
      <c r="Q8" s="198">
        <v>1.0449999999999999</v>
      </c>
      <c r="R8" s="198">
        <v>1.0449999999999999</v>
      </c>
      <c r="S8" s="198">
        <v>1.0449999999999999</v>
      </c>
      <c r="T8" s="198">
        <v>1.0449999999999999</v>
      </c>
      <c r="U8" s="198">
        <v>1.0449999999999999</v>
      </c>
      <c r="V8" s="198">
        <v>1.0449999999999999</v>
      </c>
      <c r="W8" s="198">
        <v>1.0449999999999999</v>
      </c>
      <c r="X8" s="198">
        <v>1.0449999999999999</v>
      </c>
      <c r="Y8" s="198">
        <v>1.0449999999999999</v>
      </c>
      <c r="Z8" s="198">
        <v>1.0449999999999999</v>
      </c>
      <c r="AA8" s="198">
        <v>1.0449999999999999</v>
      </c>
      <c r="AB8" s="198">
        <v>1.0449999999999999</v>
      </c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</row>
    <row r="9" spans="1:59" ht="44.25" customHeight="1">
      <c r="A9" s="61" t="s">
        <v>0</v>
      </c>
      <c r="B9" s="199" t="s">
        <v>1</v>
      </c>
      <c r="C9" s="61" t="s">
        <v>2</v>
      </c>
      <c r="D9" s="61" t="s">
        <v>772</v>
      </c>
      <c r="E9" s="200" t="s">
        <v>773</v>
      </c>
      <c r="F9" s="200" t="s">
        <v>174</v>
      </c>
      <c r="G9" s="200" t="s">
        <v>617</v>
      </c>
      <c r="H9" s="201" t="s">
        <v>618</v>
      </c>
      <c r="I9" s="201" t="s">
        <v>619</v>
      </c>
      <c r="J9" s="201" t="s">
        <v>175</v>
      </c>
      <c r="K9" s="201" t="s">
        <v>5</v>
      </c>
      <c r="L9" s="201" t="s">
        <v>6</v>
      </c>
      <c r="M9" s="201" t="s">
        <v>7</v>
      </c>
      <c r="N9" s="201" t="s">
        <v>8</v>
      </c>
      <c r="O9" s="201" t="s">
        <v>9</v>
      </c>
      <c r="P9" s="201" t="s">
        <v>10</v>
      </c>
      <c r="Q9" s="201" t="s">
        <v>11</v>
      </c>
      <c r="R9" s="201" t="s">
        <v>12</v>
      </c>
      <c r="S9" s="201" t="s">
        <v>13</v>
      </c>
      <c r="T9" s="201" t="s">
        <v>14</v>
      </c>
      <c r="U9" s="201" t="s">
        <v>15</v>
      </c>
      <c r="V9" s="201" t="s">
        <v>16</v>
      </c>
      <c r="W9" s="201" t="s">
        <v>17</v>
      </c>
      <c r="X9" s="201" t="s">
        <v>18</v>
      </c>
      <c r="Y9" s="201" t="s">
        <v>19</v>
      </c>
      <c r="Z9" s="201" t="s">
        <v>20</v>
      </c>
      <c r="AA9" s="201" t="s">
        <v>21</v>
      </c>
      <c r="AB9" s="201" t="s">
        <v>22</v>
      </c>
      <c r="AC9" s="201" t="s">
        <v>176</v>
      </c>
      <c r="AD9" s="201" t="s">
        <v>177</v>
      </c>
      <c r="AE9" s="201" t="s">
        <v>178</v>
      </c>
      <c r="AF9" s="201" t="s">
        <v>179</v>
      </c>
      <c r="AG9" s="201" t="s">
        <v>180</v>
      </c>
      <c r="AH9" s="201" t="s">
        <v>181</v>
      </c>
      <c r="AI9" s="201" t="s">
        <v>182</v>
      </c>
      <c r="AJ9" s="201" t="s">
        <v>774</v>
      </c>
      <c r="AK9" s="201" t="s">
        <v>775</v>
      </c>
      <c r="AL9" s="201" t="s">
        <v>776</v>
      </c>
      <c r="AM9" s="201" t="s">
        <v>777</v>
      </c>
      <c r="AN9" s="201" t="s">
        <v>778</v>
      </c>
      <c r="AO9" s="201" t="s">
        <v>779</v>
      </c>
      <c r="AP9" s="201" t="s">
        <v>780</v>
      </c>
      <c r="AQ9" s="201" t="s">
        <v>781</v>
      </c>
      <c r="AR9" s="201" t="s">
        <v>782</v>
      </c>
      <c r="AS9" s="201" t="s">
        <v>783</v>
      </c>
      <c r="AT9" s="201" t="s">
        <v>784</v>
      </c>
      <c r="AU9" s="201" t="s">
        <v>785</v>
      </c>
      <c r="AV9" s="201" t="s">
        <v>786</v>
      </c>
      <c r="AW9" s="201" t="s">
        <v>787</v>
      </c>
      <c r="AX9" s="201" t="s">
        <v>788</v>
      </c>
      <c r="AY9" s="201" t="s">
        <v>789</v>
      </c>
      <c r="AZ9" s="201" t="s">
        <v>790</v>
      </c>
      <c r="BA9" s="201" t="s">
        <v>791</v>
      </c>
      <c r="BB9" s="201" t="s">
        <v>792</v>
      </c>
      <c r="BC9" s="201" t="s">
        <v>793</v>
      </c>
      <c r="BD9" s="201" t="s">
        <v>794</v>
      </c>
      <c r="BE9" s="201" t="s">
        <v>795</v>
      </c>
      <c r="BF9" s="201" t="s">
        <v>796</v>
      </c>
      <c r="BG9" s="202" t="s">
        <v>23</v>
      </c>
    </row>
    <row r="10" spans="1:59">
      <c r="A10" s="1690" t="s">
        <v>620</v>
      </c>
      <c r="B10" s="1691"/>
      <c r="C10" s="1692"/>
      <c r="D10" s="1455"/>
      <c r="E10" s="61"/>
      <c r="F10" s="203"/>
      <c r="G10" s="61"/>
      <c r="H10" s="1456">
        <v>1</v>
      </c>
      <c r="I10" s="201">
        <f>H10+1</f>
        <v>2</v>
      </c>
      <c r="J10" s="61">
        <f t="shared" ref="J10:AB10" si="0">I10+1</f>
        <v>3</v>
      </c>
      <c r="K10" s="61">
        <f t="shared" si="0"/>
        <v>4</v>
      </c>
      <c r="L10" s="201">
        <f t="shared" si="0"/>
        <v>5</v>
      </c>
      <c r="M10" s="201">
        <f t="shared" si="0"/>
        <v>6</v>
      </c>
      <c r="N10" s="61">
        <f t="shared" si="0"/>
        <v>7</v>
      </c>
      <c r="O10" s="201">
        <f t="shared" si="0"/>
        <v>8</v>
      </c>
      <c r="P10" s="61">
        <f t="shared" si="0"/>
        <v>9</v>
      </c>
      <c r="Q10" s="61">
        <f t="shared" si="0"/>
        <v>10</v>
      </c>
      <c r="R10" s="61">
        <f t="shared" si="0"/>
        <v>11</v>
      </c>
      <c r="S10" s="61">
        <f t="shared" si="0"/>
        <v>12</v>
      </c>
      <c r="T10" s="61">
        <f t="shared" si="0"/>
        <v>13</v>
      </c>
      <c r="U10" s="61">
        <f t="shared" si="0"/>
        <v>14</v>
      </c>
      <c r="V10" s="61">
        <f t="shared" si="0"/>
        <v>15</v>
      </c>
      <c r="W10" s="61">
        <f t="shared" si="0"/>
        <v>16</v>
      </c>
      <c r="X10" s="61">
        <f t="shared" si="0"/>
        <v>17</v>
      </c>
      <c r="Y10" s="61">
        <f t="shared" si="0"/>
        <v>18</v>
      </c>
      <c r="Z10" s="61">
        <f t="shared" si="0"/>
        <v>19</v>
      </c>
      <c r="AA10" s="61">
        <f t="shared" si="0"/>
        <v>20</v>
      </c>
      <c r="AB10" s="61">
        <f t="shared" si="0"/>
        <v>21</v>
      </c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</row>
    <row r="11" spans="1:59" ht="30">
      <c r="A11" s="204" t="s">
        <v>25</v>
      </c>
      <c r="B11" s="199" t="s">
        <v>183</v>
      </c>
      <c r="C11" s="202" t="s">
        <v>63</v>
      </c>
      <c r="D11" s="202" t="b">
        <f>E11=[71]Мероприятия!F29</f>
        <v>1</v>
      </c>
      <c r="E11" s="50">
        <f>SUM(E12:E36)</f>
        <v>46350.540530000013</v>
      </c>
      <c r="F11" s="203"/>
      <c r="G11" s="50">
        <f>SUM(G12:G14)</f>
        <v>0</v>
      </c>
      <c r="H11" s="205">
        <f>SUM(H12:H14)</f>
        <v>0</v>
      </c>
      <c r="I11" s="1457">
        <f>SUM(I12:I14)</f>
        <v>0</v>
      </c>
      <c r="J11" s="50">
        <f t="shared" ref="J11:Y11" si="1">SUM(J12:J17)</f>
        <v>0</v>
      </c>
      <c r="K11" s="50">
        <f>SUM(K12:K36)</f>
        <v>37985.011000000006</v>
      </c>
      <c r="L11" s="50">
        <f>SUM(L12:L36)</f>
        <v>8365.5295299999998</v>
      </c>
      <c r="M11" s="50">
        <f>SUM(M12:M36)</f>
        <v>0</v>
      </c>
      <c r="N11" s="50">
        <f t="shared" si="1"/>
        <v>0</v>
      </c>
      <c r="O11" s="50">
        <f t="shared" si="1"/>
        <v>0</v>
      </c>
      <c r="P11" s="50">
        <f t="shared" si="1"/>
        <v>0</v>
      </c>
      <c r="Q11" s="50">
        <f t="shared" si="1"/>
        <v>0</v>
      </c>
      <c r="R11" s="50">
        <f t="shared" si="1"/>
        <v>0</v>
      </c>
      <c r="S11" s="50">
        <f t="shared" si="1"/>
        <v>0</v>
      </c>
      <c r="T11" s="50">
        <f t="shared" si="1"/>
        <v>0</v>
      </c>
      <c r="U11" s="50">
        <f t="shared" si="1"/>
        <v>0</v>
      </c>
      <c r="V11" s="50">
        <f t="shared" si="1"/>
        <v>0</v>
      </c>
      <c r="W11" s="50">
        <f t="shared" si="1"/>
        <v>0</v>
      </c>
      <c r="X11" s="50">
        <f t="shared" si="1"/>
        <v>0</v>
      </c>
      <c r="Y11" s="50">
        <f t="shared" si="1"/>
        <v>0</v>
      </c>
      <c r="Z11" s="50">
        <f>SUM(Z12:Z14)</f>
        <v>0</v>
      </c>
      <c r="AA11" s="50">
        <f>SUM(AA12:AA14)</f>
        <v>0</v>
      </c>
      <c r="AB11" s="50">
        <f>SUM(AB12:AB14)</f>
        <v>0</v>
      </c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>
        <f>SUM(H11:BF11)</f>
        <v>46350.540530000006</v>
      </c>
    </row>
    <row r="12" spans="1:59" s="1465" customFormat="1" ht="33" customHeight="1" outlineLevel="1">
      <c r="A12" s="1458" t="s">
        <v>194</v>
      </c>
      <c r="B12" s="1459" t="str">
        <f>[71]Мероприятия!B4</f>
        <v>Строительство БМК мощностью 3,295 Гкал/ч (3,775 МВт)</v>
      </c>
      <c r="C12" s="1460" t="s">
        <v>63</v>
      </c>
      <c r="D12" s="1461">
        <f>[71]Мероприятия!E4</f>
        <v>45260</v>
      </c>
      <c r="E12" s="1462">
        <f>[71]Мероприятия!F4</f>
        <v>30346.112000000001</v>
      </c>
      <c r="F12" s="1463" t="s">
        <v>797</v>
      </c>
      <c r="G12" s="1462"/>
      <c r="H12" s="1462"/>
      <c r="I12" s="1462"/>
      <c r="J12" s="1462"/>
      <c r="K12" s="1462">
        <f>E12</f>
        <v>30346.112000000001</v>
      </c>
      <c r="L12" s="1462">
        <v>0</v>
      </c>
      <c r="M12" s="1462">
        <f t="shared" ref="M12:AB12" si="2">M18</f>
        <v>0</v>
      </c>
      <c r="N12" s="1462">
        <f t="shared" si="2"/>
        <v>0</v>
      </c>
      <c r="O12" s="1462">
        <f t="shared" si="2"/>
        <v>0</v>
      </c>
      <c r="P12" s="1462">
        <f t="shared" si="2"/>
        <v>0</v>
      </c>
      <c r="Q12" s="1462">
        <f t="shared" si="2"/>
        <v>0</v>
      </c>
      <c r="R12" s="1462">
        <f t="shared" si="2"/>
        <v>0</v>
      </c>
      <c r="S12" s="1462">
        <f t="shared" si="2"/>
        <v>0</v>
      </c>
      <c r="T12" s="1462">
        <f t="shared" si="2"/>
        <v>0</v>
      </c>
      <c r="U12" s="1462">
        <f t="shared" si="2"/>
        <v>0</v>
      </c>
      <c r="V12" s="1462">
        <f t="shared" si="2"/>
        <v>0</v>
      </c>
      <c r="W12" s="1462">
        <f t="shared" si="2"/>
        <v>0</v>
      </c>
      <c r="X12" s="1462">
        <f t="shared" si="2"/>
        <v>0</v>
      </c>
      <c r="Y12" s="1462">
        <f t="shared" si="2"/>
        <v>0</v>
      </c>
      <c r="Z12" s="1462">
        <f t="shared" si="2"/>
        <v>0</v>
      </c>
      <c r="AA12" s="1462">
        <f t="shared" si="2"/>
        <v>0</v>
      </c>
      <c r="AB12" s="1462">
        <f t="shared" si="2"/>
        <v>0</v>
      </c>
      <c r="AC12" s="1462"/>
      <c r="AD12" s="1462"/>
      <c r="AE12" s="1462"/>
      <c r="AF12" s="1462"/>
      <c r="AG12" s="1462"/>
      <c r="AH12" s="1462"/>
      <c r="AI12" s="1462"/>
      <c r="AJ12" s="1462"/>
      <c r="AK12" s="1462"/>
      <c r="AL12" s="1462"/>
      <c r="AM12" s="1462"/>
      <c r="AN12" s="1462"/>
      <c r="AO12" s="1462"/>
      <c r="AP12" s="1462"/>
      <c r="AQ12" s="1462"/>
      <c r="AR12" s="1462"/>
      <c r="AS12" s="1462"/>
      <c r="AT12" s="1462"/>
      <c r="AU12" s="1462"/>
      <c r="AV12" s="1462"/>
      <c r="AW12" s="1462"/>
      <c r="AX12" s="1462"/>
      <c r="AY12" s="1462"/>
      <c r="AZ12" s="1462"/>
      <c r="BA12" s="1462"/>
      <c r="BB12" s="1462"/>
      <c r="BC12" s="1462"/>
      <c r="BD12" s="1462"/>
      <c r="BE12" s="1462"/>
      <c r="BF12" s="1462"/>
      <c r="BG12" s="1464">
        <f t="shared" ref="BG12:BG48" si="3">SUM(H12:BF12)</f>
        <v>30346.112000000001</v>
      </c>
    </row>
    <row r="13" spans="1:59" s="197" customFormat="1" ht="30" outlineLevel="1">
      <c r="A13" s="1458" t="s">
        <v>196</v>
      </c>
      <c r="B13" s="1459" t="str">
        <f>[71]Мероприятия!B5</f>
        <v>Строительство скважины для водоснабжения БМК</v>
      </c>
      <c r="C13" s="1460" t="s">
        <v>63</v>
      </c>
      <c r="D13" s="1461">
        <f>[71]Мероприятия!E5</f>
        <v>45260</v>
      </c>
      <c r="E13" s="1462">
        <f>[71]Мероприятия!F5</f>
        <v>279.90199999999999</v>
      </c>
      <c r="F13" s="1463" t="s">
        <v>797</v>
      </c>
      <c r="G13" s="207">
        <f>G26</f>
        <v>0</v>
      </c>
      <c r="H13" s="207">
        <f t="shared" ref="H13:AB13" si="4">H26</f>
        <v>0</v>
      </c>
      <c r="I13" s="207"/>
      <c r="J13" s="207"/>
      <c r="K13" s="1462">
        <f t="shared" ref="K13:K23" si="5">E13</f>
        <v>279.90199999999999</v>
      </c>
      <c r="L13" s="1462">
        <v>0</v>
      </c>
      <c r="M13" s="207">
        <f t="shared" si="4"/>
        <v>0</v>
      </c>
      <c r="N13" s="207">
        <f t="shared" si="4"/>
        <v>0</v>
      </c>
      <c r="O13" s="207">
        <f t="shared" si="4"/>
        <v>0</v>
      </c>
      <c r="P13" s="207">
        <f t="shared" si="4"/>
        <v>0</v>
      </c>
      <c r="Q13" s="207">
        <f t="shared" si="4"/>
        <v>0</v>
      </c>
      <c r="R13" s="207">
        <f t="shared" si="4"/>
        <v>0</v>
      </c>
      <c r="S13" s="207">
        <f t="shared" si="4"/>
        <v>0</v>
      </c>
      <c r="T13" s="207">
        <f t="shared" si="4"/>
        <v>0</v>
      </c>
      <c r="U13" s="207">
        <f t="shared" si="4"/>
        <v>0</v>
      </c>
      <c r="V13" s="207">
        <f t="shared" si="4"/>
        <v>0</v>
      </c>
      <c r="W13" s="207">
        <f t="shared" si="4"/>
        <v>0</v>
      </c>
      <c r="X13" s="207">
        <f t="shared" si="4"/>
        <v>0</v>
      </c>
      <c r="Y13" s="207">
        <f t="shared" si="4"/>
        <v>0</v>
      </c>
      <c r="Z13" s="207">
        <f t="shared" si="4"/>
        <v>0</v>
      </c>
      <c r="AA13" s="207">
        <f t="shared" si="4"/>
        <v>0</v>
      </c>
      <c r="AB13" s="207">
        <f t="shared" si="4"/>
        <v>0</v>
      </c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8">
        <f t="shared" si="3"/>
        <v>279.90199999999999</v>
      </c>
    </row>
    <row r="14" spans="1:59" s="197" customFormat="1" ht="30" outlineLevel="1">
      <c r="A14" s="1458" t="s">
        <v>198</v>
      </c>
      <c r="B14" s="1459" t="str">
        <f>[71]Мероприятия!B6</f>
        <v>Строительство дренажного колодца БМК</v>
      </c>
      <c r="C14" s="1460" t="s">
        <v>63</v>
      </c>
      <c r="D14" s="1461">
        <f>[71]Мероприятия!E6</f>
        <v>45260</v>
      </c>
      <c r="E14" s="1462">
        <f>[71]Мероприятия!F6</f>
        <v>250.17599999999999</v>
      </c>
      <c r="F14" s="1463" t="s">
        <v>797</v>
      </c>
      <c r="G14" s="207"/>
      <c r="H14" s="207"/>
      <c r="I14" s="207"/>
      <c r="J14" s="207"/>
      <c r="K14" s="1462">
        <f t="shared" si="5"/>
        <v>250.17599999999999</v>
      </c>
      <c r="L14" s="1462">
        <v>0</v>
      </c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8">
        <f t="shared" si="3"/>
        <v>250.17599999999999</v>
      </c>
    </row>
    <row r="15" spans="1:59" s="197" customFormat="1" ht="60" outlineLevel="1">
      <c r="A15" s="1458" t="s">
        <v>525</v>
      </c>
      <c r="B15" s="1459" t="str">
        <f>[71]Мероприятия!B7</f>
        <v>Строительство сетей газоснабжения с целью подключения  блочно-модульной котельной к существующему газопроводу</v>
      </c>
      <c r="C15" s="1460" t="s">
        <v>63</v>
      </c>
      <c r="D15" s="1461">
        <f>[71]Мероприятия!E7</f>
        <v>45260</v>
      </c>
      <c r="E15" s="1462">
        <f>[71]Мероприятия!F7</f>
        <v>13.36</v>
      </c>
      <c r="F15" s="1463" t="s">
        <v>797</v>
      </c>
      <c r="G15" s="207"/>
      <c r="H15" s="207"/>
      <c r="I15" s="207"/>
      <c r="J15" s="207"/>
      <c r="K15" s="1462">
        <f t="shared" si="5"/>
        <v>13.36</v>
      </c>
      <c r="L15" s="1462">
        <v>0</v>
      </c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8"/>
    </row>
    <row r="16" spans="1:59" s="197" customFormat="1" ht="60" outlineLevel="1">
      <c r="A16" s="1458" t="s">
        <v>96</v>
      </c>
      <c r="B16" s="1459" t="str">
        <f>[71]Мероприятия!B8</f>
        <v xml:space="preserve">Строительство сетей электроснабжения сцелью подключения  блочно-модульной котельной </v>
      </c>
      <c r="C16" s="1460" t="s">
        <v>63</v>
      </c>
      <c r="D16" s="1461">
        <f>[71]Мероприятия!E8</f>
        <v>45260</v>
      </c>
      <c r="E16" s="1462">
        <f>[71]Мероприятия!F8</f>
        <v>30.63</v>
      </c>
      <c r="F16" s="1463" t="str">
        <f>F47</f>
        <v>Кбмк</v>
      </c>
      <c r="G16" s="207"/>
      <c r="H16" s="207"/>
      <c r="I16" s="207"/>
      <c r="J16" s="207"/>
      <c r="K16" s="1462">
        <f t="shared" si="5"/>
        <v>30.63</v>
      </c>
      <c r="L16" s="1462">
        <v>0</v>
      </c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8"/>
    </row>
    <row r="17" spans="1:59" s="1468" customFormat="1" ht="75" outlineLevel="1">
      <c r="A17" s="1458" t="s">
        <v>528</v>
      </c>
      <c r="B17" s="1459" t="str">
        <f>[71]Мероприятия!B9</f>
        <v>Строительство системы резервного  электроснабжения: монтаж дизель-генератора для резервирования основного источника электроснабжения</v>
      </c>
      <c r="C17" s="1460" t="s">
        <v>63</v>
      </c>
      <c r="D17" s="1461">
        <f>[71]Мероприятия!E9</f>
        <v>45260</v>
      </c>
      <c r="E17" s="1462">
        <f>[71]Мероприятия!F9</f>
        <v>1196.136</v>
      </c>
      <c r="F17" s="1463" t="str">
        <f>F48</f>
        <v>Кбмк</v>
      </c>
      <c r="G17" s="1466"/>
      <c r="H17" s="1466"/>
      <c r="I17" s="1466"/>
      <c r="J17" s="1466"/>
      <c r="K17" s="1462">
        <f t="shared" si="5"/>
        <v>1196.136</v>
      </c>
      <c r="L17" s="1462">
        <v>0</v>
      </c>
      <c r="M17" s="1466"/>
      <c r="N17" s="1466"/>
      <c r="O17" s="1466"/>
      <c r="P17" s="1466"/>
      <c r="Q17" s="1466"/>
      <c r="R17" s="1466"/>
      <c r="S17" s="1466"/>
      <c r="T17" s="1466"/>
      <c r="U17" s="1466"/>
      <c r="V17" s="1466"/>
      <c r="W17" s="1466"/>
      <c r="X17" s="1466"/>
      <c r="Y17" s="1466"/>
      <c r="Z17" s="1466"/>
      <c r="AA17" s="1466"/>
      <c r="AB17" s="1466"/>
      <c r="AC17" s="1466"/>
      <c r="AD17" s="1466"/>
      <c r="AE17" s="1466"/>
      <c r="AF17" s="1466"/>
      <c r="AG17" s="1466"/>
      <c r="AH17" s="1466"/>
      <c r="AI17" s="1466"/>
      <c r="AJ17" s="1466"/>
      <c r="AK17" s="1466"/>
      <c r="AL17" s="1466"/>
      <c r="AM17" s="1466"/>
      <c r="AN17" s="1466"/>
      <c r="AO17" s="1466"/>
      <c r="AP17" s="1466"/>
      <c r="AQ17" s="1466"/>
      <c r="AR17" s="1466"/>
      <c r="AS17" s="1466"/>
      <c r="AT17" s="1466"/>
      <c r="AU17" s="1466"/>
      <c r="AV17" s="1466"/>
      <c r="AW17" s="1466"/>
      <c r="AX17" s="1466"/>
      <c r="AY17" s="1466"/>
      <c r="AZ17" s="1466"/>
      <c r="BA17" s="1466"/>
      <c r="BB17" s="1466"/>
      <c r="BC17" s="1466"/>
      <c r="BD17" s="1466"/>
      <c r="BE17" s="1466"/>
      <c r="BF17" s="1466"/>
      <c r="BG17" s="1467"/>
    </row>
    <row r="18" spans="1:59" s="1468" customFormat="1" ht="60" outlineLevel="1">
      <c r="A18" s="1458" t="s">
        <v>530</v>
      </c>
      <c r="B18" s="1459" t="str">
        <f>[71]Мероприятия!B10</f>
        <v>Модернизация котельной для покрытия тепловой нагрузки 0,15 Гкал для покрытия нужд ГВС МКЖД №23.</v>
      </c>
      <c r="C18" s="1460" t="s">
        <v>63</v>
      </c>
      <c r="D18" s="1461">
        <f>[71]Мероприятия!E10</f>
        <v>45260</v>
      </c>
      <c r="E18" s="1462">
        <f>[71]Мероприятия!F10</f>
        <v>1841.4929999999999</v>
      </c>
      <c r="F18" s="1469" t="str">
        <f>F41</f>
        <v>Кгвс</v>
      </c>
      <c r="G18" s="1467"/>
      <c r="H18" s="1467"/>
      <c r="I18" s="1467"/>
      <c r="J18" s="1467">
        <f t="shared" ref="J18:AB18" si="6">SUM(J19:J23)</f>
        <v>0</v>
      </c>
      <c r="K18" s="1462">
        <f t="shared" si="5"/>
        <v>1841.4929999999999</v>
      </c>
      <c r="L18" s="1462">
        <v>0</v>
      </c>
      <c r="M18" s="1467">
        <f t="shared" si="6"/>
        <v>0</v>
      </c>
      <c r="N18" s="1467">
        <f t="shared" si="6"/>
        <v>0</v>
      </c>
      <c r="O18" s="1467">
        <f t="shared" si="6"/>
        <v>0</v>
      </c>
      <c r="P18" s="1467">
        <f t="shared" si="6"/>
        <v>0</v>
      </c>
      <c r="Q18" s="1467">
        <f t="shared" si="6"/>
        <v>0</v>
      </c>
      <c r="R18" s="1467">
        <f t="shared" si="6"/>
        <v>0</v>
      </c>
      <c r="S18" s="1467">
        <f t="shared" si="6"/>
        <v>0</v>
      </c>
      <c r="T18" s="1467">
        <f t="shared" si="6"/>
        <v>0</v>
      </c>
      <c r="U18" s="1467">
        <f t="shared" si="6"/>
        <v>0</v>
      </c>
      <c r="V18" s="1467">
        <f t="shared" si="6"/>
        <v>0</v>
      </c>
      <c r="W18" s="1467">
        <f t="shared" si="6"/>
        <v>0</v>
      </c>
      <c r="X18" s="1467">
        <f t="shared" si="6"/>
        <v>0</v>
      </c>
      <c r="Y18" s="1467">
        <f t="shared" si="6"/>
        <v>0</v>
      </c>
      <c r="Z18" s="1467">
        <f t="shared" si="6"/>
        <v>0</v>
      </c>
      <c r="AA18" s="1467">
        <f t="shared" si="6"/>
        <v>0</v>
      </c>
      <c r="AB18" s="1467">
        <f t="shared" si="6"/>
        <v>0</v>
      </c>
      <c r="AC18" s="1467"/>
      <c r="AD18" s="1467"/>
      <c r="AE18" s="1467"/>
      <c r="AF18" s="1467"/>
      <c r="AG18" s="1467"/>
      <c r="AH18" s="1467"/>
      <c r="AI18" s="1467"/>
      <c r="AJ18" s="1467"/>
      <c r="AK18" s="1467"/>
      <c r="AL18" s="1467"/>
      <c r="AM18" s="1467"/>
      <c r="AN18" s="1467"/>
      <c r="AO18" s="1467"/>
      <c r="AP18" s="1467"/>
      <c r="AQ18" s="1467"/>
      <c r="AR18" s="1467"/>
      <c r="AS18" s="1467"/>
      <c r="AT18" s="1467"/>
      <c r="AU18" s="1467"/>
      <c r="AV18" s="1467"/>
      <c r="AW18" s="1467"/>
      <c r="AX18" s="1467"/>
      <c r="AY18" s="1467"/>
      <c r="AZ18" s="1467"/>
      <c r="BA18" s="1467"/>
      <c r="BB18" s="1467"/>
      <c r="BC18" s="1467"/>
      <c r="BD18" s="1467"/>
      <c r="BE18" s="1467"/>
      <c r="BF18" s="1467"/>
      <c r="BG18" s="1467">
        <f t="shared" si="3"/>
        <v>1841.4929999999999</v>
      </c>
    </row>
    <row r="19" spans="1:59" s="1468" customFormat="1" ht="30" outlineLevel="1">
      <c r="A19" s="1458" t="s">
        <v>798</v>
      </c>
      <c r="B19" s="1459" t="str">
        <f>[71]Мероприятия!B11</f>
        <v xml:space="preserve">Реконструкция надземного участка тепловой ТС от У1 до У8 </v>
      </c>
      <c r="C19" s="1460" t="s">
        <v>63</v>
      </c>
      <c r="D19" s="1461">
        <f>[71]Мероприятия!E11</f>
        <v>45260</v>
      </c>
      <c r="E19" s="1462">
        <f>[71]Мероприятия!F11</f>
        <v>2696.96</v>
      </c>
      <c r="F19" s="1469" t="s">
        <v>199</v>
      </c>
      <c r="G19" s="1467"/>
      <c r="H19" s="1470"/>
      <c r="I19" s="1466"/>
      <c r="J19" s="1466"/>
      <c r="K19" s="1462">
        <f t="shared" si="5"/>
        <v>2696.96</v>
      </c>
      <c r="L19" s="1462">
        <v>0</v>
      </c>
      <c r="M19" s="1466"/>
      <c r="N19" s="1466"/>
      <c r="O19" s="1466"/>
      <c r="P19" s="1466"/>
      <c r="Q19" s="1466"/>
      <c r="R19" s="1466"/>
      <c r="S19" s="1466"/>
      <c r="T19" s="1466"/>
      <c r="U19" s="1466"/>
      <c r="V19" s="1466"/>
      <c r="W19" s="1466"/>
      <c r="X19" s="1466"/>
      <c r="Y19" s="1466"/>
      <c r="Z19" s="1466"/>
      <c r="AA19" s="1466"/>
      <c r="AB19" s="1466"/>
      <c r="AC19" s="1466"/>
      <c r="AD19" s="1466"/>
      <c r="AE19" s="1466"/>
      <c r="AF19" s="1466"/>
      <c r="AG19" s="1466"/>
      <c r="AH19" s="1466"/>
      <c r="AI19" s="1466"/>
      <c r="AJ19" s="1466"/>
      <c r="AK19" s="1466"/>
      <c r="AL19" s="1466"/>
      <c r="AM19" s="1466"/>
      <c r="AN19" s="1466"/>
      <c r="AO19" s="1466"/>
      <c r="AP19" s="1466"/>
      <c r="AQ19" s="1466"/>
      <c r="AR19" s="1466"/>
      <c r="AS19" s="1466"/>
      <c r="AT19" s="1466"/>
      <c r="AU19" s="1466"/>
      <c r="AV19" s="1466"/>
      <c r="AW19" s="1466"/>
      <c r="AX19" s="1466"/>
      <c r="AY19" s="1466"/>
      <c r="AZ19" s="1466"/>
      <c r="BA19" s="1466"/>
      <c r="BB19" s="1466"/>
      <c r="BC19" s="1466"/>
      <c r="BD19" s="1466"/>
      <c r="BE19" s="1466"/>
      <c r="BF19" s="1466"/>
      <c r="BG19" s="1467">
        <f t="shared" si="3"/>
        <v>2696.96</v>
      </c>
    </row>
    <row r="20" spans="1:59" s="1468" customFormat="1" ht="30" outlineLevel="1">
      <c r="A20" s="1458" t="s">
        <v>799</v>
      </c>
      <c r="B20" s="1459" t="str">
        <f>[71]Мероприятия!B12</f>
        <v>Строительство надземного участка тепловой сети от БМК до У1</v>
      </c>
      <c r="C20" s="1460" t="s">
        <v>63</v>
      </c>
      <c r="D20" s="1461">
        <f>[71]Мероприятия!E12</f>
        <v>45260</v>
      </c>
      <c r="E20" s="1462">
        <f>[71]Мероприятия!F12</f>
        <v>283.89</v>
      </c>
      <c r="F20" s="1469" t="s">
        <v>199</v>
      </c>
      <c r="G20" s="1467"/>
      <c r="H20" s="1470"/>
      <c r="I20" s="1466"/>
      <c r="J20" s="1466"/>
      <c r="K20" s="1462">
        <f t="shared" si="5"/>
        <v>283.89</v>
      </c>
      <c r="L20" s="1462">
        <v>0</v>
      </c>
      <c r="M20" s="1466"/>
      <c r="N20" s="1466"/>
      <c r="O20" s="1466"/>
      <c r="P20" s="1466"/>
      <c r="Q20" s="1466"/>
      <c r="R20" s="1466"/>
      <c r="S20" s="1466"/>
      <c r="T20" s="1466"/>
      <c r="U20" s="1466"/>
      <c r="V20" s="1466"/>
      <c r="W20" s="1466"/>
      <c r="X20" s="1466"/>
      <c r="Y20" s="1466"/>
      <c r="Z20" s="1466"/>
      <c r="AA20" s="1466"/>
      <c r="AB20" s="1466"/>
      <c r="AC20" s="1466"/>
      <c r="AD20" s="1466"/>
      <c r="AE20" s="1466"/>
      <c r="AF20" s="1466"/>
      <c r="AG20" s="1466"/>
      <c r="AH20" s="1466"/>
      <c r="AI20" s="1466"/>
      <c r="AJ20" s="1466"/>
      <c r="AK20" s="1466"/>
      <c r="AL20" s="1466"/>
      <c r="AM20" s="1466"/>
      <c r="AN20" s="1466"/>
      <c r="AO20" s="1466"/>
      <c r="AP20" s="1466"/>
      <c r="AQ20" s="1466"/>
      <c r="AR20" s="1466"/>
      <c r="AS20" s="1466"/>
      <c r="AT20" s="1466"/>
      <c r="AU20" s="1466"/>
      <c r="AV20" s="1466"/>
      <c r="AW20" s="1466"/>
      <c r="AX20" s="1466"/>
      <c r="AY20" s="1466"/>
      <c r="AZ20" s="1466"/>
      <c r="BA20" s="1466"/>
      <c r="BB20" s="1466"/>
      <c r="BC20" s="1466"/>
      <c r="BD20" s="1466"/>
      <c r="BE20" s="1466"/>
      <c r="BF20" s="1466"/>
      <c r="BG20" s="1467">
        <f t="shared" si="3"/>
        <v>283.89</v>
      </c>
    </row>
    <row r="21" spans="1:59" s="1468" customFormat="1" ht="60" outlineLevel="1">
      <c r="A21" s="1458" t="s">
        <v>800</v>
      </c>
      <c r="B21" s="1459" t="str">
        <f>[71]Мероприятия!B13</f>
        <v>Строительство нового участка тепловой сети от БМК до У1А для соединения БМК с существующей ТС на МКД №8,15,18,20,22</v>
      </c>
      <c r="C21" s="1460" t="s">
        <v>63</v>
      </c>
      <c r="D21" s="1461">
        <f>[71]Мероприятия!E13</f>
        <v>45260</v>
      </c>
      <c r="E21" s="1462">
        <f>[71]Мероприятия!F13</f>
        <v>180.8</v>
      </c>
      <c r="F21" s="1469" t="s">
        <v>199</v>
      </c>
      <c r="G21" s="1467"/>
      <c r="H21" s="1470"/>
      <c r="I21" s="1466"/>
      <c r="J21" s="1466"/>
      <c r="K21" s="1462">
        <f t="shared" si="5"/>
        <v>180.8</v>
      </c>
      <c r="L21" s="1462">
        <v>0</v>
      </c>
      <c r="M21" s="1466"/>
      <c r="N21" s="1466"/>
      <c r="O21" s="1466"/>
      <c r="P21" s="1466"/>
      <c r="Q21" s="1466"/>
      <c r="R21" s="1466"/>
      <c r="S21" s="1466"/>
      <c r="T21" s="1466"/>
      <c r="U21" s="1466"/>
      <c r="V21" s="1466"/>
      <c r="W21" s="1466"/>
      <c r="X21" s="1466"/>
      <c r="Y21" s="1466"/>
      <c r="Z21" s="1466"/>
      <c r="AA21" s="1466"/>
      <c r="AB21" s="1466"/>
      <c r="AC21" s="1466"/>
      <c r="AD21" s="1466"/>
      <c r="AE21" s="1466"/>
      <c r="AF21" s="1466"/>
      <c r="AG21" s="1466"/>
      <c r="AH21" s="1466"/>
      <c r="AI21" s="1466"/>
      <c r="AJ21" s="1466"/>
      <c r="AK21" s="1466"/>
      <c r="AL21" s="1466"/>
      <c r="AM21" s="1466"/>
      <c r="AN21" s="1466"/>
      <c r="AO21" s="1466"/>
      <c r="AP21" s="1466"/>
      <c r="AQ21" s="1466"/>
      <c r="AR21" s="1466"/>
      <c r="AS21" s="1466"/>
      <c r="AT21" s="1466"/>
      <c r="AU21" s="1466"/>
      <c r="AV21" s="1466"/>
      <c r="AW21" s="1466"/>
      <c r="AX21" s="1466"/>
      <c r="AY21" s="1466"/>
      <c r="AZ21" s="1466"/>
      <c r="BA21" s="1466"/>
      <c r="BB21" s="1466"/>
      <c r="BC21" s="1466"/>
      <c r="BD21" s="1466"/>
      <c r="BE21" s="1466"/>
      <c r="BF21" s="1466"/>
      <c r="BG21" s="1467">
        <f t="shared" si="3"/>
        <v>180.8</v>
      </c>
    </row>
    <row r="22" spans="1:59" s="1468" customFormat="1" ht="60" outlineLevel="1">
      <c r="A22" s="1458" t="s">
        <v>801</v>
      </c>
      <c r="B22" s="1459" t="str">
        <f>[71]Мероприятия!B14</f>
        <v>Реконструкция участка ТС У72-У73 на МКД №19,21, с выносом подземной части ТС на высоту 4 м над проездом</v>
      </c>
      <c r="C22" s="1460" t="s">
        <v>63</v>
      </c>
      <c r="D22" s="1461">
        <f>[71]Мероприятия!E14</f>
        <v>45260</v>
      </c>
      <c r="E22" s="1462">
        <f>[71]Мероприятия!F14</f>
        <v>300.37</v>
      </c>
      <c r="F22" s="1469" t="s">
        <v>199</v>
      </c>
      <c r="G22" s="1467"/>
      <c r="H22" s="1470"/>
      <c r="I22" s="1466"/>
      <c r="J22" s="1466"/>
      <c r="K22" s="1462">
        <f t="shared" si="5"/>
        <v>300.37</v>
      </c>
      <c r="L22" s="1462">
        <v>0</v>
      </c>
      <c r="M22" s="1466"/>
      <c r="N22" s="1466"/>
      <c r="O22" s="1466"/>
      <c r="P22" s="1466"/>
      <c r="Q22" s="1466"/>
      <c r="R22" s="1466"/>
      <c r="S22" s="1466"/>
      <c r="T22" s="1466"/>
      <c r="U22" s="1466"/>
      <c r="V22" s="1466"/>
      <c r="W22" s="1466"/>
      <c r="X22" s="1466"/>
      <c r="Y22" s="1466"/>
      <c r="Z22" s="1466"/>
      <c r="AA22" s="1466"/>
      <c r="AB22" s="1466"/>
      <c r="AC22" s="1466"/>
      <c r="AD22" s="1466"/>
      <c r="AE22" s="1466"/>
      <c r="AF22" s="1466"/>
      <c r="AG22" s="1466"/>
      <c r="AH22" s="1466"/>
      <c r="AI22" s="1466"/>
      <c r="AJ22" s="1466"/>
      <c r="AK22" s="1466"/>
      <c r="AL22" s="1466"/>
      <c r="AM22" s="1466"/>
      <c r="AN22" s="1466"/>
      <c r="AO22" s="1466"/>
      <c r="AP22" s="1466"/>
      <c r="AQ22" s="1466"/>
      <c r="AR22" s="1466"/>
      <c r="AS22" s="1466"/>
      <c r="AT22" s="1466"/>
      <c r="AU22" s="1466"/>
      <c r="AV22" s="1466"/>
      <c r="AW22" s="1466"/>
      <c r="AX22" s="1466"/>
      <c r="AY22" s="1466"/>
      <c r="AZ22" s="1466"/>
      <c r="BA22" s="1466"/>
      <c r="BB22" s="1466"/>
      <c r="BC22" s="1466"/>
      <c r="BD22" s="1466"/>
      <c r="BE22" s="1466"/>
      <c r="BF22" s="1466"/>
      <c r="BG22" s="1467">
        <f t="shared" si="3"/>
        <v>300.37</v>
      </c>
    </row>
    <row r="23" spans="1:59" s="1468" customFormat="1" ht="45" outlineLevel="1">
      <c r="A23" s="1458" t="s">
        <v>802</v>
      </c>
      <c r="B23" s="1459" t="str">
        <f>[71]Мероприятия!B15</f>
        <v>Реконструкция участка У37-У59 на СШ, ДС и группу МКД  с заменой "обратного" трубопровода</v>
      </c>
      <c r="C23" s="1460" t="s">
        <v>63</v>
      </c>
      <c r="D23" s="1461">
        <f>[71]Мероприятия!E15</f>
        <v>45260</v>
      </c>
      <c r="E23" s="1462">
        <f>[71]Мероприятия!F15</f>
        <v>565.18200000000002</v>
      </c>
      <c r="F23" s="1469" t="s">
        <v>199</v>
      </c>
      <c r="G23" s="1467"/>
      <c r="H23" s="1470"/>
      <c r="I23" s="1466"/>
      <c r="J23" s="1466"/>
      <c r="K23" s="1462">
        <f t="shared" si="5"/>
        <v>565.18200000000002</v>
      </c>
      <c r="L23" s="1462">
        <v>0</v>
      </c>
      <c r="M23" s="1466"/>
      <c r="N23" s="1466"/>
      <c r="O23" s="1466"/>
      <c r="P23" s="1466"/>
      <c r="Q23" s="1466"/>
      <c r="R23" s="1466"/>
      <c r="S23" s="1466"/>
      <c r="T23" s="1466"/>
      <c r="U23" s="1466"/>
      <c r="V23" s="1466"/>
      <c r="W23" s="1466"/>
      <c r="X23" s="1466"/>
      <c r="Y23" s="1466"/>
      <c r="Z23" s="1466"/>
      <c r="AA23" s="1466"/>
      <c r="AB23" s="1466"/>
      <c r="AC23" s="1466"/>
      <c r="AD23" s="1466"/>
      <c r="AE23" s="1466"/>
      <c r="AF23" s="1466"/>
      <c r="AG23" s="1466"/>
      <c r="AH23" s="1466"/>
      <c r="AI23" s="1466"/>
      <c r="AJ23" s="1466"/>
      <c r="AK23" s="1466"/>
      <c r="AL23" s="1466"/>
      <c r="AM23" s="1466"/>
      <c r="AN23" s="1466"/>
      <c r="AO23" s="1466"/>
      <c r="AP23" s="1466"/>
      <c r="AQ23" s="1466"/>
      <c r="AR23" s="1466"/>
      <c r="AS23" s="1466"/>
      <c r="AT23" s="1466"/>
      <c r="AU23" s="1466"/>
      <c r="AV23" s="1466"/>
      <c r="AW23" s="1466"/>
      <c r="AX23" s="1466"/>
      <c r="AY23" s="1466"/>
      <c r="AZ23" s="1466"/>
      <c r="BA23" s="1466"/>
      <c r="BB23" s="1466"/>
      <c r="BC23" s="1466"/>
      <c r="BD23" s="1466"/>
      <c r="BE23" s="1466"/>
      <c r="BF23" s="1466"/>
      <c r="BG23" s="1467">
        <f t="shared" si="3"/>
        <v>565.18200000000002</v>
      </c>
    </row>
    <row r="24" spans="1:59" s="1468" customFormat="1" ht="45" outlineLevel="1">
      <c r="A24" s="1458" t="s">
        <v>803</v>
      </c>
      <c r="B24" s="1459" t="str">
        <f>[71]Мероприятия!B16</f>
        <v>Реконструкция тепловой изоляции участка ТС на МКД №14 и №17 от У41 до У51</v>
      </c>
      <c r="C24" s="1460" t="s">
        <v>63</v>
      </c>
      <c r="D24" s="1461">
        <f>[71]Мероприятия!E16</f>
        <v>45535</v>
      </c>
      <c r="E24" s="1462">
        <f>[71]Мероприятия!F16</f>
        <v>640.21799999999996</v>
      </c>
      <c r="F24" s="1469" t="s">
        <v>199</v>
      </c>
      <c r="G24" s="1467"/>
      <c r="H24" s="1470"/>
      <c r="I24" s="1466"/>
      <c r="J24" s="1466"/>
      <c r="K24" s="1471">
        <v>0</v>
      </c>
      <c r="L24" s="1466">
        <f>E24</f>
        <v>640.21799999999996</v>
      </c>
      <c r="M24" s="1466"/>
      <c r="N24" s="1466"/>
      <c r="O24" s="1466"/>
      <c r="P24" s="1466"/>
      <c r="Q24" s="1466"/>
      <c r="R24" s="1466"/>
      <c r="S24" s="1466"/>
      <c r="T24" s="1466"/>
      <c r="U24" s="1466"/>
      <c r="V24" s="1466"/>
      <c r="W24" s="1466"/>
      <c r="X24" s="1466"/>
      <c r="Y24" s="1466"/>
      <c r="Z24" s="1466"/>
      <c r="AA24" s="1466"/>
      <c r="AB24" s="1466"/>
      <c r="AC24" s="1466"/>
      <c r="AD24" s="1466"/>
      <c r="AE24" s="1466"/>
      <c r="AF24" s="1466"/>
      <c r="AG24" s="1466"/>
      <c r="AH24" s="1466"/>
      <c r="AI24" s="1466"/>
      <c r="AJ24" s="1466"/>
      <c r="AK24" s="1466"/>
      <c r="AL24" s="1466"/>
      <c r="AM24" s="1466"/>
      <c r="AN24" s="1466"/>
      <c r="AO24" s="1466"/>
      <c r="AP24" s="1466"/>
      <c r="AQ24" s="1466"/>
      <c r="AR24" s="1466"/>
      <c r="AS24" s="1466"/>
      <c r="AT24" s="1466"/>
      <c r="AU24" s="1466"/>
      <c r="AV24" s="1466"/>
      <c r="AW24" s="1466"/>
      <c r="AX24" s="1466"/>
      <c r="AY24" s="1466"/>
      <c r="AZ24" s="1466"/>
      <c r="BA24" s="1466"/>
      <c r="BB24" s="1466"/>
      <c r="BC24" s="1466"/>
      <c r="BD24" s="1466"/>
      <c r="BE24" s="1466"/>
      <c r="BF24" s="1466"/>
      <c r="BG24" s="1467">
        <f t="shared" si="3"/>
        <v>640.21799999999996</v>
      </c>
    </row>
    <row r="25" spans="1:59" s="1468" customFormat="1" ht="45" outlineLevel="1">
      <c r="A25" s="1458" t="s">
        <v>804</v>
      </c>
      <c r="B25" s="1459" t="str">
        <f>[71]Мероприятия!B17</f>
        <v>Реконструкция тепловой изоляции участка ТС на МКД №17 от У51 до У54</v>
      </c>
      <c r="C25" s="1460" t="s">
        <v>63</v>
      </c>
      <c r="D25" s="1461">
        <f>[71]Мероприятия!E17</f>
        <v>45535</v>
      </c>
      <c r="E25" s="1462">
        <f>[71]Мероприятия!F17</f>
        <v>216.685</v>
      </c>
      <c r="F25" s="1469" t="s">
        <v>199</v>
      </c>
      <c r="G25" s="1467"/>
      <c r="H25" s="1470"/>
      <c r="I25" s="1466"/>
      <c r="J25" s="1466"/>
      <c r="K25" s="1471">
        <v>0</v>
      </c>
      <c r="L25" s="1466">
        <f t="shared" ref="L25:L36" si="7">E25</f>
        <v>216.685</v>
      </c>
      <c r="M25" s="1466"/>
      <c r="N25" s="1466"/>
      <c r="O25" s="1466"/>
      <c r="P25" s="1466"/>
      <c r="Q25" s="1466"/>
      <c r="R25" s="1466"/>
      <c r="S25" s="1466"/>
      <c r="T25" s="1466"/>
      <c r="U25" s="1466"/>
      <c r="V25" s="1466"/>
      <c r="W25" s="1466"/>
      <c r="X25" s="1466"/>
      <c r="Y25" s="1466"/>
      <c r="Z25" s="1466"/>
      <c r="AA25" s="1466"/>
      <c r="AB25" s="1466"/>
      <c r="AC25" s="1466"/>
      <c r="AD25" s="1466"/>
      <c r="AE25" s="1466"/>
      <c r="AF25" s="1466"/>
      <c r="AG25" s="1466"/>
      <c r="AH25" s="1466"/>
      <c r="AI25" s="1466"/>
      <c r="AJ25" s="1466"/>
      <c r="AK25" s="1466"/>
      <c r="AL25" s="1466"/>
      <c r="AM25" s="1466"/>
      <c r="AN25" s="1466"/>
      <c r="AO25" s="1466"/>
      <c r="AP25" s="1466"/>
      <c r="AQ25" s="1466"/>
      <c r="AR25" s="1466"/>
      <c r="AS25" s="1466"/>
      <c r="AT25" s="1466"/>
      <c r="AU25" s="1466"/>
      <c r="AV25" s="1466"/>
      <c r="AW25" s="1466"/>
      <c r="AX25" s="1466"/>
      <c r="AY25" s="1466"/>
      <c r="AZ25" s="1466"/>
      <c r="BA25" s="1466"/>
      <c r="BB25" s="1466"/>
      <c r="BC25" s="1466"/>
      <c r="BD25" s="1466"/>
      <c r="BE25" s="1466"/>
      <c r="BF25" s="1466"/>
      <c r="BG25" s="1467">
        <f t="shared" si="3"/>
        <v>216.685</v>
      </c>
    </row>
    <row r="26" spans="1:59" s="1468" customFormat="1" ht="45" outlineLevel="1">
      <c r="A26" s="1458" t="s">
        <v>805</v>
      </c>
      <c r="B26" s="1459" t="str">
        <f>[71]Мероприятия!B18</f>
        <v>Реконструкция  подземного участка ТС на МКД №17 от У54 до У55, от У55 до У56, от У55 до У58</v>
      </c>
      <c r="C26" s="1460" t="s">
        <v>63</v>
      </c>
      <c r="D26" s="1461">
        <f>[71]Мероприятия!E18</f>
        <v>45535</v>
      </c>
      <c r="E26" s="1462">
        <f>[71]Мероприятия!F18</f>
        <v>620.20326</v>
      </c>
      <c r="F26" s="1469" t="s">
        <v>199</v>
      </c>
      <c r="G26" s="1467"/>
      <c r="H26" s="1467"/>
      <c r="I26" s="1467"/>
      <c r="J26" s="1467">
        <f>SUM(J37:J37)</f>
        <v>0</v>
      </c>
      <c r="K26" s="1471">
        <v>0</v>
      </c>
      <c r="L26" s="1466">
        <f t="shared" si="7"/>
        <v>620.20326</v>
      </c>
      <c r="M26" s="1467">
        <f t="shared" ref="M26:AB26" si="8">SUM(M37:M37)</f>
        <v>0</v>
      </c>
      <c r="N26" s="1467">
        <f t="shared" si="8"/>
        <v>0</v>
      </c>
      <c r="O26" s="1467">
        <f t="shared" si="8"/>
        <v>0</v>
      </c>
      <c r="P26" s="1467">
        <f t="shared" si="8"/>
        <v>0</v>
      </c>
      <c r="Q26" s="1467">
        <f t="shared" si="8"/>
        <v>0</v>
      </c>
      <c r="R26" s="1467">
        <f t="shared" si="8"/>
        <v>0</v>
      </c>
      <c r="S26" s="1467">
        <f t="shared" si="8"/>
        <v>0</v>
      </c>
      <c r="T26" s="1467">
        <f t="shared" si="8"/>
        <v>0</v>
      </c>
      <c r="U26" s="1467">
        <f t="shared" si="8"/>
        <v>0</v>
      </c>
      <c r="V26" s="1467">
        <f t="shared" si="8"/>
        <v>0</v>
      </c>
      <c r="W26" s="1467">
        <f t="shared" si="8"/>
        <v>0</v>
      </c>
      <c r="X26" s="1467">
        <f t="shared" si="8"/>
        <v>0</v>
      </c>
      <c r="Y26" s="1467">
        <f t="shared" si="8"/>
        <v>0</v>
      </c>
      <c r="Z26" s="1467">
        <f t="shared" si="8"/>
        <v>0</v>
      </c>
      <c r="AA26" s="1467">
        <f t="shared" si="8"/>
        <v>0</v>
      </c>
      <c r="AB26" s="1467">
        <f t="shared" si="8"/>
        <v>0</v>
      </c>
      <c r="AC26" s="1467"/>
      <c r="AD26" s="1467"/>
      <c r="AE26" s="1467"/>
      <c r="AF26" s="1467"/>
      <c r="AG26" s="1467"/>
      <c r="AH26" s="1467"/>
      <c r="AI26" s="1467"/>
      <c r="AJ26" s="1467"/>
      <c r="AK26" s="1467"/>
      <c r="AL26" s="1467"/>
      <c r="AM26" s="1467"/>
      <c r="AN26" s="1467"/>
      <c r="AO26" s="1467"/>
      <c r="AP26" s="1467"/>
      <c r="AQ26" s="1467"/>
      <c r="AR26" s="1467"/>
      <c r="AS26" s="1467"/>
      <c r="AT26" s="1467"/>
      <c r="AU26" s="1467"/>
      <c r="AV26" s="1467"/>
      <c r="AW26" s="1467"/>
      <c r="AX26" s="1467"/>
      <c r="AY26" s="1467"/>
      <c r="AZ26" s="1467"/>
      <c r="BA26" s="1467"/>
      <c r="BB26" s="1467"/>
      <c r="BC26" s="1467"/>
      <c r="BD26" s="1467"/>
      <c r="BE26" s="1467"/>
      <c r="BF26" s="1467"/>
      <c r="BG26" s="1467">
        <f t="shared" si="3"/>
        <v>620.20326</v>
      </c>
    </row>
    <row r="27" spans="1:59" s="1468" customFormat="1" ht="30" outlineLevel="1">
      <c r="A27" s="1458" t="s">
        <v>806</v>
      </c>
      <c r="B27" s="1459" t="str">
        <f>[71]Мероприятия!B19</f>
        <v>Реконструкция подземного участка ТС на МКД №13 У42 до У49</v>
      </c>
      <c r="C27" s="1460" t="s">
        <v>63</v>
      </c>
      <c r="D27" s="1461">
        <f>[71]Мероприятия!E19</f>
        <v>45535</v>
      </c>
      <c r="E27" s="1462">
        <f>[71]Мероприятия!F19</f>
        <v>1123.5260000000001</v>
      </c>
      <c r="F27" s="1469" t="s">
        <v>199</v>
      </c>
      <c r="G27" s="1467"/>
      <c r="H27" s="1467"/>
      <c r="I27" s="1467"/>
      <c r="J27" s="1467"/>
      <c r="K27" s="1471">
        <v>0</v>
      </c>
      <c r="L27" s="1466">
        <f t="shared" si="7"/>
        <v>1123.5260000000001</v>
      </c>
      <c r="M27" s="1467"/>
      <c r="N27" s="1467"/>
      <c r="O27" s="1467"/>
      <c r="P27" s="1467"/>
      <c r="Q27" s="1467"/>
      <c r="R27" s="1467"/>
      <c r="S27" s="1467"/>
      <c r="T27" s="1467"/>
      <c r="U27" s="1467"/>
      <c r="V27" s="1467"/>
      <c r="W27" s="1467"/>
      <c r="X27" s="1467"/>
      <c r="Y27" s="1467"/>
      <c r="Z27" s="1467"/>
      <c r="AA27" s="1467"/>
      <c r="AB27" s="1467"/>
      <c r="AC27" s="1467"/>
      <c r="AD27" s="1467"/>
      <c r="AE27" s="1467"/>
      <c r="AF27" s="1467"/>
      <c r="AG27" s="1467"/>
      <c r="AH27" s="1467"/>
      <c r="AI27" s="1467"/>
      <c r="AJ27" s="1467"/>
      <c r="AK27" s="1467"/>
      <c r="AL27" s="1467"/>
      <c r="AM27" s="1467"/>
      <c r="AN27" s="1467"/>
      <c r="AO27" s="1467"/>
      <c r="AP27" s="1467"/>
      <c r="AQ27" s="1467"/>
      <c r="AR27" s="1467"/>
      <c r="AS27" s="1467"/>
      <c r="AT27" s="1467"/>
      <c r="AU27" s="1467"/>
      <c r="AV27" s="1467"/>
      <c r="AW27" s="1467"/>
      <c r="AX27" s="1467"/>
      <c r="AY27" s="1467"/>
      <c r="AZ27" s="1467"/>
      <c r="BA27" s="1467"/>
      <c r="BB27" s="1467"/>
      <c r="BC27" s="1467"/>
      <c r="BD27" s="1467"/>
      <c r="BE27" s="1467"/>
      <c r="BF27" s="1467"/>
      <c r="BG27" s="1467"/>
    </row>
    <row r="28" spans="1:59" s="1468" customFormat="1" ht="30" outlineLevel="1">
      <c r="A28" s="1458" t="s">
        <v>807</v>
      </c>
      <c r="B28" s="1459" t="str">
        <f>[71]Мероприятия!B20</f>
        <v xml:space="preserve">Реконструкция надземного участка ТС на МКД №13 У46-У47 </v>
      </c>
      <c r="C28" s="1460" t="s">
        <v>63</v>
      </c>
      <c r="D28" s="1461">
        <f>[71]Мероприятия!E20</f>
        <v>45535</v>
      </c>
      <c r="E28" s="1462">
        <f>[71]Мероприятия!F20</f>
        <v>540.86</v>
      </c>
      <c r="F28" s="1469" t="s">
        <v>199</v>
      </c>
      <c r="G28" s="1467"/>
      <c r="H28" s="1467"/>
      <c r="I28" s="1467"/>
      <c r="J28" s="1467"/>
      <c r="K28" s="1471">
        <v>0</v>
      </c>
      <c r="L28" s="1466">
        <f t="shared" si="7"/>
        <v>540.86</v>
      </c>
      <c r="M28" s="1467"/>
      <c r="N28" s="1467"/>
      <c r="O28" s="1467"/>
      <c r="P28" s="1467"/>
      <c r="Q28" s="1467"/>
      <c r="R28" s="1467"/>
      <c r="S28" s="1467"/>
      <c r="T28" s="1467"/>
      <c r="U28" s="1467"/>
      <c r="V28" s="1467"/>
      <c r="W28" s="1467"/>
      <c r="X28" s="1467"/>
      <c r="Y28" s="1467"/>
      <c r="Z28" s="1467"/>
      <c r="AA28" s="1467"/>
      <c r="AB28" s="1467"/>
      <c r="AC28" s="1467"/>
      <c r="AD28" s="1467"/>
      <c r="AE28" s="1467"/>
      <c r="AF28" s="1467"/>
      <c r="AG28" s="1467"/>
      <c r="AH28" s="1467"/>
      <c r="AI28" s="1467"/>
      <c r="AJ28" s="1467"/>
      <c r="AK28" s="1467"/>
      <c r="AL28" s="1467"/>
      <c r="AM28" s="1467"/>
      <c r="AN28" s="1467"/>
      <c r="AO28" s="1467"/>
      <c r="AP28" s="1467"/>
      <c r="AQ28" s="1467"/>
      <c r="AR28" s="1467"/>
      <c r="AS28" s="1467"/>
      <c r="AT28" s="1467"/>
      <c r="AU28" s="1467"/>
      <c r="AV28" s="1467"/>
      <c r="AW28" s="1467"/>
      <c r="AX28" s="1467"/>
      <c r="AY28" s="1467"/>
      <c r="AZ28" s="1467"/>
      <c r="BA28" s="1467"/>
      <c r="BB28" s="1467"/>
      <c r="BC28" s="1467"/>
      <c r="BD28" s="1467"/>
      <c r="BE28" s="1467"/>
      <c r="BF28" s="1467"/>
      <c r="BG28" s="1467"/>
    </row>
    <row r="29" spans="1:59" s="1468" customFormat="1" ht="30" outlineLevel="1">
      <c r="A29" s="1458" t="s">
        <v>808</v>
      </c>
      <c r="B29" s="1459" t="str">
        <f>[71]Мероприятия!B21</f>
        <v>Реконструкция надземного участка ТС на МКД №16 от У42 до У43</v>
      </c>
      <c r="C29" s="1460" t="s">
        <v>63</v>
      </c>
      <c r="D29" s="1461">
        <f>[71]Мероприятия!E21</f>
        <v>45535</v>
      </c>
      <c r="E29" s="1462">
        <f>[71]Мероприятия!F21</f>
        <v>631.01</v>
      </c>
      <c r="F29" s="1469" t="s">
        <v>199</v>
      </c>
      <c r="G29" s="1467"/>
      <c r="H29" s="1467"/>
      <c r="I29" s="1467"/>
      <c r="J29" s="1467"/>
      <c r="K29" s="1471">
        <v>0</v>
      </c>
      <c r="L29" s="1466">
        <f t="shared" si="7"/>
        <v>631.01</v>
      </c>
      <c r="M29" s="1467"/>
      <c r="N29" s="1467"/>
      <c r="O29" s="1467"/>
      <c r="P29" s="1467"/>
      <c r="Q29" s="1467"/>
      <c r="R29" s="1467"/>
      <c r="S29" s="1467"/>
      <c r="T29" s="1467"/>
      <c r="U29" s="1467"/>
      <c r="V29" s="1467"/>
      <c r="W29" s="1467"/>
      <c r="X29" s="1467"/>
      <c r="Y29" s="1467"/>
      <c r="Z29" s="1467"/>
      <c r="AA29" s="1467"/>
      <c r="AB29" s="1467"/>
      <c r="AC29" s="1467"/>
      <c r="AD29" s="1467"/>
      <c r="AE29" s="1467"/>
      <c r="AF29" s="1467"/>
      <c r="AG29" s="1467"/>
      <c r="AH29" s="1467"/>
      <c r="AI29" s="1467"/>
      <c r="AJ29" s="1467"/>
      <c r="AK29" s="1467"/>
      <c r="AL29" s="1467"/>
      <c r="AM29" s="1467"/>
      <c r="AN29" s="1467"/>
      <c r="AO29" s="1467"/>
      <c r="AP29" s="1467"/>
      <c r="AQ29" s="1467"/>
      <c r="AR29" s="1467"/>
      <c r="AS29" s="1467"/>
      <c r="AT29" s="1467"/>
      <c r="AU29" s="1467"/>
      <c r="AV29" s="1467"/>
      <c r="AW29" s="1467"/>
      <c r="AX29" s="1467"/>
      <c r="AY29" s="1467"/>
      <c r="AZ29" s="1467"/>
      <c r="BA29" s="1467"/>
      <c r="BB29" s="1467"/>
      <c r="BC29" s="1467"/>
      <c r="BD29" s="1467"/>
      <c r="BE29" s="1467"/>
      <c r="BF29" s="1467"/>
      <c r="BG29" s="1467"/>
    </row>
    <row r="30" spans="1:59" s="1468" customFormat="1" ht="45" outlineLevel="1">
      <c r="A30" s="1458" t="s">
        <v>809</v>
      </c>
      <c r="B30" s="1459" t="str">
        <f>[71]Мероприятия!B22</f>
        <v>Реконструкция тепловой изоляции участка ТС на МКД №16 и №13 от У41 до У42</v>
      </c>
      <c r="C30" s="1460" t="s">
        <v>63</v>
      </c>
      <c r="D30" s="1461">
        <f>[71]Мероприятия!E22</f>
        <v>45535</v>
      </c>
      <c r="E30" s="1462">
        <f>[71]Мероприятия!F22</f>
        <v>550.14800000000002</v>
      </c>
      <c r="F30" s="1469" t="s">
        <v>199</v>
      </c>
      <c r="G30" s="1467"/>
      <c r="H30" s="1467"/>
      <c r="I30" s="1467"/>
      <c r="J30" s="1467"/>
      <c r="K30" s="1471">
        <v>0</v>
      </c>
      <c r="L30" s="1466">
        <f t="shared" si="7"/>
        <v>550.14800000000002</v>
      </c>
      <c r="M30" s="1467"/>
      <c r="N30" s="1467"/>
      <c r="O30" s="1467"/>
      <c r="P30" s="1467"/>
      <c r="Q30" s="1467"/>
      <c r="R30" s="1467"/>
      <c r="S30" s="1467"/>
      <c r="T30" s="1467"/>
      <c r="U30" s="1467"/>
      <c r="V30" s="1467"/>
      <c r="W30" s="1467"/>
      <c r="X30" s="1467"/>
      <c r="Y30" s="1467"/>
      <c r="Z30" s="1467"/>
      <c r="AA30" s="1467"/>
      <c r="AB30" s="1467"/>
      <c r="AC30" s="1467"/>
      <c r="AD30" s="1467"/>
      <c r="AE30" s="1467"/>
      <c r="AF30" s="1467"/>
      <c r="AG30" s="1467"/>
      <c r="AH30" s="1467"/>
      <c r="AI30" s="1467"/>
      <c r="AJ30" s="1467"/>
      <c r="AK30" s="1467"/>
      <c r="AL30" s="1467"/>
      <c r="AM30" s="1467"/>
      <c r="AN30" s="1467"/>
      <c r="AO30" s="1467"/>
      <c r="AP30" s="1467"/>
      <c r="AQ30" s="1467"/>
      <c r="AR30" s="1467"/>
      <c r="AS30" s="1467"/>
      <c r="AT30" s="1467"/>
      <c r="AU30" s="1467"/>
      <c r="AV30" s="1467"/>
      <c r="AW30" s="1467"/>
      <c r="AX30" s="1467"/>
      <c r="AY30" s="1467"/>
      <c r="AZ30" s="1467"/>
      <c r="BA30" s="1467"/>
      <c r="BB30" s="1467"/>
      <c r="BC30" s="1467"/>
      <c r="BD30" s="1467"/>
      <c r="BE30" s="1467"/>
      <c r="BF30" s="1467"/>
      <c r="BG30" s="1467"/>
    </row>
    <row r="31" spans="1:59" s="1468" customFormat="1" ht="30" outlineLevel="1">
      <c r="A31" s="1458" t="s">
        <v>810</v>
      </c>
      <c r="B31" s="1459" t="str">
        <f>[71]Мероприятия!B23</f>
        <v>Реконструкция надземного участка ТС на МКД №6 от У9 до У30</v>
      </c>
      <c r="C31" s="1460" t="s">
        <v>63</v>
      </c>
      <c r="D31" s="1461">
        <f>[71]Мероприятия!E23</f>
        <v>45535</v>
      </c>
      <c r="E31" s="1462">
        <f>[71]Мероприятия!F23</f>
        <v>1042.2375999999999</v>
      </c>
      <c r="F31" s="1469" t="s">
        <v>199</v>
      </c>
      <c r="G31" s="1467"/>
      <c r="H31" s="1467"/>
      <c r="I31" s="1467"/>
      <c r="J31" s="1467"/>
      <c r="K31" s="1471">
        <v>0</v>
      </c>
      <c r="L31" s="1466">
        <f t="shared" si="7"/>
        <v>1042.2375999999999</v>
      </c>
      <c r="M31" s="1467"/>
      <c r="N31" s="1467"/>
      <c r="O31" s="1467"/>
      <c r="P31" s="1467"/>
      <c r="Q31" s="1467"/>
      <c r="R31" s="1467"/>
      <c r="S31" s="1467"/>
      <c r="T31" s="1467"/>
      <c r="U31" s="1467"/>
      <c r="V31" s="1467"/>
      <c r="W31" s="1467"/>
      <c r="X31" s="1467"/>
      <c r="Y31" s="1467"/>
      <c r="Z31" s="1467"/>
      <c r="AA31" s="1467"/>
      <c r="AB31" s="1467"/>
      <c r="AC31" s="1467"/>
      <c r="AD31" s="1467"/>
      <c r="AE31" s="1467"/>
      <c r="AF31" s="1467"/>
      <c r="AG31" s="1467"/>
      <c r="AH31" s="1467"/>
      <c r="AI31" s="1467"/>
      <c r="AJ31" s="1467"/>
      <c r="AK31" s="1467"/>
      <c r="AL31" s="1467"/>
      <c r="AM31" s="1467"/>
      <c r="AN31" s="1467"/>
      <c r="AO31" s="1467"/>
      <c r="AP31" s="1467"/>
      <c r="AQ31" s="1467"/>
      <c r="AR31" s="1467"/>
      <c r="AS31" s="1467"/>
      <c r="AT31" s="1467"/>
      <c r="AU31" s="1467"/>
      <c r="AV31" s="1467"/>
      <c r="AW31" s="1467"/>
      <c r="AX31" s="1467"/>
      <c r="AY31" s="1467"/>
      <c r="AZ31" s="1467"/>
      <c r="BA31" s="1467"/>
      <c r="BB31" s="1467"/>
      <c r="BC31" s="1467"/>
      <c r="BD31" s="1467"/>
      <c r="BE31" s="1467"/>
      <c r="BF31" s="1467"/>
      <c r="BG31" s="1467"/>
    </row>
    <row r="32" spans="1:59" s="1468" customFormat="1" ht="30" outlineLevel="1">
      <c r="A32" s="1458" t="s">
        <v>811</v>
      </c>
      <c r="B32" s="1459" t="str">
        <f>[71]Мероприятия!B24</f>
        <v>Реконструкция подземного участка ТС на МКД №6 от У9 до У30</v>
      </c>
      <c r="C32" s="1460" t="s">
        <v>63</v>
      </c>
      <c r="D32" s="1461">
        <f>[71]Мероприятия!E24</f>
        <v>45535</v>
      </c>
      <c r="E32" s="1462">
        <f>[71]Мероприятия!F24</f>
        <v>252.15566999999999</v>
      </c>
      <c r="F32" s="1469" t="s">
        <v>199</v>
      </c>
      <c r="G32" s="1467"/>
      <c r="H32" s="1467"/>
      <c r="I32" s="1467"/>
      <c r="J32" s="1467"/>
      <c r="K32" s="1471">
        <v>0</v>
      </c>
      <c r="L32" s="1466">
        <f t="shared" si="7"/>
        <v>252.15566999999999</v>
      </c>
      <c r="M32" s="1467"/>
      <c r="N32" s="1467"/>
      <c r="O32" s="1467"/>
      <c r="P32" s="1467"/>
      <c r="Q32" s="1467"/>
      <c r="R32" s="1467"/>
      <c r="S32" s="1467"/>
      <c r="T32" s="1467"/>
      <c r="U32" s="1467"/>
      <c r="V32" s="1467"/>
      <c r="W32" s="1467"/>
      <c r="X32" s="1467"/>
      <c r="Y32" s="1467"/>
      <c r="Z32" s="1467"/>
      <c r="AA32" s="1467"/>
      <c r="AB32" s="1467"/>
      <c r="AC32" s="1467"/>
      <c r="AD32" s="1467"/>
      <c r="AE32" s="1467"/>
      <c r="AF32" s="1467"/>
      <c r="AG32" s="1467"/>
      <c r="AH32" s="1467"/>
      <c r="AI32" s="1467"/>
      <c r="AJ32" s="1467"/>
      <c r="AK32" s="1467"/>
      <c r="AL32" s="1467"/>
      <c r="AM32" s="1467"/>
      <c r="AN32" s="1467"/>
      <c r="AO32" s="1467"/>
      <c r="AP32" s="1467"/>
      <c r="AQ32" s="1467"/>
      <c r="AR32" s="1467"/>
      <c r="AS32" s="1467"/>
      <c r="AT32" s="1467"/>
      <c r="AU32" s="1467"/>
      <c r="AV32" s="1467"/>
      <c r="AW32" s="1467"/>
      <c r="AX32" s="1467"/>
      <c r="AY32" s="1467"/>
      <c r="AZ32" s="1467"/>
      <c r="BA32" s="1467"/>
      <c r="BB32" s="1467"/>
      <c r="BC32" s="1467"/>
      <c r="BD32" s="1467"/>
      <c r="BE32" s="1467"/>
      <c r="BF32" s="1467"/>
      <c r="BG32" s="1467"/>
    </row>
    <row r="33" spans="1:60" s="1468" customFormat="1" ht="45" outlineLevel="1">
      <c r="A33" s="1458" t="s">
        <v>812</v>
      </c>
      <c r="B33" s="1459" t="str">
        <f>[71]Мероприятия!B25</f>
        <v>Реконструкция надземного участка ТС на МКД №8,15,18,20,22 от У1А до У13 (замена тепловой изоляции)</v>
      </c>
      <c r="C33" s="1460" t="s">
        <v>63</v>
      </c>
      <c r="D33" s="1461">
        <f>[71]Мероприятия!E25</f>
        <v>45535</v>
      </c>
      <c r="E33" s="1462">
        <f>[71]Мероприятия!F25</f>
        <v>1229.4770000000001</v>
      </c>
      <c r="F33" s="1469" t="s">
        <v>199</v>
      </c>
      <c r="G33" s="1467"/>
      <c r="H33" s="1467"/>
      <c r="I33" s="1467"/>
      <c r="J33" s="1467"/>
      <c r="K33" s="1471">
        <v>0</v>
      </c>
      <c r="L33" s="1466">
        <f t="shared" si="7"/>
        <v>1229.4770000000001</v>
      </c>
      <c r="M33" s="1467"/>
      <c r="N33" s="1467"/>
      <c r="O33" s="1467"/>
      <c r="P33" s="1467"/>
      <c r="Q33" s="1467"/>
      <c r="R33" s="1467"/>
      <c r="S33" s="1467"/>
      <c r="T33" s="1467"/>
      <c r="U33" s="1467"/>
      <c r="V33" s="1467"/>
      <c r="W33" s="1467"/>
      <c r="X33" s="1467"/>
      <c r="Y33" s="1467"/>
      <c r="Z33" s="1467"/>
      <c r="AA33" s="1467"/>
      <c r="AB33" s="1467"/>
      <c r="AC33" s="1467"/>
      <c r="AD33" s="1467"/>
      <c r="AE33" s="1467"/>
      <c r="AF33" s="1467"/>
      <c r="AG33" s="1467"/>
      <c r="AH33" s="1467"/>
      <c r="AI33" s="1467"/>
      <c r="AJ33" s="1467"/>
      <c r="AK33" s="1467"/>
      <c r="AL33" s="1467"/>
      <c r="AM33" s="1467"/>
      <c r="AN33" s="1467"/>
      <c r="AO33" s="1467"/>
      <c r="AP33" s="1467"/>
      <c r="AQ33" s="1467"/>
      <c r="AR33" s="1467"/>
      <c r="AS33" s="1467"/>
      <c r="AT33" s="1467"/>
      <c r="AU33" s="1467"/>
      <c r="AV33" s="1467"/>
      <c r="AW33" s="1467"/>
      <c r="AX33" s="1467"/>
      <c r="AY33" s="1467"/>
      <c r="AZ33" s="1467"/>
      <c r="BA33" s="1467"/>
      <c r="BB33" s="1467"/>
      <c r="BC33" s="1467"/>
      <c r="BD33" s="1467"/>
      <c r="BE33" s="1467"/>
      <c r="BF33" s="1467"/>
      <c r="BG33" s="1467"/>
    </row>
    <row r="34" spans="1:60" s="1468" customFormat="1" ht="30" outlineLevel="1">
      <c r="A34" s="1458" t="s">
        <v>813</v>
      </c>
      <c r="B34" s="1459" t="str">
        <f>[71]Мероприятия!B26</f>
        <v>Реконструкция надземного участка ТС на МКД №8,15 от У13 до У19</v>
      </c>
      <c r="C34" s="1460" t="s">
        <v>63</v>
      </c>
      <c r="D34" s="1461">
        <f>[71]Мероприятия!E26</f>
        <v>45535</v>
      </c>
      <c r="E34" s="1462">
        <f>[71]Мероприятия!F26</f>
        <v>1126.8</v>
      </c>
      <c r="F34" s="1469" t="s">
        <v>199</v>
      </c>
      <c r="G34" s="1467"/>
      <c r="H34" s="1467"/>
      <c r="I34" s="1467"/>
      <c r="J34" s="1467"/>
      <c r="K34" s="1471">
        <v>0</v>
      </c>
      <c r="L34" s="1466">
        <f t="shared" si="7"/>
        <v>1126.8</v>
      </c>
      <c r="M34" s="1467"/>
      <c r="N34" s="1467"/>
      <c r="O34" s="1467"/>
      <c r="P34" s="1467"/>
      <c r="Q34" s="1467"/>
      <c r="R34" s="1467"/>
      <c r="S34" s="1467"/>
      <c r="T34" s="1467"/>
      <c r="U34" s="1467"/>
      <c r="V34" s="1467"/>
      <c r="W34" s="1467"/>
      <c r="X34" s="1467"/>
      <c r="Y34" s="1467"/>
      <c r="Z34" s="1467"/>
      <c r="AA34" s="1467"/>
      <c r="AB34" s="1467"/>
      <c r="AC34" s="1467"/>
      <c r="AD34" s="1467"/>
      <c r="AE34" s="1467"/>
      <c r="AF34" s="1467"/>
      <c r="AG34" s="1467"/>
      <c r="AH34" s="1467"/>
      <c r="AI34" s="1467"/>
      <c r="AJ34" s="1467"/>
      <c r="AK34" s="1467"/>
      <c r="AL34" s="1467"/>
      <c r="AM34" s="1467"/>
      <c r="AN34" s="1467"/>
      <c r="AO34" s="1467"/>
      <c r="AP34" s="1467"/>
      <c r="AQ34" s="1467"/>
      <c r="AR34" s="1467"/>
      <c r="AS34" s="1467"/>
      <c r="AT34" s="1467"/>
      <c r="AU34" s="1467"/>
      <c r="AV34" s="1467"/>
      <c r="AW34" s="1467"/>
      <c r="AX34" s="1467"/>
      <c r="AY34" s="1467"/>
      <c r="AZ34" s="1467"/>
      <c r="BA34" s="1467"/>
      <c r="BB34" s="1467"/>
      <c r="BC34" s="1467"/>
      <c r="BD34" s="1467"/>
      <c r="BE34" s="1467"/>
      <c r="BF34" s="1467"/>
      <c r="BG34" s="1467"/>
    </row>
    <row r="35" spans="1:60" s="1468" customFormat="1" ht="30" outlineLevel="1">
      <c r="A35" s="1458" t="s">
        <v>814</v>
      </c>
      <c r="B35" s="1459" t="str">
        <f>[71]Мероприятия!B27</f>
        <v>Реконструкция подземного участка ТС на МКД №8,15 от У17 до У18</v>
      </c>
      <c r="C35" s="1460" t="s">
        <v>63</v>
      </c>
      <c r="D35" s="1461">
        <f>[71]Мероприятия!E27</f>
        <v>45535</v>
      </c>
      <c r="E35" s="1462">
        <f>[71]Мероприятия!F27</f>
        <v>193.10599999999999</v>
      </c>
      <c r="F35" s="1469" t="s">
        <v>199</v>
      </c>
      <c r="G35" s="1467"/>
      <c r="H35" s="1467"/>
      <c r="I35" s="1467"/>
      <c r="J35" s="1467"/>
      <c r="K35" s="1471">
        <v>0</v>
      </c>
      <c r="L35" s="1466">
        <f t="shared" si="7"/>
        <v>193.10599999999999</v>
      </c>
      <c r="M35" s="1467"/>
      <c r="N35" s="1467"/>
      <c r="O35" s="1467"/>
      <c r="P35" s="1467"/>
      <c r="Q35" s="1467"/>
      <c r="R35" s="1467"/>
      <c r="S35" s="1467"/>
      <c r="T35" s="1467"/>
      <c r="U35" s="1467"/>
      <c r="V35" s="1467"/>
      <c r="W35" s="1467"/>
      <c r="X35" s="1467"/>
      <c r="Y35" s="1467"/>
      <c r="Z35" s="1467"/>
      <c r="AA35" s="1467"/>
      <c r="AB35" s="1467"/>
      <c r="AC35" s="1467"/>
      <c r="AD35" s="1467"/>
      <c r="AE35" s="1467"/>
      <c r="AF35" s="1467"/>
      <c r="AG35" s="1467"/>
      <c r="AH35" s="1467"/>
      <c r="AI35" s="1467"/>
      <c r="AJ35" s="1467"/>
      <c r="AK35" s="1467"/>
      <c r="AL35" s="1467"/>
      <c r="AM35" s="1467"/>
      <c r="AN35" s="1467"/>
      <c r="AO35" s="1467"/>
      <c r="AP35" s="1467"/>
      <c r="AQ35" s="1467"/>
      <c r="AR35" s="1467"/>
      <c r="AS35" s="1467"/>
      <c r="AT35" s="1467"/>
      <c r="AU35" s="1467"/>
      <c r="AV35" s="1467"/>
      <c r="AW35" s="1467"/>
      <c r="AX35" s="1467"/>
      <c r="AY35" s="1467"/>
      <c r="AZ35" s="1467"/>
      <c r="BA35" s="1467"/>
      <c r="BB35" s="1467"/>
      <c r="BC35" s="1467"/>
      <c r="BD35" s="1467"/>
      <c r="BE35" s="1467"/>
      <c r="BF35" s="1467"/>
      <c r="BG35" s="1467"/>
    </row>
    <row r="36" spans="1:60" s="1468" customFormat="1" ht="45" outlineLevel="1">
      <c r="A36" s="1458" t="s">
        <v>815</v>
      </c>
      <c r="B36" s="1459" t="str">
        <f>[71]Мероприятия!B28</f>
        <v>Реконструкция участка ТС на ДС от У81 до У82 (замена тепловой изоляции)</v>
      </c>
      <c r="C36" s="1460" t="s">
        <v>63</v>
      </c>
      <c r="D36" s="1461">
        <f>[71]Мероприятия!E28</f>
        <v>45535</v>
      </c>
      <c r="E36" s="1462">
        <f>[71]Мероприятия!F28</f>
        <v>199.10300000000001</v>
      </c>
      <c r="F36" s="1469" t="s">
        <v>199</v>
      </c>
      <c r="G36" s="1467"/>
      <c r="H36" s="1467"/>
      <c r="I36" s="1467"/>
      <c r="J36" s="1467"/>
      <c r="K36" s="1471">
        <v>0</v>
      </c>
      <c r="L36" s="1466">
        <f t="shared" si="7"/>
        <v>199.10300000000001</v>
      </c>
      <c r="M36" s="1467"/>
      <c r="N36" s="1467"/>
      <c r="O36" s="1467"/>
      <c r="P36" s="1467"/>
      <c r="Q36" s="1467"/>
      <c r="R36" s="1467"/>
      <c r="S36" s="1467"/>
      <c r="T36" s="1467"/>
      <c r="U36" s="1467"/>
      <c r="V36" s="1467"/>
      <c r="W36" s="1467"/>
      <c r="X36" s="1467"/>
      <c r="Y36" s="1467"/>
      <c r="Z36" s="1467"/>
      <c r="AA36" s="1467"/>
      <c r="AB36" s="1467"/>
      <c r="AC36" s="1467"/>
      <c r="AD36" s="1467"/>
      <c r="AE36" s="1467"/>
      <c r="AF36" s="1467"/>
      <c r="AG36" s="1467"/>
      <c r="AH36" s="1467"/>
      <c r="AI36" s="1467"/>
      <c r="AJ36" s="1467"/>
      <c r="AK36" s="1467"/>
      <c r="AL36" s="1467"/>
      <c r="AM36" s="1467"/>
      <c r="AN36" s="1467"/>
      <c r="AO36" s="1467"/>
      <c r="AP36" s="1467"/>
      <c r="AQ36" s="1467"/>
      <c r="AR36" s="1467"/>
      <c r="AS36" s="1467"/>
      <c r="AT36" s="1467"/>
      <c r="AU36" s="1467"/>
      <c r="AV36" s="1467"/>
      <c r="AW36" s="1467"/>
      <c r="AX36" s="1467"/>
      <c r="AY36" s="1467"/>
      <c r="AZ36" s="1467"/>
      <c r="BA36" s="1467"/>
      <c r="BB36" s="1467"/>
      <c r="BC36" s="1467"/>
      <c r="BD36" s="1467"/>
      <c r="BE36" s="1467"/>
      <c r="BF36" s="1467"/>
      <c r="BG36" s="1467"/>
    </row>
    <row r="37" spans="1:60">
      <c r="A37" s="211"/>
      <c r="B37" s="1459"/>
      <c r="C37" s="202"/>
      <c r="D37" s="202"/>
      <c r="E37" s="61"/>
      <c r="F37" s="203"/>
      <c r="G37" s="50"/>
      <c r="H37" s="1456"/>
      <c r="I37" s="201"/>
      <c r="J37" s="61"/>
      <c r="K37" s="61"/>
      <c r="L37" s="201">
        <f>G37</f>
        <v>0</v>
      </c>
      <c r="M37" s="201"/>
      <c r="N37" s="61"/>
      <c r="O37" s="20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50">
        <f t="shared" si="3"/>
        <v>0</v>
      </c>
    </row>
    <row r="38" spans="1:60" ht="31.5" customHeight="1">
      <c r="A38" s="61"/>
      <c r="B38" s="199" t="s">
        <v>155</v>
      </c>
      <c r="C38" s="61" t="s">
        <v>63</v>
      </c>
      <c r="D38" s="61"/>
      <c r="E38" s="50">
        <f>E39</f>
        <v>46350.540529999998</v>
      </c>
      <c r="F38" s="212"/>
      <c r="G38" s="50"/>
      <c r="H38" s="205"/>
      <c r="I38" s="205"/>
      <c r="J38" s="205">
        <f>SUM(J39)</f>
        <v>0</v>
      </c>
      <c r="K38" s="205">
        <f>SUM(K39)</f>
        <v>316.54175833333335</v>
      </c>
      <c r="L38" s="205">
        <f>SUM(L39)</f>
        <v>4077.3520843333336</v>
      </c>
      <c r="M38" s="205">
        <f t="shared" ref="M38:T38" si="9">SUM(M39)</f>
        <v>4635.0540529999998</v>
      </c>
      <c r="N38" s="205">
        <f t="shared" si="9"/>
        <v>4635.0540529999998</v>
      </c>
      <c r="O38" s="205">
        <f t="shared" si="9"/>
        <v>4635.0540529999998</v>
      </c>
      <c r="P38" s="205">
        <f t="shared" si="9"/>
        <v>4635.0540529999998</v>
      </c>
      <c r="Q38" s="205">
        <f t="shared" si="9"/>
        <v>4635.0540529999998</v>
      </c>
      <c r="R38" s="205">
        <f t="shared" si="9"/>
        <v>4635.0540529999998</v>
      </c>
      <c r="S38" s="205">
        <f t="shared" si="9"/>
        <v>4635.0540529999998</v>
      </c>
      <c r="T38" s="205">
        <f t="shared" si="9"/>
        <v>4635.0540529999998</v>
      </c>
      <c r="U38" s="205">
        <f>SUM(U39)</f>
        <v>4318.5122946666661</v>
      </c>
      <c r="V38" s="205">
        <f>SUM(V39)</f>
        <v>557.70196866666674</v>
      </c>
      <c r="W38" s="205">
        <f>SUM(W39)</f>
        <v>0</v>
      </c>
      <c r="X38" s="205">
        <f>SUM(X39)</f>
        <v>0</v>
      </c>
      <c r="Y38" s="205">
        <f t="shared" ref="Y38:BF38" si="10">SUM(Y39)</f>
        <v>0</v>
      </c>
      <c r="Z38" s="205">
        <f t="shared" si="10"/>
        <v>0</v>
      </c>
      <c r="AA38" s="205">
        <f t="shared" si="10"/>
        <v>0</v>
      </c>
      <c r="AB38" s="205">
        <f t="shared" si="10"/>
        <v>0</v>
      </c>
      <c r="AC38" s="205">
        <f t="shared" si="10"/>
        <v>0</v>
      </c>
      <c r="AD38" s="205">
        <f t="shared" si="10"/>
        <v>0</v>
      </c>
      <c r="AE38" s="205">
        <f t="shared" si="10"/>
        <v>0</v>
      </c>
      <c r="AF38" s="205">
        <f t="shared" si="10"/>
        <v>0</v>
      </c>
      <c r="AG38" s="205">
        <f t="shared" si="10"/>
        <v>0</v>
      </c>
      <c r="AH38" s="205">
        <f t="shared" si="10"/>
        <v>0</v>
      </c>
      <c r="AI38" s="205">
        <f t="shared" si="10"/>
        <v>0</v>
      </c>
      <c r="AJ38" s="205">
        <f t="shared" si="10"/>
        <v>0</v>
      </c>
      <c r="AK38" s="205">
        <f t="shared" si="10"/>
        <v>0</v>
      </c>
      <c r="AL38" s="205">
        <f t="shared" si="10"/>
        <v>0</v>
      </c>
      <c r="AM38" s="205">
        <f t="shared" si="10"/>
        <v>0</v>
      </c>
      <c r="AN38" s="205">
        <f t="shared" si="10"/>
        <v>0</v>
      </c>
      <c r="AO38" s="205">
        <f t="shared" si="10"/>
        <v>0</v>
      </c>
      <c r="AP38" s="205">
        <f t="shared" si="10"/>
        <v>0</v>
      </c>
      <c r="AQ38" s="205">
        <f t="shared" si="10"/>
        <v>0</v>
      </c>
      <c r="AR38" s="205">
        <f t="shared" si="10"/>
        <v>0</v>
      </c>
      <c r="AS38" s="205">
        <f t="shared" si="10"/>
        <v>0</v>
      </c>
      <c r="AT38" s="205">
        <f t="shared" si="10"/>
        <v>0</v>
      </c>
      <c r="AU38" s="205">
        <f t="shared" si="10"/>
        <v>0</v>
      </c>
      <c r="AV38" s="205">
        <f t="shared" si="10"/>
        <v>0</v>
      </c>
      <c r="AW38" s="205">
        <f t="shared" si="10"/>
        <v>0</v>
      </c>
      <c r="AX38" s="205">
        <f t="shared" si="10"/>
        <v>0</v>
      </c>
      <c r="AY38" s="205">
        <f t="shared" si="10"/>
        <v>0</v>
      </c>
      <c r="AZ38" s="205">
        <f t="shared" si="10"/>
        <v>0</v>
      </c>
      <c r="BA38" s="205">
        <f t="shared" si="10"/>
        <v>0</v>
      </c>
      <c r="BB38" s="205">
        <f t="shared" si="10"/>
        <v>0</v>
      </c>
      <c r="BC38" s="205">
        <f t="shared" si="10"/>
        <v>0</v>
      </c>
      <c r="BD38" s="205">
        <f t="shared" si="10"/>
        <v>0</v>
      </c>
      <c r="BE38" s="205">
        <f t="shared" si="10"/>
        <v>0</v>
      </c>
      <c r="BF38" s="205">
        <f t="shared" si="10"/>
        <v>0</v>
      </c>
      <c r="BG38" s="50">
        <f>SUM(H38:BF38)</f>
        <v>46350.540530000006</v>
      </c>
      <c r="BH38" s="3" t="b">
        <f>BG38=E11</f>
        <v>1</v>
      </c>
    </row>
    <row r="39" spans="1:60">
      <c r="A39" s="202">
        <v>1</v>
      </c>
      <c r="B39" s="199" t="s">
        <v>156</v>
      </c>
      <c r="C39" s="61" t="s">
        <v>63</v>
      </c>
      <c r="D39" s="61"/>
      <c r="E39" s="50">
        <f>E40+E41+E42</f>
        <v>46350.540529999998</v>
      </c>
      <c r="F39" s="212"/>
      <c r="G39" s="50"/>
      <c r="H39" s="205"/>
      <c r="I39" s="205"/>
      <c r="J39" s="50">
        <f>J40+J41+J42</f>
        <v>0</v>
      </c>
      <c r="K39" s="50">
        <f>K40+K41+K42</f>
        <v>316.54175833333335</v>
      </c>
      <c r="L39" s="50">
        <f t="shared" ref="L39:BF39" si="11">L40+L41+L42</f>
        <v>4077.3520843333336</v>
      </c>
      <c r="M39" s="50">
        <f t="shared" si="11"/>
        <v>4635.0540529999998</v>
      </c>
      <c r="N39" s="50">
        <f t="shared" si="11"/>
        <v>4635.0540529999998</v>
      </c>
      <c r="O39" s="50">
        <f t="shared" si="11"/>
        <v>4635.0540529999998</v>
      </c>
      <c r="P39" s="50">
        <f t="shared" si="11"/>
        <v>4635.0540529999998</v>
      </c>
      <c r="Q39" s="50">
        <f t="shared" si="11"/>
        <v>4635.0540529999998</v>
      </c>
      <c r="R39" s="50">
        <f t="shared" si="11"/>
        <v>4635.0540529999998</v>
      </c>
      <c r="S39" s="50">
        <f t="shared" si="11"/>
        <v>4635.0540529999998</v>
      </c>
      <c r="T39" s="50">
        <f t="shared" si="11"/>
        <v>4635.0540529999998</v>
      </c>
      <c r="U39" s="50">
        <f t="shared" si="11"/>
        <v>4318.5122946666661</v>
      </c>
      <c r="V39" s="50">
        <f t="shared" si="11"/>
        <v>557.70196866666674</v>
      </c>
      <c r="W39" s="50">
        <f t="shared" si="11"/>
        <v>0</v>
      </c>
      <c r="X39" s="50">
        <f t="shared" si="11"/>
        <v>0</v>
      </c>
      <c r="Y39" s="50">
        <f t="shared" si="11"/>
        <v>0</v>
      </c>
      <c r="Z39" s="50">
        <f t="shared" si="11"/>
        <v>0</v>
      </c>
      <c r="AA39" s="50">
        <f t="shared" si="11"/>
        <v>0</v>
      </c>
      <c r="AB39" s="50">
        <f t="shared" si="11"/>
        <v>0</v>
      </c>
      <c r="AC39" s="50">
        <f t="shared" si="11"/>
        <v>0</v>
      </c>
      <c r="AD39" s="50">
        <f t="shared" si="11"/>
        <v>0</v>
      </c>
      <c r="AE39" s="50">
        <f t="shared" si="11"/>
        <v>0</v>
      </c>
      <c r="AF39" s="50">
        <f t="shared" si="11"/>
        <v>0</v>
      </c>
      <c r="AG39" s="50">
        <f t="shared" si="11"/>
        <v>0</v>
      </c>
      <c r="AH39" s="50">
        <f t="shared" si="11"/>
        <v>0</v>
      </c>
      <c r="AI39" s="50">
        <f t="shared" si="11"/>
        <v>0</v>
      </c>
      <c r="AJ39" s="50">
        <f t="shared" si="11"/>
        <v>0</v>
      </c>
      <c r="AK39" s="50">
        <f t="shared" si="11"/>
        <v>0</v>
      </c>
      <c r="AL39" s="50">
        <f t="shared" si="11"/>
        <v>0</v>
      </c>
      <c r="AM39" s="50">
        <f t="shared" si="11"/>
        <v>0</v>
      </c>
      <c r="AN39" s="50">
        <f t="shared" si="11"/>
        <v>0</v>
      </c>
      <c r="AO39" s="50">
        <f t="shared" si="11"/>
        <v>0</v>
      </c>
      <c r="AP39" s="50">
        <f t="shared" si="11"/>
        <v>0</v>
      </c>
      <c r="AQ39" s="50">
        <f t="shared" si="11"/>
        <v>0</v>
      </c>
      <c r="AR39" s="50">
        <f t="shared" si="11"/>
        <v>0</v>
      </c>
      <c r="AS39" s="50">
        <f t="shared" si="11"/>
        <v>0</v>
      </c>
      <c r="AT39" s="50">
        <f t="shared" si="11"/>
        <v>0</v>
      </c>
      <c r="AU39" s="50">
        <f t="shared" si="11"/>
        <v>0</v>
      </c>
      <c r="AV39" s="50">
        <f t="shared" si="11"/>
        <v>0</v>
      </c>
      <c r="AW39" s="50">
        <f t="shared" si="11"/>
        <v>0</v>
      </c>
      <c r="AX39" s="50">
        <f t="shared" si="11"/>
        <v>0</v>
      </c>
      <c r="AY39" s="50">
        <f t="shared" si="11"/>
        <v>0</v>
      </c>
      <c r="AZ39" s="50">
        <f t="shared" si="11"/>
        <v>0</v>
      </c>
      <c r="BA39" s="50">
        <f t="shared" si="11"/>
        <v>0</v>
      </c>
      <c r="BB39" s="50">
        <f t="shared" si="11"/>
        <v>0</v>
      </c>
      <c r="BC39" s="50">
        <f t="shared" si="11"/>
        <v>0</v>
      </c>
      <c r="BD39" s="50">
        <f t="shared" si="11"/>
        <v>0</v>
      </c>
      <c r="BE39" s="50">
        <f t="shared" si="11"/>
        <v>0</v>
      </c>
      <c r="BF39" s="50">
        <f t="shared" si="11"/>
        <v>0</v>
      </c>
      <c r="BG39" s="50">
        <f>SUM(H39:BF39)</f>
        <v>46350.540530000006</v>
      </c>
      <c r="BH39" s="3">
        <f>E11</f>
        <v>46350.540530000013</v>
      </c>
    </row>
    <row r="40" spans="1:60" s="182" customFormat="1">
      <c r="A40" s="213" t="s">
        <v>194</v>
      </c>
      <c r="B40" s="214" t="s">
        <v>816</v>
      </c>
      <c r="C40" s="215"/>
      <c r="D40" s="215"/>
      <c r="E40" s="216">
        <f>SUM(J40:AH40)</f>
        <v>32116.316000000003</v>
      </c>
      <c r="F40" s="217" t="s">
        <v>797</v>
      </c>
      <c r="G40" s="216"/>
      <c r="H40" s="216"/>
      <c r="I40" s="216"/>
      <c r="J40" s="216">
        <f>J43</f>
        <v>0</v>
      </c>
      <c r="K40" s="216">
        <f t="shared" ref="K40:BF40" si="12">SUMIF($F43:$F57,$F$40,K43:K57)</f>
        <v>267.63596666666666</v>
      </c>
      <c r="L40" s="216">
        <f t="shared" si="12"/>
        <v>3211.6316000000002</v>
      </c>
      <c r="M40" s="216">
        <f t="shared" si="12"/>
        <v>3211.6316000000002</v>
      </c>
      <c r="N40" s="216">
        <f t="shared" si="12"/>
        <v>3211.6316000000002</v>
      </c>
      <c r="O40" s="216">
        <f t="shared" si="12"/>
        <v>3211.6316000000002</v>
      </c>
      <c r="P40" s="216">
        <f t="shared" si="12"/>
        <v>3211.6316000000002</v>
      </c>
      <c r="Q40" s="216">
        <f t="shared" si="12"/>
        <v>3211.6316000000002</v>
      </c>
      <c r="R40" s="216">
        <f t="shared" si="12"/>
        <v>3211.6316000000002</v>
      </c>
      <c r="S40" s="216">
        <f t="shared" si="12"/>
        <v>3211.6316000000002</v>
      </c>
      <c r="T40" s="216">
        <f t="shared" si="12"/>
        <v>3211.6316000000002</v>
      </c>
      <c r="U40" s="216">
        <f t="shared" si="12"/>
        <v>2943.995633333333</v>
      </c>
      <c r="V40" s="216">
        <f t="shared" si="12"/>
        <v>0</v>
      </c>
      <c r="W40" s="216">
        <f t="shared" si="12"/>
        <v>0</v>
      </c>
      <c r="X40" s="216">
        <f t="shared" si="12"/>
        <v>0</v>
      </c>
      <c r="Y40" s="216">
        <f t="shared" si="12"/>
        <v>0</v>
      </c>
      <c r="Z40" s="216">
        <f t="shared" si="12"/>
        <v>0</v>
      </c>
      <c r="AA40" s="216">
        <f t="shared" si="12"/>
        <v>0</v>
      </c>
      <c r="AB40" s="216">
        <f t="shared" si="12"/>
        <v>0</v>
      </c>
      <c r="AC40" s="216">
        <f t="shared" si="12"/>
        <v>0</v>
      </c>
      <c r="AD40" s="216">
        <f t="shared" si="12"/>
        <v>0</v>
      </c>
      <c r="AE40" s="216">
        <f t="shared" si="12"/>
        <v>0</v>
      </c>
      <c r="AF40" s="216">
        <f t="shared" si="12"/>
        <v>0</v>
      </c>
      <c r="AG40" s="216">
        <f t="shared" si="12"/>
        <v>0</v>
      </c>
      <c r="AH40" s="216">
        <f t="shared" si="12"/>
        <v>0</v>
      </c>
      <c r="AI40" s="216">
        <f t="shared" si="12"/>
        <v>0</v>
      </c>
      <c r="AJ40" s="216">
        <f t="shared" si="12"/>
        <v>0</v>
      </c>
      <c r="AK40" s="216">
        <f t="shared" si="12"/>
        <v>0</v>
      </c>
      <c r="AL40" s="216">
        <f t="shared" si="12"/>
        <v>0</v>
      </c>
      <c r="AM40" s="216">
        <f t="shared" si="12"/>
        <v>0</v>
      </c>
      <c r="AN40" s="216">
        <f t="shared" si="12"/>
        <v>0</v>
      </c>
      <c r="AO40" s="216">
        <f t="shared" si="12"/>
        <v>0</v>
      </c>
      <c r="AP40" s="216">
        <f t="shared" si="12"/>
        <v>0</v>
      </c>
      <c r="AQ40" s="216">
        <f t="shared" si="12"/>
        <v>0</v>
      </c>
      <c r="AR40" s="216">
        <f t="shared" si="12"/>
        <v>0</v>
      </c>
      <c r="AS40" s="216">
        <f t="shared" si="12"/>
        <v>0</v>
      </c>
      <c r="AT40" s="216">
        <f t="shared" si="12"/>
        <v>0</v>
      </c>
      <c r="AU40" s="216">
        <f t="shared" si="12"/>
        <v>0</v>
      </c>
      <c r="AV40" s="216">
        <f t="shared" si="12"/>
        <v>0</v>
      </c>
      <c r="AW40" s="216">
        <f t="shared" si="12"/>
        <v>0</v>
      </c>
      <c r="AX40" s="216">
        <f t="shared" si="12"/>
        <v>0</v>
      </c>
      <c r="AY40" s="216">
        <f t="shared" si="12"/>
        <v>0</v>
      </c>
      <c r="AZ40" s="216">
        <f t="shared" si="12"/>
        <v>0</v>
      </c>
      <c r="BA40" s="216">
        <f t="shared" si="12"/>
        <v>0</v>
      </c>
      <c r="BB40" s="216">
        <f t="shared" si="12"/>
        <v>0</v>
      </c>
      <c r="BC40" s="216">
        <f t="shared" si="12"/>
        <v>0</v>
      </c>
      <c r="BD40" s="216">
        <f t="shared" si="12"/>
        <v>0</v>
      </c>
      <c r="BE40" s="216">
        <f t="shared" si="12"/>
        <v>0</v>
      </c>
      <c r="BF40" s="216">
        <f t="shared" si="12"/>
        <v>0</v>
      </c>
      <c r="BG40" s="216">
        <f>SUM(H40:BF40)</f>
        <v>32116.316000000003</v>
      </c>
    </row>
    <row r="41" spans="1:60" s="1475" customFormat="1">
      <c r="A41" s="1472"/>
      <c r="B41" s="1473" t="s">
        <v>817</v>
      </c>
      <c r="C41" s="201"/>
      <c r="D41" s="201"/>
      <c r="E41" s="205">
        <f>SUM(J41:AH41)</f>
        <v>1841.4930000000002</v>
      </c>
      <c r="F41" s="1474" t="s">
        <v>818</v>
      </c>
      <c r="G41" s="205"/>
      <c r="H41" s="205"/>
      <c r="I41" s="205"/>
      <c r="J41" s="205"/>
      <c r="K41" s="205">
        <f>SUMIF($F43:$F67,$F$41,K43:K67)</f>
        <v>15.345775</v>
      </c>
      <c r="L41" s="205">
        <f t="shared" ref="L41:BF41" si="13">SUMIF($F43:$F67,$F$41,L43:L67)</f>
        <v>184.14929999999998</v>
      </c>
      <c r="M41" s="205">
        <f t="shared" si="13"/>
        <v>184.14929999999998</v>
      </c>
      <c r="N41" s="205">
        <f t="shared" si="13"/>
        <v>184.14929999999998</v>
      </c>
      <c r="O41" s="205">
        <f t="shared" si="13"/>
        <v>184.14929999999998</v>
      </c>
      <c r="P41" s="205">
        <f t="shared" si="13"/>
        <v>184.14929999999998</v>
      </c>
      <c r="Q41" s="205">
        <f t="shared" si="13"/>
        <v>184.14929999999998</v>
      </c>
      <c r="R41" s="205">
        <f t="shared" si="13"/>
        <v>184.14929999999998</v>
      </c>
      <c r="S41" s="205">
        <f t="shared" si="13"/>
        <v>184.14929999999998</v>
      </c>
      <c r="T41" s="205">
        <f t="shared" si="13"/>
        <v>184.14929999999998</v>
      </c>
      <c r="U41" s="205">
        <f t="shared" si="13"/>
        <v>168.80352500000001</v>
      </c>
      <c r="V41" s="205">
        <f t="shared" si="13"/>
        <v>0</v>
      </c>
      <c r="W41" s="205">
        <f t="shared" si="13"/>
        <v>0</v>
      </c>
      <c r="X41" s="205">
        <f t="shared" si="13"/>
        <v>0</v>
      </c>
      <c r="Y41" s="205">
        <f t="shared" si="13"/>
        <v>0</v>
      </c>
      <c r="Z41" s="205">
        <f t="shared" si="13"/>
        <v>0</v>
      </c>
      <c r="AA41" s="205">
        <f t="shared" si="13"/>
        <v>0</v>
      </c>
      <c r="AB41" s="205">
        <f t="shared" si="13"/>
        <v>0</v>
      </c>
      <c r="AC41" s="205">
        <f t="shared" si="13"/>
        <v>0</v>
      </c>
      <c r="AD41" s="205">
        <f t="shared" si="13"/>
        <v>0</v>
      </c>
      <c r="AE41" s="205">
        <f t="shared" si="13"/>
        <v>0</v>
      </c>
      <c r="AF41" s="205">
        <f t="shared" si="13"/>
        <v>0</v>
      </c>
      <c r="AG41" s="205">
        <f t="shared" si="13"/>
        <v>0</v>
      </c>
      <c r="AH41" s="205">
        <f t="shared" si="13"/>
        <v>0</v>
      </c>
      <c r="AI41" s="205">
        <f t="shared" si="13"/>
        <v>0</v>
      </c>
      <c r="AJ41" s="205">
        <f t="shared" si="13"/>
        <v>0</v>
      </c>
      <c r="AK41" s="205">
        <f t="shared" si="13"/>
        <v>0</v>
      </c>
      <c r="AL41" s="205">
        <f t="shared" si="13"/>
        <v>0</v>
      </c>
      <c r="AM41" s="205">
        <f t="shared" si="13"/>
        <v>0</v>
      </c>
      <c r="AN41" s="205">
        <f t="shared" si="13"/>
        <v>0</v>
      </c>
      <c r="AO41" s="205">
        <f t="shared" si="13"/>
        <v>0</v>
      </c>
      <c r="AP41" s="205">
        <f t="shared" si="13"/>
        <v>0</v>
      </c>
      <c r="AQ41" s="205">
        <f t="shared" si="13"/>
        <v>0</v>
      </c>
      <c r="AR41" s="205">
        <f t="shared" si="13"/>
        <v>0</v>
      </c>
      <c r="AS41" s="205">
        <f t="shared" si="13"/>
        <v>0</v>
      </c>
      <c r="AT41" s="205">
        <f t="shared" si="13"/>
        <v>0</v>
      </c>
      <c r="AU41" s="205">
        <f t="shared" si="13"/>
        <v>0</v>
      </c>
      <c r="AV41" s="205">
        <f t="shared" si="13"/>
        <v>0</v>
      </c>
      <c r="AW41" s="205">
        <f t="shared" si="13"/>
        <v>0</v>
      </c>
      <c r="AX41" s="205">
        <f t="shared" si="13"/>
        <v>0</v>
      </c>
      <c r="AY41" s="205">
        <f t="shared" si="13"/>
        <v>0</v>
      </c>
      <c r="AZ41" s="205">
        <f t="shared" si="13"/>
        <v>0</v>
      </c>
      <c r="BA41" s="205">
        <f t="shared" si="13"/>
        <v>0</v>
      </c>
      <c r="BB41" s="205">
        <f t="shared" si="13"/>
        <v>0</v>
      </c>
      <c r="BC41" s="205">
        <f t="shared" si="13"/>
        <v>0</v>
      </c>
      <c r="BD41" s="205">
        <f t="shared" si="13"/>
        <v>0</v>
      </c>
      <c r="BE41" s="205">
        <f t="shared" si="13"/>
        <v>0</v>
      </c>
      <c r="BF41" s="205">
        <f t="shared" si="13"/>
        <v>0</v>
      </c>
      <c r="BG41" s="205">
        <f>SUM(H41:BF41)</f>
        <v>1841.4930000000002</v>
      </c>
      <c r="BH41" s="1475" t="b">
        <f>BG41=E26</f>
        <v>0</v>
      </c>
    </row>
    <row r="42" spans="1:60" s="1481" customFormat="1">
      <c r="A42" s="1476" t="s">
        <v>196</v>
      </c>
      <c r="B42" s="1477" t="s">
        <v>197</v>
      </c>
      <c r="C42" s="1478"/>
      <c r="D42" s="1478"/>
      <c r="E42" s="1479">
        <f>SUM(J42:AH42)</f>
        <v>12392.731530000001</v>
      </c>
      <c r="F42" s="1480" t="s">
        <v>199</v>
      </c>
      <c r="G42" s="1479"/>
      <c r="H42" s="1479"/>
      <c r="I42" s="1479"/>
      <c r="J42" s="1479">
        <f>J44</f>
        <v>0</v>
      </c>
      <c r="K42" s="1479">
        <f>SUMIF($F43:$F67,$F$42,K43:K67)</f>
        <v>33.560016666666669</v>
      </c>
      <c r="L42" s="1479">
        <f t="shared" ref="L42:BF42" si="14">SUMIF($F43:$F67,$F$42,L43:L67)</f>
        <v>681.57118433333324</v>
      </c>
      <c r="M42" s="1479">
        <f t="shared" si="14"/>
        <v>1239.2731530000001</v>
      </c>
      <c r="N42" s="1479">
        <f t="shared" si="14"/>
        <v>1239.2731530000001</v>
      </c>
      <c r="O42" s="1479">
        <f t="shared" si="14"/>
        <v>1239.2731530000001</v>
      </c>
      <c r="P42" s="1479">
        <f t="shared" si="14"/>
        <v>1239.2731530000001</v>
      </c>
      <c r="Q42" s="1479">
        <f t="shared" si="14"/>
        <v>1239.2731530000001</v>
      </c>
      <c r="R42" s="1479">
        <f t="shared" si="14"/>
        <v>1239.2731530000001</v>
      </c>
      <c r="S42" s="1479">
        <f t="shared" si="14"/>
        <v>1239.2731530000001</v>
      </c>
      <c r="T42" s="1479">
        <f t="shared" si="14"/>
        <v>1239.2731530000001</v>
      </c>
      <c r="U42" s="1479">
        <f t="shared" si="14"/>
        <v>1205.7131363333335</v>
      </c>
      <c r="V42" s="1479">
        <f t="shared" si="14"/>
        <v>557.70196866666674</v>
      </c>
      <c r="W42" s="1479">
        <f t="shared" si="14"/>
        <v>0</v>
      </c>
      <c r="X42" s="1479">
        <f t="shared" si="14"/>
        <v>0</v>
      </c>
      <c r="Y42" s="1479">
        <f t="shared" si="14"/>
        <v>0</v>
      </c>
      <c r="Z42" s="1479">
        <f t="shared" si="14"/>
        <v>0</v>
      </c>
      <c r="AA42" s="1479">
        <f t="shared" si="14"/>
        <v>0</v>
      </c>
      <c r="AB42" s="1479">
        <f t="shared" si="14"/>
        <v>0</v>
      </c>
      <c r="AC42" s="1479">
        <f t="shared" si="14"/>
        <v>0</v>
      </c>
      <c r="AD42" s="1479">
        <f t="shared" si="14"/>
        <v>0</v>
      </c>
      <c r="AE42" s="1479">
        <f t="shared" si="14"/>
        <v>0</v>
      </c>
      <c r="AF42" s="1479">
        <f t="shared" si="14"/>
        <v>0</v>
      </c>
      <c r="AG42" s="1479">
        <f t="shared" si="14"/>
        <v>0</v>
      </c>
      <c r="AH42" s="1479">
        <f t="shared" si="14"/>
        <v>0</v>
      </c>
      <c r="AI42" s="1479">
        <f t="shared" si="14"/>
        <v>0</v>
      </c>
      <c r="AJ42" s="1479">
        <f t="shared" si="14"/>
        <v>0</v>
      </c>
      <c r="AK42" s="1479">
        <f t="shared" si="14"/>
        <v>0</v>
      </c>
      <c r="AL42" s="1479">
        <f t="shared" si="14"/>
        <v>0</v>
      </c>
      <c r="AM42" s="1479">
        <f t="shared" si="14"/>
        <v>0</v>
      </c>
      <c r="AN42" s="1479">
        <f t="shared" si="14"/>
        <v>0</v>
      </c>
      <c r="AO42" s="1479">
        <f t="shared" si="14"/>
        <v>0</v>
      </c>
      <c r="AP42" s="1479">
        <f t="shared" si="14"/>
        <v>0</v>
      </c>
      <c r="AQ42" s="1479">
        <f t="shared" si="14"/>
        <v>0</v>
      </c>
      <c r="AR42" s="1479">
        <f t="shared" si="14"/>
        <v>0</v>
      </c>
      <c r="AS42" s="1479">
        <f t="shared" si="14"/>
        <v>0</v>
      </c>
      <c r="AT42" s="1479">
        <f t="shared" si="14"/>
        <v>0</v>
      </c>
      <c r="AU42" s="1479">
        <f t="shared" si="14"/>
        <v>0</v>
      </c>
      <c r="AV42" s="1479">
        <f t="shared" si="14"/>
        <v>0</v>
      </c>
      <c r="AW42" s="1479">
        <f t="shared" si="14"/>
        <v>0</v>
      </c>
      <c r="AX42" s="1479">
        <f t="shared" si="14"/>
        <v>0</v>
      </c>
      <c r="AY42" s="1479">
        <f t="shared" si="14"/>
        <v>0</v>
      </c>
      <c r="AZ42" s="1479">
        <f t="shared" si="14"/>
        <v>0</v>
      </c>
      <c r="BA42" s="1479">
        <f t="shared" si="14"/>
        <v>0</v>
      </c>
      <c r="BB42" s="1479">
        <f t="shared" si="14"/>
        <v>0</v>
      </c>
      <c r="BC42" s="1479">
        <f t="shared" si="14"/>
        <v>0</v>
      </c>
      <c r="BD42" s="1479">
        <f t="shared" si="14"/>
        <v>0</v>
      </c>
      <c r="BE42" s="1479">
        <f t="shared" si="14"/>
        <v>0</v>
      </c>
      <c r="BF42" s="1479">
        <f t="shared" si="14"/>
        <v>0</v>
      </c>
      <c r="BG42" s="1479">
        <f t="shared" si="3"/>
        <v>12392.731530000001</v>
      </c>
    </row>
    <row r="43" spans="1:60" ht="30">
      <c r="A43" s="211" t="s">
        <v>194</v>
      </c>
      <c r="B43" s="199" t="str">
        <f>B12</f>
        <v>Строительство БМК мощностью 3,295 Гкал/ч (3,775 МВт)</v>
      </c>
      <c r="C43" s="61"/>
      <c r="D43" s="1482">
        <f>D12</f>
        <v>45260</v>
      </c>
      <c r="E43" s="50"/>
      <c r="F43" s="212" t="str">
        <f>F40</f>
        <v>Кбмк</v>
      </c>
      <c r="G43" s="50"/>
      <c r="H43" s="205"/>
      <c r="I43" s="205"/>
      <c r="J43" s="205"/>
      <c r="K43" s="1483">
        <f>$E12/(10*12)*1</f>
        <v>252.88426666666666</v>
      </c>
      <c r="L43" s="1483">
        <f t="shared" ref="L43:U58" si="15">$E12/(10*12)*12</f>
        <v>3034.6111999999998</v>
      </c>
      <c r="M43" s="1483">
        <f t="shared" si="15"/>
        <v>3034.6111999999998</v>
      </c>
      <c r="N43" s="1483">
        <f t="shared" si="15"/>
        <v>3034.6111999999998</v>
      </c>
      <c r="O43" s="1483">
        <f t="shared" si="15"/>
        <v>3034.6111999999998</v>
      </c>
      <c r="P43" s="1483">
        <f t="shared" si="15"/>
        <v>3034.6111999999998</v>
      </c>
      <c r="Q43" s="1483">
        <f t="shared" si="15"/>
        <v>3034.6111999999998</v>
      </c>
      <c r="R43" s="1483">
        <f t="shared" si="15"/>
        <v>3034.6111999999998</v>
      </c>
      <c r="S43" s="1483">
        <f t="shared" si="15"/>
        <v>3034.6111999999998</v>
      </c>
      <c r="T43" s="1483">
        <f t="shared" si="15"/>
        <v>3034.6111999999998</v>
      </c>
      <c r="U43" s="1483">
        <f>$E12/(10*12)*11</f>
        <v>2781.7269333333334</v>
      </c>
      <c r="V43" s="1484"/>
      <c r="W43" s="113"/>
      <c r="X43" s="113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>
        <f t="shared" si="3"/>
        <v>30346.111999999994</v>
      </c>
      <c r="BH43" s="3" t="b">
        <f t="shared" ref="BH43:BH67" si="16">E12=BG43</f>
        <v>1</v>
      </c>
    </row>
    <row r="44" spans="1:60" ht="30">
      <c r="A44" s="211" t="s">
        <v>196</v>
      </c>
      <c r="B44" s="199" t="str">
        <f t="shared" ref="B44:B67" si="17">B13</f>
        <v>Строительство скважины для водоснабжения БМК</v>
      </c>
      <c r="C44" s="61"/>
      <c r="D44" s="1482">
        <f t="shared" ref="D44:D67" si="18">D13</f>
        <v>45260</v>
      </c>
      <c r="E44" s="50"/>
      <c r="F44" s="212" t="str">
        <f>F43</f>
        <v>Кбмк</v>
      </c>
      <c r="G44" s="50"/>
      <c r="H44" s="205"/>
      <c r="I44" s="205"/>
      <c r="J44" s="205"/>
      <c r="K44" s="1483">
        <f t="shared" ref="K44:K54" si="19">$E13/(10*12)*1</f>
        <v>2.3325166666666663</v>
      </c>
      <c r="L44" s="1483">
        <f t="shared" si="15"/>
        <v>27.990199999999994</v>
      </c>
      <c r="M44" s="1483">
        <f t="shared" si="15"/>
        <v>27.990199999999994</v>
      </c>
      <c r="N44" s="1483">
        <f t="shared" si="15"/>
        <v>27.990199999999994</v>
      </c>
      <c r="O44" s="1483">
        <f t="shared" si="15"/>
        <v>27.990199999999994</v>
      </c>
      <c r="P44" s="1483">
        <f t="shared" si="15"/>
        <v>27.990199999999994</v>
      </c>
      <c r="Q44" s="1483">
        <f t="shared" si="15"/>
        <v>27.990199999999994</v>
      </c>
      <c r="R44" s="1483">
        <f t="shared" si="15"/>
        <v>27.990199999999994</v>
      </c>
      <c r="S44" s="1483">
        <f t="shared" si="15"/>
        <v>27.990199999999994</v>
      </c>
      <c r="T44" s="1483">
        <f t="shared" si="15"/>
        <v>27.990199999999994</v>
      </c>
      <c r="U44" s="1483">
        <f t="shared" ref="U44:U54" si="20">$E13/(10*12)*11</f>
        <v>25.657683333333331</v>
      </c>
      <c r="V44" s="1484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50">
        <f t="shared" si="3"/>
        <v>279.90199999999993</v>
      </c>
      <c r="BH44" s="3" t="b">
        <f t="shared" si="16"/>
        <v>1</v>
      </c>
    </row>
    <row r="45" spans="1:60" ht="30">
      <c r="A45" s="211" t="s">
        <v>198</v>
      </c>
      <c r="B45" s="199" t="str">
        <f t="shared" si="17"/>
        <v>Строительство дренажного колодца БМК</v>
      </c>
      <c r="C45" s="61"/>
      <c r="D45" s="1482">
        <f t="shared" si="18"/>
        <v>45260</v>
      </c>
      <c r="E45" s="50"/>
      <c r="F45" s="212" t="str">
        <f>F44</f>
        <v>Кбмк</v>
      </c>
      <c r="G45" s="50"/>
      <c r="H45" s="205"/>
      <c r="I45" s="205"/>
      <c r="J45" s="205"/>
      <c r="K45" s="1483">
        <f t="shared" si="19"/>
        <v>2.0848</v>
      </c>
      <c r="L45" s="1483">
        <f t="shared" si="15"/>
        <v>25.017600000000002</v>
      </c>
      <c r="M45" s="1483">
        <f t="shared" si="15"/>
        <v>25.017600000000002</v>
      </c>
      <c r="N45" s="1483">
        <f t="shared" si="15"/>
        <v>25.017600000000002</v>
      </c>
      <c r="O45" s="1483">
        <f t="shared" si="15"/>
        <v>25.017600000000002</v>
      </c>
      <c r="P45" s="1483">
        <f t="shared" si="15"/>
        <v>25.017600000000002</v>
      </c>
      <c r="Q45" s="1483">
        <f t="shared" si="15"/>
        <v>25.017600000000002</v>
      </c>
      <c r="R45" s="1483">
        <f t="shared" si="15"/>
        <v>25.017600000000002</v>
      </c>
      <c r="S45" s="1483">
        <f t="shared" si="15"/>
        <v>25.017600000000002</v>
      </c>
      <c r="T45" s="1483">
        <f t="shared" si="15"/>
        <v>25.017600000000002</v>
      </c>
      <c r="U45" s="1483">
        <f t="shared" si="20"/>
        <v>22.9328</v>
      </c>
      <c r="V45" s="1484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50">
        <f t="shared" si="3"/>
        <v>250.17600000000004</v>
      </c>
      <c r="BH45" s="3" t="b">
        <f t="shared" si="16"/>
        <v>1</v>
      </c>
    </row>
    <row r="46" spans="1:60" ht="60">
      <c r="A46" s="211" t="s">
        <v>525</v>
      </c>
      <c r="B46" s="199" t="str">
        <f t="shared" si="17"/>
        <v>Строительство сетей газоснабжения с целью подключения  блочно-модульной котельной к существующему газопроводу</v>
      </c>
      <c r="C46" s="61"/>
      <c r="D46" s="1482">
        <f t="shared" si="18"/>
        <v>45260</v>
      </c>
      <c r="E46" s="50"/>
      <c r="F46" s="212" t="str">
        <f>F45</f>
        <v>Кбмк</v>
      </c>
      <c r="G46" s="50"/>
      <c r="H46" s="205"/>
      <c r="I46" s="205"/>
      <c r="J46" s="205"/>
      <c r="K46" s="1483">
        <f t="shared" si="19"/>
        <v>0.11133333333333333</v>
      </c>
      <c r="L46" s="1483">
        <f t="shared" si="15"/>
        <v>1.3359999999999999</v>
      </c>
      <c r="M46" s="1483">
        <f t="shared" si="15"/>
        <v>1.3359999999999999</v>
      </c>
      <c r="N46" s="1483">
        <f t="shared" si="15"/>
        <v>1.3359999999999999</v>
      </c>
      <c r="O46" s="1483">
        <f t="shared" si="15"/>
        <v>1.3359999999999999</v>
      </c>
      <c r="P46" s="1483">
        <f t="shared" si="15"/>
        <v>1.3359999999999999</v>
      </c>
      <c r="Q46" s="1483">
        <f t="shared" si="15"/>
        <v>1.3359999999999999</v>
      </c>
      <c r="R46" s="1483">
        <f t="shared" si="15"/>
        <v>1.3359999999999999</v>
      </c>
      <c r="S46" s="1483">
        <f t="shared" si="15"/>
        <v>1.3359999999999999</v>
      </c>
      <c r="T46" s="1483">
        <f t="shared" si="15"/>
        <v>1.3359999999999999</v>
      </c>
      <c r="U46" s="1483">
        <f t="shared" si="20"/>
        <v>1.2246666666666666</v>
      </c>
      <c r="V46" s="1484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50">
        <f t="shared" si="3"/>
        <v>13.360000000000001</v>
      </c>
      <c r="BH46" s="3" t="b">
        <f t="shared" si="16"/>
        <v>1</v>
      </c>
    </row>
    <row r="47" spans="1:60" ht="60">
      <c r="A47" s="211" t="s">
        <v>96</v>
      </c>
      <c r="B47" s="199" t="str">
        <f t="shared" si="17"/>
        <v xml:space="preserve">Строительство сетей электроснабжения сцелью подключения  блочно-модульной котельной </v>
      </c>
      <c r="C47" s="61"/>
      <c r="D47" s="1482">
        <f t="shared" si="18"/>
        <v>45260</v>
      </c>
      <c r="E47" s="50"/>
      <c r="F47" s="212" t="str">
        <f>F46</f>
        <v>Кбмк</v>
      </c>
      <c r="G47" s="50"/>
      <c r="H47" s="205"/>
      <c r="I47" s="205"/>
      <c r="J47" s="205"/>
      <c r="K47" s="1483">
        <f t="shared" si="19"/>
        <v>0.25524999999999998</v>
      </c>
      <c r="L47" s="1483">
        <f t="shared" si="15"/>
        <v>3.0629999999999997</v>
      </c>
      <c r="M47" s="1483">
        <f t="shared" si="15"/>
        <v>3.0629999999999997</v>
      </c>
      <c r="N47" s="1483">
        <f t="shared" si="15"/>
        <v>3.0629999999999997</v>
      </c>
      <c r="O47" s="1483">
        <f t="shared" si="15"/>
        <v>3.0629999999999997</v>
      </c>
      <c r="P47" s="1483">
        <f t="shared" si="15"/>
        <v>3.0629999999999997</v>
      </c>
      <c r="Q47" s="1483">
        <f t="shared" si="15"/>
        <v>3.0629999999999997</v>
      </c>
      <c r="R47" s="1483">
        <f t="shared" si="15"/>
        <v>3.0629999999999997</v>
      </c>
      <c r="S47" s="1483">
        <f t="shared" si="15"/>
        <v>3.0629999999999997</v>
      </c>
      <c r="T47" s="1483">
        <f t="shared" si="15"/>
        <v>3.0629999999999997</v>
      </c>
      <c r="U47" s="1483">
        <f t="shared" si="20"/>
        <v>2.8077499999999995</v>
      </c>
      <c r="V47" s="1484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50">
        <f t="shared" si="3"/>
        <v>30.629999999999992</v>
      </c>
      <c r="BH47" s="3" t="b">
        <f t="shared" si="16"/>
        <v>1</v>
      </c>
    </row>
    <row r="48" spans="1:60" ht="75">
      <c r="A48" s="211" t="s">
        <v>528</v>
      </c>
      <c r="B48" s="199" t="str">
        <f t="shared" si="17"/>
        <v>Строительство системы резервного  электроснабжения: монтаж дизель-генератора для резервирования основного источника электроснабжения</v>
      </c>
      <c r="C48" s="61"/>
      <c r="D48" s="1482">
        <f t="shared" si="18"/>
        <v>45260</v>
      </c>
      <c r="E48" s="50"/>
      <c r="F48" s="212" t="str">
        <f>F47</f>
        <v>Кбмк</v>
      </c>
      <c r="G48" s="50"/>
      <c r="H48" s="205"/>
      <c r="I48" s="205"/>
      <c r="J48" s="205"/>
      <c r="K48" s="1483">
        <f t="shared" si="19"/>
        <v>9.9678000000000004</v>
      </c>
      <c r="L48" s="1483">
        <f t="shared" si="15"/>
        <v>119.61360000000001</v>
      </c>
      <c r="M48" s="1483">
        <f t="shared" si="15"/>
        <v>119.61360000000001</v>
      </c>
      <c r="N48" s="1483">
        <f t="shared" si="15"/>
        <v>119.61360000000001</v>
      </c>
      <c r="O48" s="1483">
        <f t="shared" si="15"/>
        <v>119.61360000000001</v>
      </c>
      <c r="P48" s="1483">
        <f t="shared" si="15"/>
        <v>119.61360000000001</v>
      </c>
      <c r="Q48" s="1483">
        <f t="shared" si="15"/>
        <v>119.61360000000001</v>
      </c>
      <c r="R48" s="1483">
        <f t="shared" si="15"/>
        <v>119.61360000000001</v>
      </c>
      <c r="S48" s="1483">
        <f t="shared" si="15"/>
        <v>119.61360000000001</v>
      </c>
      <c r="T48" s="1483">
        <f t="shared" si="15"/>
        <v>119.61360000000001</v>
      </c>
      <c r="U48" s="1483">
        <f t="shared" si="20"/>
        <v>109.64580000000001</v>
      </c>
      <c r="V48" s="1484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50">
        <f t="shared" si="3"/>
        <v>1196.136</v>
      </c>
      <c r="BH48" s="3" t="b">
        <f t="shared" si="16"/>
        <v>1</v>
      </c>
    </row>
    <row r="49" spans="1:60" ht="52.5" customHeight="1">
      <c r="A49" s="211" t="s">
        <v>530</v>
      </c>
      <c r="B49" s="199" t="str">
        <f t="shared" si="17"/>
        <v>Модернизация котельной для покрытия тепловой нагрузки 0,15 Гкал для покрытия нужд ГВС МКЖД №23.</v>
      </c>
      <c r="C49" s="61"/>
      <c r="D49" s="1482">
        <f t="shared" si="18"/>
        <v>45260</v>
      </c>
      <c r="E49" s="50"/>
      <c r="F49" s="212" t="str">
        <f>F41</f>
        <v>Кгвс</v>
      </c>
      <c r="G49" s="50"/>
      <c r="H49" s="205"/>
      <c r="I49" s="205"/>
      <c r="J49" s="205"/>
      <c r="K49" s="1483">
        <f t="shared" si="19"/>
        <v>15.345775</v>
      </c>
      <c r="L49" s="1483">
        <f t="shared" si="15"/>
        <v>184.14929999999998</v>
      </c>
      <c r="M49" s="1483">
        <f t="shared" si="15"/>
        <v>184.14929999999998</v>
      </c>
      <c r="N49" s="1483">
        <f t="shared" si="15"/>
        <v>184.14929999999998</v>
      </c>
      <c r="O49" s="1483">
        <f t="shared" si="15"/>
        <v>184.14929999999998</v>
      </c>
      <c r="P49" s="1483">
        <f t="shared" si="15"/>
        <v>184.14929999999998</v>
      </c>
      <c r="Q49" s="1483">
        <f t="shared" si="15"/>
        <v>184.14929999999998</v>
      </c>
      <c r="R49" s="1483">
        <f t="shared" si="15"/>
        <v>184.14929999999998</v>
      </c>
      <c r="S49" s="1483">
        <f t="shared" si="15"/>
        <v>184.14929999999998</v>
      </c>
      <c r="T49" s="1483">
        <f t="shared" si="15"/>
        <v>184.14929999999998</v>
      </c>
      <c r="U49" s="1483">
        <f t="shared" si="20"/>
        <v>168.80352500000001</v>
      </c>
      <c r="V49" s="1484"/>
      <c r="W49" s="113"/>
      <c r="X49" s="113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>
        <f>SUM(H49:BF49)</f>
        <v>1841.4930000000002</v>
      </c>
      <c r="BH49" s="3" t="b">
        <f t="shared" si="16"/>
        <v>1</v>
      </c>
    </row>
    <row r="50" spans="1:60" ht="30">
      <c r="A50" s="211" t="s">
        <v>798</v>
      </c>
      <c r="B50" s="199" t="str">
        <f t="shared" si="17"/>
        <v xml:space="preserve">Реконструкция надземного участка тепловой ТС от У1 до У8 </v>
      </c>
      <c r="C50" s="61"/>
      <c r="D50" s="1482">
        <f t="shared" si="18"/>
        <v>45260</v>
      </c>
      <c r="E50" s="50"/>
      <c r="F50" s="212" t="str">
        <f>F19</f>
        <v>ТС</v>
      </c>
      <c r="G50" s="50"/>
      <c r="H50" s="205"/>
      <c r="I50" s="205"/>
      <c r="J50" s="205"/>
      <c r="K50" s="1483">
        <f t="shared" si="19"/>
        <v>22.474666666666668</v>
      </c>
      <c r="L50" s="1483">
        <f t="shared" si="15"/>
        <v>269.69600000000003</v>
      </c>
      <c r="M50" s="1483">
        <f t="shared" si="15"/>
        <v>269.69600000000003</v>
      </c>
      <c r="N50" s="1483">
        <f t="shared" si="15"/>
        <v>269.69600000000003</v>
      </c>
      <c r="O50" s="1483">
        <f t="shared" si="15"/>
        <v>269.69600000000003</v>
      </c>
      <c r="P50" s="1483">
        <f t="shared" si="15"/>
        <v>269.69600000000003</v>
      </c>
      <c r="Q50" s="1483">
        <f t="shared" si="15"/>
        <v>269.69600000000003</v>
      </c>
      <c r="R50" s="1483">
        <f t="shared" si="15"/>
        <v>269.69600000000003</v>
      </c>
      <c r="S50" s="1483">
        <f t="shared" si="15"/>
        <v>269.69600000000003</v>
      </c>
      <c r="T50" s="1483">
        <f t="shared" si="15"/>
        <v>269.69600000000003</v>
      </c>
      <c r="U50" s="1483">
        <f t="shared" si="20"/>
        <v>247.22133333333335</v>
      </c>
      <c r="V50" s="1484"/>
      <c r="W50" s="113"/>
      <c r="X50" s="113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>
        <f>SUM(H50:AB50)</f>
        <v>2696.96</v>
      </c>
      <c r="BH50" s="3" t="b">
        <f t="shared" si="16"/>
        <v>1</v>
      </c>
    </row>
    <row r="51" spans="1:60" ht="30">
      <c r="A51" s="211" t="s">
        <v>799</v>
      </c>
      <c r="B51" s="199" t="str">
        <f t="shared" si="17"/>
        <v>Строительство надземного участка тепловой сети от БМК до У1</v>
      </c>
      <c r="C51" s="61"/>
      <c r="D51" s="1482">
        <f t="shared" si="18"/>
        <v>45260</v>
      </c>
      <c r="E51" s="50"/>
      <c r="F51" s="212" t="str">
        <f>F20</f>
        <v>ТС</v>
      </c>
      <c r="G51" s="50"/>
      <c r="H51" s="205"/>
      <c r="I51" s="205"/>
      <c r="J51" s="205"/>
      <c r="K51" s="1483">
        <f t="shared" si="19"/>
        <v>2.3657499999999998</v>
      </c>
      <c r="L51" s="1483">
        <f t="shared" si="15"/>
        <v>28.388999999999996</v>
      </c>
      <c r="M51" s="1483">
        <f t="shared" si="15"/>
        <v>28.388999999999996</v>
      </c>
      <c r="N51" s="1483">
        <f t="shared" si="15"/>
        <v>28.388999999999996</v>
      </c>
      <c r="O51" s="1483">
        <f t="shared" si="15"/>
        <v>28.388999999999996</v>
      </c>
      <c r="P51" s="1483">
        <f t="shared" si="15"/>
        <v>28.388999999999996</v>
      </c>
      <c r="Q51" s="1483">
        <f t="shared" si="15"/>
        <v>28.388999999999996</v>
      </c>
      <c r="R51" s="1483">
        <f t="shared" si="15"/>
        <v>28.388999999999996</v>
      </c>
      <c r="S51" s="1483">
        <f t="shared" si="15"/>
        <v>28.388999999999996</v>
      </c>
      <c r="T51" s="1483">
        <f t="shared" si="15"/>
        <v>28.388999999999996</v>
      </c>
      <c r="U51" s="1483">
        <f t="shared" si="20"/>
        <v>26.023249999999997</v>
      </c>
      <c r="V51" s="1484"/>
      <c r="W51" s="113"/>
      <c r="X51" s="113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>
        <f>SUM(H51:AB51)</f>
        <v>283.89000000000004</v>
      </c>
      <c r="BH51" s="3" t="b">
        <f t="shared" si="16"/>
        <v>1</v>
      </c>
    </row>
    <row r="52" spans="1:60" ht="60">
      <c r="A52" s="211" t="s">
        <v>800</v>
      </c>
      <c r="B52" s="199" t="str">
        <f t="shared" si="17"/>
        <v>Строительство нового участка тепловой сети от БМК до У1А для соединения БМК с существующей ТС на МКД №8,15,18,20,22</v>
      </c>
      <c r="C52" s="61"/>
      <c r="D52" s="1482">
        <f t="shared" si="18"/>
        <v>45260</v>
      </c>
      <c r="E52" s="50"/>
      <c r="F52" s="212" t="str">
        <f>F51</f>
        <v>ТС</v>
      </c>
      <c r="G52" s="50"/>
      <c r="H52" s="205"/>
      <c r="I52" s="205"/>
      <c r="J52" s="205"/>
      <c r="K52" s="1483">
        <f t="shared" si="19"/>
        <v>1.5066666666666668</v>
      </c>
      <c r="L52" s="1483">
        <f t="shared" si="15"/>
        <v>18.080000000000002</v>
      </c>
      <c r="M52" s="1483">
        <f t="shared" si="15"/>
        <v>18.080000000000002</v>
      </c>
      <c r="N52" s="1483">
        <f t="shared" si="15"/>
        <v>18.080000000000002</v>
      </c>
      <c r="O52" s="1483">
        <f t="shared" si="15"/>
        <v>18.080000000000002</v>
      </c>
      <c r="P52" s="1483">
        <f t="shared" si="15"/>
        <v>18.080000000000002</v>
      </c>
      <c r="Q52" s="1483">
        <f t="shared" si="15"/>
        <v>18.080000000000002</v>
      </c>
      <c r="R52" s="1483">
        <f t="shared" si="15"/>
        <v>18.080000000000002</v>
      </c>
      <c r="S52" s="1483">
        <f t="shared" si="15"/>
        <v>18.080000000000002</v>
      </c>
      <c r="T52" s="1483">
        <f t="shared" si="15"/>
        <v>18.080000000000002</v>
      </c>
      <c r="U52" s="1483">
        <f t="shared" si="20"/>
        <v>16.573333333333334</v>
      </c>
      <c r="V52" s="1485"/>
      <c r="W52" s="205"/>
      <c r="X52" s="205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>
        <f t="shared" ref="BG52:BG67" si="21">SUM(H52:AB52)</f>
        <v>180.8</v>
      </c>
      <c r="BH52" s="3" t="b">
        <f t="shared" si="16"/>
        <v>1</v>
      </c>
    </row>
    <row r="53" spans="1:60" ht="60">
      <c r="A53" s="211" t="s">
        <v>801</v>
      </c>
      <c r="B53" s="199" t="str">
        <f t="shared" si="17"/>
        <v>Реконструкция участка ТС У72-У73 на МКД №19,21, с выносом подземной части ТС на высоту 4 м над проездом</v>
      </c>
      <c r="C53" s="61"/>
      <c r="D53" s="1482">
        <f t="shared" si="18"/>
        <v>45260</v>
      </c>
      <c r="E53" s="50"/>
      <c r="F53" s="212" t="str">
        <f t="shared" ref="F53:F67" si="22">F52</f>
        <v>ТС</v>
      </c>
      <c r="G53" s="50"/>
      <c r="H53" s="205"/>
      <c r="I53" s="205"/>
      <c r="J53" s="205"/>
      <c r="K53" s="1483">
        <f t="shared" si="19"/>
        <v>2.5030833333333335</v>
      </c>
      <c r="L53" s="1483">
        <f t="shared" si="15"/>
        <v>30.037000000000003</v>
      </c>
      <c r="M53" s="1483">
        <f t="shared" si="15"/>
        <v>30.037000000000003</v>
      </c>
      <c r="N53" s="1483">
        <f t="shared" si="15"/>
        <v>30.037000000000003</v>
      </c>
      <c r="O53" s="1483">
        <f t="shared" si="15"/>
        <v>30.037000000000003</v>
      </c>
      <c r="P53" s="1483">
        <f t="shared" si="15"/>
        <v>30.037000000000003</v>
      </c>
      <c r="Q53" s="1483">
        <f t="shared" si="15"/>
        <v>30.037000000000003</v>
      </c>
      <c r="R53" s="1483">
        <f t="shared" si="15"/>
        <v>30.037000000000003</v>
      </c>
      <c r="S53" s="1483">
        <f t="shared" si="15"/>
        <v>30.037000000000003</v>
      </c>
      <c r="T53" s="1483">
        <f t="shared" si="15"/>
        <v>30.037000000000003</v>
      </c>
      <c r="U53" s="1483">
        <f t="shared" si="20"/>
        <v>27.53391666666667</v>
      </c>
      <c r="V53" s="1485"/>
      <c r="W53" s="205"/>
      <c r="X53" s="205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>
        <f t="shared" si="21"/>
        <v>300.37</v>
      </c>
      <c r="BH53" s="3" t="b">
        <f t="shared" si="16"/>
        <v>1</v>
      </c>
    </row>
    <row r="54" spans="1:60" ht="45">
      <c r="A54" s="211" t="s">
        <v>802</v>
      </c>
      <c r="B54" s="199" t="str">
        <f t="shared" si="17"/>
        <v>Реконструкция участка У37-У59 на СШ, ДС и группу МКД  с заменой "обратного" трубопровода</v>
      </c>
      <c r="C54" s="61"/>
      <c r="D54" s="1482">
        <f t="shared" si="18"/>
        <v>45260</v>
      </c>
      <c r="E54" s="50"/>
      <c r="F54" s="212" t="str">
        <f t="shared" si="22"/>
        <v>ТС</v>
      </c>
      <c r="G54" s="50"/>
      <c r="H54" s="205"/>
      <c r="I54" s="205"/>
      <c r="J54" s="205"/>
      <c r="K54" s="1483">
        <f t="shared" si="19"/>
        <v>4.7098500000000003</v>
      </c>
      <c r="L54" s="1483">
        <f t="shared" si="15"/>
        <v>56.518200000000007</v>
      </c>
      <c r="M54" s="1483">
        <f t="shared" si="15"/>
        <v>56.518200000000007</v>
      </c>
      <c r="N54" s="1483">
        <f t="shared" si="15"/>
        <v>56.518200000000007</v>
      </c>
      <c r="O54" s="1483">
        <f t="shared" si="15"/>
        <v>56.518200000000007</v>
      </c>
      <c r="P54" s="1483">
        <f t="shared" si="15"/>
        <v>56.518200000000007</v>
      </c>
      <c r="Q54" s="1483">
        <f t="shared" si="15"/>
        <v>56.518200000000007</v>
      </c>
      <c r="R54" s="1483">
        <f t="shared" si="15"/>
        <v>56.518200000000007</v>
      </c>
      <c r="S54" s="1483">
        <f t="shared" si="15"/>
        <v>56.518200000000007</v>
      </c>
      <c r="T54" s="1483">
        <f t="shared" si="15"/>
        <v>56.518200000000007</v>
      </c>
      <c r="U54" s="1483">
        <f t="shared" si="20"/>
        <v>51.808350000000004</v>
      </c>
      <c r="V54" s="1485"/>
      <c r="W54" s="205"/>
      <c r="X54" s="205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>
        <f t="shared" si="21"/>
        <v>565.18200000000002</v>
      </c>
      <c r="BH54" s="3" t="b">
        <f t="shared" si="16"/>
        <v>1</v>
      </c>
    </row>
    <row r="55" spans="1:60" ht="45">
      <c r="A55" s="211" t="s">
        <v>803</v>
      </c>
      <c r="B55" s="199" t="str">
        <f t="shared" si="17"/>
        <v>Реконструкция тепловой изоляции участка ТС на МКД №14 и №17 от У41 до У51</v>
      </c>
      <c r="C55" s="61"/>
      <c r="D55" s="1482">
        <f t="shared" si="18"/>
        <v>45535</v>
      </c>
      <c r="E55" s="50"/>
      <c r="F55" s="212" t="str">
        <f t="shared" si="22"/>
        <v>ТС</v>
      </c>
      <c r="G55" s="50"/>
      <c r="H55" s="205"/>
      <c r="I55" s="205"/>
      <c r="J55" s="205"/>
      <c r="K55" s="1483">
        <v>0</v>
      </c>
      <c r="L55" s="1483">
        <f>$E24/(10*12)*4</f>
        <v>21.340599999999998</v>
      </c>
      <c r="M55" s="1483">
        <f t="shared" si="15"/>
        <v>64.021799999999999</v>
      </c>
      <c r="N55" s="1483">
        <f t="shared" si="15"/>
        <v>64.021799999999999</v>
      </c>
      <c r="O55" s="1483">
        <f t="shared" si="15"/>
        <v>64.021799999999999</v>
      </c>
      <c r="P55" s="1483">
        <f t="shared" si="15"/>
        <v>64.021799999999999</v>
      </c>
      <c r="Q55" s="1483">
        <f t="shared" si="15"/>
        <v>64.021799999999999</v>
      </c>
      <c r="R55" s="1483">
        <f t="shared" si="15"/>
        <v>64.021799999999999</v>
      </c>
      <c r="S55" s="1483">
        <f t="shared" si="15"/>
        <v>64.021799999999999</v>
      </c>
      <c r="T55" s="1483">
        <f t="shared" si="15"/>
        <v>64.021799999999999</v>
      </c>
      <c r="U55" s="1483">
        <f t="shared" si="15"/>
        <v>64.021799999999999</v>
      </c>
      <c r="V55" s="1483">
        <f>$E24/(10*12)*8</f>
        <v>42.681199999999997</v>
      </c>
      <c r="W55" s="205"/>
      <c r="X55" s="205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>
        <f t="shared" si="21"/>
        <v>640.21799999999996</v>
      </c>
      <c r="BH55" s="3" t="b">
        <f t="shared" si="16"/>
        <v>1</v>
      </c>
    </row>
    <row r="56" spans="1:60" ht="45">
      <c r="A56" s="211" t="s">
        <v>804</v>
      </c>
      <c r="B56" s="199" t="str">
        <f t="shared" si="17"/>
        <v>Реконструкция тепловой изоляции участка ТС на МКД №17 от У51 до У54</v>
      </c>
      <c r="C56" s="61"/>
      <c r="D56" s="1482">
        <f t="shared" si="18"/>
        <v>45535</v>
      </c>
      <c r="E56" s="50"/>
      <c r="F56" s="212" t="str">
        <f t="shared" si="22"/>
        <v>ТС</v>
      </c>
      <c r="G56" s="50"/>
      <c r="H56" s="205"/>
      <c r="I56" s="205"/>
      <c r="J56" s="205"/>
      <c r="K56" s="1483">
        <v>0</v>
      </c>
      <c r="L56" s="1483">
        <f t="shared" ref="L56:L67" si="23">$E25/(10*12)*4</f>
        <v>7.222833333333333</v>
      </c>
      <c r="M56" s="1483">
        <f t="shared" si="15"/>
        <v>21.668499999999998</v>
      </c>
      <c r="N56" s="1483">
        <f t="shared" si="15"/>
        <v>21.668499999999998</v>
      </c>
      <c r="O56" s="1483">
        <f t="shared" si="15"/>
        <v>21.668499999999998</v>
      </c>
      <c r="P56" s="1483">
        <f t="shared" si="15"/>
        <v>21.668499999999998</v>
      </c>
      <c r="Q56" s="1483">
        <f t="shared" si="15"/>
        <v>21.668499999999998</v>
      </c>
      <c r="R56" s="1483">
        <f t="shared" si="15"/>
        <v>21.668499999999998</v>
      </c>
      <c r="S56" s="1483">
        <f t="shared" si="15"/>
        <v>21.668499999999998</v>
      </c>
      <c r="T56" s="1483">
        <f t="shared" si="15"/>
        <v>21.668499999999998</v>
      </c>
      <c r="U56" s="1483">
        <f t="shared" si="15"/>
        <v>21.668499999999998</v>
      </c>
      <c r="V56" s="1483">
        <f t="shared" ref="V56:V67" si="24">$E25/(10*12)*8</f>
        <v>14.445666666666666</v>
      </c>
      <c r="W56" s="205"/>
      <c r="X56" s="205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>
        <f t="shared" si="21"/>
        <v>216.68499999999995</v>
      </c>
      <c r="BH56" s="3" t="b">
        <f t="shared" si="16"/>
        <v>1</v>
      </c>
    </row>
    <row r="57" spans="1:60" ht="45">
      <c r="A57" s="211" t="s">
        <v>805</v>
      </c>
      <c r="B57" s="199" t="str">
        <f t="shared" si="17"/>
        <v>Реконструкция  подземного участка ТС на МКД №17 от У54 до У55, от У55 до У56, от У55 до У58</v>
      </c>
      <c r="C57" s="61"/>
      <c r="D57" s="1482">
        <f t="shared" si="18"/>
        <v>45535</v>
      </c>
      <c r="E57" s="50"/>
      <c r="F57" s="212" t="str">
        <f t="shared" si="22"/>
        <v>ТС</v>
      </c>
      <c r="G57" s="50"/>
      <c r="H57" s="205"/>
      <c r="I57" s="205"/>
      <c r="J57" s="205"/>
      <c r="K57" s="1483">
        <v>0</v>
      </c>
      <c r="L57" s="1483">
        <f t="shared" si="23"/>
        <v>20.673442000000001</v>
      </c>
      <c r="M57" s="1483">
        <f t="shared" si="15"/>
        <v>62.020326000000004</v>
      </c>
      <c r="N57" s="1483">
        <f t="shared" si="15"/>
        <v>62.020326000000004</v>
      </c>
      <c r="O57" s="1483">
        <f t="shared" si="15"/>
        <v>62.020326000000004</v>
      </c>
      <c r="P57" s="1483">
        <f t="shared" si="15"/>
        <v>62.020326000000004</v>
      </c>
      <c r="Q57" s="1483">
        <f t="shared" si="15"/>
        <v>62.020326000000004</v>
      </c>
      <c r="R57" s="1483">
        <f t="shared" si="15"/>
        <v>62.020326000000004</v>
      </c>
      <c r="S57" s="1483">
        <f t="shared" si="15"/>
        <v>62.020326000000004</v>
      </c>
      <c r="T57" s="1483">
        <f t="shared" si="15"/>
        <v>62.020326000000004</v>
      </c>
      <c r="U57" s="1483">
        <f t="shared" si="15"/>
        <v>62.020326000000004</v>
      </c>
      <c r="V57" s="1483">
        <f t="shared" si="24"/>
        <v>41.346884000000003</v>
      </c>
      <c r="W57" s="205"/>
      <c r="X57" s="205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>
        <f t="shared" si="21"/>
        <v>620.20326</v>
      </c>
      <c r="BH57" s="3" t="b">
        <f t="shared" si="16"/>
        <v>1</v>
      </c>
    </row>
    <row r="58" spans="1:60" ht="30">
      <c r="A58" s="211" t="s">
        <v>806</v>
      </c>
      <c r="B58" s="199" t="str">
        <f t="shared" si="17"/>
        <v>Реконструкция подземного участка ТС на МКД №13 У42 до У49</v>
      </c>
      <c r="C58" s="61"/>
      <c r="D58" s="1482">
        <f t="shared" si="18"/>
        <v>45535</v>
      </c>
      <c r="E58" s="50"/>
      <c r="F58" s="212" t="str">
        <f t="shared" si="22"/>
        <v>ТС</v>
      </c>
      <c r="G58" s="50"/>
      <c r="H58" s="205"/>
      <c r="I58" s="205"/>
      <c r="J58" s="205"/>
      <c r="K58" s="1483">
        <v>0</v>
      </c>
      <c r="L58" s="1483">
        <f t="shared" si="23"/>
        <v>37.45086666666667</v>
      </c>
      <c r="M58" s="1483">
        <f t="shared" si="15"/>
        <v>112.35260000000001</v>
      </c>
      <c r="N58" s="1483">
        <f t="shared" si="15"/>
        <v>112.35260000000001</v>
      </c>
      <c r="O58" s="1483">
        <f t="shared" si="15"/>
        <v>112.35260000000001</v>
      </c>
      <c r="P58" s="1483">
        <f t="shared" si="15"/>
        <v>112.35260000000001</v>
      </c>
      <c r="Q58" s="1483">
        <f t="shared" si="15"/>
        <v>112.35260000000001</v>
      </c>
      <c r="R58" s="1483">
        <f t="shared" si="15"/>
        <v>112.35260000000001</v>
      </c>
      <c r="S58" s="1483">
        <f t="shared" si="15"/>
        <v>112.35260000000001</v>
      </c>
      <c r="T58" s="1483">
        <f t="shared" si="15"/>
        <v>112.35260000000001</v>
      </c>
      <c r="U58" s="1483">
        <f t="shared" si="15"/>
        <v>112.35260000000001</v>
      </c>
      <c r="V58" s="1483">
        <f t="shared" si="24"/>
        <v>74.90173333333334</v>
      </c>
      <c r="W58" s="205"/>
      <c r="X58" s="205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>
        <f t="shared" si="21"/>
        <v>1123.5260000000003</v>
      </c>
      <c r="BH58" s="3" t="b">
        <f t="shared" si="16"/>
        <v>1</v>
      </c>
    </row>
    <row r="59" spans="1:60" ht="30">
      <c r="A59" s="211" t="s">
        <v>807</v>
      </c>
      <c r="B59" s="199" t="str">
        <f t="shared" si="17"/>
        <v xml:space="preserve">Реконструкция надземного участка ТС на МКД №13 У46-У47 </v>
      </c>
      <c r="C59" s="61"/>
      <c r="D59" s="1482">
        <f t="shared" si="18"/>
        <v>45535</v>
      </c>
      <c r="E59" s="50"/>
      <c r="F59" s="212" t="str">
        <f t="shared" si="22"/>
        <v>ТС</v>
      </c>
      <c r="G59" s="50"/>
      <c r="H59" s="205"/>
      <c r="I59" s="205"/>
      <c r="J59" s="205"/>
      <c r="K59" s="1483">
        <v>0</v>
      </c>
      <c r="L59" s="1483">
        <f t="shared" si="23"/>
        <v>18.028666666666666</v>
      </c>
      <c r="M59" s="1483">
        <f t="shared" ref="M59:U67" si="25">$E28/(10*12)*12</f>
        <v>54.085999999999999</v>
      </c>
      <c r="N59" s="1483">
        <f t="shared" si="25"/>
        <v>54.085999999999999</v>
      </c>
      <c r="O59" s="1483">
        <f t="shared" si="25"/>
        <v>54.085999999999999</v>
      </c>
      <c r="P59" s="1483">
        <f t="shared" si="25"/>
        <v>54.085999999999999</v>
      </c>
      <c r="Q59" s="1483">
        <f t="shared" si="25"/>
        <v>54.085999999999999</v>
      </c>
      <c r="R59" s="1483">
        <f t="shared" si="25"/>
        <v>54.085999999999999</v>
      </c>
      <c r="S59" s="1483">
        <f t="shared" si="25"/>
        <v>54.085999999999999</v>
      </c>
      <c r="T59" s="1483">
        <f t="shared" si="25"/>
        <v>54.085999999999999</v>
      </c>
      <c r="U59" s="1483">
        <f t="shared" si="25"/>
        <v>54.085999999999999</v>
      </c>
      <c r="V59" s="1483">
        <f t="shared" si="24"/>
        <v>36.057333333333332</v>
      </c>
      <c r="W59" s="205"/>
      <c r="X59" s="205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>
        <f t="shared" si="21"/>
        <v>540.86</v>
      </c>
      <c r="BH59" s="3" t="b">
        <f t="shared" si="16"/>
        <v>1</v>
      </c>
    </row>
    <row r="60" spans="1:60" ht="30">
      <c r="A60" s="211" t="s">
        <v>808</v>
      </c>
      <c r="B60" s="199" t="str">
        <f t="shared" si="17"/>
        <v>Реконструкция надземного участка ТС на МКД №16 от У42 до У43</v>
      </c>
      <c r="C60" s="61"/>
      <c r="D60" s="1482">
        <f t="shared" si="18"/>
        <v>45535</v>
      </c>
      <c r="E60" s="50"/>
      <c r="F60" s="212" t="str">
        <f t="shared" si="22"/>
        <v>ТС</v>
      </c>
      <c r="G60" s="50"/>
      <c r="H60" s="205"/>
      <c r="I60" s="205"/>
      <c r="J60" s="205"/>
      <c r="K60" s="1483">
        <v>0</v>
      </c>
      <c r="L60" s="1483">
        <f t="shared" si="23"/>
        <v>21.033666666666665</v>
      </c>
      <c r="M60" s="1483">
        <f t="shared" si="25"/>
        <v>63.100999999999999</v>
      </c>
      <c r="N60" s="1483">
        <f t="shared" si="25"/>
        <v>63.100999999999999</v>
      </c>
      <c r="O60" s="1483">
        <f t="shared" si="25"/>
        <v>63.100999999999999</v>
      </c>
      <c r="P60" s="1483">
        <f t="shared" si="25"/>
        <v>63.100999999999999</v>
      </c>
      <c r="Q60" s="1483">
        <f t="shared" si="25"/>
        <v>63.100999999999999</v>
      </c>
      <c r="R60" s="1483">
        <f t="shared" si="25"/>
        <v>63.100999999999999</v>
      </c>
      <c r="S60" s="1483">
        <f t="shared" si="25"/>
        <v>63.100999999999999</v>
      </c>
      <c r="T60" s="1483">
        <f t="shared" si="25"/>
        <v>63.100999999999999</v>
      </c>
      <c r="U60" s="1483">
        <f t="shared" si="25"/>
        <v>63.100999999999999</v>
      </c>
      <c r="V60" s="1483">
        <f t="shared" si="24"/>
        <v>42.06733333333333</v>
      </c>
      <c r="W60" s="205"/>
      <c r="X60" s="205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>
        <f t="shared" si="21"/>
        <v>631.01</v>
      </c>
      <c r="BH60" s="3" t="b">
        <f t="shared" si="16"/>
        <v>1</v>
      </c>
    </row>
    <row r="61" spans="1:60" ht="45">
      <c r="A61" s="211" t="s">
        <v>809</v>
      </c>
      <c r="B61" s="199" t="str">
        <f t="shared" si="17"/>
        <v>Реконструкция тепловой изоляции участка ТС на МКД №16 и №13 от У41 до У42</v>
      </c>
      <c r="C61" s="61"/>
      <c r="D61" s="1482">
        <f t="shared" si="18"/>
        <v>45535</v>
      </c>
      <c r="E61" s="50"/>
      <c r="F61" s="212" t="str">
        <f t="shared" si="22"/>
        <v>ТС</v>
      </c>
      <c r="G61" s="50"/>
      <c r="H61" s="205"/>
      <c r="I61" s="205"/>
      <c r="J61" s="205"/>
      <c r="K61" s="1483">
        <v>0</v>
      </c>
      <c r="L61" s="1483">
        <f t="shared" si="23"/>
        <v>18.338266666666666</v>
      </c>
      <c r="M61" s="1483">
        <f t="shared" si="25"/>
        <v>55.014799999999994</v>
      </c>
      <c r="N61" s="1483">
        <f t="shared" si="25"/>
        <v>55.014799999999994</v>
      </c>
      <c r="O61" s="1483">
        <f t="shared" si="25"/>
        <v>55.014799999999994</v>
      </c>
      <c r="P61" s="1483">
        <f t="shared" si="25"/>
        <v>55.014799999999994</v>
      </c>
      <c r="Q61" s="1483">
        <f t="shared" si="25"/>
        <v>55.014799999999994</v>
      </c>
      <c r="R61" s="1483">
        <f t="shared" si="25"/>
        <v>55.014799999999994</v>
      </c>
      <c r="S61" s="1483">
        <f t="shared" si="25"/>
        <v>55.014799999999994</v>
      </c>
      <c r="T61" s="1483">
        <f t="shared" si="25"/>
        <v>55.014799999999994</v>
      </c>
      <c r="U61" s="1483">
        <f t="shared" si="25"/>
        <v>55.014799999999994</v>
      </c>
      <c r="V61" s="1483">
        <f t="shared" si="24"/>
        <v>36.676533333333332</v>
      </c>
      <c r="W61" s="205"/>
      <c r="X61" s="205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>
        <f t="shared" si="21"/>
        <v>550.1479999999998</v>
      </c>
      <c r="BH61" s="3" t="b">
        <f t="shared" si="16"/>
        <v>1</v>
      </c>
    </row>
    <row r="62" spans="1:60" ht="30">
      <c r="A62" s="211" t="s">
        <v>810</v>
      </c>
      <c r="B62" s="199" t="str">
        <f t="shared" si="17"/>
        <v>Реконструкция надземного участка ТС на МКД №6 от У9 до У30</v>
      </c>
      <c r="C62" s="61"/>
      <c r="D62" s="1482">
        <f t="shared" si="18"/>
        <v>45535</v>
      </c>
      <c r="E62" s="50"/>
      <c r="F62" s="212" t="str">
        <f t="shared" si="22"/>
        <v>ТС</v>
      </c>
      <c r="G62" s="50"/>
      <c r="H62" s="205"/>
      <c r="I62" s="205"/>
      <c r="J62" s="205"/>
      <c r="K62" s="1483">
        <v>0</v>
      </c>
      <c r="L62" s="1483">
        <f t="shared" si="23"/>
        <v>34.741253333333333</v>
      </c>
      <c r="M62" s="1483">
        <f t="shared" si="25"/>
        <v>104.22376</v>
      </c>
      <c r="N62" s="1483">
        <f t="shared" si="25"/>
        <v>104.22376</v>
      </c>
      <c r="O62" s="1483">
        <f t="shared" si="25"/>
        <v>104.22376</v>
      </c>
      <c r="P62" s="1483">
        <f t="shared" si="25"/>
        <v>104.22376</v>
      </c>
      <c r="Q62" s="1483">
        <f t="shared" si="25"/>
        <v>104.22376</v>
      </c>
      <c r="R62" s="1483">
        <f t="shared" si="25"/>
        <v>104.22376</v>
      </c>
      <c r="S62" s="1483">
        <f t="shared" si="25"/>
        <v>104.22376</v>
      </c>
      <c r="T62" s="1483">
        <f t="shared" si="25"/>
        <v>104.22376</v>
      </c>
      <c r="U62" s="1483">
        <f t="shared" si="25"/>
        <v>104.22376</v>
      </c>
      <c r="V62" s="1483">
        <f t="shared" si="24"/>
        <v>69.482506666666666</v>
      </c>
      <c r="W62" s="205"/>
      <c r="X62" s="205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>
        <f t="shared" si="21"/>
        <v>1042.2375999999999</v>
      </c>
      <c r="BH62" s="3" t="b">
        <f t="shared" si="16"/>
        <v>1</v>
      </c>
    </row>
    <row r="63" spans="1:60" ht="30">
      <c r="A63" s="211" t="s">
        <v>811</v>
      </c>
      <c r="B63" s="199" t="str">
        <f t="shared" si="17"/>
        <v>Реконструкция подземного участка ТС на МКД №6 от У9 до У30</v>
      </c>
      <c r="C63" s="61"/>
      <c r="D63" s="1482">
        <f t="shared" si="18"/>
        <v>45535</v>
      </c>
      <c r="E63" s="50"/>
      <c r="F63" s="212" t="str">
        <f t="shared" si="22"/>
        <v>ТС</v>
      </c>
      <c r="G63" s="50"/>
      <c r="H63" s="205"/>
      <c r="I63" s="205"/>
      <c r="J63" s="205"/>
      <c r="K63" s="1483">
        <v>0</v>
      </c>
      <c r="L63" s="1483">
        <f t="shared" si="23"/>
        <v>8.405189</v>
      </c>
      <c r="M63" s="1483">
        <f t="shared" si="25"/>
        <v>25.215567</v>
      </c>
      <c r="N63" s="1483">
        <f t="shared" si="25"/>
        <v>25.215567</v>
      </c>
      <c r="O63" s="1483">
        <f t="shared" si="25"/>
        <v>25.215567</v>
      </c>
      <c r="P63" s="1483">
        <f t="shared" si="25"/>
        <v>25.215567</v>
      </c>
      <c r="Q63" s="1483">
        <f t="shared" si="25"/>
        <v>25.215567</v>
      </c>
      <c r="R63" s="1483">
        <f t="shared" si="25"/>
        <v>25.215567</v>
      </c>
      <c r="S63" s="1483">
        <f t="shared" si="25"/>
        <v>25.215567</v>
      </c>
      <c r="T63" s="1483">
        <f t="shared" si="25"/>
        <v>25.215567</v>
      </c>
      <c r="U63" s="1483">
        <f t="shared" si="25"/>
        <v>25.215567</v>
      </c>
      <c r="V63" s="1483">
        <f t="shared" si="24"/>
        <v>16.810378</v>
      </c>
      <c r="W63" s="205"/>
      <c r="X63" s="205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>
        <f t="shared" si="21"/>
        <v>252.15566999999999</v>
      </c>
      <c r="BH63" s="3" t="b">
        <f t="shared" si="16"/>
        <v>1</v>
      </c>
    </row>
    <row r="64" spans="1:60" ht="45">
      <c r="A64" s="211" t="s">
        <v>812</v>
      </c>
      <c r="B64" s="199" t="str">
        <f t="shared" si="17"/>
        <v>Реконструкция надземного участка ТС на МКД №8,15,18,20,22 от У1А до У13 (замена тепловой изоляции)</v>
      </c>
      <c r="C64" s="61"/>
      <c r="D64" s="1482">
        <f t="shared" si="18"/>
        <v>45535</v>
      </c>
      <c r="E64" s="50"/>
      <c r="F64" s="212" t="str">
        <f t="shared" si="22"/>
        <v>ТС</v>
      </c>
      <c r="G64" s="50"/>
      <c r="H64" s="205"/>
      <c r="I64" s="205"/>
      <c r="J64" s="205"/>
      <c r="K64" s="1483">
        <v>0</v>
      </c>
      <c r="L64" s="1483">
        <f t="shared" si="23"/>
        <v>40.982566666666671</v>
      </c>
      <c r="M64" s="1483">
        <f t="shared" si="25"/>
        <v>122.94770000000001</v>
      </c>
      <c r="N64" s="1483">
        <f t="shared" si="25"/>
        <v>122.94770000000001</v>
      </c>
      <c r="O64" s="1483">
        <f t="shared" si="25"/>
        <v>122.94770000000001</v>
      </c>
      <c r="P64" s="1483">
        <f t="shared" si="25"/>
        <v>122.94770000000001</v>
      </c>
      <c r="Q64" s="1483">
        <f t="shared" si="25"/>
        <v>122.94770000000001</v>
      </c>
      <c r="R64" s="1483">
        <f t="shared" si="25"/>
        <v>122.94770000000001</v>
      </c>
      <c r="S64" s="1483">
        <f t="shared" si="25"/>
        <v>122.94770000000001</v>
      </c>
      <c r="T64" s="1483">
        <f t="shared" si="25"/>
        <v>122.94770000000001</v>
      </c>
      <c r="U64" s="1483">
        <f t="shared" si="25"/>
        <v>122.94770000000001</v>
      </c>
      <c r="V64" s="1483">
        <f t="shared" si="24"/>
        <v>81.965133333333341</v>
      </c>
      <c r="W64" s="205"/>
      <c r="X64" s="205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>
        <f t="shared" si="21"/>
        <v>1229.4770000000001</v>
      </c>
      <c r="BH64" s="3" t="b">
        <f t="shared" si="16"/>
        <v>1</v>
      </c>
    </row>
    <row r="65" spans="1:60" ht="30">
      <c r="A65" s="211" t="s">
        <v>813</v>
      </c>
      <c r="B65" s="199" t="str">
        <f t="shared" si="17"/>
        <v>Реконструкция надземного участка ТС на МКД №8,15 от У13 до У19</v>
      </c>
      <c r="C65" s="61"/>
      <c r="D65" s="1482">
        <f t="shared" si="18"/>
        <v>45535</v>
      </c>
      <c r="E65" s="50"/>
      <c r="F65" s="212" t="str">
        <f t="shared" si="22"/>
        <v>ТС</v>
      </c>
      <c r="G65" s="50"/>
      <c r="H65" s="205"/>
      <c r="I65" s="205"/>
      <c r="J65" s="205"/>
      <c r="K65" s="1483">
        <v>0</v>
      </c>
      <c r="L65" s="1483">
        <f t="shared" si="23"/>
        <v>37.559999999999995</v>
      </c>
      <c r="M65" s="1483">
        <f t="shared" si="25"/>
        <v>112.67999999999998</v>
      </c>
      <c r="N65" s="1483">
        <f t="shared" si="25"/>
        <v>112.67999999999998</v>
      </c>
      <c r="O65" s="1483">
        <f t="shared" si="25"/>
        <v>112.67999999999998</v>
      </c>
      <c r="P65" s="1483">
        <f t="shared" si="25"/>
        <v>112.67999999999998</v>
      </c>
      <c r="Q65" s="1483">
        <f t="shared" si="25"/>
        <v>112.67999999999998</v>
      </c>
      <c r="R65" s="1483">
        <f t="shared" si="25"/>
        <v>112.67999999999998</v>
      </c>
      <c r="S65" s="1483">
        <f t="shared" si="25"/>
        <v>112.67999999999998</v>
      </c>
      <c r="T65" s="1483">
        <f t="shared" si="25"/>
        <v>112.67999999999998</v>
      </c>
      <c r="U65" s="1483">
        <f t="shared" si="25"/>
        <v>112.67999999999998</v>
      </c>
      <c r="V65" s="1483">
        <f t="shared" si="24"/>
        <v>75.11999999999999</v>
      </c>
      <c r="W65" s="205"/>
      <c r="X65" s="205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>
        <f t="shared" si="21"/>
        <v>1126.7999999999995</v>
      </c>
      <c r="BH65" s="3" t="b">
        <f t="shared" si="16"/>
        <v>1</v>
      </c>
    </row>
    <row r="66" spans="1:60" ht="30">
      <c r="A66" s="211" t="s">
        <v>814</v>
      </c>
      <c r="B66" s="199" t="str">
        <f t="shared" si="17"/>
        <v>Реконструкция подземного участка ТС на МКД №8,15 от У17 до У18</v>
      </c>
      <c r="C66" s="61"/>
      <c r="D66" s="1482">
        <f t="shared" si="18"/>
        <v>45535</v>
      </c>
      <c r="E66" s="50"/>
      <c r="F66" s="212" t="str">
        <f t="shared" si="22"/>
        <v>ТС</v>
      </c>
      <c r="G66" s="50"/>
      <c r="H66" s="205"/>
      <c r="I66" s="205"/>
      <c r="J66" s="205"/>
      <c r="K66" s="1483">
        <v>0</v>
      </c>
      <c r="L66" s="1483">
        <f t="shared" si="23"/>
        <v>6.4368666666666661</v>
      </c>
      <c r="M66" s="1483">
        <f t="shared" si="25"/>
        <v>19.310599999999997</v>
      </c>
      <c r="N66" s="1483">
        <f t="shared" si="25"/>
        <v>19.310599999999997</v>
      </c>
      <c r="O66" s="1483">
        <f t="shared" si="25"/>
        <v>19.310599999999997</v>
      </c>
      <c r="P66" s="1483">
        <f t="shared" si="25"/>
        <v>19.310599999999997</v>
      </c>
      <c r="Q66" s="1483">
        <f t="shared" si="25"/>
        <v>19.310599999999997</v>
      </c>
      <c r="R66" s="1483">
        <f t="shared" si="25"/>
        <v>19.310599999999997</v>
      </c>
      <c r="S66" s="1483">
        <f t="shared" si="25"/>
        <v>19.310599999999997</v>
      </c>
      <c r="T66" s="1483">
        <f t="shared" si="25"/>
        <v>19.310599999999997</v>
      </c>
      <c r="U66" s="1483">
        <f t="shared" si="25"/>
        <v>19.310599999999997</v>
      </c>
      <c r="V66" s="1483">
        <f t="shared" si="24"/>
        <v>12.873733333333332</v>
      </c>
      <c r="W66" s="205"/>
      <c r="X66" s="205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>
        <f t="shared" si="21"/>
        <v>193.10599999999994</v>
      </c>
      <c r="BH66" s="3" t="b">
        <f t="shared" si="16"/>
        <v>1</v>
      </c>
    </row>
    <row r="67" spans="1:60" ht="22.5" customHeight="1">
      <c r="A67" s="211" t="s">
        <v>815</v>
      </c>
      <c r="B67" s="199" t="str">
        <f t="shared" si="17"/>
        <v>Реконструкция участка ТС на ДС от У81 до У82 (замена тепловой изоляции)</v>
      </c>
      <c r="C67" s="61"/>
      <c r="D67" s="1482">
        <f t="shared" si="18"/>
        <v>45535</v>
      </c>
      <c r="E67" s="50"/>
      <c r="F67" s="212" t="str">
        <f t="shared" si="22"/>
        <v>ТС</v>
      </c>
      <c r="G67" s="50"/>
      <c r="H67" s="205"/>
      <c r="I67" s="205"/>
      <c r="J67" s="205"/>
      <c r="K67" s="1483">
        <v>0</v>
      </c>
      <c r="L67" s="1483">
        <f t="shared" si="23"/>
        <v>6.6367666666666674</v>
      </c>
      <c r="M67" s="1483">
        <f t="shared" si="25"/>
        <v>19.910300000000003</v>
      </c>
      <c r="N67" s="1483">
        <f t="shared" si="25"/>
        <v>19.910300000000003</v>
      </c>
      <c r="O67" s="1483">
        <f t="shared" si="25"/>
        <v>19.910300000000003</v>
      </c>
      <c r="P67" s="1483">
        <f t="shared" si="25"/>
        <v>19.910300000000003</v>
      </c>
      <c r="Q67" s="1483">
        <f t="shared" si="25"/>
        <v>19.910300000000003</v>
      </c>
      <c r="R67" s="1483">
        <f t="shared" si="25"/>
        <v>19.910300000000003</v>
      </c>
      <c r="S67" s="1483">
        <f t="shared" si="25"/>
        <v>19.910300000000003</v>
      </c>
      <c r="T67" s="1483">
        <f t="shared" si="25"/>
        <v>19.910300000000003</v>
      </c>
      <c r="U67" s="1483">
        <f t="shared" si="25"/>
        <v>19.910300000000003</v>
      </c>
      <c r="V67" s="1483">
        <f t="shared" si="24"/>
        <v>13.273533333333335</v>
      </c>
      <c r="W67" s="205"/>
      <c r="X67" s="205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>
        <f t="shared" si="21"/>
        <v>199.10300000000007</v>
      </c>
      <c r="BH67" s="3" t="b">
        <f t="shared" si="16"/>
        <v>1</v>
      </c>
    </row>
    <row r="68" spans="1:60">
      <c r="A68" s="211"/>
      <c r="B68" s="199"/>
      <c r="C68" s="61"/>
      <c r="D68" s="61"/>
      <c r="E68" s="50"/>
      <c r="F68" s="212"/>
      <c r="G68" s="50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</row>
    <row r="69" spans="1:60">
      <c r="A69" s="211"/>
      <c r="B69" s="199"/>
      <c r="C69" s="61"/>
      <c r="D69" s="61"/>
      <c r="E69" s="50"/>
      <c r="F69" s="212"/>
      <c r="G69" s="50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</row>
    <row r="70" spans="1:60">
      <c r="A70" s="211" t="s">
        <v>184</v>
      </c>
      <c r="B70" s="199" t="s">
        <v>200</v>
      </c>
      <c r="C70" s="61"/>
      <c r="D70" s="61"/>
      <c r="E70" s="50"/>
      <c r="F70" s="212"/>
      <c r="G70" s="50"/>
      <c r="H70" s="205">
        <f>ROUND($H21/7,0)-H43</f>
        <v>0</v>
      </c>
      <c r="I70" s="205">
        <f>ROUND($H21/7,0)+ROUND($I21/7,0)-I43</f>
        <v>0</v>
      </c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>
        <f>SUM(H70:AB70)</f>
        <v>0</v>
      </c>
    </row>
    <row r="71" spans="1:60" ht="30" hidden="1">
      <c r="A71" s="211" t="s">
        <v>185</v>
      </c>
      <c r="B71" s="199" t="str">
        <f>B44</f>
        <v>Строительство скважины для водоснабжения БМК</v>
      </c>
      <c r="C71" s="61"/>
      <c r="D71" s="61"/>
      <c r="E71" s="50"/>
      <c r="F71" s="212"/>
      <c r="G71" s="50"/>
      <c r="H71" s="205">
        <f>ROUND($H22/7,0)-H44</f>
        <v>0</v>
      </c>
      <c r="I71" s="205">
        <f>ROUND($H22/7,0)+ROUND($I22/7,0)-I44</f>
        <v>0</v>
      </c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>
        <f>SUM(H71:AB71)</f>
        <v>0</v>
      </c>
    </row>
    <row r="72" spans="1:60" hidden="1">
      <c r="A72" s="211" t="s">
        <v>186</v>
      </c>
      <c r="B72" s="199"/>
      <c r="C72" s="61"/>
      <c r="D72" s="61"/>
      <c r="E72" s="50"/>
      <c r="F72" s="212"/>
      <c r="G72" s="50"/>
      <c r="H72" s="205">
        <f>ROUND($H23/7,0)-H45</f>
        <v>0</v>
      </c>
      <c r="I72" s="205">
        <f>ROUND($H23/7,0)+ROUND($I23/7,0)-I45</f>
        <v>0</v>
      </c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>
        <f>SUM(H72:AB72)</f>
        <v>0</v>
      </c>
    </row>
    <row r="73" spans="1:60" s="197" customFormat="1" hidden="1">
      <c r="A73" s="220" t="s">
        <v>187</v>
      </c>
      <c r="B73" s="206" t="s">
        <v>630</v>
      </c>
      <c r="C73" s="207"/>
      <c r="D73" s="207"/>
      <c r="E73" s="208"/>
      <c r="F73" s="221"/>
      <c r="G73" s="208"/>
      <c r="H73" s="208">
        <f>ROUND($H24/7,0)-H46</f>
        <v>0</v>
      </c>
      <c r="I73" s="208">
        <f>ROUND($H24/7,0)+ROUND($I24/7,0)-I46</f>
        <v>0</v>
      </c>
      <c r="J73" s="208">
        <f>5%*($E$11+J11-J11)</f>
        <v>2317.5270265000008</v>
      </c>
      <c r="K73" s="208">
        <f>5%*($E$11-SUM($J11:K11))</f>
        <v>418.2764765000004</v>
      </c>
      <c r="L73" s="208">
        <f>5%*($E$11-SUM($J11:L11))</f>
        <v>3.6379788070917132E-13</v>
      </c>
      <c r="M73" s="208">
        <f>5%*($E$11-SUM($J11:M11))</f>
        <v>3.6379788070917132E-13</v>
      </c>
      <c r="N73" s="208">
        <f>5%*($E$11-SUM($J11:N11))</f>
        <v>3.6379788070917132E-13</v>
      </c>
      <c r="O73" s="208">
        <f>5%*($E$11-SUM($J11:O11))</f>
        <v>3.6379788070917132E-13</v>
      </c>
      <c r="P73" s="208">
        <f>5%*($E$11-SUM($J11:P11))</f>
        <v>3.6379788070917132E-13</v>
      </c>
      <c r="Q73" s="208">
        <f>5%*($E$11-SUM($J11:Q11))</f>
        <v>3.6379788070917132E-13</v>
      </c>
      <c r="R73" s="208">
        <f>5%*($E$11-SUM($J11:R11))</f>
        <v>3.6379788070917132E-13</v>
      </c>
      <c r="S73" s="208">
        <f>5%*($E$11-SUM($J11:S11))</f>
        <v>3.6379788070917132E-13</v>
      </c>
      <c r="T73" s="208">
        <f>5%*($E$11-SUM($J11:T11))</f>
        <v>3.6379788070917132E-13</v>
      </c>
      <c r="U73" s="208">
        <f>5%*($E$11-SUM($J11:U11))</f>
        <v>3.6379788070917132E-13</v>
      </c>
      <c r="V73" s="208">
        <f>5%*($E$11-SUM($J11:V11))</f>
        <v>3.6379788070917132E-13</v>
      </c>
      <c r="W73" s="208">
        <f>5%*($E$11-SUM($J11:W11))</f>
        <v>3.6379788070917132E-13</v>
      </c>
      <c r="X73" s="208">
        <f>5%*($E$11-SUM($J11:X11))</f>
        <v>3.6379788070917132E-13</v>
      </c>
      <c r="Y73" s="208">
        <f>5%*($E$11-SUM($J11:Y11))</f>
        <v>3.6379788070917132E-13</v>
      </c>
      <c r="Z73" s="208">
        <f>5%*($E$11-SUM($J11:Z11))</f>
        <v>3.6379788070917132E-13</v>
      </c>
      <c r="AA73" s="208">
        <f>5%*($E$11-SUM($J11:AA11))</f>
        <v>3.6379788070917132E-13</v>
      </c>
      <c r="AB73" s="208">
        <f>5%*($E$11-SUM($J11:AB11))</f>
        <v>3.6379788070917132E-13</v>
      </c>
      <c r="AC73" s="208">
        <f>5%*($E$11-SUM($J11:AC11))</f>
        <v>3.6379788070917132E-13</v>
      </c>
      <c r="AD73" s="208">
        <f>5%*($E$11-SUM($J11:AD11))</f>
        <v>3.6379788070917132E-13</v>
      </c>
      <c r="AE73" s="208">
        <f>5%*($E$11-SUM($J11:AE11))</f>
        <v>3.6379788070917132E-13</v>
      </c>
      <c r="AF73" s="208">
        <f>5%*($E$11-SUM($J11:AF11))</f>
        <v>3.6379788070917132E-13</v>
      </c>
      <c r="AG73" s="208">
        <f>5%*($E$11-SUM($J11:AG11))</f>
        <v>3.6379788070917132E-13</v>
      </c>
      <c r="AH73" s="208">
        <f>5%*($E$11-SUM($J11:AH11))</f>
        <v>3.6379788070917132E-13</v>
      </c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>
        <f>SUM(H73:AH73)</f>
        <v>2735.8035030000115</v>
      </c>
    </row>
    <row r="74" spans="1:60" s="197" customFormat="1" hidden="1">
      <c r="A74" s="220"/>
      <c r="B74" s="206" t="s">
        <v>631</v>
      </c>
      <c r="C74" s="207"/>
      <c r="D74" s="207"/>
      <c r="E74" s="208"/>
      <c r="F74" s="221"/>
      <c r="G74" s="208"/>
      <c r="H74" s="208"/>
      <c r="I74" s="208"/>
      <c r="J74" s="208">
        <f>5%*(($E$12+$E$16+J12)-(J12+J16))</f>
        <v>1518.8371000000002</v>
      </c>
      <c r="K74" s="208">
        <f>5%*(($E$12+$E$16)-(SUM($J12:K12,$J16:K16)))</f>
        <v>0</v>
      </c>
      <c r="L74" s="208">
        <f>5%*(($E$12+$E$16)-(SUM($J12:L12,$J16:L16)))</f>
        <v>0</v>
      </c>
      <c r="M74" s="208">
        <f>5%*(($E$12+$E$16)-(SUM($J12:M12,$J16:M16)))</f>
        <v>0</v>
      </c>
      <c r="N74" s="208">
        <f>5%*(($E$12+$E$16)-(SUM($J12:N12,$J16:N16)))</f>
        <v>0</v>
      </c>
      <c r="O74" s="208">
        <f>5%*(($E$12+$E$16)-(SUM($J12:O12,$J16:O16)))</f>
        <v>0</v>
      </c>
      <c r="P74" s="208">
        <f>5%*(($E$12+$E$16)-(SUM($J12:P12,$J16:P16)))</f>
        <v>0</v>
      </c>
      <c r="Q74" s="208">
        <f>5%*(($E$12+$E$16)-(SUM($J12:Q12,$J16:Q16)))</f>
        <v>0</v>
      </c>
      <c r="R74" s="208">
        <f>5%*(($E$12+$E$16)-(SUM($J12:R12,$J16:R16)))</f>
        <v>0</v>
      </c>
      <c r="S74" s="208">
        <f>5%*(($E$12+$E$16)-(SUM($J12:S12,$J16:S16)))</f>
        <v>0</v>
      </c>
      <c r="T74" s="208">
        <f>5%*(($E$12+$E$16)-(SUM($J12:T12,$J16:T16)))</f>
        <v>0</v>
      </c>
      <c r="U74" s="208">
        <f>5%*(($E$12+$E$16)-(SUM($J12:U12,$J16:U16)))</f>
        <v>0</v>
      </c>
      <c r="V74" s="208">
        <f>5%*(($E$12+$E$16)-(SUM($J12:V12,$J16:V16)))</f>
        <v>0</v>
      </c>
      <c r="W74" s="208">
        <f>5%*(($E$12+$E$16)-(SUM($J12:W12,$J16:W16)))</f>
        <v>0</v>
      </c>
      <c r="X74" s="208">
        <f>5%*(($E$12+$E$16)-(SUM($J12:X12,$J16:X16)))</f>
        <v>0</v>
      </c>
      <c r="Y74" s="208">
        <f>5%*(($E$12+$E$16)-(SUM($J12:Y12,$J16:Y16)))</f>
        <v>0</v>
      </c>
      <c r="Z74" s="208">
        <f>5%*(($E$12+$E$16)-(SUM($J12:Z12,$J16:Z16)))</f>
        <v>0</v>
      </c>
      <c r="AA74" s="208">
        <f>5%*(($E$12+$E$16)-(SUM($J12:AA12,$J16:AA16)))</f>
        <v>0</v>
      </c>
      <c r="AB74" s="208">
        <f>5%*(($E$12+$E$16)-(SUM($J12:AB12,$J16:AB16)))</f>
        <v>0</v>
      </c>
      <c r="AC74" s="208">
        <f>5%*(($E$12+$E$16)-(SUM($J12:AC12,$J16:AC16)))</f>
        <v>0</v>
      </c>
      <c r="AD74" s="208">
        <f>5%*(($E$12+$E$16)-(SUM($J12:AD12,$J16:AD16)))</f>
        <v>0</v>
      </c>
      <c r="AE74" s="208">
        <f>5%*(($E$12+$E$16)-(SUM($J12:AE12,$J16:AE16)))</f>
        <v>0</v>
      </c>
      <c r="AF74" s="208">
        <f>5%*(($E$12+$E$16)-(SUM($J12:AF12,$J16:AF16)))</f>
        <v>0</v>
      </c>
      <c r="AG74" s="208">
        <f>5%*(($E$12+$E$16)-(SUM($J12:AG12,$J16:AG16)))</f>
        <v>0</v>
      </c>
      <c r="AH74" s="208">
        <f>5%*(($E$12+$E$16)-(SUM($J12:AH12,$J16:AH16)))</f>
        <v>0</v>
      </c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>
        <f>SUM(H74:AH74)</f>
        <v>1518.8371000000002</v>
      </c>
    </row>
    <row r="75" spans="1:60" s="197" customFormat="1" hidden="1">
      <c r="A75" s="220" t="s">
        <v>188</v>
      </c>
      <c r="B75" s="206" t="s">
        <v>632</v>
      </c>
      <c r="C75" s="207"/>
      <c r="D75" s="207"/>
      <c r="E75" s="208"/>
      <c r="F75" s="221"/>
      <c r="G75" s="208"/>
      <c r="H75" s="208">
        <f>ROUND($H25/7,0)-H47</f>
        <v>0</v>
      </c>
      <c r="I75" s="208">
        <f>ROUND($H25/7,0)+ROUND($I25/7,0)-I47</f>
        <v>0</v>
      </c>
      <c r="J75" s="208">
        <f>5%*(($E$11+J13-($E$12+$E$16))-(J$11-(J$12+J$16)))</f>
        <v>798.68992650000064</v>
      </c>
      <c r="K75" s="208">
        <f>5%*(($E$11-($E$12+$E$16))-(SUM($J11:K11)-(SUM($J12:K12,$J16:K16))))</f>
        <v>418.2764765000004</v>
      </c>
      <c r="L75" s="208">
        <f>5%*(($E$11-($E$12+$E$16))-(SUM($J11:L11)-(SUM($J12:L12,$J16:L16))))</f>
        <v>3.6379788070917132E-13</v>
      </c>
      <c r="M75" s="208">
        <f>5%*(($E$11-($E$12+$E$16))-(SUM($J11:M11)-(SUM($J12:M12,$J16:M16))))</f>
        <v>3.6379788070917132E-13</v>
      </c>
      <c r="N75" s="208">
        <f>5%*(($E$11-($E$12+$E$16))-(SUM($J11:N11)-(SUM($J12:N12,$J16:N16))))</f>
        <v>3.6379788070917132E-13</v>
      </c>
      <c r="O75" s="208">
        <f>5%*(($E$11-($E$12+$E$16))-(SUM($J11:O11)-(SUM($J12:O12,$J16:O16))))</f>
        <v>3.6379788070917132E-13</v>
      </c>
      <c r="P75" s="208">
        <f>5%*(($E$11-($E$12+$E$16))-(SUM($J11:P11)-(SUM($J12:P12,$J16:P16))))</f>
        <v>3.6379788070917132E-13</v>
      </c>
      <c r="Q75" s="208">
        <f>5%*(($E$11-($E$12+$E$16))-(SUM($J11:Q11)-(SUM($J12:Q12,$J16:Q16))))</f>
        <v>3.6379788070917132E-13</v>
      </c>
      <c r="R75" s="208">
        <f>5%*(($E$11-($E$12+$E$16))-(SUM($J11:R11)-(SUM($J12:R12,$J16:R16))))</f>
        <v>3.6379788070917132E-13</v>
      </c>
      <c r="S75" s="208">
        <f>5%*(($E$11-($E$12+$E$16))-(SUM($J11:S11)-(SUM($J12:S12,$J16:S16))))</f>
        <v>3.6379788070917132E-13</v>
      </c>
      <c r="T75" s="208">
        <f>5%*(($E$11-($E$12+$E$16))-(SUM($J11:T11)-(SUM($J12:T12,$J16:T16))))</f>
        <v>3.6379788070917132E-13</v>
      </c>
      <c r="U75" s="208">
        <f>5%*(($E$11-($E$12+$E$16))-(SUM($J11:U11)-(SUM($J12:U12,$J16:U16))))</f>
        <v>3.6379788070917132E-13</v>
      </c>
      <c r="V75" s="208">
        <f>5%*(($E$11-($E$12+$E$16))-(SUM($J11:V11)-(SUM($J12:V12,$J16:V16))))</f>
        <v>3.6379788070917132E-13</v>
      </c>
      <c r="W75" s="208">
        <f>5%*(($E$11-($E$12+$E$16))-(SUM($J11:W11)-(SUM($J12:W12,$J16:W16))))</f>
        <v>3.6379788070917132E-13</v>
      </c>
      <c r="X75" s="208">
        <f>5%*(($E$11-($E$12+$E$16))-(SUM($J11:X11)-(SUM($J12:X12,$J16:X16))))</f>
        <v>3.6379788070917132E-13</v>
      </c>
      <c r="Y75" s="208">
        <f>5%*(($E$11-($E$12+$E$16))-(SUM($J11:Y11)-(SUM($J12:Y12,$J16:Y16))))</f>
        <v>3.6379788070917132E-13</v>
      </c>
      <c r="Z75" s="208">
        <f>5%*(($E$11-($E$12+$E$16))-(SUM($J11:Z11)-(SUM($J12:Z12,$J16:Z16))))</f>
        <v>3.6379788070917132E-13</v>
      </c>
      <c r="AA75" s="208">
        <f>5%*(($E$11-($E$12+$E$16))-(SUM($J11:AA11)-(SUM($J12:AA12,$J16:AA16))))</f>
        <v>3.6379788070917132E-13</v>
      </c>
      <c r="AB75" s="208">
        <f>5%*(($E$11-($E$12+$E$16))-(SUM($J11:AB11)-(SUM($J12:AB12,$J16:AB16))))</f>
        <v>3.6379788070917132E-13</v>
      </c>
      <c r="AC75" s="208">
        <f>5%*(($E$11-($E$12+$E$16))-(SUM($J11:AC11)-(SUM($J12:AC12,$J16:AC16))))</f>
        <v>3.6379788070917132E-13</v>
      </c>
      <c r="AD75" s="208">
        <f>5%*(($E$11-($E$12+$E$16))-(SUM($J11:AD11)-(SUM($J12:AD12,$J16:AD16))))</f>
        <v>3.6379788070917132E-13</v>
      </c>
      <c r="AE75" s="208">
        <f>5%*(($E$11-($E$12+$E$16))-(SUM($J11:AE11)-(SUM($J12:AE12,$J16:AE16))))</f>
        <v>3.6379788070917132E-13</v>
      </c>
      <c r="AF75" s="208">
        <f>5%*(($E$11-($E$12+$E$16))-(SUM($J11:AF11)-(SUM($J12:AF12,$J16:AF16))))</f>
        <v>3.6379788070917132E-13</v>
      </c>
      <c r="AG75" s="208">
        <f>5%*(($E$11-($E$12+$E$16))-(SUM($J11:AG11)-(SUM($J12:AG12,$J16:AG16))))</f>
        <v>3.6379788070917132E-13</v>
      </c>
      <c r="AH75" s="208">
        <f>5%*(($E$11-($E$12+$E$16))-(SUM($J11:AH11)-(SUM($J12:AH12,$J16:AH16))))</f>
        <v>3.6379788070917132E-13</v>
      </c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>
        <f>SUM(H75:AH75)</f>
        <v>1216.9664030000115</v>
      </c>
    </row>
    <row r="76" spans="1:60" ht="30" hidden="1">
      <c r="A76" s="61"/>
      <c r="B76" s="199" t="s">
        <v>633</v>
      </c>
      <c r="C76" s="61"/>
      <c r="D76" s="61"/>
      <c r="E76" s="50" t="e">
        <f>#REF!</f>
        <v>#REF!</v>
      </c>
      <c r="F76" s="212"/>
      <c r="G76" s="50"/>
      <c r="H76" s="50">
        <f t="shared" ref="H76:AB76" si="26">SUM(H77:H83)</f>
        <v>0</v>
      </c>
      <c r="I76" s="50">
        <f t="shared" si="26"/>
        <v>0</v>
      </c>
      <c r="J76" s="50">
        <f t="shared" si="26"/>
        <v>0</v>
      </c>
      <c r="K76" s="50">
        <f t="shared" si="26"/>
        <v>0</v>
      </c>
      <c r="L76" s="50">
        <f t="shared" si="26"/>
        <v>0</v>
      </c>
      <c r="M76" s="50">
        <f t="shared" si="26"/>
        <v>0</v>
      </c>
      <c r="N76" s="50">
        <f t="shared" si="26"/>
        <v>0</v>
      </c>
      <c r="O76" s="50">
        <f t="shared" si="26"/>
        <v>0</v>
      </c>
      <c r="P76" s="50">
        <f t="shared" si="26"/>
        <v>0</v>
      </c>
      <c r="Q76" s="50">
        <f t="shared" si="26"/>
        <v>0</v>
      </c>
      <c r="R76" s="50">
        <f t="shared" si="26"/>
        <v>0</v>
      </c>
      <c r="S76" s="50">
        <f t="shared" si="26"/>
        <v>0</v>
      </c>
      <c r="T76" s="50">
        <f t="shared" si="26"/>
        <v>0</v>
      </c>
      <c r="U76" s="50">
        <f t="shared" si="26"/>
        <v>0</v>
      </c>
      <c r="V76" s="50">
        <f t="shared" si="26"/>
        <v>0</v>
      </c>
      <c r="W76" s="50">
        <f t="shared" si="26"/>
        <v>0</v>
      </c>
      <c r="X76" s="50">
        <f t="shared" si="26"/>
        <v>0</v>
      </c>
      <c r="Y76" s="50">
        <f t="shared" si="26"/>
        <v>0</v>
      </c>
      <c r="Z76" s="50">
        <f t="shared" si="26"/>
        <v>0</v>
      </c>
      <c r="AA76" s="50">
        <f t="shared" si="26"/>
        <v>0</v>
      </c>
      <c r="AB76" s="50">
        <f t="shared" si="26"/>
        <v>0</v>
      </c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>
        <f>SUM(BG77:BG83)</f>
        <v>0</v>
      </c>
    </row>
    <row r="77" spans="1:60" hidden="1">
      <c r="A77" s="211" t="s">
        <v>101</v>
      </c>
      <c r="B77" s="199"/>
      <c r="E77" s="222"/>
      <c r="F77" s="223"/>
      <c r="G77" s="222"/>
      <c r="H77" s="224"/>
      <c r="I77" s="224"/>
      <c r="J77" s="224"/>
      <c r="K77" s="224"/>
      <c r="L77" s="224"/>
      <c r="M77" s="224"/>
      <c r="N77" s="224"/>
      <c r="O77" s="224">
        <f>'[72]%Центральная'!J59+'[72]%Центральная'!P20</f>
        <v>0</v>
      </c>
      <c r="P77" s="224">
        <f>'[72]%Центральная'!J72+'[72]%Центральная'!P33</f>
        <v>0</v>
      </c>
      <c r="Q77" s="224">
        <f>'[72]%Центральная'!J85+'[72]%Центральная'!P46</f>
        <v>0</v>
      </c>
      <c r="R77" s="224">
        <f>'[72]%Центральная'!J98+'[72]%Центральная'!P59</f>
        <v>0</v>
      </c>
      <c r="S77" s="224">
        <f>'[72]%Центральная'!P72</f>
        <v>0</v>
      </c>
      <c r="T77" s="224">
        <f>'[72]%Центральная'!P85</f>
        <v>0</v>
      </c>
      <c r="U77" s="224">
        <f>'[72]%Центральная'!P98</f>
        <v>0</v>
      </c>
      <c r="V77" s="224"/>
      <c r="W77" s="224">
        <f>'[72]%Центральная'!R33</f>
        <v>0</v>
      </c>
      <c r="X77" s="224">
        <f>'[72]%Центральная'!S33</f>
        <v>0</v>
      </c>
      <c r="Y77" s="224">
        <f>'[72]%Центральная'!T33</f>
        <v>0</v>
      </c>
      <c r="Z77" s="224">
        <f>'[72]%Центральная'!U33</f>
        <v>0</v>
      </c>
      <c r="AA77" s="224">
        <f>'[72]%Центральная'!V33</f>
        <v>0</v>
      </c>
      <c r="AB77" s="224">
        <f>'[72]%Центральная'!W33</f>
        <v>0</v>
      </c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4"/>
      <c r="BB77" s="224"/>
      <c r="BC77" s="224"/>
      <c r="BD77" s="224"/>
      <c r="BE77" s="224"/>
      <c r="BF77" s="224"/>
      <c r="BG77" s="50">
        <f t="shared" ref="BG77:BG83" si="27">SUM(H77:AB77)</f>
        <v>0</v>
      </c>
    </row>
    <row r="78" spans="1:60" hidden="1">
      <c r="A78" s="211" t="s">
        <v>107</v>
      </c>
      <c r="B78" s="199"/>
      <c r="E78" s="222"/>
      <c r="F78" s="223"/>
      <c r="G78" s="222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50">
        <f t="shared" si="27"/>
        <v>0</v>
      </c>
    </row>
    <row r="79" spans="1:60" hidden="1">
      <c r="A79" s="211" t="s">
        <v>184</v>
      </c>
      <c r="B79" s="199" t="str">
        <f>B70</f>
        <v>Налог на имущество</v>
      </c>
      <c r="E79" s="222"/>
      <c r="F79" s="223"/>
      <c r="G79" s="222"/>
      <c r="H79" s="225">
        <v>0</v>
      </c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50">
        <f t="shared" si="27"/>
        <v>0</v>
      </c>
    </row>
    <row r="80" spans="1:60" ht="30" hidden="1">
      <c r="A80" s="211" t="s">
        <v>185</v>
      </c>
      <c r="B80" s="199" t="str">
        <f>B71</f>
        <v>Строительство скважины для водоснабжения БМК</v>
      </c>
      <c r="E80" s="222"/>
      <c r="F80" s="223"/>
      <c r="G80" s="222"/>
      <c r="H80" s="224">
        <v>0</v>
      </c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50">
        <f t="shared" si="27"/>
        <v>0</v>
      </c>
    </row>
    <row r="81" spans="1:59" hidden="1">
      <c r="A81" s="211" t="s">
        <v>186</v>
      </c>
      <c r="B81" s="199"/>
      <c r="E81" s="222"/>
      <c r="F81" s="223"/>
      <c r="G81" s="222"/>
      <c r="H81" s="224">
        <v>0</v>
      </c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50">
        <f t="shared" si="27"/>
        <v>0</v>
      </c>
    </row>
    <row r="82" spans="1:59" hidden="1">
      <c r="A82" s="211" t="s">
        <v>187</v>
      </c>
      <c r="B82" s="199"/>
      <c r="E82" s="222"/>
      <c r="F82" s="223"/>
      <c r="G82" s="222"/>
      <c r="H82" s="224">
        <f>ROUND((H46+H73)*7*0.15,0)</f>
        <v>0</v>
      </c>
      <c r="I82" s="224">
        <f>ROUND((I46+I73)*6*0.15,0)</f>
        <v>0</v>
      </c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50">
        <f t="shared" si="27"/>
        <v>0</v>
      </c>
    </row>
    <row r="83" spans="1:59" hidden="1">
      <c r="A83" s="211" t="s">
        <v>188</v>
      </c>
      <c r="B83" s="199"/>
      <c r="E83" s="222"/>
      <c r="F83" s="223"/>
      <c r="G83" s="222"/>
      <c r="H83" s="224">
        <f>ROUND((H47+H75)*7*0.15,0)</f>
        <v>0</v>
      </c>
      <c r="I83" s="224">
        <f>ROUND((I47+I75)*6*0.15,0)</f>
        <v>0</v>
      </c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50">
        <f t="shared" si="27"/>
        <v>0</v>
      </c>
    </row>
    <row r="84" spans="1:59">
      <c r="E84" s="222"/>
      <c r="F84" s="223"/>
      <c r="G84" s="222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50"/>
    </row>
    <row r="85" spans="1:59">
      <c r="E85" s="222"/>
      <c r="F85" s="223"/>
      <c r="G85" s="222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50"/>
    </row>
    <row r="86" spans="1:59">
      <c r="E86" s="222"/>
      <c r="F86" s="223"/>
      <c r="G86" s="222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50"/>
    </row>
    <row r="87" spans="1:59">
      <c r="E87" s="222"/>
      <c r="F87" s="223"/>
      <c r="G87" s="222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50"/>
    </row>
    <row r="88" spans="1:59"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</row>
    <row r="89" spans="1:59" ht="36.75" hidden="1" customHeight="1">
      <c r="A89" s="61" t="s">
        <v>25</v>
      </c>
      <c r="B89" s="199" t="s">
        <v>636</v>
      </c>
      <c r="C89" s="61" t="s">
        <v>63</v>
      </c>
      <c r="D89" s="61"/>
      <c r="E89" s="199" t="s">
        <v>613</v>
      </c>
      <c r="F89" s="228"/>
      <c r="G89" s="222">
        <f>G11+G76</f>
        <v>0</v>
      </c>
      <c r="H89" s="222"/>
      <c r="I89" s="222"/>
      <c r="J89" s="222"/>
      <c r="K89" s="222"/>
      <c r="O89" s="222"/>
    </row>
    <row r="90" spans="1:59" hidden="1"/>
    <row r="91" spans="1:59" ht="31.5" hidden="1" customHeight="1">
      <c r="A91" s="61"/>
      <c r="B91" s="199" t="s">
        <v>637</v>
      </c>
      <c r="C91" s="61" t="s">
        <v>83</v>
      </c>
      <c r="D91" s="61"/>
      <c r="E91" s="224" t="e">
        <f>#REF!</f>
        <v>#REF!</v>
      </c>
      <c r="F91" s="202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 t="e">
        <f>#REF!</f>
        <v>#REF!</v>
      </c>
      <c r="W91" s="224" t="e">
        <f>#REF!</f>
        <v>#REF!</v>
      </c>
      <c r="X91" s="224" t="e">
        <f>#REF!</f>
        <v>#REF!</v>
      </c>
      <c r="Y91" s="224" t="e">
        <f>#REF!</f>
        <v>#REF!</v>
      </c>
      <c r="Z91" s="224" t="e">
        <f>#REF!</f>
        <v>#REF!</v>
      </c>
      <c r="AA91" s="224" t="e">
        <f>#REF!</f>
        <v>#REF!</v>
      </c>
      <c r="AB91" s="224" t="e">
        <f>#REF!</f>
        <v>#REF!</v>
      </c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3"/>
    </row>
    <row r="92" spans="1:59" ht="30" hidden="1">
      <c r="A92" s="61"/>
      <c r="B92" s="199" t="s">
        <v>638</v>
      </c>
      <c r="C92" s="61" t="s">
        <v>83</v>
      </c>
      <c r="D92" s="61"/>
      <c r="E92" s="224" t="e">
        <f>#REF!</f>
        <v>#REF!</v>
      </c>
      <c r="F92" s="202"/>
      <c r="G92" s="224" t="e">
        <f>#REF!</f>
        <v>#REF!</v>
      </c>
      <c r="H92" s="224" t="e">
        <f>#REF!</f>
        <v>#REF!</v>
      </c>
      <c r="I92" s="224" t="e">
        <f>#REF!</f>
        <v>#REF!</v>
      </c>
      <c r="J92" s="224" t="e">
        <f>#REF!</f>
        <v>#REF!</v>
      </c>
      <c r="K92" s="224" t="e">
        <f>#REF!</f>
        <v>#REF!</v>
      </c>
      <c r="L92" s="224" t="e">
        <f>#REF!</f>
        <v>#REF!</v>
      </c>
      <c r="M92" s="224" t="e">
        <f>#REF!</f>
        <v>#REF!</v>
      </c>
      <c r="N92" s="224" t="e">
        <f>#REF!</f>
        <v>#REF!</v>
      </c>
      <c r="O92" s="224" t="e">
        <f>#REF!</f>
        <v>#REF!</v>
      </c>
      <c r="P92" s="224" t="e">
        <f>#REF!</f>
        <v>#REF!</v>
      </c>
      <c r="Q92" s="224" t="e">
        <f>#REF!</f>
        <v>#REF!</v>
      </c>
      <c r="R92" s="224" t="e">
        <f>#REF!</f>
        <v>#REF!</v>
      </c>
      <c r="S92" s="224" t="e">
        <f>#REF!</f>
        <v>#REF!</v>
      </c>
      <c r="T92" s="224" t="e">
        <f>#REF!</f>
        <v>#REF!</v>
      </c>
      <c r="U92" s="224" t="e">
        <f>#REF!</f>
        <v>#REF!</v>
      </c>
      <c r="V92" s="224" t="e">
        <f>#REF!</f>
        <v>#REF!</v>
      </c>
      <c r="W92" s="224" t="e">
        <f>#REF!</f>
        <v>#REF!</v>
      </c>
      <c r="X92" s="224" t="e">
        <f>#REF!</f>
        <v>#REF!</v>
      </c>
      <c r="Y92" s="224" t="e">
        <f>#REF!</f>
        <v>#REF!</v>
      </c>
      <c r="Z92" s="224" t="e">
        <f>#REF!</f>
        <v>#REF!</v>
      </c>
      <c r="AA92" s="224" t="e">
        <f>#REF!</f>
        <v>#REF!</v>
      </c>
      <c r="AB92" s="224" t="e">
        <f>#REF!</f>
        <v>#REF!</v>
      </c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3"/>
    </row>
    <row r="93" spans="1:59" ht="30" hidden="1">
      <c r="A93" s="61"/>
      <c r="B93" s="199" t="s">
        <v>639</v>
      </c>
      <c r="C93" s="61" t="s">
        <v>83</v>
      </c>
      <c r="D93" s="61"/>
      <c r="E93" s="224" t="e">
        <f>#REF!</f>
        <v>#REF!</v>
      </c>
      <c r="F93" s="202"/>
      <c r="G93" s="224" t="e">
        <f>#REF!</f>
        <v>#REF!</v>
      </c>
      <c r="H93" s="224" t="e">
        <f>#REF!</f>
        <v>#REF!</v>
      </c>
      <c r="I93" s="224" t="e">
        <f>#REF!</f>
        <v>#REF!</v>
      </c>
      <c r="J93" s="224" t="e">
        <f>#REF!</f>
        <v>#REF!</v>
      </c>
      <c r="K93" s="224" t="e">
        <f>#REF!</f>
        <v>#REF!</v>
      </c>
      <c r="L93" s="224" t="e">
        <f>#REF!</f>
        <v>#REF!</v>
      </c>
      <c r="M93" s="224" t="e">
        <f>#REF!</f>
        <v>#REF!</v>
      </c>
      <c r="N93" s="224" t="e">
        <f>#REF!</f>
        <v>#REF!</v>
      </c>
      <c r="O93" s="224" t="e">
        <f>#REF!</f>
        <v>#REF!</v>
      </c>
      <c r="P93" s="224" t="e">
        <f>#REF!</f>
        <v>#REF!</v>
      </c>
      <c r="Q93" s="224" t="e">
        <f>#REF!</f>
        <v>#REF!</v>
      </c>
      <c r="R93" s="224" t="e">
        <f>#REF!</f>
        <v>#REF!</v>
      </c>
      <c r="S93" s="224" t="e">
        <f>#REF!</f>
        <v>#REF!</v>
      </c>
      <c r="T93" s="224" t="e">
        <f>#REF!</f>
        <v>#REF!</v>
      </c>
      <c r="U93" s="224" t="e">
        <f>#REF!</f>
        <v>#REF!</v>
      </c>
      <c r="V93" s="224" t="e">
        <f>#REF!</f>
        <v>#REF!</v>
      </c>
      <c r="W93" s="224" t="e">
        <f>#REF!</f>
        <v>#REF!</v>
      </c>
      <c r="X93" s="224" t="e">
        <f>#REF!</f>
        <v>#REF!</v>
      </c>
      <c r="Y93" s="224" t="e">
        <f>#REF!</f>
        <v>#REF!</v>
      </c>
      <c r="Z93" s="224" t="e">
        <f>#REF!</f>
        <v>#REF!</v>
      </c>
      <c r="AA93" s="224" t="e">
        <f>#REF!</f>
        <v>#REF!</v>
      </c>
      <c r="AB93" s="224" t="e">
        <f>#REF!</f>
        <v>#REF!</v>
      </c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3"/>
    </row>
    <row r="94" spans="1:59" ht="31.5" hidden="1" customHeight="1">
      <c r="A94" s="61"/>
      <c r="B94" s="199" t="s">
        <v>640</v>
      </c>
      <c r="C94" s="202" t="s">
        <v>58</v>
      </c>
      <c r="D94" s="202"/>
      <c r="E94" s="163"/>
      <c r="F94" s="202"/>
      <c r="G94" s="61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 t="e">
        <f t="shared" ref="V94:AB94" si="28">V91/U91</f>
        <v>#REF!</v>
      </c>
      <c r="W94" s="163" t="e">
        <f t="shared" si="28"/>
        <v>#REF!</v>
      </c>
      <c r="X94" s="163" t="e">
        <f t="shared" si="28"/>
        <v>#REF!</v>
      </c>
      <c r="Y94" s="163" t="e">
        <f t="shared" si="28"/>
        <v>#REF!</v>
      </c>
      <c r="Z94" s="163" t="e">
        <f t="shared" si="28"/>
        <v>#REF!</v>
      </c>
      <c r="AA94" s="163" t="e">
        <f t="shared" si="28"/>
        <v>#REF!</v>
      </c>
      <c r="AB94" s="163" t="e">
        <f t="shared" si="28"/>
        <v>#REF!</v>
      </c>
      <c r="AC94" s="1486"/>
      <c r="AD94" s="1486"/>
      <c r="AE94" s="1486"/>
      <c r="AF94" s="1486"/>
      <c r="AG94" s="1486"/>
      <c r="AH94" s="1486"/>
      <c r="AI94" s="1486"/>
      <c r="AJ94" s="1486"/>
      <c r="AK94" s="1486"/>
      <c r="AL94" s="1486"/>
      <c r="AM94" s="1486"/>
      <c r="AN94" s="1486"/>
      <c r="AO94" s="1486"/>
      <c r="AP94" s="1486"/>
      <c r="AQ94" s="1486"/>
      <c r="AR94" s="1486"/>
      <c r="AS94" s="1486"/>
      <c r="AT94" s="1486"/>
      <c r="AU94" s="1486"/>
      <c r="AV94" s="1486"/>
      <c r="AW94" s="1486"/>
      <c r="AX94" s="1486"/>
      <c r="AY94" s="1486"/>
      <c r="AZ94" s="1486"/>
      <c r="BA94" s="1486"/>
      <c r="BB94" s="1486"/>
      <c r="BC94" s="1486"/>
      <c r="BD94" s="1486"/>
      <c r="BE94" s="1486"/>
      <c r="BF94" s="1486"/>
      <c r="BG94" s="3"/>
    </row>
    <row r="95" spans="1:59" ht="30" hidden="1">
      <c r="A95" s="61"/>
      <c r="B95" s="199" t="s">
        <v>638</v>
      </c>
      <c r="C95" s="202" t="s">
        <v>58</v>
      </c>
      <c r="D95" s="202"/>
      <c r="E95" s="163"/>
      <c r="F95" s="202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 t="e">
        <f t="shared" ref="V95:AB95" si="29">V92/U93</f>
        <v>#REF!</v>
      </c>
      <c r="W95" s="163" t="e">
        <f t="shared" si="29"/>
        <v>#REF!</v>
      </c>
      <c r="X95" s="163" t="e">
        <f t="shared" si="29"/>
        <v>#REF!</v>
      </c>
      <c r="Y95" s="163" t="e">
        <f t="shared" si="29"/>
        <v>#REF!</v>
      </c>
      <c r="Z95" s="163" t="e">
        <f t="shared" si="29"/>
        <v>#REF!</v>
      </c>
      <c r="AA95" s="163" t="e">
        <f t="shared" si="29"/>
        <v>#REF!</v>
      </c>
      <c r="AB95" s="163" t="e">
        <f t="shared" si="29"/>
        <v>#REF!</v>
      </c>
      <c r="AC95" s="1486"/>
      <c r="AD95" s="1486"/>
      <c r="AE95" s="1486"/>
      <c r="AF95" s="1486"/>
      <c r="AG95" s="1486"/>
      <c r="AH95" s="1486"/>
      <c r="AI95" s="1486"/>
      <c r="AJ95" s="1486"/>
      <c r="AK95" s="1486"/>
      <c r="AL95" s="1486"/>
      <c r="AM95" s="1486"/>
      <c r="AN95" s="1486"/>
      <c r="AO95" s="1486"/>
      <c r="AP95" s="1486"/>
      <c r="AQ95" s="1486"/>
      <c r="AR95" s="1486"/>
      <c r="AS95" s="1486"/>
      <c r="AT95" s="1486"/>
      <c r="AU95" s="1486"/>
      <c r="AV95" s="1486"/>
      <c r="AW95" s="1486"/>
      <c r="AX95" s="1486"/>
      <c r="AY95" s="1486"/>
      <c r="AZ95" s="1486"/>
      <c r="BA95" s="1486"/>
      <c r="BB95" s="1486"/>
      <c r="BC95" s="1486"/>
      <c r="BD95" s="1486"/>
      <c r="BE95" s="1486"/>
      <c r="BF95" s="1486"/>
      <c r="BG95" s="3"/>
    </row>
    <row r="96" spans="1:59" ht="30" hidden="1">
      <c r="A96" s="61"/>
      <c r="B96" s="199" t="s">
        <v>639</v>
      </c>
      <c r="C96" s="202" t="s">
        <v>58</v>
      </c>
      <c r="D96" s="202"/>
      <c r="E96" s="163" t="e">
        <f>E93/E92</f>
        <v>#REF!</v>
      </c>
      <c r="F96" s="202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 t="e">
        <f t="shared" ref="V96:AB96" si="30">V93/V92</f>
        <v>#REF!</v>
      </c>
      <c r="W96" s="163" t="e">
        <f t="shared" si="30"/>
        <v>#REF!</v>
      </c>
      <c r="X96" s="163" t="e">
        <f t="shared" si="30"/>
        <v>#REF!</v>
      </c>
      <c r="Y96" s="163" t="e">
        <f t="shared" si="30"/>
        <v>#REF!</v>
      </c>
      <c r="Z96" s="163" t="e">
        <f t="shared" si="30"/>
        <v>#REF!</v>
      </c>
      <c r="AA96" s="163" t="e">
        <f t="shared" si="30"/>
        <v>#REF!</v>
      </c>
      <c r="AB96" s="163" t="e">
        <f t="shared" si="30"/>
        <v>#REF!</v>
      </c>
      <c r="AC96" s="1486"/>
      <c r="AD96" s="1486"/>
      <c r="AE96" s="1486"/>
      <c r="AF96" s="1486"/>
      <c r="AG96" s="1486"/>
      <c r="AH96" s="1486"/>
      <c r="AI96" s="1486"/>
      <c r="AJ96" s="1486"/>
      <c r="AK96" s="1486"/>
      <c r="AL96" s="1486"/>
      <c r="AM96" s="1486"/>
      <c r="AN96" s="1486"/>
      <c r="AO96" s="1486"/>
      <c r="AP96" s="1486"/>
      <c r="AQ96" s="1486"/>
      <c r="AR96" s="1486"/>
      <c r="AS96" s="1486"/>
      <c r="AT96" s="1486"/>
      <c r="AU96" s="1486"/>
      <c r="AV96" s="1486"/>
      <c r="AW96" s="1486"/>
      <c r="AX96" s="1486"/>
      <c r="AY96" s="1486"/>
      <c r="AZ96" s="1486"/>
      <c r="BA96" s="1486"/>
      <c r="BB96" s="1486"/>
      <c r="BC96" s="1486"/>
      <c r="BD96" s="1486"/>
      <c r="BE96" s="1486"/>
      <c r="BF96" s="1486"/>
      <c r="BG96" s="3"/>
    </row>
    <row r="97" spans="1:59" ht="42" hidden="1" customHeight="1">
      <c r="B97" s="1487" t="s">
        <v>641</v>
      </c>
    </row>
    <row r="98" spans="1:59" hidden="1">
      <c r="A98" s="1693"/>
      <c r="B98" s="199" t="s">
        <v>642</v>
      </c>
      <c r="C98" s="61" t="s">
        <v>63</v>
      </c>
      <c r="D98" s="61"/>
      <c r="E98" s="61" t="e">
        <f>SUM(#REF!,#REF!,#REF!,#REF!,#REF!,#REF!,#REF!)</f>
        <v>#REF!</v>
      </c>
      <c r="F98" s="202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 t="e">
        <f>SUM(#REF!,#REF!,#REF!,#REF!,#REF!,#REF!,#REF!)</f>
        <v>#REF!</v>
      </c>
      <c r="W98" s="61" t="e">
        <f>SUM(#REF!,#REF!,#REF!,#REF!,#REF!,#REF!,#REF!)</f>
        <v>#REF!</v>
      </c>
      <c r="X98" s="61" t="e">
        <f>SUM(#REF!,#REF!,#REF!,#REF!,#REF!,#REF!,#REF!)</f>
        <v>#REF!</v>
      </c>
      <c r="Y98" s="61" t="e">
        <f>SUM(#REF!,#REF!,#REF!,#REF!,#REF!,#REF!,#REF!)</f>
        <v>#REF!</v>
      </c>
      <c r="Z98" s="61" t="e">
        <f>SUM(#REF!,#REF!,#REF!,#REF!,#REF!,#REF!,#REF!)</f>
        <v>#REF!</v>
      </c>
      <c r="AA98" s="61" t="e">
        <f>SUM(#REF!,#REF!,#REF!,#REF!,#REF!,#REF!,#REF!)</f>
        <v>#REF!</v>
      </c>
      <c r="AB98" s="61" t="e">
        <f>SUM(#REF!,#REF!,#REF!,#REF!,#REF!,#REF!,#REF!)</f>
        <v>#REF!</v>
      </c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</row>
    <row r="99" spans="1:59" hidden="1">
      <c r="A99" s="1694"/>
      <c r="B99" s="199" t="s">
        <v>82</v>
      </c>
      <c r="C99" s="61" t="s">
        <v>27</v>
      </c>
      <c r="D99" s="61"/>
      <c r="E99" s="61" t="e">
        <f>#REF!</f>
        <v>#REF!</v>
      </c>
      <c r="F99" s="202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 t="e">
        <f>#REF!</f>
        <v>#REF!</v>
      </c>
      <c r="W99" s="61" t="e">
        <f>#REF!</f>
        <v>#REF!</v>
      </c>
      <c r="X99" s="61" t="e">
        <f>#REF!</f>
        <v>#REF!</v>
      </c>
      <c r="Y99" s="61" t="e">
        <f>#REF!</f>
        <v>#REF!</v>
      </c>
      <c r="Z99" s="61" t="e">
        <f>#REF!</f>
        <v>#REF!</v>
      </c>
      <c r="AA99" s="61" t="e">
        <f>#REF!</f>
        <v>#REF!</v>
      </c>
      <c r="AB99" s="61" t="e">
        <f>#REF!</f>
        <v>#REF!</v>
      </c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</row>
    <row r="100" spans="1:59" s="175" customFormat="1" hidden="1">
      <c r="A100" s="1695"/>
      <c r="B100" s="1488" t="s">
        <v>643</v>
      </c>
      <c r="C100" s="1489" t="s">
        <v>83</v>
      </c>
      <c r="D100" s="1489"/>
      <c r="E100" s="173" t="e">
        <f>E98/E99*1000</f>
        <v>#REF!</v>
      </c>
      <c r="F100" s="1490"/>
      <c r="G100" s="1489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 t="e">
        <f t="shared" ref="V100:AB100" si="31">V98/V99*1000</f>
        <v>#REF!</v>
      </c>
      <c r="W100" s="173" t="e">
        <f t="shared" si="31"/>
        <v>#REF!</v>
      </c>
      <c r="X100" s="173" t="e">
        <f t="shared" si="31"/>
        <v>#REF!</v>
      </c>
      <c r="Y100" s="173" t="e">
        <f t="shared" si="31"/>
        <v>#REF!</v>
      </c>
      <c r="Z100" s="173" t="e">
        <f t="shared" si="31"/>
        <v>#REF!</v>
      </c>
      <c r="AA100" s="173" t="e">
        <f t="shared" si="31"/>
        <v>#REF!</v>
      </c>
      <c r="AB100" s="173" t="e">
        <f t="shared" si="31"/>
        <v>#REF!</v>
      </c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489"/>
    </row>
    <row r="101" spans="1:59" hidden="1">
      <c r="A101" s="1693"/>
      <c r="B101" s="199" t="s">
        <v>644</v>
      </c>
      <c r="C101" s="61" t="s">
        <v>63</v>
      </c>
      <c r="D101" s="61"/>
      <c r="E101" s="61" t="e">
        <f>#REF!</f>
        <v>#REF!</v>
      </c>
      <c r="F101" s="202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 t="e">
        <f>#REF!</f>
        <v>#REF!</v>
      </c>
      <c r="W101" s="61" t="e">
        <f>#REF!</f>
        <v>#REF!</v>
      </c>
      <c r="X101" s="61" t="e">
        <f>#REF!</f>
        <v>#REF!</v>
      </c>
      <c r="Y101" s="61" t="e">
        <f>#REF!</f>
        <v>#REF!</v>
      </c>
      <c r="Z101" s="61" t="e">
        <f>#REF!</f>
        <v>#REF!</v>
      </c>
      <c r="AA101" s="61" t="e">
        <f>#REF!</f>
        <v>#REF!</v>
      </c>
      <c r="AB101" s="61" t="e">
        <f>#REF!</f>
        <v>#REF!</v>
      </c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</row>
    <row r="102" spans="1:59" hidden="1">
      <c r="A102" s="1694"/>
      <c r="B102" s="199" t="s">
        <v>82</v>
      </c>
      <c r="C102" s="61" t="s">
        <v>27</v>
      </c>
      <c r="D102" s="61"/>
      <c r="E102" s="61" t="e">
        <f>#REF!</f>
        <v>#REF!</v>
      </c>
      <c r="F102" s="202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 t="e">
        <f>#REF!</f>
        <v>#REF!</v>
      </c>
      <c r="W102" s="61" t="e">
        <f>#REF!</f>
        <v>#REF!</v>
      </c>
      <c r="X102" s="61" t="e">
        <f>#REF!</f>
        <v>#REF!</v>
      </c>
      <c r="Y102" s="61" t="e">
        <f>#REF!</f>
        <v>#REF!</v>
      </c>
      <c r="Z102" s="61" t="e">
        <f>#REF!</f>
        <v>#REF!</v>
      </c>
      <c r="AA102" s="61" t="e">
        <f>#REF!</f>
        <v>#REF!</v>
      </c>
      <c r="AB102" s="61" t="e">
        <f>#REF!</f>
        <v>#REF!</v>
      </c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</row>
    <row r="103" spans="1:59" s="175" customFormat="1" hidden="1">
      <c r="A103" s="1695"/>
      <c r="B103" s="1488" t="s">
        <v>645</v>
      </c>
      <c r="C103" s="1489" t="s">
        <v>83</v>
      </c>
      <c r="D103" s="1489"/>
      <c r="E103" s="173" t="e">
        <f>E101/E102*1000</f>
        <v>#REF!</v>
      </c>
      <c r="F103" s="1490"/>
      <c r="G103" s="1489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 t="e">
        <f t="shared" ref="V103:AB103" si="32">V101/V102*1000</f>
        <v>#REF!</v>
      </c>
      <c r="W103" s="173" t="e">
        <f t="shared" si="32"/>
        <v>#REF!</v>
      </c>
      <c r="X103" s="173" t="e">
        <f t="shared" si="32"/>
        <v>#REF!</v>
      </c>
      <c r="Y103" s="173" t="e">
        <f t="shared" si="32"/>
        <v>#REF!</v>
      </c>
      <c r="Z103" s="173" t="e">
        <f t="shared" si="32"/>
        <v>#REF!</v>
      </c>
      <c r="AA103" s="173" t="e">
        <f t="shared" si="32"/>
        <v>#REF!</v>
      </c>
      <c r="AB103" s="173" t="e">
        <f t="shared" si="32"/>
        <v>#REF!</v>
      </c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489"/>
    </row>
    <row r="104" spans="1:59" hidden="1">
      <c r="A104" s="61"/>
      <c r="B104" s="199"/>
      <c r="C104" s="61"/>
      <c r="D104" s="61"/>
      <c r="E104" s="61"/>
      <c r="F104" s="202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</row>
    <row r="105" spans="1:59" ht="30" hidden="1">
      <c r="A105" s="61"/>
      <c r="B105" s="199" t="s">
        <v>646</v>
      </c>
      <c r="C105" s="61"/>
      <c r="D105" s="61"/>
      <c r="E105" s="177" t="e">
        <f>E100/E103</f>
        <v>#REF!</v>
      </c>
      <c r="F105" s="1491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 t="e">
        <f t="shared" ref="V105:AB105" si="33">V100/V103</f>
        <v>#REF!</v>
      </c>
      <c r="W105" s="177" t="e">
        <f t="shared" si="33"/>
        <v>#REF!</v>
      </c>
      <c r="X105" s="177" t="e">
        <f t="shared" si="33"/>
        <v>#REF!</v>
      </c>
      <c r="Y105" s="177" t="e">
        <f t="shared" si="33"/>
        <v>#REF!</v>
      </c>
      <c r="Z105" s="177" t="e">
        <f t="shared" si="33"/>
        <v>#REF!</v>
      </c>
      <c r="AA105" s="177" t="e">
        <f t="shared" si="33"/>
        <v>#REF!</v>
      </c>
      <c r="AB105" s="177" t="e">
        <f t="shared" si="33"/>
        <v>#REF!</v>
      </c>
      <c r="AC105" s="177"/>
      <c r="AD105" s="177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</row>
  </sheetData>
  <mergeCells count="4">
    <mergeCell ref="A1:BG1"/>
    <mergeCell ref="A10:C10"/>
    <mergeCell ref="A98:A100"/>
    <mergeCell ref="A101:A103"/>
  </mergeCells>
  <pageMargins left="0.23622047244094491" right="0.23622047244094491" top="0.74803149606299213" bottom="0.74803149606299213" header="0.31496062992125984" footer="0.31496062992125984"/>
  <pageSetup paperSize="9" scale="16" orientation="landscape" r:id="rId1"/>
  <headerFooter>
    <oddFooter>&amp;R&amp;P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LQ164"/>
  <sheetViews>
    <sheetView zoomScale="69" zoomScaleNormal="69" workbookViewId="0">
      <selection sqref="A1:XFD1048576"/>
    </sheetView>
  </sheetViews>
  <sheetFormatPr defaultColWidth="9.140625" defaultRowHeight="15" outlineLevelRow="3" outlineLevelCol="1"/>
  <cols>
    <col min="1" max="1" width="5.5703125" style="1088" customWidth="1"/>
    <col min="2" max="2" width="28" style="1089" customWidth="1"/>
    <col min="3" max="3" width="9.140625" style="1089" hidden="1" customWidth="1"/>
    <col min="4" max="4" width="14.7109375" style="1088" hidden="1" customWidth="1"/>
    <col min="5" max="5" width="14.85546875" style="1088" hidden="1" customWidth="1"/>
    <col min="6" max="8" width="12.5703125" style="1088" customWidth="1"/>
    <col min="9" max="23" width="11.140625" style="1088" customWidth="1" outlineLevel="1"/>
    <col min="24" max="32" width="11.28515625" style="1088" customWidth="1" outlineLevel="1"/>
    <col min="33" max="35" width="11.28515625" style="1088" customWidth="1"/>
    <col min="36" max="47" width="11.28515625" style="1088" customWidth="1" outlineLevel="1"/>
    <col min="48" max="48" width="26.5703125" style="1072" customWidth="1"/>
    <col min="49" max="49" width="10.85546875" style="1072" bestFit="1" customWidth="1"/>
    <col min="50" max="16384" width="9.140625" style="1072"/>
  </cols>
  <sheetData>
    <row r="1" spans="1:47" s="1071" customFormat="1">
      <c r="A1" s="1088"/>
      <c r="B1" s="1089"/>
      <c r="C1" s="1089"/>
      <c r="D1" s="1088"/>
      <c r="E1" s="1088"/>
      <c r="F1" s="1088">
        <v>1</v>
      </c>
      <c r="G1" s="1088"/>
      <c r="H1" s="1088"/>
      <c r="I1" s="1088"/>
      <c r="J1" s="1088"/>
      <c r="K1" s="1088"/>
      <c r="L1" s="1088"/>
      <c r="M1" s="1088"/>
      <c r="N1" s="1088"/>
      <c r="O1" s="1088"/>
      <c r="P1" s="1088"/>
      <c r="Q1" s="1088"/>
      <c r="R1" s="1088"/>
      <c r="S1" s="1088"/>
      <c r="T1" s="1088"/>
      <c r="U1" s="1088"/>
      <c r="V1" s="1088"/>
      <c r="W1" s="1088"/>
      <c r="X1" s="1088"/>
      <c r="Y1" s="1088"/>
      <c r="Z1" s="1088"/>
      <c r="AA1" s="1088"/>
      <c r="AB1" s="1088"/>
      <c r="AC1" s="1088"/>
      <c r="AD1" s="1088"/>
      <c r="AE1" s="1088"/>
      <c r="AF1" s="1088"/>
      <c r="AG1" s="1088"/>
      <c r="AH1" s="1088"/>
      <c r="AI1" s="1088"/>
      <c r="AJ1" s="1088">
        <v>11</v>
      </c>
      <c r="AK1" s="1088"/>
      <c r="AL1" s="1088"/>
      <c r="AM1" s="1088">
        <v>12</v>
      </c>
      <c r="AN1" s="1088"/>
      <c r="AO1" s="1088"/>
      <c r="AP1" s="1088">
        <v>13</v>
      </c>
      <c r="AQ1" s="1088"/>
      <c r="AR1" s="1088"/>
      <c r="AS1" s="1088">
        <v>14</v>
      </c>
      <c r="AT1" s="1088"/>
      <c r="AU1" s="1088"/>
    </row>
    <row r="2" spans="1:47" ht="36" customHeight="1" thickBot="1">
      <c r="A2" s="1704" t="s">
        <v>722</v>
      </c>
      <c r="B2" s="1704"/>
      <c r="C2" s="1704"/>
      <c r="D2" s="1704"/>
      <c r="E2" s="1704"/>
      <c r="F2" s="1704"/>
      <c r="G2" s="1704"/>
      <c r="H2" s="1704"/>
      <c r="I2" s="1704"/>
      <c r="J2" s="1704"/>
      <c r="K2" s="1704"/>
      <c r="L2" s="1704"/>
      <c r="M2" s="1704"/>
      <c r="N2" s="1704"/>
      <c r="O2" s="1704"/>
      <c r="P2" s="1704"/>
      <c r="Q2" s="1704"/>
      <c r="R2" s="1704"/>
      <c r="S2" s="1704"/>
      <c r="T2" s="1704"/>
      <c r="U2" s="1704"/>
      <c r="V2" s="1704"/>
      <c r="W2" s="1704"/>
      <c r="X2" s="1704"/>
      <c r="Y2" s="1704"/>
      <c r="Z2" s="1704"/>
      <c r="AA2" s="1704"/>
      <c r="AB2" s="1704"/>
      <c r="AC2" s="1704"/>
      <c r="AD2" s="1704"/>
      <c r="AE2" s="1704"/>
      <c r="AF2" s="1704"/>
      <c r="AG2" s="1704"/>
      <c r="AH2" s="1704"/>
      <c r="AI2" s="1704"/>
      <c r="AJ2" s="1704"/>
      <c r="AK2" s="1704"/>
      <c r="AL2" s="1704"/>
      <c r="AM2" s="1704"/>
      <c r="AN2" s="1704"/>
      <c r="AO2" s="1704"/>
      <c r="AP2" s="1704"/>
      <c r="AQ2" s="1704"/>
      <c r="AR2" s="1704"/>
      <c r="AS2" s="1704"/>
      <c r="AT2" s="1704"/>
      <c r="AU2" s="1704"/>
    </row>
    <row r="3" spans="1:47" s="1073" customFormat="1" ht="36" customHeight="1">
      <c r="A3" s="1211" t="s">
        <v>0</v>
      </c>
      <c r="B3" s="1195" t="s">
        <v>1</v>
      </c>
      <c r="C3" s="1195" t="s">
        <v>2</v>
      </c>
      <c r="D3" s="1195" t="s">
        <v>3</v>
      </c>
      <c r="E3" s="1196" t="s">
        <v>4</v>
      </c>
      <c r="F3" s="1705" t="s">
        <v>585</v>
      </c>
      <c r="G3" s="1706"/>
      <c r="H3" s="1708"/>
      <c r="I3" s="1705" t="s">
        <v>5</v>
      </c>
      <c r="J3" s="1706"/>
      <c r="K3" s="1707"/>
      <c r="L3" s="1701" t="s">
        <v>586</v>
      </c>
      <c r="M3" s="1702"/>
      <c r="N3" s="1703"/>
      <c r="O3" s="1701" t="s">
        <v>7</v>
      </c>
      <c r="P3" s="1702"/>
      <c r="Q3" s="1702"/>
      <c r="R3" s="1701" t="s">
        <v>8</v>
      </c>
      <c r="S3" s="1702"/>
      <c r="T3" s="1703"/>
      <c r="U3" s="1701" t="s">
        <v>9</v>
      </c>
      <c r="V3" s="1702"/>
      <c r="W3" s="1703"/>
      <c r="X3" s="1701" t="s">
        <v>10</v>
      </c>
      <c r="Y3" s="1702"/>
      <c r="Z3" s="1703"/>
      <c r="AA3" s="1701" t="s">
        <v>11</v>
      </c>
      <c r="AB3" s="1702"/>
      <c r="AC3" s="1703"/>
      <c r="AD3" s="1701" t="s">
        <v>12</v>
      </c>
      <c r="AE3" s="1702"/>
      <c r="AF3" s="1703"/>
      <c r="AG3" s="1701" t="s">
        <v>13</v>
      </c>
      <c r="AH3" s="1702"/>
      <c r="AI3" s="1703"/>
      <c r="AJ3" s="1701" t="s">
        <v>14</v>
      </c>
      <c r="AK3" s="1702"/>
      <c r="AL3" s="1703"/>
      <c r="AM3" s="1705" t="s">
        <v>15</v>
      </c>
      <c r="AN3" s="1706"/>
      <c r="AO3" s="1707"/>
      <c r="AP3" s="1705" t="s">
        <v>16</v>
      </c>
      <c r="AQ3" s="1706"/>
      <c r="AR3" s="1708"/>
      <c r="AS3" s="1709" t="s">
        <v>17</v>
      </c>
      <c r="AT3" s="1710"/>
      <c r="AU3" s="1711"/>
    </row>
    <row r="4" spans="1:47" s="1073" customFormat="1" ht="26.25" customHeight="1">
      <c r="A4" s="1212"/>
      <c r="B4" s="1213"/>
      <c r="C4" s="1214"/>
      <c r="D4" s="1215"/>
      <c r="E4" s="1216"/>
      <c r="F4" s="1217" t="s">
        <v>587</v>
      </c>
      <c r="G4" s="1215" t="s">
        <v>195</v>
      </c>
      <c r="H4" s="1216" t="s">
        <v>197</v>
      </c>
      <c r="I4" s="1217" t="s">
        <v>587</v>
      </c>
      <c r="J4" s="1215" t="s">
        <v>195</v>
      </c>
      <c r="K4" s="1218" t="s">
        <v>197</v>
      </c>
      <c r="L4" s="1217" t="str">
        <f>I4</f>
        <v>всего</v>
      </c>
      <c r="M4" s="1215" t="str">
        <f t="shared" ref="M4:N4" si="0">J4</f>
        <v>производство</v>
      </c>
      <c r="N4" s="1218" t="str">
        <f t="shared" si="0"/>
        <v>передача</v>
      </c>
      <c r="O4" s="1219" t="str">
        <f>L4</f>
        <v>всего</v>
      </c>
      <c r="P4" s="1216" t="str">
        <f t="shared" ref="P4:Q4" si="1">M4</f>
        <v>производство</v>
      </c>
      <c r="Q4" s="1216" t="str">
        <f t="shared" si="1"/>
        <v>передача</v>
      </c>
      <c r="R4" s="1219" t="str">
        <f>O4</f>
        <v>всего</v>
      </c>
      <c r="S4" s="1216" t="str">
        <f t="shared" ref="S4:T4" si="2">P4</f>
        <v>производство</v>
      </c>
      <c r="T4" s="1218" t="str">
        <f t="shared" si="2"/>
        <v>передача</v>
      </c>
      <c r="U4" s="1219" t="s">
        <v>587</v>
      </c>
      <c r="V4" s="1216" t="s">
        <v>195</v>
      </c>
      <c r="W4" s="1218" t="s">
        <v>197</v>
      </c>
      <c r="X4" s="1219" t="s">
        <v>587</v>
      </c>
      <c r="Y4" s="1216" t="s">
        <v>195</v>
      </c>
      <c r="Z4" s="1218" t="s">
        <v>197</v>
      </c>
      <c r="AA4" s="1219" t="str">
        <f>X4</f>
        <v>всего</v>
      </c>
      <c r="AB4" s="1216" t="str">
        <f t="shared" ref="AB4:AC4" si="3">Y4</f>
        <v>производство</v>
      </c>
      <c r="AC4" s="1218" t="str">
        <f t="shared" si="3"/>
        <v>передача</v>
      </c>
      <c r="AD4" s="1219" t="str">
        <f>AA4</f>
        <v>всего</v>
      </c>
      <c r="AE4" s="1216" t="str">
        <f t="shared" ref="AE4:AF4" si="4">AB4</f>
        <v>производство</v>
      </c>
      <c r="AF4" s="1218" t="str">
        <f t="shared" si="4"/>
        <v>передача</v>
      </c>
      <c r="AG4" s="1219" t="str">
        <f>AD4</f>
        <v>всего</v>
      </c>
      <c r="AH4" s="1216" t="str">
        <f t="shared" ref="AH4:AI4" si="5">AE4</f>
        <v>производство</v>
      </c>
      <c r="AI4" s="1218" t="str">
        <f t="shared" si="5"/>
        <v>передача</v>
      </c>
      <c r="AJ4" s="1219" t="str">
        <f>AG4</f>
        <v>всего</v>
      </c>
      <c r="AK4" s="1216" t="str">
        <f t="shared" ref="AK4:AL4" si="6">AH4</f>
        <v>производство</v>
      </c>
      <c r="AL4" s="1218" t="str">
        <f t="shared" si="6"/>
        <v>передача</v>
      </c>
      <c r="AM4" s="1217" t="str">
        <f>AJ4</f>
        <v>всего</v>
      </c>
      <c r="AN4" s="1215" t="str">
        <f t="shared" ref="AN4:AO4" si="7">AK4</f>
        <v>производство</v>
      </c>
      <c r="AO4" s="1218" t="str">
        <f t="shared" si="7"/>
        <v>передача</v>
      </c>
      <c r="AP4" s="1217" t="str">
        <f>AM4</f>
        <v>всего</v>
      </c>
      <c r="AQ4" s="1215" t="str">
        <f t="shared" ref="AQ4:AR4" si="8">AN4</f>
        <v>производство</v>
      </c>
      <c r="AR4" s="1216" t="str">
        <f t="shared" si="8"/>
        <v>передача</v>
      </c>
      <c r="AS4" s="1220" t="str">
        <f>AP4</f>
        <v>всего</v>
      </c>
      <c r="AT4" s="1221" t="str">
        <f t="shared" ref="AT4:AU4" si="9">AQ4</f>
        <v>производство</v>
      </c>
      <c r="AU4" s="1222" t="str">
        <f t="shared" si="9"/>
        <v>передача</v>
      </c>
    </row>
    <row r="5" spans="1:47">
      <c r="A5" s="1696" t="s">
        <v>24</v>
      </c>
      <c r="B5" s="1697"/>
      <c r="C5" s="1698"/>
      <c r="D5" s="1113"/>
      <c r="E5" s="1114"/>
      <c r="F5" s="1223"/>
      <c r="G5" s="1224"/>
      <c r="H5" s="1225"/>
      <c r="I5" s="1223"/>
      <c r="J5" s="1224"/>
      <c r="K5" s="1226"/>
      <c r="L5" s="1112"/>
      <c r="M5" s="1113"/>
      <c r="N5" s="1227"/>
      <c r="O5" s="1212"/>
      <c r="P5" s="1114"/>
      <c r="Q5" s="1114"/>
      <c r="R5" s="1212"/>
      <c r="S5" s="1114"/>
      <c r="T5" s="1227"/>
      <c r="U5" s="1212"/>
      <c r="V5" s="1114"/>
      <c r="W5" s="1227"/>
      <c r="X5" s="1212"/>
      <c r="Y5" s="1114"/>
      <c r="Z5" s="1227"/>
      <c r="AA5" s="1212"/>
      <c r="AB5" s="1114"/>
      <c r="AC5" s="1227"/>
      <c r="AD5" s="1212"/>
      <c r="AE5" s="1114"/>
      <c r="AF5" s="1227"/>
      <c r="AG5" s="1212"/>
      <c r="AH5" s="1228"/>
      <c r="AI5" s="1229"/>
      <c r="AJ5" s="1112"/>
      <c r="AK5" s="1112"/>
      <c r="AL5" s="1230"/>
      <c r="AM5" s="1112"/>
      <c r="AN5" s="1113"/>
      <c r="AO5" s="1227"/>
      <c r="AP5" s="1112"/>
      <c r="AQ5" s="1113"/>
      <c r="AR5" s="1114"/>
      <c r="AS5" s="1231"/>
      <c r="AT5" s="1232"/>
      <c r="AU5" s="1233"/>
    </row>
    <row r="6" spans="1:47">
      <c r="A6" s="1112" t="s">
        <v>25</v>
      </c>
      <c r="B6" s="1215" t="s">
        <v>26</v>
      </c>
      <c r="C6" s="1215" t="s">
        <v>27</v>
      </c>
      <c r="D6" s="1091" t="e">
        <f>D7+D8</f>
        <v>#REF!</v>
      </c>
      <c r="E6" s="1114" t="e">
        <f>D6</f>
        <v>#REF!</v>
      </c>
      <c r="F6" s="1090">
        <f t="shared" ref="F6:AP6" si="10">F7+F8</f>
        <v>9357.74</v>
      </c>
      <c r="G6" s="1091"/>
      <c r="H6" s="1094"/>
      <c r="I6" s="1090">
        <f t="shared" si="10"/>
        <v>9049.9</v>
      </c>
      <c r="J6" s="1091"/>
      <c r="K6" s="1092"/>
      <c r="L6" s="1090">
        <f t="shared" si="10"/>
        <v>13030.8</v>
      </c>
      <c r="M6" s="1091"/>
      <c r="N6" s="1092"/>
      <c r="O6" s="1090">
        <f t="shared" si="10"/>
        <v>13030.8</v>
      </c>
      <c r="P6" s="1091"/>
      <c r="Q6" s="1094"/>
      <c r="R6" s="1090">
        <f t="shared" si="10"/>
        <v>13030.8</v>
      </c>
      <c r="S6" s="1091"/>
      <c r="T6" s="1092"/>
      <c r="U6" s="1090">
        <f t="shared" si="10"/>
        <v>13030.8</v>
      </c>
      <c r="V6" s="1091"/>
      <c r="W6" s="1092"/>
      <c r="X6" s="1090">
        <f t="shared" si="10"/>
        <v>13030.8</v>
      </c>
      <c r="Y6" s="1091"/>
      <c r="Z6" s="1092"/>
      <c r="AA6" s="1090">
        <f t="shared" si="10"/>
        <v>13030.8</v>
      </c>
      <c r="AB6" s="1091"/>
      <c r="AC6" s="1092"/>
      <c r="AD6" s="1090">
        <f t="shared" si="10"/>
        <v>13030.8</v>
      </c>
      <c r="AE6" s="1091"/>
      <c r="AF6" s="1092"/>
      <c r="AG6" s="1090">
        <f t="shared" si="10"/>
        <v>13030.8</v>
      </c>
      <c r="AH6" s="1091"/>
      <c r="AI6" s="1092"/>
      <c r="AJ6" s="1090">
        <f t="shared" si="10"/>
        <v>13030.8</v>
      </c>
      <c r="AK6" s="1091"/>
      <c r="AL6" s="1092"/>
      <c r="AM6" s="1090">
        <f t="shared" si="10"/>
        <v>13030.8</v>
      </c>
      <c r="AN6" s="1091"/>
      <c r="AO6" s="1092"/>
      <c r="AP6" s="1090">
        <f t="shared" si="10"/>
        <v>13030.8</v>
      </c>
      <c r="AQ6" s="1091"/>
      <c r="AR6" s="1094"/>
      <c r="AS6" s="1106" t="e">
        <f t="shared" ref="AS6" si="11">AS7+AS8</f>
        <v>#REF!</v>
      </c>
      <c r="AT6" s="1107"/>
      <c r="AU6" s="1108"/>
    </row>
    <row r="7" spans="1:47">
      <c r="A7" s="1112" t="s">
        <v>28</v>
      </c>
      <c r="B7" s="1215" t="s">
        <v>29</v>
      </c>
      <c r="C7" s="1215" t="s">
        <v>27</v>
      </c>
      <c r="D7" s="1091">
        <v>405.5</v>
      </c>
      <c r="E7" s="1114">
        <f t="shared" ref="E7:E28" si="12">D7</f>
        <v>405.5</v>
      </c>
      <c r="F7" s="1090"/>
      <c r="G7" s="1091"/>
      <c r="H7" s="1094"/>
      <c r="I7" s="1090">
        <f>F7</f>
        <v>0</v>
      </c>
      <c r="J7" s="1091"/>
      <c r="K7" s="1092"/>
      <c r="L7" s="1090">
        <f>I7</f>
        <v>0</v>
      </c>
      <c r="M7" s="1091"/>
      <c r="N7" s="1092"/>
      <c r="O7" s="1093">
        <f>L7</f>
        <v>0</v>
      </c>
      <c r="P7" s="1094"/>
      <c r="Q7" s="1094"/>
      <c r="R7" s="1093">
        <f>O7</f>
        <v>0</v>
      </c>
      <c r="S7" s="1094"/>
      <c r="T7" s="1092"/>
      <c r="U7" s="1093">
        <f>R7</f>
        <v>0</v>
      </c>
      <c r="V7" s="1094"/>
      <c r="W7" s="1092"/>
      <c r="X7" s="1093">
        <f>U7</f>
        <v>0</v>
      </c>
      <c r="Y7" s="1094"/>
      <c r="Z7" s="1092"/>
      <c r="AA7" s="1093">
        <f>X7</f>
        <v>0</v>
      </c>
      <c r="AB7" s="1094"/>
      <c r="AC7" s="1092"/>
      <c r="AD7" s="1093">
        <f>AA7</f>
        <v>0</v>
      </c>
      <c r="AE7" s="1094"/>
      <c r="AF7" s="1092"/>
      <c r="AG7" s="1093">
        <f>AD7</f>
        <v>0</v>
      </c>
      <c r="AH7" s="1094"/>
      <c r="AI7" s="1092"/>
      <c r="AJ7" s="1090">
        <f>AG7</f>
        <v>0</v>
      </c>
      <c r="AK7" s="1091"/>
      <c r="AL7" s="1092"/>
      <c r="AM7" s="1090">
        <f>AJ7</f>
        <v>0</v>
      </c>
      <c r="AN7" s="1091"/>
      <c r="AO7" s="1092"/>
      <c r="AP7" s="1090">
        <f>AM7</f>
        <v>0</v>
      </c>
      <c r="AQ7" s="1091"/>
      <c r="AR7" s="1094"/>
      <c r="AS7" s="1106">
        <f>AP7</f>
        <v>0</v>
      </c>
      <c r="AT7" s="1107"/>
      <c r="AU7" s="1108"/>
    </row>
    <row r="8" spans="1:47" s="1074" customFormat="1" ht="14.25">
      <c r="A8" s="1234" t="s">
        <v>30</v>
      </c>
      <c r="B8" s="1235" t="s">
        <v>31</v>
      </c>
      <c r="C8" s="1235" t="s">
        <v>27</v>
      </c>
      <c r="D8" s="1099" t="e">
        <f>D17+D18</f>
        <v>#REF!</v>
      </c>
      <c r="E8" s="1236" t="e">
        <f t="shared" si="12"/>
        <v>#REF!</v>
      </c>
      <c r="F8" s="1098">
        <f t="shared" ref="F8:AR8" si="13">F16</f>
        <v>9357.74</v>
      </c>
      <c r="G8" s="1099">
        <f t="shared" si="13"/>
        <v>9357.74</v>
      </c>
      <c r="H8" s="1102">
        <f t="shared" si="13"/>
        <v>9357.74</v>
      </c>
      <c r="I8" s="1098">
        <f t="shared" si="13"/>
        <v>9049.9</v>
      </c>
      <c r="J8" s="1099">
        <f t="shared" si="13"/>
        <v>9049.9</v>
      </c>
      <c r="K8" s="1100">
        <f t="shared" si="13"/>
        <v>9049.9</v>
      </c>
      <c r="L8" s="1098">
        <f t="shared" si="13"/>
        <v>13030.8</v>
      </c>
      <c r="M8" s="1099">
        <f t="shared" si="13"/>
        <v>13030.8</v>
      </c>
      <c r="N8" s="1100">
        <f t="shared" si="13"/>
        <v>13030.8</v>
      </c>
      <c r="O8" s="1098">
        <f t="shared" si="13"/>
        <v>13030.8</v>
      </c>
      <c r="P8" s="1099">
        <f t="shared" si="13"/>
        <v>13030.8</v>
      </c>
      <c r="Q8" s="1100">
        <f t="shared" si="13"/>
        <v>13030.8</v>
      </c>
      <c r="R8" s="1098">
        <f t="shared" si="13"/>
        <v>13030.8</v>
      </c>
      <c r="S8" s="1099">
        <f t="shared" si="13"/>
        <v>13030.8</v>
      </c>
      <c r="T8" s="1100">
        <f t="shared" si="13"/>
        <v>13030.8</v>
      </c>
      <c r="U8" s="1098">
        <f t="shared" si="13"/>
        <v>13030.8</v>
      </c>
      <c r="V8" s="1099">
        <f t="shared" si="13"/>
        <v>13030.8</v>
      </c>
      <c r="W8" s="1100">
        <f t="shared" si="13"/>
        <v>13030.8</v>
      </c>
      <c r="X8" s="1098">
        <f t="shared" si="13"/>
        <v>13030.8</v>
      </c>
      <c r="Y8" s="1099">
        <f t="shared" si="13"/>
        <v>13030.8</v>
      </c>
      <c r="Z8" s="1100">
        <f t="shared" si="13"/>
        <v>13030.8</v>
      </c>
      <c r="AA8" s="1098">
        <f t="shared" si="13"/>
        <v>13030.8</v>
      </c>
      <c r="AB8" s="1099">
        <f t="shared" si="13"/>
        <v>13030.8</v>
      </c>
      <c r="AC8" s="1100">
        <f t="shared" si="13"/>
        <v>13030.8</v>
      </c>
      <c r="AD8" s="1098">
        <f t="shared" si="13"/>
        <v>13030.8</v>
      </c>
      <c r="AE8" s="1099">
        <f t="shared" si="13"/>
        <v>13030.8</v>
      </c>
      <c r="AF8" s="1100">
        <f t="shared" si="13"/>
        <v>13030.8</v>
      </c>
      <c r="AG8" s="1098">
        <f t="shared" si="13"/>
        <v>13030.8</v>
      </c>
      <c r="AH8" s="1099">
        <f t="shared" si="13"/>
        <v>13030.8</v>
      </c>
      <c r="AI8" s="1100">
        <f t="shared" si="13"/>
        <v>13030.8</v>
      </c>
      <c r="AJ8" s="1098">
        <f t="shared" si="13"/>
        <v>13030.8</v>
      </c>
      <c r="AK8" s="1099">
        <f t="shared" si="13"/>
        <v>13030.8</v>
      </c>
      <c r="AL8" s="1100">
        <f t="shared" si="13"/>
        <v>13030.8</v>
      </c>
      <c r="AM8" s="1098">
        <f t="shared" si="13"/>
        <v>13030.8</v>
      </c>
      <c r="AN8" s="1099">
        <f t="shared" si="13"/>
        <v>13030.8</v>
      </c>
      <c r="AO8" s="1100">
        <f t="shared" si="13"/>
        <v>13030.8</v>
      </c>
      <c r="AP8" s="1098">
        <f t="shared" si="13"/>
        <v>13030.8</v>
      </c>
      <c r="AQ8" s="1099">
        <f t="shared" si="13"/>
        <v>13030.8</v>
      </c>
      <c r="AR8" s="1102">
        <f t="shared" si="13"/>
        <v>13030.8</v>
      </c>
      <c r="AS8" s="1103" t="e">
        <f>AS16+#REF!</f>
        <v>#REF!</v>
      </c>
      <c r="AT8" s="1104" t="e">
        <f>AT16+#REF!</f>
        <v>#REF!</v>
      </c>
      <c r="AU8" s="1105" t="e">
        <f>AU16+#REF!</f>
        <v>#REF!</v>
      </c>
    </row>
    <row r="9" spans="1:47" ht="25.5">
      <c r="A9" s="1112"/>
      <c r="B9" s="1215" t="s">
        <v>34</v>
      </c>
      <c r="C9" s="1215"/>
      <c r="D9" s="1091">
        <v>5305.63</v>
      </c>
      <c r="E9" s="1114">
        <f t="shared" si="12"/>
        <v>5305.63</v>
      </c>
      <c r="F9" s="1090"/>
      <c r="G9" s="1091"/>
      <c r="H9" s="1094"/>
      <c r="I9" s="1090" t="e">
        <f>#REF!</f>
        <v>#REF!</v>
      </c>
      <c r="J9" s="1091"/>
      <c r="K9" s="1092"/>
      <c r="L9" s="1090" t="e">
        <f>#REF!</f>
        <v>#REF!</v>
      </c>
      <c r="M9" s="1091" t="e">
        <f>#REF!</f>
        <v>#REF!</v>
      </c>
      <c r="N9" s="1092" t="e">
        <f>#REF!</f>
        <v>#REF!</v>
      </c>
      <c r="O9" s="1090" t="e">
        <f>#REF!</f>
        <v>#REF!</v>
      </c>
      <c r="P9" s="1091" t="e">
        <f>#REF!</f>
        <v>#REF!</v>
      </c>
      <c r="Q9" s="1094" t="e">
        <f>#REF!</f>
        <v>#REF!</v>
      </c>
      <c r="R9" s="1090" t="e">
        <f>#REF!</f>
        <v>#REF!</v>
      </c>
      <c r="S9" s="1091" t="e">
        <f>#REF!</f>
        <v>#REF!</v>
      </c>
      <c r="T9" s="1092" t="e">
        <f>#REF!</f>
        <v>#REF!</v>
      </c>
      <c r="U9" s="1090" t="e">
        <f>#REF!</f>
        <v>#REF!</v>
      </c>
      <c r="V9" s="1091" t="e">
        <f>#REF!</f>
        <v>#REF!</v>
      </c>
      <c r="W9" s="1092" t="e">
        <f>#REF!</f>
        <v>#REF!</v>
      </c>
      <c r="X9" s="1090" t="e">
        <f>#REF!</f>
        <v>#REF!</v>
      </c>
      <c r="Y9" s="1091" t="e">
        <f>#REF!</f>
        <v>#REF!</v>
      </c>
      <c r="Z9" s="1092" t="e">
        <f>#REF!</f>
        <v>#REF!</v>
      </c>
      <c r="AA9" s="1090" t="e">
        <f>#REF!</f>
        <v>#REF!</v>
      </c>
      <c r="AB9" s="1091" t="e">
        <f>#REF!</f>
        <v>#REF!</v>
      </c>
      <c r="AC9" s="1092" t="e">
        <f>#REF!</f>
        <v>#REF!</v>
      </c>
      <c r="AD9" s="1090" t="e">
        <f>#REF!</f>
        <v>#REF!</v>
      </c>
      <c r="AE9" s="1091" t="e">
        <f>#REF!</f>
        <v>#REF!</v>
      </c>
      <c r="AF9" s="1092" t="e">
        <f>#REF!</f>
        <v>#REF!</v>
      </c>
      <c r="AG9" s="1090" t="e">
        <f>#REF!</f>
        <v>#REF!</v>
      </c>
      <c r="AH9" s="1091" t="e">
        <f>#REF!</f>
        <v>#REF!</v>
      </c>
      <c r="AI9" s="1092" t="e">
        <f>#REF!</f>
        <v>#REF!</v>
      </c>
      <c r="AJ9" s="1090" t="e">
        <f>#REF!</f>
        <v>#REF!</v>
      </c>
      <c r="AK9" s="1091" t="e">
        <f>#REF!</f>
        <v>#REF!</v>
      </c>
      <c r="AL9" s="1092" t="e">
        <f>#REF!</f>
        <v>#REF!</v>
      </c>
      <c r="AM9" s="1090" t="e">
        <f>#REF!</f>
        <v>#REF!</v>
      </c>
      <c r="AN9" s="1091" t="e">
        <f>#REF!</f>
        <v>#REF!</v>
      </c>
      <c r="AO9" s="1092" t="e">
        <f>#REF!</f>
        <v>#REF!</v>
      </c>
      <c r="AP9" s="1090" t="e">
        <f>#REF!</f>
        <v>#REF!</v>
      </c>
      <c r="AQ9" s="1091" t="e">
        <f>#REF!</f>
        <v>#REF!</v>
      </c>
      <c r="AR9" s="1094" t="e">
        <f>#REF!</f>
        <v>#REF!</v>
      </c>
      <c r="AS9" s="1106" t="e">
        <f>#REF!</f>
        <v>#REF!</v>
      </c>
      <c r="AT9" s="1107" t="e">
        <f>#REF!</f>
        <v>#REF!</v>
      </c>
      <c r="AU9" s="1108" t="e">
        <f>#REF!</f>
        <v>#REF!</v>
      </c>
    </row>
    <row r="10" spans="1:47" s="1075" customFormat="1" ht="25.5">
      <c r="A10" s="1112" t="s">
        <v>35</v>
      </c>
      <c r="B10" s="1215" t="s">
        <v>36</v>
      </c>
      <c r="C10" s="1215" t="s">
        <v>27</v>
      </c>
      <c r="D10" s="1091">
        <v>1387.66</v>
      </c>
      <c r="E10" s="1114">
        <f t="shared" si="12"/>
        <v>1387.66</v>
      </c>
      <c r="F10" s="1090"/>
      <c r="G10" s="1091"/>
      <c r="H10" s="1094"/>
      <c r="I10" s="1090" t="e">
        <f>#REF!</f>
        <v>#REF!</v>
      </c>
      <c r="J10" s="1091"/>
      <c r="K10" s="1092"/>
      <c r="L10" s="1090" t="e">
        <f>#REF!</f>
        <v>#REF!</v>
      </c>
      <c r="M10" s="1091" t="e">
        <f>#REF!</f>
        <v>#REF!</v>
      </c>
      <c r="N10" s="1092" t="e">
        <f>#REF!</f>
        <v>#REF!</v>
      </c>
      <c r="O10" s="1090" t="e">
        <f>#REF!</f>
        <v>#REF!</v>
      </c>
      <c r="P10" s="1091" t="e">
        <f>#REF!</f>
        <v>#REF!</v>
      </c>
      <c r="Q10" s="1094" t="e">
        <f>#REF!</f>
        <v>#REF!</v>
      </c>
      <c r="R10" s="1090" t="e">
        <f>#REF!</f>
        <v>#REF!</v>
      </c>
      <c r="S10" s="1091" t="e">
        <f>#REF!</f>
        <v>#REF!</v>
      </c>
      <c r="T10" s="1092" t="e">
        <f>#REF!</f>
        <v>#REF!</v>
      </c>
      <c r="U10" s="1090" t="e">
        <f>#REF!</f>
        <v>#REF!</v>
      </c>
      <c r="V10" s="1091" t="e">
        <f>#REF!</f>
        <v>#REF!</v>
      </c>
      <c r="W10" s="1092" t="e">
        <f>#REF!</f>
        <v>#REF!</v>
      </c>
      <c r="X10" s="1090" t="e">
        <f>#REF!</f>
        <v>#REF!</v>
      </c>
      <c r="Y10" s="1091" t="e">
        <f>#REF!</f>
        <v>#REF!</v>
      </c>
      <c r="Z10" s="1092" t="e">
        <f>#REF!</f>
        <v>#REF!</v>
      </c>
      <c r="AA10" s="1090" t="e">
        <f>#REF!</f>
        <v>#REF!</v>
      </c>
      <c r="AB10" s="1091" t="e">
        <f>#REF!</f>
        <v>#REF!</v>
      </c>
      <c r="AC10" s="1092" t="e">
        <f>#REF!</f>
        <v>#REF!</v>
      </c>
      <c r="AD10" s="1090" t="e">
        <f>#REF!</f>
        <v>#REF!</v>
      </c>
      <c r="AE10" s="1091" t="e">
        <f>#REF!</f>
        <v>#REF!</v>
      </c>
      <c r="AF10" s="1092" t="e">
        <f>#REF!</f>
        <v>#REF!</v>
      </c>
      <c r="AG10" s="1090" t="e">
        <f>#REF!</f>
        <v>#REF!</v>
      </c>
      <c r="AH10" s="1091" t="e">
        <f>#REF!</f>
        <v>#REF!</v>
      </c>
      <c r="AI10" s="1092" t="e">
        <f>#REF!</f>
        <v>#REF!</v>
      </c>
      <c r="AJ10" s="1090" t="e">
        <f>#REF!</f>
        <v>#REF!</v>
      </c>
      <c r="AK10" s="1091" t="e">
        <f>#REF!</f>
        <v>#REF!</v>
      </c>
      <c r="AL10" s="1092" t="e">
        <f>#REF!</f>
        <v>#REF!</v>
      </c>
      <c r="AM10" s="1090" t="e">
        <f>#REF!</f>
        <v>#REF!</v>
      </c>
      <c r="AN10" s="1091" t="e">
        <f>#REF!</f>
        <v>#REF!</v>
      </c>
      <c r="AO10" s="1092" t="e">
        <f>#REF!</f>
        <v>#REF!</v>
      </c>
      <c r="AP10" s="1090" t="e">
        <f>#REF!</f>
        <v>#REF!</v>
      </c>
      <c r="AQ10" s="1091" t="e">
        <f>#REF!</f>
        <v>#REF!</v>
      </c>
      <c r="AR10" s="1094" t="e">
        <f>#REF!</f>
        <v>#REF!</v>
      </c>
      <c r="AS10" s="1106" t="e">
        <f>#REF!</f>
        <v>#REF!</v>
      </c>
      <c r="AT10" s="1107" t="e">
        <f>#REF!</f>
        <v>#REF!</v>
      </c>
      <c r="AU10" s="1108" t="e">
        <f>#REF!</f>
        <v>#REF!</v>
      </c>
    </row>
    <row r="11" spans="1:47" ht="12" customHeight="1">
      <c r="A11" s="1112"/>
      <c r="B11" s="1215"/>
      <c r="C11" s="1215" t="s">
        <v>27</v>
      </c>
      <c r="D11" s="1091"/>
      <c r="E11" s="1114">
        <f t="shared" si="12"/>
        <v>0</v>
      </c>
      <c r="F11" s="1090"/>
      <c r="G11" s="1091"/>
      <c r="H11" s="1094"/>
      <c r="I11" s="1090" t="e">
        <f>#REF!</f>
        <v>#REF!</v>
      </c>
      <c r="J11" s="1091"/>
      <c r="K11" s="1092"/>
      <c r="L11" s="1090" t="e">
        <f>#REF!</f>
        <v>#REF!</v>
      </c>
      <c r="M11" s="1091" t="e">
        <f>#REF!</f>
        <v>#REF!</v>
      </c>
      <c r="N11" s="1092" t="e">
        <f>#REF!</f>
        <v>#REF!</v>
      </c>
      <c r="O11" s="1090" t="e">
        <f>#REF!</f>
        <v>#REF!</v>
      </c>
      <c r="P11" s="1091" t="e">
        <f>#REF!</f>
        <v>#REF!</v>
      </c>
      <c r="Q11" s="1094" t="e">
        <f>#REF!</f>
        <v>#REF!</v>
      </c>
      <c r="R11" s="1090" t="e">
        <f>#REF!</f>
        <v>#REF!</v>
      </c>
      <c r="S11" s="1091" t="e">
        <f>#REF!</f>
        <v>#REF!</v>
      </c>
      <c r="T11" s="1092" t="e">
        <f>#REF!</f>
        <v>#REF!</v>
      </c>
      <c r="U11" s="1090" t="e">
        <f>#REF!</f>
        <v>#REF!</v>
      </c>
      <c r="V11" s="1091" t="e">
        <f>#REF!</f>
        <v>#REF!</v>
      </c>
      <c r="W11" s="1092" t="e">
        <f>#REF!</f>
        <v>#REF!</v>
      </c>
      <c r="X11" s="1090" t="e">
        <f>#REF!</f>
        <v>#REF!</v>
      </c>
      <c r="Y11" s="1091" t="e">
        <f>#REF!</f>
        <v>#REF!</v>
      </c>
      <c r="Z11" s="1092" t="e">
        <f>#REF!</f>
        <v>#REF!</v>
      </c>
      <c r="AA11" s="1090" t="e">
        <f>#REF!</f>
        <v>#REF!</v>
      </c>
      <c r="AB11" s="1091" t="e">
        <f>#REF!</f>
        <v>#REF!</v>
      </c>
      <c r="AC11" s="1092" t="e">
        <f>#REF!</f>
        <v>#REF!</v>
      </c>
      <c r="AD11" s="1090" t="e">
        <f>#REF!</f>
        <v>#REF!</v>
      </c>
      <c r="AE11" s="1091" t="e">
        <f>#REF!</f>
        <v>#REF!</v>
      </c>
      <c r="AF11" s="1092" t="e">
        <f>#REF!</f>
        <v>#REF!</v>
      </c>
      <c r="AG11" s="1090" t="e">
        <f>#REF!</f>
        <v>#REF!</v>
      </c>
      <c r="AH11" s="1091" t="e">
        <f>#REF!</f>
        <v>#REF!</v>
      </c>
      <c r="AI11" s="1092" t="e">
        <f>#REF!</f>
        <v>#REF!</v>
      </c>
      <c r="AJ11" s="1090" t="e">
        <f>#REF!</f>
        <v>#REF!</v>
      </c>
      <c r="AK11" s="1091" t="e">
        <f>#REF!</f>
        <v>#REF!</v>
      </c>
      <c r="AL11" s="1092" t="e">
        <f>#REF!</f>
        <v>#REF!</v>
      </c>
      <c r="AM11" s="1090" t="e">
        <f>#REF!</f>
        <v>#REF!</v>
      </c>
      <c r="AN11" s="1091" t="e">
        <f>#REF!</f>
        <v>#REF!</v>
      </c>
      <c r="AO11" s="1092" t="e">
        <f>#REF!</f>
        <v>#REF!</v>
      </c>
      <c r="AP11" s="1090" t="e">
        <f>#REF!</f>
        <v>#REF!</v>
      </c>
      <c r="AQ11" s="1091" t="e">
        <f>#REF!</f>
        <v>#REF!</v>
      </c>
      <c r="AR11" s="1094" t="e">
        <f>#REF!</f>
        <v>#REF!</v>
      </c>
      <c r="AS11" s="1106" t="e">
        <f>#REF!</f>
        <v>#REF!</v>
      </c>
      <c r="AT11" s="1107" t="e">
        <f>#REF!</f>
        <v>#REF!</v>
      </c>
      <c r="AU11" s="1108" t="e">
        <f>#REF!</f>
        <v>#REF!</v>
      </c>
    </row>
    <row r="12" spans="1:47">
      <c r="A12" s="1112"/>
      <c r="B12" s="1215"/>
      <c r="C12" s="1215" t="s">
        <v>27</v>
      </c>
      <c r="D12" s="1091"/>
      <c r="E12" s="1114">
        <f t="shared" si="12"/>
        <v>0</v>
      </c>
      <c r="F12" s="1090"/>
      <c r="G12" s="1091"/>
      <c r="H12" s="1094"/>
      <c r="I12" s="1090" t="e">
        <f>#REF!</f>
        <v>#REF!</v>
      </c>
      <c r="J12" s="1091"/>
      <c r="K12" s="1092"/>
      <c r="L12" s="1090" t="e">
        <f>#REF!</f>
        <v>#REF!</v>
      </c>
      <c r="M12" s="1091" t="e">
        <f>#REF!</f>
        <v>#REF!</v>
      </c>
      <c r="N12" s="1092" t="e">
        <f>#REF!</f>
        <v>#REF!</v>
      </c>
      <c r="O12" s="1090" t="e">
        <f>#REF!</f>
        <v>#REF!</v>
      </c>
      <c r="P12" s="1091" t="e">
        <f>#REF!</f>
        <v>#REF!</v>
      </c>
      <c r="Q12" s="1094" t="e">
        <f>#REF!</f>
        <v>#REF!</v>
      </c>
      <c r="R12" s="1090" t="e">
        <f>#REF!</f>
        <v>#REF!</v>
      </c>
      <c r="S12" s="1091" t="e">
        <f>#REF!</f>
        <v>#REF!</v>
      </c>
      <c r="T12" s="1092" t="e">
        <f>#REF!</f>
        <v>#REF!</v>
      </c>
      <c r="U12" s="1090" t="e">
        <f>#REF!</f>
        <v>#REF!</v>
      </c>
      <c r="V12" s="1091" t="e">
        <f>#REF!</f>
        <v>#REF!</v>
      </c>
      <c r="W12" s="1092" t="e">
        <f>#REF!</f>
        <v>#REF!</v>
      </c>
      <c r="X12" s="1090" t="e">
        <f>#REF!</f>
        <v>#REF!</v>
      </c>
      <c r="Y12" s="1091" t="e">
        <f>#REF!</f>
        <v>#REF!</v>
      </c>
      <c r="Z12" s="1092" t="e">
        <f>#REF!</f>
        <v>#REF!</v>
      </c>
      <c r="AA12" s="1090" t="e">
        <f>#REF!</f>
        <v>#REF!</v>
      </c>
      <c r="AB12" s="1091" t="e">
        <f>#REF!</f>
        <v>#REF!</v>
      </c>
      <c r="AC12" s="1092" t="e">
        <f>#REF!</f>
        <v>#REF!</v>
      </c>
      <c r="AD12" s="1090" t="e">
        <f>#REF!</f>
        <v>#REF!</v>
      </c>
      <c r="AE12" s="1091" t="e">
        <f>#REF!</f>
        <v>#REF!</v>
      </c>
      <c r="AF12" s="1092" t="e">
        <f>#REF!</f>
        <v>#REF!</v>
      </c>
      <c r="AG12" s="1090" t="e">
        <f>#REF!</f>
        <v>#REF!</v>
      </c>
      <c r="AH12" s="1091" t="e">
        <f>#REF!</f>
        <v>#REF!</v>
      </c>
      <c r="AI12" s="1092" t="e">
        <f>#REF!</f>
        <v>#REF!</v>
      </c>
      <c r="AJ12" s="1090" t="e">
        <f>#REF!</f>
        <v>#REF!</v>
      </c>
      <c r="AK12" s="1091" t="e">
        <f>#REF!</f>
        <v>#REF!</v>
      </c>
      <c r="AL12" s="1092" t="e">
        <f>#REF!</f>
        <v>#REF!</v>
      </c>
      <c r="AM12" s="1090" t="e">
        <f>#REF!</f>
        <v>#REF!</v>
      </c>
      <c r="AN12" s="1091" t="e">
        <f>#REF!</f>
        <v>#REF!</v>
      </c>
      <c r="AO12" s="1092" t="e">
        <f>#REF!</f>
        <v>#REF!</v>
      </c>
      <c r="AP12" s="1090" t="e">
        <f>#REF!</f>
        <v>#REF!</v>
      </c>
      <c r="AQ12" s="1091" t="e">
        <f>#REF!</f>
        <v>#REF!</v>
      </c>
      <c r="AR12" s="1094" t="e">
        <f>#REF!</f>
        <v>#REF!</v>
      </c>
      <c r="AS12" s="1106" t="e">
        <f>#REF!</f>
        <v>#REF!</v>
      </c>
      <c r="AT12" s="1107" t="e">
        <f>#REF!</f>
        <v>#REF!</v>
      </c>
      <c r="AU12" s="1108" t="e">
        <f>#REF!</f>
        <v>#REF!</v>
      </c>
    </row>
    <row r="13" spans="1:47">
      <c r="A13" s="1112"/>
      <c r="B13" s="1215" t="s">
        <v>37</v>
      </c>
      <c r="C13" s="1215" t="s">
        <v>27</v>
      </c>
      <c r="D13" s="1091">
        <f>D9+D10</f>
        <v>6693.29</v>
      </c>
      <c r="E13" s="1114">
        <f t="shared" si="12"/>
        <v>6693.29</v>
      </c>
      <c r="F13" s="1090"/>
      <c r="G13" s="1091"/>
      <c r="H13" s="1094"/>
      <c r="I13" s="1090" t="e">
        <f>#REF!</f>
        <v>#REF!</v>
      </c>
      <c r="J13" s="1091"/>
      <c r="K13" s="1092"/>
      <c r="L13" s="1090" t="e">
        <f>#REF!</f>
        <v>#REF!</v>
      </c>
      <c r="M13" s="1091" t="e">
        <f>#REF!</f>
        <v>#REF!</v>
      </c>
      <c r="N13" s="1092" t="e">
        <f>#REF!</f>
        <v>#REF!</v>
      </c>
      <c r="O13" s="1090" t="e">
        <f>#REF!</f>
        <v>#REF!</v>
      </c>
      <c r="P13" s="1091" t="e">
        <f>#REF!</f>
        <v>#REF!</v>
      </c>
      <c r="Q13" s="1094" t="e">
        <f>#REF!</f>
        <v>#REF!</v>
      </c>
      <c r="R13" s="1090" t="e">
        <f>#REF!</f>
        <v>#REF!</v>
      </c>
      <c r="S13" s="1091" t="e">
        <f>#REF!</f>
        <v>#REF!</v>
      </c>
      <c r="T13" s="1092" t="e">
        <f>#REF!</f>
        <v>#REF!</v>
      </c>
      <c r="U13" s="1090" t="e">
        <f>#REF!</f>
        <v>#REF!</v>
      </c>
      <c r="V13" s="1091" t="e">
        <f>#REF!</f>
        <v>#REF!</v>
      </c>
      <c r="W13" s="1092" t="e">
        <f>#REF!</f>
        <v>#REF!</v>
      </c>
      <c r="X13" s="1090" t="e">
        <f>#REF!</f>
        <v>#REF!</v>
      </c>
      <c r="Y13" s="1091" t="e">
        <f>#REF!</f>
        <v>#REF!</v>
      </c>
      <c r="Z13" s="1092" t="e">
        <f>#REF!</f>
        <v>#REF!</v>
      </c>
      <c r="AA13" s="1090" t="e">
        <f>#REF!</f>
        <v>#REF!</v>
      </c>
      <c r="AB13" s="1091" t="e">
        <f>#REF!</f>
        <v>#REF!</v>
      </c>
      <c r="AC13" s="1092" t="e">
        <f>#REF!</f>
        <v>#REF!</v>
      </c>
      <c r="AD13" s="1090" t="e">
        <f>#REF!</f>
        <v>#REF!</v>
      </c>
      <c r="AE13" s="1091" t="e">
        <f>#REF!</f>
        <v>#REF!</v>
      </c>
      <c r="AF13" s="1092" t="e">
        <f>#REF!</f>
        <v>#REF!</v>
      </c>
      <c r="AG13" s="1090" t="e">
        <f>#REF!</f>
        <v>#REF!</v>
      </c>
      <c r="AH13" s="1091" t="e">
        <f>#REF!</f>
        <v>#REF!</v>
      </c>
      <c r="AI13" s="1092" t="e">
        <f>#REF!</f>
        <v>#REF!</v>
      </c>
      <c r="AJ13" s="1090" t="e">
        <f>#REF!</f>
        <v>#REF!</v>
      </c>
      <c r="AK13" s="1091" t="e">
        <f>#REF!</f>
        <v>#REF!</v>
      </c>
      <c r="AL13" s="1092" t="e">
        <f>#REF!</f>
        <v>#REF!</v>
      </c>
      <c r="AM13" s="1090" t="e">
        <f>#REF!</f>
        <v>#REF!</v>
      </c>
      <c r="AN13" s="1091" t="e">
        <f>#REF!</f>
        <v>#REF!</v>
      </c>
      <c r="AO13" s="1092" t="e">
        <f>#REF!</f>
        <v>#REF!</v>
      </c>
      <c r="AP13" s="1090" t="e">
        <f>#REF!</f>
        <v>#REF!</v>
      </c>
      <c r="AQ13" s="1091" t="e">
        <f>#REF!</f>
        <v>#REF!</v>
      </c>
      <c r="AR13" s="1094" t="e">
        <f>#REF!</f>
        <v>#REF!</v>
      </c>
      <c r="AS13" s="1106" t="e">
        <f>#REF!</f>
        <v>#REF!</v>
      </c>
      <c r="AT13" s="1107" t="e">
        <f>#REF!</f>
        <v>#REF!</v>
      </c>
      <c r="AU13" s="1108" t="e">
        <f>#REF!</f>
        <v>#REF!</v>
      </c>
    </row>
    <row r="14" spans="1:47" ht="38.25">
      <c r="A14" s="1112"/>
      <c r="B14" s="1215" t="s">
        <v>38</v>
      </c>
      <c r="C14" s="1215"/>
      <c r="D14" s="1091">
        <v>1056.0999999999999</v>
      </c>
      <c r="E14" s="1114">
        <f t="shared" si="12"/>
        <v>1056.0999999999999</v>
      </c>
      <c r="F14" s="1090"/>
      <c r="G14" s="1091"/>
      <c r="H14" s="1094"/>
      <c r="I14" s="1090" t="e">
        <f>#REF!</f>
        <v>#REF!</v>
      </c>
      <c r="J14" s="1091"/>
      <c r="K14" s="1092"/>
      <c r="L14" s="1090" t="e">
        <f>#REF!</f>
        <v>#REF!</v>
      </c>
      <c r="M14" s="1091" t="e">
        <f>#REF!</f>
        <v>#REF!</v>
      </c>
      <c r="N14" s="1092" t="e">
        <f>#REF!</f>
        <v>#REF!</v>
      </c>
      <c r="O14" s="1090" t="e">
        <f>#REF!</f>
        <v>#REF!</v>
      </c>
      <c r="P14" s="1091" t="e">
        <f>#REF!</f>
        <v>#REF!</v>
      </c>
      <c r="Q14" s="1094" t="e">
        <f>#REF!</f>
        <v>#REF!</v>
      </c>
      <c r="R14" s="1090" t="e">
        <f>#REF!</f>
        <v>#REF!</v>
      </c>
      <c r="S14" s="1091" t="e">
        <f>#REF!</f>
        <v>#REF!</v>
      </c>
      <c r="T14" s="1092" t="e">
        <f>#REF!</f>
        <v>#REF!</v>
      </c>
      <c r="U14" s="1090" t="e">
        <f>#REF!</f>
        <v>#REF!</v>
      </c>
      <c r="V14" s="1091" t="e">
        <f>#REF!</f>
        <v>#REF!</v>
      </c>
      <c r="W14" s="1092" t="e">
        <f>#REF!</f>
        <v>#REF!</v>
      </c>
      <c r="X14" s="1090" t="e">
        <f>#REF!</f>
        <v>#REF!</v>
      </c>
      <c r="Y14" s="1091" t="e">
        <f>#REF!</f>
        <v>#REF!</v>
      </c>
      <c r="Z14" s="1092" t="e">
        <f>#REF!</f>
        <v>#REF!</v>
      </c>
      <c r="AA14" s="1090" t="e">
        <f>#REF!</f>
        <v>#REF!</v>
      </c>
      <c r="AB14" s="1091" t="e">
        <f>#REF!</f>
        <v>#REF!</v>
      </c>
      <c r="AC14" s="1092" t="e">
        <f>#REF!</f>
        <v>#REF!</v>
      </c>
      <c r="AD14" s="1090" t="e">
        <f>#REF!</f>
        <v>#REF!</v>
      </c>
      <c r="AE14" s="1091" t="e">
        <f>#REF!</f>
        <v>#REF!</v>
      </c>
      <c r="AF14" s="1092" t="e">
        <f>#REF!</f>
        <v>#REF!</v>
      </c>
      <c r="AG14" s="1090" t="e">
        <f>#REF!</f>
        <v>#REF!</v>
      </c>
      <c r="AH14" s="1091" t="e">
        <f>#REF!</f>
        <v>#REF!</v>
      </c>
      <c r="AI14" s="1092" t="e">
        <f>#REF!</f>
        <v>#REF!</v>
      </c>
      <c r="AJ14" s="1090" t="e">
        <f>#REF!</f>
        <v>#REF!</v>
      </c>
      <c r="AK14" s="1091" t="e">
        <f>#REF!</f>
        <v>#REF!</v>
      </c>
      <c r="AL14" s="1092" t="e">
        <f>#REF!</f>
        <v>#REF!</v>
      </c>
      <c r="AM14" s="1090" t="e">
        <f>#REF!</f>
        <v>#REF!</v>
      </c>
      <c r="AN14" s="1091" t="e">
        <f>#REF!</f>
        <v>#REF!</v>
      </c>
      <c r="AO14" s="1092" t="e">
        <f>#REF!</f>
        <v>#REF!</v>
      </c>
      <c r="AP14" s="1090" t="e">
        <f>#REF!</f>
        <v>#REF!</v>
      </c>
      <c r="AQ14" s="1091" t="e">
        <f>#REF!</f>
        <v>#REF!</v>
      </c>
      <c r="AR14" s="1094" t="e">
        <f>#REF!</f>
        <v>#REF!</v>
      </c>
      <c r="AS14" s="1106" t="e">
        <f>#REF!</f>
        <v>#REF!</v>
      </c>
      <c r="AT14" s="1107" t="e">
        <f>#REF!</f>
        <v>#REF!</v>
      </c>
      <c r="AU14" s="1108" t="e">
        <f>#REF!</f>
        <v>#REF!</v>
      </c>
    </row>
    <row r="15" spans="1:47" ht="25.5">
      <c r="A15" s="1112"/>
      <c r="B15" s="1215" t="s">
        <v>39</v>
      </c>
      <c r="C15" s="1215"/>
      <c r="D15" s="1091" t="e">
        <f>#REF!</f>
        <v>#REF!</v>
      </c>
      <c r="E15" s="1114" t="e">
        <f t="shared" si="12"/>
        <v>#REF!</v>
      </c>
      <c r="F15" s="1090"/>
      <c r="G15" s="1091"/>
      <c r="H15" s="1094"/>
      <c r="I15" s="1090" t="e">
        <f>#REF!</f>
        <v>#REF!</v>
      </c>
      <c r="J15" s="1091"/>
      <c r="K15" s="1092"/>
      <c r="L15" s="1090" t="e">
        <f>#REF!</f>
        <v>#REF!</v>
      </c>
      <c r="M15" s="1091" t="e">
        <f>#REF!</f>
        <v>#REF!</v>
      </c>
      <c r="N15" s="1092" t="e">
        <f>#REF!</f>
        <v>#REF!</v>
      </c>
      <c r="O15" s="1090" t="e">
        <f>#REF!</f>
        <v>#REF!</v>
      </c>
      <c r="P15" s="1091" t="e">
        <f>#REF!</f>
        <v>#REF!</v>
      </c>
      <c r="Q15" s="1094" t="e">
        <f>#REF!</f>
        <v>#REF!</v>
      </c>
      <c r="R15" s="1090" t="e">
        <f>#REF!</f>
        <v>#REF!</v>
      </c>
      <c r="S15" s="1091" t="e">
        <f>#REF!</f>
        <v>#REF!</v>
      </c>
      <c r="T15" s="1092" t="e">
        <f>#REF!</f>
        <v>#REF!</v>
      </c>
      <c r="U15" s="1090" t="e">
        <f>#REF!</f>
        <v>#REF!</v>
      </c>
      <c r="V15" s="1091" t="e">
        <f>#REF!</f>
        <v>#REF!</v>
      </c>
      <c r="W15" s="1092" t="e">
        <f>#REF!</f>
        <v>#REF!</v>
      </c>
      <c r="X15" s="1090" t="e">
        <f>#REF!</f>
        <v>#REF!</v>
      </c>
      <c r="Y15" s="1091" t="e">
        <f>#REF!</f>
        <v>#REF!</v>
      </c>
      <c r="Z15" s="1092" t="e">
        <f>#REF!</f>
        <v>#REF!</v>
      </c>
      <c r="AA15" s="1090" t="e">
        <f>#REF!</f>
        <v>#REF!</v>
      </c>
      <c r="AB15" s="1091" t="e">
        <f>#REF!</f>
        <v>#REF!</v>
      </c>
      <c r="AC15" s="1092" t="e">
        <f>#REF!</f>
        <v>#REF!</v>
      </c>
      <c r="AD15" s="1090" t="e">
        <f>#REF!</f>
        <v>#REF!</v>
      </c>
      <c r="AE15" s="1091" t="e">
        <f>#REF!</f>
        <v>#REF!</v>
      </c>
      <c r="AF15" s="1092" t="e">
        <f>#REF!</f>
        <v>#REF!</v>
      </c>
      <c r="AG15" s="1090" t="e">
        <f>#REF!</f>
        <v>#REF!</v>
      </c>
      <c r="AH15" s="1091" t="e">
        <f>#REF!</f>
        <v>#REF!</v>
      </c>
      <c r="AI15" s="1092" t="e">
        <f>#REF!</f>
        <v>#REF!</v>
      </c>
      <c r="AJ15" s="1090" t="e">
        <f>#REF!</f>
        <v>#REF!</v>
      </c>
      <c r="AK15" s="1091" t="e">
        <f>#REF!</f>
        <v>#REF!</v>
      </c>
      <c r="AL15" s="1092" t="e">
        <f>#REF!</f>
        <v>#REF!</v>
      </c>
      <c r="AM15" s="1090" t="e">
        <f>#REF!</f>
        <v>#REF!</v>
      </c>
      <c r="AN15" s="1091" t="e">
        <f>#REF!</f>
        <v>#REF!</v>
      </c>
      <c r="AO15" s="1092" t="e">
        <f>#REF!</f>
        <v>#REF!</v>
      </c>
      <c r="AP15" s="1090" t="e">
        <f>#REF!</f>
        <v>#REF!</v>
      </c>
      <c r="AQ15" s="1091" t="e">
        <f>#REF!</f>
        <v>#REF!</v>
      </c>
      <c r="AR15" s="1094" t="e">
        <f>#REF!</f>
        <v>#REF!</v>
      </c>
      <c r="AS15" s="1106" t="e">
        <f>#REF!</f>
        <v>#REF!</v>
      </c>
      <c r="AT15" s="1107" t="e">
        <f>#REF!</f>
        <v>#REF!</v>
      </c>
      <c r="AU15" s="1108" t="e">
        <f>#REF!</f>
        <v>#REF!</v>
      </c>
    </row>
    <row r="16" spans="1:47" s="1075" customFormat="1">
      <c r="A16" s="1112" t="s">
        <v>40</v>
      </c>
      <c r="B16" s="1215" t="s">
        <v>41</v>
      </c>
      <c r="C16" s="1215"/>
      <c r="D16" s="1091">
        <f>D9+D10</f>
        <v>6693.29</v>
      </c>
      <c r="E16" s="1114">
        <f t="shared" si="12"/>
        <v>6693.29</v>
      </c>
      <c r="F16" s="1090">
        <f>F17+F18</f>
        <v>9357.74</v>
      </c>
      <c r="G16" s="1091">
        <f t="shared" ref="G16:H16" si="14">G17+G18</f>
        <v>9357.74</v>
      </c>
      <c r="H16" s="1094">
        <f t="shared" si="14"/>
        <v>9357.74</v>
      </c>
      <c r="I16" s="1090">
        <f>I17+I18</f>
        <v>9049.9</v>
      </c>
      <c r="J16" s="1091">
        <f t="shared" ref="J16:K16" si="15">J17+J18</f>
        <v>9049.9</v>
      </c>
      <c r="K16" s="1092">
        <f t="shared" si="15"/>
        <v>9049.9</v>
      </c>
      <c r="L16" s="1090">
        <f>L17+L18</f>
        <v>13030.8</v>
      </c>
      <c r="M16" s="1091">
        <f t="shared" ref="M16:N16" si="16">M17+M18</f>
        <v>13030.8</v>
      </c>
      <c r="N16" s="1092">
        <f t="shared" si="16"/>
        <v>13030.8</v>
      </c>
      <c r="O16" s="1093">
        <f>O17+O18</f>
        <v>13030.8</v>
      </c>
      <c r="P16" s="1094">
        <f t="shared" ref="P16:Q16" si="17">P17+P18</f>
        <v>13030.8</v>
      </c>
      <c r="Q16" s="1094">
        <f t="shared" si="17"/>
        <v>13030.8</v>
      </c>
      <c r="R16" s="1093">
        <f>R17+R18</f>
        <v>13030.8</v>
      </c>
      <c r="S16" s="1094">
        <f t="shared" ref="S16:T16" si="18">S17+S18</f>
        <v>13030.8</v>
      </c>
      <c r="T16" s="1092">
        <f t="shared" si="18"/>
        <v>13030.8</v>
      </c>
      <c r="U16" s="1093">
        <f>U17+U18</f>
        <v>13030.8</v>
      </c>
      <c r="V16" s="1094">
        <f t="shared" ref="V16:W16" si="19">V17+V18</f>
        <v>13030.8</v>
      </c>
      <c r="W16" s="1092">
        <f t="shared" si="19"/>
        <v>13030.8</v>
      </c>
      <c r="X16" s="1093">
        <f>X17+X18</f>
        <v>13030.8</v>
      </c>
      <c r="Y16" s="1094">
        <f t="shared" ref="Y16:Z16" si="20">Y17+Y18</f>
        <v>13030.8</v>
      </c>
      <c r="Z16" s="1092">
        <f t="shared" si="20"/>
        <v>13030.8</v>
      </c>
      <c r="AA16" s="1093">
        <f>AA17+AA18</f>
        <v>13030.8</v>
      </c>
      <c r="AB16" s="1094">
        <f t="shared" ref="AB16:AC16" si="21">AB17+AB18</f>
        <v>13030.8</v>
      </c>
      <c r="AC16" s="1092">
        <f t="shared" si="21"/>
        <v>13030.8</v>
      </c>
      <c r="AD16" s="1093">
        <f>AD17+AD18</f>
        <v>13030.8</v>
      </c>
      <c r="AE16" s="1094">
        <f t="shared" ref="AE16:AF16" si="22">AE17+AE18</f>
        <v>13030.8</v>
      </c>
      <c r="AF16" s="1092">
        <f t="shared" si="22"/>
        <v>13030.8</v>
      </c>
      <c r="AG16" s="1093">
        <f>AG17+AG18</f>
        <v>13030.8</v>
      </c>
      <c r="AH16" s="1094">
        <f t="shared" ref="AH16:AI16" si="23">AH17+AH18</f>
        <v>13030.8</v>
      </c>
      <c r="AI16" s="1092">
        <f t="shared" si="23"/>
        <v>13030.8</v>
      </c>
      <c r="AJ16" s="1093">
        <f>AJ17+AJ18</f>
        <v>13030.8</v>
      </c>
      <c r="AK16" s="1094">
        <f t="shared" ref="AK16:AL16" si="24">AK17+AK18</f>
        <v>13030.8</v>
      </c>
      <c r="AL16" s="1092">
        <f t="shared" si="24"/>
        <v>13030.8</v>
      </c>
      <c r="AM16" s="1090">
        <f>AM17+AM18</f>
        <v>13030.8</v>
      </c>
      <c r="AN16" s="1091">
        <f t="shared" ref="AN16:AO16" si="25">AN17+AN18</f>
        <v>13030.8</v>
      </c>
      <c r="AO16" s="1092">
        <f t="shared" si="25"/>
        <v>13030.8</v>
      </c>
      <c r="AP16" s="1090">
        <f>AP17+AP18</f>
        <v>13030.8</v>
      </c>
      <c r="AQ16" s="1091">
        <f t="shared" ref="AQ16:AR16" si="26">AQ17+AQ18</f>
        <v>13030.8</v>
      </c>
      <c r="AR16" s="1094">
        <f t="shared" si="26"/>
        <v>13030.8</v>
      </c>
      <c r="AS16" s="1106" t="e">
        <f>AS17+AS18</f>
        <v>#REF!</v>
      </c>
      <c r="AT16" s="1107" t="e">
        <f t="shared" ref="AT16:AU16" si="27">AT17+AT18</f>
        <v>#REF!</v>
      </c>
      <c r="AU16" s="1108" t="e">
        <f t="shared" si="27"/>
        <v>#REF!</v>
      </c>
    </row>
    <row r="17" spans="1:329" s="1076" customFormat="1">
      <c r="A17" s="1112" t="s">
        <v>42</v>
      </c>
      <c r="B17" s="1215" t="s">
        <v>43</v>
      </c>
      <c r="C17" s="1215" t="s">
        <v>27</v>
      </c>
      <c r="D17" s="1091" t="e">
        <f>#REF!+#REF!</f>
        <v>#REF!</v>
      </c>
      <c r="E17" s="1114" t="e">
        <f t="shared" si="12"/>
        <v>#REF!</v>
      </c>
      <c r="F17" s="1093">
        <v>902.24</v>
      </c>
      <c r="G17" s="1091">
        <v>902.24</v>
      </c>
      <c r="H17" s="1237">
        <v>902.24</v>
      </c>
      <c r="I17" s="1090">
        <v>904.9</v>
      </c>
      <c r="J17" s="1091">
        <v>904.9</v>
      </c>
      <c r="K17" s="1092">
        <v>904.9</v>
      </c>
      <c r="L17" s="1090">
        <v>1700</v>
      </c>
      <c r="M17" s="1091">
        <f>L17</f>
        <v>1700</v>
      </c>
      <c r="N17" s="1092">
        <f>L17</f>
        <v>1700</v>
      </c>
      <c r="O17" s="1093">
        <f>L17</f>
        <v>1700</v>
      </c>
      <c r="P17" s="1094">
        <f>O17</f>
        <v>1700</v>
      </c>
      <c r="Q17" s="1094">
        <f>O17</f>
        <v>1700</v>
      </c>
      <c r="R17" s="1093">
        <f>O17</f>
        <v>1700</v>
      </c>
      <c r="S17" s="1094">
        <f>R17</f>
        <v>1700</v>
      </c>
      <c r="T17" s="1094">
        <f>R17</f>
        <v>1700</v>
      </c>
      <c r="U17" s="1093">
        <f>R17</f>
        <v>1700</v>
      </c>
      <c r="V17" s="1094">
        <f>U17</f>
        <v>1700</v>
      </c>
      <c r="W17" s="1094">
        <f>U17</f>
        <v>1700</v>
      </c>
      <c r="X17" s="1093">
        <f>U17</f>
        <v>1700</v>
      </c>
      <c r="Y17" s="1094">
        <f>X17</f>
        <v>1700</v>
      </c>
      <c r="Z17" s="1094">
        <f>X17</f>
        <v>1700</v>
      </c>
      <c r="AA17" s="1093">
        <f>X17</f>
        <v>1700</v>
      </c>
      <c r="AB17" s="1094">
        <f>AA17</f>
        <v>1700</v>
      </c>
      <c r="AC17" s="1094">
        <f>AA17</f>
        <v>1700</v>
      </c>
      <c r="AD17" s="1093">
        <f>AA17</f>
        <v>1700</v>
      </c>
      <c r="AE17" s="1094">
        <f>AD17</f>
        <v>1700</v>
      </c>
      <c r="AF17" s="1094">
        <f>AD17</f>
        <v>1700</v>
      </c>
      <c r="AG17" s="1093">
        <f>AD17</f>
        <v>1700</v>
      </c>
      <c r="AH17" s="1094">
        <f>AG17</f>
        <v>1700</v>
      </c>
      <c r="AI17" s="1094">
        <f>AG17</f>
        <v>1700</v>
      </c>
      <c r="AJ17" s="1093">
        <f>AG17</f>
        <v>1700</v>
      </c>
      <c r="AK17" s="1094">
        <f>AJ17</f>
        <v>1700</v>
      </c>
      <c r="AL17" s="1094">
        <f>AJ17</f>
        <v>1700</v>
      </c>
      <c r="AM17" s="1093">
        <f>AJ17</f>
        <v>1700</v>
      </c>
      <c r="AN17" s="1094">
        <f>AM17</f>
        <v>1700</v>
      </c>
      <c r="AO17" s="1094">
        <f>AM17</f>
        <v>1700</v>
      </c>
      <c r="AP17" s="1093">
        <f>AM17</f>
        <v>1700</v>
      </c>
      <c r="AQ17" s="1094">
        <f>AP17</f>
        <v>1700</v>
      </c>
      <c r="AR17" s="1094">
        <f>AP17</f>
        <v>1700</v>
      </c>
      <c r="AS17" s="1095" t="e">
        <f>'[73]Форма N 3-ИП ТС'!#REF!</f>
        <v>#REF!</v>
      </c>
      <c r="AT17" s="1096" t="e">
        <f>AS17</f>
        <v>#REF!</v>
      </c>
      <c r="AU17" s="1097" t="e">
        <f>AT17</f>
        <v>#REF!</v>
      </c>
    </row>
    <row r="18" spans="1:329" s="1238" customFormat="1" ht="14.25">
      <c r="A18" s="1234" t="s">
        <v>46</v>
      </c>
      <c r="B18" s="1235" t="s">
        <v>47</v>
      </c>
      <c r="C18" s="1235" t="s">
        <v>27</v>
      </c>
      <c r="D18" s="1099">
        <v>6361.73</v>
      </c>
      <c r="E18" s="1236">
        <f t="shared" si="12"/>
        <v>6361.73</v>
      </c>
      <c r="F18" s="1098">
        <f>SUM(F19:F22)</f>
        <v>8455.5</v>
      </c>
      <c r="G18" s="1099">
        <f t="shared" ref="G18:H18" si="28">SUM(G19:G22)</f>
        <v>8455.5</v>
      </c>
      <c r="H18" s="1102">
        <f t="shared" si="28"/>
        <v>8455.5</v>
      </c>
      <c r="I18" s="1098">
        <v>8145</v>
      </c>
      <c r="J18" s="1099">
        <f>I18</f>
        <v>8145</v>
      </c>
      <c r="K18" s="1100">
        <f>I18</f>
        <v>8145</v>
      </c>
      <c r="L18" s="1098">
        <v>11330.8</v>
      </c>
      <c r="M18" s="1099">
        <v>11330.8</v>
      </c>
      <c r="N18" s="1100">
        <v>11330.8</v>
      </c>
      <c r="O18" s="1101">
        <f>L18</f>
        <v>11330.8</v>
      </c>
      <c r="P18" s="1102">
        <f t="shared" ref="P18:Q18" si="29">M18</f>
        <v>11330.8</v>
      </c>
      <c r="Q18" s="1102">
        <f t="shared" si="29"/>
        <v>11330.8</v>
      </c>
      <c r="R18" s="1101">
        <f>O18</f>
        <v>11330.8</v>
      </c>
      <c r="S18" s="1102">
        <f t="shared" ref="S18:T18" si="30">P18</f>
        <v>11330.8</v>
      </c>
      <c r="T18" s="1100">
        <f t="shared" si="30"/>
        <v>11330.8</v>
      </c>
      <c r="U18" s="1101">
        <f>R18</f>
        <v>11330.8</v>
      </c>
      <c r="V18" s="1102">
        <f t="shared" ref="V18:W18" si="31">S18</f>
        <v>11330.8</v>
      </c>
      <c r="W18" s="1100">
        <f t="shared" si="31"/>
        <v>11330.8</v>
      </c>
      <c r="X18" s="1101">
        <f>U18</f>
        <v>11330.8</v>
      </c>
      <c r="Y18" s="1102">
        <f t="shared" ref="Y18:Z18" si="32">V18</f>
        <v>11330.8</v>
      </c>
      <c r="Z18" s="1100">
        <f t="shared" si="32"/>
        <v>11330.8</v>
      </c>
      <c r="AA18" s="1101">
        <f>X18</f>
        <v>11330.8</v>
      </c>
      <c r="AB18" s="1102">
        <f t="shared" ref="AB18:AC18" si="33">Y18</f>
        <v>11330.8</v>
      </c>
      <c r="AC18" s="1100">
        <f t="shared" si="33"/>
        <v>11330.8</v>
      </c>
      <c r="AD18" s="1101">
        <f>AA18</f>
        <v>11330.8</v>
      </c>
      <c r="AE18" s="1102">
        <f t="shared" ref="AE18:AF18" si="34">AB18</f>
        <v>11330.8</v>
      </c>
      <c r="AF18" s="1100">
        <f t="shared" si="34"/>
        <v>11330.8</v>
      </c>
      <c r="AG18" s="1101">
        <f>AD18</f>
        <v>11330.8</v>
      </c>
      <c r="AH18" s="1102">
        <f t="shared" ref="AH18:AI18" si="35">AE18</f>
        <v>11330.8</v>
      </c>
      <c r="AI18" s="1100">
        <f t="shared" si="35"/>
        <v>11330.8</v>
      </c>
      <c r="AJ18" s="1101">
        <f>AG18</f>
        <v>11330.8</v>
      </c>
      <c r="AK18" s="1102">
        <f t="shared" ref="AK18:AL18" si="36">AH18</f>
        <v>11330.8</v>
      </c>
      <c r="AL18" s="1100">
        <f t="shared" si="36"/>
        <v>11330.8</v>
      </c>
      <c r="AM18" s="1098">
        <f>AJ18</f>
        <v>11330.8</v>
      </c>
      <c r="AN18" s="1099">
        <f t="shared" ref="AN18:AO18" si="37">AK18</f>
        <v>11330.8</v>
      </c>
      <c r="AO18" s="1100">
        <f t="shared" si="37"/>
        <v>11330.8</v>
      </c>
      <c r="AP18" s="1098">
        <f>AM18</f>
        <v>11330.8</v>
      </c>
      <c r="AQ18" s="1099">
        <f t="shared" ref="AQ18:AR18" si="38">AN18</f>
        <v>11330.8</v>
      </c>
      <c r="AR18" s="1102">
        <f t="shared" si="38"/>
        <v>11330.8</v>
      </c>
      <c r="AS18" s="1103">
        <f>AP18</f>
        <v>11330.8</v>
      </c>
      <c r="AT18" s="1104">
        <f t="shared" ref="AT18:AU18" si="39">AQ18</f>
        <v>11330.8</v>
      </c>
      <c r="AU18" s="1105">
        <f t="shared" si="39"/>
        <v>11330.8</v>
      </c>
      <c r="AV18" s="1074"/>
      <c r="AW18" s="1074"/>
      <c r="AX18" s="1074"/>
      <c r="AY18" s="1074"/>
      <c r="AZ18" s="1074"/>
      <c r="BA18" s="1074"/>
      <c r="BB18" s="1074"/>
      <c r="BC18" s="1074"/>
      <c r="BD18" s="1074"/>
      <c r="BE18" s="1074"/>
      <c r="BF18" s="1074"/>
      <c r="BG18" s="1074"/>
      <c r="BH18" s="1074"/>
      <c r="BI18" s="1074"/>
      <c r="BJ18" s="1074"/>
      <c r="BK18" s="1074"/>
      <c r="BL18" s="1074"/>
      <c r="BM18" s="1074"/>
      <c r="BN18" s="1074"/>
      <c r="BO18" s="1074"/>
      <c r="BP18" s="1074"/>
      <c r="BQ18" s="1074"/>
      <c r="BR18" s="1074"/>
      <c r="BS18" s="1074"/>
      <c r="BT18" s="1074"/>
      <c r="BU18" s="1074"/>
      <c r="BV18" s="1074"/>
      <c r="BW18" s="1074"/>
      <c r="BX18" s="1074"/>
      <c r="BY18" s="1074"/>
      <c r="BZ18" s="1074"/>
      <c r="CA18" s="1074"/>
      <c r="CB18" s="1074"/>
      <c r="CC18" s="1074"/>
      <c r="CD18" s="1074"/>
      <c r="CE18" s="1074"/>
      <c r="CF18" s="1074"/>
      <c r="CG18" s="1074"/>
      <c r="CH18" s="1074"/>
      <c r="CI18" s="1074"/>
      <c r="CJ18" s="1074"/>
      <c r="CK18" s="1074"/>
      <c r="CL18" s="1074"/>
      <c r="CM18" s="1074"/>
      <c r="CN18" s="1074"/>
      <c r="CO18" s="1074"/>
      <c r="CP18" s="1074"/>
      <c r="CQ18" s="1074"/>
      <c r="CR18" s="1074"/>
      <c r="CS18" s="1074"/>
      <c r="CT18" s="1074"/>
      <c r="CU18" s="1074"/>
      <c r="CV18" s="1074"/>
      <c r="CW18" s="1074"/>
      <c r="CX18" s="1074"/>
      <c r="CY18" s="1074"/>
      <c r="CZ18" s="1074"/>
      <c r="DA18" s="1074"/>
      <c r="DB18" s="1074"/>
      <c r="DC18" s="1074"/>
      <c r="DD18" s="1074"/>
      <c r="DE18" s="1074"/>
      <c r="DF18" s="1074"/>
      <c r="DG18" s="1074"/>
      <c r="DH18" s="1074"/>
      <c r="DI18" s="1074"/>
      <c r="DJ18" s="1074"/>
      <c r="DK18" s="1074"/>
      <c r="DL18" s="1074"/>
      <c r="DM18" s="1074"/>
      <c r="DN18" s="1074"/>
      <c r="DO18" s="1074"/>
      <c r="DP18" s="1074"/>
      <c r="DQ18" s="1074"/>
      <c r="DR18" s="1074"/>
      <c r="DS18" s="1074"/>
      <c r="DT18" s="1074"/>
      <c r="DU18" s="1074"/>
      <c r="DV18" s="1074"/>
      <c r="DW18" s="1074"/>
      <c r="DX18" s="1074"/>
      <c r="DY18" s="1074"/>
      <c r="DZ18" s="1074"/>
      <c r="EA18" s="1074"/>
      <c r="EB18" s="1074"/>
      <c r="EC18" s="1074"/>
      <c r="ED18" s="1074"/>
      <c r="EE18" s="1074"/>
      <c r="EF18" s="1074"/>
      <c r="EG18" s="1074"/>
      <c r="EH18" s="1074"/>
      <c r="EI18" s="1074"/>
      <c r="EJ18" s="1074"/>
      <c r="EK18" s="1074"/>
      <c r="EL18" s="1074"/>
      <c r="EM18" s="1074"/>
      <c r="EN18" s="1074"/>
      <c r="EO18" s="1074"/>
      <c r="EP18" s="1074"/>
      <c r="EQ18" s="1074"/>
      <c r="ER18" s="1074"/>
      <c r="ES18" s="1074"/>
      <c r="ET18" s="1074"/>
      <c r="EU18" s="1074"/>
      <c r="EV18" s="1074"/>
      <c r="EW18" s="1074"/>
      <c r="EX18" s="1074"/>
      <c r="EY18" s="1074"/>
      <c r="EZ18" s="1074"/>
      <c r="FA18" s="1074"/>
      <c r="FB18" s="1074"/>
      <c r="FC18" s="1074"/>
      <c r="FD18" s="1074"/>
      <c r="FE18" s="1074"/>
      <c r="FF18" s="1074"/>
      <c r="FG18" s="1074"/>
      <c r="FH18" s="1074"/>
      <c r="FI18" s="1074"/>
      <c r="FJ18" s="1074"/>
      <c r="FK18" s="1074"/>
      <c r="FL18" s="1074"/>
      <c r="FM18" s="1074"/>
      <c r="FN18" s="1074"/>
      <c r="FO18" s="1074"/>
      <c r="FP18" s="1074"/>
      <c r="FQ18" s="1074"/>
      <c r="FR18" s="1074"/>
      <c r="FS18" s="1074"/>
      <c r="FT18" s="1074"/>
      <c r="FU18" s="1074"/>
      <c r="FV18" s="1074"/>
      <c r="FW18" s="1074"/>
      <c r="FX18" s="1074"/>
      <c r="FY18" s="1074"/>
      <c r="FZ18" s="1074"/>
      <c r="GA18" s="1074"/>
      <c r="GB18" s="1074"/>
      <c r="GC18" s="1074"/>
      <c r="GD18" s="1074"/>
      <c r="GE18" s="1074"/>
      <c r="GF18" s="1074"/>
      <c r="GG18" s="1074"/>
      <c r="GH18" s="1074"/>
      <c r="GI18" s="1074"/>
      <c r="GJ18" s="1074"/>
      <c r="GK18" s="1074"/>
      <c r="GL18" s="1074"/>
      <c r="GM18" s="1074"/>
      <c r="GN18" s="1074"/>
      <c r="GO18" s="1074"/>
      <c r="GP18" s="1074"/>
      <c r="GQ18" s="1074"/>
      <c r="GR18" s="1074"/>
      <c r="GS18" s="1074"/>
      <c r="GT18" s="1074"/>
      <c r="GU18" s="1074"/>
      <c r="GV18" s="1074"/>
      <c r="GW18" s="1074"/>
      <c r="GX18" s="1074"/>
      <c r="GY18" s="1074"/>
      <c r="GZ18" s="1074"/>
      <c r="HA18" s="1074"/>
      <c r="HB18" s="1074"/>
      <c r="HC18" s="1074"/>
      <c r="HD18" s="1074"/>
      <c r="HE18" s="1074"/>
      <c r="HF18" s="1074"/>
      <c r="HG18" s="1074"/>
      <c r="HH18" s="1074"/>
      <c r="HI18" s="1074"/>
      <c r="HJ18" s="1074"/>
      <c r="HK18" s="1074"/>
      <c r="HL18" s="1074"/>
      <c r="HM18" s="1074"/>
      <c r="HN18" s="1074"/>
      <c r="HO18" s="1074"/>
      <c r="HP18" s="1074"/>
      <c r="HQ18" s="1074"/>
      <c r="HR18" s="1074"/>
      <c r="HS18" s="1074"/>
      <c r="HT18" s="1074"/>
      <c r="HU18" s="1074"/>
      <c r="HV18" s="1074"/>
      <c r="HW18" s="1074"/>
      <c r="HX18" s="1074"/>
      <c r="HY18" s="1074"/>
      <c r="HZ18" s="1074"/>
      <c r="IA18" s="1074"/>
      <c r="IB18" s="1074"/>
      <c r="IC18" s="1074"/>
      <c r="ID18" s="1074"/>
      <c r="IE18" s="1074"/>
      <c r="IF18" s="1074"/>
      <c r="IG18" s="1074"/>
      <c r="IH18" s="1074"/>
      <c r="II18" s="1074"/>
      <c r="IJ18" s="1074"/>
      <c r="IK18" s="1074"/>
      <c r="IL18" s="1074"/>
      <c r="IM18" s="1074"/>
      <c r="IN18" s="1074"/>
      <c r="IO18" s="1074"/>
      <c r="IP18" s="1074"/>
      <c r="IQ18" s="1074"/>
      <c r="IR18" s="1074"/>
      <c r="IS18" s="1074"/>
      <c r="IT18" s="1074"/>
      <c r="IU18" s="1074"/>
      <c r="IV18" s="1074"/>
      <c r="IW18" s="1074"/>
      <c r="IX18" s="1074"/>
      <c r="IY18" s="1074"/>
      <c r="IZ18" s="1074"/>
      <c r="JA18" s="1074"/>
      <c r="JB18" s="1074"/>
      <c r="JC18" s="1074"/>
      <c r="JD18" s="1074"/>
      <c r="JE18" s="1074"/>
      <c r="JF18" s="1074"/>
      <c r="JG18" s="1074"/>
      <c r="JH18" s="1074"/>
      <c r="JI18" s="1074"/>
      <c r="JJ18" s="1074"/>
      <c r="JK18" s="1074"/>
      <c r="JL18" s="1074"/>
      <c r="JM18" s="1074"/>
      <c r="JN18" s="1074"/>
      <c r="JO18" s="1074"/>
      <c r="JP18" s="1074"/>
      <c r="JQ18" s="1074"/>
      <c r="JR18" s="1074"/>
      <c r="JS18" s="1074"/>
      <c r="JT18" s="1074"/>
      <c r="JU18" s="1074"/>
      <c r="JV18" s="1074"/>
      <c r="JW18" s="1074"/>
      <c r="JX18" s="1074"/>
      <c r="JY18" s="1074"/>
      <c r="JZ18" s="1074"/>
      <c r="KA18" s="1074"/>
      <c r="KB18" s="1074"/>
      <c r="KC18" s="1074"/>
      <c r="KD18" s="1074"/>
      <c r="KE18" s="1074"/>
      <c r="KF18" s="1074"/>
      <c r="KG18" s="1074"/>
      <c r="KH18" s="1074"/>
      <c r="KI18" s="1074"/>
      <c r="KJ18" s="1074"/>
      <c r="KK18" s="1074"/>
      <c r="KL18" s="1074"/>
      <c r="KM18" s="1074"/>
      <c r="KN18" s="1074"/>
      <c r="KO18" s="1074"/>
      <c r="KP18" s="1074"/>
      <c r="KQ18" s="1074"/>
      <c r="KR18" s="1074"/>
      <c r="KS18" s="1074"/>
      <c r="KT18" s="1074"/>
      <c r="KU18" s="1074"/>
      <c r="KV18" s="1074"/>
      <c r="KW18" s="1074"/>
      <c r="KX18" s="1074"/>
      <c r="KY18" s="1074"/>
      <c r="KZ18" s="1074"/>
      <c r="LA18" s="1074"/>
      <c r="LB18" s="1074"/>
      <c r="LC18" s="1074"/>
      <c r="LD18" s="1074"/>
      <c r="LE18" s="1074"/>
      <c r="LF18" s="1074"/>
      <c r="LG18" s="1074"/>
      <c r="LH18" s="1074"/>
      <c r="LI18" s="1074"/>
      <c r="LJ18" s="1074"/>
      <c r="LK18" s="1074"/>
      <c r="LL18" s="1074"/>
      <c r="LM18" s="1074"/>
      <c r="LN18" s="1074"/>
      <c r="LO18" s="1074"/>
      <c r="LP18" s="1074"/>
      <c r="LQ18" s="1074"/>
    </row>
    <row r="19" spans="1:329" s="1239" customFormat="1">
      <c r="A19" s="1112" t="s">
        <v>48</v>
      </c>
      <c r="B19" s="1215" t="s">
        <v>49</v>
      </c>
      <c r="C19" s="1215" t="s">
        <v>27</v>
      </c>
      <c r="D19" s="1091"/>
      <c r="E19" s="1114">
        <f t="shared" si="12"/>
        <v>0</v>
      </c>
      <c r="F19" s="1090"/>
      <c r="G19" s="1091"/>
      <c r="H19" s="1094"/>
      <c r="I19" s="1090"/>
      <c r="J19" s="1091"/>
      <c r="K19" s="1092"/>
      <c r="L19" s="1090"/>
      <c r="M19" s="1091"/>
      <c r="N19" s="1092"/>
      <c r="O19" s="1090"/>
      <c r="P19" s="1091"/>
      <c r="Q19" s="1094"/>
      <c r="R19" s="1090"/>
      <c r="S19" s="1091"/>
      <c r="T19" s="1092"/>
      <c r="U19" s="1090"/>
      <c r="V19" s="1091"/>
      <c r="W19" s="1092"/>
      <c r="X19" s="1090"/>
      <c r="Y19" s="1091"/>
      <c r="Z19" s="1092"/>
      <c r="AA19" s="1090"/>
      <c r="AB19" s="1091"/>
      <c r="AC19" s="1092"/>
      <c r="AD19" s="1090"/>
      <c r="AE19" s="1091"/>
      <c r="AF19" s="1092"/>
      <c r="AG19" s="1090"/>
      <c r="AH19" s="1091"/>
      <c r="AI19" s="1092"/>
      <c r="AJ19" s="1090"/>
      <c r="AK19" s="1091"/>
      <c r="AL19" s="1092"/>
      <c r="AM19" s="1090"/>
      <c r="AN19" s="1091"/>
      <c r="AO19" s="1092"/>
      <c r="AP19" s="1090"/>
      <c r="AQ19" s="1091"/>
      <c r="AR19" s="1094"/>
      <c r="AS19" s="1106"/>
      <c r="AT19" s="1107"/>
      <c r="AU19" s="1108"/>
      <c r="AV19" s="1075"/>
      <c r="AW19" s="1075"/>
      <c r="AX19" s="1075"/>
      <c r="AY19" s="1075"/>
      <c r="AZ19" s="1075"/>
      <c r="BA19" s="1075"/>
      <c r="BB19" s="1075"/>
      <c r="BC19" s="1075"/>
      <c r="BD19" s="1075"/>
      <c r="BE19" s="1075"/>
      <c r="BF19" s="1075"/>
      <c r="BG19" s="1075"/>
      <c r="BH19" s="1075"/>
      <c r="BI19" s="1075"/>
      <c r="BJ19" s="1075"/>
      <c r="BK19" s="1075"/>
      <c r="BL19" s="1075"/>
      <c r="BM19" s="1075"/>
      <c r="BN19" s="1075"/>
      <c r="BO19" s="1075"/>
      <c r="BP19" s="1075"/>
      <c r="BQ19" s="1075"/>
      <c r="BR19" s="1075"/>
      <c r="BS19" s="1075"/>
      <c r="BT19" s="1075"/>
      <c r="BU19" s="1075"/>
      <c r="BV19" s="1075"/>
      <c r="BW19" s="1075"/>
      <c r="BX19" s="1075"/>
      <c r="BY19" s="1075"/>
      <c r="BZ19" s="1075"/>
      <c r="CA19" s="1075"/>
      <c r="CB19" s="1075"/>
      <c r="CC19" s="1075"/>
      <c r="CD19" s="1075"/>
      <c r="CE19" s="1075"/>
      <c r="CF19" s="1075"/>
      <c r="CG19" s="1075"/>
      <c r="CH19" s="1075"/>
      <c r="CI19" s="1075"/>
      <c r="CJ19" s="1075"/>
      <c r="CK19" s="1075"/>
      <c r="CL19" s="1075"/>
      <c r="CM19" s="1075"/>
      <c r="CN19" s="1075"/>
      <c r="CO19" s="1075"/>
      <c r="CP19" s="1075"/>
      <c r="CQ19" s="1075"/>
      <c r="CR19" s="1075"/>
      <c r="CS19" s="1075"/>
      <c r="CT19" s="1075"/>
      <c r="CU19" s="1075"/>
      <c r="CV19" s="1075"/>
      <c r="CW19" s="1075"/>
      <c r="CX19" s="1075"/>
      <c r="CY19" s="1075"/>
      <c r="CZ19" s="1075"/>
      <c r="DA19" s="1075"/>
      <c r="DB19" s="1075"/>
      <c r="DC19" s="1075"/>
      <c r="DD19" s="1075"/>
      <c r="DE19" s="1075"/>
      <c r="DF19" s="1075"/>
      <c r="DG19" s="1075"/>
      <c r="DH19" s="1075"/>
      <c r="DI19" s="1075"/>
      <c r="DJ19" s="1075"/>
      <c r="DK19" s="1075"/>
      <c r="DL19" s="1075"/>
      <c r="DM19" s="1075"/>
      <c r="DN19" s="1075"/>
      <c r="DO19" s="1075"/>
      <c r="DP19" s="1075"/>
      <c r="DQ19" s="1075"/>
      <c r="DR19" s="1075"/>
      <c r="DS19" s="1075"/>
      <c r="DT19" s="1075"/>
      <c r="DU19" s="1075"/>
      <c r="DV19" s="1075"/>
      <c r="DW19" s="1075"/>
      <c r="DX19" s="1075"/>
      <c r="DY19" s="1075"/>
      <c r="DZ19" s="1075"/>
      <c r="EA19" s="1075"/>
      <c r="EB19" s="1075"/>
      <c r="EC19" s="1075"/>
      <c r="ED19" s="1075"/>
      <c r="EE19" s="1075"/>
      <c r="EF19" s="1075"/>
      <c r="EG19" s="1075"/>
      <c r="EH19" s="1075"/>
      <c r="EI19" s="1075"/>
      <c r="EJ19" s="1075"/>
      <c r="EK19" s="1075"/>
      <c r="EL19" s="1075"/>
      <c r="EM19" s="1075"/>
      <c r="EN19" s="1075"/>
      <c r="EO19" s="1075"/>
      <c r="EP19" s="1075"/>
      <c r="EQ19" s="1075"/>
      <c r="ER19" s="1075"/>
      <c r="ES19" s="1075"/>
      <c r="ET19" s="1075"/>
      <c r="EU19" s="1075"/>
      <c r="EV19" s="1075"/>
      <c r="EW19" s="1075"/>
      <c r="EX19" s="1075"/>
      <c r="EY19" s="1075"/>
      <c r="EZ19" s="1075"/>
      <c r="FA19" s="1075"/>
      <c r="FB19" s="1075"/>
      <c r="FC19" s="1075"/>
      <c r="FD19" s="1075"/>
      <c r="FE19" s="1075"/>
      <c r="FF19" s="1075"/>
      <c r="FG19" s="1075"/>
      <c r="FH19" s="1075"/>
      <c r="FI19" s="1075"/>
      <c r="FJ19" s="1075"/>
      <c r="FK19" s="1075"/>
      <c r="FL19" s="1075"/>
      <c r="FM19" s="1075"/>
      <c r="FN19" s="1075"/>
      <c r="FO19" s="1075"/>
      <c r="FP19" s="1075"/>
      <c r="FQ19" s="1075"/>
      <c r="FR19" s="1075"/>
      <c r="FS19" s="1075"/>
      <c r="FT19" s="1075"/>
      <c r="FU19" s="1075"/>
      <c r="FV19" s="1075"/>
      <c r="FW19" s="1075"/>
      <c r="FX19" s="1075"/>
      <c r="FY19" s="1075"/>
      <c r="FZ19" s="1075"/>
      <c r="GA19" s="1075"/>
      <c r="GB19" s="1075"/>
      <c r="GC19" s="1075"/>
      <c r="GD19" s="1075"/>
      <c r="GE19" s="1075"/>
      <c r="GF19" s="1075"/>
      <c r="GG19" s="1075"/>
      <c r="GH19" s="1075"/>
      <c r="GI19" s="1075"/>
      <c r="GJ19" s="1075"/>
      <c r="GK19" s="1075"/>
      <c r="GL19" s="1075"/>
      <c r="GM19" s="1075"/>
      <c r="GN19" s="1075"/>
      <c r="GO19" s="1075"/>
      <c r="GP19" s="1075"/>
      <c r="GQ19" s="1075"/>
      <c r="GR19" s="1075"/>
      <c r="GS19" s="1075"/>
      <c r="GT19" s="1075"/>
      <c r="GU19" s="1075"/>
      <c r="GV19" s="1075"/>
      <c r="GW19" s="1075"/>
      <c r="GX19" s="1075"/>
      <c r="GY19" s="1075"/>
      <c r="GZ19" s="1075"/>
      <c r="HA19" s="1075"/>
      <c r="HB19" s="1075"/>
      <c r="HC19" s="1075"/>
      <c r="HD19" s="1075"/>
      <c r="HE19" s="1075"/>
      <c r="HF19" s="1075"/>
      <c r="HG19" s="1075"/>
      <c r="HH19" s="1075"/>
      <c r="HI19" s="1075"/>
      <c r="HJ19" s="1075"/>
      <c r="HK19" s="1075"/>
      <c r="HL19" s="1075"/>
      <c r="HM19" s="1075"/>
      <c r="HN19" s="1075"/>
      <c r="HO19" s="1075"/>
      <c r="HP19" s="1075"/>
      <c r="HQ19" s="1075"/>
      <c r="HR19" s="1075"/>
      <c r="HS19" s="1075"/>
      <c r="HT19" s="1075"/>
      <c r="HU19" s="1075"/>
      <c r="HV19" s="1075"/>
      <c r="HW19" s="1075"/>
      <c r="HX19" s="1075"/>
      <c r="HY19" s="1075"/>
      <c r="HZ19" s="1075"/>
      <c r="IA19" s="1075"/>
      <c r="IB19" s="1075"/>
      <c r="IC19" s="1075"/>
      <c r="ID19" s="1075"/>
      <c r="IE19" s="1075"/>
      <c r="IF19" s="1075"/>
      <c r="IG19" s="1075"/>
      <c r="IH19" s="1075"/>
      <c r="II19" s="1075"/>
      <c r="IJ19" s="1075"/>
      <c r="IK19" s="1075"/>
      <c r="IL19" s="1075"/>
      <c r="IM19" s="1075"/>
      <c r="IN19" s="1075"/>
      <c r="IO19" s="1075"/>
      <c r="IP19" s="1075"/>
      <c r="IQ19" s="1075"/>
      <c r="IR19" s="1075"/>
      <c r="IS19" s="1075"/>
      <c r="IT19" s="1075"/>
      <c r="IU19" s="1075"/>
      <c r="IV19" s="1075"/>
      <c r="IW19" s="1075"/>
      <c r="IX19" s="1075"/>
      <c r="IY19" s="1075"/>
      <c r="IZ19" s="1075"/>
      <c r="JA19" s="1075"/>
      <c r="JB19" s="1075"/>
      <c r="JC19" s="1075"/>
      <c r="JD19" s="1075"/>
      <c r="JE19" s="1075"/>
      <c r="JF19" s="1075"/>
      <c r="JG19" s="1075"/>
      <c r="JH19" s="1075"/>
      <c r="JI19" s="1075"/>
      <c r="JJ19" s="1075"/>
      <c r="JK19" s="1075"/>
      <c r="JL19" s="1075"/>
      <c r="JM19" s="1075"/>
      <c r="JN19" s="1075"/>
      <c r="JO19" s="1075"/>
      <c r="JP19" s="1075"/>
      <c r="JQ19" s="1075"/>
      <c r="JR19" s="1075"/>
      <c r="JS19" s="1075"/>
      <c r="JT19" s="1075"/>
      <c r="JU19" s="1075"/>
      <c r="JV19" s="1075"/>
      <c r="JW19" s="1075"/>
      <c r="JX19" s="1075"/>
      <c r="JY19" s="1075"/>
      <c r="JZ19" s="1075"/>
      <c r="KA19" s="1075"/>
      <c r="KB19" s="1075"/>
      <c r="KC19" s="1075"/>
      <c r="KD19" s="1075"/>
      <c r="KE19" s="1075"/>
      <c r="KF19" s="1075"/>
      <c r="KG19" s="1075"/>
      <c r="KH19" s="1075"/>
      <c r="KI19" s="1075"/>
      <c r="KJ19" s="1075"/>
      <c r="KK19" s="1075"/>
      <c r="KL19" s="1075"/>
      <c r="KM19" s="1075"/>
      <c r="KN19" s="1075"/>
      <c r="KO19" s="1075"/>
      <c r="KP19" s="1075"/>
      <c r="KQ19" s="1075"/>
      <c r="KR19" s="1075"/>
      <c r="KS19" s="1075"/>
      <c r="KT19" s="1075"/>
      <c r="KU19" s="1075"/>
      <c r="KV19" s="1075"/>
      <c r="KW19" s="1075"/>
      <c r="KX19" s="1075"/>
      <c r="KY19" s="1075"/>
      <c r="KZ19" s="1075"/>
      <c r="LA19" s="1075"/>
      <c r="LB19" s="1075"/>
      <c r="LC19" s="1075"/>
      <c r="LD19" s="1075"/>
      <c r="LE19" s="1075"/>
      <c r="LF19" s="1075"/>
      <c r="LG19" s="1075"/>
      <c r="LH19" s="1075"/>
      <c r="LI19" s="1075"/>
      <c r="LJ19" s="1075"/>
      <c r="LK19" s="1075"/>
      <c r="LL19" s="1075"/>
      <c r="LM19" s="1075"/>
      <c r="LN19" s="1075"/>
      <c r="LO19" s="1075"/>
      <c r="LP19" s="1075"/>
      <c r="LQ19" s="1075"/>
    </row>
    <row r="20" spans="1:329" s="1239" customFormat="1">
      <c r="A20" s="1240" t="s">
        <v>50</v>
      </c>
      <c r="B20" s="1215" t="s">
        <v>51</v>
      </c>
      <c r="C20" s="1215" t="s">
        <v>27</v>
      </c>
      <c r="D20" s="1091">
        <v>798.83</v>
      </c>
      <c r="E20" s="1114">
        <f t="shared" si="12"/>
        <v>798.83</v>
      </c>
      <c r="F20" s="1090">
        <v>1098.1500000000001</v>
      </c>
      <c r="G20" s="1091">
        <f>F20</f>
        <v>1098.1500000000001</v>
      </c>
      <c r="H20" s="1094">
        <f>G20</f>
        <v>1098.1500000000001</v>
      </c>
      <c r="I20" s="1090">
        <v>2316.14</v>
      </c>
      <c r="J20" s="1091">
        <f>I20</f>
        <v>2316.14</v>
      </c>
      <c r="K20" s="1092">
        <f>J20</f>
        <v>2316.14</v>
      </c>
      <c r="L20" s="1090"/>
      <c r="M20" s="1091"/>
      <c r="N20" s="1092"/>
      <c r="O20" s="1090">
        <f>L20</f>
        <v>0</v>
      </c>
      <c r="P20" s="1091">
        <f>M20</f>
        <v>0</v>
      </c>
      <c r="Q20" s="1094">
        <f t="shared" ref="Q20:R22" si="40">N20</f>
        <v>0</v>
      </c>
      <c r="R20" s="1090">
        <f>O20</f>
        <v>0</v>
      </c>
      <c r="S20" s="1091">
        <f t="shared" ref="S20:U22" si="41">P20</f>
        <v>0</v>
      </c>
      <c r="T20" s="1092">
        <f t="shared" si="41"/>
        <v>0</v>
      </c>
      <c r="U20" s="1090">
        <f>R20</f>
        <v>0</v>
      </c>
      <c r="V20" s="1091">
        <f t="shared" ref="V20:X22" si="42">S20</f>
        <v>0</v>
      </c>
      <c r="W20" s="1092">
        <f t="shared" si="42"/>
        <v>0</v>
      </c>
      <c r="X20" s="1090">
        <f>U20</f>
        <v>0</v>
      </c>
      <c r="Y20" s="1091">
        <f t="shared" ref="Y20:AA22" si="43">V20</f>
        <v>0</v>
      </c>
      <c r="Z20" s="1092">
        <f t="shared" si="43"/>
        <v>0</v>
      </c>
      <c r="AA20" s="1090">
        <f>X20</f>
        <v>0</v>
      </c>
      <c r="AB20" s="1091">
        <f t="shared" ref="AB20:AD22" si="44">Y20</f>
        <v>0</v>
      </c>
      <c r="AC20" s="1092">
        <f t="shared" si="44"/>
        <v>0</v>
      </c>
      <c r="AD20" s="1090">
        <f>AA20</f>
        <v>0</v>
      </c>
      <c r="AE20" s="1091">
        <f t="shared" ref="AE20:AG22" si="45">AB20</f>
        <v>0</v>
      </c>
      <c r="AF20" s="1092">
        <f t="shared" si="45"/>
        <v>0</v>
      </c>
      <c r="AG20" s="1090">
        <f>AD20</f>
        <v>0</v>
      </c>
      <c r="AH20" s="1091">
        <f t="shared" ref="AH20:AJ22" si="46">AE20</f>
        <v>0</v>
      </c>
      <c r="AI20" s="1092">
        <f t="shared" si="46"/>
        <v>0</v>
      </c>
      <c r="AJ20" s="1090">
        <f>AG20</f>
        <v>0</v>
      </c>
      <c r="AK20" s="1091">
        <f t="shared" ref="AK20:AM22" si="47">AH20</f>
        <v>0</v>
      </c>
      <c r="AL20" s="1092">
        <f t="shared" si="47"/>
        <v>0</v>
      </c>
      <c r="AM20" s="1090">
        <f>AJ20</f>
        <v>0</v>
      </c>
      <c r="AN20" s="1091">
        <f t="shared" ref="AN20:AP22" si="48">AK20</f>
        <v>0</v>
      </c>
      <c r="AO20" s="1092">
        <f t="shared" si="48"/>
        <v>0</v>
      </c>
      <c r="AP20" s="1090">
        <f>AM20</f>
        <v>0</v>
      </c>
      <c r="AQ20" s="1091">
        <f t="shared" ref="AQ20:AS22" si="49">AN20</f>
        <v>0</v>
      </c>
      <c r="AR20" s="1094">
        <f t="shared" si="49"/>
        <v>0</v>
      </c>
      <c r="AS20" s="1106">
        <f>AP20</f>
        <v>0</v>
      </c>
      <c r="AT20" s="1107">
        <f t="shared" ref="AT20:AU22" si="50">AQ20</f>
        <v>0</v>
      </c>
      <c r="AU20" s="1108">
        <f t="shared" si="50"/>
        <v>0</v>
      </c>
      <c r="AV20" s="1075"/>
      <c r="AW20" s="1075"/>
      <c r="AX20" s="1075"/>
      <c r="AY20" s="1075"/>
      <c r="AZ20" s="1075"/>
      <c r="BA20" s="1075"/>
      <c r="BB20" s="1075"/>
      <c r="BC20" s="1075"/>
      <c r="BD20" s="1075"/>
      <c r="BE20" s="1075"/>
      <c r="BF20" s="1075"/>
      <c r="BG20" s="1075"/>
      <c r="BH20" s="1075"/>
      <c r="BI20" s="1075"/>
      <c r="BJ20" s="1075"/>
      <c r="BK20" s="1075"/>
      <c r="BL20" s="1075"/>
      <c r="BM20" s="1075"/>
      <c r="BN20" s="1075"/>
      <c r="BO20" s="1075"/>
      <c r="BP20" s="1075"/>
      <c r="BQ20" s="1075"/>
      <c r="BR20" s="1075"/>
      <c r="BS20" s="1075"/>
      <c r="BT20" s="1075"/>
      <c r="BU20" s="1075"/>
      <c r="BV20" s="1075"/>
      <c r="BW20" s="1075"/>
      <c r="BX20" s="1075"/>
      <c r="BY20" s="1075"/>
      <c r="BZ20" s="1075"/>
      <c r="CA20" s="1075"/>
      <c r="CB20" s="1075"/>
      <c r="CC20" s="1075"/>
      <c r="CD20" s="1075"/>
      <c r="CE20" s="1075"/>
      <c r="CF20" s="1075"/>
      <c r="CG20" s="1075"/>
      <c r="CH20" s="1075"/>
      <c r="CI20" s="1075"/>
      <c r="CJ20" s="1075"/>
      <c r="CK20" s="1075"/>
      <c r="CL20" s="1075"/>
      <c r="CM20" s="1075"/>
      <c r="CN20" s="1075"/>
      <c r="CO20" s="1075"/>
      <c r="CP20" s="1075"/>
      <c r="CQ20" s="1075"/>
      <c r="CR20" s="1075"/>
      <c r="CS20" s="1075"/>
      <c r="CT20" s="1075"/>
      <c r="CU20" s="1075"/>
      <c r="CV20" s="1075"/>
      <c r="CW20" s="1075"/>
      <c r="CX20" s="1075"/>
      <c r="CY20" s="1075"/>
      <c r="CZ20" s="1075"/>
      <c r="DA20" s="1075"/>
      <c r="DB20" s="1075"/>
      <c r="DC20" s="1075"/>
      <c r="DD20" s="1075"/>
      <c r="DE20" s="1075"/>
      <c r="DF20" s="1075"/>
      <c r="DG20" s="1075"/>
      <c r="DH20" s="1075"/>
      <c r="DI20" s="1075"/>
      <c r="DJ20" s="1075"/>
      <c r="DK20" s="1075"/>
      <c r="DL20" s="1075"/>
      <c r="DM20" s="1075"/>
      <c r="DN20" s="1075"/>
      <c r="DO20" s="1075"/>
      <c r="DP20" s="1075"/>
      <c r="DQ20" s="1075"/>
      <c r="DR20" s="1075"/>
      <c r="DS20" s="1075"/>
      <c r="DT20" s="1075"/>
      <c r="DU20" s="1075"/>
      <c r="DV20" s="1075"/>
      <c r="DW20" s="1075"/>
      <c r="DX20" s="1075"/>
      <c r="DY20" s="1075"/>
      <c r="DZ20" s="1075"/>
      <c r="EA20" s="1075"/>
      <c r="EB20" s="1075"/>
      <c r="EC20" s="1075"/>
      <c r="ED20" s="1075"/>
      <c r="EE20" s="1075"/>
      <c r="EF20" s="1075"/>
      <c r="EG20" s="1075"/>
      <c r="EH20" s="1075"/>
      <c r="EI20" s="1075"/>
      <c r="EJ20" s="1075"/>
      <c r="EK20" s="1075"/>
      <c r="EL20" s="1075"/>
      <c r="EM20" s="1075"/>
      <c r="EN20" s="1075"/>
      <c r="EO20" s="1075"/>
      <c r="EP20" s="1075"/>
      <c r="EQ20" s="1075"/>
      <c r="ER20" s="1075"/>
      <c r="ES20" s="1075"/>
      <c r="ET20" s="1075"/>
      <c r="EU20" s="1075"/>
      <c r="EV20" s="1075"/>
      <c r="EW20" s="1075"/>
      <c r="EX20" s="1075"/>
      <c r="EY20" s="1075"/>
      <c r="EZ20" s="1075"/>
      <c r="FA20" s="1075"/>
      <c r="FB20" s="1075"/>
      <c r="FC20" s="1075"/>
      <c r="FD20" s="1075"/>
      <c r="FE20" s="1075"/>
      <c r="FF20" s="1075"/>
      <c r="FG20" s="1075"/>
      <c r="FH20" s="1075"/>
      <c r="FI20" s="1075"/>
      <c r="FJ20" s="1075"/>
      <c r="FK20" s="1075"/>
      <c r="FL20" s="1075"/>
      <c r="FM20" s="1075"/>
      <c r="FN20" s="1075"/>
      <c r="FO20" s="1075"/>
      <c r="FP20" s="1075"/>
      <c r="FQ20" s="1075"/>
      <c r="FR20" s="1075"/>
      <c r="FS20" s="1075"/>
      <c r="FT20" s="1075"/>
      <c r="FU20" s="1075"/>
      <c r="FV20" s="1075"/>
      <c r="FW20" s="1075"/>
      <c r="FX20" s="1075"/>
      <c r="FY20" s="1075"/>
      <c r="FZ20" s="1075"/>
      <c r="GA20" s="1075"/>
      <c r="GB20" s="1075"/>
      <c r="GC20" s="1075"/>
      <c r="GD20" s="1075"/>
      <c r="GE20" s="1075"/>
      <c r="GF20" s="1075"/>
      <c r="GG20" s="1075"/>
      <c r="GH20" s="1075"/>
      <c r="GI20" s="1075"/>
      <c r="GJ20" s="1075"/>
      <c r="GK20" s="1075"/>
      <c r="GL20" s="1075"/>
      <c r="GM20" s="1075"/>
      <c r="GN20" s="1075"/>
      <c r="GO20" s="1075"/>
      <c r="GP20" s="1075"/>
      <c r="GQ20" s="1075"/>
      <c r="GR20" s="1075"/>
      <c r="GS20" s="1075"/>
      <c r="GT20" s="1075"/>
      <c r="GU20" s="1075"/>
      <c r="GV20" s="1075"/>
      <c r="GW20" s="1075"/>
      <c r="GX20" s="1075"/>
      <c r="GY20" s="1075"/>
      <c r="GZ20" s="1075"/>
      <c r="HA20" s="1075"/>
      <c r="HB20" s="1075"/>
      <c r="HC20" s="1075"/>
      <c r="HD20" s="1075"/>
      <c r="HE20" s="1075"/>
      <c r="HF20" s="1075"/>
      <c r="HG20" s="1075"/>
      <c r="HH20" s="1075"/>
      <c r="HI20" s="1075"/>
      <c r="HJ20" s="1075"/>
      <c r="HK20" s="1075"/>
      <c r="HL20" s="1075"/>
      <c r="HM20" s="1075"/>
      <c r="HN20" s="1075"/>
      <c r="HO20" s="1075"/>
      <c r="HP20" s="1075"/>
      <c r="HQ20" s="1075"/>
      <c r="HR20" s="1075"/>
      <c r="HS20" s="1075"/>
      <c r="HT20" s="1075"/>
      <c r="HU20" s="1075"/>
      <c r="HV20" s="1075"/>
      <c r="HW20" s="1075"/>
      <c r="HX20" s="1075"/>
      <c r="HY20" s="1075"/>
      <c r="HZ20" s="1075"/>
      <c r="IA20" s="1075"/>
      <c r="IB20" s="1075"/>
      <c r="IC20" s="1075"/>
      <c r="ID20" s="1075"/>
      <c r="IE20" s="1075"/>
      <c r="IF20" s="1075"/>
      <c r="IG20" s="1075"/>
      <c r="IH20" s="1075"/>
      <c r="II20" s="1075"/>
      <c r="IJ20" s="1075"/>
      <c r="IK20" s="1075"/>
      <c r="IL20" s="1075"/>
      <c r="IM20" s="1075"/>
      <c r="IN20" s="1075"/>
      <c r="IO20" s="1075"/>
      <c r="IP20" s="1075"/>
      <c r="IQ20" s="1075"/>
      <c r="IR20" s="1075"/>
      <c r="IS20" s="1075"/>
      <c r="IT20" s="1075"/>
      <c r="IU20" s="1075"/>
      <c r="IV20" s="1075"/>
      <c r="IW20" s="1075"/>
      <c r="IX20" s="1075"/>
      <c r="IY20" s="1075"/>
      <c r="IZ20" s="1075"/>
      <c r="JA20" s="1075"/>
      <c r="JB20" s="1075"/>
      <c r="JC20" s="1075"/>
      <c r="JD20" s="1075"/>
      <c r="JE20" s="1075"/>
      <c r="JF20" s="1075"/>
      <c r="JG20" s="1075"/>
      <c r="JH20" s="1075"/>
      <c r="JI20" s="1075"/>
      <c r="JJ20" s="1075"/>
      <c r="JK20" s="1075"/>
      <c r="JL20" s="1075"/>
      <c r="JM20" s="1075"/>
      <c r="JN20" s="1075"/>
      <c r="JO20" s="1075"/>
      <c r="JP20" s="1075"/>
      <c r="JQ20" s="1075"/>
      <c r="JR20" s="1075"/>
      <c r="JS20" s="1075"/>
      <c r="JT20" s="1075"/>
      <c r="JU20" s="1075"/>
      <c r="JV20" s="1075"/>
      <c r="JW20" s="1075"/>
      <c r="JX20" s="1075"/>
      <c r="JY20" s="1075"/>
      <c r="JZ20" s="1075"/>
      <c r="KA20" s="1075"/>
      <c r="KB20" s="1075"/>
      <c r="KC20" s="1075"/>
      <c r="KD20" s="1075"/>
      <c r="KE20" s="1075"/>
      <c r="KF20" s="1075"/>
      <c r="KG20" s="1075"/>
      <c r="KH20" s="1075"/>
      <c r="KI20" s="1075"/>
      <c r="KJ20" s="1075"/>
      <c r="KK20" s="1075"/>
      <c r="KL20" s="1075"/>
      <c r="KM20" s="1075"/>
      <c r="KN20" s="1075"/>
      <c r="KO20" s="1075"/>
      <c r="KP20" s="1075"/>
      <c r="KQ20" s="1075"/>
      <c r="KR20" s="1075"/>
      <c r="KS20" s="1075"/>
      <c r="KT20" s="1075"/>
      <c r="KU20" s="1075"/>
      <c r="KV20" s="1075"/>
      <c r="KW20" s="1075"/>
      <c r="KX20" s="1075"/>
      <c r="KY20" s="1075"/>
      <c r="KZ20" s="1075"/>
      <c r="LA20" s="1075"/>
      <c r="LB20" s="1075"/>
      <c r="LC20" s="1075"/>
      <c r="LD20" s="1075"/>
      <c r="LE20" s="1075"/>
      <c r="LF20" s="1075"/>
      <c r="LG20" s="1075"/>
      <c r="LH20" s="1075"/>
      <c r="LI20" s="1075"/>
      <c r="LJ20" s="1075"/>
      <c r="LK20" s="1075"/>
      <c r="LL20" s="1075"/>
      <c r="LM20" s="1075"/>
      <c r="LN20" s="1075"/>
      <c r="LO20" s="1075"/>
      <c r="LP20" s="1075"/>
      <c r="LQ20" s="1075"/>
    </row>
    <row r="21" spans="1:329" s="1239" customFormat="1">
      <c r="A21" s="1240" t="s">
        <v>52</v>
      </c>
      <c r="B21" s="1215" t="s">
        <v>272</v>
      </c>
      <c r="C21" s="1215" t="s">
        <v>27</v>
      </c>
      <c r="D21" s="1091">
        <v>4460.3999999999996</v>
      </c>
      <c r="E21" s="1114">
        <f t="shared" si="12"/>
        <v>4460.3999999999996</v>
      </c>
      <c r="F21" s="1090">
        <v>7336.3</v>
      </c>
      <c r="G21" s="1091">
        <f t="shared" ref="G21:H22" si="51">F21</f>
        <v>7336.3</v>
      </c>
      <c r="H21" s="1094">
        <f t="shared" si="51"/>
        <v>7336.3</v>
      </c>
      <c r="I21" s="1090">
        <v>5676</v>
      </c>
      <c r="J21" s="1091">
        <f t="shared" ref="J21:K22" si="52">I21</f>
        <v>5676</v>
      </c>
      <c r="K21" s="1092">
        <f t="shared" si="52"/>
        <v>5676</v>
      </c>
      <c r="L21" s="1090"/>
      <c r="M21" s="1091"/>
      <c r="N21" s="1092"/>
      <c r="O21" s="1090">
        <f t="shared" ref="O21:P22" si="53">L21</f>
        <v>0</v>
      </c>
      <c r="P21" s="1091">
        <f t="shared" si="53"/>
        <v>0</v>
      </c>
      <c r="Q21" s="1094">
        <f t="shared" si="40"/>
        <v>0</v>
      </c>
      <c r="R21" s="1090">
        <f t="shared" si="40"/>
        <v>0</v>
      </c>
      <c r="S21" s="1091">
        <f t="shared" si="41"/>
        <v>0</v>
      </c>
      <c r="T21" s="1092">
        <f t="shared" si="41"/>
        <v>0</v>
      </c>
      <c r="U21" s="1090">
        <f t="shared" si="41"/>
        <v>0</v>
      </c>
      <c r="V21" s="1091">
        <f t="shared" si="42"/>
        <v>0</v>
      </c>
      <c r="W21" s="1092">
        <f t="shared" si="42"/>
        <v>0</v>
      </c>
      <c r="X21" s="1090">
        <f t="shared" si="42"/>
        <v>0</v>
      </c>
      <c r="Y21" s="1091">
        <f t="shared" si="43"/>
        <v>0</v>
      </c>
      <c r="Z21" s="1092">
        <f t="shared" si="43"/>
        <v>0</v>
      </c>
      <c r="AA21" s="1090">
        <f t="shared" si="43"/>
        <v>0</v>
      </c>
      <c r="AB21" s="1091">
        <f t="shared" si="44"/>
        <v>0</v>
      </c>
      <c r="AC21" s="1092">
        <f t="shared" si="44"/>
        <v>0</v>
      </c>
      <c r="AD21" s="1090">
        <f t="shared" si="44"/>
        <v>0</v>
      </c>
      <c r="AE21" s="1091">
        <f t="shared" si="45"/>
        <v>0</v>
      </c>
      <c r="AF21" s="1092">
        <f t="shared" si="45"/>
        <v>0</v>
      </c>
      <c r="AG21" s="1090">
        <f t="shared" si="45"/>
        <v>0</v>
      </c>
      <c r="AH21" s="1091">
        <f t="shared" si="46"/>
        <v>0</v>
      </c>
      <c r="AI21" s="1092">
        <f t="shared" si="46"/>
        <v>0</v>
      </c>
      <c r="AJ21" s="1090">
        <f t="shared" si="46"/>
        <v>0</v>
      </c>
      <c r="AK21" s="1091">
        <f t="shared" si="47"/>
        <v>0</v>
      </c>
      <c r="AL21" s="1092">
        <f t="shared" si="47"/>
        <v>0</v>
      </c>
      <c r="AM21" s="1090">
        <f t="shared" si="47"/>
        <v>0</v>
      </c>
      <c r="AN21" s="1091">
        <f t="shared" si="48"/>
        <v>0</v>
      </c>
      <c r="AO21" s="1092">
        <f t="shared" si="48"/>
        <v>0</v>
      </c>
      <c r="AP21" s="1090">
        <f t="shared" si="48"/>
        <v>0</v>
      </c>
      <c r="AQ21" s="1091">
        <f t="shared" si="49"/>
        <v>0</v>
      </c>
      <c r="AR21" s="1094">
        <f t="shared" si="49"/>
        <v>0</v>
      </c>
      <c r="AS21" s="1106">
        <f t="shared" si="49"/>
        <v>0</v>
      </c>
      <c r="AT21" s="1107">
        <f t="shared" si="50"/>
        <v>0</v>
      </c>
      <c r="AU21" s="1108">
        <f t="shared" si="50"/>
        <v>0</v>
      </c>
      <c r="AV21" s="1075"/>
      <c r="AW21" s="1075"/>
      <c r="AX21" s="1075"/>
      <c r="AY21" s="1075"/>
      <c r="AZ21" s="1075"/>
      <c r="BA21" s="1075"/>
      <c r="BB21" s="1075"/>
      <c r="BC21" s="1075"/>
      <c r="BD21" s="1075"/>
      <c r="BE21" s="1075"/>
      <c r="BF21" s="1075"/>
      <c r="BG21" s="1075"/>
      <c r="BH21" s="1075"/>
      <c r="BI21" s="1075"/>
      <c r="BJ21" s="1075"/>
      <c r="BK21" s="1075"/>
      <c r="BL21" s="1075"/>
      <c r="BM21" s="1075"/>
      <c r="BN21" s="1075"/>
      <c r="BO21" s="1075"/>
      <c r="BP21" s="1075"/>
      <c r="BQ21" s="1075"/>
      <c r="BR21" s="1075"/>
      <c r="BS21" s="1075"/>
      <c r="BT21" s="1075"/>
      <c r="BU21" s="1075"/>
      <c r="BV21" s="1075"/>
      <c r="BW21" s="1075"/>
      <c r="BX21" s="1075"/>
      <c r="BY21" s="1075"/>
      <c r="BZ21" s="1075"/>
      <c r="CA21" s="1075"/>
      <c r="CB21" s="1075"/>
      <c r="CC21" s="1075"/>
      <c r="CD21" s="1075"/>
      <c r="CE21" s="1075"/>
      <c r="CF21" s="1075"/>
      <c r="CG21" s="1075"/>
      <c r="CH21" s="1075"/>
      <c r="CI21" s="1075"/>
      <c r="CJ21" s="1075"/>
      <c r="CK21" s="1075"/>
      <c r="CL21" s="1075"/>
      <c r="CM21" s="1075"/>
      <c r="CN21" s="1075"/>
      <c r="CO21" s="1075"/>
      <c r="CP21" s="1075"/>
      <c r="CQ21" s="1075"/>
      <c r="CR21" s="1075"/>
      <c r="CS21" s="1075"/>
      <c r="CT21" s="1075"/>
      <c r="CU21" s="1075"/>
      <c r="CV21" s="1075"/>
      <c r="CW21" s="1075"/>
      <c r="CX21" s="1075"/>
      <c r="CY21" s="1075"/>
      <c r="CZ21" s="1075"/>
      <c r="DA21" s="1075"/>
      <c r="DB21" s="1075"/>
      <c r="DC21" s="1075"/>
      <c r="DD21" s="1075"/>
      <c r="DE21" s="1075"/>
      <c r="DF21" s="1075"/>
      <c r="DG21" s="1075"/>
      <c r="DH21" s="1075"/>
      <c r="DI21" s="1075"/>
      <c r="DJ21" s="1075"/>
      <c r="DK21" s="1075"/>
      <c r="DL21" s="1075"/>
      <c r="DM21" s="1075"/>
      <c r="DN21" s="1075"/>
      <c r="DO21" s="1075"/>
      <c r="DP21" s="1075"/>
      <c r="DQ21" s="1075"/>
      <c r="DR21" s="1075"/>
      <c r="DS21" s="1075"/>
      <c r="DT21" s="1075"/>
      <c r="DU21" s="1075"/>
      <c r="DV21" s="1075"/>
      <c r="DW21" s="1075"/>
      <c r="DX21" s="1075"/>
      <c r="DY21" s="1075"/>
      <c r="DZ21" s="1075"/>
      <c r="EA21" s="1075"/>
      <c r="EB21" s="1075"/>
      <c r="EC21" s="1075"/>
      <c r="ED21" s="1075"/>
      <c r="EE21" s="1075"/>
      <c r="EF21" s="1075"/>
      <c r="EG21" s="1075"/>
      <c r="EH21" s="1075"/>
      <c r="EI21" s="1075"/>
      <c r="EJ21" s="1075"/>
      <c r="EK21" s="1075"/>
      <c r="EL21" s="1075"/>
      <c r="EM21" s="1075"/>
      <c r="EN21" s="1075"/>
      <c r="EO21" s="1075"/>
      <c r="EP21" s="1075"/>
      <c r="EQ21" s="1075"/>
      <c r="ER21" s="1075"/>
      <c r="ES21" s="1075"/>
      <c r="ET21" s="1075"/>
      <c r="EU21" s="1075"/>
      <c r="EV21" s="1075"/>
      <c r="EW21" s="1075"/>
      <c r="EX21" s="1075"/>
      <c r="EY21" s="1075"/>
      <c r="EZ21" s="1075"/>
      <c r="FA21" s="1075"/>
      <c r="FB21" s="1075"/>
      <c r="FC21" s="1075"/>
      <c r="FD21" s="1075"/>
      <c r="FE21" s="1075"/>
      <c r="FF21" s="1075"/>
      <c r="FG21" s="1075"/>
      <c r="FH21" s="1075"/>
      <c r="FI21" s="1075"/>
      <c r="FJ21" s="1075"/>
      <c r="FK21" s="1075"/>
      <c r="FL21" s="1075"/>
      <c r="FM21" s="1075"/>
      <c r="FN21" s="1075"/>
      <c r="FO21" s="1075"/>
      <c r="FP21" s="1075"/>
      <c r="FQ21" s="1075"/>
      <c r="FR21" s="1075"/>
      <c r="FS21" s="1075"/>
      <c r="FT21" s="1075"/>
      <c r="FU21" s="1075"/>
      <c r="FV21" s="1075"/>
      <c r="FW21" s="1075"/>
      <c r="FX21" s="1075"/>
      <c r="FY21" s="1075"/>
      <c r="FZ21" s="1075"/>
      <c r="GA21" s="1075"/>
      <c r="GB21" s="1075"/>
      <c r="GC21" s="1075"/>
      <c r="GD21" s="1075"/>
      <c r="GE21" s="1075"/>
      <c r="GF21" s="1075"/>
      <c r="GG21" s="1075"/>
      <c r="GH21" s="1075"/>
      <c r="GI21" s="1075"/>
      <c r="GJ21" s="1075"/>
      <c r="GK21" s="1075"/>
      <c r="GL21" s="1075"/>
      <c r="GM21" s="1075"/>
      <c r="GN21" s="1075"/>
      <c r="GO21" s="1075"/>
      <c r="GP21" s="1075"/>
      <c r="GQ21" s="1075"/>
      <c r="GR21" s="1075"/>
      <c r="GS21" s="1075"/>
      <c r="GT21" s="1075"/>
      <c r="GU21" s="1075"/>
      <c r="GV21" s="1075"/>
      <c r="GW21" s="1075"/>
      <c r="GX21" s="1075"/>
      <c r="GY21" s="1075"/>
      <c r="GZ21" s="1075"/>
      <c r="HA21" s="1075"/>
      <c r="HB21" s="1075"/>
      <c r="HC21" s="1075"/>
      <c r="HD21" s="1075"/>
      <c r="HE21" s="1075"/>
      <c r="HF21" s="1075"/>
      <c r="HG21" s="1075"/>
      <c r="HH21" s="1075"/>
      <c r="HI21" s="1075"/>
      <c r="HJ21" s="1075"/>
      <c r="HK21" s="1075"/>
      <c r="HL21" s="1075"/>
      <c r="HM21" s="1075"/>
      <c r="HN21" s="1075"/>
      <c r="HO21" s="1075"/>
      <c r="HP21" s="1075"/>
      <c r="HQ21" s="1075"/>
      <c r="HR21" s="1075"/>
      <c r="HS21" s="1075"/>
      <c r="HT21" s="1075"/>
      <c r="HU21" s="1075"/>
      <c r="HV21" s="1075"/>
      <c r="HW21" s="1075"/>
      <c r="HX21" s="1075"/>
      <c r="HY21" s="1075"/>
      <c r="HZ21" s="1075"/>
      <c r="IA21" s="1075"/>
      <c r="IB21" s="1075"/>
      <c r="IC21" s="1075"/>
      <c r="ID21" s="1075"/>
      <c r="IE21" s="1075"/>
      <c r="IF21" s="1075"/>
      <c r="IG21" s="1075"/>
      <c r="IH21" s="1075"/>
      <c r="II21" s="1075"/>
      <c r="IJ21" s="1075"/>
      <c r="IK21" s="1075"/>
      <c r="IL21" s="1075"/>
      <c r="IM21" s="1075"/>
      <c r="IN21" s="1075"/>
      <c r="IO21" s="1075"/>
      <c r="IP21" s="1075"/>
      <c r="IQ21" s="1075"/>
      <c r="IR21" s="1075"/>
      <c r="IS21" s="1075"/>
      <c r="IT21" s="1075"/>
      <c r="IU21" s="1075"/>
      <c r="IV21" s="1075"/>
      <c r="IW21" s="1075"/>
      <c r="IX21" s="1075"/>
      <c r="IY21" s="1075"/>
      <c r="IZ21" s="1075"/>
      <c r="JA21" s="1075"/>
      <c r="JB21" s="1075"/>
      <c r="JC21" s="1075"/>
      <c r="JD21" s="1075"/>
      <c r="JE21" s="1075"/>
      <c r="JF21" s="1075"/>
      <c r="JG21" s="1075"/>
      <c r="JH21" s="1075"/>
      <c r="JI21" s="1075"/>
      <c r="JJ21" s="1075"/>
      <c r="JK21" s="1075"/>
      <c r="JL21" s="1075"/>
      <c r="JM21" s="1075"/>
      <c r="JN21" s="1075"/>
      <c r="JO21" s="1075"/>
      <c r="JP21" s="1075"/>
      <c r="JQ21" s="1075"/>
      <c r="JR21" s="1075"/>
      <c r="JS21" s="1075"/>
      <c r="JT21" s="1075"/>
      <c r="JU21" s="1075"/>
      <c r="JV21" s="1075"/>
      <c r="JW21" s="1075"/>
      <c r="JX21" s="1075"/>
      <c r="JY21" s="1075"/>
      <c r="JZ21" s="1075"/>
      <c r="KA21" s="1075"/>
      <c r="KB21" s="1075"/>
      <c r="KC21" s="1075"/>
      <c r="KD21" s="1075"/>
      <c r="KE21" s="1075"/>
      <c r="KF21" s="1075"/>
      <c r="KG21" s="1075"/>
      <c r="KH21" s="1075"/>
      <c r="KI21" s="1075"/>
      <c r="KJ21" s="1075"/>
      <c r="KK21" s="1075"/>
      <c r="KL21" s="1075"/>
      <c r="KM21" s="1075"/>
      <c r="KN21" s="1075"/>
      <c r="KO21" s="1075"/>
      <c r="KP21" s="1075"/>
      <c r="KQ21" s="1075"/>
      <c r="KR21" s="1075"/>
      <c r="KS21" s="1075"/>
      <c r="KT21" s="1075"/>
      <c r="KU21" s="1075"/>
      <c r="KV21" s="1075"/>
      <c r="KW21" s="1075"/>
      <c r="KX21" s="1075"/>
      <c r="KY21" s="1075"/>
      <c r="KZ21" s="1075"/>
      <c r="LA21" s="1075"/>
      <c r="LB21" s="1075"/>
      <c r="LC21" s="1075"/>
      <c r="LD21" s="1075"/>
      <c r="LE21" s="1075"/>
      <c r="LF21" s="1075"/>
      <c r="LG21" s="1075"/>
      <c r="LH21" s="1075"/>
      <c r="LI21" s="1075"/>
      <c r="LJ21" s="1075"/>
      <c r="LK21" s="1075"/>
      <c r="LL21" s="1075"/>
      <c r="LM21" s="1075"/>
      <c r="LN21" s="1075"/>
      <c r="LO21" s="1075"/>
      <c r="LP21" s="1075"/>
      <c r="LQ21" s="1075"/>
    </row>
    <row r="22" spans="1:329" s="1239" customFormat="1">
      <c r="A22" s="1240" t="s">
        <v>53</v>
      </c>
      <c r="B22" s="1215" t="s">
        <v>54</v>
      </c>
      <c r="C22" s="1215" t="s">
        <v>27</v>
      </c>
      <c r="D22" s="1091">
        <v>1102.5</v>
      </c>
      <c r="E22" s="1114">
        <f t="shared" si="12"/>
        <v>1102.5</v>
      </c>
      <c r="F22" s="1090">
        <v>21.05</v>
      </c>
      <c r="G22" s="1091">
        <f t="shared" si="51"/>
        <v>21.05</v>
      </c>
      <c r="H22" s="1094">
        <f t="shared" si="51"/>
        <v>21.05</v>
      </c>
      <c r="I22" s="1090">
        <v>152.86499161617022</v>
      </c>
      <c r="J22" s="1091">
        <f t="shared" si="52"/>
        <v>152.86499161617022</v>
      </c>
      <c r="K22" s="1092">
        <f t="shared" si="52"/>
        <v>152.86499161617022</v>
      </c>
      <c r="L22" s="1090"/>
      <c r="M22" s="1091"/>
      <c r="N22" s="1092"/>
      <c r="O22" s="1090">
        <f t="shared" si="53"/>
        <v>0</v>
      </c>
      <c r="P22" s="1091">
        <f t="shared" si="53"/>
        <v>0</v>
      </c>
      <c r="Q22" s="1094">
        <f t="shared" si="40"/>
        <v>0</v>
      </c>
      <c r="R22" s="1090">
        <f t="shared" si="40"/>
        <v>0</v>
      </c>
      <c r="S22" s="1091">
        <f t="shared" si="41"/>
        <v>0</v>
      </c>
      <c r="T22" s="1092">
        <f t="shared" si="41"/>
        <v>0</v>
      </c>
      <c r="U22" s="1090">
        <f t="shared" si="41"/>
        <v>0</v>
      </c>
      <c r="V22" s="1091">
        <f t="shared" si="42"/>
        <v>0</v>
      </c>
      <c r="W22" s="1092">
        <f t="shared" si="42"/>
        <v>0</v>
      </c>
      <c r="X22" s="1090">
        <f t="shared" si="42"/>
        <v>0</v>
      </c>
      <c r="Y22" s="1091">
        <f t="shared" si="43"/>
        <v>0</v>
      </c>
      <c r="Z22" s="1092">
        <f t="shared" si="43"/>
        <v>0</v>
      </c>
      <c r="AA22" s="1090">
        <f t="shared" si="43"/>
        <v>0</v>
      </c>
      <c r="AB22" s="1091">
        <f t="shared" si="44"/>
        <v>0</v>
      </c>
      <c r="AC22" s="1092">
        <f t="shared" si="44"/>
        <v>0</v>
      </c>
      <c r="AD22" s="1090">
        <f t="shared" si="44"/>
        <v>0</v>
      </c>
      <c r="AE22" s="1091">
        <f t="shared" si="45"/>
        <v>0</v>
      </c>
      <c r="AF22" s="1092">
        <f t="shared" si="45"/>
        <v>0</v>
      </c>
      <c r="AG22" s="1090">
        <f t="shared" si="45"/>
        <v>0</v>
      </c>
      <c r="AH22" s="1091">
        <f t="shared" si="46"/>
        <v>0</v>
      </c>
      <c r="AI22" s="1092">
        <f t="shared" si="46"/>
        <v>0</v>
      </c>
      <c r="AJ22" s="1090">
        <f t="shared" si="46"/>
        <v>0</v>
      </c>
      <c r="AK22" s="1091">
        <f t="shared" si="47"/>
        <v>0</v>
      </c>
      <c r="AL22" s="1092">
        <f t="shared" si="47"/>
        <v>0</v>
      </c>
      <c r="AM22" s="1090">
        <f t="shared" si="47"/>
        <v>0</v>
      </c>
      <c r="AN22" s="1091">
        <f t="shared" si="48"/>
        <v>0</v>
      </c>
      <c r="AO22" s="1092">
        <f t="shared" si="48"/>
        <v>0</v>
      </c>
      <c r="AP22" s="1090">
        <f t="shared" si="48"/>
        <v>0</v>
      </c>
      <c r="AQ22" s="1091">
        <f t="shared" si="49"/>
        <v>0</v>
      </c>
      <c r="AR22" s="1094">
        <f t="shared" si="49"/>
        <v>0</v>
      </c>
      <c r="AS22" s="1106">
        <f t="shared" si="49"/>
        <v>0</v>
      </c>
      <c r="AT22" s="1107">
        <f t="shared" si="50"/>
        <v>0</v>
      </c>
      <c r="AU22" s="1108">
        <f t="shared" si="50"/>
        <v>0</v>
      </c>
      <c r="AV22" s="1075"/>
      <c r="AW22" s="1075"/>
      <c r="AX22" s="1075"/>
      <c r="AY22" s="1075"/>
      <c r="AZ22" s="1075"/>
      <c r="BA22" s="1075"/>
      <c r="BB22" s="1075"/>
      <c r="BC22" s="1075"/>
      <c r="BD22" s="1075"/>
      <c r="BE22" s="1075"/>
      <c r="BF22" s="1075"/>
      <c r="BG22" s="1075"/>
      <c r="BH22" s="1075"/>
      <c r="BI22" s="1075"/>
      <c r="BJ22" s="1075"/>
      <c r="BK22" s="1075"/>
      <c r="BL22" s="1075"/>
      <c r="BM22" s="1075"/>
      <c r="BN22" s="1075"/>
      <c r="BO22" s="1075"/>
      <c r="BP22" s="1075"/>
      <c r="BQ22" s="1075"/>
      <c r="BR22" s="1075"/>
      <c r="BS22" s="1075"/>
      <c r="BT22" s="1075"/>
      <c r="BU22" s="1075"/>
      <c r="BV22" s="1075"/>
      <c r="BW22" s="1075"/>
      <c r="BX22" s="1075"/>
      <c r="BY22" s="1075"/>
      <c r="BZ22" s="1075"/>
      <c r="CA22" s="1075"/>
      <c r="CB22" s="1075"/>
      <c r="CC22" s="1075"/>
      <c r="CD22" s="1075"/>
      <c r="CE22" s="1075"/>
      <c r="CF22" s="1075"/>
      <c r="CG22" s="1075"/>
      <c r="CH22" s="1075"/>
      <c r="CI22" s="1075"/>
      <c r="CJ22" s="1075"/>
      <c r="CK22" s="1075"/>
      <c r="CL22" s="1075"/>
      <c r="CM22" s="1075"/>
      <c r="CN22" s="1075"/>
      <c r="CO22" s="1075"/>
      <c r="CP22" s="1075"/>
      <c r="CQ22" s="1075"/>
      <c r="CR22" s="1075"/>
      <c r="CS22" s="1075"/>
      <c r="CT22" s="1075"/>
      <c r="CU22" s="1075"/>
      <c r="CV22" s="1075"/>
      <c r="CW22" s="1075"/>
      <c r="CX22" s="1075"/>
      <c r="CY22" s="1075"/>
      <c r="CZ22" s="1075"/>
      <c r="DA22" s="1075"/>
      <c r="DB22" s="1075"/>
      <c r="DC22" s="1075"/>
      <c r="DD22" s="1075"/>
      <c r="DE22" s="1075"/>
      <c r="DF22" s="1075"/>
      <c r="DG22" s="1075"/>
      <c r="DH22" s="1075"/>
      <c r="DI22" s="1075"/>
      <c r="DJ22" s="1075"/>
      <c r="DK22" s="1075"/>
      <c r="DL22" s="1075"/>
      <c r="DM22" s="1075"/>
      <c r="DN22" s="1075"/>
      <c r="DO22" s="1075"/>
      <c r="DP22" s="1075"/>
      <c r="DQ22" s="1075"/>
      <c r="DR22" s="1075"/>
      <c r="DS22" s="1075"/>
      <c r="DT22" s="1075"/>
      <c r="DU22" s="1075"/>
      <c r="DV22" s="1075"/>
      <c r="DW22" s="1075"/>
      <c r="DX22" s="1075"/>
      <c r="DY22" s="1075"/>
      <c r="DZ22" s="1075"/>
      <c r="EA22" s="1075"/>
      <c r="EB22" s="1075"/>
      <c r="EC22" s="1075"/>
      <c r="ED22" s="1075"/>
      <c r="EE22" s="1075"/>
      <c r="EF22" s="1075"/>
      <c r="EG22" s="1075"/>
      <c r="EH22" s="1075"/>
      <c r="EI22" s="1075"/>
      <c r="EJ22" s="1075"/>
      <c r="EK22" s="1075"/>
      <c r="EL22" s="1075"/>
      <c r="EM22" s="1075"/>
      <c r="EN22" s="1075"/>
      <c r="EO22" s="1075"/>
      <c r="EP22" s="1075"/>
      <c r="EQ22" s="1075"/>
      <c r="ER22" s="1075"/>
      <c r="ES22" s="1075"/>
      <c r="ET22" s="1075"/>
      <c r="EU22" s="1075"/>
      <c r="EV22" s="1075"/>
      <c r="EW22" s="1075"/>
      <c r="EX22" s="1075"/>
      <c r="EY22" s="1075"/>
      <c r="EZ22" s="1075"/>
      <c r="FA22" s="1075"/>
      <c r="FB22" s="1075"/>
      <c r="FC22" s="1075"/>
      <c r="FD22" s="1075"/>
      <c r="FE22" s="1075"/>
      <c r="FF22" s="1075"/>
      <c r="FG22" s="1075"/>
      <c r="FH22" s="1075"/>
      <c r="FI22" s="1075"/>
      <c r="FJ22" s="1075"/>
      <c r="FK22" s="1075"/>
      <c r="FL22" s="1075"/>
      <c r="FM22" s="1075"/>
      <c r="FN22" s="1075"/>
      <c r="FO22" s="1075"/>
      <c r="FP22" s="1075"/>
      <c r="FQ22" s="1075"/>
      <c r="FR22" s="1075"/>
      <c r="FS22" s="1075"/>
      <c r="FT22" s="1075"/>
      <c r="FU22" s="1075"/>
      <c r="FV22" s="1075"/>
      <c r="FW22" s="1075"/>
      <c r="FX22" s="1075"/>
      <c r="FY22" s="1075"/>
      <c r="FZ22" s="1075"/>
      <c r="GA22" s="1075"/>
      <c r="GB22" s="1075"/>
      <c r="GC22" s="1075"/>
      <c r="GD22" s="1075"/>
      <c r="GE22" s="1075"/>
      <c r="GF22" s="1075"/>
      <c r="GG22" s="1075"/>
      <c r="GH22" s="1075"/>
      <c r="GI22" s="1075"/>
      <c r="GJ22" s="1075"/>
      <c r="GK22" s="1075"/>
      <c r="GL22" s="1075"/>
      <c r="GM22" s="1075"/>
      <c r="GN22" s="1075"/>
      <c r="GO22" s="1075"/>
      <c r="GP22" s="1075"/>
      <c r="GQ22" s="1075"/>
      <c r="GR22" s="1075"/>
      <c r="GS22" s="1075"/>
      <c r="GT22" s="1075"/>
      <c r="GU22" s="1075"/>
      <c r="GV22" s="1075"/>
      <c r="GW22" s="1075"/>
      <c r="GX22" s="1075"/>
      <c r="GY22" s="1075"/>
      <c r="GZ22" s="1075"/>
      <c r="HA22" s="1075"/>
      <c r="HB22" s="1075"/>
      <c r="HC22" s="1075"/>
      <c r="HD22" s="1075"/>
      <c r="HE22" s="1075"/>
      <c r="HF22" s="1075"/>
      <c r="HG22" s="1075"/>
      <c r="HH22" s="1075"/>
      <c r="HI22" s="1075"/>
      <c r="HJ22" s="1075"/>
      <c r="HK22" s="1075"/>
      <c r="HL22" s="1075"/>
      <c r="HM22" s="1075"/>
      <c r="HN22" s="1075"/>
      <c r="HO22" s="1075"/>
      <c r="HP22" s="1075"/>
      <c r="HQ22" s="1075"/>
      <c r="HR22" s="1075"/>
      <c r="HS22" s="1075"/>
      <c r="HT22" s="1075"/>
      <c r="HU22" s="1075"/>
      <c r="HV22" s="1075"/>
      <c r="HW22" s="1075"/>
      <c r="HX22" s="1075"/>
      <c r="HY22" s="1075"/>
      <c r="HZ22" s="1075"/>
      <c r="IA22" s="1075"/>
      <c r="IB22" s="1075"/>
      <c r="IC22" s="1075"/>
      <c r="ID22" s="1075"/>
      <c r="IE22" s="1075"/>
      <c r="IF22" s="1075"/>
      <c r="IG22" s="1075"/>
      <c r="IH22" s="1075"/>
      <c r="II22" s="1075"/>
      <c r="IJ22" s="1075"/>
      <c r="IK22" s="1075"/>
      <c r="IL22" s="1075"/>
      <c r="IM22" s="1075"/>
      <c r="IN22" s="1075"/>
      <c r="IO22" s="1075"/>
      <c r="IP22" s="1075"/>
      <c r="IQ22" s="1075"/>
      <c r="IR22" s="1075"/>
      <c r="IS22" s="1075"/>
      <c r="IT22" s="1075"/>
      <c r="IU22" s="1075"/>
      <c r="IV22" s="1075"/>
      <c r="IW22" s="1075"/>
      <c r="IX22" s="1075"/>
      <c r="IY22" s="1075"/>
      <c r="IZ22" s="1075"/>
      <c r="JA22" s="1075"/>
      <c r="JB22" s="1075"/>
      <c r="JC22" s="1075"/>
      <c r="JD22" s="1075"/>
      <c r="JE22" s="1075"/>
      <c r="JF22" s="1075"/>
      <c r="JG22" s="1075"/>
      <c r="JH22" s="1075"/>
      <c r="JI22" s="1075"/>
      <c r="JJ22" s="1075"/>
      <c r="JK22" s="1075"/>
      <c r="JL22" s="1075"/>
      <c r="JM22" s="1075"/>
      <c r="JN22" s="1075"/>
      <c r="JO22" s="1075"/>
      <c r="JP22" s="1075"/>
      <c r="JQ22" s="1075"/>
      <c r="JR22" s="1075"/>
      <c r="JS22" s="1075"/>
      <c r="JT22" s="1075"/>
      <c r="JU22" s="1075"/>
      <c r="JV22" s="1075"/>
      <c r="JW22" s="1075"/>
      <c r="JX22" s="1075"/>
      <c r="JY22" s="1075"/>
      <c r="JZ22" s="1075"/>
      <c r="KA22" s="1075"/>
      <c r="KB22" s="1075"/>
      <c r="KC22" s="1075"/>
      <c r="KD22" s="1075"/>
      <c r="KE22" s="1075"/>
      <c r="KF22" s="1075"/>
      <c r="KG22" s="1075"/>
      <c r="KH22" s="1075"/>
      <c r="KI22" s="1075"/>
      <c r="KJ22" s="1075"/>
      <c r="KK22" s="1075"/>
      <c r="KL22" s="1075"/>
      <c r="KM22" s="1075"/>
      <c r="KN22" s="1075"/>
      <c r="KO22" s="1075"/>
      <c r="KP22" s="1075"/>
      <c r="KQ22" s="1075"/>
      <c r="KR22" s="1075"/>
      <c r="KS22" s="1075"/>
      <c r="KT22" s="1075"/>
      <c r="KU22" s="1075"/>
      <c r="KV22" s="1075"/>
      <c r="KW22" s="1075"/>
      <c r="KX22" s="1075"/>
      <c r="KY22" s="1075"/>
      <c r="KZ22" s="1075"/>
      <c r="LA22" s="1075"/>
      <c r="LB22" s="1075"/>
      <c r="LC22" s="1075"/>
      <c r="LD22" s="1075"/>
      <c r="LE22" s="1075"/>
      <c r="LF22" s="1075"/>
      <c r="LG22" s="1075"/>
      <c r="LH22" s="1075"/>
      <c r="LI22" s="1075"/>
      <c r="LJ22" s="1075"/>
      <c r="LK22" s="1075"/>
      <c r="LL22" s="1075"/>
      <c r="LM22" s="1075"/>
      <c r="LN22" s="1075"/>
      <c r="LO22" s="1075"/>
      <c r="LP22" s="1075"/>
      <c r="LQ22" s="1075"/>
    </row>
    <row r="23" spans="1:329" s="1239" customFormat="1">
      <c r="A23" s="1240"/>
      <c r="B23" s="1215" t="s">
        <v>588</v>
      </c>
      <c r="C23" s="1215" t="s">
        <v>27</v>
      </c>
      <c r="D23" s="1091">
        <f>D14</f>
        <v>1056.0999999999999</v>
      </c>
      <c r="E23" s="1114">
        <f t="shared" si="12"/>
        <v>1056.0999999999999</v>
      </c>
      <c r="F23" s="1098" t="e">
        <f>#REF!</f>
        <v>#REF!</v>
      </c>
      <c r="G23" s="1099"/>
      <c r="H23" s="1102"/>
      <c r="I23" s="1090" t="e">
        <f>#REF!</f>
        <v>#REF!</v>
      </c>
      <c r="J23" s="1091"/>
      <c r="K23" s="1092"/>
      <c r="L23" s="1090" t="e">
        <f>#REF!</f>
        <v>#REF!</v>
      </c>
      <c r="M23" s="1091"/>
      <c r="N23" s="1092"/>
      <c r="O23" s="1090" t="e">
        <f>#REF!</f>
        <v>#REF!</v>
      </c>
      <c r="P23" s="1091"/>
      <c r="Q23" s="1094"/>
      <c r="R23" s="1090" t="e">
        <f>#REF!</f>
        <v>#REF!</v>
      </c>
      <c r="S23" s="1091"/>
      <c r="T23" s="1092"/>
      <c r="U23" s="1090" t="e">
        <f>#REF!</f>
        <v>#REF!</v>
      </c>
      <c r="V23" s="1091"/>
      <c r="W23" s="1092"/>
      <c r="X23" s="1090" t="e">
        <f>#REF!</f>
        <v>#REF!</v>
      </c>
      <c r="Y23" s="1091"/>
      <c r="Z23" s="1092"/>
      <c r="AA23" s="1090" t="e">
        <f>#REF!</f>
        <v>#REF!</v>
      </c>
      <c r="AB23" s="1091"/>
      <c r="AC23" s="1092"/>
      <c r="AD23" s="1090" t="e">
        <f>#REF!</f>
        <v>#REF!</v>
      </c>
      <c r="AE23" s="1091"/>
      <c r="AF23" s="1092"/>
      <c r="AG23" s="1090" t="e">
        <f>#REF!</f>
        <v>#REF!</v>
      </c>
      <c r="AH23" s="1091"/>
      <c r="AI23" s="1092"/>
      <c r="AJ23" s="1090" t="e">
        <f>#REF!</f>
        <v>#REF!</v>
      </c>
      <c r="AK23" s="1091"/>
      <c r="AL23" s="1092"/>
      <c r="AM23" s="1090" t="e">
        <f>#REF!</f>
        <v>#REF!</v>
      </c>
      <c r="AN23" s="1091"/>
      <c r="AO23" s="1092"/>
      <c r="AP23" s="1090" t="e">
        <f>#REF!</f>
        <v>#REF!</v>
      </c>
      <c r="AQ23" s="1091"/>
      <c r="AR23" s="1094"/>
      <c r="AS23" s="1106" t="e">
        <f>#REF!</f>
        <v>#REF!</v>
      </c>
      <c r="AT23" s="1107"/>
      <c r="AU23" s="1108"/>
      <c r="AV23" s="1075"/>
      <c r="AW23" s="1075"/>
      <c r="AX23" s="1075"/>
      <c r="AY23" s="1075"/>
      <c r="AZ23" s="1075"/>
      <c r="BA23" s="1075"/>
      <c r="BB23" s="1075"/>
      <c r="BC23" s="1075"/>
      <c r="BD23" s="1075"/>
      <c r="BE23" s="1075"/>
      <c r="BF23" s="1075"/>
      <c r="BG23" s="1075"/>
      <c r="BH23" s="1075"/>
      <c r="BI23" s="1075"/>
      <c r="BJ23" s="1075"/>
      <c r="BK23" s="1075"/>
      <c r="BL23" s="1075"/>
      <c r="BM23" s="1075"/>
      <c r="BN23" s="1075"/>
      <c r="BO23" s="1075"/>
      <c r="BP23" s="1075"/>
      <c r="BQ23" s="1075"/>
      <c r="BR23" s="1075"/>
      <c r="BS23" s="1075"/>
      <c r="BT23" s="1075"/>
      <c r="BU23" s="1075"/>
      <c r="BV23" s="1075"/>
      <c r="BW23" s="1075"/>
      <c r="BX23" s="1075"/>
      <c r="BY23" s="1075"/>
      <c r="BZ23" s="1075"/>
      <c r="CA23" s="1075"/>
      <c r="CB23" s="1075"/>
      <c r="CC23" s="1075"/>
      <c r="CD23" s="1075"/>
      <c r="CE23" s="1075"/>
      <c r="CF23" s="1075"/>
      <c r="CG23" s="1075"/>
      <c r="CH23" s="1075"/>
      <c r="CI23" s="1075"/>
      <c r="CJ23" s="1075"/>
      <c r="CK23" s="1075"/>
      <c r="CL23" s="1075"/>
      <c r="CM23" s="1075"/>
      <c r="CN23" s="1075"/>
      <c r="CO23" s="1075"/>
      <c r="CP23" s="1075"/>
      <c r="CQ23" s="1075"/>
      <c r="CR23" s="1075"/>
      <c r="CS23" s="1075"/>
      <c r="CT23" s="1075"/>
      <c r="CU23" s="1075"/>
      <c r="CV23" s="1075"/>
      <c r="CW23" s="1075"/>
      <c r="CX23" s="1075"/>
      <c r="CY23" s="1075"/>
      <c r="CZ23" s="1075"/>
      <c r="DA23" s="1075"/>
      <c r="DB23" s="1075"/>
      <c r="DC23" s="1075"/>
      <c r="DD23" s="1075"/>
      <c r="DE23" s="1075"/>
      <c r="DF23" s="1075"/>
      <c r="DG23" s="1075"/>
      <c r="DH23" s="1075"/>
      <c r="DI23" s="1075"/>
      <c r="DJ23" s="1075"/>
      <c r="DK23" s="1075"/>
      <c r="DL23" s="1075"/>
      <c r="DM23" s="1075"/>
      <c r="DN23" s="1075"/>
      <c r="DO23" s="1075"/>
      <c r="DP23" s="1075"/>
      <c r="DQ23" s="1075"/>
      <c r="DR23" s="1075"/>
      <c r="DS23" s="1075"/>
      <c r="DT23" s="1075"/>
      <c r="DU23" s="1075"/>
      <c r="DV23" s="1075"/>
      <c r="DW23" s="1075"/>
      <c r="DX23" s="1075"/>
      <c r="DY23" s="1075"/>
      <c r="DZ23" s="1075"/>
      <c r="EA23" s="1075"/>
      <c r="EB23" s="1075"/>
      <c r="EC23" s="1075"/>
      <c r="ED23" s="1075"/>
      <c r="EE23" s="1075"/>
      <c r="EF23" s="1075"/>
      <c r="EG23" s="1075"/>
      <c r="EH23" s="1075"/>
      <c r="EI23" s="1075"/>
      <c r="EJ23" s="1075"/>
      <c r="EK23" s="1075"/>
      <c r="EL23" s="1075"/>
      <c r="EM23" s="1075"/>
      <c r="EN23" s="1075"/>
      <c r="EO23" s="1075"/>
      <c r="EP23" s="1075"/>
      <c r="EQ23" s="1075"/>
      <c r="ER23" s="1075"/>
      <c r="ES23" s="1075"/>
      <c r="ET23" s="1075"/>
      <c r="EU23" s="1075"/>
      <c r="EV23" s="1075"/>
      <c r="EW23" s="1075"/>
      <c r="EX23" s="1075"/>
      <c r="EY23" s="1075"/>
      <c r="EZ23" s="1075"/>
      <c r="FA23" s="1075"/>
      <c r="FB23" s="1075"/>
      <c r="FC23" s="1075"/>
      <c r="FD23" s="1075"/>
      <c r="FE23" s="1075"/>
      <c r="FF23" s="1075"/>
      <c r="FG23" s="1075"/>
      <c r="FH23" s="1075"/>
      <c r="FI23" s="1075"/>
      <c r="FJ23" s="1075"/>
      <c r="FK23" s="1075"/>
      <c r="FL23" s="1075"/>
      <c r="FM23" s="1075"/>
      <c r="FN23" s="1075"/>
      <c r="FO23" s="1075"/>
      <c r="FP23" s="1075"/>
      <c r="FQ23" s="1075"/>
      <c r="FR23" s="1075"/>
      <c r="FS23" s="1075"/>
      <c r="FT23" s="1075"/>
      <c r="FU23" s="1075"/>
      <c r="FV23" s="1075"/>
      <c r="FW23" s="1075"/>
      <c r="FX23" s="1075"/>
      <c r="FY23" s="1075"/>
      <c r="FZ23" s="1075"/>
      <c r="GA23" s="1075"/>
      <c r="GB23" s="1075"/>
      <c r="GC23" s="1075"/>
      <c r="GD23" s="1075"/>
      <c r="GE23" s="1075"/>
      <c r="GF23" s="1075"/>
      <c r="GG23" s="1075"/>
      <c r="GH23" s="1075"/>
      <c r="GI23" s="1075"/>
      <c r="GJ23" s="1075"/>
      <c r="GK23" s="1075"/>
      <c r="GL23" s="1075"/>
      <c r="GM23" s="1075"/>
      <c r="GN23" s="1075"/>
      <c r="GO23" s="1075"/>
      <c r="GP23" s="1075"/>
      <c r="GQ23" s="1075"/>
      <c r="GR23" s="1075"/>
      <c r="GS23" s="1075"/>
      <c r="GT23" s="1075"/>
      <c r="GU23" s="1075"/>
      <c r="GV23" s="1075"/>
      <c r="GW23" s="1075"/>
      <c r="GX23" s="1075"/>
      <c r="GY23" s="1075"/>
      <c r="GZ23" s="1075"/>
      <c r="HA23" s="1075"/>
      <c r="HB23" s="1075"/>
      <c r="HC23" s="1075"/>
      <c r="HD23" s="1075"/>
      <c r="HE23" s="1075"/>
      <c r="HF23" s="1075"/>
      <c r="HG23" s="1075"/>
      <c r="HH23" s="1075"/>
      <c r="HI23" s="1075"/>
      <c r="HJ23" s="1075"/>
      <c r="HK23" s="1075"/>
      <c r="HL23" s="1075"/>
      <c r="HM23" s="1075"/>
      <c r="HN23" s="1075"/>
      <c r="HO23" s="1075"/>
      <c r="HP23" s="1075"/>
      <c r="HQ23" s="1075"/>
      <c r="HR23" s="1075"/>
      <c r="HS23" s="1075"/>
      <c r="HT23" s="1075"/>
      <c r="HU23" s="1075"/>
      <c r="HV23" s="1075"/>
      <c r="HW23" s="1075"/>
      <c r="HX23" s="1075"/>
      <c r="HY23" s="1075"/>
      <c r="HZ23" s="1075"/>
      <c r="IA23" s="1075"/>
      <c r="IB23" s="1075"/>
      <c r="IC23" s="1075"/>
      <c r="ID23" s="1075"/>
      <c r="IE23" s="1075"/>
      <c r="IF23" s="1075"/>
      <c r="IG23" s="1075"/>
      <c r="IH23" s="1075"/>
      <c r="II23" s="1075"/>
      <c r="IJ23" s="1075"/>
      <c r="IK23" s="1075"/>
      <c r="IL23" s="1075"/>
      <c r="IM23" s="1075"/>
      <c r="IN23" s="1075"/>
      <c r="IO23" s="1075"/>
      <c r="IP23" s="1075"/>
      <c r="IQ23" s="1075"/>
      <c r="IR23" s="1075"/>
      <c r="IS23" s="1075"/>
      <c r="IT23" s="1075"/>
      <c r="IU23" s="1075"/>
      <c r="IV23" s="1075"/>
      <c r="IW23" s="1075"/>
      <c r="IX23" s="1075"/>
      <c r="IY23" s="1075"/>
      <c r="IZ23" s="1075"/>
      <c r="JA23" s="1075"/>
      <c r="JB23" s="1075"/>
      <c r="JC23" s="1075"/>
      <c r="JD23" s="1075"/>
      <c r="JE23" s="1075"/>
      <c r="JF23" s="1075"/>
      <c r="JG23" s="1075"/>
      <c r="JH23" s="1075"/>
      <c r="JI23" s="1075"/>
      <c r="JJ23" s="1075"/>
      <c r="JK23" s="1075"/>
      <c r="JL23" s="1075"/>
      <c r="JM23" s="1075"/>
      <c r="JN23" s="1075"/>
      <c r="JO23" s="1075"/>
      <c r="JP23" s="1075"/>
      <c r="JQ23" s="1075"/>
      <c r="JR23" s="1075"/>
      <c r="JS23" s="1075"/>
      <c r="JT23" s="1075"/>
      <c r="JU23" s="1075"/>
      <c r="JV23" s="1075"/>
      <c r="JW23" s="1075"/>
      <c r="JX23" s="1075"/>
      <c r="JY23" s="1075"/>
      <c r="JZ23" s="1075"/>
      <c r="KA23" s="1075"/>
      <c r="KB23" s="1075"/>
      <c r="KC23" s="1075"/>
      <c r="KD23" s="1075"/>
      <c r="KE23" s="1075"/>
      <c r="KF23" s="1075"/>
      <c r="KG23" s="1075"/>
      <c r="KH23" s="1075"/>
      <c r="KI23" s="1075"/>
      <c r="KJ23" s="1075"/>
      <c r="KK23" s="1075"/>
      <c r="KL23" s="1075"/>
      <c r="KM23" s="1075"/>
      <c r="KN23" s="1075"/>
      <c r="KO23" s="1075"/>
      <c r="KP23" s="1075"/>
      <c r="KQ23" s="1075"/>
      <c r="KR23" s="1075"/>
      <c r="KS23" s="1075"/>
      <c r="KT23" s="1075"/>
      <c r="KU23" s="1075"/>
      <c r="KV23" s="1075"/>
      <c r="KW23" s="1075"/>
      <c r="KX23" s="1075"/>
      <c r="KY23" s="1075"/>
      <c r="KZ23" s="1075"/>
      <c r="LA23" s="1075"/>
      <c r="LB23" s="1075"/>
      <c r="LC23" s="1075"/>
      <c r="LD23" s="1075"/>
      <c r="LE23" s="1075"/>
      <c r="LF23" s="1075"/>
      <c r="LG23" s="1075"/>
      <c r="LH23" s="1075"/>
      <c r="LI23" s="1075"/>
      <c r="LJ23" s="1075"/>
      <c r="LK23" s="1075"/>
      <c r="LL23" s="1075"/>
      <c r="LM23" s="1075"/>
      <c r="LN23" s="1075"/>
      <c r="LO23" s="1075"/>
      <c r="LP23" s="1075"/>
      <c r="LQ23" s="1075"/>
    </row>
    <row r="24" spans="1:329" s="1239" customFormat="1">
      <c r="A24" s="1240"/>
      <c r="B24" s="1215" t="s">
        <v>589</v>
      </c>
      <c r="C24" s="1215" t="s">
        <v>27</v>
      </c>
      <c r="D24" s="1091">
        <f>D22-D23</f>
        <v>46.400000000000091</v>
      </c>
      <c r="E24" s="1114">
        <f t="shared" si="12"/>
        <v>46.400000000000091</v>
      </c>
      <c r="F24" s="1098" t="e">
        <f>I24</f>
        <v>#REF!</v>
      </c>
      <c r="G24" s="1099"/>
      <c r="H24" s="1102"/>
      <c r="I24" s="1090" t="e">
        <f>#REF!</f>
        <v>#REF!</v>
      </c>
      <c r="J24" s="1091"/>
      <c r="K24" s="1092"/>
      <c r="L24" s="1090" t="e">
        <f>#REF!</f>
        <v>#REF!</v>
      </c>
      <c r="M24" s="1091"/>
      <c r="N24" s="1092"/>
      <c r="O24" s="1090" t="e">
        <f>#REF!</f>
        <v>#REF!</v>
      </c>
      <c r="P24" s="1091"/>
      <c r="Q24" s="1094"/>
      <c r="R24" s="1090" t="e">
        <f>#REF!</f>
        <v>#REF!</v>
      </c>
      <c r="S24" s="1091"/>
      <c r="T24" s="1092"/>
      <c r="U24" s="1090" t="e">
        <f>#REF!</f>
        <v>#REF!</v>
      </c>
      <c r="V24" s="1091"/>
      <c r="W24" s="1092"/>
      <c r="X24" s="1090" t="e">
        <f>#REF!</f>
        <v>#REF!</v>
      </c>
      <c r="Y24" s="1091"/>
      <c r="Z24" s="1092"/>
      <c r="AA24" s="1090" t="e">
        <f>#REF!</f>
        <v>#REF!</v>
      </c>
      <c r="AB24" s="1091"/>
      <c r="AC24" s="1092"/>
      <c r="AD24" s="1090" t="e">
        <f>#REF!</f>
        <v>#REF!</v>
      </c>
      <c r="AE24" s="1091"/>
      <c r="AF24" s="1092"/>
      <c r="AG24" s="1090" t="e">
        <f>#REF!</f>
        <v>#REF!</v>
      </c>
      <c r="AH24" s="1091"/>
      <c r="AI24" s="1092"/>
      <c r="AJ24" s="1090" t="e">
        <f>#REF!</f>
        <v>#REF!</v>
      </c>
      <c r="AK24" s="1091"/>
      <c r="AL24" s="1092"/>
      <c r="AM24" s="1090" t="e">
        <f>#REF!</f>
        <v>#REF!</v>
      </c>
      <c r="AN24" s="1091"/>
      <c r="AO24" s="1092"/>
      <c r="AP24" s="1090" t="e">
        <f>#REF!</f>
        <v>#REF!</v>
      </c>
      <c r="AQ24" s="1091"/>
      <c r="AR24" s="1094"/>
      <c r="AS24" s="1106" t="e">
        <f>#REF!</f>
        <v>#REF!</v>
      </c>
      <c r="AT24" s="1107"/>
      <c r="AU24" s="1108"/>
      <c r="AV24" s="1075"/>
      <c r="AW24" s="1075"/>
      <c r="AX24" s="1075"/>
      <c r="AY24" s="1075"/>
      <c r="AZ24" s="1075"/>
      <c r="BA24" s="1075"/>
      <c r="BB24" s="1075"/>
      <c r="BC24" s="1075"/>
      <c r="BD24" s="1075"/>
      <c r="BE24" s="1075"/>
      <c r="BF24" s="1075"/>
      <c r="BG24" s="1075"/>
      <c r="BH24" s="1075"/>
      <c r="BI24" s="1075"/>
      <c r="BJ24" s="1075"/>
      <c r="BK24" s="1075"/>
      <c r="BL24" s="1075"/>
      <c r="BM24" s="1075"/>
      <c r="BN24" s="1075"/>
      <c r="BO24" s="1075"/>
      <c r="BP24" s="1075"/>
      <c r="BQ24" s="1075"/>
      <c r="BR24" s="1075"/>
      <c r="BS24" s="1075"/>
      <c r="BT24" s="1075"/>
      <c r="BU24" s="1075"/>
      <c r="BV24" s="1075"/>
      <c r="BW24" s="1075"/>
      <c r="BX24" s="1075"/>
      <c r="BY24" s="1075"/>
      <c r="BZ24" s="1075"/>
      <c r="CA24" s="1075"/>
      <c r="CB24" s="1075"/>
      <c r="CC24" s="1075"/>
      <c r="CD24" s="1075"/>
      <c r="CE24" s="1075"/>
      <c r="CF24" s="1075"/>
      <c r="CG24" s="1075"/>
      <c r="CH24" s="1075"/>
      <c r="CI24" s="1075"/>
      <c r="CJ24" s="1075"/>
      <c r="CK24" s="1075"/>
      <c r="CL24" s="1075"/>
      <c r="CM24" s="1075"/>
      <c r="CN24" s="1075"/>
      <c r="CO24" s="1075"/>
      <c r="CP24" s="1075"/>
      <c r="CQ24" s="1075"/>
      <c r="CR24" s="1075"/>
      <c r="CS24" s="1075"/>
      <c r="CT24" s="1075"/>
      <c r="CU24" s="1075"/>
      <c r="CV24" s="1075"/>
      <c r="CW24" s="1075"/>
      <c r="CX24" s="1075"/>
      <c r="CY24" s="1075"/>
      <c r="CZ24" s="1075"/>
      <c r="DA24" s="1075"/>
      <c r="DB24" s="1075"/>
      <c r="DC24" s="1075"/>
      <c r="DD24" s="1075"/>
      <c r="DE24" s="1075"/>
      <c r="DF24" s="1075"/>
      <c r="DG24" s="1075"/>
      <c r="DH24" s="1075"/>
      <c r="DI24" s="1075"/>
      <c r="DJ24" s="1075"/>
      <c r="DK24" s="1075"/>
      <c r="DL24" s="1075"/>
      <c r="DM24" s="1075"/>
      <c r="DN24" s="1075"/>
      <c r="DO24" s="1075"/>
      <c r="DP24" s="1075"/>
      <c r="DQ24" s="1075"/>
      <c r="DR24" s="1075"/>
      <c r="DS24" s="1075"/>
      <c r="DT24" s="1075"/>
      <c r="DU24" s="1075"/>
      <c r="DV24" s="1075"/>
      <c r="DW24" s="1075"/>
      <c r="DX24" s="1075"/>
      <c r="DY24" s="1075"/>
      <c r="DZ24" s="1075"/>
      <c r="EA24" s="1075"/>
      <c r="EB24" s="1075"/>
      <c r="EC24" s="1075"/>
      <c r="ED24" s="1075"/>
      <c r="EE24" s="1075"/>
      <c r="EF24" s="1075"/>
      <c r="EG24" s="1075"/>
      <c r="EH24" s="1075"/>
      <c r="EI24" s="1075"/>
      <c r="EJ24" s="1075"/>
      <c r="EK24" s="1075"/>
      <c r="EL24" s="1075"/>
      <c r="EM24" s="1075"/>
      <c r="EN24" s="1075"/>
      <c r="EO24" s="1075"/>
      <c r="EP24" s="1075"/>
      <c r="EQ24" s="1075"/>
      <c r="ER24" s="1075"/>
      <c r="ES24" s="1075"/>
      <c r="ET24" s="1075"/>
      <c r="EU24" s="1075"/>
      <c r="EV24" s="1075"/>
      <c r="EW24" s="1075"/>
      <c r="EX24" s="1075"/>
      <c r="EY24" s="1075"/>
      <c r="EZ24" s="1075"/>
      <c r="FA24" s="1075"/>
      <c r="FB24" s="1075"/>
      <c r="FC24" s="1075"/>
      <c r="FD24" s="1075"/>
      <c r="FE24" s="1075"/>
      <c r="FF24" s="1075"/>
      <c r="FG24" s="1075"/>
      <c r="FH24" s="1075"/>
      <c r="FI24" s="1075"/>
      <c r="FJ24" s="1075"/>
      <c r="FK24" s="1075"/>
      <c r="FL24" s="1075"/>
      <c r="FM24" s="1075"/>
      <c r="FN24" s="1075"/>
      <c r="FO24" s="1075"/>
      <c r="FP24" s="1075"/>
      <c r="FQ24" s="1075"/>
      <c r="FR24" s="1075"/>
      <c r="FS24" s="1075"/>
      <c r="FT24" s="1075"/>
      <c r="FU24" s="1075"/>
      <c r="FV24" s="1075"/>
      <c r="FW24" s="1075"/>
      <c r="FX24" s="1075"/>
      <c r="FY24" s="1075"/>
      <c r="FZ24" s="1075"/>
      <c r="GA24" s="1075"/>
      <c r="GB24" s="1075"/>
      <c r="GC24" s="1075"/>
      <c r="GD24" s="1075"/>
      <c r="GE24" s="1075"/>
      <c r="GF24" s="1075"/>
      <c r="GG24" s="1075"/>
      <c r="GH24" s="1075"/>
      <c r="GI24" s="1075"/>
      <c r="GJ24" s="1075"/>
      <c r="GK24" s="1075"/>
      <c r="GL24" s="1075"/>
      <c r="GM24" s="1075"/>
      <c r="GN24" s="1075"/>
      <c r="GO24" s="1075"/>
      <c r="GP24" s="1075"/>
      <c r="GQ24" s="1075"/>
      <c r="GR24" s="1075"/>
      <c r="GS24" s="1075"/>
      <c r="GT24" s="1075"/>
      <c r="GU24" s="1075"/>
      <c r="GV24" s="1075"/>
      <c r="GW24" s="1075"/>
      <c r="GX24" s="1075"/>
      <c r="GY24" s="1075"/>
      <c r="GZ24" s="1075"/>
      <c r="HA24" s="1075"/>
      <c r="HB24" s="1075"/>
      <c r="HC24" s="1075"/>
      <c r="HD24" s="1075"/>
      <c r="HE24" s="1075"/>
      <c r="HF24" s="1075"/>
      <c r="HG24" s="1075"/>
      <c r="HH24" s="1075"/>
      <c r="HI24" s="1075"/>
      <c r="HJ24" s="1075"/>
      <c r="HK24" s="1075"/>
      <c r="HL24" s="1075"/>
      <c r="HM24" s="1075"/>
      <c r="HN24" s="1075"/>
      <c r="HO24" s="1075"/>
      <c r="HP24" s="1075"/>
      <c r="HQ24" s="1075"/>
      <c r="HR24" s="1075"/>
      <c r="HS24" s="1075"/>
      <c r="HT24" s="1075"/>
      <c r="HU24" s="1075"/>
      <c r="HV24" s="1075"/>
      <c r="HW24" s="1075"/>
      <c r="HX24" s="1075"/>
      <c r="HY24" s="1075"/>
      <c r="HZ24" s="1075"/>
      <c r="IA24" s="1075"/>
      <c r="IB24" s="1075"/>
      <c r="IC24" s="1075"/>
      <c r="ID24" s="1075"/>
      <c r="IE24" s="1075"/>
      <c r="IF24" s="1075"/>
      <c r="IG24" s="1075"/>
      <c r="IH24" s="1075"/>
      <c r="II24" s="1075"/>
      <c r="IJ24" s="1075"/>
      <c r="IK24" s="1075"/>
      <c r="IL24" s="1075"/>
      <c r="IM24" s="1075"/>
      <c r="IN24" s="1075"/>
      <c r="IO24" s="1075"/>
      <c r="IP24" s="1075"/>
      <c r="IQ24" s="1075"/>
      <c r="IR24" s="1075"/>
      <c r="IS24" s="1075"/>
      <c r="IT24" s="1075"/>
      <c r="IU24" s="1075"/>
      <c r="IV24" s="1075"/>
      <c r="IW24" s="1075"/>
      <c r="IX24" s="1075"/>
      <c r="IY24" s="1075"/>
      <c r="IZ24" s="1075"/>
      <c r="JA24" s="1075"/>
      <c r="JB24" s="1075"/>
      <c r="JC24" s="1075"/>
      <c r="JD24" s="1075"/>
      <c r="JE24" s="1075"/>
      <c r="JF24" s="1075"/>
      <c r="JG24" s="1075"/>
      <c r="JH24" s="1075"/>
      <c r="JI24" s="1075"/>
      <c r="JJ24" s="1075"/>
      <c r="JK24" s="1075"/>
      <c r="JL24" s="1075"/>
      <c r="JM24" s="1075"/>
      <c r="JN24" s="1075"/>
      <c r="JO24" s="1075"/>
      <c r="JP24" s="1075"/>
      <c r="JQ24" s="1075"/>
      <c r="JR24" s="1075"/>
      <c r="JS24" s="1075"/>
      <c r="JT24" s="1075"/>
      <c r="JU24" s="1075"/>
      <c r="JV24" s="1075"/>
      <c r="JW24" s="1075"/>
      <c r="JX24" s="1075"/>
      <c r="JY24" s="1075"/>
      <c r="JZ24" s="1075"/>
      <c r="KA24" s="1075"/>
      <c r="KB24" s="1075"/>
      <c r="KC24" s="1075"/>
      <c r="KD24" s="1075"/>
      <c r="KE24" s="1075"/>
      <c r="KF24" s="1075"/>
      <c r="KG24" s="1075"/>
      <c r="KH24" s="1075"/>
      <c r="KI24" s="1075"/>
      <c r="KJ24" s="1075"/>
      <c r="KK24" s="1075"/>
      <c r="KL24" s="1075"/>
      <c r="KM24" s="1075"/>
      <c r="KN24" s="1075"/>
      <c r="KO24" s="1075"/>
      <c r="KP24" s="1075"/>
      <c r="KQ24" s="1075"/>
      <c r="KR24" s="1075"/>
      <c r="KS24" s="1075"/>
      <c r="KT24" s="1075"/>
      <c r="KU24" s="1075"/>
      <c r="KV24" s="1075"/>
      <c r="KW24" s="1075"/>
      <c r="KX24" s="1075"/>
      <c r="KY24" s="1075"/>
      <c r="KZ24" s="1075"/>
      <c r="LA24" s="1075"/>
      <c r="LB24" s="1075"/>
      <c r="LC24" s="1075"/>
      <c r="LD24" s="1075"/>
      <c r="LE24" s="1075"/>
      <c r="LF24" s="1075"/>
      <c r="LG24" s="1075"/>
      <c r="LH24" s="1075"/>
      <c r="LI24" s="1075"/>
      <c r="LJ24" s="1075"/>
      <c r="LK24" s="1075"/>
      <c r="LL24" s="1075"/>
      <c r="LM24" s="1075"/>
      <c r="LN24" s="1075"/>
      <c r="LO24" s="1075"/>
      <c r="LP24" s="1075"/>
      <c r="LQ24" s="1075"/>
    </row>
    <row r="25" spans="1:329" s="1239" customFormat="1">
      <c r="A25" s="1240"/>
      <c r="B25" s="1241" t="s">
        <v>55</v>
      </c>
      <c r="C25" s="1215" t="s">
        <v>27</v>
      </c>
      <c r="D25" s="1091">
        <f>D18*D27</f>
        <v>3867.9318399999997</v>
      </c>
      <c r="E25" s="1114">
        <f t="shared" si="12"/>
        <v>3867.9318399999997</v>
      </c>
      <c r="F25" s="1090">
        <f>F18*F27</f>
        <v>5073.3</v>
      </c>
      <c r="G25" s="1091">
        <f t="shared" ref="G25:H25" si="54">G18*G27</f>
        <v>5073.3</v>
      </c>
      <c r="H25" s="1094">
        <f t="shared" si="54"/>
        <v>5073.3</v>
      </c>
      <c r="I25" s="1090">
        <f>I18*I27</f>
        <v>4316.8500000000004</v>
      </c>
      <c r="J25" s="1091">
        <f t="shared" ref="J25:K25" si="55">J18*J27</f>
        <v>4316.8500000000004</v>
      </c>
      <c r="K25" s="1092">
        <f t="shared" si="55"/>
        <v>4316.8500000000004</v>
      </c>
      <c r="L25" s="1090">
        <f>L18*L27</f>
        <v>6005.3239999999996</v>
      </c>
      <c r="M25" s="1091">
        <f t="shared" ref="M25:N25" si="56">M18*M27</f>
        <v>6005.3239999999996</v>
      </c>
      <c r="N25" s="1092">
        <f t="shared" si="56"/>
        <v>6005.3239999999996</v>
      </c>
      <c r="O25" s="1093">
        <f>O18*O27</f>
        <v>6005.3239999999996</v>
      </c>
      <c r="P25" s="1094">
        <f t="shared" ref="P25:Q25" si="57">P18*P27</f>
        <v>6005.3239999999996</v>
      </c>
      <c r="Q25" s="1094">
        <f t="shared" si="57"/>
        <v>6005.3239999999996</v>
      </c>
      <c r="R25" s="1093">
        <f>R18*R27</f>
        <v>6005.3239999999996</v>
      </c>
      <c r="S25" s="1094">
        <f t="shared" ref="S25:T25" si="58">S18*S27</f>
        <v>6005.3239999999996</v>
      </c>
      <c r="T25" s="1092">
        <f t="shared" si="58"/>
        <v>6005.3239999999996</v>
      </c>
      <c r="U25" s="1093">
        <f>U18*U27</f>
        <v>6005.3239999999996</v>
      </c>
      <c r="V25" s="1094">
        <f t="shared" ref="V25:W25" si="59">V18*V27</f>
        <v>6005.3239999999996</v>
      </c>
      <c r="W25" s="1092">
        <f t="shared" si="59"/>
        <v>6005.3239999999996</v>
      </c>
      <c r="X25" s="1093">
        <f>X18*X27</f>
        <v>6005.3239999999996</v>
      </c>
      <c r="Y25" s="1094">
        <f t="shared" ref="Y25:Z25" si="60">Y18*Y27</f>
        <v>6005.3239999999996</v>
      </c>
      <c r="Z25" s="1092">
        <f t="shared" si="60"/>
        <v>6005.3239999999996</v>
      </c>
      <c r="AA25" s="1093">
        <f>AA18*AA27</f>
        <v>6005.3239999999996</v>
      </c>
      <c r="AB25" s="1094">
        <f t="shared" ref="AB25:AC25" si="61">AB18*AB27</f>
        <v>6005.3239999999996</v>
      </c>
      <c r="AC25" s="1092">
        <f t="shared" si="61"/>
        <v>6005.3239999999996</v>
      </c>
      <c r="AD25" s="1093">
        <f>AD18*AD27</f>
        <v>6005.3239999999996</v>
      </c>
      <c r="AE25" s="1094">
        <f t="shared" ref="AE25:AF25" si="62">AE18*AE27</f>
        <v>6005.3239999999996</v>
      </c>
      <c r="AF25" s="1092">
        <f t="shared" si="62"/>
        <v>6005.3239999999996</v>
      </c>
      <c r="AG25" s="1093">
        <f>AG18*AG27</f>
        <v>6005.3239999999996</v>
      </c>
      <c r="AH25" s="1094">
        <f t="shared" ref="AH25:AI25" si="63">AH18*AH27</f>
        <v>6005.3239999999996</v>
      </c>
      <c r="AI25" s="1092">
        <f t="shared" si="63"/>
        <v>6005.3239999999996</v>
      </c>
      <c r="AJ25" s="1093">
        <f>AJ18*AJ27</f>
        <v>6005.3239999999996</v>
      </c>
      <c r="AK25" s="1094">
        <f t="shared" ref="AK25:AL25" si="64">AK18*AK27</f>
        <v>6005.3239999999996</v>
      </c>
      <c r="AL25" s="1092">
        <f t="shared" si="64"/>
        <v>6005.3239999999996</v>
      </c>
      <c r="AM25" s="1090">
        <f>AM18*AM27</f>
        <v>6005.3239999999996</v>
      </c>
      <c r="AN25" s="1091">
        <f t="shared" ref="AN25:AO25" si="65">AN18*AN27</f>
        <v>6005.3239999999996</v>
      </c>
      <c r="AO25" s="1092">
        <f t="shared" si="65"/>
        <v>6005.3239999999996</v>
      </c>
      <c r="AP25" s="1090">
        <f>AP18*AP27</f>
        <v>6005.3239999999996</v>
      </c>
      <c r="AQ25" s="1091">
        <f t="shared" ref="AQ25:AR25" si="66">AQ18*AQ27</f>
        <v>6005.3239999999996</v>
      </c>
      <c r="AR25" s="1094">
        <f t="shared" si="66"/>
        <v>6005.3239999999996</v>
      </c>
      <c r="AS25" s="1106">
        <f>AS18*AS27</f>
        <v>6005.3239999999996</v>
      </c>
      <c r="AT25" s="1107">
        <f t="shared" ref="AT25:AU25" si="67">AT18*AT27</f>
        <v>6005.3239999999996</v>
      </c>
      <c r="AU25" s="1108">
        <f t="shared" si="67"/>
        <v>6005.3239999999996</v>
      </c>
      <c r="AV25" s="1075"/>
      <c r="AW25" s="1075"/>
      <c r="AX25" s="1075"/>
      <c r="AY25" s="1075"/>
      <c r="AZ25" s="1075"/>
      <c r="BA25" s="1075"/>
      <c r="BB25" s="1075"/>
      <c r="BC25" s="1075"/>
      <c r="BD25" s="1075"/>
      <c r="BE25" s="1075"/>
      <c r="BF25" s="1075"/>
      <c r="BG25" s="1075"/>
      <c r="BH25" s="1075"/>
      <c r="BI25" s="1075"/>
      <c r="BJ25" s="1075"/>
      <c r="BK25" s="1075"/>
      <c r="BL25" s="1075"/>
      <c r="BM25" s="1075"/>
      <c r="BN25" s="1075"/>
      <c r="BO25" s="1075"/>
      <c r="BP25" s="1075"/>
      <c r="BQ25" s="1075"/>
      <c r="BR25" s="1075"/>
      <c r="BS25" s="1075"/>
      <c r="BT25" s="1075"/>
      <c r="BU25" s="1075"/>
      <c r="BV25" s="1075"/>
      <c r="BW25" s="1075"/>
      <c r="BX25" s="1075"/>
      <c r="BY25" s="1075"/>
      <c r="BZ25" s="1075"/>
      <c r="CA25" s="1075"/>
      <c r="CB25" s="1075"/>
      <c r="CC25" s="1075"/>
      <c r="CD25" s="1075"/>
      <c r="CE25" s="1075"/>
      <c r="CF25" s="1075"/>
      <c r="CG25" s="1075"/>
      <c r="CH25" s="1075"/>
      <c r="CI25" s="1075"/>
      <c r="CJ25" s="1075"/>
      <c r="CK25" s="1075"/>
      <c r="CL25" s="1075"/>
      <c r="CM25" s="1075"/>
      <c r="CN25" s="1075"/>
      <c r="CO25" s="1075"/>
      <c r="CP25" s="1075"/>
      <c r="CQ25" s="1075"/>
      <c r="CR25" s="1075"/>
      <c r="CS25" s="1075"/>
      <c r="CT25" s="1075"/>
      <c r="CU25" s="1075"/>
      <c r="CV25" s="1075"/>
      <c r="CW25" s="1075"/>
      <c r="CX25" s="1075"/>
      <c r="CY25" s="1075"/>
      <c r="CZ25" s="1075"/>
      <c r="DA25" s="1075"/>
      <c r="DB25" s="1075"/>
      <c r="DC25" s="1075"/>
      <c r="DD25" s="1075"/>
      <c r="DE25" s="1075"/>
      <c r="DF25" s="1075"/>
      <c r="DG25" s="1075"/>
      <c r="DH25" s="1075"/>
      <c r="DI25" s="1075"/>
      <c r="DJ25" s="1075"/>
      <c r="DK25" s="1075"/>
      <c r="DL25" s="1075"/>
      <c r="DM25" s="1075"/>
      <c r="DN25" s="1075"/>
      <c r="DO25" s="1075"/>
      <c r="DP25" s="1075"/>
      <c r="DQ25" s="1075"/>
      <c r="DR25" s="1075"/>
      <c r="DS25" s="1075"/>
      <c r="DT25" s="1075"/>
      <c r="DU25" s="1075"/>
      <c r="DV25" s="1075"/>
      <c r="DW25" s="1075"/>
      <c r="DX25" s="1075"/>
      <c r="DY25" s="1075"/>
      <c r="DZ25" s="1075"/>
      <c r="EA25" s="1075"/>
      <c r="EB25" s="1075"/>
      <c r="EC25" s="1075"/>
      <c r="ED25" s="1075"/>
      <c r="EE25" s="1075"/>
      <c r="EF25" s="1075"/>
      <c r="EG25" s="1075"/>
      <c r="EH25" s="1075"/>
      <c r="EI25" s="1075"/>
      <c r="EJ25" s="1075"/>
      <c r="EK25" s="1075"/>
      <c r="EL25" s="1075"/>
      <c r="EM25" s="1075"/>
      <c r="EN25" s="1075"/>
      <c r="EO25" s="1075"/>
      <c r="EP25" s="1075"/>
      <c r="EQ25" s="1075"/>
      <c r="ER25" s="1075"/>
      <c r="ES25" s="1075"/>
      <c r="ET25" s="1075"/>
      <c r="EU25" s="1075"/>
      <c r="EV25" s="1075"/>
      <c r="EW25" s="1075"/>
      <c r="EX25" s="1075"/>
      <c r="EY25" s="1075"/>
      <c r="EZ25" s="1075"/>
      <c r="FA25" s="1075"/>
      <c r="FB25" s="1075"/>
      <c r="FC25" s="1075"/>
      <c r="FD25" s="1075"/>
      <c r="FE25" s="1075"/>
      <c r="FF25" s="1075"/>
      <c r="FG25" s="1075"/>
      <c r="FH25" s="1075"/>
      <c r="FI25" s="1075"/>
      <c r="FJ25" s="1075"/>
      <c r="FK25" s="1075"/>
      <c r="FL25" s="1075"/>
      <c r="FM25" s="1075"/>
      <c r="FN25" s="1075"/>
      <c r="FO25" s="1075"/>
      <c r="FP25" s="1075"/>
      <c r="FQ25" s="1075"/>
      <c r="FR25" s="1075"/>
      <c r="FS25" s="1075"/>
      <c r="FT25" s="1075"/>
      <c r="FU25" s="1075"/>
      <c r="FV25" s="1075"/>
      <c r="FW25" s="1075"/>
      <c r="FX25" s="1075"/>
      <c r="FY25" s="1075"/>
      <c r="FZ25" s="1075"/>
      <c r="GA25" s="1075"/>
      <c r="GB25" s="1075"/>
      <c r="GC25" s="1075"/>
      <c r="GD25" s="1075"/>
      <c r="GE25" s="1075"/>
      <c r="GF25" s="1075"/>
      <c r="GG25" s="1075"/>
      <c r="GH25" s="1075"/>
      <c r="GI25" s="1075"/>
      <c r="GJ25" s="1075"/>
      <c r="GK25" s="1075"/>
      <c r="GL25" s="1075"/>
      <c r="GM25" s="1075"/>
      <c r="GN25" s="1075"/>
      <c r="GO25" s="1075"/>
      <c r="GP25" s="1075"/>
      <c r="GQ25" s="1075"/>
      <c r="GR25" s="1075"/>
      <c r="GS25" s="1075"/>
      <c r="GT25" s="1075"/>
      <c r="GU25" s="1075"/>
      <c r="GV25" s="1075"/>
      <c r="GW25" s="1075"/>
      <c r="GX25" s="1075"/>
      <c r="GY25" s="1075"/>
      <c r="GZ25" s="1075"/>
      <c r="HA25" s="1075"/>
      <c r="HB25" s="1075"/>
      <c r="HC25" s="1075"/>
      <c r="HD25" s="1075"/>
      <c r="HE25" s="1075"/>
      <c r="HF25" s="1075"/>
      <c r="HG25" s="1075"/>
      <c r="HH25" s="1075"/>
      <c r="HI25" s="1075"/>
      <c r="HJ25" s="1075"/>
      <c r="HK25" s="1075"/>
      <c r="HL25" s="1075"/>
      <c r="HM25" s="1075"/>
      <c r="HN25" s="1075"/>
      <c r="HO25" s="1075"/>
      <c r="HP25" s="1075"/>
      <c r="HQ25" s="1075"/>
      <c r="HR25" s="1075"/>
      <c r="HS25" s="1075"/>
      <c r="HT25" s="1075"/>
      <c r="HU25" s="1075"/>
      <c r="HV25" s="1075"/>
      <c r="HW25" s="1075"/>
      <c r="HX25" s="1075"/>
      <c r="HY25" s="1075"/>
      <c r="HZ25" s="1075"/>
      <c r="IA25" s="1075"/>
      <c r="IB25" s="1075"/>
      <c r="IC25" s="1075"/>
      <c r="ID25" s="1075"/>
      <c r="IE25" s="1075"/>
      <c r="IF25" s="1075"/>
      <c r="IG25" s="1075"/>
      <c r="IH25" s="1075"/>
      <c r="II25" s="1075"/>
      <c r="IJ25" s="1075"/>
      <c r="IK25" s="1075"/>
      <c r="IL25" s="1075"/>
      <c r="IM25" s="1075"/>
      <c r="IN25" s="1075"/>
      <c r="IO25" s="1075"/>
      <c r="IP25" s="1075"/>
      <c r="IQ25" s="1075"/>
      <c r="IR25" s="1075"/>
      <c r="IS25" s="1075"/>
      <c r="IT25" s="1075"/>
      <c r="IU25" s="1075"/>
      <c r="IV25" s="1075"/>
      <c r="IW25" s="1075"/>
      <c r="IX25" s="1075"/>
      <c r="IY25" s="1075"/>
      <c r="IZ25" s="1075"/>
      <c r="JA25" s="1075"/>
      <c r="JB25" s="1075"/>
      <c r="JC25" s="1075"/>
      <c r="JD25" s="1075"/>
      <c r="JE25" s="1075"/>
      <c r="JF25" s="1075"/>
      <c r="JG25" s="1075"/>
      <c r="JH25" s="1075"/>
      <c r="JI25" s="1075"/>
      <c r="JJ25" s="1075"/>
      <c r="JK25" s="1075"/>
      <c r="JL25" s="1075"/>
      <c r="JM25" s="1075"/>
      <c r="JN25" s="1075"/>
      <c r="JO25" s="1075"/>
      <c r="JP25" s="1075"/>
      <c r="JQ25" s="1075"/>
      <c r="JR25" s="1075"/>
      <c r="JS25" s="1075"/>
      <c r="JT25" s="1075"/>
      <c r="JU25" s="1075"/>
      <c r="JV25" s="1075"/>
      <c r="JW25" s="1075"/>
      <c r="JX25" s="1075"/>
      <c r="JY25" s="1075"/>
      <c r="JZ25" s="1075"/>
      <c r="KA25" s="1075"/>
      <c r="KB25" s="1075"/>
      <c r="KC25" s="1075"/>
      <c r="KD25" s="1075"/>
      <c r="KE25" s="1075"/>
      <c r="KF25" s="1075"/>
      <c r="KG25" s="1075"/>
      <c r="KH25" s="1075"/>
      <c r="KI25" s="1075"/>
      <c r="KJ25" s="1075"/>
      <c r="KK25" s="1075"/>
      <c r="KL25" s="1075"/>
      <c r="KM25" s="1075"/>
      <c r="KN25" s="1075"/>
      <c r="KO25" s="1075"/>
      <c r="KP25" s="1075"/>
      <c r="KQ25" s="1075"/>
      <c r="KR25" s="1075"/>
      <c r="KS25" s="1075"/>
      <c r="KT25" s="1075"/>
      <c r="KU25" s="1075"/>
      <c r="KV25" s="1075"/>
      <c r="KW25" s="1075"/>
      <c r="KX25" s="1075"/>
      <c r="KY25" s="1075"/>
      <c r="KZ25" s="1075"/>
      <c r="LA25" s="1075"/>
      <c r="LB25" s="1075"/>
      <c r="LC25" s="1075"/>
      <c r="LD25" s="1075"/>
      <c r="LE25" s="1075"/>
      <c r="LF25" s="1075"/>
      <c r="LG25" s="1075"/>
      <c r="LH25" s="1075"/>
      <c r="LI25" s="1075"/>
      <c r="LJ25" s="1075"/>
      <c r="LK25" s="1075"/>
      <c r="LL25" s="1075"/>
      <c r="LM25" s="1075"/>
      <c r="LN25" s="1075"/>
      <c r="LO25" s="1075"/>
      <c r="LP25" s="1075"/>
      <c r="LQ25" s="1075"/>
    </row>
    <row r="26" spans="1:329" s="1239" customFormat="1">
      <c r="A26" s="1240"/>
      <c r="B26" s="1241" t="s">
        <v>56</v>
      </c>
      <c r="C26" s="1215" t="s">
        <v>27</v>
      </c>
      <c r="D26" s="1099">
        <f>D18-D25</f>
        <v>2493.7981599999998</v>
      </c>
      <c r="E26" s="1114">
        <f t="shared" si="12"/>
        <v>2493.7981599999998</v>
      </c>
      <c r="F26" s="1090">
        <f>F18-F25</f>
        <v>3382.2</v>
      </c>
      <c r="G26" s="1091">
        <f t="shared" ref="G26:AU26" si="68">G18-G25</f>
        <v>3382.2</v>
      </c>
      <c r="H26" s="1094">
        <f t="shared" si="68"/>
        <v>3382.2</v>
      </c>
      <c r="I26" s="1090">
        <f t="shared" si="68"/>
        <v>3828.1499999999996</v>
      </c>
      <c r="J26" s="1091">
        <f t="shared" si="68"/>
        <v>3828.1499999999996</v>
      </c>
      <c r="K26" s="1092">
        <f t="shared" si="68"/>
        <v>3828.1499999999996</v>
      </c>
      <c r="L26" s="1090">
        <f t="shared" si="68"/>
        <v>5325.4759999999997</v>
      </c>
      <c r="M26" s="1091">
        <f t="shared" si="68"/>
        <v>5325.4759999999997</v>
      </c>
      <c r="N26" s="1092">
        <f t="shared" si="68"/>
        <v>5325.4759999999997</v>
      </c>
      <c r="O26" s="1093">
        <f t="shared" si="68"/>
        <v>5325.4759999999997</v>
      </c>
      <c r="P26" s="1094">
        <f t="shared" si="68"/>
        <v>5325.4759999999997</v>
      </c>
      <c r="Q26" s="1094">
        <f t="shared" si="68"/>
        <v>5325.4759999999997</v>
      </c>
      <c r="R26" s="1093">
        <f t="shared" si="68"/>
        <v>5325.4759999999997</v>
      </c>
      <c r="S26" s="1094">
        <f t="shared" si="68"/>
        <v>5325.4759999999997</v>
      </c>
      <c r="T26" s="1092">
        <f t="shared" si="68"/>
        <v>5325.4759999999997</v>
      </c>
      <c r="U26" s="1093">
        <f t="shared" si="68"/>
        <v>5325.4759999999997</v>
      </c>
      <c r="V26" s="1094">
        <f t="shared" si="68"/>
        <v>5325.4759999999997</v>
      </c>
      <c r="W26" s="1092">
        <f t="shared" si="68"/>
        <v>5325.4759999999997</v>
      </c>
      <c r="X26" s="1093">
        <f t="shared" si="68"/>
        <v>5325.4759999999997</v>
      </c>
      <c r="Y26" s="1094">
        <f t="shared" si="68"/>
        <v>5325.4759999999997</v>
      </c>
      <c r="Z26" s="1092">
        <f t="shared" si="68"/>
        <v>5325.4759999999997</v>
      </c>
      <c r="AA26" s="1093">
        <f t="shared" si="68"/>
        <v>5325.4759999999997</v>
      </c>
      <c r="AB26" s="1094">
        <f t="shared" si="68"/>
        <v>5325.4759999999997</v>
      </c>
      <c r="AC26" s="1092">
        <f t="shared" si="68"/>
        <v>5325.4759999999997</v>
      </c>
      <c r="AD26" s="1093">
        <f t="shared" si="68"/>
        <v>5325.4759999999997</v>
      </c>
      <c r="AE26" s="1094">
        <f t="shared" si="68"/>
        <v>5325.4759999999997</v>
      </c>
      <c r="AF26" s="1092">
        <f t="shared" si="68"/>
        <v>5325.4759999999997</v>
      </c>
      <c r="AG26" s="1093">
        <f t="shared" si="68"/>
        <v>5325.4759999999997</v>
      </c>
      <c r="AH26" s="1094">
        <f t="shared" si="68"/>
        <v>5325.4759999999997</v>
      </c>
      <c r="AI26" s="1092">
        <f t="shared" si="68"/>
        <v>5325.4759999999997</v>
      </c>
      <c r="AJ26" s="1093">
        <f t="shared" si="68"/>
        <v>5325.4759999999997</v>
      </c>
      <c r="AK26" s="1094">
        <f t="shared" si="68"/>
        <v>5325.4759999999997</v>
      </c>
      <c r="AL26" s="1092">
        <f t="shared" si="68"/>
        <v>5325.4759999999997</v>
      </c>
      <c r="AM26" s="1090">
        <f t="shared" si="68"/>
        <v>5325.4759999999997</v>
      </c>
      <c r="AN26" s="1091">
        <f t="shared" si="68"/>
        <v>5325.4759999999997</v>
      </c>
      <c r="AO26" s="1092">
        <f t="shared" si="68"/>
        <v>5325.4759999999997</v>
      </c>
      <c r="AP26" s="1090">
        <f t="shared" si="68"/>
        <v>5325.4759999999997</v>
      </c>
      <c r="AQ26" s="1091">
        <f t="shared" si="68"/>
        <v>5325.4759999999997</v>
      </c>
      <c r="AR26" s="1094">
        <f t="shared" si="68"/>
        <v>5325.4759999999997</v>
      </c>
      <c r="AS26" s="1106">
        <f t="shared" si="68"/>
        <v>5325.4759999999997</v>
      </c>
      <c r="AT26" s="1107">
        <f t="shared" si="68"/>
        <v>5325.4759999999997</v>
      </c>
      <c r="AU26" s="1108">
        <f t="shared" si="68"/>
        <v>5325.4759999999997</v>
      </c>
      <c r="AV26" s="1075"/>
      <c r="AW26" s="1075"/>
      <c r="AX26" s="1075"/>
      <c r="AY26" s="1075"/>
      <c r="AZ26" s="1075"/>
      <c r="BA26" s="1075"/>
      <c r="BB26" s="1075"/>
      <c r="BC26" s="1075"/>
      <c r="BD26" s="1075"/>
      <c r="BE26" s="1075"/>
      <c r="BF26" s="1075"/>
      <c r="BG26" s="1075"/>
      <c r="BH26" s="1075"/>
      <c r="BI26" s="1075"/>
      <c r="BJ26" s="1075"/>
      <c r="BK26" s="1075"/>
      <c r="BL26" s="1075"/>
      <c r="BM26" s="1075"/>
      <c r="BN26" s="1075"/>
      <c r="BO26" s="1075"/>
      <c r="BP26" s="1075"/>
      <c r="BQ26" s="1075"/>
      <c r="BR26" s="1075"/>
      <c r="BS26" s="1075"/>
      <c r="BT26" s="1075"/>
      <c r="BU26" s="1075"/>
      <c r="BV26" s="1075"/>
      <c r="BW26" s="1075"/>
      <c r="BX26" s="1075"/>
      <c r="BY26" s="1075"/>
      <c r="BZ26" s="1075"/>
      <c r="CA26" s="1075"/>
      <c r="CB26" s="1075"/>
      <c r="CC26" s="1075"/>
      <c r="CD26" s="1075"/>
      <c r="CE26" s="1075"/>
      <c r="CF26" s="1075"/>
      <c r="CG26" s="1075"/>
      <c r="CH26" s="1075"/>
      <c r="CI26" s="1075"/>
      <c r="CJ26" s="1075"/>
      <c r="CK26" s="1075"/>
      <c r="CL26" s="1075"/>
      <c r="CM26" s="1075"/>
      <c r="CN26" s="1075"/>
      <c r="CO26" s="1075"/>
      <c r="CP26" s="1075"/>
      <c r="CQ26" s="1075"/>
      <c r="CR26" s="1075"/>
      <c r="CS26" s="1075"/>
      <c r="CT26" s="1075"/>
      <c r="CU26" s="1075"/>
      <c r="CV26" s="1075"/>
      <c r="CW26" s="1075"/>
      <c r="CX26" s="1075"/>
      <c r="CY26" s="1075"/>
      <c r="CZ26" s="1075"/>
      <c r="DA26" s="1075"/>
      <c r="DB26" s="1075"/>
      <c r="DC26" s="1075"/>
      <c r="DD26" s="1075"/>
      <c r="DE26" s="1075"/>
      <c r="DF26" s="1075"/>
      <c r="DG26" s="1075"/>
      <c r="DH26" s="1075"/>
      <c r="DI26" s="1075"/>
      <c r="DJ26" s="1075"/>
      <c r="DK26" s="1075"/>
      <c r="DL26" s="1075"/>
      <c r="DM26" s="1075"/>
      <c r="DN26" s="1075"/>
      <c r="DO26" s="1075"/>
      <c r="DP26" s="1075"/>
      <c r="DQ26" s="1075"/>
      <c r="DR26" s="1075"/>
      <c r="DS26" s="1075"/>
      <c r="DT26" s="1075"/>
      <c r="DU26" s="1075"/>
      <c r="DV26" s="1075"/>
      <c r="DW26" s="1075"/>
      <c r="DX26" s="1075"/>
      <c r="DY26" s="1075"/>
      <c r="DZ26" s="1075"/>
      <c r="EA26" s="1075"/>
      <c r="EB26" s="1075"/>
      <c r="EC26" s="1075"/>
      <c r="ED26" s="1075"/>
      <c r="EE26" s="1075"/>
      <c r="EF26" s="1075"/>
      <c r="EG26" s="1075"/>
      <c r="EH26" s="1075"/>
      <c r="EI26" s="1075"/>
      <c r="EJ26" s="1075"/>
      <c r="EK26" s="1075"/>
      <c r="EL26" s="1075"/>
      <c r="EM26" s="1075"/>
      <c r="EN26" s="1075"/>
      <c r="EO26" s="1075"/>
      <c r="EP26" s="1075"/>
      <c r="EQ26" s="1075"/>
      <c r="ER26" s="1075"/>
      <c r="ES26" s="1075"/>
      <c r="ET26" s="1075"/>
      <c r="EU26" s="1075"/>
      <c r="EV26" s="1075"/>
      <c r="EW26" s="1075"/>
      <c r="EX26" s="1075"/>
      <c r="EY26" s="1075"/>
      <c r="EZ26" s="1075"/>
      <c r="FA26" s="1075"/>
      <c r="FB26" s="1075"/>
      <c r="FC26" s="1075"/>
      <c r="FD26" s="1075"/>
      <c r="FE26" s="1075"/>
      <c r="FF26" s="1075"/>
      <c r="FG26" s="1075"/>
      <c r="FH26" s="1075"/>
      <c r="FI26" s="1075"/>
      <c r="FJ26" s="1075"/>
      <c r="FK26" s="1075"/>
      <c r="FL26" s="1075"/>
      <c r="FM26" s="1075"/>
      <c r="FN26" s="1075"/>
      <c r="FO26" s="1075"/>
      <c r="FP26" s="1075"/>
      <c r="FQ26" s="1075"/>
      <c r="FR26" s="1075"/>
      <c r="FS26" s="1075"/>
      <c r="FT26" s="1075"/>
      <c r="FU26" s="1075"/>
      <c r="FV26" s="1075"/>
      <c r="FW26" s="1075"/>
      <c r="FX26" s="1075"/>
      <c r="FY26" s="1075"/>
      <c r="FZ26" s="1075"/>
      <c r="GA26" s="1075"/>
      <c r="GB26" s="1075"/>
      <c r="GC26" s="1075"/>
      <c r="GD26" s="1075"/>
      <c r="GE26" s="1075"/>
      <c r="GF26" s="1075"/>
      <c r="GG26" s="1075"/>
      <c r="GH26" s="1075"/>
      <c r="GI26" s="1075"/>
      <c r="GJ26" s="1075"/>
      <c r="GK26" s="1075"/>
      <c r="GL26" s="1075"/>
      <c r="GM26" s="1075"/>
      <c r="GN26" s="1075"/>
      <c r="GO26" s="1075"/>
      <c r="GP26" s="1075"/>
      <c r="GQ26" s="1075"/>
      <c r="GR26" s="1075"/>
      <c r="GS26" s="1075"/>
      <c r="GT26" s="1075"/>
      <c r="GU26" s="1075"/>
      <c r="GV26" s="1075"/>
      <c r="GW26" s="1075"/>
      <c r="GX26" s="1075"/>
      <c r="GY26" s="1075"/>
      <c r="GZ26" s="1075"/>
      <c r="HA26" s="1075"/>
      <c r="HB26" s="1075"/>
      <c r="HC26" s="1075"/>
      <c r="HD26" s="1075"/>
      <c r="HE26" s="1075"/>
      <c r="HF26" s="1075"/>
      <c r="HG26" s="1075"/>
      <c r="HH26" s="1075"/>
      <c r="HI26" s="1075"/>
      <c r="HJ26" s="1075"/>
      <c r="HK26" s="1075"/>
      <c r="HL26" s="1075"/>
      <c r="HM26" s="1075"/>
      <c r="HN26" s="1075"/>
      <c r="HO26" s="1075"/>
      <c r="HP26" s="1075"/>
      <c r="HQ26" s="1075"/>
      <c r="HR26" s="1075"/>
      <c r="HS26" s="1075"/>
      <c r="HT26" s="1075"/>
      <c r="HU26" s="1075"/>
      <c r="HV26" s="1075"/>
      <c r="HW26" s="1075"/>
      <c r="HX26" s="1075"/>
      <c r="HY26" s="1075"/>
      <c r="HZ26" s="1075"/>
      <c r="IA26" s="1075"/>
      <c r="IB26" s="1075"/>
      <c r="IC26" s="1075"/>
      <c r="ID26" s="1075"/>
      <c r="IE26" s="1075"/>
      <c r="IF26" s="1075"/>
      <c r="IG26" s="1075"/>
      <c r="IH26" s="1075"/>
      <c r="II26" s="1075"/>
      <c r="IJ26" s="1075"/>
      <c r="IK26" s="1075"/>
      <c r="IL26" s="1075"/>
      <c r="IM26" s="1075"/>
      <c r="IN26" s="1075"/>
      <c r="IO26" s="1075"/>
      <c r="IP26" s="1075"/>
      <c r="IQ26" s="1075"/>
      <c r="IR26" s="1075"/>
      <c r="IS26" s="1075"/>
      <c r="IT26" s="1075"/>
      <c r="IU26" s="1075"/>
      <c r="IV26" s="1075"/>
      <c r="IW26" s="1075"/>
      <c r="IX26" s="1075"/>
      <c r="IY26" s="1075"/>
      <c r="IZ26" s="1075"/>
      <c r="JA26" s="1075"/>
      <c r="JB26" s="1075"/>
      <c r="JC26" s="1075"/>
      <c r="JD26" s="1075"/>
      <c r="JE26" s="1075"/>
      <c r="JF26" s="1075"/>
      <c r="JG26" s="1075"/>
      <c r="JH26" s="1075"/>
      <c r="JI26" s="1075"/>
      <c r="JJ26" s="1075"/>
      <c r="JK26" s="1075"/>
      <c r="JL26" s="1075"/>
      <c r="JM26" s="1075"/>
      <c r="JN26" s="1075"/>
      <c r="JO26" s="1075"/>
      <c r="JP26" s="1075"/>
      <c r="JQ26" s="1075"/>
      <c r="JR26" s="1075"/>
      <c r="JS26" s="1075"/>
      <c r="JT26" s="1075"/>
      <c r="JU26" s="1075"/>
      <c r="JV26" s="1075"/>
      <c r="JW26" s="1075"/>
      <c r="JX26" s="1075"/>
      <c r="JY26" s="1075"/>
      <c r="JZ26" s="1075"/>
      <c r="KA26" s="1075"/>
      <c r="KB26" s="1075"/>
      <c r="KC26" s="1075"/>
      <c r="KD26" s="1075"/>
      <c r="KE26" s="1075"/>
      <c r="KF26" s="1075"/>
      <c r="KG26" s="1075"/>
      <c r="KH26" s="1075"/>
      <c r="KI26" s="1075"/>
      <c r="KJ26" s="1075"/>
      <c r="KK26" s="1075"/>
      <c r="KL26" s="1075"/>
      <c r="KM26" s="1075"/>
      <c r="KN26" s="1075"/>
      <c r="KO26" s="1075"/>
      <c r="KP26" s="1075"/>
      <c r="KQ26" s="1075"/>
      <c r="KR26" s="1075"/>
      <c r="KS26" s="1075"/>
      <c r="KT26" s="1075"/>
      <c r="KU26" s="1075"/>
      <c r="KV26" s="1075"/>
      <c r="KW26" s="1075"/>
      <c r="KX26" s="1075"/>
      <c r="KY26" s="1075"/>
      <c r="KZ26" s="1075"/>
      <c r="LA26" s="1075"/>
      <c r="LB26" s="1075"/>
      <c r="LC26" s="1075"/>
      <c r="LD26" s="1075"/>
      <c r="LE26" s="1075"/>
      <c r="LF26" s="1075"/>
      <c r="LG26" s="1075"/>
      <c r="LH26" s="1075"/>
      <c r="LI26" s="1075"/>
      <c r="LJ26" s="1075"/>
      <c r="LK26" s="1075"/>
      <c r="LL26" s="1075"/>
      <c r="LM26" s="1075"/>
      <c r="LN26" s="1075"/>
      <c r="LO26" s="1075"/>
      <c r="LP26" s="1075"/>
      <c r="LQ26" s="1075"/>
    </row>
    <row r="27" spans="1:329" s="1239" customFormat="1">
      <c r="A27" s="1240"/>
      <c r="B27" s="1699" t="s">
        <v>57</v>
      </c>
      <c r="C27" s="1215" t="s">
        <v>58</v>
      </c>
      <c r="D27" s="1242">
        <v>0.60799999999999998</v>
      </c>
      <c r="E27" s="1114">
        <f t="shared" si="12"/>
        <v>0.60799999999999998</v>
      </c>
      <c r="F27" s="1243">
        <v>0.6</v>
      </c>
      <c r="G27" s="1244">
        <v>0.6</v>
      </c>
      <c r="H27" s="1245">
        <v>0.6</v>
      </c>
      <c r="I27" s="1246">
        <v>0.53</v>
      </c>
      <c r="J27" s="1244">
        <v>0.53</v>
      </c>
      <c r="K27" s="1247">
        <v>0.53</v>
      </c>
      <c r="L27" s="1246">
        <f>I27</f>
        <v>0.53</v>
      </c>
      <c r="M27" s="1244">
        <f t="shared" ref="M27:N28" si="69">J27</f>
        <v>0.53</v>
      </c>
      <c r="N27" s="1247">
        <f t="shared" si="69"/>
        <v>0.53</v>
      </c>
      <c r="O27" s="1243">
        <f>L27</f>
        <v>0.53</v>
      </c>
      <c r="P27" s="1248">
        <f t="shared" ref="P27:Q28" si="70">M27</f>
        <v>0.53</v>
      </c>
      <c r="Q27" s="1248">
        <f t="shared" si="70"/>
        <v>0.53</v>
      </c>
      <c r="R27" s="1243">
        <f>O27</f>
        <v>0.53</v>
      </c>
      <c r="S27" s="1248">
        <f t="shared" ref="S27:T28" si="71">P27</f>
        <v>0.53</v>
      </c>
      <c r="T27" s="1247">
        <f t="shared" si="71"/>
        <v>0.53</v>
      </c>
      <c r="U27" s="1243">
        <f>R27</f>
        <v>0.53</v>
      </c>
      <c r="V27" s="1248">
        <f t="shared" ref="V27:W28" si="72">S27</f>
        <v>0.53</v>
      </c>
      <c r="W27" s="1247">
        <f t="shared" si="72"/>
        <v>0.53</v>
      </c>
      <c r="X27" s="1243">
        <f>U27</f>
        <v>0.53</v>
      </c>
      <c r="Y27" s="1248">
        <f t="shared" ref="Y27:Z28" si="73">V27</f>
        <v>0.53</v>
      </c>
      <c r="Z27" s="1247">
        <f t="shared" si="73"/>
        <v>0.53</v>
      </c>
      <c r="AA27" s="1243">
        <f>X27</f>
        <v>0.53</v>
      </c>
      <c r="AB27" s="1248">
        <f t="shared" ref="AB27:AC28" si="74">Y27</f>
        <v>0.53</v>
      </c>
      <c r="AC27" s="1247">
        <f t="shared" si="74"/>
        <v>0.53</v>
      </c>
      <c r="AD27" s="1243">
        <f>AA27</f>
        <v>0.53</v>
      </c>
      <c r="AE27" s="1248">
        <f t="shared" ref="AE27:AF28" si="75">AB27</f>
        <v>0.53</v>
      </c>
      <c r="AF27" s="1247">
        <f t="shared" si="75"/>
        <v>0.53</v>
      </c>
      <c r="AG27" s="1243">
        <f>AD27</f>
        <v>0.53</v>
      </c>
      <c r="AH27" s="1248">
        <f t="shared" ref="AH27:AI28" si="76">AE27</f>
        <v>0.53</v>
      </c>
      <c r="AI27" s="1247">
        <f t="shared" si="76"/>
        <v>0.53</v>
      </c>
      <c r="AJ27" s="1243">
        <f>AG27</f>
        <v>0.53</v>
      </c>
      <c r="AK27" s="1248">
        <f t="shared" ref="AK27:AL28" si="77">AH27</f>
        <v>0.53</v>
      </c>
      <c r="AL27" s="1247">
        <f t="shared" si="77"/>
        <v>0.53</v>
      </c>
      <c r="AM27" s="1246">
        <f>AJ27</f>
        <v>0.53</v>
      </c>
      <c r="AN27" s="1244">
        <f t="shared" ref="AN27:AO28" si="78">AK27</f>
        <v>0.53</v>
      </c>
      <c r="AO27" s="1247">
        <f t="shared" si="78"/>
        <v>0.53</v>
      </c>
      <c r="AP27" s="1246">
        <f>AM27</f>
        <v>0.53</v>
      </c>
      <c r="AQ27" s="1244">
        <f t="shared" ref="AQ27:AR28" si="79">AN27</f>
        <v>0.53</v>
      </c>
      <c r="AR27" s="1248">
        <f t="shared" si="79"/>
        <v>0.53</v>
      </c>
      <c r="AS27" s="1249">
        <f>AP27</f>
        <v>0.53</v>
      </c>
      <c r="AT27" s="1250">
        <f t="shared" ref="AT27:AU28" si="80">AQ27</f>
        <v>0.53</v>
      </c>
      <c r="AU27" s="1251">
        <f t="shared" si="80"/>
        <v>0.53</v>
      </c>
      <c r="AV27" s="1075"/>
      <c r="AW27" s="1075"/>
      <c r="AX27" s="1075"/>
      <c r="AY27" s="1075"/>
      <c r="AZ27" s="1075"/>
      <c r="BA27" s="1075"/>
      <c r="BB27" s="1075"/>
      <c r="BC27" s="1075"/>
      <c r="BD27" s="1075"/>
      <c r="BE27" s="1075"/>
      <c r="BF27" s="1075"/>
      <c r="BG27" s="1075"/>
      <c r="BH27" s="1075"/>
      <c r="BI27" s="1075"/>
      <c r="BJ27" s="1075"/>
      <c r="BK27" s="1075"/>
      <c r="BL27" s="1075"/>
      <c r="BM27" s="1075"/>
      <c r="BN27" s="1075"/>
      <c r="BO27" s="1075"/>
      <c r="BP27" s="1075"/>
      <c r="BQ27" s="1075"/>
      <c r="BR27" s="1075"/>
      <c r="BS27" s="1075"/>
      <c r="BT27" s="1075"/>
      <c r="BU27" s="1075"/>
      <c r="BV27" s="1075"/>
      <c r="BW27" s="1075"/>
      <c r="BX27" s="1075"/>
      <c r="BY27" s="1075"/>
      <c r="BZ27" s="1075"/>
      <c r="CA27" s="1075"/>
      <c r="CB27" s="1075"/>
      <c r="CC27" s="1075"/>
      <c r="CD27" s="1075"/>
      <c r="CE27" s="1075"/>
      <c r="CF27" s="1075"/>
      <c r="CG27" s="1075"/>
      <c r="CH27" s="1075"/>
      <c r="CI27" s="1075"/>
      <c r="CJ27" s="1075"/>
      <c r="CK27" s="1075"/>
      <c r="CL27" s="1075"/>
      <c r="CM27" s="1075"/>
      <c r="CN27" s="1075"/>
      <c r="CO27" s="1075"/>
      <c r="CP27" s="1075"/>
      <c r="CQ27" s="1075"/>
      <c r="CR27" s="1075"/>
      <c r="CS27" s="1075"/>
      <c r="CT27" s="1075"/>
      <c r="CU27" s="1075"/>
      <c r="CV27" s="1075"/>
      <c r="CW27" s="1075"/>
      <c r="CX27" s="1075"/>
      <c r="CY27" s="1075"/>
      <c r="CZ27" s="1075"/>
      <c r="DA27" s="1075"/>
      <c r="DB27" s="1075"/>
      <c r="DC27" s="1075"/>
      <c r="DD27" s="1075"/>
      <c r="DE27" s="1075"/>
      <c r="DF27" s="1075"/>
      <c r="DG27" s="1075"/>
      <c r="DH27" s="1075"/>
      <c r="DI27" s="1075"/>
      <c r="DJ27" s="1075"/>
      <c r="DK27" s="1075"/>
      <c r="DL27" s="1075"/>
      <c r="DM27" s="1075"/>
      <c r="DN27" s="1075"/>
      <c r="DO27" s="1075"/>
      <c r="DP27" s="1075"/>
      <c r="DQ27" s="1075"/>
      <c r="DR27" s="1075"/>
      <c r="DS27" s="1075"/>
      <c r="DT27" s="1075"/>
      <c r="DU27" s="1075"/>
      <c r="DV27" s="1075"/>
      <c r="DW27" s="1075"/>
      <c r="DX27" s="1075"/>
      <c r="DY27" s="1075"/>
      <c r="DZ27" s="1075"/>
      <c r="EA27" s="1075"/>
      <c r="EB27" s="1075"/>
      <c r="EC27" s="1075"/>
      <c r="ED27" s="1075"/>
      <c r="EE27" s="1075"/>
      <c r="EF27" s="1075"/>
      <c r="EG27" s="1075"/>
      <c r="EH27" s="1075"/>
      <c r="EI27" s="1075"/>
      <c r="EJ27" s="1075"/>
      <c r="EK27" s="1075"/>
      <c r="EL27" s="1075"/>
      <c r="EM27" s="1075"/>
      <c r="EN27" s="1075"/>
      <c r="EO27" s="1075"/>
      <c r="EP27" s="1075"/>
      <c r="EQ27" s="1075"/>
      <c r="ER27" s="1075"/>
      <c r="ES27" s="1075"/>
      <c r="ET27" s="1075"/>
      <c r="EU27" s="1075"/>
      <c r="EV27" s="1075"/>
      <c r="EW27" s="1075"/>
      <c r="EX27" s="1075"/>
      <c r="EY27" s="1075"/>
      <c r="EZ27" s="1075"/>
      <c r="FA27" s="1075"/>
      <c r="FB27" s="1075"/>
      <c r="FC27" s="1075"/>
      <c r="FD27" s="1075"/>
      <c r="FE27" s="1075"/>
      <c r="FF27" s="1075"/>
      <c r="FG27" s="1075"/>
      <c r="FH27" s="1075"/>
      <c r="FI27" s="1075"/>
      <c r="FJ27" s="1075"/>
      <c r="FK27" s="1075"/>
      <c r="FL27" s="1075"/>
      <c r="FM27" s="1075"/>
      <c r="FN27" s="1075"/>
      <c r="FO27" s="1075"/>
      <c r="FP27" s="1075"/>
      <c r="FQ27" s="1075"/>
      <c r="FR27" s="1075"/>
      <c r="FS27" s="1075"/>
      <c r="FT27" s="1075"/>
      <c r="FU27" s="1075"/>
      <c r="FV27" s="1075"/>
      <c r="FW27" s="1075"/>
      <c r="FX27" s="1075"/>
      <c r="FY27" s="1075"/>
      <c r="FZ27" s="1075"/>
      <c r="GA27" s="1075"/>
      <c r="GB27" s="1075"/>
      <c r="GC27" s="1075"/>
      <c r="GD27" s="1075"/>
      <c r="GE27" s="1075"/>
      <c r="GF27" s="1075"/>
      <c r="GG27" s="1075"/>
      <c r="GH27" s="1075"/>
      <c r="GI27" s="1075"/>
      <c r="GJ27" s="1075"/>
      <c r="GK27" s="1075"/>
      <c r="GL27" s="1075"/>
      <c r="GM27" s="1075"/>
      <c r="GN27" s="1075"/>
      <c r="GO27" s="1075"/>
      <c r="GP27" s="1075"/>
      <c r="GQ27" s="1075"/>
      <c r="GR27" s="1075"/>
      <c r="GS27" s="1075"/>
      <c r="GT27" s="1075"/>
      <c r="GU27" s="1075"/>
      <c r="GV27" s="1075"/>
      <c r="GW27" s="1075"/>
      <c r="GX27" s="1075"/>
      <c r="GY27" s="1075"/>
      <c r="GZ27" s="1075"/>
      <c r="HA27" s="1075"/>
      <c r="HB27" s="1075"/>
      <c r="HC27" s="1075"/>
      <c r="HD27" s="1075"/>
      <c r="HE27" s="1075"/>
      <c r="HF27" s="1075"/>
      <c r="HG27" s="1075"/>
      <c r="HH27" s="1075"/>
      <c r="HI27" s="1075"/>
      <c r="HJ27" s="1075"/>
      <c r="HK27" s="1075"/>
      <c r="HL27" s="1075"/>
      <c r="HM27" s="1075"/>
      <c r="HN27" s="1075"/>
      <c r="HO27" s="1075"/>
      <c r="HP27" s="1075"/>
      <c r="HQ27" s="1075"/>
      <c r="HR27" s="1075"/>
      <c r="HS27" s="1075"/>
      <c r="HT27" s="1075"/>
      <c r="HU27" s="1075"/>
      <c r="HV27" s="1075"/>
      <c r="HW27" s="1075"/>
      <c r="HX27" s="1075"/>
      <c r="HY27" s="1075"/>
      <c r="HZ27" s="1075"/>
      <c r="IA27" s="1075"/>
      <c r="IB27" s="1075"/>
      <c r="IC27" s="1075"/>
      <c r="ID27" s="1075"/>
      <c r="IE27" s="1075"/>
      <c r="IF27" s="1075"/>
      <c r="IG27" s="1075"/>
      <c r="IH27" s="1075"/>
      <c r="II27" s="1075"/>
      <c r="IJ27" s="1075"/>
      <c r="IK27" s="1075"/>
      <c r="IL27" s="1075"/>
      <c r="IM27" s="1075"/>
      <c r="IN27" s="1075"/>
      <c r="IO27" s="1075"/>
      <c r="IP27" s="1075"/>
      <c r="IQ27" s="1075"/>
      <c r="IR27" s="1075"/>
      <c r="IS27" s="1075"/>
      <c r="IT27" s="1075"/>
      <c r="IU27" s="1075"/>
      <c r="IV27" s="1075"/>
      <c r="IW27" s="1075"/>
      <c r="IX27" s="1075"/>
      <c r="IY27" s="1075"/>
      <c r="IZ27" s="1075"/>
      <c r="JA27" s="1075"/>
      <c r="JB27" s="1075"/>
      <c r="JC27" s="1075"/>
      <c r="JD27" s="1075"/>
      <c r="JE27" s="1075"/>
      <c r="JF27" s="1075"/>
      <c r="JG27" s="1075"/>
      <c r="JH27" s="1075"/>
      <c r="JI27" s="1075"/>
      <c r="JJ27" s="1075"/>
      <c r="JK27" s="1075"/>
      <c r="JL27" s="1075"/>
      <c r="JM27" s="1075"/>
      <c r="JN27" s="1075"/>
      <c r="JO27" s="1075"/>
      <c r="JP27" s="1075"/>
      <c r="JQ27" s="1075"/>
      <c r="JR27" s="1075"/>
      <c r="JS27" s="1075"/>
      <c r="JT27" s="1075"/>
      <c r="JU27" s="1075"/>
      <c r="JV27" s="1075"/>
      <c r="JW27" s="1075"/>
      <c r="JX27" s="1075"/>
      <c r="JY27" s="1075"/>
      <c r="JZ27" s="1075"/>
      <c r="KA27" s="1075"/>
      <c r="KB27" s="1075"/>
      <c r="KC27" s="1075"/>
      <c r="KD27" s="1075"/>
      <c r="KE27" s="1075"/>
      <c r="KF27" s="1075"/>
      <c r="KG27" s="1075"/>
      <c r="KH27" s="1075"/>
      <c r="KI27" s="1075"/>
      <c r="KJ27" s="1075"/>
      <c r="KK27" s="1075"/>
      <c r="KL27" s="1075"/>
      <c r="KM27" s="1075"/>
      <c r="KN27" s="1075"/>
      <c r="KO27" s="1075"/>
      <c r="KP27" s="1075"/>
      <c r="KQ27" s="1075"/>
      <c r="KR27" s="1075"/>
      <c r="KS27" s="1075"/>
      <c r="KT27" s="1075"/>
      <c r="KU27" s="1075"/>
      <c r="KV27" s="1075"/>
      <c r="KW27" s="1075"/>
      <c r="KX27" s="1075"/>
      <c r="KY27" s="1075"/>
      <c r="KZ27" s="1075"/>
      <c r="LA27" s="1075"/>
      <c r="LB27" s="1075"/>
      <c r="LC27" s="1075"/>
      <c r="LD27" s="1075"/>
      <c r="LE27" s="1075"/>
      <c r="LF27" s="1075"/>
      <c r="LG27" s="1075"/>
      <c r="LH27" s="1075"/>
      <c r="LI27" s="1075"/>
      <c r="LJ27" s="1075"/>
      <c r="LK27" s="1075"/>
      <c r="LL27" s="1075"/>
      <c r="LM27" s="1075"/>
      <c r="LN27" s="1075"/>
      <c r="LO27" s="1075"/>
      <c r="LP27" s="1075"/>
      <c r="LQ27" s="1075"/>
    </row>
    <row r="28" spans="1:329" s="1239" customFormat="1">
      <c r="A28" s="1240"/>
      <c r="B28" s="1700"/>
      <c r="C28" s="1215" t="s">
        <v>58</v>
      </c>
      <c r="D28" s="1242">
        <v>0.39200000000000002</v>
      </c>
      <c r="E28" s="1114">
        <f t="shared" si="12"/>
        <v>0.39200000000000002</v>
      </c>
      <c r="F28" s="1243">
        <v>0.4</v>
      </c>
      <c r="G28" s="1244">
        <v>0.4</v>
      </c>
      <c r="H28" s="1245">
        <v>0.4</v>
      </c>
      <c r="I28" s="1246">
        <v>0.47</v>
      </c>
      <c r="J28" s="1244">
        <v>0.47</v>
      </c>
      <c r="K28" s="1247">
        <v>0.47</v>
      </c>
      <c r="L28" s="1246">
        <f>I28</f>
        <v>0.47</v>
      </c>
      <c r="M28" s="1244">
        <f t="shared" si="69"/>
        <v>0.47</v>
      </c>
      <c r="N28" s="1247">
        <f t="shared" si="69"/>
        <v>0.47</v>
      </c>
      <c r="O28" s="1243">
        <f>L28</f>
        <v>0.47</v>
      </c>
      <c r="P28" s="1248">
        <f t="shared" si="70"/>
        <v>0.47</v>
      </c>
      <c r="Q28" s="1248">
        <f t="shared" si="70"/>
        <v>0.47</v>
      </c>
      <c r="R28" s="1243">
        <f>O28</f>
        <v>0.47</v>
      </c>
      <c r="S28" s="1248">
        <f t="shared" si="71"/>
        <v>0.47</v>
      </c>
      <c r="T28" s="1247">
        <f t="shared" si="71"/>
        <v>0.47</v>
      </c>
      <c r="U28" s="1243">
        <f>R28</f>
        <v>0.47</v>
      </c>
      <c r="V28" s="1248">
        <f t="shared" si="72"/>
        <v>0.47</v>
      </c>
      <c r="W28" s="1247">
        <f t="shared" si="72"/>
        <v>0.47</v>
      </c>
      <c r="X28" s="1243">
        <f>U28</f>
        <v>0.47</v>
      </c>
      <c r="Y28" s="1248">
        <f t="shared" si="73"/>
        <v>0.47</v>
      </c>
      <c r="Z28" s="1247">
        <f t="shared" si="73"/>
        <v>0.47</v>
      </c>
      <c r="AA28" s="1243">
        <f>X28</f>
        <v>0.47</v>
      </c>
      <c r="AB28" s="1248">
        <f t="shared" si="74"/>
        <v>0.47</v>
      </c>
      <c r="AC28" s="1247">
        <f t="shared" si="74"/>
        <v>0.47</v>
      </c>
      <c r="AD28" s="1243">
        <f>AA28</f>
        <v>0.47</v>
      </c>
      <c r="AE28" s="1248">
        <f t="shared" si="75"/>
        <v>0.47</v>
      </c>
      <c r="AF28" s="1247">
        <f t="shared" si="75"/>
        <v>0.47</v>
      </c>
      <c r="AG28" s="1243">
        <f>AD28</f>
        <v>0.47</v>
      </c>
      <c r="AH28" s="1248">
        <f t="shared" si="76"/>
        <v>0.47</v>
      </c>
      <c r="AI28" s="1247">
        <f t="shared" si="76"/>
        <v>0.47</v>
      </c>
      <c r="AJ28" s="1243">
        <f>AG28</f>
        <v>0.47</v>
      </c>
      <c r="AK28" s="1248">
        <f t="shared" si="77"/>
        <v>0.47</v>
      </c>
      <c r="AL28" s="1247">
        <f t="shared" si="77"/>
        <v>0.47</v>
      </c>
      <c r="AM28" s="1246">
        <f>AJ28</f>
        <v>0.47</v>
      </c>
      <c r="AN28" s="1244">
        <f t="shared" si="78"/>
        <v>0.47</v>
      </c>
      <c r="AO28" s="1247">
        <f t="shared" si="78"/>
        <v>0.47</v>
      </c>
      <c r="AP28" s="1246">
        <f>AM28</f>
        <v>0.47</v>
      </c>
      <c r="AQ28" s="1244">
        <f t="shared" si="79"/>
        <v>0.47</v>
      </c>
      <c r="AR28" s="1248">
        <f t="shared" si="79"/>
        <v>0.47</v>
      </c>
      <c r="AS28" s="1249">
        <f>AP28</f>
        <v>0.47</v>
      </c>
      <c r="AT28" s="1250">
        <f t="shared" si="80"/>
        <v>0.47</v>
      </c>
      <c r="AU28" s="1251">
        <f t="shared" si="80"/>
        <v>0.47</v>
      </c>
      <c r="AV28" s="1075"/>
      <c r="AW28" s="1075"/>
      <c r="AX28" s="1075"/>
      <c r="AY28" s="1075"/>
      <c r="AZ28" s="1075"/>
      <c r="BA28" s="1075"/>
      <c r="BB28" s="1075"/>
      <c r="BC28" s="1075"/>
      <c r="BD28" s="1075"/>
      <c r="BE28" s="1075"/>
      <c r="BF28" s="1075"/>
      <c r="BG28" s="1075"/>
      <c r="BH28" s="1075"/>
      <c r="BI28" s="1075"/>
      <c r="BJ28" s="1075"/>
      <c r="BK28" s="1075"/>
      <c r="BL28" s="1075"/>
      <c r="BM28" s="1075"/>
      <c r="BN28" s="1075"/>
      <c r="BO28" s="1075"/>
      <c r="BP28" s="1075"/>
      <c r="BQ28" s="1075"/>
      <c r="BR28" s="1075"/>
      <c r="BS28" s="1075"/>
      <c r="BT28" s="1075"/>
      <c r="BU28" s="1075"/>
      <c r="BV28" s="1075"/>
      <c r="BW28" s="1075"/>
      <c r="BX28" s="1075"/>
      <c r="BY28" s="1075"/>
      <c r="BZ28" s="1075"/>
      <c r="CA28" s="1075"/>
      <c r="CB28" s="1075"/>
      <c r="CC28" s="1075"/>
      <c r="CD28" s="1075"/>
      <c r="CE28" s="1075"/>
      <c r="CF28" s="1075"/>
      <c r="CG28" s="1075"/>
      <c r="CH28" s="1075"/>
      <c r="CI28" s="1075"/>
      <c r="CJ28" s="1075"/>
      <c r="CK28" s="1075"/>
      <c r="CL28" s="1075"/>
      <c r="CM28" s="1075"/>
      <c r="CN28" s="1075"/>
      <c r="CO28" s="1075"/>
      <c r="CP28" s="1075"/>
      <c r="CQ28" s="1075"/>
      <c r="CR28" s="1075"/>
      <c r="CS28" s="1075"/>
      <c r="CT28" s="1075"/>
      <c r="CU28" s="1075"/>
      <c r="CV28" s="1075"/>
      <c r="CW28" s="1075"/>
      <c r="CX28" s="1075"/>
      <c r="CY28" s="1075"/>
      <c r="CZ28" s="1075"/>
      <c r="DA28" s="1075"/>
      <c r="DB28" s="1075"/>
      <c r="DC28" s="1075"/>
      <c r="DD28" s="1075"/>
      <c r="DE28" s="1075"/>
      <c r="DF28" s="1075"/>
      <c r="DG28" s="1075"/>
      <c r="DH28" s="1075"/>
      <c r="DI28" s="1075"/>
      <c r="DJ28" s="1075"/>
      <c r="DK28" s="1075"/>
      <c r="DL28" s="1075"/>
      <c r="DM28" s="1075"/>
      <c r="DN28" s="1075"/>
      <c r="DO28" s="1075"/>
      <c r="DP28" s="1075"/>
      <c r="DQ28" s="1075"/>
      <c r="DR28" s="1075"/>
      <c r="DS28" s="1075"/>
      <c r="DT28" s="1075"/>
      <c r="DU28" s="1075"/>
      <c r="DV28" s="1075"/>
      <c r="DW28" s="1075"/>
      <c r="DX28" s="1075"/>
      <c r="DY28" s="1075"/>
      <c r="DZ28" s="1075"/>
      <c r="EA28" s="1075"/>
      <c r="EB28" s="1075"/>
      <c r="EC28" s="1075"/>
      <c r="ED28" s="1075"/>
      <c r="EE28" s="1075"/>
      <c r="EF28" s="1075"/>
      <c r="EG28" s="1075"/>
      <c r="EH28" s="1075"/>
      <c r="EI28" s="1075"/>
      <c r="EJ28" s="1075"/>
      <c r="EK28" s="1075"/>
      <c r="EL28" s="1075"/>
      <c r="EM28" s="1075"/>
      <c r="EN28" s="1075"/>
      <c r="EO28" s="1075"/>
      <c r="EP28" s="1075"/>
      <c r="EQ28" s="1075"/>
      <c r="ER28" s="1075"/>
      <c r="ES28" s="1075"/>
      <c r="ET28" s="1075"/>
      <c r="EU28" s="1075"/>
      <c r="EV28" s="1075"/>
      <c r="EW28" s="1075"/>
      <c r="EX28" s="1075"/>
      <c r="EY28" s="1075"/>
      <c r="EZ28" s="1075"/>
      <c r="FA28" s="1075"/>
      <c r="FB28" s="1075"/>
      <c r="FC28" s="1075"/>
      <c r="FD28" s="1075"/>
      <c r="FE28" s="1075"/>
      <c r="FF28" s="1075"/>
      <c r="FG28" s="1075"/>
      <c r="FH28" s="1075"/>
      <c r="FI28" s="1075"/>
      <c r="FJ28" s="1075"/>
      <c r="FK28" s="1075"/>
      <c r="FL28" s="1075"/>
      <c r="FM28" s="1075"/>
      <c r="FN28" s="1075"/>
      <c r="FO28" s="1075"/>
      <c r="FP28" s="1075"/>
      <c r="FQ28" s="1075"/>
      <c r="FR28" s="1075"/>
      <c r="FS28" s="1075"/>
      <c r="FT28" s="1075"/>
      <c r="FU28" s="1075"/>
      <c r="FV28" s="1075"/>
      <c r="FW28" s="1075"/>
      <c r="FX28" s="1075"/>
      <c r="FY28" s="1075"/>
      <c r="FZ28" s="1075"/>
      <c r="GA28" s="1075"/>
      <c r="GB28" s="1075"/>
      <c r="GC28" s="1075"/>
      <c r="GD28" s="1075"/>
      <c r="GE28" s="1075"/>
      <c r="GF28" s="1075"/>
      <c r="GG28" s="1075"/>
      <c r="GH28" s="1075"/>
      <c r="GI28" s="1075"/>
      <c r="GJ28" s="1075"/>
      <c r="GK28" s="1075"/>
      <c r="GL28" s="1075"/>
      <c r="GM28" s="1075"/>
      <c r="GN28" s="1075"/>
      <c r="GO28" s="1075"/>
      <c r="GP28" s="1075"/>
      <c r="GQ28" s="1075"/>
      <c r="GR28" s="1075"/>
      <c r="GS28" s="1075"/>
      <c r="GT28" s="1075"/>
      <c r="GU28" s="1075"/>
      <c r="GV28" s="1075"/>
      <c r="GW28" s="1075"/>
      <c r="GX28" s="1075"/>
      <c r="GY28" s="1075"/>
      <c r="GZ28" s="1075"/>
      <c r="HA28" s="1075"/>
      <c r="HB28" s="1075"/>
      <c r="HC28" s="1075"/>
      <c r="HD28" s="1075"/>
      <c r="HE28" s="1075"/>
      <c r="HF28" s="1075"/>
      <c r="HG28" s="1075"/>
      <c r="HH28" s="1075"/>
      <c r="HI28" s="1075"/>
      <c r="HJ28" s="1075"/>
      <c r="HK28" s="1075"/>
      <c r="HL28" s="1075"/>
      <c r="HM28" s="1075"/>
      <c r="HN28" s="1075"/>
      <c r="HO28" s="1075"/>
      <c r="HP28" s="1075"/>
      <c r="HQ28" s="1075"/>
      <c r="HR28" s="1075"/>
      <c r="HS28" s="1075"/>
      <c r="HT28" s="1075"/>
      <c r="HU28" s="1075"/>
      <c r="HV28" s="1075"/>
      <c r="HW28" s="1075"/>
      <c r="HX28" s="1075"/>
      <c r="HY28" s="1075"/>
      <c r="HZ28" s="1075"/>
      <c r="IA28" s="1075"/>
      <c r="IB28" s="1075"/>
      <c r="IC28" s="1075"/>
      <c r="ID28" s="1075"/>
      <c r="IE28" s="1075"/>
      <c r="IF28" s="1075"/>
      <c r="IG28" s="1075"/>
      <c r="IH28" s="1075"/>
      <c r="II28" s="1075"/>
      <c r="IJ28" s="1075"/>
      <c r="IK28" s="1075"/>
      <c r="IL28" s="1075"/>
      <c r="IM28" s="1075"/>
      <c r="IN28" s="1075"/>
      <c r="IO28" s="1075"/>
      <c r="IP28" s="1075"/>
      <c r="IQ28" s="1075"/>
      <c r="IR28" s="1075"/>
      <c r="IS28" s="1075"/>
      <c r="IT28" s="1075"/>
      <c r="IU28" s="1075"/>
      <c r="IV28" s="1075"/>
      <c r="IW28" s="1075"/>
      <c r="IX28" s="1075"/>
      <c r="IY28" s="1075"/>
      <c r="IZ28" s="1075"/>
      <c r="JA28" s="1075"/>
      <c r="JB28" s="1075"/>
      <c r="JC28" s="1075"/>
      <c r="JD28" s="1075"/>
      <c r="JE28" s="1075"/>
      <c r="JF28" s="1075"/>
      <c r="JG28" s="1075"/>
      <c r="JH28" s="1075"/>
      <c r="JI28" s="1075"/>
      <c r="JJ28" s="1075"/>
      <c r="JK28" s="1075"/>
      <c r="JL28" s="1075"/>
      <c r="JM28" s="1075"/>
      <c r="JN28" s="1075"/>
      <c r="JO28" s="1075"/>
      <c r="JP28" s="1075"/>
      <c r="JQ28" s="1075"/>
      <c r="JR28" s="1075"/>
      <c r="JS28" s="1075"/>
      <c r="JT28" s="1075"/>
      <c r="JU28" s="1075"/>
      <c r="JV28" s="1075"/>
      <c r="JW28" s="1075"/>
      <c r="JX28" s="1075"/>
      <c r="JY28" s="1075"/>
      <c r="JZ28" s="1075"/>
      <c r="KA28" s="1075"/>
      <c r="KB28" s="1075"/>
      <c r="KC28" s="1075"/>
      <c r="KD28" s="1075"/>
      <c r="KE28" s="1075"/>
      <c r="KF28" s="1075"/>
      <c r="KG28" s="1075"/>
      <c r="KH28" s="1075"/>
      <c r="KI28" s="1075"/>
      <c r="KJ28" s="1075"/>
      <c r="KK28" s="1075"/>
      <c r="KL28" s="1075"/>
      <c r="KM28" s="1075"/>
      <c r="KN28" s="1075"/>
      <c r="KO28" s="1075"/>
      <c r="KP28" s="1075"/>
      <c r="KQ28" s="1075"/>
      <c r="KR28" s="1075"/>
      <c r="KS28" s="1075"/>
      <c r="KT28" s="1075"/>
      <c r="KU28" s="1075"/>
      <c r="KV28" s="1075"/>
      <c r="KW28" s="1075"/>
      <c r="KX28" s="1075"/>
      <c r="KY28" s="1075"/>
      <c r="KZ28" s="1075"/>
      <c r="LA28" s="1075"/>
      <c r="LB28" s="1075"/>
      <c r="LC28" s="1075"/>
      <c r="LD28" s="1075"/>
      <c r="LE28" s="1075"/>
      <c r="LF28" s="1075"/>
      <c r="LG28" s="1075"/>
      <c r="LH28" s="1075"/>
      <c r="LI28" s="1075"/>
      <c r="LJ28" s="1075"/>
      <c r="LK28" s="1075"/>
      <c r="LL28" s="1075"/>
      <c r="LM28" s="1075"/>
      <c r="LN28" s="1075"/>
      <c r="LO28" s="1075"/>
      <c r="LP28" s="1075"/>
      <c r="LQ28" s="1075"/>
    </row>
    <row r="29" spans="1:329" s="1252" customFormat="1" ht="14.25">
      <c r="A29" s="1696" t="s">
        <v>59</v>
      </c>
      <c r="B29" s="1697"/>
      <c r="C29" s="1698"/>
      <c r="D29" s="1099" t="e">
        <f>D32/D10*1000</f>
        <v>#REF!</v>
      </c>
      <c r="E29" s="1236"/>
      <c r="F29" s="1098"/>
      <c r="G29" s="1099"/>
      <c r="H29" s="1102"/>
      <c r="I29" s="1098"/>
      <c r="J29" s="1099"/>
      <c r="K29" s="1100"/>
      <c r="L29" s="1098"/>
      <c r="M29" s="1099"/>
      <c r="N29" s="1100"/>
      <c r="O29" s="1101"/>
      <c r="P29" s="1102"/>
      <c r="Q29" s="1102"/>
      <c r="R29" s="1101"/>
      <c r="S29" s="1102"/>
      <c r="T29" s="1100"/>
      <c r="U29" s="1101"/>
      <c r="V29" s="1102"/>
      <c r="W29" s="1100"/>
      <c r="X29" s="1101"/>
      <c r="Y29" s="1102"/>
      <c r="Z29" s="1100"/>
      <c r="AA29" s="1101"/>
      <c r="AB29" s="1102"/>
      <c r="AC29" s="1100"/>
      <c r="AD29" s="1101"/>
      <c r="AE29" s="1102"/>
      <c r="AF29" s="1100"/>
      <c r="AG29" s="1101"/>
      <c r="AH29" s="1102"/>
      <c r="AI29" s="1100"/>
      <c r="AJ29" s="1101"/>
      <c r="AK29" s="1102"/>
      <c r="AL29" s="1100"/>
      <c r="AM29" s="1098"/>
      <c r="AN29" s="1099"/>
      <c r="AO29" s="1100"/>
      <c r="AP29" s="1098"/>
      <c r="AQ29" s="1099"/>
      <c r="AR29" s="1102"/>
      <c r="AS29" s="1103"/>
      <c r="AT29" s="1104"/>
      <c r="AU29" s="1105"/>
      <c r="AV29" s="1077"/>
      <c r="AW29" s="1077"/>
      <c r="AX29" s="1077"/>
      <c r="AY29" s="1077"/>
      <c r="AZ29" s="1077"/>
      <c r="BA29" s="1077"/>
      <c r="BB29" s="1077"/>
      <c r="BC29" s="1077"/>
      <c r="BD29" s="1077"/>
      <c r="BE29" s="1077"/>
      <c r="BF29" s="1077"/>
      <c r="BG29" s="1077"/>
      <c r="BH29" s="1077"/>
      <c r="BI29" s="1077"/>
      <c r="BJ29" s="1077"/>
      <c r="BK29" s="1077"/>
      <c r="BL29" s="1077"/>
      <c r="BM29" s="1077"/>
      <c r="BN29" s="1077"/>
      <c r="BO29" s="1077"/>
      <c r="BP29" s="1077"/>
      <c r="BQ29" s="1077"/>
      <c r="BR29" s="1077"/>
      <c r="BS29" s="1077"/>
      <c r="BT29" s="1077"/>
      <c r="BU29" s="1077"/>
      <c r="BV29" s="1077"/>
      <c r="BW29" s="1077"/>
      <c r="BX29" s="1077"/>
      <c r="BY29" s="1077"/>
      <c r="BZ29" s="1077"/>
      <c r="CA29" s="1077"/>
      <c r="CB29" s="1077"/>
      <c r="CC29" s="1077"/>
      <c r="CD29" s="1077"/>
      <c r="CE29" s="1077"/>
      <c r="CF29" s="1077"/>
      <c r="CG29" s="1077"/>
      <c r="CH29" s="1077"/>
      <c r="CI29" s="1077"/>
      <c r="CJ29" s="1077"/>
      <c r="CK29" s="1077"/>
      <c r="CL29" s="1077"/>
      <c r="CM29" s="1077"/>
      <c r="CN29" s="1077"/>
      <c r="CO29" s="1077"/>
      <c r="CP29" s="1077"/>
      <c r="CQ29" s="1077"/>
      <c r="CR29" s="1077"/>
      <c r="CS29" s="1077"/>
      <c r="CT29" s="1077"/>
      <c r="CU29" s="1077"/>
      <c r="CV29" s="1077"/>
      <c r="CW29" s="1077"/>
      <c r="CX29" s="1077"/>
      <c r="CY29" s="1077"/>
      <c r="CZ29" s="1077"/>
      <c r="DA29" s="1077"/>
      <c r="DB29" s="1077"/>
      <c r="DC29" s="1077"/>
      <c r="DD29" s="1077"/>
      <c r="DE29" s="1077"/>
      <c r="DF29" s="1077"/>
      <c r="DG29" s="1077"/>
      <c r="DH29" s="1077"/>
      <c r="DI29" s="1077"/>
      <c r="DJ29" s="1077"/>
      <c r="DK29" s="1077"/>
      <c r="DL29" s="1077"/>
      <c r="DM29" s="1077"/>
      <c r="DN29" s="1077"/>
      <c r="DO29" s="1077"/>
      <c r="DP29" s="1077"/>
      <c r="DQ29" s="1077"/>
      <c r="DR29" s="1077"/>
      <c r="DS29" s="1077"/>
      <c r="DT29" s="1077"/>
      <c r="DU29" s="1077"/>
      <c r="DV29" s="1077"/>
      <c r="DW29" s="1077"/>
      <c r="DX29" s="1077"/>
      <c r="DY29" s="1077"/>
      <c r="DZ29" s="1077"/>
      <c r="EA29" s="1077"/>
      <c r="EB29" s="1077"/>
      <c r="EC29" s="1077"/>
      <c r="ED29" s="1077"/>
      <c r="EE29" s="1077"/>
      <c r="EF29" s="1077"/>
      <c r="EG29" s="1077"/>
      <c r="EH29" s="1077"/>
      <c r="EI29" s="1077"/>
      <c r="EJ29" s="1077"/>
      <c r="EK29" s="1077"/>
      <c r="EL29" s="1077"/>
      <c r="EM29" s="1077"/>
      <c r="EN29" s="1077"/>
      <c r="EO29" s="1077"/>
      <c r="EP29" s="1077"/>
      <c r="EQ29" s="1077"/>
      <c r="ER29" s="1077"/>
      <c r="ES29" s="1077"/>
      <c r="ET29" s="1077"/>
      <c r="EU29" s="1077"/>
      <c r="EV29" s="1077"/>
      <c r="EW29" s="1077"/>
      <c r="EX29" s="1077"/>
      <c r="EY29" s="1077"/>
      <c r="EZ29" s="1077"/>
      <c r="FA29" s="1077"/>
      <c r="FB29" s="1077"/>
      <c r="FC29" s="1077"/>
      <c r="FD29" s="1077"/>
      <c r="FE29" s="1077"/>
      <c r="FF29" s="1077"/>
      <c r="FG29" s="1077"/>
      <c r="FH29" s="1077"/>
      <c r="FI29" s="1077"/>
      <c r="FJ29" s="1077"/>
      <c r="FK29" s="1077"/>
      <c r="FL29" s="1077"/>
      <c r="FM29" s="1077"/>
      <c r="FN29" s="1077"/>
      <c r="FO29" s="1077"/>
      <c r="FP29" s="1077"/>
      <c r="FQ29" s="1077"/>
      <c r="FR29" s="1077"/>
      <c r="FS29" s="1077"/>
      <c r="FT29" s="1077"/>
      <c r="FU29" s="1077"/>
      <c r="FV29" s="1077"/>
      <c r="FW29" s="1077"/>
      <c r="FX29" s="1077"/>
      <c r="FY29" s="1077"/>
      <c r="FZ29" s="1077"/>
      <c r="GA29" s="1077"/>
      <c r="GB29" s="1077"/>
      <c r="GC29" s="1077"/>
      <c r="GD29" s="1077"/>
      <c r="GE29" s="1077"/>
      <c r="GF29" s="1077"/>
      <c r="GG29" s="1077"/>
      <c r="GH29" s="1077"/>
      <c r="GI29" s="1077"/>
      <c r="GJ29" s="1077"/>
      <c r="GK29" s="1077"/>
      <c r="GL29" s="1077"/>
      <c r="GM29" s="1077"/>
      <c r="GN29" s="1077"/>
      <c r="GO29" s="1077"/>
      <c r="GP29" s="1077"/>
      <c r="GQ29" s="1077"/>
      <c r="GR29" s="1077"/>
      <c r="GS29" s="1077"/>
      <c r="GT29" s="1077"/>
      <c r="GU29" s="1077"/>
      <c r="GV29" s="1077"/>
      <c r="GW29" s="1077"/>
      <c r="GX29" s="1077"/>
      <c r="GY29" s="1077"/>
      <c r="GZ29" s="1077"/>
      <c r="HA29" s="1077"/>
      <c r="HB29" s="1077"/>
      <c r="HC29" s="1077"/>
      <c r="HD29" s="1077"/>
      <c r="HE29" s="1077"/>
      <c r="HF29" s="1077"/>
      <c r="HG29" s="1077"/>
      <c r="HH29" s="1077"/>
      <c r="HI29" s="1077"/>
      <c r="HJ29" s="1077"/>
      <c r="HK29" s="1077"/>
      <c r="HL29" s="1077"/>
      <c r="HM29" s="1077"/>
      <c r="HN29" s="1077"/>
      <c r="HO29" s="1077"/>
      <c r="HP29" s="1077"/>
      <c r="HQ29" s="1077"/>
      <c r="HR29" s="1077"/>
      <c r="HS29" s="1077"/>
      <c r="HT29" s="1077"/>
      <c r="HU29" s="1077"/>
      <c r="HV29" s="1077"/>
      <c r="HW29" s="1077"/>
      <c r="HX29" s="1077"/>
      <c r="HY29" s="1077"/>
      <c r="HZ29" s="1077"/>
      <c r="IA29" s="1077"/>
      <c r="IB29" s="1077"/>
      <c r="IC29" s="1077"/>
      <c r="ID29" s="1077"/>
      <c r="IE29" s="1077"/>
      <c r="IF29" s="1077"/>
      <c r="IG29" s="1077"/>
      <c r="IH29" s="1077"/>
      <c r="II29" s="1077"/>
      <c r="IJ29" s="1077"/>
      <c r="IK29" s="1077"/>
      <c r="IL29" s="1077"/>
      <c r="IM29" s="1077"/>
      <c r="IN29" s="1077"/>
      <c r="IO29" s="1077"/>
      <c r="IP29" s="1077"/>
      <c r="IQ29" s="1077"/>
      <c r="IR29" s="1077"/>
      <c r="IS29" s="1077"/>
      <c r="IT29" s="1077"/>
      <c r="IU29" s="1077"/>
      <c r="IV29" s="1077"/>
      <c r="IW29" s="1077"/>
      <c r="IX29" s="1077"/>
      <c r="IY29" s="1077"/>
      <c r="IZ29" s="1077"/>
      <c r="JA29" s="1077"/>
      <c r="JB29" s="1077"/>
      <c r="JC29" s="1077"/>
      <c r="JD29" s="1077"/>
      <c r="JE29" s="1077"/>
      <c r="JF29" s="1077"/>
      <c r="JG29" s="1077"/>
      <c r="JH29" s="1077"/>
      <c r="JI29" s="1077"/>
      <c r="JJ29" s="1077"/>
      <c r="JK29" s="1077"/>
      <c r="JL29" s="1077"/>
      <c r="JM29" s="1077"/>
      <c r="JN29" s="1077"/>
      <c r="JO29" s="1077"/>
      <c r="JP29" s="1077"/>
      <c r="JQ29" s="1077"/>
      <c r="JR29" s="1077"/>
      <c r="JS29" s="1077"/>
      <c r="JT29" s="1077"/>
      <c r="JU29" s="1077"/>
      <c r="JV29" s="1077"/>
      <c r="JW29" s="1077"/>
      <c r="JX29" s="1077"/>
      <c r="JY29" s="1077"/>
      <c r="JZ29" s="1077"/>
      <c r="KA29" s="1077"/>
      <c r="KB29" s="1077"/>
      <c r="KC29" s="1077"/>
      <c r="KD29" s="1077"/>
      <c r="KE29" s="1077"/>
      <c r="KF29" s="1077"/>
      <c r="KG29" s="1077"/>
      <c r="KH29" s="1077"/>
      <c r="KI29" s="1077"/>
      <c r="KJ29" s="1077"/>
      <c r="KK29" s="1077"/>
      <c r="KL29" s="1077"/>
      <c r="KM29" s="1077"/>
      <c r="KN29" s="1077"/>
      <c r="KO29" s="1077"/>
      <c r="KP29" s="1077"/>
      <c r="KQ29" s="1077"/>
      <c r="KR29" s="1077"/>
      <c r="KS29" s="1077"/>
      <c r="KT29" s="1077"/>
      <c r="KU29" s="1077"/>
      <c r="KV29" s="1077"/>
      <c r="KW29" s="1077"/>
      <c r="KX29" s="1077"/>
      <c r="KY29" s="1077"/>
      <c r="KZ29" s="1077"/>
      <c r="LA29" s="1077"/>
      <c r="LB29" s="1077"/>
      <c r="LC29" s="1077"/>
      <c r="LD29" s="1077"/>
      <c r="LE29" s="1077"/>
      <c r="LF29" s="1077"/>
      <c r="LG29" s="1077"/>
      <c r="LH29" s="1077"/>
      <c r="LI29" s="1077"/>
      <c r="LJ29" s="1077"/>
      <c r="LK29" s="1077"/>
      <c r="LL29" s="1077"/>
      <c r="LM29" s="1077"/>
      <c r="LN29" s="1077"/>
      <c r="LO29" s="1077"/>
      <c r="LP29" s="1077"/>
      <c r="LQ29" s="1077"/>
    </row>
    <row r="30" spans="1:329" s="1252" customFormat="1" ht="14.25">
      <c r="A30" s="1253" t="s">
        <v>25</v>
      </c>
      <c r="B30" s="1254" t="s">
        <v>60</v>
      </c>
      <c r="C30" s="1255"/>
      <c r="D30" s="1256">
        <f t="shared" ref="D30:K30" si="81">SUM(D31,D51,D56,D59,D63,D67)</f>
        <v>10708.861978578778</v>
      </c>
      <c r="E30" s="1236" t="e">
        <f t="shared" si="81"/>
        <v>#REF!</v>
      </c>
      <c r="F30" s="1234">
        <f t="shared" si="81"/>
        <v>13568.834941140902</v>
      </c>
      <c r="G30" s="1256">
        <f t="shared" si="81"/>
        <v>13233.275338954583</v>
      </c>
      <c r="H30" s="1236">
        <f t="shared" si="81"/>
        <v>335.55960218631787</v>
      </c>
      <c r="I30" s="1234">
        <f t="shared" si="81"/>
        <v>14126.461686365179</v>
      </c>
      <c r="J30" s="1256">
        <f t="shared" si="81"/>
        <v>13781.19140366482</v>
      </c>
      <c r="K30" s="1257">
        <f t="shared" si="81"/>
        <v>345.27028270035908</v>
      </c>
      <c r="L30" s="1234">
        <f>SUM(L31,L51,L56,L59,L63,L67)</f>
        <v>19919.436051776902</v>
      </c>
      <c r="M30" s="1256">
        <f t="shared" ref="M30:AU30" si="82">SUM(M31,M51,M56,M59,M63,M67)</f>
        <v>19357.947185744408</v>
      </c>
      <c r="N30" s="1257">
        <f t="shared" si="82"/>
        <v>561.48886603249241</v>
      </c>
      <c r="O30" s="1234">
        <f t="shared" si="82"/>
        <v>20337.942862266245</v>
      </c>
      <c r="P30" s="1256">
        <f t="shared" si="82"/>
        <v>19753.994441592455</v>
      </c>
      <c r="Q30" s="1236">
        <f t="shared" si="82"/>
        <v>583.94842067379216</v>
      </c>
      <c r="R30" s="1234">
        <f>SUM(R31,R51,R56,R59,R63,R67)</f>
        <v>21151.460576756894</v>
      </c>
      <c r="S30" s="1258">
        <f t="shared" ref="S30:T30" si="83">SUM(S31,S51,S56,S59,S63,S67)</f>
        <v>20544.15421925615</v>
      </c>
      <c r="T30" s="1259">
        <f t="shared" si="83"/>
        <v>607.30635750074384</v>
      </c>
      <c r="U30" s="1234">
        <f t="shared" si="82"/>
        <v>21997.518999827174</v>
      </c>
      <c r="V30" s="1256">
        <f t="shared" si="82"/>
        <v>21365.920388026399</v>
      </c>
      <c r="W30" s="1257">
        <f t="shared" si="82"/>
        <v>631.59861180077348</v>
      </c>
      <c r="X30" s="1234">
        <f t="shared" si="82"/>
        <v>22877.419759820255</v>
      </c>
      <c r="Y30" s="1256">
        <f t="shared" si="82"/>
        <v>22220.557203547451</v>
      </c>
      <c r="Z30" s="1257">
        <f t="shared" si="82"/>
        <v>656.86255627280445</v>
      </c>
      <c r="AA30" s="1234">
        <f t="shared" si="82"/>
        <v>23792.516550213073</v>
      </c>
      <c r="AB30" s="1256">
        <f t="shared" si="82"/>
        <v>23109.379491689357</v>
      </c>
      <c r="AC30" s="1257">
        <f t="shared" si="82"/>
        <v>683.13705852371675</v>
      </c>
      <c r="AD30" s="1234">
        <f t="shared" si="82"/>
        <v>24744.2172122216</v>
      </c>
      <c r="AE30" s="1256">
        <f t="shared" si="82"/>
        <v>24033.754671356935</v>
      </c>
      <c r="AF30" s="1257">
        <f t="shared" si="82"/>
        <v>710.46254086466547</v>
      </c>
      <c r="AG30" s="1234">
        <f t="shared" si="82"/>
        <v>25733.985900710457</v>
      </c>
      <c r="AH30" s="1256">
        <f t="shared" si="82"/>
        <v>24995.104858211205</v>
      </c>
      <c r="AI30" s="1257">
        <f t="shared" si="82"/>
        <v>738.88104249925209</v>
      </c>
      <c r="AJ30" s="1234">
        <f t="shared" si="82"/>
        <v>26763.345336738879</v>
      </c>
      <c r="AK30" s="1256">
        <f t="shared" si="82"/>
        <v>25994.909052539657</v>
      </c>
      <c r="AL30" s="1257">
        <f t="shared" si="82"/>
        <v>768.4362841992222</v>
      </c>
      <c r="AM30" s="1234">
        <f t="shared" si="82"/>
        <v>27833.879150208435</v>
      </c>
      <c r="AN30" s="1256">
        <f t="shared" si="82"/>
        <v>27034.705414641245</v>
      </c>
      <c r="AO30" s="1257">
        <f t="shared" si="82"/>
        <v>799.1737355671911</v>
      </c>
      <c r="AP30" s="1234">
        <f t="shared" si="82"/>
        <v>28947.234316216771</v>
      </c>
      <c r="AQ30" s="1256">
        <f t="shared" si="82"/>
        <v>28116.093631226893</v>
      </c>
      <c r="AR30" s="1236">
        <f t="shared" si="82"/>
        <v>831.14068498987888</v>
      </c>
      <c r="AS30" s="1260" t="e">
        <f t="shared" si="82"/>
        <v>#REF!</v>
      </c>
      <c r="AT30" s="1261" t="e">
        <f t="shared" si="82"/>
        <v>#REF!</v>
      </c>
      <c r="AU30" s="1262" t="e">
        <f t="shared" si="82"/>
        <v>#REF!</v>
      </c>
      <c r="AV30" s="1077"/>
      <c r="AW30" s="1077"/>
      <c r="AX30" s="1077"/>
      <c r="AY30" s="1077"/>
      <c r="AZ30" s="1077"/>
      <c r="BA30" s="1077"/>
      <c r="BB30" s="1077"/>
      <c r="BC30" s="1077"/>
      <c r="BD30" s="1077"/>
      <c r="BE30" s="1077"/>
      <c r="BF30" s="1077"/>
      <c r="BG30" s="1077"/>
      <c r="BH30" s="1077"/>
      <c r="BI30" s="1077"/>
      <c r="BJ30" s="1077"/>
      <c r="BK30" s="1077"/>
      <c r="BL30" s="1077"/>
      <c r="BM30" s="1077"/>
      <c r="BN30" s="1077"/>
      <c r="BO30" s="1077"/>
      <c r="BP30" s="1077"/>
      <c r="BQ30" s="1077"/>
      <c r="BR30" s="1077"/>
      <c r="BS30" s="1077"/>
      <c r="BT30" s="1077"/>
      <c r="BU30" s="1077"/>
      <c r="BV30" s="1077"/>
      <c r="BW30" s="1077"/>
      <c r="BX30" s="1077"/>
      <c r="BY30" s="1077"/>
      <c r="BZ30" s="1077"/>
      <c r="CA30" s="1077"/>
      <c r="CB30" s="1077"/>
      <c r="CC30" s="1077"/>
      <c r="CD30" s="1077"/>
      <c r="CE30" s="1077"/>
      <c r="CF30" s="1077"/>
      <c r="CG30" s="1077"/>
      <c r="CH30" s="1077"/>
      <c r="CI30" s="1077"/>
      <c r="CJ30" s="1077"/>
      <c r="CK30" s="1077"/>
      <c r="CL30" s="1077"/>
      <c r="CM30" s="1077"/>
      <c r="CN30" s="1077"/>
      <c r="CO30" s="1077"/>
      <c r="CP30" s="1077"/>
      <c r="CQ30" s="1077"/>
      <c r="CR30" s="1077"/>
      <c r="CS30" s="1077"/>
      <c r="CT30" s="1077"/>
      <c r="CU30" s="1077"/>
      <c r="CV30" s="1077"/>
      <c r="CW30" s="1077"/>
      <c r="CX30" s="1077"/>
      <c r="CY30" s="1077"/>
      <c r="CZ30" s="1077"/>
      <c r="DA30" s="1077"/>
      <c r="DB30" s="1077"/>
      <c r="DC30" s="1077"/>
      <c r="DD30" s="1077"/>
      <c r="DE30" s="1077"/>
      <c r="DF30" s="1077"/>
      <c r="DG30" s="1077"/>
      <c r="DH30" s="1077"/>
      <c r="DI30" s="1077"/>
      <c r="DJ30" s="1077"/>
      <c r="DK30" s="1077"/>
      <c r="DL30" s="1077"/>
      <c r="DM30" s="1077"/>
      <c r="DN30" s="1077"/>
      <c r="DO30" s="1077"/>
      <c r="DP30" s="1077"/>
      <c r="DQ30" s="1077"/>
      <c r="DR30" s="1077"/>
      <c r="DS30" s="1077"/>
      <c r="DT30" s="1077"/>
      <c r="DU30" s="1077"/>
      <c r="DV30" s="1077"/>
      <c r="DW30" s="1077"/>
      <c r="DX30" s="1077"/>
      <c r="DY30" s="1077"/>
      <c r="DZ30" s="1077"/>
      <c r="EA30" s="1077"/>
      <c r="EB30" s="1077"/>
      <c r="EC30" s="1077"/>
      <c r="ED30" s="1077"/>
      <c r="EE30" s="1077"/>
      <c r="EF30" s="1077"/>
      <c r="EG30" s="1077"/>
      <c r="EH30" s="1077"/>
      <c r="EI30" s="1077"/>
      <c r="EJ30" s="1077"/>
      <c r="EK30" s="1077"/>
      <c r="EL30" s="1077"/>
      <c r="EM30" s="1077"/>
      <c r="EN30" s="1077"/>
      <c r="EO30" s="1077"/>
      <c r="EP30" s="1077"/>
      <c r="EQ30" s="1077"/>
      <c r="ER30" s="1077"/>
      <c r="ES30" s="1077"/>
      <c r="ET30" s="1077"/>
      <c r="EU30" s="1077"/>
      <c r="EV30" s="1077"/>
      <c r="EW30" s="1077"/>
      <c r="EX30" s="1077"/>
      <c r="EY30" s="1077"/>
      <c r="EZ30" s="1077"/>
      <c r="FA30" s="1077"/>
      <c r="FB30" s="1077"/>
      <c r="FC30" s="1077"/>
      <c r="FD30" s="1077"/>
      <c r="FE30" s="1077"/>
      <c r="FF30" s="1077"/>
      <c r="FG30" s="1077"/>
      <c r="FH30" s="1077"/>
      <c r="FI30" s="1077"/>
      <c r="FJ30" s="1077"/>
      <c r="FK30" s="1077"/>
      <c r="FL30" s="1077"/>
      <c r="FM30" s="1077"/>
      <c r="FN30" s="1077"/>
      <c r="FO30" s="1077"/>
      <c r="FP30" s="1077"/>
      <c r="FQ30" s="1077"/>
      <c r="FR30" s="1077"/>
      <c r="FS30" s="1077"/>
      <c r="FT30" s="1077"/>
      <c r="FU30" s="1077"/>
      <c r="FV30" s="1077"/>
      <c r="FW30" s="1077"/>
      <c r="FX30" s="1077"/>
      <c r="FY30" s="1077"/>
      <c r="FZ30" s="1077"/>
      <c r="GA30" s="1077"/>
      <c r="GB30" s="1077"/>
      <c r="GC30" s="1077"/>
      <c r="GD30" s="1077"/>
      <c r="GE30" s="1077"/>
      <c r="GF30" s="1077"/>
      <c r="GG30" s="1077"/>
      <c r="GH30" s="1077"/>
      <c r="GI30" s="1077"/>
      <c r="GJ30" s="1077"/>
      <c r="GK30" s="1077"/>
      <c r="GL30" s="1077"/>
      <c r="GM30" s="1077"/>
      <c r="GN30" s="1077"/>
      <c r="GO30" s="1077"/>
      <c r="GP30" s="1077"/>
      <c r="GQ30" s="1077"/>
      <c r="GR30" s="1077"/>
      <c r="GS30" s="1077"/>
      <c r="GT30" s="1077"/>
      <c r="GU30" s="1077"/>
      <c r="GV30" s="1077"/>
      <c r="GW30" s="1077"/>
      <c r="GX30" s="1077"/>
      <c r="GY30" s="1077"/>
      <c r="GZ30" s="1077"/>
      <c r="HA30" s="1077"/>
      <c r="HB30" s="1077"/>
      <c r="HC30" s="1077"/>
      <c r="HD30" s="1077"/>
      <c r="HE30" s="1077"/>
      <c r="HF30" s="1077"/>
      <c r="HG30" s="1077"/>
      <c r="HH30" s="1077"/>
      <c r="HI30" s="1077"/>
      <c r="HJ30" s="1077"/>
      <c r="HK30" s="1077"/>
      <c r="HL30" s="1077"/>
      <c r="HM30" s="1077"/>
      <c r="HN30" s="1077"/>
      <c r="HO30" s="1077"/>
      <c r="HP30" s="1077"/>
      <c r="HQ30" s="1077"/>
      <c r="HR30" s="1077"/>
      <c r="HS30" s="1077"/>
      <c r="HT30" s="1077"/>
      <c r="HU30" s="1077"/>
      <c r="HV30" s="1077"/>
      <c r="HW30" s="1077"/>
      <c r="HX30" s="1077"/>
      <c r="HY30" s="1077"/>
      <c r="HZ30" s="1077"/>
      <c r="IA30" s="1077"/>
      <c r="IB30" s="1077"/>
      <c r="IC30" s="1077"/>
      <c r="ID30" s="1077"/>
      <c r="IE30" s="1077"/>
      <c r="IF30" s="1077"/>
      <c r="IG30" s="1077"/>
      <c r="IH30" s="1077"/>
      <c r="II30" s="1077"/>
      <c r="IJ30" s="1077"/>
      <c r="IK30" s="1077"/>
      <c r="IL30" s="1077"/>
      <c r="IM30" s="1077"/>
      <c r="IN30" s="1077"/>
      <c r="IO30" s="1077"/>
      <c r="IP30" s="1077"/>
      <c r="IQ30" s="1077"/>
      <c r="IR30" s="1077"/>
      <c r="IS30" s="1077"/>
      <c r="IT30" s="1077"/>
      <c r="IU30" s="1077"/>
      <c r="IV30" s="1077"/>
      <c r="IW30" s="1077"/>
      <c r="IX30" s="1077"/>
      <c r="IY30" s="1077"/>
      <c r="IZ30" s="1077"/>
      <c r="JA30" s="1077"/>
      <c r="JB30" s="1077"/>
      <c r="JC30" s="1077"/>
      <c r="JD30" s="1077"/>
      <c r="JE30" s="1077"/>
      <c r="JF30" s="1077"/>
      <c r="JG30" s="1077"/>
      <c r="JH30" s="1077"/>
      <c r="JI30" s="1077"/>
      <c r="JJ30" s="1077"/>
      <c r="JK30" s="1077"/>
      <c r="JL30" s="1077"/>
      <c r="JM30" s="1077"/>
      <c r="JN30" s="1077"/>
      <c r="JO30" s="1077"/>
      <c r="JP30" s="1077"/>
      <c r="JQ30" s="1077"/>
      <c r="JR30" s="1077"/>
      <c r="JS30" s="1077"/>
      <c r="JT30" s="1077"/>
      <c r="JU30" s="1077"/>
      <c r="JV30" s="1077"/>
      <c r="JW30" s="1077"/>
      <c r="JX30" s="1077"/>
      <c r="JY30" s="1077"/>
      <c r="JZ30" s="1077"/>
      <c r="KA30" s="1077"/>
      <c r="KB30" s="1077"/>
      <c r="KC30" s="1077"/>
      <c r="KD30" s="1077"/>
      <c r="KE30" s="1077"/>
      <c r="KF30" s="1077"/>
      <c r="KG30" s="1077"/>
      <c r="KH30" s="1077"/>
      <c r="KI30" s="1077"/>
      <c r="KJ30" s="1077"/>
      <c r="KK30" s="1077"/>
      <c r="KL30" s="1077"/>
      <c r="KM30" s="1077"/>
      <c r="KN30" s="1077"/>
      <c r="KO30" s="1077"/>
      <c r="KP30" s="1077"/>
      <c r="KQ30" s="1077"/>
      <c r="KR30" s="1077"/>
      <c r="KS30" s="1077"/>
      <c r="KT30" s="1077"/>
      <c r="KU30" s="1077"/>
      <c r="KV30" s="1077"/>
      <c r="KW30" s="1077"/>
      <c r="KX30" s="1077"/>
      <c r="KY30" s="1077"/>
      <c r="KZ30" s="1077"/>
      <c r="LA30" s="1077"/>
      <c r="LB30" s="1077"/>
      <c r="LC30" s="1077"/>
      <c r="LD30" s="1077"/>
      <c r="LE30" s="1077"/>
      <c r="LF30" s="1077"/>
      <c r="LG30" s="1077"/>
      <c r="LH30" s="1077"/>
      <c r="LI30" s="1077"/>
      <c r="LJ30" s="1077"/>
      <c r="LK30" s="1077"/>
      <c r="LL30" s="1077"/>
      <c r="LM30" s="1077"/>
      <c r="LN30" s="1077"/>
      <c r="LO30" s="1077"/>
      <c r="LP30" s="1077"/>
      <c r="LQ30" s="1077"/>
    </row>
    <row r="31" spans="1:329" s="1238" customFormat="1" ht="27.75" customHeight="1">
      <c r="A31" s="1234" t="s">
        <v>61</v>
      </c>
      <c r="B31" s="1235" t="s">
        <v>62</v>
      </c>
      <c r="C31" s="1235" t="s">
        <v>63</v>
      </c>
      <c r="D31" s="1256">
        <f t="shared" ref="D31:E31" si="84">D33</f>
        <v>8428.7309999999998</v>
      </c>
      <c r="E31" s="1236" t="e">
        <f t="shared" si="84"/>
        <v>#REF!</v>
      </c>
      <c r="F31" s="1253">
        <f>F33+F39+F45</f>
        <v>9994.9312108800004</v>
      </c>
      <c r="G31" s="1256">
        <f>G33+G39+G45</f>
        <v>9994.9312108800004</v>
      </c>
      <c r="H31" s="1236">
        <f t="shared" ref="H31:AU31" si="85">H33+H39+H45</f>
        <v>0</v>
      </c>
      <c r="I31" s="1234">
        <f t="shared" si="85"/>
        <v>10412.944822874881</v>
      </c>
      <c r="J31" s="1256">
        <f t="shared" si="85"/>
        <v>10412.944822874881</v>
      </c>
      <c r="K31" s="1257">
        <f t="shared" si="85"/>
        <v>0</v>
      </c>
      <c r="L31" s="1234">
        <f t="shared" si="85"/>
        <v>15565.181538372708</v>
      </c>
      <c r="M31" s="1256">
        <f t="shared" si="85"/>
        <v>15565.181538372708</v>
      </c>
      <c r="N31" s="1257">
        <f t="shared" si="85"/>
        <v>0</v>
      </c>
      <c r="O31" s="1253">
        <f t="shared" si="85"/>
        <v>15809.518168325887</v>
      </c>
      <c r="P31" s="1236">
        <f t="shared" si="85"/>
        <v>15809.518168325887</v>
      </c>
      <c r="Q31" s="1236">
        <f t="shared" si="85"/>
        <v>0</v>
      </c>
      <c r="R31" s="1253">
        <f t="shared" si="85"/>
        <v>16441.898895058919</v>
      </c>
      <c r="S31" s="1236">
        <f t="shared" si="85"/>
        <v>16441.898895058919</v>
      </c>
      <c r="T31" s="1257">
        <f t="shared" si="85"/>
        <v>0</v>
      </c>
      <c r="U31" s="1253">
        <f t="shared" si="85"/>
        <v>17099.574850861278</v>
      </c>
      <c r="V31" s="1236">
        <f t="shared" si="85"/>
        <v>17099.574850861278</v>
      </c>
      <c r="W31" s="1257">
        <f t="shared" si="85"/>
        <v>0</v>
      </c>
      <c r="X31" s="1253">
        <f t="shared" si="85"/>
        <v>17783.557844895728</v>
      </c>
      <c r="Y31" s="1236">
        <f t="shared" si="85"/>
        <v>17783.557844895728</v>
      </c>
      <c r="Z31" s="1257">
        <f t="shared" si="85"/>
        <v>0</v>
      </c>
      <c r="AA31" s="1253">
        <f t="shared" si="85"/>
        <v>18494.900158691562</v>
      </c>
      <c r="AB31" s="1236">
        <f t="shared" si="85"/>
        <v>18494.900158691562</v>
      </c>
      <c r="AC31" s="1257">
        <f t="shared" si="85"/>
        <v>0</v>
      </c>
      <c r="AD31" s="1253">
        <f t="shared" si="85"/>
        <v>19234.696165039226</v>
      </c>
      <c r="AE31" s="1236">
        <f t="shared" si="85"/>
        <v>19234.696165039226</v>
      </c>
      <c r="AF31" s="1257">
        <f t="shared" si="85"/>
        <v>0</v>
      </c>
      <c r="AG31" s="1253">
        <f t="shared" si="85"/>
        <v>20004.084011640793</v>
      </c>
      <c r="AH31" s="1236">
        <f t="shared" si="85"/>
        <v>20004.084011640793</v>
      </c>
      <c r="AI31" s="1257">
        <f t="shared" si="85"/>
        <v>0</v>
      </c>
      <c r="AJ31" s="1253">
        <f t="shared" si="85"/>
        <v>20804.247372106427</v>
      </c>
      <c r="AK31" s="1236">
        <f t="shared" si="85"/>
        <v>20804.247372106427</v>
      </c>
      <c r="AL31" s="1257">
        <f t="shared" si="85"/>
        <v>0</v>
      </c>
      <c r="AM31" s="1234">
        <f t="shared" si="85"/>
        <v>21636.417266990684</v>
      </c>
      <c r="AN31" s="1256">
        <f t="shared" si="85"/>
        <v>21636.417266990684</v>
      </c>
      <c r="AO31" s="1257">
        <f t="shared" si="85"/>
        <v>0</v>
      </c>
      <c r="AP31" s="1234">
        <f t="shared" si="85"/>
        <v>22501.873957670312</v>
      </c>
      <c r="AQ31" s="1256">
        <f t="shared" si="85"/>
        <v>22501.873957670312</v>
      </c>
      <c r="AR31" s="1236">
        <f t="shared" si="85"/>
        <v>0</v>
      </c>
      <c r="AS31" s="1260" t="e">
        <f t="shared" si="85"/>
        <v>#REF!</v>
      </c>
      <c r="AT31" s="1261" t="e">
        <f t="shared" si="85"/>
        <v>#REF!</v>
      </c>
      <c r="AU31" s="1262" t="e">
        <f t="shared" si="85"/>
        <v>#REF!</v>
      </c>
      <c r="AV31" s="1074"/>
      <c r="AW31" s="1074"/>
      <c r="AX31" s="1074"/>
      <c r="AY31" s="1074"/>
      <c r="AZ31" s="1074"/>
      <c r="BA31" s="1074"/>
      <c r="BB31" s="1074"/>
      <c r="BC31" s="1074"/>
      <c r="BD31" s="1074"/>
      <c r="BE31" s="1074"/>
      <c r="BF31" s="1074"/>
      <c r="BG31" s="1074"/>
      <c r="BH31" s="1074"/>
      <c r="BI31" s="1074"/>
      <c r="BJ31" s="1074"/>
      <c r="BK31" s="1074"/>
      <c r="BL31" s="1074"/>
      <c r="BM31" s="1074"/>
      <c r="BN31" s="1074"/>
      <c r="BO31" s="1074"/>
      <c r="BP31" s="1074"/>
      <c r="BQ31" s="1074"/>
      <c r="BR31" s="1074"/>
      <c r="BS31" s="1074"/>
      <c r="BT31" s="1074"/>
      <c r="BU31" s="1074"/>
      <c r="BV31" s="1074"/>
      <c r="BW31" s="1074"/>
      <c r="BX31" s="1074"/>
      <c r="BY31" s="1074"/>
      <c r="BZ31" s="1074"/>
      <c r="CA31" s="1074"/>
      <c r="CB31" s="1074"/>
      <c r="CC31" s="1074"/>
      <c r="CD31" s="1074"/>
      <c r="CE31" s="1074"/>
      <c r="CF31" s="1074"/>
      <c r="CG31" s="1074"/>
      <c r="CH31" s="1074"/>
      <c r="CI31" s="1074"/>
      <c r="CJ31" s="1074"/>
      <c r="CK31" s="1074"/>
      <c r="CL31" s="1074"/>
      <c r="CM31" s="1074"/>
      <c r="CN31" s="1074"/>
      <c r="CO31" s="1074"/>
      <c r="CP31" s="1074"/>
      <c r="CQ31" s="1074"/>
      <c r="CR31" s="1074"/>
      <c r="CS31" s="1074"/>
      <c r="CT31" s="1074"/>
      <c r="CU31" s="1074"/>
      <c r="CV31" s="1074"/>
      <c r="CW31" s="1074"/>
      <c r="CX31" s="1074"/>
      <c r="CY31" s="1074"/>
      <c r="CZ31" s="1074"/>
      <c r="DA31" s="1074"/>
      <c r="DB31" s="1074"/>
      <c r="DC31" s="1074"/>
      <c r="DD31" s="1074"/>
      <c r="DE31" s="1074"/>
      <c r="DF31" s="1074"/>
      <c r="DG31" s="1074"/>
      <c r="DH31" s="1074"/>
      <c r="DI31" s="1074"/>
      <c r="DJ31" s="1074"/>
      <c r="DK31" s="1074"/>
      <c r="DL31" s="1074"/>
      <c r="DM31" s="1074"/>
      <c r="DN31" s="1074"/>
      <c r="DO31" s="1074"/>
      <c r="DP31" s="1074"/>
      <c r="DQ31" s="1074"/>
      <c r="DR31" s="1074"/>
      <c r="DS31" s="1074"/>
      <c r="DT31" s="1074"/>
      <c r="DU31" s="1074"/>
      <c r="DV31" s="1074"/>
      <c r="DW31" s="1074"/>
      <c r="DX31" s="1074"/>
      <c r="DY31" s="1074"/>
      <c r="DZ31" s="1074"/>
      <c r="EA31" s="1074"/>
      <c r="EB31" s="1074"/>
      <c r="EC31" s="1074"/>
      <c r="ED31" s="1074"/>
      <c r="EE31" s="1074"/>
      <c r="EF31" s="1074"/>
      <c r="EG31" s="1074"/>
      <c r="EH31" s="1074"/>
      <c r="EI31" s="1074"/>
      <c r="EJ31" s="1074"/>
      <c r="EK31" s="1074"/>
      <c r="EL31" s="1074"/>
      <c r="EM31" s="1074"/>
      <c r="EN31" s="1074"/>
      <c r="EO31" s="1074"/>
      <c r="EP31" s="1074"/>
      <c r="EQ31" s="1074"/>
      <c r="ER31" s="1074"/>
      <c r="ES31" s="1074"/>
      <c r="ET31" s="1074"/>
      <c r="EU31" s="1074"/>
      <c r="EV31" s="1074"/>
      <c r="EW31" s="1074"/>
      <c r="EX31" s="1074"/>
      <c r="EY31" s="1074"/>
      <c r="EZ31" s="1074"/>
      <c r="FA31" s="1074"/>
      <c r="FB31" s="1074"/>
      <c r="FC31" s="1074"/>
      <c r="FD31" s="1074"/>
      <c r="FE31" s="1074"/>
      <c r="FF31" s="1074"/>
      <c r="FG31" s="1074"/>
      <c r="FH31" s="1074"/>
      <c r="FI31" s="1074"/>
      <c r="FJ31" s="1074"/>
      <c r="FK31" s="1074"/>
      <c r="FL31" s="1074"/>
      <c r="FM31" s="1074"/>
      <c r="FN31" s="1074"/>
      <c r="FO31" s="1074"/>
      <c r="FP31" s="1074"/>
      <c r="FQ31" s="1074"/>
      <c r="FR31" s="1074"/>
      <c r="FS31" s="1074"/>
      <c r="FT31" s="1074"/>
      <c r="FU31" s="1074"/>
      <c r="FV31" s="1074"/>
      <c r="FW31" s="1074"/>
      <c r="FX31" s="1074"/>
      <c r="FY31" s="1074"/>
      <c r="FZ31" s="1074"/>
      <c r="GA31" s="1074"/>
      <c r="GB31" s="1074"/>
      <c r="GC31" s="1074"/>
      <c r="GD31" s="1074"/>
      <c r="GE31" s="1074"/>
      <c r="GF31" s="1074"/>
      <c r="GG31" s="1074"/>
      <c r="GH31" s="1074"/>
      <c r="GI31" s="1074"/>
      <c r="GJ31" s="1074"/>
      <c r="GK31" s="1074"/>
      <c r="GL31" s="1074"/>
      <c r="GM31" s="1074"/>
      <c r="GN31" s="1074"/>
      <c r="GO31" s="1074"/>
      <c r="GP31" s="1074"/>
      <c r="GQ31" s="1074"/>
      <c r="GR31" s="1074"/>
      <c r="GS31" s="1074"/>
      <c r="GT31" s="1074"/>
      <c r="GU31" s="1074"/>
      <c r="GV31" s="1074"/>
      <c r="GW31" s="1074"/>
      <c r="GX31" s="1074"/>
      <c r="GY31" s="1074"/>
      <c r="GZ31" s="1074"/>
      <c r="HA31" s="1074"/>
      <c r="HB31" s="1074"/>
      <c r="HC31" s="1074"/>
      <c r="HD31" s="1074"/>
      <c r="HE31" s="1074"/>
      <c r="HF31" s="1074"/>
      <c r="HG31" s="1074"/>
      <c r="HH31" s="1074"/>
      <c r="HI31" s="1074"/>
      <c r="HJ31" s="1074"/>
      <c r="HK31" s="1074"/>
      <c r="HL31" s="1074"/>
      <c r="HM31" s="1074"/>
      <c r="HN31" s="1074"/>
      <c r="HO31" s="1074"/>
      <c r="HP31" s="1074"/>
      <c r="HQ31" s="1074"/>
      <c r="HR31" s="1074"/>
      <c r="HS31" s="1074"/>
      <c r="HT31" s="1074"/>
      <c r="HU31" s="1074"/>
      <c r="HV31" s="1074"/>
      <c r="HW31" s="1074"/>
      <c r="HX31" s="1074"/>
      <c r="HY31" s="1074"/>
      <c r="HZ31" s="1074"/>
      <c r="IA31" s="1074"/>
      <c r="IB31" s="1074"/>
      <c r="IC31" s="1074"/>
      <c r="ID31" s="1074"/>
      <c r="IE31" s="1074"/>
      <c r="IF31" s="1074"/>
      <c r="IG31" s="1074"/>
      <c r="IH31" s="1074"/>
      <c r="II31" s="1074"/>
      <c r="IJ31" s="1074"/>
      <c r="IK31" s="1074"/>
      <c r="IL31" s="1074"/>
      <c r="IM31" s="1074"/>
      <c r="IN31" s="1074"/>
      <c r="IO31" s="1074"/>
      <c r="IP31" s="1074"/>
      <c r="IQ31" s="1074"/>
      <c r="IR31" s="1074"/>
      <c r="IS31" s="1074"/>
      <c r="IT31" s="1074"/>
      <c r="IU31" s="1074"/>
      <c r="IV31" s="1074"/>
      <c r="IW31" s="1074"/>
      <c r="IX31" s="1074"/>
      <c r="IY31" s="1074"/>
      <c r="IZ31" s="1074"/>
      <c r="JA31" s="1074"/>
      <c r="JB31" s="1074"/>
      <c r="JC31" s="1074"/>
      <c r="JD31" s="1074"/>
      <c r="JE31" s="1074"/>
      <c r="JF31" s="1074"/>
      <c r="JG31" s="1074"/>
      <c r="JH31" s="1074"/>
      <c r="JI31" s="1074"/>
      <c r="JJ31" s="1074"/>
      <c r="JK31" s="1074"/>
      <c r="JL31" s="1074"/>
      <c r="JM31" s="1074"/>
      <c r="JN31" s="1074"/>
      <c r="JO31" s="1074"/>
      <c r="JP31" s="1074"/>
      <c r="JQ31" s="1074"/>
      <c r="JR31" s="1074"/>
      <c r="JS31" s="1074"/>
      <c r="JT31" s="1074"/>
      <c r="JU31" s="1074"/>
      <c r="JV31" s="1074"/>
      <c r="JW31" s="1074"/>
      <c r="JX31" s="1074"/>
      <c r="JY31" s="1074"/>
      <c r="JZ31" s="1074"/>
      <c r="KA31" s="1074"/>
      <c r="KB31" s="1074"/>
      <c r="KC31" s="1074"/>
      <c r="KD31" s="1074"/>
      <c r="KE31" s="1074"/>
      <c r="KF31" s="1074"/>
      <c r="KG31" s="1074"/>
      <c r="KH31" s="1074"/>
      <c r="KI31" s="1074"/>
      <c r="KJ31" s="1074"/>
      <c r="KK31" s="1074"/>
      <c r="KL31" s="1074"/>
      <c r="KM31" s="1074"/>
      <c r="KN31" s="1074"/>
      <c r="KO31" s="1074"/>
      <c r="KP31" s="1074"/>
      <c r="KQ31" s="1074"/>
      <c r="KR31" s="1074"/>
      <c r="KS31" s="1074"/>
      <c r="KT31" s="1074"/>
      <c r="KU31" s="1074"/>
      <c r="KV31" s="1074"/>
      <c r="KW31" s="1074"/>
      <c r="KX31" s="1074"/>
      <c r="KY31" s="1074"/>
      <c r="KZ31" s="1074"/>
      <c r="LA31" s="1074"/>
      <c r="LB31" s="1074"/>
      <c r="LC31" s="1074"/>
      <c r="LD31" s="1074"/>
      <c r="LE31" s="1074"/>
      <c r="LF31" s="1074"/>
      <c r="LG31" s="1074"/>
      <c r="LH31" s="1074"/>
      <c r="LI31" s="1074"/>
      <c r="LJ31" s="1074"/>
      <c r="LK31" s="1074"/>
      <c r="LL31" s="1074"/>
      <c r="LM31" s="1074"/>
      <c r="LN31" s="1074"/>
      <c r="LO31" s="1074"/>
      <c r="LP31" s="1074"/>
      <c r="LQ31" s="1074"/>
    </row>
    <row r="32" spans="1:329" s="1263" customFormat="1" ht="17.25" customHeight="1">
      <c r="A32" s="1112"/>
      <c r="B32" s="1215" t="s">
        <v>64</v>
      </c>
      <c r="C32" s="1235"/>
      <c r="D32" s="1256" t="e">
        <f>SUM(D35,D41,D47)</f>
        <v>#REF!</v>
      </c>
      <c r="E32" s="1236"/>
      <c r="F32" s="1234"/>
      <c r="G32" s="1256"/>
      <c r="H32" s="1236"/>
      <c r="I32" s="1234"/>
      <c r="J32" s="1256"/>
      <c r="K32" s="1257"/>
      <c r="L32" s="1234"/>
      <c r="M32" s="1256"/>
      <c r="N32" s="1257"/>
      <c r="O32" s="1234"/>
      <c r="P32" s="1256"/>
      <c r="Q32" s="1236"/>
      <c r="R32" s="1234"/>
      <c r="S32" s="1256"/>
      <c r="T32" s="1257"/>
      <c r="U32" s="1234"/>
      <c r="V32" s="1256"/>
      <c r="W32" s="1257"/>
      <c r="X32" s="1234"/>
      <c r="Y32" s="1256"/>
      <c r="Z32" s="1257"/>
      <c r="AA32" s="1234"/>
      <c r="AB32" s="1256"/>
      <c r="AC32" s="1257"/>
      <c r="AD32" s="1234"/>
      <c r="AE32" s="1256"/>
      <c r="AF32" s="1257"/>
      <c r="AG32" s="1234"/>
      <c r="AH32" s="1256"/>
      <c r="AI32" s="1257"/>
      <c r="AJ32" s="1234"/>
      <c r="AK32" s="1256"/>
      <c r="AL32" s="1257"/>
      <c r="AM32" s="1234"/>
      <c r="AN32" s="1256"/>
      <c r="AO32" s="1257"/>
      <c r="AP32" s="1234"/>
      <c r="AQ32" s="1256"/>
      <c r="AR32" s="1236"/>
      <c r="AS32" s="1260"/>
      <c r="AT32" s="1261"/>
      <c r="AU32" s="1262"/>
      <c r="AV32" s="1072"/>
      <c r="AW32" s="1072"/>
      <c r="AX32" s="1072"/>
      <c r="AY32" s="1072"/>
      <c r="AZ32" s="1072"/>
      <c r="BA32" s="1072"/>
      <c r="BB32" s="1072"/>
      <c r="BC32" s="1072"/>
      <c r="BD32" s="1072"/>
      <c r="BE32" s="1072"/>
      <c r="BF32" s="1072"/>
      <c r="BG32" s="1072"/>
      <c r="BH32" s="1072"/>
      <c r="BI32" s="1072"/>
      <c r="BJ32" s="1072"/>
      <c r="BK32" s="1072"/>
      <c r="BL32" s="1072"/>
      <c r="BM32" s="1072"/>
      <c r="BN32" s="1072"/>
      <c r="BO32" s="1072"/>
      <c r="BP32" s="1072"/>
      <c r="BQ32" s="1072"/>
      <c r="BR32" s="1072"/>
      <c r="BS32" s="1072"/>
      <c r="BT32" s="1072"/>
      <c r="BU32" s="1072"/>
      <c r="BV32" s="1072"/>
      <c r="BW32" s="1072"/>
      <c r="BX32" s="1072"/>
      <c r="BY32" s="1072"/>
      <c r="BZ32" s="1072"/>
      <c r="CA32" s="1072"/>
      <c r="CB32" s="1072"/>
      <c r="CC32" s="1072"/>
      <c r="CD32" s="1072"/>
      <c r="CE32" s="1072"/>
      <c r="CF32" s="1072"/>
      <c r="CG32" s="1072"/>
      <c r="CH32" s="1072"/>
      <c r="CI32" s="1072"/>
      <c r="CJ32" s="1072"/>
      <c r="CK32" s="1072"/>
      <c r="CL32" s="1072"/>
      <c r="CM32" s="1072"/>
      <c r="CN32" s="1072"/>
      <c r="CO32" s="1072"/>
      <c r="CP32" s="1072"/>
      <c r="CQ32" s="1072"/>
      <c r="CR32" s="1072"/>
      <c r="CS32" s="1072"/>
      <c r="CT32" s="1072"/>
      <c r="CU32" s="1072"/>
      <c r="CV32" s="1072"/>
      <c r="CW32" s="1072"/>
      <c r="CX32" s="1072"/>
      <c r="CY32" s="1072"/>
      <c r="CZ32" s="1072"/>
      <c r="DA32" s="1072"/>
      <c r="DB32" s="1072"/>
      <c r="DC32" s="1072"/>
      <c r="DD32" s="1072"/>
      <c r="DE32" s="1072"/>
      <c r="DF32" s="1072"/>
      <c r="DG32" s="1072"/>
      <c r="DH32" s="1072"/>
      <c r="DI32" s="1072"/>
      <c r="DJ32" s="1072"/>
      <c r="DK32" s="1072"/>
      <c r="DL32" s="1072"/>
      <c r="DM32" s="1072"/>
      <c r="DN32" s="1072"/>
      <c r="DO32" s="1072"/>
      <c r="DP32" s="1072"/>
      <c r="DQ32" s="1072"/>
      <c r="DR32" s="1072"/>
      <c r="DS32" s="1072"/>
      <c r="DT32" s="1072"/>
      <c r="DU32" s="1072"/>
      <c r="DV32" s="1072"/>
      <c r="DW32" s="1072"/>
      <c r="DX32" s="1072"/>
      <c r="DY32" s="1072"/>
      <c r="DZ32" s="1072"/>
      <c r="EA32" s="1072"/>
      <c r="EB32" s="1072"/>
      <c r="EC32" s="1072"/>
      <c r="ED32" s="1072"/>
      <c r="EE32" s="1072"/>
      <c r="EF32" s="1072"/>
      <c r="EG32" s="1072"/>
      <c r="EH32" s="1072"/>
      <c r="EI32" s="1072"/>
      <c r="EJ32" s="1072"/>
      <c r="EK32" s="1072"/>
      <c r="EL32" s="1072"/>
      <c r="EM32" s="1072"/>
      <c r="EN32" s="1072"/>
      <c r="EO32" s="1072"/>
      <c r="EP32" s="1072"/>
      <c r="EQ32" s="1072"/>
      <c r="ER32" s="1072"/>
      <c r="ES32" s="1072"/>
      <c r="ET32" s="1072"/>
      <c r="EU32" s="1072"/>
      <c r="EV32" s="1072"/>
      <c r="EW32" s="1072"/>
      <c r="EX32" s="1072"/>
      <c r="EY32" s="1072"/>
      <c r="EZ32" s="1072"/>
      <c r="FA32" s="1072"/>
      <c r="FB32" s="1072"/>
      <c r="FC32" s="1072"/>
      <c r="FD32" s="1072"/>
      <c r="FE32" s="1072"/>
      <c r="FF32" s="1072"/>
      <c r="FG32" s="1072"/>
      <c r="FH32" s="1072"/>
      <c r="FI32" s="1072"/>
      <c r="FJ32" s="1072"/>
      <c r="FK32" s="1072"/>
      <c r="FL32" s="1072"/>
      <c r="FM32" s="1072"/>
      <c r="FN32" s="1072"/>
      <c r="FO32" s="1072"/>
      <c r="FP32" s="1072"/>
      <c r="FQ32" s="1072"/>
      <c r="FR32" s="1072"/>
      <c r="FS32" s="1072"/>
      <c r="FT32" s="1072"/>
      <c r="FU32" s="1072"/>
      <c r="FV32" s="1072"/>
      <c r="FW32" s="1072"/>
      <c r="FX32" s="1072"/>
      <c r="FY32" s="1072"/>
      <c r="FZ32" s="1072"/>
      <c r="GA32" s="1072"/>
      <c r="GB32" s="1072"/>
      <c r="GC32" s="1072"/>
      <c r="GD32" s="1072"/>
      <c r="GE32" s="1072"/>
      <c r="GF32" s="1072"/>
      <c r="GG32" s="1072"/>
      <c r="GH32" s="1072"/>
      <c r="GI32" s="1072"/>
      <c r="GJ32" s="1072"/>
      <c r="GK32" s="1072"/>
      <c r="GL32" s="1072"/>
      <c r="GM32" s="1072"/>
      <c r="GN32" s="1072"/>
      <c r="GO32" s="1072"/>
      <c r="GP32" s="1072"/>
      <c r="GQ32" s="1072"/>
      <c r="GR32" s="1072"/>
      <c r="GS32" s="1072"/>
      <c r="GT32" s="1072"/>
      <c r="GU32" s="1072"/>
      <c r="GV32" s="1072"/>
      <c r="GW32" s="1072"/>
      <c r="GX32" s="1072"/>
      <c r="GY32" s="1072"/>
      <c r="GZ32" s="1072"/>
      <c r="HA32" s="1072"/>
      <c r="HB32" s="1072"/>
      <c r="HC32" s="1072"/>
      <c r="HD32" s="1072"/>
      <c r="HE32" s="1072"/>
      <c r="HF32" s="1072"/>
      <c r="HG32" s="1072"/>
      <c r="HH32" s="1072"/>
      <c r="HI32" s="1072"/>
      <c r="HJ32" s="1072"/>
      <c r="HK32" s="1072"/>
      <c r="HL32" s="1072"/>
      <c r="HM32" s="1072"/>
      <c r="HN32" s="1072"/>
      <c r="HO32" s="1072"/>
      <c r="HP32" s="1072"/>
      <c r="HQ32" s="1072"/>
      <c r="HR32" s="1072"/>
      <c r="HS32" s="1072"/>
      <c r="HT32" s="1072"/>
      <c r="HU32" s="1072"/>
      <c r="HV32" s="1072"/>
      <c r="HW32" s="1072"/>
      <c r="HX32" s="1072"/>
      <c r="HY32" s="1072"/>
      <c r="HZ32" s="1072"/>
      <c r="IA32" s="1072"/>
      <c r="IB32" s="1072"/>
      <c r="IC32" s="1072"/>
      <c r="ID32" s="1072"/>
      <c r="IE32" s="1072"/>
      <c r="IF32" s="1072"/>
      <c r="IG32" s="1072"/>
      <c r="IH32" s="1072"/>
      <c r="II32" s="1072"/>
      <c r="IJ32" s="1072"/>
      <c r="IK32" s="1072"/>
      <c r="IL32" s="1072"/>
      <c r="IM32" s="1072"/>
      <c r="IN32" s="1072"/>
      <c r="IO32" s="1072"/>
      <c r="IP32" s="1072"/>
      <c r="IQ32" s="1072"/>
      <c r="IR32" s="1072"/>
      <c r="IS32" s="1072"/>
      <c r="IT32" s="1072"/>
      <c r="IU32" s="1072"/>
      <c r="IV32" s="1072"/>
      <c r="IW32" s="1072"/>
      <c r="IX32" s="1072"/>
      <c r="IY32" s="1072"/>
      <c r="IZ32" s="1072"/>
      <c r="JA32" s="1072"/>
      <c r="JB32" s="1072"/>
      <c r="JC32" s="1072"/>
      <c r="JD32" s="1072"/>
      <c r="JE32" s="1072"/>
      <c r="JF32" s="1072"/>
      <c r="JG32" s="1072"/>
      <c r="JH32" s="1072"/>
      <c r="JI32" s="1072"/>
      <c r="JJ32" s="1072"/>
      <c r="JK32" s="1072"/>
      <c r="JL32" s="1072"/>
      <c r="JM32" s="1072"/>
      <c r="JN32" s="1072"/>
      <c r="JO32" s="1072"/>
      <c r="JP32" s="1072"/>
      <c r="JQ32" s="1072"/>
      <c r="JR32" s="1072"/>
      <c r="JS32" s="1072"/>
      <c r="JT32" s="1072"/>
      <c r="JU32" s="1072"/>
      <c r="JV32" s="1072"/>
      <c r="JW32" s="1072"/>
      <c r="JX32" s="1072"/>
      <c r="JY32" s="1072"/>
      <c r="JZ32" s="1072"/>
      <c r="KA32" s="1072"/>
      <c r="KB32" s="1072"/>
      <c r="KC32" s="1072"/>
      <c r="KD32" s="1072"/>
      <c r="KE32" s="1072"/>
      <c r="KF32" s="1072"/>
      <c r="KG32" s="1072"/>
      <c r="KH32" s="1072"/>
      <c r="KI32" s="1072"/>
      <c r="KJ32" s="1072"/>
      <c r="KK32" s="1072"/>
      <c r="KL32" s="1072"/>
      <c r="KM32" s="1072"/>
      <c r="KN32" s="1072"/>
      <c r="KO32" s="1072"/>
      <c r="KP32" s="1072"/>
      <c r="KQ32" s="1072"/>
      <c r="KR32" s="1072"/>
      <c r="KS32" s="1072"/>
      <c r="KT32" s="1072"/>
      <c r="KU32" s="1072"/>
      <c r="KV32" s="1072"/>
      <c r="KW32" s="1072"/>
      <c r="KX32" s="1072"/>
      <c r="KY32" s="1072"/>
      <c r="KZ32" s="1072"/>
      <c r="LA32" s="1072"/>
      <c r="LB32" s="1072"/>
      <c r="LC32" s="1072"/>
      <c r="LD32" s="1072"/>
      <c r="LE32" s="1072"/>
      <c r="LF32" s="1072"/>
      <c r="LG32" s="1072"/>
      <c r="LH32" s="1072"/>
      <c r="LI32" s="1072"/>
      <c r="LJ32" s="1072"/>
      <c r="LK32" s="1072"/>
      <c r="LL32" s="1072"/>
      <c r="LM32" s="1072"/>
      <c r="LN32" s="1072"/>
      <c r="LO32" s="1072"/>
      <c r="LP32" s="1072"/>
      <c r="LQ32" s="1072"/>
    </row>
    <row r="33" spans="1:329" s="1263" customFormat="1">
      <c r="A33" s="1112" t="s">
        <v>65</v>
      </c>
      <c r="B33" s="1215" t="s">
        <v>590</v>
      </c>
      <c r="C33" s="1215" t="s">
        <v>63</v>
      </c>
      <c r="D33" s="1256">
        <v>8428.7309999999998</v>
      </c>
      <c r="E33" s="1236" t="e">
        <f t="shared" ref="E33" si="86">(E36*E27*E37+E36*E28*E38)/1000</f>
        <v>#REF!</v>
      </c>
      <c r="F33" s="1234">
        <f>(F36*F37*F27+F36*F28*F38)/1000</f>
        <v>0</v>
      </c>
      <c r="G33" s="1256">
        <f t="shared" ref="G33:H33" si="87">(G36*G37*G27+G36*G28*G38)/1000</f>
        <v>0</v>
      </c>
      <c r="H33" s="1236">
        <f t="shared" si="87"/>
        <v>0</v>
      </c>
      <c r="I33" s="1234">
        <f>(I36*I37*I27+I36*I28*I38)/1000</f>
        <v>0</v>
      </c>
      <c r="J33" s="1256">
        <f t="shared" ref="J33:K33" si="88">(J36*J37*J27+J36*J28*J38)/1000</f>
        <v>0</v>
      </c>
      <c r="K33" s="1257">
        <f t="shared" si="88"/>
        <v>0</v>
      </c>
      <c r="L33" s="1234">
        <f t="shared" ref="L33:AG33" si="89">(L36*L27*L37+L36*L28*L38)/1000</f>
        <v>0</v>
      </c>
      <c r="M33" s="1256">
        <f t="shared" si="89"/>
        <v>0</v>
      </c>
      <c r="N33" s="1257">
        <f t="shared" si="89"/>
        <v>0</v>
      </c>
      <c r="O33" s="1234">
        <f t="shared" si="89"/>
        <v>0</v>
      </c>
      <c r="P33" s="1256">
        <f t="shared" si="89"/>
        <v>0</v>
      </c>
      <c r="Q33" s="1236">
        <f t="shared" si="89"/>
        <v>0</v>
      </c>
      <c r="R33" s="1234">
        <f t="shared" si="89"/>
        <v>0</v>
      </c>
      <c r="S33" s="1256">
        <f t="shared" si="89"/>
        <v>0</v>
      </c>
      <c r="T33" s="1257">
        <f t="shared" si="89"/>
        <v>0</v>
      </c>
      <c r="U33" s="1234">
        <f t="shared" si="89"/>
        <v>0</v>
      </c>
      <c r="V33" s="1256"/>
      <c r="W33" s="1257"/>
      <c r="X33" s="1234">
        <f t="shared" si="89"/>
        <v>0</v>
      </c>
      <c r="Y33" s="1256"/>
      <c r="Z33" s="1257"/>
      <c r="AA33" s="1234">
        <f t="shared" si="89"/>
        <v>0</v>
      </c>
      <c r="AB33" s="1256"/>
      <c r="AC33" s="1257"/>
      <c r="AD33" s="1234">
        <f t="shared" si="89"/>
        <v>0</v>
      </c>
      <c r="AE33" s="1256"/>
      <c r="AF33" s="1257"/>
      <c r="AG33" s="1234">
        <f t="shared" si="89"/>
        <v>0</v>
      </c>
      <c r="AH33" s="1256"/>
      <c r="AI33" s="1257"/>
      <c r="AJ33" s="1234">
        <f t="shared" ref="AJ33" si="90">(AJ36*AJ27*AJ37+AJ36*AJ28*AJ38)/1000</f>
        <v>0</v>
      </c>
      <c r="AK33" s="1256"/>
      <c r="AL33" s="1257"/>
      <c r="AM33" s="1234">
        <f t="shared" ref="AM33" si="91">(AM36*AM27*AM37+AM36*AM28*AM38)/1000</f>
        <v>0</v>
      </c>
      <c r="AN33" s="1256"/>
      <c r="AO33" s="1257"/>
      <c r="AP33" s="1234">
        <f t="shared" ref="AP33" si="92">(AP36*AP27*AP37+AP36*AP28*AP38)/1000</f>
        <v>0</v>
      </c>
      <c r="AQ33" s="1256"/>
      <c r="AR33" s="1236"/>
      <c r="AS33" s="1260" t="e">
        <f t="shared" ref="AS33" si="93">(AS36*AS27*AS37+AS36*AS28*AS38)/1000</f>
        <v>#REF!</v>
      </c>
      <c r="AT33" s="1261"/>
      <c r="AU33" s="1262"/>
      <c r="AV33" s="1072"/>
      <c r="AW33" s="1072"/>
      <c r="AX33" s="1072"/>
      <c r="AY33" s="1072"/>
      <c r="AZ33" s="1072"/>
      <c r="BA33" s="1072"/>
      <c r="BB33" s="1072"/>
      <c r="BC33" s="1072"/>
      <c r="BD33" s="1072"/>
      <c r="BE33" s="1072"/>
      <c r="BF33" s="1072"/>
      <c r="BG33" s="1072"/>
      <c r="BH33" s="1072"/>
      <c r="BI33" s="1072"/>
      <c r="BJ33" s="1072"/>
      <c r="BK33" s="1072"/>
      <c r="BL33" s="1072"/>
      <c r="BM33" s="1072"/>
      <c r="BN33" s="1072"/>
      <c r="BO33" s="1072"/>
      <c r="BP33" s="1072"/>
      <c r="BQ33" s="1072"/>
      <c r="BR33" s="1072"/>
      <c r="BS33" s="1072"/>
      <c r="BT33" s="1072"/>
      <c r="BU33" s="1072"/>
      <c r="BV33" s="1072"/>
      <c r="BW33" s="1072"/>
      <c r="BX33" s="1072"/>
      <c r="BY33" s="1072"/>
      <c r="BZ33" s="1072"/>
      <c r="CA33" s="1072"/>
      <c r="CB33" s="1072"/>
      <c r="CC33" s="1072"/>
      <c r="CD33" s="1072"/>
      <c r="CE33" s="1072"/>
      <c r="CF33" s="1072"/>
      <c r="CG33" s="1072"/>
      <c r="CH33" s="1072"/>
      <c r="CI33" s="1072"/>
      <c r="CJ33" s="1072"/>
      <c r="CK33" s="1072"/>
      <c r="CL33" s="1072"/>
      <c r="CM33" s="1072"/>
      <c r="CN33" s="1072"/>
      <c r="CO33" s="1072"/>
      <c r="CP33" s="1072"/>
      <c r="CQ33" s="1072"/>
      <c r="CR33" s="1072"/>
      <c r="CS33" s="1072"/>
      <c r="CT33" s="1072"/>
      <c r="CU33" s="1072"/>
      <c r="CV33" s="1072"/>
      <c r="CW33" s="1072"/>
      <c r="CX33" s="1072"/>
      <c r="CY33" s="1072"/>
      <c r="CZ33" s="1072"/>
      <c r="DA33" s="1072"/>
      <c r="DB33" s="1072"/>
      <c r="DC33" s="1072"/>
      <c r="DD33" s="1072"/>
      <c r="DE33" s="1072"/>
      <c r="DF33" s="1072"/>
      <c r="DG33" s="1072"/>
      <c r="DH33" s="1072"/>
      <c r="DI33" s="1072"/>
      <c r="DJ33" s="1072"/>
      <c r="DK33" s="1072"/>
      <c r="DL33" s="1072"/>
      <c r="DM33" s="1072"/>
      <c r="DN33" s="1072"/>
      <c r="DO33" s="1072"/>
      <c r="DP33" s="1072"/>
      <c r="DQ33" s="1072"/>
      <c r="DR33" s="1072"/>
      <c r="DS33" s="1072"/>
      <c r="DT33" s="1072"/>
      <c r="DU33" s="1072"/>
      <c r="DV33" s="1072"/>
      <c r="DW33" s="1072"/>
      <c r="DX33" s="1072"/>
      <c r="DY33" s="1072"/>
      <c r="DZ33" s="1072"/>
      <c r="EA33" s="1072"/>
      <c r="EB33" s="1072"/>
      <c r="EC33" s="1072"/>
      <c r="ED33" s="1072"/>
      <c r="EE33" s="1072"/>
      <c r="EF33" s="1072"/>
      <c r="EG33" s="1072"/>
      <c r="EH33" s="1072"/>
      <c r="EI33" s="1072"/>
      <c r="EJ33" s="1072"/>
      <c r="EK33" s="1072"/>
      <c r="EL33" s="1072"/>
      <c r="EM33" s="1072"/>
      <c r="EN33" s="1072"/>
      <c r="EO33" s="1072"/>
      <c r="EP33" s="1072"/>
      <c r="EQ33" s="1072"/>
      <c r="ER33" s="1072"/>
      <c r="ES33" s="1072"/>
      <c r="ET33" s="1072"/>
      <c r="EU33" s="1072"/>
      <c r="EV33" s="1072"/>
      <c r="EW33" s="1072"/>
      <c r="EX33" s="1072"/>
      <c r="EY33" s="1072"/>
      <c r="EZ33" s="1072"/>
      <c r="FA33" s="1072"/>
      <c r="FB33" s="1072"/>
      <c r="FC33" s="1072"/>
      <c r="FD33" s="1072"/>
      <c r="FE33" s="1072"/>
      <c r="FF33" s="1072"/>
      <c r="FG33" s="1072"/>
      <c r="FH33" s="1072"/>
      <c r="FI33" s="1072"/>
      <c r="FJ33" s="1072"/>
      <c r="FK33" s="1072"/>
      <c r="FL33" s="1072"/>
      <c r="FM33" s="1072"/>
      <c r="FN33" s="1072"/>
      <c r="FO33" s="1072"/>
      <c r="FP33" s="1072"/>
      <c r="FQ33" s="1072"/>
      <c r="FR33" s="1072"/>
      <c r="FS33" s="1072"/>
      <c r="FT33" s="1072"/>
      <c r="FU33" s="1072"/>
      <c r="FV33" s="1072"/>
      <c r="FW33" s="1072"/>
      <c r="FX33" s="1072"/>
      <c r="FY33" s="1072"/>
      <c r="FZ33" s="1072"/>
      <c r="GA33" s="1072"/>
      <c r="GB33" s="1072"/>
      <c r="GC33" s="1072"/>
      <c r="GD33" s="1072"/>
      <c r="GE33" s="1072"/>
      <c r="GF33" s="1072"/>
      <c r="GG33" s="1072"/>
      <c r="GH33" s="1072"/>
      <c r="GI33" s="1072"/>
      <c r="GJ33" s="1072"/>
      <c r="GK33" s="1072"/>
      <c r="GL33" s="1072"/>
      <c r="GM33" s="1072"/>
      <c r="GN33" s="1072"/>
      <c r="GO33" s="1072"/>
      <c r="GP33" s="1072"/>
      <c r="GQ33" s="1072"/>
      <c r="GR33" s="1072"/>
      <c r="GS33" s="1072"/>
      <c r="GT33" s="1072"/>
      <c r="GU33" s="1072"/>
      <c r="GV33" s="1072"/>
      <c r="GW33" s="1072"/>
      <c r="GX33" s="1072"/>
      <c r="GY33" s="1072"/>
      <c r="GZ33" s="1072"/>
      <c r="HA33" s="1072"/>
      <c r="HB33" s="1072"/>
      <c r="HC33" s="1072"/>
      <c r="HD33" s="1072"/>
      <c r="HE33" s="1072"/>
      <c r="HF33" s="1072"/>
      <c r="HG33" s="1072"/>
      <c r="HH33" s="1072"/>
      <c r="HI33" s="1072"/>
      <c r="HJ33" s="1072"/>
      <c r="HK33" s="1072"/>
      <c r="HL33" s="1072"/>
      <c r="HM33" s="1072"/>
      <c r="HN33" s="1072"/>
      <c r="HO33" s="1072"/>
      <c r="HP33" s="1072"/>
      <c r="HQ33" s="1072"/>
      <c r="HR33" s="1072"/>
      <c r="HS33" s="1072"/>
      <c r="HT33" s="1072"/>
      <c r="HU33" s="1072"/>
      <c r="HV33" s="1072"/>
      <c r="HW33" s="1072"/>
      <c r="HX33" s="1072"/>
      <c r="HY33" s="1072"/>
      <c r="HZ33" s="1072"/>
      <c r="IA33" s="1072"/>
      <c r="IB33" s="1072"/>
      <c r="IC33" s="1072"/>
      <c r="ID33" s="1072"/>
      <c r="IE33" s="1072"/>
      <c r="IF33" s="1072"/>
      <c r="IG33" s="1072"/>
      <c r="IH33" s="1072"/>
      <c r="II33" s="1072"/>
      <c r="IJ33" s="1072"/>
      <c r="IK33" s="1072"/>
      <c r="IL33" s="1072"/>
      <c r="IM33" s="1072"/>
      <c r="IN33" s="1072"/>
      <c r="IO33" s="1072"/>
      <c r="IP33" s="1072"/>
      <c r="IQ33" s="1072"/>
      <c r="IR33" s="1072"/>
      <c r="IS33" s="1072"/>
      <c r="IT33" s="1072"/>
      <c r="IU33" s="1072"/>
      <c r="IV33" s="1072"/>
      <c r="IW33" s="1072"/>
      <c r="IX33" s="1072"/>
      <c r="IY33" s="1072"/>
      <c r="IZ33" s="1072"/>
      <c r="JA33" s="1072"/>
      <c r="JB33" s="1072"/>
      <c r="JC33" s="1072"/>
      <c r="JD33" s="1072"/>
      <c r="JE33" s="1072"/>
      <c r="JF33" s="1072"/>
      <c r="JG33" s="1072"/>
      <c r="JH33" s="1072"/>
      <c r="JI33" s="1072"/>
      <c r="JJ33" s="1072"/>
      <c r="JK33" s="1072"/>
      <c r="JL33" s="1072"/>
      <c r="JM33" s="1072"/>
      <c r="JN33" s="1072"/>
      <c r="JO33" s="1072"/>
      <c r="JP33" s="1072"/>
      <c r="JQ33" s="1072"/>
      <c r="JR33" s="1072"/>
      <c r="JS33" s="1072"/>
      <c r="JT33" s="1072"/>
      <c r="JU33" s="1072"/>
      <c r="JV33" s="1072"/>
      <c r="JW33" s="1072"/>
      <c r="JX33" s="1072"/>
      <c r="JY33" s="1072"/>
      <c r="JZ33" s="1072"/>
      <c r="KA33" s="1072"/>
      <c r="KB33" s="1072"/>
      <c r="KC33" s="1072"/>
      <c r="KD33" s="1072"/>
      <c r="KE33" s="1072"/>
      <c r="KF33" s="1072"/>
      <c r="KG33" s="1072"/>
      <c r="KH33" s="1072"/>
      <c r="KI33" s="1072"/>
      <c r="KJ33" s="1072"/>
      <c r="KK33" s="1072"/>
      <c r="KL33" s="1072"/>
      <c r="KM33" s="1072"/>
      <c r="KN33" s="1072"/>
      <c r="KO33" s="1072"/>
      <c r="KP33" s="1072"/>
      <c r="KQ33" s="1072"/>
      <c r="KR33" s="1072"/>
      <c r="KS33" s="1072"/>
      <c r="KT33" s="1072"/>
      <c r="KU33" s="1072"/>
      <c r="KV33" s="1072"/>
      <c r="KW33" s="1072"/>
      <c r="KX33" s="1072"/>
      <c r="KY33" s="1072"/>
      <c r="KZ33" s="1072"/>
      <c r="LA33" s="1072"/>
      <c r="LB33" s="1072"/>
      <c r="LC33" s="1072"/>
      <c r="LD33" s="1072"/>
      <c r="LE33" s="1072"/>
      <c r="LF33" s="1072"/>
      <c r="LG33" s="1072"/>
      <c r="LH33" s="1072"/>
      <c r="LI33" s="1072"/>
      <c r="LJ33" s="1072"/>
      <c r="LK33" s="1072"/>
      <c r="LL33" s="1072"/>
      <c r="LM33" s="1072"/>
      <c r="LN33" s="1072"/>
      <c r="LO33" s="1072"/>
      <c r="LP33" s="1072"/>
      <c r="LQ33" s="1072"/>
    </row>
    <row r="34" spans="1:329" s="1269" customFormat="1" ht="25.5">
      <c r="A34" s="1112"/>
      <c r="B34" s="1215" t="s">
        <v>591</v>
      </c>
      <c r="C34" s="1215" t="s">
        <v>68</v>
      </c>
      <c r="D34" s="1099">
        <v>169.17</v>
      </c>
      <c r="E34" s="1114">
        <f>D34</f>
        <v>169.17</v>
      </c>
      <c r="F34" s="1110"/>
      <c r="G34" s="1109"/>
      <c r="H34" s="1264"/>
      <c r="I34" s="1110"/>
      <c r="J34" s="1109">
        <f>I34</f>
        <v>0</v>
      </c>
      <c r="K34" s="1265"/>
      <c r="L34" s="1109">
        <f>I34</f>
        <v>0</v>
      </c>
      <c r="M34" s="1109">
        <f>J34</f>
        <v>0</v>
      </c>
      <c r="N34" s="1265"/>
      <c r="O34" s="1110"/>
      <c r="P34" s="1109">
        <f>O34</f>
        <v>0</v>
      </c>
      <c r="Q34" s="1264"/>
      <c r="R34" s="1110"/>
      <c r="S34" s="1109">
        <f>R34</f>
        <v>0</v>
      </c>
      <c r="T34" s="1265"/>
      <c r="U34" s="1110"/>
      <c r="V34" s="1109"/>
      <c r="W34" s="1265"/>
      <c r="X34" s="1110"/>
      <c r="Y34" s="1109"/>
      <c r="Z34" s="1265"/>
      <c r="AA34" s="1110"/>
      <c r="AB34" s="1109"/>
      <c r="AC34" s="1265"/>
      <c r="AD34" s="1110"/>
      <c r="AE34" s="1109"/>
      <c r="AF34" s="1265"/>
      <c r="AG34" s="1110"/>
      <c r="AH34" s="1109"/>
      <c r="AI34" s="1265"/>
      <c r="AJ34" s="1110"/>
      <c r="AK34" s="1109"/>
      <c r="AL34" s="1265"/>
      <c r="AM34" s="1110"/>
      <c r="AN34" s="1109"/>
      <c r="AO34" s="1265"/>
      <c r="AP34" s="1110"/>
      <c r="AQ34" s="1109"/>
      <c r="AR34" s="1264"/>
      <c r="AS34" s="1266"/>
      <c r="AT34" s="1267"/>
      <c r="AU34" s="1268"/>
      <c r="AV34" s="1076"/>
      <c r="AW34" s="1076"/>
      <c r="AX34" s="1076"/>
      <c r="AY34" s="1076"/>
      <c r="AZ34" s="1076"/>
      <c r="BA34" s="1076"/>
      <c r="BB34" s="1076"/>
      <c r="BC34" s="1076"/>
      <c r="BD34" s="1076"/>
      <c r="BE34" s="1076"/>
      <c r="BF34" s="1076"/>
      <c r="BG34" s="1076"/>
      <c r="BH34" s="1076"/>
      <c r="BI34" s="1076"/>
      <c r="BJ34" s="1076"/>
      <c r="BK34" s="1076"/>
      <c r="BL34" s="1076"/>
      <c r="BM34" s="1076"/>
      <c r="BN34" s="1076"/>
      <c r="BO34" s="1076"/>
      <c r="BP34" s="1076"/>
      <c r="BQ34" s="1076"/>
      <c r="BR34" s="1076"/>
      <c r="BS34" s="1076"/>
      <c r="BT34" s="1076"/>
      <c r="BU34" s="1076"/>
      <c r="BV34" s="1076"/>
      <c r="BW34" s="1076"/>
      <c r="BX34" s="1076"/>
      <c r="BY34" s="1076"/>
      <c r="BZ34" s="1076"/>
      <c r="CA34" s="1076"/>
      <c r="CB34" s="1076"/>
      <c r="CC34" s="1076"/>
      <c r="CD34" s="1076"/>
      <c r="CE34" s="1076"/>
      <c r="CF34" s="1076"/>
      <c r="CG34" s="1076"/>
      <c r="CH34" s="1076"/>
      <c r="CI34" s="1076"/>
      <c r="CJ34" s="1076"/>
      <c r="CK34" s="1076"/>
      <c r="CL34" s="1076"/>
      <c r="CM34" s="1076"/>
      <c r="CN34" s="1076"/>
      <c r="CO34" s="1076"/>
      <c r="CP34" s="1076"/>
      <c r="CQ34" s="1076"/>
      <c r="CR34" s="1076"/>
      <c r="CS34" s="1076"/>
      <c r="CT34" s="1076"/>
      <c r="CU34" s="1076"/>
      <c r="CV34" s="1076"/>
      <c r="CW34" s="1076"/>
      <c r="CX34" s="1076"/>
      <c r="CY34" s="1076"/>
      <c r="CZ34" s="1076"/>
      <c r="DA34" s="1076"/>
      <c r="DB34" s="1076"/>
      <c r="DC34" s="1076"/>
      <c r="DD34" s="1076"/>
      <c r="DE34" s="1076"/>
      <c r="DF34" s="1076"/>
      <c r="DG34" s="1076"/>
      <c r="DH34" s="1076"/>
      <c r="DI34" s="1076"/>
      <c r="DJ34" s="1076"/>
      <c r="DK34" s="1076"/>
      <c r="DL34" s="1076"/>
      <c r="DM34" s="1076"/>
      <c r="DN34" s="1076"/>
      <c r="DO34" s="1076"/>
      <c r="DP34" s="1076"/>
      <c r="DQ34" s="1076"/>
      <c r="DR34" s="1076"/>
      <c r="DS34" s="1076"/>
      <c r="DT34" s="1076"/>
      <c r="DU34" s="1076"/>
      <c r="DV34" s="1076"/>
      <c r="DW34" s="1076"/>
      <c r="DX34" s="1076"/>
      <c r="DY34" s="1076"/>
      <c r="DZ34" s="1076"/>
      <c r="EA34" s="1076"/>
      <c r="EB34" s="1076"/>
      <c r="EC34" s="1076"/>
      <c r="ED34" s="1076"/>
      <c r="EE34" s="1076"/>
      <c r="EF34" s="1076"/>
      <c r="EG34" s="1076"/>
      <c r="EH34" s="1076"/>
      <c r="EI34" s="1076"/>
      <c r="EJ34" s="1076"/>
      <c r="EK34" s="1076"/>
      <c r="EL34" s="1076"/>
      <c r="EM34" s="1076"/>
      <c r="EN34" s="1076"/>
      <c r="EO34" s="1076"/>
      <c r="EP34" s="1076"/>
      <c r="EQ34" s="1076"/>
      <c r="ER34" s="1076"/>
      <c r="ES34" s="1076"/>
      <c r="ET34" s="1076"/>
      <c r="EU34" s="1076"/>
      <c r="EV34" s="1076"/>
      <c r="EW34" s="1076"/>
      <c r="EX34" s="1076"/>
      <c r="EY34" s="1076"/>
      <c r="EZ34" s="1076"/>
      <c r="FA34" s="1076"/>
      <c r="FB34" s="1076"/>
      <c r="FC34" s="1076"/>
      <c r="FD34" s="1076"/>
      <c r="FE34" s="1076"/>
      <c r="FF34" s="1076"/>
      <c r="FG34" s="1076"/>
      <c r="FH34" s="1076"/>
      <c r="FI34" s="1076"/>
      <c r="FJ34" s="1076"/>
      <c r="FK34" s="1076"/>
      <c r="FL34" s="1076"/>
      <c r="FM34" s="1076"/>
      <c r="FN34" s="1076"/>
      <c r="FO34" s="1076"/>
      <c r="FP34" s="1076"/>
      <c r="FQ34" s="1076"/>
      <c r="FR34" s="1076"/>
      <c r="FS34" s="1076"/>
      <c r="FT34" s="1076"/>
      <c r="FU34" s="1076"/>
      <c r="FV34" s="1076"/>
      <c r="FW34" s="1076"/>
      <c r="FX34" s="1076"/>
      <c r="FY34" s="1076"/>
      <c r="FZ34" s="1076"/>
      <c r="GA34" s="1076"/>
      <c r="GB34" s="1076"/>
      <c r="GC34" s="1076"/>
      <c r="GD34" s="1076"/>
      <c r="GE34" s="1076"/>
      <c r="GF34" s="1076"/>
      <c r="GG34" s="1076"/>
      <c r="GH34" s="1076"/>
      <c r="GI34" s="1076"/>
      <c r="GJ34" s="1076"/>
      <c r="GK34" s="1076"/>
      <c r="GL34" s="1076"/>
      <c r="GM34" s="1076"/>
      <c r="GN34" s="1076"/>
      <c r="GO34" s="1076"/>
      <c r="GP34" s="1076"/>
      <c r="GQ34" s="1076"/>
      <c r="GR34" s="1076"/>
      <c r="GS34" s="1076"/>
      <c r="GT34" s="1076"/>
      <c r="GU34" s="1076"/>
      <c r="GV34" s="1076"/>
      <c r="GW34" s="1076"/>
      <c r="GX34" s="1076"/>
      <c r="GY34" s="1076"/>
      <c r="GZ34" s="1076"/>
      <c r="HA34" s="1076"/>
      <c r="HB34" s="1076"/>
      <c r="HC34" s="1076"/>
      <c r="HD34" s="1076"/>
      <c r="HE34" s="1076"/>
      <c r="HF34" s="1076"/>
      <c r="HG34" s="1076"/>
      <c r="HH34" s="1076"/>
      <c r="HI34" s="1076"/>
      <c r="HJ34" s="1076"/>
      <c r="HK34" s="1076"/>
      <c r="HL34" s="1076"/>
      <c r="HM34" s="1076"/>
      <c r="HN34" s="1076"/>
      <c r="HO34" s="1076"/>
      <c r="HP34" s="1076"/>
      <c r="HQ34" s="1076"/>
      <c r="HR34" s="1076"/>
      <c r="HS34" s="1076"/>
      <c r="HT34" s="1076"/>
      <c r="HU34" s="1076"/>
      <c r="HV34" s="1076"/>
      <c r="HW34" s="1076"/>
      <c r="HX34" s="1076"/>
      <c r="HY34" s="1076"/>
      <c r="HZ34" s="1076"/>
      <c r="IA34" s="1076"/>
      <c r="IB34" s="1076"/>
      <c r="IC34" s="1076"/>
      <c r="ID34" s="1076"/>
      <c r="IE34" s="1076"/>
      <c r="IF34" s="1076"/>
      <c r="IG34" s="1076"/>
      <c r="IH34" s="1076"/>
      <c r="II34" s="1076"/>
      <c r="IJ34" s="1076"/>
      <c r="IK34" s="1076"/>
      <c r="IL34" s="1076"/>
      <c r="IM34" s="1076"/>
      <c r="IN34" s="1076"/>
      <c r="IO34" s="1076"/>
      <c r="IP34" s="1076"/>
      <c r="IQ34" s="1076"/>
      <c r="IR34" s="1076"/>
      <c r="IS34" s="1076"/>
      <c r="IT34" s="1076"/>
      <c r="IU34" s="1076"/>
      <c r="IV34" s="1076"/>
      <c r="IW34" s="1076"/>
      <c r="IX34" s="1076"/>
      <c r="IY34" s="1076"/>
      <c r="IZ34" s="1076"/>
      <c r="JA34" s="1076"/>
      <c r="JB34" s="1076"/>
      <c r="JC34" s="1076"/>
      <c r="JD34" s="1076"/>
      <c r="JE34" s="1076"/>
      <c r="JF34" s="1076"/>
      <c r="JG34" s="1076"/>
      <c r="JH34" s="1076"/>
      <c r="JI34" s="1076"/>
      <c r="JJ34" s="1076"/>
      <c r="JK34" s="1076"/>
      <c r="JL34" s="1076"/>
      <c r="JM34" s="1076"/>
      <c r="JN34" s="1076"/>
      <c r="JO34" s="1076"/>
      <c r="JP34" s="1076"/>
      <c r="JQ34" s="1076"/>
      <c r="JR34" s="1076"/>
      <c r="JS34" s="1076"/>
      <c r="JT34" s="1076"/>
      <c r="JU34" s="1076"/>
      <c r="JV34" s="1076"/>
      <c r="JW34" s="1076"/>
      <c r="JX34" s="1076"/>
      <c r="JY34" s="1076"/>
      <c r="JZ34" s="1076"/>
      <c r="KA34" s="1076"/>
      <c r="KB34" s="1076"/>
      <c r="KC34" s="1076"/>
      <c r="KD34" s="1076"/>
      <c r="KE34" s="1076"/>
      <c r="KF34" s="1076"/>
      <c r="KG34" s="1076"/>
      <c r="KH34" s="1076"/>
      <c r="KI34" s="1076"/>
      <c r="KJ34" s="1076"/>
      <c r="KK34" s="1076"/>
      <c r="KL34" s="1076"/>
      <c r="KM34" s="1076"/>
      <c r="KN34" s="1076"/>
      <c r="KO34" s="1076"/>
      <c r="KP34" s="1076"/>
      <c r="KQ34" s="1076"/>
      <c r="KR34" s="1076"/>
      <c r="KS34" s="1076"/>
      <c r="KT34" s="1076"/>
      <c r="KU34" s="1076"/>
      <c r="KV34" s="1076"/>
      <c r="KW34" s="1076"/>
      <c r="KX34" s="1076"/>
      <c r="KY34" s="1076"/>
      <c r="KZ34" s="1076"/>
      <c r="LA34" s="1076"/>
      <c r="LB34" s="1076"/>
      <c r="LC34" s="1076"/>
      <c r="LD34" s="1076"/>
      <c r="LE34" s="1076"/>
      <c r="LF34" s="1076"/>
      <c r="LG34" s="1076"/>
      <c r="LH34" s="1076"/>
      <c r="LI34" s="1076"/>
      <c r="LJ34" s="1076"/>
      <c r="LK34" s="1076"/>
      <c r="LL34" s="1076"/>
      <c r="LM34" s="1076"/>
      <c r="LN34" s="1076"/>
      <c r="LO34" s="1076"/>
      <c r="LP34" s="1076"/>
      <c r="LQ34" s="1076"/>
    </row>
    <row r="35" spans="1:329" s="1263" customFormat="1">
      <c r="A35" s="1112"/>
      <c r="B35" s="1215" t="s">
        <v>64</v>
      </c>
      <c r="C35" s="1215" t="s">
        <v>69</v>
      </c>
      <c r="D35" s="1224" t="e">
        <f>D34*D8/1000</f>
        <v>#REF!</v>
      </c>
      <c r="E35" s="1225" t="e">
        <f>E34*E8/1000</f>
        <v>#REF!</v>
      </c>
      <c r="F35" s="1223"/>
      <c r="G35" s="1037"/>
      <c r="H35" s="1224">
        <f>G8*G34/1000</f>
        <v>0</v>
      </c>
      <c r="I35" s="1223">
        <f>I8*I34/1000</f>
        <v>0</v>
      </c>
      <c r="J35" s="1224">
        <f>J8*J34/1000</f>
        <v>0</v>
      </c>
      <c r="K35" s="1226"/>
      <c r="L35" s="1223">
        <f>L8*L34/1000</f>
        <v>0</v>
      </c>
      <c r="M35" s="1270">
        <f>M8*M34/1000</f>
        <v>0</v>
      </c>
      <c r="N35" s="1226"/>
      <c r="O35" s="1223">
        <f>O34*O8/1000</f>
        <v>0</v>
      </c>
      <c r="P35" s="1224">
        <f>P34*P8/1000</f>
        <v>0</v>
      </c>
      <c r="Q35" s="1225"/>
      <c r="R35" s="1223">
        <f>R34*R6/1000</f>
        <v>0</v>
      </c>
      <c r="S35" s="1224">
        <f>S34*S8/1000</f>
        <v>0</v>
      </c>
      <c r="T35" s="1226"/>
      <c r="U35" s="1223">
        <f>U34*U6/1000</f>
        <v>0</v>
      </c>
      <c r="V35" s="1224"/>
      <c r="W35" s="1226"/>
      <c r="X35" s="1223">
        <f>X34*X6/1000</f>
        <v>0</v>
      </c>
      <c r="Y35" s="1224"/>
      <c r="Z35" s="1226"/>
      <c r="AA35" s="1223">
        <f>AA34*AA6/1000</f>
        <v>0</v>
      </c>
      <c r="AB35" s="1224"/>
      <c r="AC35" s="1226"/>
      <c r="AD35" s="1223">
        <f>AD34*AD6/1000</f>
        <v>0</v>
      </c>
      <c r="AE35" s="1224"/>
      <c r="AF35" s="1226"/>
      <c r="AG35" s="1223">
        <f>AG34*AG6/1000</f>
        <v>0</v>
      </c>
      <c r="AH35" s="1224"/>
      <c r="AI35" s="1226"/>
      <c r="AJ35" s="1223">
        <f>AJ34*AJ6/1000</f>
        <v>0</v>
      </c>
      <c r="AK35" s="1224"/>
      <c r="AL35" s="1226"/>
      <c r="AM35" s="1223">
        <f>AM34*AM6/1000</f>
        <v>0</v>
      </c>
      <c r="AN35" s="1224"/>
      <c r="AO35" s="1226"/>
      <c r="AP35" s="1223">
        <f>AP34*AP6/1000</f>
        <v>0</v>
      </c>
      <c r="AQ35" s="1224"/>
      <c r="AR35" s="1225"/>
      <c r="AS35" s="1271" t="e">
        <f>AS34*AS6/1000</f>
        <v>#REF!</v>
      </c>
      <c r="AT35" s="1272"/>
      <c r="AU35" s="1273"/>
      <c r="AV35" s="1072"/>
      <c r="AW35" s="1072"/>
      <c r="AX35" s="1072"/>
      <c r="AY35" s="1072"/>
      <c r="AZ35" s="1072"/>
      <c r="BA35" s="1072"/>
      <c r="BB35" s="1072"/>
      <c r="BC35" s="1072"/>
      <c r="BD35" s="1072"/>
      <c r="BE35" s="1072"/>
      <c r="BF35" s="1072"/>
      <c r="BG35" s="1072"/>
      <c r="BH35" s="1072"/>
      <c r="BI35" s="1072"/>
      <c r="BJ35" s="1072"/>
      <c r="BK35" s="1072"/>
      <c r="BL35" s="1072"/>
      <c r="BM35" s="1072"/>
      <c r="BN35" s="1072"/>
      <c r="BO35" s="1072"/>
      <c r="BP35" s="1072"/>
      <c r="BQ35" s="1072"/>
      <c r="BR35" s="1072"/>
      <c r="BS35" s="1072"/>
      <c r="BT35" s="1072"/>
      <c r="BU35" s="1072"/>
      <c r="BV35" s="1072"/>
      <c r="BW35" s="1072"/>
      <c r="BX35" s="1072"/>
      <c r="BY35" s="1072"/>
      <c r="BZ35" s="1072"/>
      <c r="CA35" s="1072"/>
      <c r="CB35" s="1072"/>
      <c r="CC35" s="1072"/>
      <c r="CD35" s="1072"/>
      <c r="CE35" s="1072"/>
      <c r="CF35" s="1072"/>
      <c r="CG35" s="1072"/>
      <c r="CH35" s="1072"/>
      <c r="CI35" s="1072"/>
      <c r="CJ35" s="1072"/>
      <c r="CK35" s="1072"/>
      <c r="CL35" s="1072"/>
      <c r="CM35" s="1072"/>
      <c r="CN35" s="1072"/>
      <c r="CO35" s="1072"/>
      <c r="CP35" s="1072"/>
      <c r="CQ35" s="1072"/>
      <c r="CR35" s="1072"/>
      <c r="CS35" s="1072"/>
      <c r="CT35" s="1072"/>
      <c r="CU35" s="1072"/>
      <c r="CV35" s="1072"/>
      <c r="CW35" s="1072"/>
      <c r="CX35" s="1072"/>
      <c r="CY35" s="1072"/>
      <c r="CZ35" s="1072"/>
      <c r="DA35" s="1072"/>
      <c r="DB35" s="1072"/>
      <c r="DC35" s="1072"/>
      <c r="DD35" s="1072"/>
      <c r="DE35" s="1072"/>
      <c r="DF35" s="1072"/>
      <c r="DG35" s="1072"/>
      <c r="DH35" s="1072"/>
      <c r="DI35" s="1072"/>
      <c r="DJ35" s="1072"/>
      <c r="DK35" s="1072"/>
      <c r="DL35" s="1072"/>
      <c r="DM35" s="1072"/>
      <c r="DN35" s="1072"/>
      <c r="DO35" s="1072"/>
      <c r="DP35" s="1072"/>
      <c r="DQ35" s="1072"/>
      <c r="DR35" s="1072"/>
      <c r="DS35" s="1072"/>
      <c r="DT35" s="1072"/>
      <c r="DU35" s="1072"/>
      <c r="DV35" s="1072"/>
      <c r="DW35" s="1072"/>
      <c r="DX35" s="1072"/>
      <c r="DY35" s="1072"/>
      <c r="DZ35" s="1072"/>
      <c r="EA35" s="1072"/>
      <c r="EB35" s="1072"/>
      <c r="EC35" s="1072"/>
      <c r="ED35" s="1072"/>
      <c r="EE35" s="1072"/>
      <c r="EF35" s="1072"/>
      <c r="EG35" s="1072"/>
      <c r="EH35" s="1072"/>
      <c r="EI35" s="1072"/>
      <c r="EJ35" s="1072"/>
      <c r="EK35" s="1072"/>
      <c r="EL35" s="1072"/>
      <c r="EM35" s="1072"/>
      <c r="EN35" s="1072"/>
      <c r="EO35" s="1072"/>
      <c r="EP35" s="1072"/>
      <c r="EQ35" s="1072"/>
      <c r="ER35" s="1072"/>
      <c r="ES35" s="1072"/>
      <c r="ET35" s="1072"/>
      <c r="EU35" s="1072"/>
      <c r="EV35" s="1072"/>
      <c r="EW35" s="1072"/>
      <c r="EX35" s="1072"/>
      <c r="EY35" s="1072"/>
      <c r="EZ35" s="1072"/>
      <c r="FA35" s="1072"/>
      <c r="FB35" s="1072"/>
      <c r="FC35" s="1072"/>
      <c r="FD35" s="1072"/>
      <c r="FE35" s="1072"/>
      <c r="FF35" s="1072"/>
      <c r="FG35" s="1072"/>
      <c r="FH35" s="1072"/>
      <c r="FI35" s="1072"/>
      <c r="FJ35" s="1072"/>
      <c r="FK35" s="1072"/>
      <c r="FL35" s="1072"/>
      <c r="FM35" s="1072"/>
      <c r="FN35" s="1072"/>
      <c r="FO35" s="1072"/>
      <c r="FP35" s="1072"/>
      <c r="FQ35" s="1072"/>
      <c r="FR35" s="1072"/>
      <c r="FS35" s="1072"/>
      <c r="FT35" s="1072"/>
      <c r="FU35" s="1072"/>
      <c r="FV35" s="1072"/>
      <c r="FW35" s="1072"/>
      <c r="FX35" s="1072"/>
      <c r="FY35" s="1072"/>
      <c r="FZ35" s="1072"/>
      <c r="GA35" s="1072"/>
      <c r="GB35" s="1072"/>
      <c r="GC35" s="1072"/>
      <c r="GD35" s="1072"/>
      <c r="GE35" s="1072"/>
      <c r="GF35" s="1072"/>
      <c r="GG35" s="1072"/>
      <c r="GH35" s="1072"/>
      <c r="GI35" s="1072"/>
      <c r="GJ35" s="1072"/>
      <c r="GK35" s="1072"/>
      <c r="GL35" s="1072"/>
      <c r="GM35" s="1072"/>
      <c r="GN35" s="1072"/>
      <c r="GO35" s="1072"/>
      <c r="GP35" s="1072"/>
      <c r="GQ35" s="1072"/>
      <c r="GR35" s="1072"/>
      <c r="GS35" s="1072"/>
      <c r="GT35" s="1072"/>
      <c r="GU35" s="1072"/>
      <c r="GV35" s="1072"/>
      <c r="GW35" s="1072"/>
      <c r="GX35" s="1072"/>
      <c r="GY35" s="1072"/>
      <c r="GZ35" s="1072"/>
      <c r="HA35" s="1072"/>
      <c r="HB35" s="1072"/>
      <c r="HC35" s="1072"/>
      <c r="HD35" s="1072"/>
      <c r="HE35" s="1072"/>
      <c r="HF35" s="1072"/>
      <c r="HG35" s="1072"/>
      <c r="HH35" s="1072"/>
      <c r="HI35" s="1072"/>
      <c r="HJ35" s="1072"/>
      <c r="HK35" s="1072"/>
      <c r="HL35" s="1072"/>
      <c r="HM35" s="1072"/>
      <c r="HN35" s="1072"/>
      <c r="HO35" s="1072"/>
      <c r="HP35" s="1072"/>
      <c r="HQ35" s="1072"/>
      <c r="HR35" s="1072"/>
      <c r="HS35" s="1072"/>
      <c r="HT35" s="1072"/>
      <c r="HU35" s="1072"/>
      <c r="HV35" s="1072"/>
      <c r="HW35" s="1072"/>
      <c r="HX35" s="1072"/>
      <c r="HY35" s="1072"/>
      <c r="HZ35" s="1072"/>
      <c r="IA35" s="1072"/>
      <c r="IB35" s="1072"/>
      <c r="IC35" s="1072"/>
      <c r="ID35" s="1072"/>
      <c r="IE35" s="1072"/>
      <c r="IF35" s="1072"/>
      <c r="IG35" s="1072"/>
      <c r="IH35" s="1072"/>
      <c r="II35" s="1072"/>
      <c r="IJ35" s="1072"/>
      <c r="IK35" s="1072"/>
      <c r="IL35" s="1072"/>
      <c r="IM35" s="1072"/>
      <c r="IN35" s="1072"/>
      <c r="IO35" s="1072"/>
      <c r="IP35" s="1072"/>
      <c r="IQ35" s="1072"/>
      <c r="IR35" s="1072"/>
      <c r="IS35" s="1072"/>
      <c r="IT35" s="1072"/>
      <c r="IU35" s="1072"/>
      <c r="IV35" s="1072"/>
      <c r="IW35" s="1072"/>
      <c r="IX35" s="1072"/>
      <c r="IY35" s="1072"/>
      <c r="IZ35" s="1072"/>
      <c r="JA35" s="1072"/>
      <c r="JB35" s="1072"/>
      <c r="JC35" s="1072"/>
      <c r="JD35" s="1072"/>
      <c r="JE35" s="1072"/>
      <c r="JF35" s="1072"/>
      <c r="JG35" s="1072"/>
      <c r="JH35" s="1072"/>
      <c r="JI35" s="1072"/>
      <c r="JJ35" s="1072"/>
      <c r="JK35" s="1072"/>
      <c r="JL35" s="1072"/>
      <c r="JM35" s="1072"/>
      <c r="JN35" s="1072"/>
      <c r="JO35" s="1072"/>
      <c r="JP35" s="1072"/>
      <c r="JQ35" s="1072"/>
      <c r="JR35" s="1072"/>
      <c r="JS35" s="1072"/>
      <c r="JT35" s="1072"/>
      <c r="JU35" s="1072"/>
      <c r="JV35" s="1072"/>
      <c r="JW35" s="1072"/>
      <c r="JX35" s="1072"/>
      <c r="JY35" s="1072"/>
      <c r="JZ35" s="1072"/>
      <c r="KA35" s="1072"/>
      <c r="KB35" s="1072"/>
      <c r="KC35" s="1072"/>
      <c r="KD35" s="1072"/>
      <c r="KE35" s="1072"/>
      <c r="KF35" s="1072"/>
      <c r="KG35" s="1072"/>
      <c r="KH35" s="1072"/>
      <c r="KI35" s="1072"/>
      <c r="KJ35" s="1072"/>
      <c r="KK35" s="1072"/>
      <c r="KL35" s="1072"/>
      <c r="KM35" s="1072"/>
      <c r="KN35" s="1072"/>
      <c r="KO35" s="1072"/>
      <c r="KP35" s="1072"/>
      <c r="KQ35" s="1072"/>
      <c r="KR35" s="1072"/>
      <c r="KS35" s="1072"/>
      <c r="KT35" s="1072"/>
      <c r="KU35" s="1072"/>
      <c r="KV35" s="1072"/>
      <c r="KW35" s="1072"/>
      <c r="KX35" s="1072"/>
      <c r="KY35" s="1072"/>
      <c r="KZ35" s="1072"/>
      <c r="LA35" s="1072"/>
      <c r="LB35" s="1072"/>
      <c r="LC35" s="1072"/>
      <c r="LD35" s="1072"/>
      <c r="LE35" s="1072"/>
      <c r="LF35" s="1072"/>
      <c r="LG35" s="1072"/>
      <c r="LH35" s="1072"/>
      <c r="LI35" s="1072"/>
      <c r="LJ35" s="1072"/>
      <c r="LK35" s="1072"/>
      <c r="LL35" s="1072"/>
      <c r="LM35" s="1072"/>
      <c r="LN35" s="1072"/>
      <c r="LO35" s="1072"/>
      <c r="LP35" s="1072"/>
      <c r="LQ35" s="1072"/>
    </row>
    <row r="36" spans="1:329" s="1263" customFormat="1">
      <c r="A36" s="1112"/>
      <c r="B36" s="1215" t="s">
        <v>70</v>
      </c>
      <c r="C36" s="1215" t="s">
        <v>71</v>
      </c>
      <c r="D36" s="1113" t="e">
        <f t="shared" ref="D36:E36" si="94">ROUND(D35/(8154/7000),3)</f>
        <v>#REF!</v>
      </c>
      <c r="E36" s="1114" t="e">
        <f t="shared" si="94"/>
        <v>#REF!</v>
      </c>
      <c r="F36" s="1090"/>
      <c r="G36" s="1091"/>
      <c r="H36" s="1094"/>
      <c r="I36" s="1090">
        <f>ROUND(I35/1.1661,3)</f>
        <v>0</v>
      </c>
      <c r="J36" s="1091">
        <f>ROUND(J35/1.1661,3)</f>
        <v>0</v>
      </c>
      <c r="K36" s="1092"/>
      <c r="L36" s="1090">
        <f>ROUND(L35/1.1661,3)</f>
        <v>0</v>
      </c>
      <c r="M36" s="1091">
        <f>ROUND(M35/1.1661,3)</f>
        <v>0</v>
      </c>
      <c r="N36" s="1092"/>
      <c r="O36" s="1090">
        <f>ROUND(O35/1.1661,3)</f>
        <v>0</v>
      </c>
      <c r="P36" s="1091">
        <f>ROUND(P35/1.1661,3)</f>
        <v>0</v>
      </c>
      <c r="Q36" s="1094"/>
      <c r="R36" s="1090">
        <f>ROUND(R35/1.1661,3)</f>
        <v>0</v>
      </c>
      <c r="S36" s="1091">
        <f>ROUND(S35/1.1661,3)</f>
        <v>0</v>
      </c>
      <c r="T36" s="1092"/>
      <c r="U36" s="1090">
        <f>ROUND(U35/1.1661,3)</f>
        <v>0</v>
      </c>
      <c r="V36" s="1091">
        <f>ROUND(V35/1.1661,3)</f>
        <v>0</v>
      </c>
      <c r="W36" s="1092"/>
      <c r="X36" s="1090">
        <f>ROUND(X35/1.1661,3)</f>
        <v>0</v>
      </c>
      <c r="Y36" s="1091">
        <f>ROUND(Y35/1.1661,3)</f>
        <v>0</v>
      </c>
      <c r="Z36" s="1092"/>
      <c r="AA36" s="1090">
        <f>ROUND(AA35/1.1661,3)</f>
        <v>0</v>
      </c>
      <c r="AB36" s="1091">
        <f>ROUND(AB35/1.1661,3)</f>
        <v>0</v>
      </c>
      <c r="AC36" s="1092"/>
      <c r="AD36" s="1090">
        <f>ROUND(AD35/1.1661,3)</f>
        <v>0</v>
      </c>
      <c r="AE36" s="1091">
        <f>ROUND(AE35/1.1661,3)</f>
        <v>0</v>
      </c>
      <c r="AF36" s="1092"/>
      <c r="AG36" s="1090">
        <f>ROUND(AG35/1.1661,3)</f>
        <v>0</v>
      </c>
      <c r="AH36" s="1091">
        <f>ROUND(AH35/1.1661,3)</f>
        <v>0</v>
      </c>
      <c r="AI36" s="1092"/>
      <c r="AJ36" s="1090">
        <f>ROUND(AJ35/1.1661,3)</f>
        <v>0</v>
      </c>
      <c r="AK36" s="1091">
        <f>ROUND(AK35/1.1661,3)</f>
        <v>0</v>
      </c>
      <c r="AL36" s="1092"/>
      <c r="AM36" s="1090">
        <f>ROUND(AM35/1.1661,3)</f>
        <v>0</v>
      </c>
      <c r="AN36" s="1091">
        <f>ROUND(AN35/1.1661,3)</f>
        <v>0</v>
      </c>
      <c r="AO36" s="1092"/>
      <c r="AP36" s="1090">
        <f>ROUND(AP35/1.1661,3)</f>
        <v>0</v>
      </c>
      <c r="AQ36" s="1091">
        <f>ROUND(AQ35/1.1661,3)</f>
        <v>0</v>
      </c>
      <c r="AR36" s="1094"/>
      <c r="AS36" s="1106" t="e">
        <f t="shared" ref="AS36" si="95">ROUND(AS35/(8154/7000),3)</f>
        <v>#REF!</v>
      </c>
      <c r="AT36" s="1107"/>
      <c r="AU36" s="1108"/>
      <c r="AV36" s="1072"/>
      <c r="AW36" s="1072"/>
      <c r="AX36" s="1072"/>
      <c r="AY36" s="1072"/>
      <c r="AZ36" s="1072"/>
      <c r="BA36" s="1072"/>
      <c r="BB36" s="1072"/>
      <c r="BC36" s="1072"/>
      <c r="BD36" s="1072"/>
      <c r="BE36" s="1072"/>
      <c r="BF36" s="1072"/>
      <c r="BG36" s="1072"/>
      <c r="BH36" s="1072"/>
      <c r="BI36" s="1072"/>
      <c r="BJ36" s="1072"/>
      <c r="BK36" s="1072"/>
      <c r="BL36" s="1072"/>
      <c r="BM36" s="1072"/>
      <c r="BN36" s="1072"/>
      <c r="BO36" s="1072"/>
      <c r="BP36" s="1072"/>
      <c r="BQ36" s="1072"/>
      <c r="BR36" s="1072"/>
      <c r="BS36" s="1072"/>
      <c r="BT36" s="1072"/>
      <c r="BU36" s="1072"/>
      <c r="BV36" s="1072"/>
      <c r="BW36" s="1072"/>
      <c r="BX36" s="1072"/>
      <c r="BY36" s="1072"/>
      <c r="BZ36" s="1072"/>
      <c r="CA36" s="1072"/>
      <c r="CB36" s="1072"/>
      <c r="CC36" s="1072"/>
      <c r="CD36" s="1072"/>
      <c r="CE36" s="1072"/>
      <c r="CF36" s="1072"/>
      <c r="CG36" s="1072"/>
      <c r="CH36" s="1072"/>
      <c r="CI36" s="1072"/>
      <c r="CJ36" s="1072"/>
      <c r="CK36" s="1072"/>
      <c r="CL36" s="1072"/>
      <c r="CM36" s="1072"/>
      <c r="CN36" s="1072"/>
      <c r="CO36" s="1072"/>
      <c r="CP36" s="1072"/>
      <c r="CQ36" s="1072"/>
      <c r="CR36" s="1072"/>
      <c r="CS36" s="1072"/>
      <c r="CT36" s="1072"/>
      <c r="CU36" s="1072"/>
      <c r="CV36" s="1072"/>
      <c r="CW36" s="1072"/>
      <c r="CX36" s="1072"/>
      <c r="CY36" s="1072"/>
      <c r="CZ36" s="1072"/>
      <c r="DA36" s="1072"/>
      <c r="DB36" s="1072"/>
      <c r="DC36" s="1072"/>
      <c r="DD36" s="1072"/>
      <c r="DE36" s="1072"/>
      <c r="DF36" s="1072"/>
      <c r="DG36" s="1072"/>
      <c r="DH36" s="1072"/>
      <c r="DI36" s="1072"/>
      <c r="DJ36" s="1072"/>
      <c r="DK36" s="1072"/>
      <c r="DL36" s="1072"/>
      <c r="DM36" s="1072"/>
      <c r="DN36" s="1072"/>
      <c r="DO36" s="1072"/>
      <c r="DP36" s="1072"/>
      <c r="DQ36" s="1072"/>
      <c r="DR36" s="1072"/>
      <c r="DS36" s="1072"/>
      <c r="DT36" s="1072"/>
      <c r="DU36" s="1072"/>
      <c r="DV36" s="1072"/>
      <c r="DW36" s="1072"/>
      <c r="DX36" s="1072"/>
      <c r="DY36" s="1072"/>
      <c r="DZ36" s="1072"/>
      <c r="EA36" s="1072"/>
      <c r="EB36" s="1072"/>
      <c r="EC36" s="1072"/>
      <c r="ED36" s="1072"/>
      <c r="EE36" s="1072"/>
      <c r="EF36" s="1072"/>
      <c r="EG36" s="1072"/>
      <c r="EH36" s="1072"/>
      <c r="EI36" s="1072"/>
      <c r="EJ36" s="1072"/>
      <c r="EK36" s="1072"/>
      <c r="EL36" s="1072"/>
      <c r="EM36" s="1072"/>
      <c r="EN36" s="1072"/>
      <c r="EO36" s="1072"/>
      <c r="EP36" s="1072"/>
      <c r="EQ36" s="1072"/>
      <c r="ER36" s="1072"/>
      <c r="ES36" s="1072"/>
      <c r="ET36" s="1072"/>
      <c r="EU36" s="1072"/>
      <c r="EV36" s="1072"/>
      <c r="EW36" s="1072"/>
      <c r="EX36" s="1072"/>
      <c r="EY36" s="1072"/>
      <c r="EZ36" s="1072"/>
      <c r="FA36" s="1072"/>
      <c r="FB36" s="1072"/>
      <c r="FC36" s="1072"/>
      <c r="FD36" s="1072"/>
      <c r="FE36" s="1072"/>
      <c r="FF36" s="1072"/>
      <c r="FG36" s="1072"/>
      <c r="FH36" s="1072"/>
      <c r="FI36" s="1072"/>
      <c r="FJ36" s="1072"/>
      <c r="FK36" s="1072"/>
      <c r="FL36" s="1072"/>
      <c r="FM36" s="1072"/>
      <c r="FN36" s="1072"/>
      <c r="FO36" s="1072"/>
      <c r="FP36" s="1072"/>
      <c r="FQ36" s="1072"/>
      <c r="FR36" s="1072"/>
      <c r="FS36" s="1072"/>
      <c r="FT36" s="1072"/>
      <c r="FU36" s="1072"/>
      <c r="FV36" s="1072"/>
      <c r="FW36" s="1072"/>
      <c r="FX36" s="1072"/>
      <c r="FY36" s="1072"/>
      <c r="FZ36" s="1072"/>
      <c r="GA36" s="1072"/>
      <c r="GB36" s="1072"/>
      <c r="GC36" s="1072"/>
      <c r="GD36" s="1072"/>
      <c r="GE36" s="1072"/>
      <c r="GF36" s="1072"/>
      <c r="GG36" s="1072"/>
      <c r="GH36" s="1072"/>
      <c r="GI36" s="1072"/>
      <c r="GJ36" s="1072"/>
      <c r="GK36" s="1072"/>
      <c r="GL36" s="1072"/>
      <c r="GM36" s="1072"/>
      <c r="GN36" s="1072"/>
      <c r="GO36" s="1072"/>
      <c r="GP36" s="1072"/>
      <c r="GQ36" s="1072"/>
      <c r="GR36" s="1072"/>
      <c r="GS36" s="1072"/>
      <c r="GT36" s="1072"/>
      <c r="GU36" s="1072"/>
      <c r="GV36" s="1072"/>
      <c r="GW36" s="1072"/>
      <c r="GX36" s="1072"/>
      <c r="GY36" s="1072"/>
      <c r="GZ36" s="1072"/>
      <c r="HA36" s="1072"/>
      <c r="HB36" s="1072"/>
      <c r="HC36" s="1072"/>
      <c r="HD36" s="1072"/>
      <c r="HE36" s="1072"/>
      <c r="HF36" s="1072"/>
      <c r="HG36" s="1072"/>
      <c r="HH36" s="1072"/>
      <c r="HI36" s="1072"/>
      <c r="HJ36" s="1072"/>
      <c r="HK36" s="1072"/>
      <c r="HL36" s="1072"/>
      <c r="HM36" s="1072"/>
      <c r="HN36" s="1072"/>
      <c r="HO36" s="1072"/>
      <c r="HP36" s="1072"/>
      <c r="HQ36" s="1072"/>
      <c r="HR36" s="1072"/>
      <c r="HS36" s="1072"/>
      <c r="HT36" s="1072"/>
      <c r="HU36" s="1072"/>
      <c r="HV36" s="1072"/>
      <c r="HW36" s="1072"/>
      <c r="HX36" s="1072"/>
      <c r="HY36" s="1072"/>
      <c r="HZ36" s="1072"/>
      <c r="IA36" s="1072"/>
      <c r="IB36" s="1072"/>
      <c r="IC36" s="1072"/>
      <c r="ID36" s="1072"/>
      <c r="IE36" s="1072"/>
      <c r="IF36" s="1072"/>
      <c r="IG36" s="1072"/>
      <c r="IH36" s="1072"/>
      <c r="II36" s="1072"/>
      <c r="IJ36" s="1072"/>
      <c r="IK36" s="1072"/>
      <c r="IL36" s="1072"/>
      <c r="IM36" s="1072"/>
      <c r="IN36" s="1072"/>
      <c r="IO36" s="1072"/>
      <c r="IP36" s="1072"/>
      <c r="IQ36" s="1072"/>
      <c r="IR36" s="1072"/>
      <c r="IS36" s="1072"/>
      <c r="IT36" s="1072"/>
      <c r="IU36" s="1072"/>
      <c r="IV36" s="1072"/>
      <c r="IW36" s="1072"/>
      <c r="IX36" s="1072"/>
      <c r="IY36" s="1072"/>
      <c r="IZ36" s="1072"/>
      <c r="JA36" s="1072"/>
      <c r="JB36" s="1072"/>
      <c r="JC36" s="1072"/>
      <c r="JD36" s="1072"/>
      <c r="JE36" s="1072"/>
      <c r="JF36" s="1072"/>
      <c r="JG36" s="1072"/>
      <c r="JH36" s="1072"/>
      <c r="JI36" s="1072"/>
      <c r="JJ36" s="1072"/>
      <c r="JK36" s="1072"/>
      <c r="JL36" s="1072"/>
      <c r="JM36" s="1072"/>
      <c r="JN36" s="1072"/>
      <c r="JO36" s="1072"/>
      <c r="JP36" s="1072"/>
      <c r="JQ36" s="1072"/>
      <c r="JR36" s="1072"/>
      <c r="JS36" s="1072"/>
      <c r="JT36" s="1072"/>
      <c r="JU36" s="1072"/>
      <c r="JV36" s="1072"/>
      <c r="JW36" s="1072"/>
      <c r="JX36" s="1072"/>
      <c r="JY36" s="1072"/>
      <c r="JZ36" s="1072"/>
      <c r="KA36" s="1072"/>
      <c r="KB36" s="1072"/>
      <c r="KC36" s="1072"/>
      <c r="KD36" s="1072"/>
      <c r="KE36" s="1072"/>
      <c r="KF36" s="1072"/>
      <c r="KG36" s="1072"/>
      <c r="KH36" s="1072"/>
      <c r="KI36" s="1072"/>
      <c r="KJ36" s="1072"/>
      <c r="KK36" s="1072"/>
      <c r="KL36" s="1072"/>
      <c r="KM36" s="1072"/>
      <c r="KN36" s="1072"/>
      <c r="KO36" s="1072"/>
      <c r="KP36" s="1072"/>
      <c r="KQ36" s="1072"/>
      <c r="KR36" s="1072"/>
      <c r="KS36" s="1072"/>
      <c r="KT36" s="1072"/>
      <c r="KU36" s="1072"/>
      <c r="KV36" s="1072"/>
      <c r="KW36" s="1072"/>
      <c r="KX36" s="1072"/>
      <c r="KY36" s="1072"/>
      <c r="KZ36" s="1072"/>
      <c r="LA36" s="1072"/>
      <c r="LB36" s="1072"/>
      <c r="LC36" s="1072"/>
      <c r="LD36" s="1072"/>
      <c r="LE36" s="1072"/>
      <c r="LF36" s="1072"/>
      <c r="LG36" s="1072"/>
      <c r="LH36" s="1072"/>
      <c r="LI36" s="1072"/>
      <c r="LJ36" s="1072"/>
      <c r="LK36" s="1072"/>
      <c r="LL36" s="1072"/>
      <c r="LM36" s="1072"/>
      <c r="LN36" s="1072"/>
      <c r="LO36" s="1072"/>
      <c r="LP36" s="1072"/>
      <c r="LQ36" s="1072"/>
    </row>
    <row r="37" spans="1:329" s="1263" customFormat="1" ht="25.5">
      <c r="A37" s="1112"/>
      <c r="B37" s="1215" t="s">
        <v>72</v>
      </c>
      <c r="C37" s="1215" t="s">
        <v>73</v>
      </c>
      <c r="D37" s="1091">
        <v>6939.1982278481009</v>
      </c>
      <c r="E37" s="1094">
        <f>D37/1.2</f>
        <v>5782.6651898734181</v>
      </c>
      <c r="F37" s="1090"/>
      <c r="G37" s="1091"/>
      <c r="H37" s="1094"/>
      <c r="I37" s="1090">
        <f>F38*I148</f>
        <v>0</v>
      </c>
      <c r="J37" s="1091">
        <f>I37</f>
        <v>0</v>
      </c>
      <c r="K37" s="1092"/>
      <c r="L37" s="1090">
        <f>I38*L148</f>
        <v>0</v>
      </c>
      <c r="M37" s="1091">
        <f>L37</f>
        <v>0</v>
      </c>
      <c r="N37" s="1092"/>
      <c r="O37" s="1090">
        <f>L38*O148</f>
        <v>0</v>
      </c>
      <c r="P37" s="1091">
        <f>O37</f>
        <v>0</v>
      </c>
      <c r="Q37" s="1094"/>
      <c r="R37" s="1090"/>
      <c r="S37" s="1091">
        <f>R37</f>
        <v>0</v>
      </c>
      <c r="T37" s="1092"/>
      <c r="U37" s="1090"/>
      <c r="V37" s="1091"/>
      <c r="W37" s="1092"/>
      <c r="X37" s="1090"/>
      <c r="Y37" s="1091"/>
      <c r="Z37" s="1092"/>
      <c r="AA37" s="1090"/>
      <c r="AB37" s="1091"/>
      <c r="AC37" s="1092"/>
      <c r="AD37" s="1090"/>
      <c r="AE37" s="1091"/>
      <c r="AF37" s="1092"/>
      <c r="AG37" s="1090"/>
      <c r="AH37" s="1091"/>
      <c r="AI37" s="1092"/>
      <c r="AJ37" s="1090"/>
      <c r="AK37" s="1091"/>
      <c r="AL37" s="1092"/>
      <c r="AM37" s="1090"/>
      <c r="AN37" s="1091"/>
      <c r="AO37" s="1092"/>
      <c r="AP37" s="1090"/>
      <c r="AQ37" s="1091"/>
      <c r="AR37" s="1094"/>
      <c r="AS37" s="1106"/>
      <c r="AT37" s="1107"/>
      <c r="AU37" s="1108"/>
      <c r="AV37" s="1072"/>
      <c r="AW37" s="1072"/>
      <c r="AX37" s="1072"/>
      <c r="AY37" s="1072"/>
      <c r="AZ37" s="1072"/>
      <c r="BA37" s="1072"/>
      <c r="BB37" s="1072"/>
      <c r="BC37" s="1072"/>
      <c r="BD37" s="1072"/>
      <c r="BE37" s="1072"/>
      <c r="BF37" s="1072"/>
      <c r="BG37" s="1072"/>
      <c r="BH37" s="1072"/>
      <c r="BI37" s="1072"/>
      <c r="BJ37" s="1072"/>
      <c r="BK37" s="1072"/>
      <c r="BL37" s="1072"/>
      <c r="BM37" s="1072"/>
      <c r="BN37" s="1072"/>
      <c r="BO37" s="1072"/>
      <c r="BP37" s="1072"/>
      <c r="BQ37" s="1072"/>
      <c r="BR37" s="1072"/>
      <c r="BS37" s="1072"/>
      <c r="BT37" s="1072"/>
      <c r="BU37" s="1072"/>
      <c r="BV37" s="1072"/>
      <c r="BW37" s="1072"/>
      <c r="BX37" s="1072"/>
      <c r="BY37" s="1072"/>
      <c r="BZ37" s="1072"/>
      <c r="CA37" s="1072"/>
      <c r="CB37" s="1072"/>
      <c r="CC37" s="1072"/>
      <c r="CD37" s="1072"/>
      <c r="CE37" s="1072"/>
      <c r="CF37" s="1072"/>
      <c r="CG37" s="1072"/>
      <c r="CH37" s="1072"/>
      <c r="CI37" s="1072"/>
      <c r="CJ37" s="1072"/>
      <c r="CK37" s="1072"/>
      <c r="CL37" s="1072"/>
      <c r="CM37" s="1072"/>
      <c r="CN37" s="1072"/>
      <c r="CO37" s="1072"/>
      <c r="CP37" s="1072"/>
      <c r="CQ37" s="1072"/>
      <c r="CR37" s="1072"/>
      <c r="CS37" s="1072"/>
      <c r="CT37" s="1072"/>
      <c r="CU37" s="1072"/>
      <c r="CV37" s="1072"/>
      <c r="CW37" s="1072"/>
      <c r="CX37" s="1072"/>
      <c r="CY37" s="1072"/>
      <c r="CZ37" s="1072"/>
      <c r="DA37" s="1072"/>
      <c r="DB37" s="1072"/>
      <c r="DC37" s="1072"/>
      <c r="DD37" s="1072"/>
      <c r="DE37" s="1072"/>
      <c r="DF37" s="1072"/>
      <c r="DG37" s="1072"/>
      <c r="DH37" s="1072"/>
      <c r="DI37" s="1072"/>
      <c r="DJ37" s="1072"/>
      <c r="DK37" s="1072"/>
      <c r="DL37" s="1072"/>
      <c r="DM37" s="1072"/>
      <c r="DN37" s="1072"/>
      <c r="DO37" s="1072"/>
      <c r="DP37" s="1072"/>
      <c r="DQ37" s="1072"/>
      <c r="DR37" s="1072"/>
      <c r="DS37" s="1072"/>
      <c r="DT37" s="1072"/>
      <c r="DU37" s="1072"/>
      <c r="DV37" s="1072"/>
      <c r="DW37" s="1072"/>
      <c r="DX37" s="1072"/>
      <c r="DY37" s="1072"/>
      <c r="DZ37" s="1072"/>
      <c r="EA37" s="1072"/>
      <c r="EB37" s="1072"/>
      <c r="EC37" s="1072"/>
      <c r="ED37" s="1072"/>
      <c r="EE37" s="1072"/>
      <c r="EF37" s="1072"/>
      <c r="EG37" s="1072"/>
      <c r="EH37" s="1072"/>
      <c r="EI37" s="1072"/>
      <c r="EJ37" s="1072"/>
      <c r="EK37" s="1072"/>
      <c r="EL37" s="1072"/>
      <c r="EM37" s="1072"/>
      <c r="EN37" s="1072"/>
      <c r="EO37" s="1072"/>
      <c r="EP37" s="1072"/>
      <c r="EQ37" s="1072"/>
      <c r="ER37" s="1072"/>
      <c r="ES37" s="1072"/>
      <c r="ET37" s="1072"/>
      <c r="EU37" s="1072"/>
      <c r="EV37" s="1072"/>
      <c r="EW37" s="1072"/>
      <c r="EX37" s="1072"/>
      <c r="EY37" s="1072"/>
      <c r="EZ37" s="1072"/>
      <c r="FA37" s="1072"/>
      <c r="FB37" s="1072"/>
      <c r="FC37" s="1072"/>
      <c r="FD37" s="1072"/>
      <c r="FE37" s="1072"/>
      <c r="FF37" s="1072"/>
      <c r="FG37" s="1072"/>
      <c r="FH37" s="1072"/>
      <c r="FI37" s="1072"/>
      <c r="FJ37" s="1072"/>
      <c r="FK37" s="1072"/>
      <c r="FL37" s="1072"/>
      <c r="FM37" s="1072"/>
      <c r="FN37" s="1072"/>
      <c r="FO37" s="1072"/>
      <c r="FP37" s="1072"/>
      <c r="FQ37" s="1072"/>
      <c r="FR37" s="1072"/>
      <c r="FS37" s="1072"/>
      <c r="FT37" s="1072"/>
      <c r="FU37" s="1072"/>
      <c r="FV37" s="1072"/>
      <c r="FW37" s="1072"/>
      <c r="FX37" s="1072"/>
      <c r="FY37" s="1072"/>
      <c r="FZ37" s="1072"/>
      <c r="GA37" s="1072"/>
      <c r="GB37" s="1072"/>
      <c r="GC37" s="1072"/>
      <c r="GD37" s="1072"/>
      <c r="GE37" s="1072"/>
      <c r="GF37" s="1072"/>
      <c r="GG37" s="1072"/>
      <c r="GH37" s="1072"/>
      <c r="GI37" s="1072"/>
      <c r="GJ37" s="1072"/>
      <c r="GK37" s="1072"/>
      <c r="GL37" s="1072"/>
      <c r="GM37" s="1072"/>
      <c r="GN37" s="1072"/>
      <c r="GO37" s="1072"/>
      <c r="GP37" s="1072"/>
      <c r="GQ37" s="1072"/>
      <c r="GR37" s="1072"/>
      <c r="GS37" s="1072"/>
      <c r="GT37" s="1072"/>
      <c r="GU37" s="1072"/>
      <c r="GV37" s="1072"/>
      <c r="GW37" s="1072"/>
      <c r="GX37" s="1072"/>
      <c r="GY37" s="1072"/>
      <c r="GZ37" s="1072"/>
      <c r="HA37" s="1072"/>
      <c r="HB37" s="1072"/>
      <c r="HC37" s="1072"/>
      <c r="HD37" s="1072"/>
      <c r="HE37" s="1072"/>
      <c r="HF37" s="1072"/>
      <c r="HG37" s="1072"/>
      <c r="HH37" s="1072"/>
      <c r="HI37" s="1072"/>
      <c r="HJ37" s="1072"/>
      <c r="HK37" s="1072"/>
      <c r="HL37" s="1072"/>
      <c r="HM37" s="1072"/>
      <c r="HN37" s="1072"/>
      <c r="HO37" s="1072"/>
      <c r="HP37" s="1072"/>
      <c r="HQ37" s="1072"/>
      <c r="HR37" s="1072"/>
      <c r="HS37" s="1072"/>
      <c r="HT37" s="1072"/>
      <c r="HU37" s="1072"/>
      <c r="HV37" s="1072"/>
      <c r="HW37" s="1072"/>
      <c r="HX37" s="1072"/>
      <c r="HY37" s="1072"/>
      <c r="HZ37" s="1072"/>
      <c r="IA37" s="1072"/>
      <c r="IB37" s="1072"/>
      <c r="IC37" s="1072"/>
      <c r="ID37" s="1072"/>
      <c r="IE37" s="1072"/>
      <c r="IF37" s="1072"/>
      <c r="IG37" s="1072"/>
      <c r="IH37" s="1072"/>
      <c r="II37" s="1072"/>
      <c r="IJ37" s="1072"/>
      <c r="IK37" s="1072"/>
      <c r="IL37" s="1072"/>
      <c r="IM37" s="1072"/>
      <c r="IN37" s="1072"/>
      <c r="IO37" s="1072"/>
      <c r="IP37" s="1072"/>
      <c r="IQ37" s="1072"/>
      <c r="IR37" s="1072"/>
      <c r="IS37" s="1072"/>
      <c r="IT37" s="1072"/>
      <c r="IU37" s="1072"/>
      <c r="IV37" s="1072"/>
      <c r="IW37" s="1072"/>
      <c r="IX37" s="1072"/>
      <c r="IY37" s="1072"/>
      <c r="IZ37" s="1072"/>
      <c r="JA37" s="1072"/>
      <c r="JB37" s="1072"/>
      <c r="JC37" s="1072"/>
      <c r="JD37" s="1072"/>
      <c r="JE37" s="1072"/>
      <c r="JF37" s="1072"/>
      <c r="JG37" s="1072"/>
      <c r="JH37" s="1072"/>
      <c r="JI37" s="1072"/>
      <c r="JJ37" s="1072"/>
      <c r="JK37" s="1072"/>
      <c r="JL37" s="1072"/>
      <c r="JM37" s="1072"/>
      <c r="JN37" s="1072"/>
      <c r="JO37" s="1072"/>
      <c r="JP37" s="1072"/>
      <c r="JQ37" s="1072"/>
      <c r="JR37" s="1072"/>
      <c r="JS37" s="1072"/>
      <c r="JT37" s="1072"/>
      <c r="JU37" s="1072"/>
      <c r="JV37" s="1072"/>
      <c r="JW37" s="1072"/>
      <c r="JX37" s="1072"/>
      <c r="JY37" s="1072"/>
      <c r="JZ37" s="1072"/>
      <c r="KA37" s="1072"/>
      <c r="KB37" s="1072"/>
      <c r="KC37" s="1072"/>
      <c r="KD37" s="1072"/>
      <c r="KE37" s="1072"/>
      <c r="KF37" s="1072"/>
      <c r="KG37" s="1072"/>
      <c r="KH37" s="1072"/>
      <c r="KI37" s="1072"/>
      <c r="KJ37" s="1072"/>
      <c r="KK37" s="1072"/>
      <c r="KL37" s="1072"/>
      <c r="KM37" s="1072"/>
      <c r="KN37" s="1072"/>
      <c r="KO37" s="1072"/>
      <c r="KP37" s="1072"/>
      <c r="KQ37" s="1072"/>
      <c r="KR37" s="1072"/>
      <c r="KS37" s="1072"/>
      <c r="KT37" s="1072"/>
      <c r="KU37" s="1072"/>
      <c r="KV37" s="1072"/>
      <c r="KW37" s="1072"/>
      <c r="KX37" s="1072"/>
      <c r="KY37" s="1072"/>
      <c r="KZ37" s="1072"/>
      <c r="LA37" s="1072"/>
      <c r="LB37" s="1072"/>
      <c r="LC37" s="1072"/>
      <c r="LD37" s="1072"/>
      <c r="LE37" s="1072"/>
      <c r="LF37" s="1072"/>
      <c r="LG37" s="1072"/>
      <c r="LH37" s="1072"/>
      <c r="LI37" s="1072"/>
      <c r="LJ37" s="1072"/>
      <c r="LK37" s="1072"/>
      <c r="LL37" s="1072"/>
      <c r="LM37" s="1072"/>
      <c r="LN37" s="1072"/>
      <c r="LO37" s="1072"/>
      <c r="LP37" s="1072"/>
      <c r="LQ37" s="1072"/>
    </row>
    <row r="38" spans="1:329" s="1263" customFormat="1" ht="24.75" customHeight="1">
      <c r="A38" s="1112"/>
      <c r="B38" s="1215" t="s">
        <v>74</v>
      </c>
      <c r="C38" s="1215" t="s">
        <v>73</v>
      </c>
      <c r="D38" s="1091">
        <v>7147.374174683544</v>
      </c>
      <c r="E38" s="1094">
        <f>D38/1.2</f>
        <v>5956.1451455696206</v>
      </c>
      <c r="F38" s="1090"/>
      <c r="G38" s="1091"/>
      <c r="H38" s="1094"/>
      <c r="I38" s="1090">
        <f>I37</f>
        <v>0</v>
      </c>
      <c r="J38" s="1091">
        <f>I38</f>
        <v>0</v>
      </c>
      <c r="K38" s="1092"/>
      <c r="L38" s="1090">
        <f>L37</f>
        <v>0</v>
      </c>
      <c r="M38" s="1091">
        <f>L38</f>
        <v>0</v>
      </c>
      <c r="N38" s="1092"/>
      <c r="O38" s="1090">
        <f>O37</f>
        <v>0</v>
      </c>
      <c r="P38" s="1091">
        <f>O38</f>
        <v>0</v>
      </c>
      <c r="Q38" s="1094"/>
      <c r="R38" s="1090"/>
      <c r="S38" s="1091">
        <f>R38</f>
        <v>0</v>
      </c>
      <c r="T38" s="1092"/>
      <c r="U38" s="1090"/>
      <c r="V38" s="1091"/>
      <c r="W38" s="1092"/>
      <c r="X38" s="1090"/>
      <c r="Y38" s="1091"/>
      <c r="Z38" s="1092"/>
      <c r="AA38" s="1090"/>
      <c r="AB38" s="1091"/>
      <c r="AC38" s="1092"/>
      <c r="AD38" s="1090"/>
      <c r="AE38" s="1091"/>
      <c r="AF38" s="1092"/>
      <c r="AG38" s="1090"/>
      <c r="AH38" s="1091"/>
      <c r="AI38" s="1092"/>
      <c r="AJ38" s="1090"/>
      <c r="AK38" s="1091"/>
      <c r="AL38" s="1092"/>
      <c r="AM38" s="1090"/>
      <c r="AN38" s="1091"/>
      <c r="AO38" s="1092"/>
      <c r="AP38" s="1090"/>
      <c r="AQ38" s="1091"/>
      <c r="AR38" s="1094"/>
      <c r="AS38" s="1106"/>
      <c r="AT38" s="1107"/>
      <c r="AU38" s="1108"/>
      <c r="AV38" s="1072"/>
      <c r="AW38" s="1072"/>
      <c r="AX38" s="1072"/>
      <c r="AY38" s="1072"/>
      <c r="AZ38" s="1072"/>
      <c r="BA38" s="1072"/>
      <c r="BB38" s="1072"/>
      <c r="BC38" s="1072"/>
      <c r="BD38" s="1072"/>
      <c r="BE38" s="1072"/>
      <c r="BF38" s="1072"/>
      <c r="BG38" s="1072"/>
      <c r="BH38" s="1072"/>
      <c r="BI38" s="1072"/>
      <c r="BJ38" s="1072"/>
      <c r="BK38" s="1072"/>
      <c r="BL38" s="1072"/>
      <c r="BM38" s="1072"/>
      <c r="BN38" s="1072"/>
      <c r="BO38" s="1072"/>
      <c r="BP38" s="1072"/>
      <c r="BQ38" s="1072"/>
      <c r="BR38" s="1072"/>
      <c r="BS38" s="1072"/>
      <c r="BT38" s="1072"/>
      <c r="BU38" s="1072"/>
      <c r="BV38" s="1072"/>
      <c r="BW38" s="1072"/>
      <c r="BX38" s="1072"/>
      <c r="BY38" s="1072"/>
      <c r="BZ38" s="1072"/>
      <c r="CA38" s="1072"/>
      <c r="CB38" s="1072"/>
      <c r="CC38" s="1072"/>
      <c r="CD38" s="1072"/>
      <c r="CE38" s="1072"/>
      <c r="CF38" s="1072"/>
      <c r="CG38" s="1072"/>
      <c r="CH38" s="1072"/>
      <c r="CI38" s="1072"/>
      <c r="CJ38" s="1072"/>
      <c r="CK38" s="1072"/>
      <c r="CL38" s="1072"/>
      <c r="CM38" s="1072"/>
      <c r="CN38" s="1072"/>
      <c r="CO38" s="1072"/>
      <c r="CP38" s="1072"/>
      <c r="CQ38" s="1072"/>
      <c r="CR38" s="1072"/>
      <c r="CS38" s="1072"/>
      <c r="CT38" s="1072"/>
      <c r="CU38" s="1072"/>
      <c r="CV38" s="1072"/>
      <c r="CW38" s="1072"/>
      <c r="CX38" s="1072"/>
      <c r="CY38" s="1072"/>
      <c r="CZ38" s="1072"/>
      <c r="DA38" s="1072"/>
      <c r="DB38" s="1072"/>
      <c r="DC38" s="1072"/>
      <c r="DD38" s="1072"/>
      <c r="DE38" s="1072"/>
      <c r="DF38" s="1072"/>
      <c r="DG38" s="1072"/>
      <c r="DH38" s="1072"/>
      <c r="DI38" s="1072"/>
      <c r="DJ38" s="1072"/>
      <c r="DK38" s="1072"/>
      <c r="DL38" s="1072"/>
      <c r="DM38" s="1072"/>
      <c r="DN38" s="1072"/>
      <c r="DO38" s="1072"/>
      <c r="DP38" s="1072"/>
      <c r="DQ38" s="1072"/>
      <c r="DR38" s="1072"/>
      <c r="DS38" s="1072"/>
      <c r="DT38" s="1072"/>
      <c r="DU38" s="1072"/>
      <c r="DV38" s="1072"/>
      <c r="DW38" s="1072"/>
      <c r="DX38" s="1072"/>
      <c r="DY38" s="1072"/>
      <c r="DZ38" s="1072"/>
      <c r="EA38" s="1072"/>
      <c r="EB38" s="1072"/>
      <c r="EC38" s="1072"/>
      <c r="ED38" s="1072"/>
      <c r="EE38" s="1072"/>
      <c r="EF38" s="1072"/>
      <c r="EG38" s="1072"/>
      <c r="EH38" s="1072"/>
      <c r="EI38" s="1072"/>
      <c r="EJ38" s="1072"/>
      <c r="EK38" s="1072"/>
      <c r="EL38" s="1072"/>
      <c r="EM38" s="1072"/>
      <c r="EN38" s="1072"/>
      <c r="EO38" s="1072"/>
      <c r="EP38" s="1072"/>
      <c r="EQ38" s="1072"/>
      <c r="ER38" s="1072"/>
      <c r="ES38" s="1072"/>
      <c r="ET38" s="1072"/>
      <c r="EU38" s="1072"/>
      <c r="EV38" s="1072"/>
      <c r="EW38" s="1072"/>
      <c r="EX38" s="1072"/>
      <c r="EY38" s="1072"/>
      <c r="EZ38" s="1072"/>
      <c r="FA38" s="1072"/>
      <c r="FB38" s="1072"/>
      <c r="FC38" s="1072"/>
      <c r="FD38" s="1072"/>
      <c r="FE38" s="1072"/>
      <c r="FF38" s="1072"/>
      <c r="FG38" s="1072"/>
      <c r="FH38" s="1072"/>
      <c r="FI38" s="1072"/>
      <c r="FJ38" s="1072"/>
      <c r="FK38" s="1072"/>
      <c r="FL38" s="1072"/>
      <c r="FM38" s="1072"/>
      <c r="FN38" s="1072"/>
      <c r="FO38" s="1072"/>
      <c r="FP38" s="1072"/>
      <c r="FQ38" s="1072"/>
      <c r="FR38" s="1072"/>
      <c r="FS38" s="1072"/>
      <c r="FT38" s="1072"/>
      <c r="FU38" s="1072"/>
      <c r="FV38" s="1072"/>
      <c r="FW38" s="1072"/>
      <c r="FX38" s="1072"/>
      <c r="FY38" s="1072"/>
      <c r="FZ38" s="1072"/>
      <c r="GA38" s="1072"/>
      <c r="GB38" s="1072"/>
      <c r="GC38" s="1072"/>
      <c r="GD38" s="1072"/>
      <c r="GE38" s="1072"/>
      <c r="GF38" s="1072"/>
      <c r="GG38" s="1072"/>
      <c r="GH38" s="1072"/>
      <c r="GI38" s="1072"/>
      <c r="GJ38" s="1072"/>
      <c r="GK38" s="1072"/>
      <c r="GL38" s="1072"/>
      <c r="GM38" s="1072"/>
      <c r="GN38" s="1072"/>
      <c r="GO38" s="1072"/>
      <c r="GP38" s="1072"/>
      <c r="GQ38" s="1072"/>
      <c r="GR38" s="1072"/>
      <c r="GS38" s="1072"/>
      <c r="GT38" s="1072"/>
      <c r="GU38" s="1072"/>
      <c r="GV38" s="1072"/>
      <c r="GW38" s="1072"/>
      <c r="GX38" s="1072"/>
      <c r="GY38" s="1072"/>
      <c r="GZ38" s="1072"/>
      <c r="HA38" s="1072"/>
      <c r="HB38" s="1072"/>
      <c r="HC38" s="1072"/>
      <c r="HD38" s="1072"/>
      <c r="HE38" s="1072"/>
      <c r="HF38" s="1072"/>
      <c r="HG38" s="1072"/>
      <c r="HH38" s="1072"/>
      <c r="HI38" s="1072"/>
      <c r="HJ38" s="1072"/>
      <c r="HK38" s="1072"/>
      <c r="HL38" s="1072"/>
      <c r="HM38" s="1072"/>
      <c r="HN38" s="1072"/>
      <c r="HO38" s="1072"/>
      <c r="HP38" s="1072"/>
      <c r="HQ38" s="1072"/>
      <c r="HR38" s="1072"/>
      <c r="HS38" s="1072"/>
      <c r="HT38" s="1072"/>
      <c r="HU38" s="1072"/>
      <c r="HV38" s="1072"/>
      <c r="HW38" s="1072"/>
      <c r="HX38" s="1072"/>
      <c r="HY38" s="1072"/>
      <c r="HZ38" s="1072"/>
      <c r="IA38" s="1072"/>
      <c r="IB38" s="1072"/>
      <c r="IC38" s="1072"/>
      <c r="ID38" s="1072"/>
      <c r="IE38" s="1072"/>
      <c r="IF38" s="1072"/>
      <c r="IG38" s="1072"/>
      <c r="IH38" s="1072"/>
      <c r="II38" s="1072"/>
      <c r="IJ38" s="1072"/>
      <c r="IK38" s="1072"/>
      <c r="IL38" s="1072"/>
      <c r="IM38" s="1072"/>
      <c r="IN38" s="1072"/>
      <c r="IO38" s="1072"/>
      <c r="IP38" s="1072"/>
      <c r="IQ38" s="1072"/>
      <c r="IR38" s="1072"/>
      <c r="IS38" s="1072"/>
      <c r="IT38" s="1072"/>
      <c r="IU38" s="1072"/>
      <c r="IV38" s="1072"/>
      <c r="IW38" s="1072"/>
      <c r="IX38" s="1072"/>
      <c r="IY38" s="1072"/>
      <c r="IZ38" s="1072"/>
      <c r="JA38" s="1072"/>
      <c r="JB38" s="1072"/>
      <c r="JC38" s="1072"/>
      <c r="JD38" s="1072"/>
      <c r="JE38" s="1072"/>
      <c r="JF38" s="1072"/>
      <c r="JG38" s="1072"/>
      <c r="JH38" s="1072"/>
      <c r="JI38" s="1072"/>
      <c r="JJ38" s="1072"/>
      <c r="JK38" s="1072"/>
      <c r="JL38" s="1072"/>
      <c r="JM38" s="1072"/>
      <c r="JN38" s="1072"/>
      <c r="JO38" s="1072"/>
      <c r="JP38" s="1072"/>
      <c r="JQ38" s="1072"/>
      <c r="JR38" s="1072"/>
      <c r="JS38" s="1072"/>
      <c r="JT38" s="1072"/>
      <c r="JU38" s="1072"/>
      <c r="JV38" s="1072"/>
      <c r="JW38" s="1072"/>
      <c r="JX38" s="1072"/>
      <c r="JY38" s="1072"/>
      <c r="JZ38" s="1072"/>
      <c r="KA38" s="1072"/>
      <c r="KB38" s="1072"/>
      <c r="KC38" s="1072"/>
      <c r="KD38" s="1072"/>
      <c r="KE38" s="1072"/>
      <c r="KF38" s="1072"/>
      <c r="KG38" s="1072"/>
      <c r="KH38" s="1072"/>
      <c r="KI38" s="1072"/>
      <c r="KJ38" s="1072"/>
      <c r="KK38" s="1072"/>
      <c r="KL38" s="1072"/>
      <c r="KM38" s="1072"/>
      <c r="KN38" s="1072"/>
      <c r="KO38" s="1072"/>
      <c r="KP38" s="1072"/>
      <c r="KQ38" s="1072"/>
      <c r="KR38" s="1072"/>
      <c r="KS38" s="1072"/>
      <c r="KT38" s="1072"/>
      <c r="KU38" s="1072"/>
      <c r="KV38" s="1072"/>
      <c r="KW38" s="1072"/>
      <c r="KX38" s="1072"/>
      <c r="KY38" s="1072"/>
      <c r="KZ38" s="1072"/>
      <c r="LA38" s="1072"/>
      <c r="LB38" s="1072"/>
      <c r="LC38" s="1072"/>
      <c r="LD38" s="1072"/>
      <c r="LE38" s="1072"/>
      <c r="LF38" s="1072"/>
      <c r="LG38" s="1072"/>
      <c r="LH38" s="1072"/>
      <c r="LI38" s="1072"/>
      <c r="LJ38" s="1072"/>
      <c r="LK38" s="1072"/>
      <c r="LL38" s="1072"/>
      <c r="LM38" s="1072"/>
      <c r="LN38" s="1072"/>
      <c r="LO38" s="1072"/>
      <c r="LP38" s="1072"/>
      <c r="LQ38" s="1072"/>
    </row>
    <row r="39" spans="1:329" s="1263" customFormat="1" ht="18" customHeight="1">
      <c r="A39" s="1112" t="s">
        <v>75</v>
      </c>
      <c r="B39" s="1215" t="s">
        <v>592</v>
      </c>
      <c r="C39" s="1215" t="s">
        <v>63</v>
      </c>
      <c r="D39" s="1256">
        <f>ROUND(D42*D43/1000,0)</f>
        <v>0</v>
      </c>
      <c r="E39" s="1114"/>
      <c r="F39" s="1234">
        <f>(F42*F44)/1000</f>
        <v>0</v>
      </c>
      <c r="G39" s="1256"/>
      <c r="H39" s="1236"/>
      <c r="I39" s="1234">
        <f t="shared" ref="I39" si="96">(I42*I43*I27+I42*I44*I28)/1000</f>
        <v>0</v>
      </c>
      <c r="J39" s="1256"/>
      <c r="K39" s="1257"/>
      <c r="L39" s="1234">
        <f>(L42*L43*L27+L42*L44*L28)/1000</f>
        <v>0</v>
      </c>
      <c r="M39" s="1256"/>
      <c r="N39" s="1257"/>
      <c r="O39" s="1234"/>
      <c r="P39" s="1256"/>
      <c r="Q39" s="1236"/>
      <c r="R39" s="1234"/>
      <c r="S39" s="1256"/>
      <c r="T39" s="1257"/>
      <c r="U39" s="1234"/>
      <c r="V39" s="1256"/>
      <c r="W39" s="1257"/>
      <c r="X39" s="1234"/>
      <c r="Y39" s="1256"/>
      <c r="Z39" s="1257"/>
      <c r="AA39" s="1234"/>
      <c r="AB39" s="1256"/>
      <c r="AC39" s="1257"/>
      <c r="AD39" s="1234"/>
      <c r="AE39" s="1256"/>
      <c r="AF39" s="1257"/>
      <c r="AG39" s="1234"/>
      <c r="AH39" s="1256"/>
      <c r="AI39" s="1257"/>
      <c r="AJ39" s="1234"/>
      <c r="AK39" s="1256"/>
      <c r="AL39" s="1257"/>
      <c r="AM39" s="1234"/>
      <c r="AN39" s="1256"/>
      <c r="AO39" s="1257"/>
      <c r="AP39" s="1234"/>
      <c r="AQ39" s="1256"/>
      <c r="AR39" s="1236"/>
      <c r="AS39" s="1260"/>
      <c r="AT39" s="1261"/>
      <c r="AU39" s="1262"/>
      <c r="AV39" s="1072"/>
      <c r="AW39" s="1072"/>
      <c r="AX39" s="1072"/>
      <c r="AY39" s="1072"/>
      <c r="AZ39" s="1072"/>
      <c r="BA39" s="1072"/>
      <c r="BB39" s="1072"/>
      <c r="BC39" s="1072"/>
      <c r="BD39" s="1072"/>
      <c r="BE39" s="1072"/>
      <c r="BF39" s="1072"/>
      <c r="BG39" s="1072"/>
      <c r="BH39" s="1072"/>
      <c r="BI39" s="1072"/>
      <c r="BJ39" s="1072"/>
      <c r="BK39" s="1072"/>
      <c r="BL39" s="1072"/>
      <c r="BM39" s="1072"/>
      <c r="BN39" s="1072"/>
      <c r="BO39" s="1072"/>
      <c r="BP39" s="1072"/>
      <c r="BQ39" s="1072"/>
      <c r="BR39" s="1072"/>
      <c r="BS39" s="1072"/>
      <c r="BT39" s="1072"/>
      <c r="BU39" s="1072"/>
      <c r="BV39" s="1072"/>
      <c r="BW39" s="1072"/>
      <c r="BX39" s="1072"/>
      <c r="BY39" s="1072"/>
      <c r="BZ39" s="1072"/>
      <c r="CA39" s="1072"/>
      <c r="CB39" s="1072"/>
      <c r="CC39" s="1072"/>
      <c r="CD39" s="1072"/>
      <c r="CE39" s="1072"/>
      <c r="CF39" s="1072"/>
      <c r="CG39" s="1072"/>
      <c r="CH39" s="1072"/>
      <c r="CI39" s="1072"/>
      <c r="CJ39" s="1072"/>
      <c r="CK39" s="1072"/>
      <c r="CL39" s="1072"/>
      <c r="CM39" s="1072"/>
      <c r="CN39" s="1072"/>
      <c r="CO39" s="1072"/>
      <c r="CP39" s="1072"/>
      <c r="CQ39" s="1072"/>
      <c r="CR39" s="1072"/>
      <c r="CS39" s="1072"/>
      <c r="CT39" s="1072"/>
      <c r="CU39" s="1072"/>
      <c r="CV39" s="1072"/>
      <c r="CW39" s="1072"/>
      <c r="CX39" s="1072"/>
      <c r="CY39" s="1072"/>
      <c r="CZ39" s="1072"/>
      <c r="DA39" s="1072"/>
      <c r="DB39" s="1072"/>
      <c r="DC39" s="1072"/>
      <c r="DD39" s="1072"/>
      <c r="DE39" s="1072"/>
      <c r="DF39" s="1072"/>
      <c r="DG39" s="1072"/>
      <c r="DH39" s="1072"/>
      <c r="DI39" s="1072"/>
      <c r="DJ39" s="1072"/>
      <c r="DK39" s="1072"/>
      <c r="DL39" s="1072"/>
      <c r="DM39" s="1072"/>
      <c r="DN39" s="1072"/>
      <c r="DO39" s="1072"/>
      <c r="DP39" s="1072"/>
      <c r="DQ39" s="1072"/>
      <c r="DR39" s="1072"/>
      <c r="DS39" s="1072"/>
      <c r="DT39" s="1072"/>
      <c r="DU39" s="1072"/>
      <c r="DV39" s="1072"/>
      <c r="DW39" s="1072"/>
      <c r="DX39" s="1072"/>
      <c r="DY39" s="1072"/>
      <c r="DZ39" s="1072"/>
      <c r="EA39" s="1072"/>
      <c r="EB39" s="1072"/>
      <c r="EC39" s="1072"/>
      <c r="ED39" s="1072"/>
      <c r="EE39" s="1072"/>
      <c r="EF39" s="1072"/>
      <c r="EG39" s="1072"/>
      <c r="EH39" s="1072"/>
      <c r="EI39" s="1072"/>
      <c r="EJ39" s="1072"/>
      <c r="EK39" s="1072"/>
      <c r="EL39" s="1072"/>
      <c r="EM39" s="1072"/>
      <c r="EN39" s="1072"/>
      <c r="EO39" s="1072"/>
      <c r="EP39" s="1072"/>
      <c r="EQ39" s="1072"/>
      <c r="ER39" s="1072"/>
      <c r="ES39" s="1072"/>
      <c r="ET39" s="1072"/>
      <c r="EU39" s="1072"/>
      <c r="EV39" s="1072"/>
      <c r="EW39" s="1072"/>
      <c r="EX39" s="1072"/>
      <c r="EY39" s="1072"/>
      <c r="EZ39" s="1072"/>
      <c r="FA39" s="1072"/>
      <c r="FB39" s="1072"/>
      <c r="FC39" s="1072"/>
      <c r="FD39" s="1072"/>
      <c r="FE39" s="1072"/>
      <c r="FF39" s="1072"/>
      <c r="FG39" s="1072"/>
      <c r="FH39" s="1072"/>
      <c r="FI39" s="1072"/>
      <c r="FJ39" s="1072"/>
      <c r="FK39" s="1072"/>
      <c r="FL39" s="1072"/>
      <c r="FM39" s="1072"/>
      <c r="FN39" s="1072"/>
      <c r="FO39" s="1072"/>
      <c r="FP39" s="1072"/>
      <c r="FQ39" s="1072"/>
      <c r="FR39" s="1072"/>
      <c r="FS39" s="1072"/>
      <c r="FT39" s="1072"/>
      <c r="FU39" s="1072"/>
      <c r="FV39" s="1072"/>
      <c r="FW39" s="1072"/>
      <c r="FX39" s="1072"/>
      <c r="FY39" s="1072"/>
      <c r="FZ39" s="1072"/>
      <c r="GA39" s="1072"/>
      <c r="GB39" s="1072"/>
      <c r="GC39" s="1072"/>
      <c r="GD39" s="1072"/>
      <c r="GE39" s="1072"/>
      <c r="GF39" s="1072"/>
      <c r="GG39" s="1072"/>
      <c r="GH39" s="1072"/>
      <c r="GI39" s="1072"/>
      <c r="GJ39" s="1072"/>
      <c r="GK39" s="1072"/>
      <c r="GL39" s="1072"/>
      <c r="GM39" s="1072"/>
      <c r="GN39" s="1072"/>
      <c r="GO39" s="1072"/>
      <c r="GP39" s="1072"/>
      <c r="GQ39" s="1072"/>
      <c r="GR39" s="1072"/>
      <c r="GS39" s="1072"/>
      <c r="GT39" s="1072"/>
      <c r="GU39" s="1072"/>
      <c r="GV39" s="1072"/>
      <c r="GW39" s="1072"/>
      <c r="GX39" s="1072"/>
      <c r="GY39" s="1072"/>
      <c r="GZ39" s="1072"/>
      <c r="HA39" s="1072"/>
      <c r="HB39" s="1072"/>
      <c r="HC39" s="1072"/>
      <c r="HD39" s="1072"/>
      <c r="HE39" s="1072"/>
      <c r="HF39" s="1072"/>
      <c r="HG39" s="1072"/>
      <c r="HH39" s="1072"/>
      <c r="HI39" s="1072"/>
      <c r="HJ39" s="1072"/>
      <c r="HK39" s="1072"/>
      <c r="HL39" s="1072"/>
      <c r="HM39" s="1072"/>
      <c r="HN39" s="1072"/>
      <c r="HO39" s="1072"/>
      <c r="HP39" s="1072"/>
      <c r="HQ39" s="1072"/>
      <c r="HR39" s="1072"/>
      <c r="HS39" s="1072"/>
      <c r="HT39" s="1072"/>
      <c r="HU39" s="1072"/>
      <c r="HV39" s="1072"/>
      <c r="HW39" s="1072"/>
      <c r="HX39" s="1072"/>
      <c r="HY39" s="1072"/>
      <c r="HZ39" s="1072"/>
      <c r="IA39" s="1072"/>
      <c r="IB39" s="1072"/>
      <c r="IC39" s="1072"/>
      <c r="ID39" s="1072"/>
      <c r="IE39" s="1072"/>
      <c r="IF39" s="1072"/>
      <c r="IG39" s="1072"/>
      <c r="IH39" s="1072"/>
      <c r="II39" s="1072"/>
      <c r="IJ39" s="1072"/>
      <c r="IK39" s="1072"/>
      <c r="IL39" s="1072"/>
      <c r="IM39" s="1072"/>
      <c r="IN39" s="1072"/>
      <c r="IO39" s="1072"/>
      <c r="IP39" s="1072"/>
      <c r="IQ39" s="1072"/>
      <c r="IR39" s="1072"/>
      <c r="IS39" s="1072"/>
      <c r="IT39" s="1072"/>
      <c r="IU39" s="1072"/>
      <c r="IV39" s="1072"/>
      <c r="IW39" s="1072"/>
      <c r="IX39" s="1072"/>
      <c r="IY39" s="1072"/>
      <c r="IZ39" s="1072"/>
      <c r="JA39" s="1072"/>
      <c r="JB39" s="1072"/>
      <c r="JC39" s="1072"/>
      <c r="JD39" s="1072"/>
      <c r="JE39" s="1072"/>
      <c r="JF39" s="1072"/>
      <c r="JG39" s="1072"/>
      <c r="JH39" s="1072"/>
      <c r="JI39" s="1072"/>
      <c r="JJ39" s="1072"/>
      <c r="JK39" s="1072"/>
      <c r="JL39" s="1072"/>
      <c r="JM39" s="1072"/>
      <c r="JN39" s="1072"/>
      <c r="JO39" s="1072"/>
      <c r="JP39" s="1072"/>
      <c r="JQ39" s="1072"/>
      <c r="JR39" s="1072"/>
      <c r="JS39" s="1072"/>
      <c r="JT39" s="1072"/>
      <c r="JU39" s="1072"/>
      <c r="JV39" s="1072"/>
      <c r="JW39" s="1072"/>
      <c r="JX39" s="1072"/>
      <c r="JY39" s="1072"/>
      <c r="JZ39" s="1072"/>
      <c r="KA39" s="1072"/>
      <c r="KB39" s="1072"/>
      <c r="KC39" s="1072"/>
      <c r="KD39" s="1072"/>
      <c r="KE39" s="1072"/>
      <c r="KF39" s="1072"/>
      <c r="KG39" s="1072"/>
      <c r="KH39" s="1072"/>
      <c r="KI39" s="1072"/>
      <c r="KJ39" s="1072"/>
      <c r="KK39" s="1072"/>
      <c r="KL39" s="1072"/>
      <c r="KM39" s="1072"/>
      <c r="KN39" s="1072"/>
      <c r="KO39" s="1072"/>
      <c r="KP39" s="1072"/>
      <c r="KQ39" s="1072"/>
      <c r="KR39" s="1072"/>
      <c r="KS39" s="1072"/>
      <c r="KT39" s="1072"/>
      <c r="KU39" s="1072"/>
      <c r="KV39" s="1072"/>
      <c r="KW39" s="1072"/>
      <c r="KX39" s="1072"/>
      <c r="KY39" s="1072"/>
      <c r="KZ39" s="1072"/>
      <c r="LA39" s="1072"/>
      <c r="LB39" s="1072"/>
      <c r="LC39" s="1072"/>
      <c r="LD39" s="1072"/>
      <c r="LE39" s="1072"/>
      <c r="LF39" s="1072"/>
      <c r="LG39" s="1072"/>
      <c r="LH39" s="1072"/>
      <c r="LI39" s="1072"/>
      <c r="LJ39" s="1072"/>
      <c r="LK39" s="1072"/>
      <c r="LL39" s="1072"/>
      <c r="LM39" s="1072"/>
      <c r="LN39" s="1072"/>
      <c r="LO39" s="1072"/>
      <c r="LP39" s="1072"/>
      <c r="LQ39" s="1072"/>
    </row>
    <row r="40" spans="1:329" s="1263" customFormat="1" ht="25.5" customHeight="1">
      <c r="A40" s="1112"/>
      <c r="B40" s="1215" t="str">
        <f>B34</f>
        <v>НУР на коллекторах</v>
      </c>
      <c r="C40" s="1215" t="str">
        <f>C34</f>
        <v>кг у.т/Гкал</v>
      </c>
      <c r="D40" s="1256"/>
      <c r="E40" s="1114"/>
      <c r="F40" s="1110"/>
      <c r="G40" s="1109"/>
      <c r="H40" s="1264"/>
      <c r="I40" s="1110"/>
      <c r="J40" s="1109"/>
      <c r="K40" s="1265"/>
      <c r="L40" s="1110">
        <f>I40</f>
        <v>0</v>
      </c>
      <c r="M40" s="1109"/>
      <c r="N40" s="1265"/>
      <c r="O40" s="1274"/>
      <c r="P40" s="1275"/>
      <c r="Q40" s="1276"/>
      <c r="R40" s="1274"/>
      <c r="S40" s="1275"/>
      <c r="T40" s="1277"/>
      <c r="U40" s="1274"/>
      <c r="V40" s="1275"/>
      <c r="W40" s="1277"/>
      <c r="X40" s="1274"/>
      <c r="Y40" s="1275"/>
      <c r="Z40" s="1277"/>
      <c r="AA40" s="1274"/>
      <c r="AB40" s="1275"/>
      <c r="AC40" s="1277"/>
      <c r="AD40" s="1274"/>
      <c r="AE40" s="1275"/>
      <c r="AF40" s="1277"/>
      <c r="AG40" s="1274"/>
      <c r="AH40" s="1275"/>
      <c r="AI40" s="1277"/>
      <c r="AJ40" s="1274"/>
      <c r="AK40" s="1275"/>
      <c r="AL40" s="1277"/>
      <c r="AM40" s="1274"/>
      <c r="AN40" s="1275"/>
      <c r="AO40" s="1277"/>
      <c r="AP40" s="1274"/>
      <c r="AQ40" s="1275"/>
      <c r="AR40" s="1276"/>
      <c r="AS40" s="1278"/>
      <c r="AT40" s="1279"/>
      <c r="AU40" s="1280"/>
      <c r="AV40" s="1072"/>
      <c r="AW40" s="1072"/>
      <c r="AX40" s="1072"/>
      <c r="AY40" s="1072"/>
      <c r="AZ40" s="1072"/>
      <c r="BA40" s="1072"/>
      <c r="BB40" s="1072"/>
      <c r="BC40" s="1072"/>
      <c r="BD40" s="1072"/>
      <c r="BE40" s="1072"/>
      <c r="BF40" s="1072"/>
      <c r="BG40" s="1072"/>
      <c r="BH40" s="1072"/>
      <c r="BI40" s="1072"/>
      <c r="BJ40" s="1072"/>
      <c r="BK40" s="1072"/>
      <c r="BL40" s="1072"/>
      <c r="BM40" s="1072"/>
      <c r="BN40" s="1072"/>
      <c r="BO40" s="1072"/>
      <c r="BP40" s="1072"/>
      <c r="BQ40" s="1072"/>
      <c r="BR40" s="1072"/>
      <c r="BS40" s="1072"/>
      <c r="BT40" s="1072"/>
      <c r="BU40" s="1072"/>
      <c r="BV40" s="1072"/>
      <c r="BW40" s="1072"/>
      <c r="BX40" s="1072"/>
      <c r="BY40" s="1072"/>
      <c r="BZ40" s="1072"/>
      <c r="CA40" s="1072"/>
      <c r="CB40" s="1072"/>
      <c r="CC40" s="1072"/>
      <c r="CD40" s="1072"/>
      <c r="CE40" s="1072"/>
      <c r="CF40" s="1072"/>
      <c r="CG40" s="1072"/>
      <c r="CH40" s="1072"/>
      <c r="CI40" s="1072"/>
      <c r="CJ40" s="1072"/>
      <c r="CK40" s="1072"/>
      <c r="CL40" s="1072"/>
      <c r="CM40" s="1072"/>
      <c r="CN40" s="1072"/>
      <c r="CO40" s="1072"/>
      <c r="CP40" s="1072"/>
      <c r="CQ40" s="1072"/>
      <c r="CR40" s="1072"/>
      <c r="CS40" s="1072"/>
      <c r="CT40" s="1072"/>
      <c r="CU40" s="1072"/>
      <c r="CV40" s="1072"/>
      <c r="CW40" s="1072"/>
      <c r="CX40" s="1072"/>
      <c r="CY40" s="1072"/>
      <c r="CZ40" s="1072"/>
      <c r="DA40" s="1072"/>
      <c r="DB40" s="1072"/>
      <c r="DC40" s="1072"/>
      <c r="DD40" s="1072"/>
      <c r="DE40" s="1072"/>
      <c r="DF40" s="1072"/>
      <c r="DG40" s="1072"/>
      <c r="DH40" s="1072"/>
      <c r="DI40" s="1072"/>
      <c r="DJ40" s="1072"/>
      <c r="DK40" s="1072"/>
      <c r="DL40" s="1072"/>
      <c r="DM40" s="1072"/>
      <c r="DN40" s="1072"/>
      <c r="DO40" s="1072"/>
      <c r="DP40" s="1072"/>
      <c r="DQ40" s="1072"/>
      <c r="DR40" s="1072"/>
      <c r="DS40" s="1072"/>
      <c r="DT40" s="1072"/>
      <c r="DU40" s="1072"/>
      <c r="DV40" s="1072"/>
      <c r="DW40" s="1072"/>
      <c r="DX40" s="1072"/>
      <c r="DY40" s="1072"/>
      <c r="DZ40" s="1072"/>
      <c r="EA40" s="1072"/>
      <c r="EB40" s="1072"/>
      <c r="EC40" s="1072"/>
      <c r="ED40" s="1072"/>
      <c r="EE40" s="1072"/>
      <c r="EF40" s="1072"/>
      <c r="EG40" s="1072"/>
      <c r="EH40" s="1072"/>
      <c r="EI40" s="1072"/>
      <c r="EJ40" s="1072"/>
      <c r="EK40" s="1072"/>
      <c r="EL40" s="1072"/>
      <c r="EM40" s="1072"/>
      <c r="EN40" s="1072"/>
      <c r="EO40" s="1072"/>
      <c r="EP40" s="1072"/>
      <c r="EQ40" s="1072"/>
      <c r="ER40" s="1072"/>
      <c r="ES40" s="1072"/>
      <c r="ET40" s="1072"/>
      <c r="EU40" s="1072"/>
      <c r="EV40" s="1072"/>
      <c r="EW40" s="1072"/>
      <c r="EX40" s="1072"/>
      <c r="EY40" s="1072"/>
      <c r="EZ40" s="1072"/>
      <c r="FA40" s="1072"/>
      <c r="FB40" s="1072"/>
      <c r="FC40" s="1072"/>
      <c r="FD40" s="1072"/>
      <c r="FE40" s="1072"/>
      <c r="FF40" s="1072"/>
      <c r="FG40" s="1072"/>
      <c r="FH40" s="1072"/>
      <c r="FI40" s="1072"/>
      <c r="FJ40" s="1072"/>
      <c r="FK40" s="1072"/>
      <c r="FL40" s="1072"/>
      <c r="FM40" s="1072"/>
      <c r="FN40" s="1072"/>
      <c r="FO40" s="1072"/>
      <c r="FP40" s="1072"/>
      <c r="FQ40" s="1072"/>
      <c r="FR40" s="1072"/>
      <c r="FS40" s="1072"/>
      <c r="FT40" s="1072"/>
      <c r="FU40" s="1072"/>
      <c r="FV40" s="1072"/>
      <c r="FW40" s="1072"/>
      <c r="FX40" s="1072"/>
      <c r="FY40" s="1072"/>
      <c r="FZ40" s="1072"/>
      <c r="GA40" s="1072"/>
      <c r="GB40" s="1072"/>
      <c r="GC40" s="1072"/>
      <c r="GD40" s="1072"/>
      <c r="GE40" s="1072"/>
      <c r="GF40" s="1072"/>
      <c r="GG40" s="1072"/>
      <c r="GH40" s="1072"/>
      <c r="GI40" s="1072"/>
      <c r="GJ40" s="1072"/>
      <c r="GK40" s="1072"/>
      <c r="GL40" s="1072"/>
      <c r="GM40" s="1072"/>
      <c r="GN40" s="1072"/>
      <c r="GO40" s="1072"/>
      <c r="GP40" s="1072"/>
      <c r="GQ40" s="1072"/>
      <c r="GR40" s="1072"/>
      <c r="GS40" s="1072"/>
      <c r="GT40" s="1072"/>
      <c r="GU40" s="1072"/>
      <c r="GV40" s="1072"/>
      <c r="GW40" s="1072"/>
      <c r="GX40" s="1072"/>
      <c r="GY40" s="1072"/>
      <c r="GZ40" s="1072"/>
      <c r="HA40" s="1072"/>
      <c r="HB40" s="1072"/>
      <c r="HC40" s="1072"/>
      <c r="HD40" s="1072"/>
      <c r="HE40" s="1072"/>
      <c r="HF40" s="1072"/>
      <c r="HG40" s="1072"/>
      <c r="HH40" s="1072"/>
      <c r="HI40" s="1072"/>
      <c r="HJ40" s="1072"/>
      <c r="HK40" s="1072"/>
      <c r="HL40" s="1072"/>
      <c r="HM40" s="1072"/>
      <c r="HN40" s="1072"/>
      <c r="HO40" s="1072"/>
      <c r="HP40" s="1072"/>
      <c r="HQ40" s="1072"/>
      <c r="HR40" s="1072"/>
      <c r="HS40" s="1072"/>
      <c r="HT40" s="1072"/>
      <c r="HU40" s="1072"/>
      <c r="HV40" s="1072"/>
      <c r="HW40" s="1072"/>
      <c r="HX40" s="1072"/>
      <c r="HY40" s="1072"/>
      <c r="HZ40" s="1072"/>
      <c r="IA40" s="1072"/>
      <c r="IB40" s="1072"/>
      <c r="IC40" s="1072"/>
      <c r="ID40" s="1072"/>
      <c r="IE40" s="1072"/>
      <c r="IF40" s="1072"/>
      <c r="IG40" s="1072"/>
      <c r="IH40" s="1072"/>
      <c r="II40" s="1072"/>
      <c r="IJ40" s="1072"/>
      <c r="IK40" s="1072"/>
      <c r="IL40" s="1072"/>
      <c r="IM40" s="1072"/>
      <c r="IN40" s="1072"/>
      <c r="IO40" s="1072"/>
      <c r="IP40" s="1072"/>
      <c r="IQ40" s="1072"/>
      <c r="IR40" s="1072"/>
      <c r="IS40" s="1072"/>
      <c r="IT40" s="1072"/>
      <c r="IU40" s="1072"/>
      <c r="IV40" s="1072"/>
      <c r="IW40" s="1072"/>
      <c r="IX40" s="1072"/>
      <c r="IY40" s="1072"/>
      <c r="IZ40" s="1072"/>
      <c r="JA40" s="1072"/>
      <c r="JB40" s="1072"/>
      <c r="JC40" s="1072"/>
      <c r="JD40" s="1072"/>
      <c r="JE40" s="1072"/>
      <c r="JF40" s="1072"/>
      <c r="JG40" s="1072"/>
      <c r="JH40" s="1072"/>
      <c r="JI40" s="1072"/>
      <c r="JJ40" s="1072"/>
      <c r="JK40" s="1072"/>
      <c r="JL40" s="1072"/>
      <c r="JM40" s="1072"/>
      <c r="JN40" s="1072"/>
      <c r="JO40" s="1072"/>
      <c r="JP40" s="1072"/>
      <c r="JQ40" s="1072"/>
      <c r="JR40" s="1072"/>
      <c r="JS40" s="1072"/>
      <c r="JT40" s="1072"/>
      <c r="JU40" s="1072"/>
      <c r="JV40" s="1072"/>
      <c r="JW40" s="1072"/>
      <c r="JX40" s="1072"/>
      <c r="JY40" s="1072"/>
      <c r="JZ40" s="1072"/>
      <c r="KA40" s="1072"/>
      <c r="KB40" s="1072"/>
      <c r="KC40" s="1072"/>
      <c r="KD40" s="1072"/>
      <c r="KE40" s="1072"/>
      <c r="KF40" s="1072"/>
      <c r="KG40" s="1072"/>
      <c r="KH40" s="1072"/>
      <c r="KI40" s="1072"/>
      <c r="KJ40" s="1072"/>
      <c r="KK40" s="1072"/>
      <c r="KL40" s="1072"/>
      <c r="KM40" s="1072"/>
      <c r="KN40" s="1072"/>
      <c r="KO40" s="1072"/>
      <c r="KP40" s="1072"/>
      <c r="KQ40" s="1072"/>
      <c r="KR40" s="1072"/>
      <c r="KS40" s="1072"/>
      <c r="KT40" s="1072"/>
      <c r="KU40" s="1072"/>
      <c r="KV40" s="1072"/>
      <c r="KW40" s="1072"/>
      <c r="KX40" s="1072"/>
      <c r="KY40" s="1072"/>
      <c r="KZ40" s="1072"/>
      <c r="LA40" s="1072"/>
      <c r="LB40" s="1072"/>
      <c r="LC40" s="1072"/>
      <c r="LD40" s="1072"/>
      <c r="LE40" s="1072"/>
      <c r="LF40" s="1072"/>
      <c r="LG40" s="1072"/>
      <c r="LH40" s="1072"/>
      <c r="LI40" s="1072"/>
      <c r="LJ40" s="1072"/>
      <c r="LK40" s="1072"/>
      <c r="LL40" s="1072"/>
      <c r="LM40" s="1072"/>
      <c r="LN40" s="1072"/>
      <c r="LO40" s="1072"/>
      <c r="LP40" s="1072"/>
      <c r="LQ40" s="1072"/>
    </row>
    <row r="41" spans="1:329" s="1263" customFormat="1">
      <c r="A41" s="1112"/>
      <c r="B41" s="1215" t="s">
        <v>64</v>
      </c>
      <c r="C41" s="1215" t="s">
        <v>69</v>
      </c>
      <c r="D41" s="1281">
        <f>ROUND(D42*0.503,3)</f>
        <v>0</v>
      </c>
      <c r="E41" s="1114"/>
      <c r="F41" s="1112">
        <f>F40*(F26+F17*F28)/1000</f>
        <v>0</v>
      </c>
      <c r="G41" s="1113"/>
      <c r="H41" s="1114"/>
      <c r="I41" s="1112">
        <f>I40*I16/1000</f>
        <v>0</v>
      </c>
      <c r="J41" s="1113"/>
      <c r="K41" s="1227"/>
      <c r="L41" s="1112">
        <f>L40*L16/1000</f>
        <v>0</v>
      </c>
      <c r="M41" s="1113"/>
      <c r="N41" s="1227"/>
      <c r="O41" s="1282"/>
      <c r="P41" s="1281"/>
      <c r="Q41" s="1283"/>
      <c r="R41" s="1282"/>
      <c r="S41" s="1281"/>
      <c r="T41" s="1284"/>
      <c r="U41" s="1282"/>
      <c r="V41" s="1281"/>
      <c r="W41" s="1284"/>
      <c r="X41" s="1282"/>
      <c r="Y41" s="1281"/>
      <c r="Z41" s="1284"/>
      <c r="AA41" s="1282"/>
      <c r="AB41" s="1281"/>
      <c r="AC41" s="1284"/>
      <c r="AD41" s="1282"/>
      <c r="AE41" s="1281"/>
      <c r="AF41" s="1284"/>
      <c r="AG41" s="1282"/>
      <c r="AH41" s="1281"/>
      <c r="AI41" s="1284"/>
      <c r="AJ41" s="1282"/>
      <c r="AK41" s="1281"/>
      <c r="AL41" s="1284"/>
      <c r="AM41" s="1282"/>
      <c r="AN41" s="1281"/>
      <c r="AO41" s="1284"/>
      <c r="AP41" s="1282"/>
      <c r="AQ41" s="1281"/>
      <c r="AR41" s="1283"/>
      <c r="AS41" s="1285"/>
      <c r="AT41" s="1286"/>
      <c r="AU41" s="1287"/>
      <c r="AV41" s="1072"/>
      <c r="AW41" s="1072"/>
      <c r="AX41" s="1072"/>
      <c r="AY41" s="1072"/>
      <c r="AZ41" s="1072"/>
      <c r="BA41" s="1072"/>
      <c r="BB41" s="1072"/>
      <c r="BC41" s="1072"/>
      <c r="BD41" s="1072"/>
      <c r="BE41" s="1072"/>
      <c r="BF41" s="1072"/>
      <c r="BG41" s="1072"/>
      <c r="BH41" s="1072"/>
      <c r="BI41" s="1072"/>
      <c r="BJ41" s="1072"/>
      <c r="BK41" s="1072"/>
      <c r="BL41" s="1072"/>
      <c r="BM41" s="1072"/>
      <c r="BN41" s="1072"/>
      <c r="BO41" s="1072"/>
      <c r="BP41" s="1072"/>
      <c r="BQ41" s="1072"/>
      <c r="BR41" s="1072"/>
      <c r="BS41" s="1072"/>
      <c r="BT41" s="1072"/>
      <c r="BU41" s="1072"/>
      <c r="BV41" s="1072"/>
      <c r="BW41" s="1072"/>
      <c r="BX41" s="1072"/>
      <c r="BY41" s="1072"/>
      <c r="BZ41" s="1072"/>
      <c r="CA41" s="1072"/>
      <c r="CB41" s="1072"/>
      <c r="CC41" s="1072"/>
      <c r="CD41" s="1072"/>
      <c r="CE41" s="1072"/>
      <c r="CF41" s="1072"/>
      <c r="CG41" s="1072"/>
      <c r="CH41" s="1072"/>
      <c r="CI41" s="1072"/>
      <c r="CJ41" s="1072"/>
      <c r="CK41" s="1072"/>
      <c r="CL41" s="1072"/>
      <c r="CM41" s="1072"/>
      <c r="CN41" s="1072"/>
      <c r="CO41" s="1072"/>
      <c r="CP41" s="1072"/>
      <c r="CQ41" s="1072"/>
      <c r="CR41" s="1072"/>
      <c r="CS41" s="1072"/>
      <c r="CT41" s="1072"/>
      <c r="CU41" s="1072"/>
      <c r="CV41" s="1072"/>
      <c r="CW41" s="1072"/>
      <c r="CX41" s="1072"/>
      <c r="CY41" s="1072"/>
      <c r="CZ41" s="1072"/>
      <c r="DA41" s="1072"/>
      <c r="DB41" s="1072"/>
      <c r="DC41" s="1072"/>
      <c r="DD41" s="1072"/>
      <c r="DE41" s="1072"/>
      <c r="DF41" s="1072"/>
      <c r="DG41" s="1072"/>
      <c r="DH41" s="1072"/>
      <c r="DI41" s="1072"/>
      <c r="DJ41" s="1072"/>
      <c r="DK41" s="1072"/>
      <c r="DL41" s="1072"/>
      <c r="DM41" s="1072"/>
      <c r="DN41" s="1072"/>
      <c r="DO41" s="1072"/>
      <c r="DP41" s="1072"/>
      <c r="DQ41" s="1072"/>
      <c r="DR41" s="1072"/>
      <c r="DS41" s="1072"/>
      <c r="DT41" s="1072"/>
      <c r="DU41" s="1072"/>
      <c r="DV41" s="1072"/>
      <c r="DW41" s="1072"/>
      <c r="DX41" s="1072"/>
      <c r="DY41" s="1072"/>
      <c r="DZ41" s="1072"/>
      <c r="EA41" s="1072"/>
      <c r="EB41" s="1072"/>
      <c r="EC41" s="1072"/>
      <c r="ED41" s="1072"/>
      <c r="EE41" s="1072"/>
      <c r="EF41" s="1072"/>
      <c r="EG41" s="1072"/>
      <c r="EH41" s="1072"/>
      <c r="EI41" s="1072"/>
      <c r="EJ41" s="1072"/>
      <c r="EK41" s="1072"/>
      <c r="EL41" s="1072"/>
      <c r="EM41" s="1072"/>
      <c r="EN41" s="1072"/>
      <c r="EO41" s="1072"/>
      <c r="EP41" s="1072"/>
      <c r="EQ41" s="1072"/>
      <c r="ER41" s="1072"/>
      <c r="ES41" s="1072"/>
      <c r="ET41" s="1072"/>
      <c r="EU41" s="1072"/>
      <c r="EV41" s="1072"/>
      <c r="EW41" s="1072"/>
      <c r="EX41" s="1072"/>
      <c r="EY41" s="1072"/>
      <c r="EZ41" s="1072"/>
      <c r="FA41" s="1072"/>
      <c r="FB41" s="1072"/>
      <c r="FC41" s="1072"/>
      <c r="FD41" s="1072"/>
      <c r="FE41" s="1072"/>
      <c r="FF41" s="1072"/>
      <c r="FG41" s="1072"/>
      <c r="FH41" s="1072"/>
      <c r="FI41" s="1072"/>
      <c r="FJ41" s="1072"/>
      <c r="FK41" s="1072"/>
      <c r="FL41" s="1072"/>
      <c r="FM41" s="1072"/>
      <c r="FN41" s="1072"/>
      <c r="FO41" s="1072"/>
      <c r="FP41" s="1072"/>
      <c r="FQ41" s="1072"/>
      <c r="FR41" s="1072"/>
      <c r="FS41" s="1072"/>
      <c r="FT41" s="1072"/>
      <c r="FU41" s="1072"/>
      <c r="FV41" s="1072"/>
      <c r="FW41" s="1072"/>
      <c r="FX41" s="1072"/>
      <c r="FY41" s="1072"/>
      <c r="FZ41" s="1072"/>
      <c r="GA41" s="1072"/>
      <c r="GB41" s="1072"/>
      <c r="GC41" s="1072"/>
      <c r="GD41" s="1072"/>
      <c r="GE41" s="1072"/>
      <c r="GF41" s="1072"/>
      <c r="GG41" s="1072"/>
      <c r="GH41" s="1072"/>
      <c r="GI41" s="1072"/>
      <c r="GJ41" s="1072"/>
      <c r="GK41" s="1072"/>
      <c r="GL41" s="1072"/>
      <c r="GM41" s="1072"/>
      <c r="GN41" s="1072"/>
      <c r="GO41" s="1072"/>
      <c r="GP41" s="1072"/>
      <c r="GQ41" s="1072"/>
      <c r="GR41" s="1072"/>
      <c r="GS41" s="1072"/>
      <c r="GT41" s="1072"/>
      <c r="GU41" s="1072"/>
      <c r="GV41" s="1072"/>
      <c r="GW41" s="1072"/>
      <c r="GX41" s="1072"/>
      <c r="GY41" s="1072"/>
      <c r="GZ41" s="1072"/>
      <c r="HA41" s="1072"/>
      <c r="HB41" s="1072"/>
      <c r="HC41" s="1072"/>
      <c r="HD41" s="1072"/>
      <c r="HE41" s="1072"/>
      <c r="HF41" s="1072"/>
      <c r="HG41" s="1072"/>
      <c r="HH41" s="1072"/>
      <c r="HI41" s="1072"/>
      <c r="HJ41" s="1072"/>
      <c r="HK41" s="1072"/>
      <c r="HL41" s="1072"/>
      <c r="HM41" s="1072"/>
      <c r="HN41" s="1072"/>
      <c r="HO41" s="1072"/>
      <c r="HP41" s="1072"/>
      <c r="HQ41" s="1072"/>
      <c r="HR41" s="1072"/>
      <c r="HS41" s="1072"/>
      <c r="HT41" s="1072"/>
      <c r="HU41" s="1072"/>
      <c r="HV41" s="1072"/>
      <c r="HW41" s="1072"/>
      <c r="HX41" s="1072"/>
      <c r="HY41" s="1072"/>
      <c r="HZ41" s="1072"/>
      <c r="IA41" s="1072"/>
      <c r="IB41" s="1072"/>
      <c r="IC41" s="1072"/>
      <c r="ID41" s="1072"/>
      <c r="IE41" s="1072"/>
      <c r="IF41" s="1072"/>
      <c r="IG41" s="1072"/>
      <c r="IH41" s="1072"/>
      <c r="II41" s="1072"/>
      <c r="IJ41" s="1072"/>
      <c r="IK41" s="1072"/>
      <c r="IL41" s="1072"/>
      <c r="IM41" s="1072"/>
      <c r="IN41" s="1072"/>
      <c r="IO41" s="1072"/>
      <c r="IP41" s="1072"/>
      <c r="IQ41" s="1072"/>
      <c r="IR41" s="1072"/>
      <c r="IS41" s="1072"/>
      <c r="IT41" s="1072"/>
      <c r="IU41" s="1072"/>
      <c r="IV41" s="1072"/>
      <c r="IW41" s="1072"/>
      <c r="IX41" s="1072"/>
      <c r="IY41" s="1072"/>
      <c r="IZ41" s="1072"/>
      <c r="JA41" s="1072"/>
      <c r="JB41" s="1072"/>
      <c r="JC41" s="1072"/>
      <c r="JD41" s="1072"/>
      <c r="JE41" s="1072"/>
      <c r="JF41" s="1072"/>
      <c r="JG41" s="1072"/>
      <c r="JH41" s="1072"/>
      <c r="JI41" s="1072"/>
      <c r="JJ41" s="1072"/>
      <c r="JK41" s="1072"/>
      <c r="JL41" s="1072"/>
      <c r="JM41" s="1072"/>
      <c r="JN41" s="1072"/>
      <c r="JO41" s="1072"/>
      <c r="JP41" s="1072"/>
      <c r="JQ41" s="1072"/>
      <c r="JR41" s="1072"/>
      <c r="JS41" s="1072"/>
      <c r="JT41" s="1072"/>
      <c r="JU41" s="1072"/>
      <c r="JV41" s="1072"/>
      <c r="JW41" s="1072"/>
      <c r="JX41" s="1072"/>
      <c r="JY41" s="1072"/>
      <c r="JZ41" s="1072"/>
      <c r="KA41" s="1072"/>
      <c r="KB41" s="1072"/>
      <c r="KC41" s="1072"/>
      <c r="KD41" s="1072"/>
      <c r="KE41" s="1072"/>
      <c r="KF41" s="1072"/>
      <c r="KG41" s="1072"/>
      <c r="KH41" s="1072"/>
      <c r="KI41" s="1072"/>
      <c r="KJ41" s="1072"/>
      <c r="KK41" s="1072"/>
      <c r="KL41" s="1072"/>
      <c r="KM41" s="1072"/>
      <c r="KN41" s="1072"/>
      <c r="KO41" s="1072"/>
      <c r="KP41" s="1072"/>
      <c r="KQ41" s="1072"/>
      <c r="KR41" s="1072"/>
      <c r="KS41" s="1072"/>
      <c r="KT41" s="1072"/>
      <c r="KU41" s="1072"/>
      <c r="KV41" s="1072"/>
      <c r="KW41" s="1072"/>
      <c r="KX41" s="1072"/>
      <c r="KY41" s="1072"/>
      <c r="KZ41" s="1072"/>
      <c r="LA41" s="1072"/>
      <c r="LB41" s="1072"/>
      <c r="LC41" s="1072"/>
      <c r="LD41" s="1072"/>
      <c r="LE41" s="1072"/>
      <c r="LF41" s="1072"/>
      <c r="LG41" s="1072"/>
      <c r="LH41" s="1072"/>
      <c r="LI41" s="1072"/>
      <c r="LJ41" s="1072"/>
      <c r="LK41" s="1072"/>
      <c r="LL41" s="1072"/>
      <c r="LM41" s="1072"/>
      <c r="LN41" s="1072"/>
      <c r="LO41" s="1072"/>
      <c r="LP41" s="1072"/>
      <c r="LQ41" s="1072"/>
    </row>
    <row r="42" spans="1:329" s="1263" customFormat="1">
      <c r="A42" s="1112"/>
      <c r="B42" s="1215" t="s">
        <v>70</v>
      </c>
      <c r="C42" s="1215" t="s">
        <v>71</v>
      </c>
      <c r="D42" s="1091"/>
      <c r="E42" s="1114"/>
      <c r="F42" s="1112">
        <f>ROUND(F41/1.5,3)</f>
        <v>0</v>
      </c>
      <c r="G42" s="1113"/>
      <c r="H42" s="1114"/>
      <c r="I42" s="1112">
        <f t="shared" ref="I42" si="97">ROUND(I41/1.5,3)</f>
        <v>0</v>
      </c>
      <c r="J42" s="1113"/>
      <c r="K42" s="1227"/>
      <c r="L42" s="1112">
        <f>ROUND(L41/1.5,3)</f>
        <v>0</v>
      </c>
      <c r="M42" s="1113"/>
      <c r="N42" s="1227"/>
      <c r="O42" s="1090"/>
      <c r="P42" s="1091"/>
      <c r="Q42" s="1094"/>
      <c r="R42" s="1090"/>
      <c r="S42" s="1091"/>
      <c r="T42" s="1092"/>
      <c r="U42" s="1090"/>
      <c r="V42" s="1091"/>
      <c r="W42" s="1092"/>
      <c r="X42" s="1090"/>
      <c r="Y42" s="1091"/>
      <c r="Z42" s="1092"/>
      <c r="AA42" s="1090"/>
      <c r="AB42" s="1091"/>
      <c r="AC42" s="1092"/>
      <c r="AD42" s="1090"/>
      <c r="AE42" s="1091"/>
      <c r="AF42" s="1092"/>
      <c r="AG42" s="1090"/>
      <c r="AH42" s="1091"/>
      <c r="AI42" s="1092"/>
      <c r="AJ42" s="1090"/>
      <c r="AK42" s="1091"/>
      <c r="AL42" s="1092"/>
      <c r="AM42" s="1090"/>
      <c r="AN42" s="1091"/>
      <c r="AO42" s="1092"/>
      <c r="AP42" s="1090"/>
      <c r="AQ42" s="1091"/>
      <c r="AR42" s="1094"/>
      <c r="AS42" s="1106"/>
      <c r="AT42" s="1107"/>
      <c r="AU42" s="1108"/>
      <c r="AV42" s="1072"/>
      <c r="AW42" s="1072"/>
      <c r="AX42" s="1072"/>
      <c r="AY42" s="1072"/>
      <c r="AZ42" s="1072"/>
      <c r="BA42" s="1072"/>
      <c r="BB42" s="1072"/>
      <c r="BC42" s="1072"/>
      <c r="BD42" s="1072"/>
      <c r="BE42" s="1072"/>
      <c r="BF42" s="1072"/>
      <c r="BG42" s="1072"/>
      <c r="BH42" s="1072"/>
      <c r="BI42" s="1072"/>
      <c r="BJ42" s="1072"/>
      <c r="BK42" s="1072"/>
      <c r="BL42" s="1072"/>
      <c r="BM42" s="1072"/>
      <c r="BN42" s="1072"/>
      <c r="BO42" s="1072"/>
      <c r="BP42" s="1072"/>
      <c r="BQ42" s="1072"/>
      <c r="BR42" s="1072"/>
      <c r="BS42" s="1072"/>
      <c r="BT42" s="1072"/>
      <c r="BU42" s="1072"/>
      <c r="BV42" s="1072"/>
      <c r="BW42" s="1072"/>
      <c r="BX42" s="1072"/>
      <c r="BY42" s="1072"/>
      <c r="BZ42" s="1072"/>
      <c r="CA42" s="1072"/>
      <c r="CB42" s="1072"/>
      <c r="CC42" s="1072"/>
      <c r="CD42" s="1072"/>
      <c r="CE42" s="1072"/>
      <c r="CF42" s="1072"/>
      <c r="CG42" s="1072"/>
      <c r="CH42" s="1072"/>
      <c r="CI42" s="1072"/>
      <c r="CJ42" s="1072"/>
      <c r="CK42" s="1072"/>
      <c r="CL42" s="1072"/>
      <c r="CM42" s="1072"/>
      <c r="CN42" s="1072"/>
      <c r="CO42" s="1072"/>
      <c r="CP42" s="1072"/>
      <c r="CQ42" s="1072"/>
      <c r="CR42" s="1072"/>
      <c r="CS42" s="1072"/>
      <c r="CT42" s="1072"/>
      <c r="CU42" s="1072"/>
      <c r="CV42" s="1072"/>
      <c r="CW42" s="1072"/>
      <c r="CX42" s="1072"/>
      <c r="CY42" s="1072"/>
      <c r="CZ42" s="1072"/>
      <c r="DA42" s="1072"/>
      <c r="DB42" s="1072"/>
      <c r="DC42" s="1072"/>
      <c r="DD42" s="1072"/>
      <c r="DE42" s="1072"/>
      <c r="DF42" s="1072"/>
      <c r="DG42" s="1072"/>
      <c r="DH42" s="1072"/>
      <c r="DI42" s="1072"/>
      <c r="DJ42" s="1072"/>
      <c r="DK42" s="1072"/>
      <c r="DL42" s="1072"/>
      <c r="DM42" s="1072"/>
      <c r="DN42" s="1072"/>
      <c r="DO42" s="1072"/>
      <c r="DP42" s="1072"/>
      <c r="DQ42" s="1072"/>
      <c r="DR42" s="1072"/>
      <c r="DS42" s="1072"/>
      <c r="DT42" s="1072"/>
      <c r="DU42" s="1072"/>
      <c r="DV42" s="1072"/>
      <c r="DW42" s="1072"/>
      <c r="DX42" s="1072"/>
      <c r="DY42" s="1072"/>
      <c r="DZ42" s="1072"/>
      <c r="EA42" s="1072"/>
      <c r="EB42" s="1072"/>
      <c r="EC42" s="1072"/>
      <c r="ED42" s="1072"/>
      <c r="EE42" s="1072"/>
      <c r="EF42" s="1072"/>
      <c r="EG42" s="1072"/>
      <c r="EH42" s="1072"/>
      <c r="EI42" s="1072"/>
      <c r="EJ42" s="1072"/>
      <c r="EK42" s="1072"/>
      <c r="EL42" s="1072"/>
      <c r="EM42" s="1072"/>
      <c r="EN42" s="1072"/>
      <c r="EO42" s="1072"/>
      <c r="EP42" s="1072"/>
      <c r="EQ42" s="1072"/>
      <c r="ER42" s="1072"/>
      <c r="ES42" s="1072"/>
      <c r="ET42" s="1072"/>
      <c r="EU42" s="1072"/>
      <c r="EV42" s="1072"/>
      <c r="EW42" s="1072"/>
      <c r="EX42" s="1072"/>
      <c r="EY42" s="1072"/>
      <c r="EZ42" s="1072"/>
      <c r="FA42" s="1072"/>
      <c r="FB42" s="1072"/>
      <c r="FC42" s="1072"/>
      <c r="FD42" s="1072"/>
      <c r="FE42" s="1072"/>
      <c r="FF42" s="1072"/>
      <c r="FG42" s="1072"/>
      <c r="FH42" s="1072"/>
      <c r="FI42" s="1072"/>
      <c r="FJ42" s="1072"/>
      <c r="FK42" s="1072"/>
      <c r="FL42" s="1072"/>
      <c r="FM42" s="1072"/>
      <c r="FN42" s="1072"/>
      <c r="FO42" s="1072"/>
      <c r="FP42" s="1072"/>
      <c r="FQ42" s="1072"/>
      <c r="FR42" s="1072"/>
      <c r="FS42" s="1072"/>
      <c r="FT42" s="1072"/>
      <c r="FU42" s="1072"/>
      <c r="FV42" s="1072"/>
      <c r="FW42" s="1072"/>
      <c r="FX42" s="1072"/>
      <c r="FY42" s="1072"/>
      <c r="FZ42" s="1072"/>
      <c r="GA42" s="1072"/>
      <c r="GB42" s="1072"/>
      <c r="GC42" s="1072"/>
      <c r="GD42" s="1072"/>
      <c r="GE42" s="1072"/>
      <c r="GF42" s="1072"/>
      <c r="GG42" s="1072"/>
      <c r="GH42" s="1072"/>
      <c r="GI42" s="1072"/>
      <c r="GJ42" s="1072"/>
      <c r="GK42" s="1072"/>
      <c r="GL42" s="1072"/>
      <c r="GM42" s="1072"/>
      <c r="GN42" s="1072"/>
      <c r="GO42" s="1072"/>
      <c r="GP42" s="1072"/>
      <c r="GQ42" s="1072"/>
      <c r="GR42" s="1072"/>
      <c r="GS42" s="1072"/>
      <c r="GT42" s="1072"/>
      <c r="GU42" s="1072"/>
      <c r="GV42" s="1072"/>
      <c r="GW42" s="1072"/>
      <c r="GX42" s="1072"/>
      <c r="GY42" s="1072"/>
      <c r="GZ42" s="1072"/>
      <c r="HA42" s="1072"/>
      <c r="HB42" s="1072"/>
      <c r="HC42" s="1072"/>
      <c r="HD42" s="1072"/>
      <c r="HE42" s="1072"/>
      <c r="HF42" s="1072"/>
      <c r="HG42" s="1072"/>
      <c r="HH42" s="1072"/>
      <c r="HI42" s="1072"/>
      <c r="HJ42" s="1072"/>
      <c r="HK42" s="1072"/>
      <c r="HL42" s="1072"/>
      <c r="HM42" s="1072"/>
      <c r="HN42" s="1072"/>
      <c r="HO42" s="1072"/>
      <c r="HP42" s="1072"/>
      <c r="HQ42" s="1072"/>
      <c r="HR42" s="1072"/>
      <c r="HS42" s="1072"/>
      <c r="HT42" s="1072"/>
      <c r="HU42" s="1072"/>
      <c r="HV42" s="1072"/>
      <c r="HW42" s="1072"/>
      <c r="HX42" s="1072"/>
      <c r="HY42" s="1072"/>
      <c r="HZ42" s="1072"/>
      <c r="IA42" s="1072"/>
      <c r="IB42" s="1072"/>
      <c r="IC42" s="1072"/>
      <c r="ID42" s="1072"/>
      <c r="IE42" s="1072"/>
      <c r="IF42" s="1072"/>
      <c r="IG42" s="1072"/>
      <c r="IH42" s="1072"/>
      <c r="II42" s="1072"/>
      <c r="IJ42" s="1072"/>
      <c r="IK42" s="1072"/>
      <c r="IL42" s="1072"/>
      <c r="IM42" s="1072"/>
      <c r="IN42" s="1072"/>
      <c r="IO42" s="1072"/>
      <c r="IP42" s="1072"/>
      <c r="IQ42" s="1072"/>
      <c r="IR42" s="1072"/>
      <c r="IS42" s="1072"/>
      <c r="IT42" s="1072"/>
      <c r="IU42" s="1072"/>
      <c r="IV42" s="1072"/>
      <c r="IW42" s="1072"/>
      <c r="IX42" s="1072"/>
      <c r="IY42" s="1072"/>
      <c r="IZ42" s="1072"/>
      <c r="JA42" s="1072"/>
      <c r="JB42" s="1072"/>
      <c r="JC42" s="1072"/>
      <c r="JD42" s="1072"/>
      <c r="JE42" s="1072"/>
      <c r="JF42" s="1072"/>
      <c r="JG42" s="1072"/>
      <c r="JH42" s="1072"/>
      <c r="JI42" s="1072"/>
      <c r="JJ42" s="1072"/>
      <c r="JK42" s="1072"/>
      <c r="JL42" s="1072"/>
      <c r="JM42" s="1072"/>
      <c r="JN42" s="1072"/>
      <c r="JO42" s="1072"/>
      <c r="JP42" s="1072"/>
      <c r="JQ42" s="1072"/>
      <c r="JR42" s="1072"/>
      <c r="JS42" s="1072"/>
      <c r="JT42" s="1072"/>
      <c r="JU42" s="1072"/>
      <c r="JV42" s="1072"/>
      <c r="JW42" s="1072"/>
      <c r="JX42" s="1072"/>
      <c r="JY42" s="1072"/>
      <c r="JZ42" s="1072"/>
      <c r="KA42" s="1072"/>
      <c r="KB42" s="1072"/>
      <c r="KC42" s="1072"/>
      <c r="KD42" s="1072"/>
      <c r="KE42" s="1072"/>
      <c r="KF42" s="1072"/>
      <c r="KG42" s="1072"/>
      <c r="KH42" s="1072"/>
      <c r="KI42" s="1072"/>
      <c r="KJ42" s="1072"/>
      <c r="KK42" s="1072"/>
      <c r="KL42" s="1072"/>
      <c r="KM42" s="1072"/>
      <c r="KN42" s="1072"/>
      <c r="KO42" s="1072"/>
      <c r="KP42" s="1072"/>
      <c r="KQ42" s="1072"/>
      <c r="KR42" s="1072"/>
      <c r="KS42" s="1072"/>
      <c r="KT42" s="1072"/>
      <c r="KU42" s="1072"/>
      <c r="KV42" s="1072"/>
      <c r="KW42" s="1072"/>
      <c r="KX42" s="1072"/>
      <c r="KY42" s="1072"/>
      <c r="KZ42" s="1072"/>
      <c r="LA42" s="1072"/>
      <c r="LB42" s="1072"/>
      <c r="LC42" s="1072"/>
      <c r="LD42" s="1072"/>
      <c r="LE42" s="1072"/>
      <c r="LF42" s="1072"/>
      <c r="LG42" s="1072"/>
      <c r="LH42" s="1072"/>
      <c r="LI42" s="1072"/>
      <c r="LJ42" s="1072"/>
      <c r="LK42" s="1072"/>
      <c r="LL42" s="1072"/>
      <c r="LM42" s="1072"/>
      <c r="LN42" s="1072"/>
      <c r="LO42" s="1072"/>
      <c r="LP42" s="1072"/>
      <c r="LQ42" s="1072"/>
    </row>
    <row r="43" spans="1:329" s="1263" customFormat="1" ht="24.75" customHeight="1">
      <c r="A43" s="1112"/>
      <c r="B43" s="1215" t="str">
        <f>B37</f>
        <v>Цена натурального топл. 1 полугодия</v>
      </c>
      <c r="C43" s="1215" t="str">
        <f>C37</f>
        <v>Руб/тыс. куб.м</v>
      </c>
      <c r="D43" s="1091">
        <v>0</v>
      </c>
      <c r="E43" s="1114"/>
      <c r="F43" s="1112">
        <f>50.09/0.828*1000</f>
        <v>60495.169082125612</v>
      </c>
      <c r="G43" s="1113"/>
      <c r="H43" s="1114"/>
      <c r="I43" s="1112">
        <f>F44*L149</f>
        <v>62914.975845410641</v>
      </c>
      <c r="J43" s="1113"/>
      <c r="K43" s="1227"/>
      <c r="L43" s="1112">
        <f>I44*O149</f>
        <v>65431.574879227068</v>
      </c>
      <c r="M43" s="1113"/>
      <c r="N43" s="1227"/>
      <c r="O43" s="1098"/>
      <c r="P43" s="1099"/>
      <c r="Q43" s="1102"/>
      <c r="R43" s="1098"/>
      <c r="S43" s="1099"/>
      <c r="T43" s="1100"/>
      <c r="U43" s="1098"/>
      <c r="V43" s="1099"/>
      <c r="W43" s="1100"/>
      <c r="X43" s="1098"/>
      <c r="Y43" s="1099"/>
      <c r="Z43" s="1100"/>
      <c r="AA43" s="1098"/>
      <c r="AB43" s="1099"/>
      <c r="AC43" s="1100"/>
      <c r="AD43" s="1098"/>
      <c r="AE43" s="1099"/>
      <c r="AF43" s="1100"/>
      <c r="AG43" s="1098"/>
      <c r="AH43" s="1099"/>
      <c r="AI43" s="1100"/>
      <c r="AJ43" s="1098"/>
      <c r="AK43" s="1099"/>
      <c r="AL43" s="1100"/>
      <c r="AM43" s="1098"/>
      <c r="AN43" s="1099"/>
      <c r="AO43" s="1100"/>
      <c r="AP43" s="1098"/>
      <c r="AQ43" s="1099"/>
      <c r="AR43" s="1102"/>
      <c r="AS43" s="1103"/>
      <c r="AT43" s="1104"/>
      <c r="AU43" s="1105"/>
      <c r="AV43" s="1072"/>
      <c r="AW43" s="1072"/>
      <c r="AX43" s="1072"/>
      <c r="AY43" s="1072"/>
      <c r="AZ43" s="1072"/>
      <c r="BA43" s="1072"/>
      <c r="BB43" s="1072"/>
      <c r="BC43" s="1072"/>
      <c r="BD43" s="1072"/>
      <c r="BE43" s="1072"/>
      <c r="BF43" s="1072"/>
      <c r="BG43" s="1072"/>
      <c r="BH43" s="1072"/>
      <c r="BI43" s="1072"/>
      <c r="BJ43" s="1072"/>
      <c r="BK43" s="1072"/>
      <c r="BL43" s="1072"/>
      <c r="BM43" s="1072"/>
      <c r="BN43" s="1072"/>
      <c r="BO43" s="1072"/>
      <c r="BP43" s="1072"/>
      <c r="BQ43" s="1072"/>
      <c r="BR43" s="1072"/>
      <c r="BS43" s="1072"/>
      <c r="BT43" s="1072"/>
      <c r="BU43" s="1072"/>
      <c r="BV43" s="1072"/>
      <c r="BW43" s="1072"/>
      <c r="BX43" s="1072"/>
      <c r="BY43" s="1072"/>
      <c r="BZ43" s="1072"/>
      <c r="CA43" s="1072"/>
      <c r="CB43" s="1072"/>
      <c r="CC43" s="1072"/>
      <c r="CD43" s="1072"/>
      <c r="CE43" s="1072"/>
      <c r="CF43" s="1072"/>
      <c r="CG43" s="1072"/>
      <c r="CH43" s="1072"/>
      <c r="CI43" s="1072"/>
      <c r="CJ43" s="1072"/>
      <c r="CK43" s="1072"/>
      <c r="CL43" s="1072"/>
      <c r="CM43" s="1072"/>
      <c r="CN43" s="1072"/>
      <c r="CO43" s="1072"/>
      <c r="CP43" s="1072"/>
      <c r="CQ43" s="1072"/>
      <c r="CR43" s="1072"/>
      <c r="CS43" s="1072"/>
      <c r="CT43" s="1072"/>
      <c r="CU43" s="1072"/>
      <c r="CV43" s="1072"/>
      <c r="CW43" s="1072"/>
      <c r="CX43" s="1072"/>
      <c r="CY43" s="1072"/>
      <c r="CZ43" s="1072"/>
      <c r="DA43" s="1072"/>
      <c r="DB43" s="1072"/>
      <c r="DC43" s="1072"/>
      <c r="DD43" s="1072"/>
      <c r="DE43" s="1072"/>
      <c r="DF43" s="1072"/>
      <c r="DG43" s="1072"/>
      <c r="DH43" s="1072"/>
      <c r="DI43" s="1072"/>
      <c r="DJ43" s="1072"/>
      <c r="DK43" s="1072"/>
      <c r="DL43" s="1072"/>
      <c r="DM43" s="1072"/>
      <c r="DN43" s="1072"/>
      <c r="DO43" s="1072"/>
      <c r="DP43" s="1072"/>
      <c r="DQ43" s="1072"/>
      <c r="DR43" s="1072"/>
      <c r="DS43" s="1072"/>
      <c r="DT43" s="1072"/>
      <c r="DU43" s="1072"/>
      <c r="DV43" s="1072"/>
      <c r="DW43" s="1072"/>
      <c r="DX43" s="1072"/>
      <c r="DY43" s="1072"/>
      <c r="DZ43" s="1072"/>
      <c r="EA43" s="1072"/>
      <c r="EB43" s="1072"/>
      <c r="EC43" s="1072"/>
      <c r="ED43" s="1072"/>
      <c r="EE43" s="1072"/>
      <c r="EF43" s="1072"/>
      <c r="EG43" s="1072"/>
      <c r="EH43" s="1072"/>
      <c r="EI43" s="1072"/>
      <c r="EJ43" s="1072"/>
      <c r="EK43" s="1072"/>
      <c r="EL43" s="1072"/>
      <c r="EM43" s="1072"/>
      <c r="EN43" s="1072"/>
      <c r="EO43" s="1072"/>
      <c r="EP43" s="1072"/>
      <c r="EQ43" s="1072"/>
      <c r="ER43" s="1072"/>
      <c r="ES43" s="1072"/>
      <c r="ET43" s="1072"/>
      <c r="EU43" s="1072"/>
      <c r="EV43" s="1072"/>
      <c r="EW43" s="1072"/>
      <c r="EX43" s="1072"/>
      <c r="EY43" s="1072"/>
      <c r="EZ43" s="1072"/>
      <c r="FA43" s="1072"/>
      <c r="FB43" s="1072"/>
      <c r="FC43" s="1072"/>
      <c r="FD43" s="1072"/>
      <c r="FE43" s="1072"/>
      <c r="FF43" s="1072"/>
      <c r="FG43" s="1072"/>
      <c r="FH43" s="1072"/>
      <c r="FI43" s="1072"/>
      <c r="FJ43" s="1072"/>
      <c r="FK43" s="1072"/>
      <c r="FL43" s="1072"/>
      <c r="FM43" s="1072"/>
      <c r="FN43" s="1072"/>
      <c r="FO43" s="1072"/>
      <c r="FP43" s="1072"/>
      <c r="FQ43" s="1072"/>
      <c r="FR43" s="1072"/>
      <c r="FS43" s="1072"/>
      <c r="FT43" s="1072"/>
      <c r="FU43" s="1072"/>
      <c r="FV43" s="1072"/>
      <c r="FW43" s="1072"/>
      <c r="FX43" s="1072"/>
      <c r="FY43" s="1072"/>
      <c r="FZ43" s="1072"/>
      <c r="GA43" s="1072"/>
      <c r="GB43" s="1072"/>
      <c r="GC43" s="1072"/>
      <c r="GD43" s="1072"/>
      <c r="GE43" s="1072"/>
      <c r="GF43" s="1072"/>
      <c r="GG43" s="1072"/>
      <c r="GH43" s="1072"/>
      <c r="GI43" s="1072"/>
      <c r="GJ43" s="1072"/>
      <c r="GK43" s="1072"/>
      <c r="GL43" s="1072"/>
      <c r="GM43" s="1072"/>
      <c r="GN43" s="1072"/>
      <c r="GO43" s="1072"/>
      <c r="GP43" s="1072"/>
      <c r="GQ43" s="1072"/>
      <c r="GR43" s="1072"/>
      <c r="GS43" s="1072"/>
      <c r="GT43" s="1072"/>
      <c r="GU43" s="1072"/>
      <c r="GV43" s="1072"/>
      <c r="GW43" s="1072"/>
      <c r="GX43" s="1072"/>
      <c r="GY43" s="1072"/>
      <c r="GZ43" s="1072"/>
      <c r="HA43" s="1072"/>
      <c r="HB43" s="1072"/>
      <c r="HC43" s="1072"/>
      <c r="HD43" s="1072"/>
      <c r="HE43" s="1072"/>
      <c r="HF43" s="1072"/>
      <c r="HG43" s="1072"/>
      <c r="HH43" s="1072"/>
      <c r="HI43" s="1072"/>
      <c r="HJ43" s="1072"/>
      <c r="HK43" s="1072"/>
      <c r="HL43" s="1072"/>
      <c r="HM43" s="1072"/>
      <c r="HN43" s="1072"/>
      <c r="HO43" s="1072"/>
      <c r="HP43" s="1072"/>
      <c r="HQ43" s="1072"/>
      <c r="HR43" s="1072"/>
      <c r="HS43" s="1072"/>
      <c r="HT43" s="1072"/>
      <c r="HU43" s="1072"/>
      <c r="HV43" s="1072"/>
      <c r="HW43" s="1072"/>
      <c r="HX43" s="1072"/>
      <c r="HY43" s="1072"/>
      <c r="HZ43" s="1072"/>
      <c r="IA43" s="1072"/>
      <c r="IB43" s="1072"/>
      <c r="IC43" s="1072"/>
      <c r="ID43" s="1072"/>
      <c r="IE43" s="1072"/>
      <c r="IF43" s="1072"/>
      <c r="IG43" s="1072"/>
      <c r="IH43" s="1072"/>
      <c r="II43" s="1072"/>
      <c r="IJ43" s="1072"/>
      <c r="IK43" s="1072"/>
      <c r="IL43" s="1072"/>
      <c r="IM43" s="1072"/>
      <c r="IN43" s="1072"/>
      <c r="IO43" s="1072"/>
      <c r="IP43" s="1072"/>
      <c r="IQ43" s="1072"/>
      <c r="IR43" s="1072"/>
      <c r="IS43" s="1072"/>
      <c r="IT43" s="1072"/>
      <c r="IU43" s="1072"/>
      <c r="IV43" s="1072"/>
      <c r="IW43" s="1072"/>
      <c r="IX43" s="1072"/>
      <c r="IY43" s="1072"/>
      <c r="IZ43" s="1072"/>
      <c r="JA43" s="1072"/>
      <c r="JB43" s="1072"/>
      <c r="JC43" s="1072"/>
      <c r="JD43" s="1072"/>
      <c r="JE43" s="1072"/>
      <c r="JF43" s="1072"/>
      <c r="JG43" s="1072"/>
      <c r="JH43" s="1072"/>
      <c r="JI43" s="1072"/>
      <c r="JJ43" s="1072"/>
      <c r="JK43" s="1072"/>
      <c r="JL43" s="1072"/>
      <c r="JM43" s="1072"/>
      <c r="JN43" s="1072"/>
      <c r="JO43" s="1072"/>
      <c r="JP43" s="1072"/>
      <c r="JQ43" s="1072"/>
      <c r="JR43" s="1072"/>
      <c r="JS43" s="1072"/>
      <c r="JT43" s="1072"/>
      <c r="JU43" s="1072"/>
      <c r="JV43" s="1072"/>
      <c r="JW43" s="1072"/>
      <c r="JX43" s="1072"/>
      <c r="JY43" s="1072"/>
      <c r="JZ43" s="1072"/>
      <c r="KA43" s="1072"/>
      <c r="KB43" s="1072"/>
      <c r="KC43" s="1072"/>
      <c r="KD43" s="1072"/>
      <c r="KE43" s="1072"/>
      <c r="KF43" s="1072"/>
      <c r="KG43" s="1072"/>
      <c r="KH43" s="1072"/>
      <c r="KI43" s="1072"/>
      <c r="KJ43" s="1072"/>
      <c r="KK43" s="1072"/>
      <c r="KL43" s="1072"/>
      <c r="KM43" s="1072"/>
      <c r="KN43" s="1072"/>
      <c r="KO43" s="1072"/>
      <c r="KP43" s="1072"/>
      <c r="KQ43" s="1072"/>
      <c r="KR43" s="1072"/>
      <c r="KS43" s="1072"/>
      <c r="KT43" s="1072"/>
      <c r="KU43" s="1072"/>
      <c r="KV43" s="1072"/>
      <c r="KW43" s="1072"/>
      <c r="KX43" s="1072"/>
      <c r="KY43" s="1072"/>
      <c r="KZ43" s="1072"/>
      <c r="LA43" s="1072"/>
      <c r="LB43" s="1072"/>
      <c r="LC43" s="1072"/>
      <c r="LD43" s="1072"/>
      <c r="LE43" s="1072"/>
      <c r="LF43" s="1072"/>
      <c r="LG43" s="1072"/>
      <c r="LH43" s="1072"/>
      <c r="LI43" s="1072"/>
      <c r="LJ43" s="1072"/>
      <c r="LK43" s="1072"/>
      <c r="LL43" s="1072"/>
      <c r="LM43" s="1072"/>
      <c r="LN43" s="1072"/>
      <c r="LO43" s="1072"/>
      <c r="LP43" s="1072"/>
      <c r="LQ43" s="1072"/>
    </row>
    <row r="44" spans="1:329" s="1263" customFormat="1" ht="25.5">
      <c r="A44" s="1112"/>
      <c r="B44" s="1215" t="str">
        <f>B38</f>
        <v>Цена натурального топл. 2 полугодия</v>
      </c>
      <c r="C44" s="1215" t="str">
        <f>C38</f>
        <v>Руб/тыс. куб.м</v>
      </c>
      <c r="D44" s="1091"/>
      <c r="E44" s="1114"/>
      <c r="F44" s="1112">
        <f>F43</f>
        <v>60495.169082125612</v>
      </c>
      <c r="G44" s="1113"/>
      <c r="H44" s="1114"/>
      <c r="I44" s="1112">
        <f>I43</f>
        <v>62914.975845410641</v>
      </c>
      <c r="J44" s="1113"/>
      <c r="K44" s="1227"/>
      <c r="L44" s="1112">
        <f>L43</f>
        <v>65431.574879227068</v>
      </c>
      <c r="M44" s="1113"/>
      <c r="N44" s="1227"/>
      <c r="O44" s="1098"/>
      <c r="P44" s="1099"/>
      <c r="Q44" s="1102"/>
      <c r="R44" s="1098"/>
      <c r="S44" s="1099"/>
      <c r="T44" s="1100"/>
      <c r="U44" s="1098"/>
      <c r="V44" s="1099"/>
      <c r="W44" s="1100"/>
      <c r="X44" s="1098"/>
      <c r="Y44" s="1099"/>
      <c r="Z44" s="1100"/>
      <c r="AA44" s="1098"/>
      <c r="AB44" s="1099"/>
      <c r="AC44" s="1100"/>
      <c r="AD44" s="1098"/>
      <c r="AE44" s="1099"/>
      <c r="AF44" s="1100"/>
      <c r="AG44" s="1098"/>
      <c r="AH44" s="1099"/>
      <c r="AI44" s="1100"/>
      <c r="AJ44" s="1098"/>
      <c r="AK44" s="1099"/>
      <c r="AL44" s="1100"/>
      <c r="AM44" s="1098"/>
      <c r="AN44" s="1099"/>
      <c r="AO44" s="1100"/>
      <c r="AP44" s="1098"/>
      <c r="AQ44" s="1099"/>
      <c r="AR44" s="1102"/>
      <c r="AS44" s="1103"/>
      <c r="AT44" s="1104"/>
      <c r="AU44" s="1105"/>
      <c r="AV44" s="1072"/>
      <c r="AW44" s="1072"/>
      <c r="AX44" s="1072"/>
      <c r="AY44" s="1072"/>
      <c r="AZ44" s="1072"/>
      <c r="BA44" s="1072"/>
      <c r="BB44" s="1072"/>
      <c r="BC44" s="1072"/>
      <c r="BD44" s="1072"/>
      <c r="BE44" s="1072"/>
      <c r="BF44" s="1072"/>
      <c r="BG44" s="1072"/>
      <c r="BH44" s="1072"/>
      <c r="BI44" s="1072"/>
      <c r="BJ44" s="1072"/>
      <c r="BK44" s="1072"/>
      <c r="BL44" s="1072"/>
      <c r="BM44" s="1072"/>
      <c r="BN44" s="1072"/>
      <c r="BO44" s="1072"/>
      <c r="BP44" s="1072"/>
      <c r="BQ44" s="1072"/>
      <c r="BR44" s="1072"/>
      <c r="BS44" s="1072"/>
      <c r="BT44" s="1072"/>
      <c r="BU44" s="1072"/>
      <c r="BV44" s="1072"/>
      <c r="BW44" s="1072"/>
      <c r="BX44" s="1072"/>
      <c r="BY44" s="1072"/>
      <c r="BZ44" s="1072"/>
      <c r="CA44" s="1072"/>
      <c r="CB44" s="1072"/>
      <c r="CC44" s="1072"/>
      <c r="CD44" s="1072"/>
      <c r="CE44" s="1072"/>
      <c r="CF44" s="1072"/>
      <c r="CG44" s="1072"/>
      <c r="CH44" s="1072"/>
      <c r="CI44" s="1072"/>
      <c r="CJ44" s="1072"/>
      <c r="CK44" s="1072"/>
      <c r="CL44" s="1072"/>
      <c r="CM44" s="1072"/>
      <c r="CN44" s="1072"/>
      <c r="CO44" s="1072"/>
      <c r="CP44" s="1072"/>
      <c r="CQ44" s="1072"/>
      <c r="CR44" s="1072"/>
      <c r="CS44" s="1072"/>
      <c r="CT44" s="1072"/>
      <c r="CU44" s="1072"/>
      <c r="CV44" s="1072"/>
      <c r="CW44" s="1072"/>
      <c r="CX44" s="1072"/>
      <c r="CY44" s="1072"/>
      <c r="CZ44" s="1072"/>
      <c r="DA44" s="1072"/>
      <c r="DB44" s="1072"/>
      <c r="DC44" s="1072"/>
      <c r="DD44" s="1072"/>
      <c r="DE44" s="1072"/>
      <c r="DF44" s="1072"/>
      <c r="DG44" s="1072"/>
      <c r="DH44" s="1072"/>
      <c r="DI44" s="1072"/>
      <c r="DJ44" s="1072"/>
      <c r="DK44" s="1072"/>
      <c r="DL44" s="1072"/>
      <c r="DM44" s="1072"/>
      <c r="DN44" s="1072"/>
      <c r="DO44" s="1072"/>
      <c r="DP44" s="1072"/>
      <c r="DQ44" s="1072"/>
      <c r="DR44" s="1072"/>
      <c r="DS44" s="1072"/>
      <c r="DT44" s="1072"/>
      <c r="DU44" s="1072"/>
      <c r="DV44" s="1072"/>
      <c r="DW44" s="1072"/>
      <c r="DX44" s="1072"/>
      <c r="DY44" s="1072"/>
      <c r="DZ44" s="1072"/>
      <c r="EA44" s="1072"/>
      <c r="EB44" s="1072"/>
      <c r="EC44" s="1072"/>
      <c r="ED44" s="1072"/>
      <c r="EE44" s="1072"/>
      <c r="EF44" s="1072"/>
      <c r="EG44" s="1072"/>
      <c r="EH44" s="1072"/>
      <c r="EI44" s="1072"/>
      <c r="EJ44" s="1072"/>
      <c r="EK44" s="1072"/>
      <c r="EL44" s="1072"/>
      <c r="EM44" s="1072"/>
      <c r="EN44" s="1072"/>
      <c r="EO44" s="1072"/>
      <c r="EP44" s="1072"/>
      <c r="EQ44" s="1072"/>
      <c r="ER44" s="1072"/>
      <c r="ES44" s="1072"/>
      <c r="ET44" s="1072"/>
      <c r="EU44" s="1072"/>
      <c r="EV44" s="1072"/>
      <c r="EW44" s="1072"/>
      <c r="EX44" s="1072"/>
      <c r="EY44" s="1072"/>
      <c r="EZ44" s="1072"/>
      <c r="FA44" s="1072"/>
      <c r="FB44" s="1072"/>
      <c r="FC44" s="1072"/>
      <c r="FD44" s="1072"/>
      <c r="FE44" s="1072"/>
      <c r="FF44" s="1072"/>
      <c r="FG44" s="1072"/>
      <c r="FH44" s="1072"/>
      <c r="FI44" s="1072"/>
      <c r="FJ44" s="1072"/>
      <c r="FK44" s="1072"/>
      <c r="FL44" s="1072"/>
      <c r="FM44" s="1072"/>
      <c r="FN44" s="1072"/>
      <c r="FO44" s="1072"/>
      <c r="FP44" s="1072"/>
      <c r="FQ44" s="1072"/>
      <c r="FR44" s="1072"/>
      <c r="FS44" s="1072"/>
      <c r="FT44" s="1072"/>
      <c r="FU44" s="1072"/>
      <c r="FV44" s="1072"/>
      <c r="FW44" s="1072"/>
      <c r="FX44" s="1072"/>
      <c r="FY44" s="1072"/>
      <c r="FZ44" s="1072"/>
      <c r="GA44" s="1072"/>
      <c r="GB44" s="1072"/>
      <c r="GC44" s="1072"/>
      <c r="GD44" s="1072"/>
      <c r="GE44" s="1072"/>
      <c r="GF44" s="1072"/>
      <c r="GG44" s="1072"/>
      <c r="GH44" s="1072"/>
      <c r="GI44" s="1072"/>
      <c r="GJ44" s="1072"/>
      <c r="GK44" s="1072"/>
      <c r="GL44" s="1072"/>
      <c r="GM44" s="1072"/>
      <c r="GN44" s="1072"/>
      <c r="GO44" s="1072"/>
      <c r="GP44" s="1072"/>
      <c r="GQ44" s="1072"/>
      <c r="GR44" s="1072"/>
      <c r="GS44" s="1072"/>
      <c r="GT44" s="1072"/>
      <c r="GU44" s="1072"/>
      <c r="GV44" s="1072"/>
      <c r="GW44" s="1072"/>
      <c r="GX44" s="1072"/>
      <c r="GY44" s="1072"/>
      <c r="GZ44" s="1072"/>
      <c r="HA44" s="1072"/>
      <c r="HB44" s="1072"/>
      <c r="HC44" s="1072"/>
      <c r="HD44" s="1072"/>
      <c r="HE44" s="1072"/>
      <c r="HF44" s="1072"/>
      <c r="HG44" s="1072"/>
      <c r="HH44" s="1072"/>
      <c r="HI44" s="1072"/>
      <c r="HJ44" s="1072"/>
      <c r="HK44" s="1072"/>
      <c r="HL44" s="1072"/>
      <c r="HM44" s="1072"/>
      <c r="HN44" s="1072"/>
      <c r="HO44" s="1072"/>
      <c r="HP44" s="1072"/>
      <c r="HQ44" s="1072"/>
      <c r="HR44" s="1072"/>
      <c r="HS44" s="1072"/>
      <c r="HT44" s="1072"/>
      <c r="HU44" s="1072"/>
      <c r="HV44" s="1072"/>
      <c r="HW44" s="1072"/>
      <c r="HX44" s="1072"/>
      <c r="HY44" s="1072"/>
      <c r="HZ44" s="1072"/>
      <c r="IA44" s="1072"/>
      <c r="IB44" s="1072"/>
      <c r="IC44" s="1072"/>
      <c r="ID44" s="1072"/>
      <c r="IE44" s="1072"/>
      <c r="IF44" s="1072"/>
      <c r="IG44" s="1072"/>
      <c r="IH44" s="1072"/>
      <c r="II44" s="1072"/>
      <c r="IJ44" s="1072"/>
      <c r="IK44" s="1072"/>
      <c r="IL44" s="1072"/>
      <c r="IM44" s="1072"/>
      <c r="IN44" s="1072"/>
      <c r="IO44" s="1072"/>
      <c r="IP44" s="1072"/>
      <c r="IQ44" s="1072"/>
      <c r="IR44" s="1072"/>
      <c r="IS44" s="1072"/>
      <c r="IT44" s="1072"/>
      <c r="IU44" s="1072"/>
      <c r="IV44" s="1072"/>
      <c r="IW44" s="1072"/>
      <c r="IX44" s="1072"/>
      <c r="IY44" s="1072"/>
      <c r="IZ44" s="1072"/>
      <c r="JA44" s="1072"/>
      <c r="JB44" s="1072"/>
      <c r="JC44" s="1072"/>
      <c r="JD44" s="1072"/>
      <c r="JE44" s="1072"/>
      <c r="JF44" s="1072"/>
      <c r="JG44" s="1072"/>
      <c r="JH44" s="1072"/>
      <c r="JI44" s="1072"/>
      <c r="JJ44" s="1072"/>
      <c r="JK44" s="1072"/>
      <c r="JL44" s="1072"/>
      <c r="JM44" s="1072"/>
      <c r="JN44" s="1072"/>
      <c r="JO44" s="1072"/>
      <c r="JP44" s="1072"/>
      <c r="JQ44" s="1072"/>
      <c r="JR44" s="1072"/>
      <c r="JS44" s="1072"/>
      <c r="JT44" s="1072"/>
      <c r="JU44" s="1072"/>
      <c r="JV44" s="1072"/>
      <c r="JW44" s="1072"/>
      <c r="JX44" s="1072"/>
      <c r="JY44" s="1072"/>
      <c r="JZ44" s="1072"/>
      <c r="KA44" s="1072"/>
      <c r="KB44" s="1072"/>
      <c r="KC44" s="1072"/>
      <c r="KD44" s="1072"/>
      <c r="KE44" s="1072"/>
      <c r="KF44" s="1072"/>
      <c r="KG44" s="1072"/>
      <c r="KH44" s="1072"/>
      <c r="KI44" s="1072"/>
      <c r="KJ44" s="1072"/>
      <c r="KK44" s="1072"/>
      <c r="KL44" s="1072"/>
      <c r="KM44" s="1072"/>
      <c r="KN44" s="1072"/>
      <c r="KO44" s="1072"/>
      <c r="KP44" s="1072"/>
      <c r="KQ44" s="1072"/>
      <c r="KR44" s="1072"/>
      <c r="KS44" s="1072"/>
      <c r="KT44" s="1072"/>
      <c r="KU44" s="1072"/>
      <c r="KV44" s="1072"/>
      <c r="KW44" s="1072"/>
      <c r="KX44" s="1072"/>
      <c r="KY44" s="1072"/>
      <c r="KZ44" s="1072"/>
      <c r="LA44" s="1072"/>
      <c r="LB44" s="1072"/>
      <c r="LC44" s="1072"/>
      <c r="LD44" s="1072"/>
      <c r="LE44" s="1072"/>
      <c r="LF44" s="1072"/>
      <c r="LG44" s="1072"/>
      <c r="LH44" s="1072"/>
      <c r="LI44" s="1072"/>
      <c r="LJ44" s="1072"/>
      <c r="LK44" s="1072"/>
      <c r="LL44" s="1072"/>
      <c r="LM44" s="1072"/>
      <c r="LN44" s="1072"/>
      <c r="LO44" s="1072"/>
      <c r="LP44" s="1072"/>
      <c r="LQ44" s="1072"/>
    </row>
    <row r="45" spans="1:329" s="1263" customFormat="1">
      <c r="A45" s="1288" t="s">
        <v>79</v>
      </c>
      <c r="B45" s="1215" t="s">
        <v>593</v>
      </c>
      <c r="C45" s="1215" t="s">
        <v>63</v>
      </c>
      <c r="D45" s="1113">
        <f>ROUND(D48*D49/1000,0)</f>
        <v>0</v>
      </c>
      <c r="E45" s="1114"/>
      <c r="F45" s="1112">
        <f t="shared" ref="F45:N45" si="98">(F48*F49*F27+F48*F50*F28)/1000</f>
        <v>9994.9312108800004</v>
      </c>
      <c r="G45" s="1113">
        <f t="shared" si="98"/>
        <v>9994.9312108800004</v>
      </c>
      <c r="H45" s="1114">
        <f t="shared" si="98"/>
        <v>0</v>
      </c>
      <c r="I45" s="1212">
        <f t="shared" si="98"/>
        <v>10412.944822874881</v>
      </c>
      <c r="J45" s="1113">
        <f t="shared" si="98"/>
        <v>10412.944822874881</v>
      </c>
      <c r="K45" s="1227"/>
      <c r="L45" s="1234">
        <f t="shared" si="98"/>
        <v>15565.181538372708</v>
      </c>
      <c r="M45" s="1258">
        <f t="shared" si="98"/>
        <v>15565.181538372708</v>
      </c>
      <c r="N45" s="1259">
        <f t="shared" si="98"/>
        <v>0</v>
      </c>
      <c r="O45" s="1234">
        <f>(O48*O49*O27+O48*O50*O28)/1000</f>
        <v>15809.518168325887</v>
      </c>
      <c r="P45" s="1256">
        <f t="shared" ref="P45:AU45" si="99">(P48*P49*P27+P48*P50*P28)/1000</f>
        <v>15809.518168325887</v>
      </c>
      <c r="Q45" s="1236">
        <f t="shared" si="99"/>
        <v>0</v>
      </c>
      <c r="R45" s="1234">
        <f t="shared" si="99"/>
        <v>16441.898895058919</v>
      </c>
      <c r="S45" s="1256">
        <f t="shared" si="99"/>
        <v>16441.898895058919</v>
      </c>
      <c r="T45" s="1257">
        <f t="shared" si="99"/>
        <v>0</v>
      </c>
      <c r="U45" s="1234">
        <f t="shared" si="99"/>
        <v>17099.574850861278</v>
      </c>
      <c r="V45" s="1256">
        <f t="shared" si="99"/>
        <v>17099.574850861278</v>
      </c>
      <c r="W45" s="1257">
        <f t="shared" si="99"/>
        <v>0</v>
      </c>
      <c r="X45" s="1234">
        <f t="shared" si="99"/>
        <v>17783.557844895728</v>
      </c>
      <c r="Y45" s="1256">
        <f t="shared" si="99"/>
        <v>17783.557844895728</v>
      </c>
      <c r="Z45" s="1257">
        <f t="shared" si="99"/>
        <v>0</v>
      </c>
      <c r="AA45" s="1234">
        <f t="shared" si="99"/>
        <v>18494.900158691562</v>
      </c>
      <c r="AB45" s="1256">
        <f t="shared" si="99"/>
        <v>18494.900158691562</v>
      </c>
      <c r="AC45" s="1257">
        <f t="shared" si="99"/>
        <v>0</v>
      </c>
      <c r="AD45" s="1234">
        <f t="shared" si="99"/>
        <v>19234.696165039226</v>
      </c>
      <c r="AE45" s="1256">
        <f t="shared" si="99"/>
        <v>19234.696165039226</v>
      </c>
      <c r="AF45" s="1257">
        <f t="shared" si="99"/>
        <v>0</v>
      </c>
      <c r="AG45" s="1234">
        <f t="shared" si="99"/>
        <v>20004.084011640793</v>
      </c>
      <c r="AH45" s="1256">
        <f t="shared" si="99"/>
        <v>20004.084011640793</v>
      </c>
      <c r="AI45" s="1257">
        <f t="shared" si="99"/>
        <v>0</v>
      </c>
      <c r="AJ45" s="1234">
        <f t="shared" si="99"/>
        <v>20804.247372106427</v>
      </c>
      <c r="AK45" s="1256">
        <f t="shared" si="99"/>
        <v>20804.247372106427</v>
      </c>
      <c r="AL45" s="1257">
        <f t="shared" si="99"/>
        <v>0</v>
      </c>
      <c r="AM45" s="1234">
        <f t="shared" si="99"/>
        <v>21636.417266990684</v>
      </c>
      <c r="AN45" s="1256">
        <f t="shared" si="99"/>
        <v>21636.417266990684</v>
      </c>
      <c r="AO45" s="1257">
        <f t="shared" si="99"/>
        <v>0</v>
      </c>
      <c r="AP45" s="1234">
        <f t="shared" si="99"/>
        <v>22501.873957670312</v>
      </c>
      <c r="AQ45" s="1256">
        <f t="shared" si="99"/>
        <v>22501.873957670312</v>
      </c>
      <c r="AR45" s="1236">
        <f t="shared" si="99"/>
        <v>0</v>
      </c>
      <c r="AS45" s="1260" t="e">
        <f t="shared" si="99"/>
        <v>#REF!</v>
      </c>
      <c r="AT45" s="1261" t="e">
        <f t="shared" si="99"/>
        <v>#REF!</v>
      </c>
      <c r="AU45" s="1262" t="e">
        <f t="shared" si="99"/>
        <v>#REF!</v>
      </c>
      <c r="AV45" s="1072"/>
      <c r="AW45" s="1072"/>
      <c r="AX45" s="1072"/>
      <c r="AY45" s="1072"/>
      <c r="AZ45" s="1072"/>
      <c r="BA45" s="1072"/>
      <c r="BB45" s="1072"/>
      <c r="BC45" s="1072"/>
      <c r="BD45" s="1072"/>
      <c r="BE45" s="1072"/>
      <c r="BF45" s="1072"/>
      <c r="BG45" s="1072"/>
      <c r="BH45" s="1072"/>
      <c r="BI45" s="1072"/>
      <c r="BJ45" s="1072"/>
      <c r="BK45" s="1072"/>
      <c r="BL45" s="1072"/>
      <c r="BM45" s="1072"/>
      <c r="BN45" s="1072"/>
      <c r="BO45" s="1072"/>
      <c r="BP45" s="1072"/>
      <c r="BQ45" s="1072"/>
      <c r="BR45" s="1072"/>
      <c r="BS45" s="1072"/>
      <c r="BT45" s="1072"/>
      <c r="BU45" s="1072"/>
      <c r="BV45" s="1072"/>
      <c r="BW45" s="1072"/>
      <c r="BX45" s="1072"/>
      <c r="BY45" s="1072"/>
      <c r="BZ45" s="1072"/>
      <c r="CA45" s="1072"/>
      <c r="CB45" s="1072"/>
      <c r="CC45" s="1072"/>
      <c r="CD45" s="1072"/>
      <c r="CE45" s="1072"/>
      <c r="CF45" s="1072"/>
      <c r="CG45" s="1072"/>
      <c r="CH45" s="1072"/>
      <c r="CI45" s="1072"/>
      <c r="CJ45" s="1072"/>
      <c r="CK45" s="1072"/>
      <c r="CL45" s="1072"/>
      <c r="CM45" s="1072"/>
      <c r="CN45" s="1072"/>
      <c r="CO45" s="1072"/>
      <c r="CP45" s="1072"/>
      <c r="CQ45" s="1072"/>
      <c r="CR45" s="1072"/>
      <c r="CS45" s="1072"/>
      <c r="CT45" s="1072"/>
      <c r="CU45" s="1072"/>
      <c r="CV45" s="1072"/>
      <c r="CW45" s="1072"/>
      <c r="CX45" s="1072"/>
      <c r="CY45" s="1072"/>
      <c r="CZ45" s="1072"/>
      <c r="DA45" s="1072"/>
      <c r="DB45" s="1072"/>
      <c r="DC45" s="1072"/>
      <c r="DD45" s="1072"/>
      <c r="DE45" s="1072"/>
      <c r="DF45" s="1072"/>
      <c r="DG45" s="1072"/>
      <c r="DH45" s="1072"/>
      <c r="DI45" s="1072"/>
      <c r="DJ45" s="1072"/>
      <c r="DK45" s="1072"/>
      <c r="DL45" s="1072"/>
      <c r="DM45" s="1072"/>
      <c r="DN45" s="1072"/>
      <c r="DO45" s="1072"/>
      <c r="DP45" s="1072"/>
      <c r="DQ45" s="1072"/>
      <c r="DR45" s="1072"/>
      <c r="DS45" s="1072"/>
      <c r="DT45" s="1072"/>
      <c r="DU45" s="1072"/>
      <c r="DV45" s="1072"/>
      <c r="DW45" s="1072"/>
      <c r="DX45" s="1072"/>
      <c r="DY45" s="1072"/>
      <c r="DZ45" s="1072"/>
      <c r="EA45" s="1072"/>
      <c r="EB45" s="1072"/>
      <c r="EC45" s="1072"/>
      <c r="ED45" s="1072"/>
      <c r="EE45" s="1072"/>
      <c r="EF45" s="1072"/>
      <c r="EG45" s="1072"/>
      <c r="EH45" s="1072"/>
      <c r="EI45" s="1072"/>
      <c r="EJ45" s="1072"/>
      <c r="EK45" s="1072"/>
      <c r="EL45" s="1072"/>
      <c r="EM45" s="1072"/>
      <c r="EN45" s="1072"/>
      <c r="EO45" s="1072"/>
      <c r="EP45" s="1072"/>
      <c r="EQ45" s="1072"/>
      <c r="ER45" s="1072"/>
      <c r="ES45" s="1072"/>
      <c r="ET45" s="1072"/>
      <c r="EU45" s="1072"/>
      <c r="EV45" s="1072"/>
      <c r="EW45" s="1072"/>
      <c r="EX45" s="1072"/>
      <c r="EY45" s="1072"/>
      <c r="EZ45" s="1072"/>
      <c r="FA45" s="1072"/>
      <c r="FB45" s="1072"/>
      <c r="FC45" s="1072"/>
      <c r="FD45" s="1072"/>
      <c r="FE45" s="1072"/>
      <c r="FF45" s="1072"/>
      <c r="FG45" s="1072"/>
      <c r="FH45" s="1072"/>
      <c r="FI45" s="1072"/>
      <c r="FJ45" s="1072"/>
      <c r="FK45" s="1072"/>
      <c r="FL45" s="1072"/>
      <c r="FM45" s="1072"/>
      <c r="FN45" s="1072"/>
      <c r="FO45" s="1072"/>
      <c r="FP45" s="1072"/>
      <c r="FQ45" s="1072"/>
      <c r="FR45" s="1072"/>
      <c r="FS45" s="1072"/>
      <c r="FT45" s="1072"/>
      <c r="FU45" s="1072"/>
      <c r="FV45" s="1072"/>
      <c r="FW45" s="1072"/>
      <c r="FX45" s="1072"/>
      <c r="FY45" s="1072"/>
      <c r="FZ45" s="1072"/>
      <c r="GA45" s="1072"/>
      <c r="GB45" s="1072"/>
      <c r="GC45" s="1072"/>
      <c r="GD45" s="1072"/>
      <c r="GE45" s="1072"/>
      <c r="GF45" s="1072"/>
      <c r="GG45" s="1072"/>
      <c r="GH45" s="1072"/>
      <c r="GI45" s="1072"/>
      <c r="GJ45" s="1072"/>
      <c r="GK45" s="1072"/>
      <c r="GL45" s="1072"/>
      <c r="GM45" s="1072"/>
      <c r="GN45" s="1072"/>
      <c r="GO45" s="1072"/>
      <c r="GP45" s="1072"/>
      <c r="GQ45" s="1072"/>
      <c r="GR45" s="1072"/>
      <c r="GS45" s="1072"/>
      <c r="GT45" s="1072"/>
      <c r="GU45" s="1072"/>
      <c r="GV45" s="1072"/>
      <c r="GW45" s="1072"/>
      <c r="GX45" s="1072"/>
      <c r="GY45" s="1072"/>
      <c r="GZ45" s="1072"/>
      <c r="HA45" s="1072"/>
      <c r="HB45" s="1072"/>
      <c r="HC45" s="1072"/>
      <c r="HD45" s="1072"/>
      <c r="HE45" s="1072"/>
      <c r="HF45" s="1072"/>
      <c r="HG45" s="1072"/>
      <c r="HH45" s="1072"/>
      <c r="HI45" s="1072"/>
      <c r="HJ45" s="1072"/>
      <c r="HK45" s="1072"/>
      <c r="HL45" s="1072"/>
      <c r="HM45" s="1072"/>
      <c r="HN45" s="1072"/>
      <c r="HO45" s="1072"/>
      <c r="HP45" s="1072"/>
      <c r="HQ45" s="1072"/>
      <c r="HR45" s="1072"/>
      <c r="HS45" s="1072"/>
      <c r="HT45" s="1072"/>
      <c r="HU45" s="1072"/>
      <c r="HV45" s="1072"/>
      <c r="HW45" s="1072"/>
      <c r="HX45" s="1072"/>
      <c r="HY45" s="1072"/>
      <c r="HZ45" s="1072"/>
      <c r="IA45" s="1072"/>
      <c r="IB45" s="1072"/>
      <c r="IC45" s="1072"/>
      <c r="ID45" s="1072"/>
      <c r="IE45" s="1072"/>
      <c r="IF45" s="1072"/>
      <c r="IG45" s="1072"/>
      <c r="IH45" s="1072"/>
      <c r="II45" s="1072"/>
      <c r="IJ45" s="1072"/>
      <c r="IK45" s="1072"/>
      <c r="IL45" s="1072"/>
      <c r="IM45" s="1072"/>
      <c r="IN45" s="1072"/>
      <c r="IO45" s="1072"/>
      <c r="IP45" s="1072"/>
      <c r="IQ45" s="1072"/>
      <c r="IR45" s="1072"/>
      <c r="IS45" s="1072"/>
      <c r="IT45" s="1072"/>
      <c r="IU45" s="1072"/>
      <c r="IV45" s="1072"/>
      <c r="IW45" s="1072"/>
      <c r="IX45" s="1072"/>
      <c r="IY45" s="1072"/>
      <c r="IZ45" s="1072"/>
      <c r="JA45" s="1072"/>
      <c r="JB45" s="1072"/>
      <c r="JC45" s="1072"/>
      <c r="JD45" s="1072"/>
      <c r="JE45" s="1072"/>
      <c r="JF45" s="1072"/>
      <c r="JG45" s="1072"/>
      <c r="JH45" s="1072"/>
      <c r="JI45" s="1072"/>
      <c r="JJ45" s="1072"/>
      <c r="JK45" s="1072"/>
      <c r="JL45" s="1072"/>
      <c r="JM45" s="1072"/>
      <c r="JN45" s="1072"/>
      <c r="JO45" s="1072"/>
      <c r="JP45" s="1072"/>
      <c r="JQ45" s="1072"/>
      <c r="JR45" s="1072"/>
      <c r="JS45" s="1072"/>
      <c r="JT45" s="1072"/>
      <c r="JU45" s="1072"/>
      <c r="JV45" s="1072"/>
      <c r="JW45" s="1072"/>
      <c r="JX45" s="1072"/>
      <c r="JY45" s="1072"/>
      <c r="JZ45" s="1072"/>
      <c r="KA45" s="1072"/>
      <c r="KB45" s="1072"/>
      <c r="KC45" s="1072"/>
      <c r="KD45" s="1072"/>
      <c r="KE45" s="1072"/>
      <c r="KF45" s="1072"/>
      <c r="KG45" s="1072"/>
      <c r="KH45" s="1072"/>
      <c r="KI45" s="1072"/>
      <c r="KJ45" s="1072"/>
      <c r="KK45" s="1072"/>
      <c r="KL45" s="1072"/>
      <c r="KM45" s="1072"/>
      <c r="KN45" s="1072"/>
      <c r="KO45" s="1072"/>
      <c r="KP45" s="1072"/>
      <c r="KQ45" s="1072"/>
      <c r="KR45" s="1072"/>
      <c r="KS45" s="1072"/>
      <c r="KT45" s="1072"/>
      <c r="KU45" s="1072"/>
      <c r="KV45" s="1072"/>
      <c r="KW45" s="1072"/>
      <c r="KX45" s="1072"/>
      <c r="KY45" s="1072"/>
      <c r="KZ45" s="1072"/>
      <c r="LA45" s="1072"/>
      <c r="LB45" s="1072"/>
      <c r="LC45" s="1072"/>
      <c r="LD45" s="1072"/>
      <c r="LE45" s="1072"/>
      <c r="LF45" s="1072"/>
      <c r="LG45" s="1072"/>
      <c r="LH45" s="1072"/>
      <c r="LI45" s="1072"/>
      <c r="LJ45" s="1072"/>
      <c r="LK45" s="1072"/>
      <c r="LL45" s="1072"/>
      <c r="LM45" s="1072"/>
      <c r="LN45" s="1072"/>
      <c r="LO45" s="1072"/>
      <c r="LP45" s="1072"/>
      <c r="LQ45" s="1072"/>
    </row>
    <row r="46" spans="1:329" s="1263" customFormat="1" ht="25.5">
      <c r="A46" s="1288"/>
      <c r="B46" s="1215" t="str">
        <f>B40</f>
        <v>НУР на коллекторах</v>
      </c>
      <c r="C46" s="1215" t="str">
        <f t="shared" ref="C46:E46" si="100">C40</f>
        <v>кг у.т/Гкал</v>
      </c>
      <c r="D46" s="1215">
        <f t="shared" si="100"/>
        <v>0</v>
      </c>
      <c r="E46" s="1216">
        <f t="shared" si="100"/>
        <v>0</v>
      </c>
      <c r="F46" s="1110">
        <v>163.30000000000001</v>
      </c>
      <c r="G46" s="1109">
        <f>F46</f>
        <v>163.30000000000001</v>
      </c>
      <c r="H46" s="1114"/>
      <c r="I46" s="1289">
        <v>167.2</v>
      </c>
      <c r="J46" s="1109">
        <f>I46</f>
        <v>167.2</v>
      </c>
      <c r="K46" s="1227"/>
      <c r="L46" s="1110">
        <v>166.9</v>
      </c>
      <c r="M46" s="1111">
        <f>L46</f>
        <v>166.9</v>
      </c>
      <c r="N46" s="1227"/>
      <c r="O46" s="1110">
        <v>163</v>
      </c>
      <c r="P46" s="1109">
        <f>O46</f>
        <v>163</v>
      </c>
      <c r="Q46" s="1264"/>
      <c r="R46" s="1110">
        <f>O46</f>
        <v>163</v>
      </c>
      <c r="S46" s="1109">
        <f>R46</f>
        <v>163</v>
      </c>
      <c r="T46" s="1265"/>
      <c r="U46" s="1110">
        <f>R46</f>
        <v>163</v>
      </c>
      <c r="V46" s="1109">
        <f>U46</f>
        <v>163</v>
      </c>
      <c r="W46" s="1265"/>
      <c r="X46" s="1110">
        <f>U46</f>
        <v>163</v>
      </c>
      <c r="Y46" s="1109">
        <f>X46</f>
        <v>163</v>
      </c>
      <c r="Z46" s="1265"/>
      <c r="AA46" s="1110">
        <f>X46</f>
        <v>163</v>
      </c>
      <c r="AB46" s="1109">
        <f>AA46</f>
        <v>163</v>
      </c>
      <c r="AC46" s="1265"/>
      <c r="AD46" s="1110">
        <f>AA46</f>
        <v>163</v>
      </c>
      <c r="AE46" s="1109">
        <f>AD46</f>
        <v>163</v>
      </c>
      <c r="AF46" s="1265"/>
      <c r="AG46" s="1110">
        <f>AD46</f>
        <v>163</v>
      </c>
      <c r="AH46" s="1109">
        <f>AG46</f>
        <v>163</v>
      </c>
      <c r="AI46" s="1265"/>
      <c r="AJ46" s="1110">
        <f>AG46</f>
        <v>163</v>
      </c>
      <c r="AK46" s="1109">
        <f>AJ46</f>
        <v>163</v>
      </c>
      <c r="AL46" s="1265"/>
      <c r="AM46" s="1110">
        <f>AJ46</f>
        <v>163</v>
      </c>
      <c r="AN46" s="1109">
        <f>AM46</f>
        <v>163</v>
      </c>
      <c r="AO46" s="1265"/>
      <c r="AP46" s="1110">
        <f>AM46</f>
        <v>163</v>
      </c>
      <c r="AQ46" s="1109">
        <f>AP46</f>
        <v>163</v>
      </c>
      <c r="AR46" s="1264"/>
      <c r="AS46" s="1290" t="e">
        <f>'[73]Форма N 4-ИП ТС'!#REF!</f>
        <v>#REF!</v>
      </c>
      <c r="AT46" s="1291" t="e">
        <f>AS46</f>
        <v>#REF!</v>
      </c>
      <c r="AU46" s="1292"/>
      <c r="AV46" s="1072"/>
      <c r="AW46" s="1072"/>
      <c r="AX46" s="1072"/>
      <c r="AY46" s="1072"/>
      <c r="AZ46" s="1072"/>
      <c r="BA46" s="1072"/>
      <c r="BB46" s="1072"/>
      <c r="BC46" s="1072"/>
      <c r="BD46" s="1072"/>
      <c r="BE46" s="1072"/>
      <c r="BF46" s="1072"/>
      <c r="BG46" s="1072"/>
      <c r="BH46" s="1072"/>
      <c r="BI46" s="1072"/>
      <c r="BJ46" s="1072"/>
      <c r="BK46" s="1072"/>
      <c r="BL46" s="1072"/>
      <c r="BM46" s="1072"/>
      <c r="BN46" s="1072"/>
      <c r="BO46" s="1072"/>
      <c r="BP46" s="1072"/>
      <c r="BQ46" s="1072"/>
      <c r="BR46" s="1072"/>
      <c r="BS46" s="1072"/>
      <c r="BT46" s="1072"/>
      <c r="BU46" s="1072"/>
      <c r="BV46" s="1072"/>
      <c r="BW46" s="1072"/>
      <c r="BX46" s="1072"/>
      <c r="BY46" s="1072"/>
      <c r="BZ46" s="1072"/>
      <c r="CA46" s="1072"/>
      <c r="CB46" s="1072"/>
      <c r="CC46" s="1072"/>
      <c r="CD46" s="1072"/>
      <c r="CE46" s="1072"/>
      <c r="CF46" s="1072"/>
      <c r="CG46" s="1072"/>
      <c r="CH46" s="1072"/>
      <c r="CI46" s="1072"/>
      <c r="CJ46" s="1072"/>
      <c r="CK46" s="1072"/>
      <c r="CL46" s="1072"/>
      <c r="CM46" s="1072"/>
      <c r="CN46" s="1072"/>
      <c r="CO46" s="1072"/>
      <c r="CP46" s="1072"/>
      <c r="CQ46" s="1072"/>
      <c r="CR46" s="1072"/>
      <c r="CS46" s="1072"/>
      <c r="CT46" s="1072"/>
      <c r="CU46" s="1072"/>
      <c r="CV46" s="1072"/>
      <c r="CW46" s="1072"/>
      <c r="CX46" s="1072"/>
      <c r="CY46" s="1072"/>
      <c r="CZ46" s="1072"/>
      <c r="DA46" s="1072"/>
      <c r="DB46" s="1072"/>
      <c r="DC46" s="1072"/>
      <c r="DD46" s="1072"/>
      <c r="DE46" s="1072"/>
      <c r="DF46" s="1072"/>
      <c r="DG46" s="1072"/>
      <c r="DH46" s="1072"/>
      <c r="DI46" s="1072"/>
      <c r="DJ46" s="1072"/>
      <c r="DK46" s="1072"/>
      <c r="DL46" s="1072"/>
      <c r="DM46" s="1072"/>
      <c r="DN46" s="1072"/>
      <c r="DO46" s="1072"/>
      <c r="DP46" s="1072"/>
      <c r="DQ46" s="1072"/>
      <c r="DR46" s="1072"/>
      <c r="DS46" s="1072"/>
      <c r="DT46" s="1072"/>
      <c r="DU46" s="1072"/>
      <c r="DV46" s="1072"/>
      <c r="DW46" s="1072"/>
      <c r="DX46" s="1072"/>
      <c r="DY46" s="1072"/>
      <c r="DZ46" s="1072"/>
      <c r="EA46" s="1072"/>
      <c r="EB46" s="1072"/>
      <c r="EC46" s="1072"/>
      <c r="ED46" s="1072"/>
      <c r="EE46" s="1072"/>
      <c r="EF46" s="1072"/>
      <c r="EG46" s="1072"/>
      <c r="EH46" s="1072"/>
      <c r="EI46" s="1072"/>
      <c r="EJ46" s="1072"/>
      <c r="EK46" s="1072"/>
      <c r="EL46" s="1072"/>
      <c r="EM46" s="1072"/>
      <c r="EN46" s="1072"/>
      <c r="EO46" s="1072"/>
      <c r="EP46" s="1072"/>
      <c r="EQ46" s="1072"/>
      <c r="ER46" s="1072"/>
      <c r="ES46" s="1072"/>
      <c r="ET46" s="1072"/>
      <c r="EU46" s="1072"/>
      <c r="EV46" s="1072"/>
      <c r="EW46" s="1072"/>
      <c r="EX46" s="1072"/>
      <c r="EY46" s="1072"/>
      <c r="EZ46" s="1072"/>
      <c r="FA46" s="1072"/>
      <c r="FB46" s="1072"/>
      <c r="FC46" s="1072"/>
      <c r="FD46" s="1072"/>
      <c r="FE46" s="1072"/>
      <c r="FF46" s="1072"/>
      <c r="FG46" s="1072"/>
      <c r="FH46" s="1072"/>
      <c r="FI46" s="1072"/>
      <c r="FJ46" s="1072"/>
      <c r="FK46" s="1072"/>
      <c r="FL46" s="1072"/>
      <c r="FM46" s="1072"/>
      <c r="FN46" s="1072"/>
      <c r="FO46" s="1072"/>
      <c r="FP46" s="1072"/>
      <c r="FQ46" s="1072"/>
      <c r="FR46" s="1072"/>
      <c r="FS46" s="1072"/>
      <c r="FT46" s="1072"/>
      <c r="FU46" s="1072"/>
      <c r="FV46" s="1072"/>
      <c r="FW46" s="1072"/>
      <c r="FX46" s="1072"/>
      <c r="FY46" s="1072"/>
      <c r="FZ46" s="1072"/>
      <c r="GA46" s="1072"/>
      <c r="GB46" s="1072"/>
      <c r="GC46" s="1072"/>
      <c r="GD46" s="1072"/>
      <c r="GE46" s="1072"/>
      <c r="GF46" s="1072"/>
      <c r="GG46" s="1072"/>
      <c r="GH46" s="1072"/>
      <c r="GI46" s="1072"/>
      <c r="GJ46" s="1072"/>
      <c r="GK46" s="1072"/>
      <c r="GL46" s="1072"/>
      <c r="GM46" s="1072"/>
      <c r="GN46" s="1072"/>
      <c r="GO46" s="1072"/>
      <c r="GP46" s="1072"/>
      <c r="GQ46" s="1072"/>
      <c r="GR46" s="1072"/>
      <c r="GS46" s="1072"/>
      <c r="GT46" s="1072"/>
      <c r="GU46" s="1072"/>
      <c r="GV46" s="1072"/>
      <c r="GW46" s="1072"/>
      <c r="GX46" s="1072"/>
      <c r="GY46" s="1072"/>
      <c r="GZ46" s="1072"/>
      <c r="HA46" s="1072"/>
      <c r="HB46" s="1072"/>
      <c r="HC46" s="1072"/>
      <c r="HD46" s="1072"/>
      <c r="HE46" s="1072"/>
      <c r="HF46" s="1072"/>
      <c r="HG46" s="1072"/>
      <c r="HH46" s="1072"/>
      <c r="HI46" s="1072"/>
      <c r="HJ46" s="1072"/>
      <c r="HK46" s="1072"/>
      <c r="HL46" s="1072"/>
      <c r="HM46" s="1072"/>
      <c r="HN46" s="1072"/>
      <c r="HO46" s="1072"/>
      <c r="HP46" s="1072"/>
      <c r="HQ46" s="1072"/>
      <c r="HR46" s="1072"/>
      <c r="HS46" s="1072"/>
      <c r="HT46" s="1072"/>
      <c r="HU46" s="1072"/>
      <c r="HV46" s="1072"/>
      <c r="HW46" s="1072"/>
      <c r="HX46" s="1072"/>
      <c r="HY46" s="1072"/>
      <c r="HZ46" s="1072"/>
      <c r="IA46" s="1072"/>
      <c r="IB46" s="1072"/>
      <c r="IC46" s="1072"/>
      <c r="ID46" s="1072"/>
      <c r="IE46" s="1072"/>
      <c r="IF46" s="1072"/>
      <c r="IG46" s="1072"/>
      <c r="IH46" s="1072"/>
      <c r="II46" s="1072"/>
      <c r="IJ46" s="1072"/>
      <c r="IK46" s="1072"/>
      <c r="IL46" s="1072"/>
      <c r="IM46" s="1072"/>
      <c r="IN46" s="1072"/>
      <c r="IO46" s="1072"/>
      <c r="IP46" s="1072"/>
      <c r="IQ46" s="1072"/>
      <c r="IR46" s="1072"/>
      <c r="IS46" s="1072"/>
      <c r="IT46" s="1072"/>
      <c r="IU46" s="1072"/>
      <c r="IV46" s="1072"/>
      <c r="IW46" s="1072"/>
      <c r="IX46" s="1072"/>
      <c r="IY46" s="1072"/>
      <c r="IZ46" s="1072"/>
      <c r="JA46" s="1072"/>
      <c r="JB46" s="1072"/>
      <c r="JC46" s="1072"/>
      <c r="JD46" s="1072"/>
      <c r="JE46" s="1072"/>
      <c r="JF46" s="1072"/>
      <c r="JG46" s="1072"/>
      <c r="JH46" s="1072"/>
      <c r="JI46" s="1072"/>
      <c r="JJ46" s="1072"/>
      <c r="JK46" s="1072"/>
      <c r="JL46" s="1072"/>
      <c r="JM46" s="1072"/>
      <c r="JN46" s="1072"/>
      <c r="JO46" s="1072"/>
      <c r="JP46" s="1072"/>
      <c r="JQ46" s="1072"/>
      <c r="JR46" s="1072"/>
      <c r="JS46" s="1072"/>
      <c r="JT46" s="1072"/>
      <c r="JU46" s="1072"/>
      <c r="JV46" s="1072"/>
      <c r="JW46" s="1072"/>
      <c r="JX46" s="1072"/>
      <c r="JY46" s="1072"/>
      <c r="JZ46" s="1072"/>
      <c r="KA46" s="1072"/>
      <c r="KB46" s="1072"/>
      <c r="KC46" s="1072"/>
      <c r="KD46" s="1072"/>
      <c r="KE46" s="1072"/>
      <c r="KF46" s="1072"/>
      <c r="KG46" s="1072"/>
      <c r="KH46" s="1072"/>
      <c r="KI46" s="1072"/>
      <c r="KJ46" s="1072"/>
      <c r="KK46" s="1072"/>
      <c r="KL46" s="1072"/>
      <c r="KM46" s="1072"/>
      <c r="KN46" s="1072"/>
      <c r="KO46" s="1072"/>
      <c r="KP46" s="1072"/>
      <c r="KQ46" s="1072"/>
      <c r="KR46" s="1072"/>
      <c r="KS46" s="1072"/>
      <c r="KT46" s="1072"/>
      <c r="KU46" s="1072"/>
      <c r="KV46" s="1072"/>
      <c r="KW46" s="1072"/>
      <c r="KX46" s="1072"/>
      <c r="KY46" s="1072"/>
      <c r="KZ46" s="1072"/>
      <c r="LA46" s="1072"/>
      <c r="LB46" s="1072"/>
      <c r="LC46" s="1072"/>
      <c r="LD46" s="1072"/>
      <c r="LE46" s="1072"/>
      <c r="LF46" s="1072"/>
      <c r="LG46" s="1072"/>
      <c r="LH46" s="1072"/>
      <c r="LI46" s="1072"/>
      <c r="LJ46" s="1072"/>
      <c r="LK46" s="1072"/>
      <c r="LL46" s="1072"/>
      <c r="LM46" s="1072"/>
      <c r="LN46" s="1072"/>
      <c r="LO46" s="1072"/>
      <c r="LP46" s="1072"/>
      <c r="LQ46" s="1072"/>
    </row>
    <row r="47" spans="1:329" s="1263" customFormat="1">
      <c r="A47" s="1112"/>
      <c r="B47" s="1215" t="s">
        <v>64</v>
      </c>
      <c r="C47" s="1215" t="s">
        <v>69</v>
      </c>
      <c r="D47" s="1281">
        <f>ROUND(D48*1.45,3)</f>
        <v>0</v>
      </c>
      <c r="E47" s="1114"/>
      <c r="F47" s="1110">
        <f>F46*F8/1000</f>
        <v>1528.1189420000001</v>
      </c>
      <c r="G47" s="1109">
        <f>G46*G8/1000</f>
        <v>1528.1189420000001</v>
      </c>
      <c r="H47" s="1264">
        <f>H46*H8/1000</f>
        <v>0</v>
      </c>
      <c r="I47" s="1289">
        <f>I46*I8/1000</f>
        <v>1513.1432799999998</v>
      </c>
      <c r="J47" s="1109">
        <f>J46*J8/1000</f>
        <v>1513.1432799999998</v>
      </c>
      <c r="K47" s="1265"/>
      <c r="L47" s="1110">
        <f>L46*L8/1000</f>
        <v>2174.8405200000002</v>
      </c>
      <c r="M47" s="1111">
        <f>M46*M8/1000</f>
        <v>2174.8405200000002</v>
      </c>
      <c r="N47" s="1265"/>
      <c r="O47" s="1110">
        <f t="shared" ref="O47:AU47" si="101">O46*O8/1000</f>
        <v>2124.0203999999999</v>
      </c>
      <c r="P47" s="1109">
        <f t="shared" si="101"/>
        <v>2124.0203999999999</v>
      </c>
      <c r="Q47" s="1264">
        <f t="shared" si="101"/>
        <v>0</v>
      </c>
      <c r="R47" s="1110">
        <f t="shared" si="101"/>
        <v>2124.0203999999999</v>
      </c>
      <c r="S47" s="1109">
        <f t="shared" si="101"/>
        <v>2124.0203999999999</v>
      </c>
      <c r="T47" s="1265">
        <f t="shared" si="101"/>
        <v>0</v>
      </c>
      <c r="U47" s="1110">
        <f t="shared" si="101"/>
        <v>2124.0203999999999</v>
      </c>
      <c r="V47" s="1109">
        <f t="shared" si="101"/>
        <v>2124.0203999999999</v>
      </c>
      <c r="W47" s="1265">
        <f t="shared" si="101"/>
        <v>0</v>
      </c>
      <c r="X47" s="1110">
        <f t="shared" si="101"/>
        <v>2124.0203999999999</v>
      </c>
      <c r="Y47" s="1109">
        <f t="shared" si="101"/>
        <v>2124.0203999999999</v>
      </c>
      <c r="Z47" s="1265">
        <f t="shared" si="101"/>
        <v>0</v>
      </c>
      <c r="AA47" s="1110">
        <f t="shared" si="101"/>
        <v>2124.0203999999999</v>
      </c>
      <c r="AB47" s="1109">
        <f t="shared" si="101"/>
        <v>2124.0203999999999</v>
      </c>
      <c r="AC47" s="1265">
        <f t="shared" si="101"/>
        <v>0</v>
      </c>
      <c r="AD47" s="1110">
        <f t="shared" si="101"/>
        <v>2124.0203999999999</v>
      </c>
      <c r="AE47" s="1109">
        <f t="shared" si="101"/>
        <v>2124.0203999999999</v>
      </c>
      <c r="AF47" s="1265">
        <f t="shared" si="101"/>
        <v>0</v>
      </c>
      <c r="AG47" s="1110">
        <f t="shared" si="101"/>
        <v>2124.0203999999999</v>
      </c>
      <c r="AH47" s="1109">
        <f t="shared" si="101"/>
        <v>2124.0203999999999</v>
      </c>
      <c r="AI47" s="1265">
        <f t="shared" si="101"/>
        <v>0</v>
      </c>
      <c r="AJ47" s="1110">
        <f t="shared" si="101"/>
        <v>2124.0203999999999</v>
      </c>
      <c r="AK47" s="1109">
        <f t="shared" si="101"/>
        <v>2124.0203999999999</v>
      </c>
      <c r="AL47" s="1265">
        <f t="shared" si="101"/>
        <v>0</v>
      </c>
      <c r="AM47" s="1110">
        <f t="shared" si="101"/>
        <v>2124.0203999999999</v>
      </c>
      <c r="AN47" s="1109">
        <f t="shared" si="101"/>
        <v>2124.0203999999999</v>
      </c>
      <c r="AO47" s="1265">
        <f t="shared" si="101"/>
        <v>0</v>
      </c>
      <c r="AP47" s="1110">
        <f t="shared" si="101"/>
        <v>2124.0203999999999</v>
      </c>
      <c r="AQ47" s="1109">
        <f t="shared" si="101"/>
        <v>2124.0203999999999</v>
      </c>
      <c r="AR47" s="1264">
        <f t="shared" si="101"/>
        <v>0</v>
      </c>
      <c r="AS47" s="1290" t="e">
        <f t="shared" si="101"/>
        <v>#REF!</v>
      </c>
      <c r="AT47" s="1291" t="e">
        <f t="shared" si="101"/>
        <v>#REF!</v>
      </c>
      <c r="AU47" s="1292" t="e">
        <f t="shared" si="101"/>
        <v>#REF!</v>
      </c>
      <c r="AV47" s="1072"/>
      <c r="AW47" s="1072"/>
      <c r="AX47" s="1072"/>
      <c r="AY47" s="1072"/>
      <c r="AZ47" s="1072"/>
      <c r="BA47" s="1072"/>
      <c r="BB47" s="1072"/>
      <c r="BC47" s="1072"/>
      <c r="BD47" s="1072"/>
      <c r="BE47" s="1072"/>
      <c r="BF47" s="1072"/>
      <c r="BG47" s="1072"/>
      <c r="BH47" s="1072"/>
      <c r="BI47" s="1072"/>
      <c r="BJ47" s="1072"/>
      <c r="BK47" s="1072"/>
      <c r="BL47" s="1072"/>
      <c r="BM47" s="1072"/>
      <c r="BN47" s="1072"/>
      <c r="BO47" s="1072"/>
      <c r="BP47" s="1072"/>
      <c r="BQ47" s="1072"/>
      <c r="BR47" s="1072"/>
      <c r="BS47" s="1072"/>
      <c r="BT47" s="1072"/>
      <c r="BU47" s="1072"/>
      <c r="BV47" s="1072"/>
      <c r="BW47" s="1072"/>
      <c r="BX47" s="1072"/>
      <c r="BY47" s="1072"/>
      <c r="BZ47" s="1072"/>
      <c r="CA47" s="1072"/>
      <c r="CB47" s="1072"/>
      <c r="CC47" s="1072"/>
      <c r="CD47" s="1072"/>
      <c r="CE47" s="1072"/>
      <c r="CF47" s="1072"/>
      <c r="CG47" s="1072"/>
      <c r="CH47" s="1072"/>
      <c r="CI47" s="1072"/>
      <c r="CJ47" s="1072"/>
      <c r="CK47" s="1072"/>
      <c r="CL47" s="1072"/>
      <c r="CM47" s="1072"/>
      <c r="CN47" s="1072"/>
      <c r="CO47" s="1072"/>
      <c r="CP47" s="1072"/>
      <c r="CQ47" s="1072"/>
      <c r="CR47" s="1072"/>
      <c r="CS47" s="1072"/>
      <c r="CT47" s="1072"/>
      <c r="CU47" s="1072"/>
      <c r="CV47" s="1072"/>
      <c r="CW47" s="1072"/>
      <c r="CX47" s="1072"/>
      <c r="CY47" s="1072"/>
      <c r="CZ47" s="1072"/>
      <c r="DA47" s="1072"/>
      <c r="DB47" s="1072"/>
      <c r="DC47" s="1072"/>
      <c r="DD47" s="1072"/>
      <c r="DE47" s="1072"/>
      <c r="DF47" s="1072"/>
      <c r="DG47" s="1072"/>
      <c r="DH47" s="1072"/>
      <c r="DI47" s="1072"/>
      <c r="DJ47" s="1072"/>
      <c r="DK47" s="1072"/>
      <c r="DL47" s="1072"/>
      <c r="DM47" s="1072"/>
      <c r="DN47" s="1072"/>
      <c r="DO47" s="1072"/>
      <c r="DP47" s="1072"/>
      <c r="DQ47" s="1072"/>
      <c r="DR47" s="1072"/>
      <c r="DS47" s="1072"/>
      <c r="DT47" s="1072"/>
      <c r="DU47" s="1072"/>
      <c r="DV47" s="1072"/>
      <c r="DW47" s="1072"/>
      <c r="DX47" s="1072"/>
      <c r="DY47" s="1072"/>
      <c r="DZ47" s="1072"/>
      <c r="EA47" s="1072"/>
      <c r="EB47" s="1072"/>
      <c r="EC47" s="1072"/>
      <c r="ED47" s="1072"/>
      <c r="EE47" s="1072"/>
      <c r="EF47" s="1072"/>
      <c r="EG47" s="1072"/>
      <c r="EH47" s="1072"/>
      <c r="EI47" s="1072"/>
      <c r="EJ47" s="1072"/>
      <c r="EK47" s="1072"/>
      <c r="EL47" s="1072"/>
      <c r="EM47" s="1072"/>
      <c r="EN47" s="1072"/>
      <c r="EO47" s="1072"/>
      <c r="EP47" s="1072"/>
      <c r="EQ47" s="1072"/>
      <c r="ER47" s="1072"/>
      <c r="ES47" s="1072"/>
      <c r="ET47" s="1072"/>
      <c r="EU47" s="1072"/>
      <c r="EV47" s="1072"/>
      <c r="EW47" s="1072"/>
      <c r="EX47" s="1072"/>
      <c r="EY47" s="1072"/>
      <c r="EZ47" s="1072"/>
      <c r="FA47" s="1072"/>
      <c r="FB47" s="1072"/>
      <c r="FC47" s="1072"/>
      <c r="FD47" s="1072"/>
      <c r="FE47" s="1072"/>
      <c r="FF47" s="1072"/>
      <c r="FG47" s="1072"/>
      <c r="FH47" s="1072"/>
      <c r="FI47" s="1072"/>
      <c r="FJ47" s="1072"/>
      <c r="FK47" s="1072"/>
      <c r="FL47" s="1072"/>
      <c r="FM47" s="1072"/>
      <c r="FN47" s="1072"/>
      <c r="FO47" s="1072"/>
      <c r="FP47" s="1072"/>
      <c r="FQ47" s="1072"/>
      <c r="FR47" s="1072"/>
      <c r="FS47" s="1072"/>
      <c r="FT47" s="1072"/>
      <c r="FU47" s="1072"/>
      <c r="FV47" s="1072"/>
      <c r="FW47" s="1072"/>
      <c r="FX47" s="1072"/>
      <c r="FY47" s="1072"/>
      <c r="FZ47" s="1072"/>
      <c r="GA47" s="1072"/>
      <c r="GB47" s="1072"/>
      <c r="GC47" s="1072"/>
      <c r="GD47" s="1072"/>
      <c r="GE47" s="1072"/>
      <c r="GF47" s="1072"/>
      <c r="GG47" s="1072"/>
      <c r="GH47" s="1072"/>
      <c r="GI47" s="1072"/>
      <c r="GJ47" s="1072"/>
      <c r="GK47" s="1072"/>
      <c r="GL47" s="1072"/>
      <c r="GM47" s="1072"/>
      <c r="GN47" s="1072"/>
      <c r="GO47" s="1072"/>
      <c r="GP47" s="1072"/>
      <c r="GQ47" s="1072"/>
      <c r="GR47" s="1072"/>
      <c r="GS47" s="1072"/>
      <c r="GT47" s="1072"/>
      <c r="GU47" s="1072"/>
      <c r="GV47" s="1072"/>
      <c r="GW47" s="1072"/>
      <c r="GX47" s="1072"/>
      <c r="GY47" s="1072"/>
      <c r="GZ47" s="1072"/>
      <c r="HA47" s="1072"/>
      <c r="HB47" s="1072"/>
      <c r="HC47" s="1072"/>
      <c r="HD47" s="1072"/>
      <c r="HE47" s="1072"/>
      <c r="HF47" s="1072"/>
      <c r="HG47" s="1072"/>
      <c r="HH47" s="1072"/>
      <c r="HI47" s="1072"/>
      <c r="HJ47" s="1072"/>
      <c r="HK47" s="1072"/>
      <c r="HL47" s="1072"/>
      <c r="HM47" s="1072"/>
      <c r="HN47" s="1072"/>
      <c r="HO47" s="1072"/>
      <c r="HP47" s="1072"/>
      <c r="HQ47" s="1072"/>
      <c r="HR47" s="1072"/>
      <c r="HS47" s="1072"/>
      <c r="HT47" s="1072"/>
      <c r="HU47" s="1072"/>
      <c r="HV47" s="1072"/>
      <c r="HW47" s="1072"/>
      <c r="HX47" s="1072"/>
      <c r="HY47" s="1072"/>
      <c r="HZ47" s="1072"/>
      <c r="IA47" s="1072"/>
      <c r="IB47" s="1072"/>
      <c r="IC47" s="1072"/>
      <c r="ID47" s="1072"/>
      <c r="IE47" s="1072"/>
      <c r="IF47" s="1072"/>
      <c r="IG47" s="1072"/>
      <c r="IH47" s="1072"/>
      <c r="II47" s="1072"/>
      <c r="IJ47" s="1072"/>
      <c r="IK47" s="1072"/>
      <c r="IL47" s="1072"/>
      <c r="IM47" s="1072"/>
      <c r="IN47" s="1072"/>
      <c r="IO47" s="1072"/>
      <c r="IP47" s="1072"/>
      <c r="IQ47" s="1072"/>
      <c r="IR47" s="1072"/>
      <c r="IS47" s="1072"/>
      <c r="IT47" s="1072"/>
      <c r="IU47" s="1072"/>
      <c r="IV47" s="1072"/>
      <c r="IW47" s="1072"/>
      <c r="IX47" s="1072"/>
      <c r="IY47" s="1072"/>
      <c r="IZ47" s="1072"/>
      <c r="JA47" s="1072"/>
      <c r="JB47" s="1072"/>
      <c r="JC47" s="1072"/>
      <c r="JD47" s="1072"/>
      <c r="JE47" s="1072"/>
      <c r="JF47" s="1072"/>
      <c r="JG47" s="1072"/>
      <c r="JH47" s="1072"/>
      <c r="JI47" s="1072"/>
      <c r="JJ47" s="1072"/>
      <c r="JK47" s="1072"/>
      <c r="JL47" s="1072"/>
      <c r="JM47" s="1072"/>
      <c r="JN47" s="1072"/>
      <c r="JO47" s="1072"/>
      <c r="JP47" s="1072"/>
      <c r="JQ47" s="1072"/>
      <c r="JR47" s="1072"/>
      <c r="JS47" s="1072"/>
      <c r="JT47" s="1072"/>
      <c r="JU47" s="1072"/>
      <c r="JV47" s="1072"/>
      <c r="JW47" s="1072"/>
      <c r="JX47" s="1072"/>
      <c r="JY47" s="1072"/>
      <c r="JZ47" s="1072"/>
      <c r="KA47" s="1072"/>
      <c r="KB47" s="1072"/>
      <c r="KC47" s="1072"/>
      <c r="KD47" s="1072"/>
      <c r="KE47" s="1072"/>
      <c r="KF47" s="1072"/>
      <c r="KG47" s="1072"/>
      <c r="KH47" s="1072"/>
      <c r="KI47" s="1072"/>
      <c r="KJ47" s="1072"/>
      <c r="KK47" s="1072"/>
      <c r="KL47" s="1072"/>
      <c r="KM47" s="1072"/>
      <c r="KN47" s="1072"/>
      <c r="KO47" s="1072"/>
      <c r="KP47" s="1072"/>
      <c r="KQ47" s="1072"/>
      <c r="KR47" s="1072"/>
      <c r="KS47" s="1072"/>
      <c r="KT47" s="1072"/>
      <c r="KU47" s="1072"/>
      <c r="KV47" s="1072"/>
      <c r="KW47" s="1072"/>
      <c r="KX47" s="1072"/>
      <c r="KY47" s="1072"/>
      <c r="KZ47" s="1072"/>
      <c r="LA47" s="1072"/>
      <c r="LB47" s="1072"/>
      <c r="LC47" s="1072"/>
      <c r="LD47" s="1072"/>
      <c r="LE47" s="1072"/>
      <c r="LF47" s="1072"/>
      <c r="LG47" s="1072"/>
      <c r="LH47" s="1072"/>
      <c r="LI47" s="1072"/>
      <c r="LJ47" s="1072"/>
      <c r="LK47" s="1072"/>
      <c r="LL47" s="1072"/>
      <c r="LM47" s="1072"/>
      <c r="LN47" s="1072"/>
      <c r="LO47" s="1072"/>
      <c r="LP47" s="1072"/>
      <c r="LQ47" s="1072"/>
    </row>
    <row r="48" spans="1:329" s="1263" customFormat="1">
      <c r="A48" s="1112"/>
      <c r="B48" s="1215" t="s">
        <v>70</v>
      </c>
      <c r="C48" s="1215" t="s">
        <v>71</v>
      </c>
      <c r="D48" s="1224"/>
      <c r="E48" s="1114"/>
      <c r="F48" s="1110">
        <f>ROUND(F47/(8188/7000),3)</f>
        <v>1306.404</v>
      </c>
      <c r="G48" s="1109">
        <f t="shared" ref="G48:H48" si="102">ROUND(G47/(8188/7000),3)</f>
        <v>1306.404</v>
      </c>
      <c r="H48" s="1264">
        <f t="shared" si="102"/>
        <v>0</v>
      </c>
      <c r="I48" s="1289">
        <f>ROUND(I47/(8162.88/7000),3)</f>
        <v>1297.5820000000001</v>
      </c>
      <c r="J48" s="1109">
        <f>ROUND(J47/(8162.88/7000),3)</f>
        <v>1297.5820000000001</v>
      </c>
      <c r="K48" s="1265"/>
      <c r="L48" s="1110">
        <f>ROUND(L47/(8162.88/7000),3)</f>
        <v>1865.0139999999999</v>
      </c>
      <c r="M48" s="1111">
        <f>ROUND(M47/(8162.88/7000),3)</f>
        <v>1865.0139999999999</v>
      </c>
      <c r="N48" s="1265"/>
      <c r="O48" s="1110">
        <f>ROUND(O47/(8162.88/7000),3)</f>
        <v>1821.433</v>
      </c>
      <c r="P48" s="1109">
        <f>ROUND(P47/(8162.88/7000),3)</f>
        <v>1821.433</v>
      </c>
      <c r="Q48" s="1264">
        <f t="shared" ref="Q48" si="103">ROUND(Q47/(8188/7000),3)</f>
        <v>0</v>
      </c>
      <c r="R48" s="1110">
        <f>ROUND(R47/(8162.88/7000),3)</f>
        <v>1821.433</v>
      </c>
      <c r="S48" s="1109">
        <f>ROUND(S47/(8162.88/7000),3)</f>
        <v>1821.433</v>
      </c>
      <c r="T48" s="1265">
        <f t="shared" ref="T48" si="104">ROUND(T47/(8188/7000),3)</f>
        <v>0</v>
      </c>
      <c r="U48" s="1110">
        <f>ROUND(U47/(8162.88/7000),3)</f>
        <v>1821.433</v>
      </c>
      <c r="V48" s="1109">
        <f>ROUND(V47/(8162.88/7000),3)</f>
        <v>1821.433</v>
      </c>
      <c r="W48" s="1265">
        <f t="shared" ref="W48" si="105">ROUND(W47/(8188/7000),3)</f>
        <v>0</v>
      </c>
      <c r="X48" s="1110">
        <f>ROUND(X47/(8162.88/7000),3)</f>
        <v>1821.433</v>
      </c>
      <c r="Y48" s="1109">
        <f>ROUND(Y47/(8162.88/7000),3)</f>
        <v>1821.433</v>
      </c>
      <c r="Z48" s="1265">
        <f t="shared" ref="Z48" si="106">ROUND(Z47/(8188/7000),3)</f>
        <v>0</v>
      </c>
      <c r="AA48" s="1110">
        <f>ROUND(AA47/(8162.88/7000),3)</f>
        <v>1821.433</v>
      </c>
      <c r="AB48" s="1109">
        <f>ROUND(AB47/(8162.88/7000),3)</f>
        <v>1821.433</v>
      </c>
      <c r="AC48" s="1265">
        <f t="shared" ref="AC48" si="107">ROUND(AC47/(8188/7000),3)</f>
        <v>0</v>
      </c>
      <c r="AD48" s="1110">
        <f>ROUND(AD47/(8162.88/7000),3)</f>
        <v>1821.433</v>
      </c>
      <c r="AE48" s="1109">
        <f>ROUND(AE47/(8162.88/7000),3)</f>
        <v>1821.433</v>
      </c>
      <c r="AF48" s="1265">
        <f t="shared" ref="AF48" si="108">ROUND(AF47/(8188/7000),3)</f>
        <v>0</v>
      </c>
      <c r="AG48" s="1110">
        <f>ROUND(AG47/(8162.88/7000),3)</f>
        <v>1821.433</v>
      </c>
      <c r="AH48" s="1109">
        <f>ROUND(AH47/(8162.88/7000),3)</f>
        <v>1821.433</v>
      </c>
      <c r="AI48" s="1265">
        <f t="shared" ref="AI48" si="109">ROUND(AI47/(8188/7000),3)</f>
        <v>0</v>
      </c>
      <c r="AJ48" s="1110">
        <f>ROUND(AJ47/(8162.88/7000),3)</f>
        <v>1821.433</v>
      </c>
      <c r="AK48" s="1109">
        <f>ROUND(AK47/(8162.88/7000),3)</f>
        <v>1821.433</v>
      </c>
      <c r="AL48" s="1265">
        <f t="shared" ref="AL48" si="110">ROUND(AL47/(8188/7000),3)</f>
        <v>0</v>
      </c>
      <c r="AM48" s="1110">
        <f>ROUND(AM47/(8162.88/7000),3)</f>
        <v>1821.433</v>
      </c>
      <c r="AN48" s="1109">
        <f>ROUND(AN47/(8162.88/7000),3)</f>
        <v>1821.433</v>
      </c>
      <c r="AO48" s="1265">
        <f t="shared" ref="AO48" si="111">ROUND(AO47/(8188/7000),3)</f>
        <v>0</v>
      </c>
      <c r="AP48" s="1110">
        <f>ROUND(AP47/(8162.88/7000),3)</f>
        <v>1821.433</v>
      </c>
      <c r="AQ48" s="1109">
        <f>ROUND(AQ47/(8162.88/7000),3)</f>
        <v>1821.433</v>
      </c>
      <c r="AR48" s="1264">
        <f t="shared" ref="AR48:AU48" si="112">ROUND(AR47/(8188/7000),3)</f>
        <v>0</v>
      </c>
      <c r="AS48" s="1290" t="e">
        <f t="shared" si="112"/>
        <v>#REF!</v>
      </c>
      <c r="AT48" s="1291" t="e">
        <f t="shared" si="112"/>
        <v>#REF!</v>
      </c>
      <c r="AU48" s="1292" t="e">
        <f t="shared" si="112"/>
        <v>#REF!</v>
      </c>
      <c r="AV48" s="1072"/>
      <c r="AW48" s="1072"/>
      <c r="AX48" s="1072"/>
      <c r="AY48" s="1072"/>
      <c r="AZ48" s="1072"/>
      <c r="BA48" s="1072"/>
      <c r="BB48" s="1072"/>
      <c r="BC48" s="1072"/>
      <c r="BD48" s="1072"/>
      <c r="BE48" s="1072"/>
      <c r="BF48" s="1072"/>
      <c r="BG48" s="1072"/>
      <c r="BH48" s="1072"/>
      <c r="BI48" s="1072"/>
      <c r="BJ48" s="1072"/>
      <c r="BK48" s="1072"/>
      <c r="BL48" s="1072"/>
      <c r="BM48" s="1072"/>
      <c r="BN48" s="1072"/>
      <c r="BO48" s="1072"/>
      <c r="BP48" s="1072"/>
      <c r="BQ48" s="1072"/>
      <c r="BR48" s="1072"/>
      <c r="BS48" s="1072"/>
      <c r="BT48" s="1072"/>
      <c r="BU48" s="1072"/>
      <c r="BV48" s="1072"/>
      <c r="BW48" s="1072"/>
      <c r="BX48" s="1072"/>
      <c r="BY48" s="1072"/>
      <c r="BZ48" s="1072"/>
      <c r="CA48" s="1072"/>
      <c r="CB48" s="1072"/>
      <c r="CC48" s="1072"/>
      <c r="CD48" s="1072"/>
      <c r="CE48" s="1072"/>
      <c r="CF48" s="1072"/>
      <c r="CG48" s="1072"/>
      <c r="CH48" s="1072"/>
      <c r="CI48" s="1072"/>
      <c r="CJ48" s="1072"/>
      <c r="CK48" s="1072"/>
      <c r="CL48" s="1072"/>
      <c r="CM48" s="1072"/>
      <c r="CN48" s="1072"/>
      <c r="CO48" s="1072"/>
      <c r="CP48" s="1072"/>
      <c r="CQ48" s="1072"/>
      <c r="CR48" s="1072"/>
      <c r="CS48" s="1072"/>
      <c r="CT48" s="1072"/>
      <c r="CU48" s="1072"/>
      <c r="CV48" s="1072"/>
      <c r="CW48" s="1072"/>
      <c r="CX48" s="1072"/>
      <c r="CY48" s="1072"/>
      <c r="CZ48" s="1072"/>
      <c r="DA48" s="1072"/>
      <c r="DB48" s="1072"/>
      <c r="DC48" s="1072"/>
      <c r="DD48" s="1072"/>
      <c r="DE48" s="1072"/>
      <c r="DF48" s="1072"/>
      <c r="DG48" s="1072"/>
      <c r="DH48" s="1072"/>
      <c r="DI48" s="1072"/>
      <c r="DJ48" s="1072"/>
      <c r="DK48" s="1072"/>
      <c r="DL48" s="1072"/>
      <c r="DM48" s="1072"/>
      <c r="DN48" s="1072"/>
      <c r="DO48" s="1072"/>
      <c r="DP48" s="1072"/>
      <c r="DQ48" s="1072"/>
      <c r="DR48" s="1072"/>
      <c r="DS48" s="1072"/>
      <c r="DT48" s="1072"/>
      <c r="DU48" s="1072"/>
      <c r="DV48" s="1072"/>
      <c r="DW48" s="1072"/>
      <c r="DX48" s="1072"/>
      <c r="DY48" s="1072"/>
      <c r="DZ48" s="1072"/>
      <c r="EA48" s="1072"/>
      <c r="EB48" s="1072"/>
      <c r="EC48" s="1072"/>
      <c r="ED48" s="1072"/>
      <c r="EE48" s="1072"/>
      <c r="EF48" s="1072"/>
      <c r="EG48" s="1072"/>
      <c r="EH48" s="1072"/>
      <c r="EI48" s="1072"/>
      <c r="EJ48" s="1072"/>
      <c r="EK48" s="1072"/>
      <c r="EL48" s="1072"/>
      <c r="EM48" s="1072"/>
      <c r="EN48" s="1072"/>
      <c r="EO48" s="1072"/>
      <c r="EP48" s="1072"/>
      <c r="EQ48" s="1072"/>
      <c r="ER48" s="1072"/>
      <c r="ES48" s="1072"/>
      <c r="ET48" s="1072"/>
      <c r="EU48" s="1072"/>
      <c r="EV48" s="1072"/>
      <c r="EW48" s="1072"/>
      <c r="EX48" s="1072"/>
      <c r="EY48" s="1072"/>
      <c r="EZ48" s="1072"/>
      <c r="FA48" s="1072"/>
      <c r="FB48" s="1072"/>
      <c r="FC48" s="1072"/>
      <c r="FD48" s="1072"/>
      <c r="FE48" s="1072"/>
      <c r="FF48" s="1072"/>
      <c r="FG48" s="1072"/>
      <c r="FH48" s="1072"/>
      <c r="FI48" s="1072"/>
      <c r="FJ48" s="1072"/>
      <c r="FK48" s="1072"/>
      <c r="FL48" s="1072"/>
      <c r="FM48" s="1072"/>
      <c r="FN48" s="1072"/>
      <c r="FO48" s="1072"/>
      <c r="FP48" s="1072"/>
      <c r="FQ48" s="1072"/>
      <c r="FR48" s="1072"/>
      <c r="FS48" s="1072"/>
      <c r="FT48" s="1072"/>
      <c r="FU48" s="1072"/>
      <c r="FV48" s="1072"/>
      <c r="FW48" s="1072"/>
      <c r="FX48" s="1072"/>
      <c r="FY48" s="1072"/>
      <c r="FZ48" s="1072"/>
      <c r="GA48" s="1072"/>
      <c r="GB48" s="1072"/>
      <c r="GC48" s="1072"/>
      <c r="GD48" s="1072"/>
      <c r="GE48" s="1072"/>
      <c r="GF48" s="1072"/>
      <c r="GG48" s="1072"/>
      <c r="GH48" s="1072"/>
      <c r="GI48" s="1072"/>
      <c r="GJ48" s="1072"/>
      <c r="GK48" s="1072"/>
      <c r="GL48" s="1072"/>
      <c r="GM48" s="1072"/>
      <c r="GN48" s="1072"/>
      <c r="GO48" s="1072"/>
      <c r="GP48" s="1072"/>
      <c r="GQ48" s="1072"/>
      <c r="GR48" s="1072"/>
      <c r="GS48" s="1072"/>
      <c r="GT48" s="1072"/>
      <c r="GU48" s="1072"/>
      <c r="GV48" s="1072"/>
      <c r="GW48" s="1072"/>
      <c r="GX48" s="1072"/>
      <c r="GY48" s="1072"/>
      <c r="GZ48" s="1072"/>
      <c r="HA48" s="1072"/>
      <c r="HB48" s="1072"/>
      <c r="HC48" s="1072"/>
      <c r="HD48" s="1072"/>
      <c r="HE48" s="1072"/>
      <c r="HF48" s="1072"/>
      <c r="HG48" s="1072"/>
      <c r="HH48" s="1072"/>
      <c r="HI48" s="1072"/>
      <c r="HJ48" s="1072"/>
      <c r="HK48" s="1072"/>
      <c r="HL48" s="1072"/>
      <c r="HM48" s="1072"/>
      <c r="HN48" s="1072"/>
      <c r="HO48" s="1072"/>
      <c r="HP48" s="1072"/>
      <c r="HQ48" s="1072"/>
      <c r="HR48" s="1072"/>
      <c r="HS48" s="1072"/>
      <c r="HT48" s="1072"/>
      <c r="HU48" s="1072"/>
      <c r="HV48" s="1072"/>
      <c r="HW48" s="1072"/>
      <c r="HX48" s="1072"/>
      <c r="HY48" s="1072"/>
      <c r="HZ48" s="1072"/>
      <c r="IA48" s="1072"/>
      <c r="IB48" s="1072"/>
      <c r="IC48" s="1072"/>
      <c r="ID48" s="1072"/>
      <c r="IE48" s="1072"/>
      <c r="IF48" s="1072"/>
      <c r="IG48" s="1072"/>
      <c r="IH48" s="1072"/>
      <c r="II48" s="1072"/>
      <c r="IJ48" s="1072"/>
      <c r="IK48" s="1072"/>
      <c r="IL48" s="1072"/>
      <c r="IM48" s="1072"/>
      <c r="IN48" s="1072"/>
      <c r="IO48" s="1072"/>
      <c r="IP48" s="1072"/>
      <c r="IQ48" s="1072"/>
      <c r="IR48" s="1072"/>
      <c r="IS48" s="1072"/>
      <c r="IT48" s="1072"/>
      <c r="IU48" s="1072"/>
      <c r="IV48" s="1072"/>
      <c r="IW48" s="1072"/>
      <c r="IX48" s="1072"/>
      <c r="IY48" s="1072"/>
      <c r="IZ48" s="1072"/>
      <c r="JA48" s="1072"/>
      <c r="JB48" s="1072"/>
      <c r="JC48" s="1072"/>
      <c r="JD48" s="1072"/>
      <c r="JE48" s="1072"/>
      <c r="JF48" s="1072"/>
      <c r="JG48" s="1072"/>
      <c r="JH48" s="1072"/>
      <c r="JI48" s="1072"/>
      <c r="JJ48" s="1072"/>
      <c r="JK48" s="1072"/>
      <c r="JL48" s="1072"/>
      <c r="JM48" s="1072"/>
      <c r="JN48" s="1072"/>
      <c r="JO48" s="1072"/>
      <c r="JP48" s="1072"/>
      <c r="JQ48" s="1072"/>
      <c r="JR48" s="1072"/>
      <c r="JS48" s="1072"/>
      <c r="JT48" s="1072"/>
      <c r="JU48" s="1072"/>
      <c r="JV48" s="1072"/>
      <c r="JW48" s="1072"/>
      <c r="JX48" s="1072"/>
      <c r="JY48" s="1072"/>
      <c r="JZ48" s="1072"/>
      <c r="KA48" s="1072"/>
      <c r="KB48" s="1072"/>
      <c r="KC48" s="1072"/>
      <c r="KD48" s="1072"/>
      <c r="KE48" s="1072"/>
      <c r="KF48" s="1072"/>
      <c r="KG48" s="1072"/>
      <c r="KH48" s="1072"/>
      <c r="KI48" s="1072"/>
      <c r="KJ48" s="1072"/>
      <c r="KK48" s="1072"/>
      <c r="KL48" s="1072"/>
      <c r="KM48" s="1072"/>
      <c r="KN48" s="1072"/>
      <c r="KO48" s="1072"/>
      <c r="KP48" s="1072"/>
      <c r="KQ48" s="1072"/>
      <c r="KR48" s="1072"/>
      <c r="KS48" s="1072"/>
      <c r="KT48" s="1072"/>
      <c r="KU48" s="1072"/>
      <c r="KV48" s="1072"/>
      <c r="KW48" s="1072"/>
      <c r="KX48" s="1072"/>
      <c r="KY48" s="1072"/>
      <c r="KZ48" s="1072"/>
      <c r="LA48" s="1072"/>
      <c r="LB48" s="1072"/>
      <c r="LC48" s="1072"/>
      <c r="LD48" s="1072"/>
      <c r="LE48" s="1072"/>
      <c r="LF48" s="1072"/>
      <c r="LG48" s="1072"/>
      <c r="LH48" s="1072"/>
      <c r="LI48" s="1072"/>
      <c r="LJ48" s="1072"/>
      <c r="LK48" s="1072"/>
      <c r="LL48" s="1072"/>
      <c r="LM48" s="1072"/>
      <c r="LN48" s="1072"/>
      <c r="LO48" s="1072"/>
      <c r="LP48" s="1072"/>
      <c r="LQ48" s="1072"/>
    </row>
    <row r="49" spans="1:329" s="1263" customFormat="1" ht="32.25" customHeight="1">
      <c r="A49" s="1112"/>
      <c r="B49" s="1215" t="str">
        <f>B37</f>
        <v>Цена натурального топл. 1 полугодия</v>
      </c>
      <c r="C49" s="1215" t="str">
        <f>C37</f>
        <v>Руб/тыс. куб.м</v>
      </c>
      <c r="D49" s="1091">
        <f>'[74]Шеметово 2017'!$AX$35*1000</f>
        <v>15991.014710122952</v>
      </c>
      <c r="E49" s="1114"/>
      <c r="F49" s="1090">
        <f>6250*1.2</f>
        <v>7500</v>
      </c>
      <c r="G49" s="1091">
        <f>F49</f>
        <v>7500</v>
      </c>
      <c r="H49" s="1114"/>
      <c r="I49" s="1112">
        <f>F50</f>
        <v>7876.7999999999993</v>
      </c>
      <c r="J49" s="1113">
        <f>I49</f>
        <v>7876.7999999999993</v>
      </c>
      <c r="K49" s="1227"/>
      <c r="L49" s="1112">
        <f>I50</f>
        <v>8191.8719999999994</v>
      </c>
      <c r="M49" s="1113">
        <f>L49</f>
        <v>8191.8719999999994</v>
      </c>
      <c r="N49" s="1227"/>
      <c r="O49" s="1212">
        <f>L50</f>
        <v>8519.5468799999999</v>
      </c>
      <c r="P49" s="1114">
        <f t="shared" ref="P49:Q49" si="113">M50</f>
        <v>8519.5468799999999</v>
      </c>
      <c r="Q49" s="1114">
        <f t="shared" si="113"/>
        <v>0</v>
      </c>
      <c r="R49" s="1212">
        <f>O50</f>
        <v>8860.3287552000002</v>
      </c>
      <c r="S49" s="1114">
        <f t="shared" ref="S49:T49" si="114">P50</f>
        <v>8860.3287552000002</v>
      </c>
      <c r="T49" s="1227">
        <f t="shared" si="114"/>
        <v>0</v>
      </c>
      <c r="U49" s="1212">
        <f>R50</f>
        <v>9214.7419054080001</v>
      </c>
      <c r="V49" s="1114">
        <f t="shared" ref="V49:W49" si="115">S50</f>
        <v>9214.7419054080001</v>
      </c>
      <c r="W49" s="1227">
        <f t="shared" si="115"/>
        <v>0</v>
      </c>
      <c r="X49" s="1212">
        <f>U50</f>
        <v>9583.3315816243212</v>
      </c>
      <c r="Y49" s="1114">
        <f t="shared" ref="Y49:Z49" si="116">V50</f>
        <v>9583.3315816243212</v>
      </c>
      <c r="Z49" s="1227">
        <f t="shared" si="116"/>
        <v>0</v>
      </c>
      <c r="AA49" s="1212">
        <f>X50</f>
        <v>9966.6648448892938</v>
      </c>
      <c r="AB49" s="1114">
        <f t="shared" ref="AB49:AC49" si="117">Y50</f>
        <v>9966.6648448892938</v>
      </c>
      <c r="AC49" s="1227">
        <f t="shared" si="117"/>
        <v>0</v>
      </c>
      <c r="AD49" s="1212">
        <f>AA50</f>
        <v>10365.331438684865</v>
      </c>
      <c r="AE49" s="1114">
        <f t="shared" ref="AE49:AF49" si="118">AB50</f>
        <v>10365.331438684865</v>
      </c>
      <c r="AF49" s="1227">
        <f t="shared" si="118"/>
        <v>0</v>
      </c>
      <c r="AG49" s="1212">
        <f>AD50</f>
        <v>10779.94469623226</v>
      </c>
      <c r="AH49" s="1114">
        <f t="shared" ref="AH49:AI49" si="119">AE50</f>
        <v>10779.94469623226</v>
      </c>
      <c r="AI49" s="1227">
        <f t="shared" si="119"/>
        <v>0</v>
      </c>
      <c r="AJ49" s="1212">
        <f>AG50</f>
        <v>11211.142484081551</v>
      </c>
      <c r="AK49" s="1114">
        <f t="shared" ref="AK49:AL49" si="120">AH50</f>
        <v>11211.142484081551</v>
      </c>
      <c r="AL49" s="1227">
        <f t="shared" si="120"/>
        <v>0</v>
      </c>
      <c r="AM49" s="1112">
        <f>AJ50</f>
        <v>11659.588183444814</v>
      </c>
      <c r="AN49" s="1113">
        <f t="shared" ref="AN49:AO49" si="121">AK50</f>
        <v>11659.588183444814</v>
      </c>
      <c r="AO49" s="1227">
        <f t="shared" si="121"/>
        <v>0</v>
      </c>
      <c r="AP49" s="1112">
        <f>AM50</f>
        <v>12125.971710782607</v>
      </c>
      <c r="AQ49" s="1113">
        <f t="shared" ref="AQ49:AR49" si="122">AN50</f>
        <v>12125.971710782607</v>
      </c>
      <c r="AR49" s="1114">
        <f t="shared" si="122"/>
        <v>0</v>
      </c>
      <c r="AS49" s="1231">
        <f>AP50</f>
        <v>12611.010579213911</v>
      </c>
      <c r="AT49" s="1232">
        <f t="shared" ref="AT49:AU49" si="123">AQ50</f>
        <v>12611.010579213911</v>
      </c>
      <c r="AU49" s="1233">
        <f t="shared" si="123"/>
        <v>0</v>
      </c>
      <c r="AV49" s="1072"/>
      <c r="AW49" s="1072"/>
      <c r="AX49" s="1072"/>
      <c r="AY49" s="1072"/>
      <c r="AZ49" s="1072"/>
      <c r="BA49" s="1072"/>
      <c r="BB49" s="1072"/>
      <c r="BC49" s="1072"/>
      <c r="BD49" s="1072"/>
      <c r="BE49" s="1072"/>
      <c r="BF49" s="1072"/>
      <c r="BG49" s="1072"/>
      <c r="BH49" s="1072"/>
      <c r="BI49" s="1072"/>
      <c r="BJ49" s="1072"/>
      <c r="BK49" s="1072"/>
      <c r="BL49" s="1072"/>
      <c r="BM49" s="1072"/>
      <c r="BN49" s="1072"/>
      <c r="BO49" s="1072"/>
      <c r="BP49" s="1072"/>
      <c r="BQ49" s="1072"/>
      <c r="BR49" s="1072"/>
      <c r="BS49" s="1072"/>
      <c r="BT49" s="1072"/>
      <c r="BU49" s="1072"/>
      <c r="BV49" s="1072"/>
      <c r="BW49" s="1072"/>
      <c r="BX49" s="1072"/>
      <c r="BY49" s="1072"/>
      <c r="BZ49" s="1072"/>
      <c r="CA49" s="1072"/>
      <c r="CB49" s="1072"/>
      <c r="CC49" s="1072"/>
      <c r="CD49" s="1072"/>
      <c r="CE49" s="1072"/>
      <c r="CF49" s="1072"/>
      <c r="CG49" s="1072"/>
      <c r="CH49" s="1072"/>
      <c r="CI49" s="1072"/>
      <c r="CJ49" s="1072"/>
      <c r="CK49" s="1072"/>
      <c r="CL49" s="1072"/>
      <c r="CM49" s="1072"/>
      <c r="CN49" s="1072"/>
      <c r="CO49" s="1072"/>
      <c r="CP49" s="1072"/>
      <c r="CQ49" s="1072"/>
      <c r="CR49" s="1072"/>
      <c r="CS49" s="1072"/>
      <c r="CT49" s="1072"/>
      <c r="CU49" s="1072"/>
      <c r="CV49" s="1072"/>
      <c r="CW49" s="1072"/>
      <c r="CX49" s="1072"/>
      <c r="CY49" s="1072"/>
      <c r="CZ49" s="1072"/>
      <c r="DA49" s="1072"/>
      <c r="DB49" s="1072"/>
      <c r="DC49" s="1072"/>
      <c r="DD49" s="1072"/>
      <c r="DE49" s="1072"/>
      <c r="DF49" s="1072"/>
      <c r="DG49" s="1072"/>
      <c r="DH49" s="1072"/>
      <c r="DI49" s="1072"/>
      <c r="DJ49" s="1072"/>
      <c r="DK49" s="1072"/>
      <c r="DL49" s="1072"/>
      <c r="DM49" s="1072"/>
      <c r="DN49" s="1072"/>
      <c r="DO49" s="1072"/>
      <c r="DP49" s="1072"/>
      <c r="DQ49" s="1072"/>
      <c r="DR49" s="1072"/>
      <c r="DS49" s="1072"/>
      <c r="DT49" s="1072"/>
      <c r="DU49" s="1072"/>
      <c r="DV49" s="1072"/>
      <c r="DW49" s="1072"/>
      <c r="DX49" s="1072"/>
      <c r="DY49" s="1072"/>
      <c r="DZ49" s="1072"/>
      <c r="EA49" s="1072"/>
      <c r="EB49" s="1072"/>
      <c r="EC49" s="1072"/>
      <c r="ED49" s="1072"/>
      <c r="EE49" s="1072"/>
      <c r="EF49" s="1072"/>
      <c r="EG49" s="1072"/>
      <c r="EH49" s="1072"/>
      <c r="EI49" s="1072"/>
      <c r="EJ49" s="1072"/>
      <c r="EK49" s="1072"/>
      <c r="EL49" s="1072"/>
      <c r="EM49" s="1072"/>
      <c r="EN49" s="1072"/>
      <c r="EO49" s="1072"/>
      <c r="EP49" s="1072"/>
      <c r="EQ49" s="1072"/>
      <c r="ER49" s="1072"/>
      <c r="ES49" s="1072"/>
      <c r="ET49" s="1072"/>
      <c r="EU49" s="1072"/>
      <c r="EV49" s="1072"/>
      <c r="EW49" s="1072"/>
      <c r="EX49" s="1072"/>
      <c r="EY49" s="1072"/>
      <c r="EZ49" s="1072"/>
      <c r="FA49" s="1072"/>
      <c r="FB49" s="1072"/>
      <c r="FC49" s="1072"/>
      <c r="FD49" s="1072"/>
      <c r="FE49" s="1072"/>
      <c r="FF49" s="1072"/>
      <c r="FG49" s="1072"/>
      <c r="FH49" s="1072"/>
      <c r="FI49" s="1072"/>
      <c r="FJ49" s="1072"/>
      <c r="FK49" s="1072"/>
      <c r="FL49" s="1072"/>
      <c r="FM49" s="1072"/>
      <c r="FN49" s="1072"/>
      <c r="FO49" s="1072"/>
      <c r="FP49" s="1072"/>
      <c r="FQ49" s="1072"/>
      <c r="FR49" s="1072"/>
      <c r="FS49" s="1072"/>
      <c r="FT49" s="1072"/>
      <c r="FU49" s="1072"/>
      <c r="FV49" s="1072"/>
      <c r="FW49" s="1072"/>
      <c r="FX49" s="1072"/>
      <c r="FY49" s="1072"/>
      <c r="FZ49" s="1072"/>
      <c r="GA49" s="1072"/>
      <c r="GB49" s="1072"/>
      <c r="GC49" s="1072"/>
      <c r="GD49" s="1072"/>
      <c r="GE49" s="1072"/>
      <c r="GF49" s="1072"/>
      <c r="GG49" s="1072"/>
      <c r="GH49" s="1072"/>
      <c r="GI49" s="1072"/>
      <c r="GJ49" s="1072"/>
      <c r="GK49" s="1072"/>
      <c r="GL49" s="1072"/>
      <c r="GM49" s="1072"/>
      <c r="GN49" s="1072"/>
      <c r="GO49" s="1072"/>
      <c r="GP49" s="1072"/>
      <c r="GQ49" s="1072"/>
      <c r="GR49" s="1072"/>
      <c r="GS49" s="1072"/>
      <c r="GT49" s="1072"/>
      <c r="GU49" s="1072"/>
      <c r="GV49" s="1072"/>
      <c r="GW49" s="1072"/>
      <c r="GX49" s="1072"/>
      <c r="GY49" s="1072"/>
      <c r="GZ49" s="1072"/>
      <c r="HA49" s="1072"/>
      <c r="HB49" s="1072"/>
      <c r="HC49" s="1072"/>
      <c r="HD49" s="1072"/>
      <c r="HE49" s="1072"/>
      <c r="HF49" s="1072"/>
      <c r="HG49" s="1072"/>
      <c r="HH49" s="1072"/>
      <c r="HI49" s="1072"/>
      <c r="HJ49" s="1072"/>
      <c r="HK49" s="1072"/>
      <c r="HL49" s="1072"/>
      <c r="HM49" s="1072"/>
      <c r="HN49" s="1072"/>
      <c r="HO49" s="1072"/>
      <c r="HP49" s="1072"/>
      <c r="HQ49" s="1072"/>
      <c r="HR49" s="1072"/>
      <c r="HS49" s="1072"/>
      <c r="HT49" s="1072"/>
      <c r="HU49" s="1072"/>
      <c r="HV49" s="1072"/>
      <c r="HW49" s="1072"/>
      <c r="HX49" s="1072"/>
      <c r="HY49" s="1072"/>
      <c r="HZ49" s="1072"/>
      <c r="IA49" s="1072"/>
      <c r="IB49" s="1072"/>
      <c r="IC49" s="1072"/>
      <c r="ID49" s="1072"/>
      <c r="IE49" s="1072"/>
      <c r="IF49" s="1072"/>
      <c r="IG49" s="1072"/>
      <c r="IH49" s="1072"/>
      <c r="II49" s="1072"/>
      <c r="IJ49" s="1072"/>
      <c r="IK49" s="1072"/>
      <c r="IL49" s="1072"/>
      <c r="IM49" s="1072"/>
      <c r="IN49" s="1072"/>
      <c r="IO49" s="1072"/>
      <c r="IP49" s="1072"/>
      <c r="IQ49" s="1072"/>
      <c r="IR49" s="1072"/>
      <c r="IS49" s="1072"/>
      <c r="IT49" s="1072"/>
      <c r="IU49" s="1072"/>
      <c r="IV49" s="1072"/>
      <c r="IW49" s="1072"/>
      <c r="IX49" s="1072"/>
      <c r="IY49" s="1072"/>
      <c r="IZ49" s="1072"/>
      <c r="JA49" s="1072"/>
      <c r="JB49" s="1072"/>
      <c r="JC49" s="1072"/>
      <c r="JD49" s="1072"/>
      <c r="JE49" s="1072"/>
      <c r="JF49" s="1072"/>
      <c r="JG49" s="1072"/>
      <c r="JH49" s="1072"/>
      <c r="JI49" s="1072"/>
      <c r="JJ49" s="1072"/>
      <c r="JK49" s="1072"/>
      <c r="JL49" s="1072"/>
      <c r="JM49" s="1072"/>
      <c r="JN49" s="1072"/>
      <c r="JO49" s="1072"/>
      <c r="JP49" s="1072"/>
      <c r="JQ49" s="1072"/>
      <c r="JR49" s="1072"/>
      <c r="JS49" s="1072"/>
      <c r="JT49" s="1072"/>
      <c r="JU49" s="1072"/>
      <c r="JV49" s="1072"/>
      <c r="JW49" s="1072"/>
      <c r="JX49" s="1072"/>
      <c r="JY49" s="1072"/>
      <c r="JZ49" s="1072"/>
      <c r="KA49" s="1072"/>
      <c r="KB49" s="1072"/>
      <c r="KC49" s="1072"/>
      <c r="KD49" s="1072"/>
      <c r="KE49" s="1072"/>
      <c r="KF49" s="1072"/>
      <c r="KG49" s="1072"/>
      <c r="KH49" s="1072"/>
      <c r="KI49" s="1072"/>
      <c r="KJ49" s="1072"/>
      <c r="KK49" s="1072"/>
      <c r="KL49" s="1072"/>
      <c r="KM49" s="1072"/>
      <c r="KN49" s="1072"/>
      <c r="KO49" s="1072"/>
      <c r="KP49" s="1072"/>
      <c r="KQ49" s="1072"/>
      <c r="KR49" s="1072"/>
      <c r="KS49" s="1072"/>
      <c r="KT49" s="1072"/>
      <c r="KU49" s="1072"/>
      <c r="KV49" s="1072"/>
      <c r="KW49" s="1072"/>
      <c r="KX49" s="1072"/>
      <c r="KY49" s="1072"/>
      <c r="KZ49" s="1072"/>
      <c r="LA49" s="1072"/>
      <c r="LB49" s="1072"/>
      <c r="LC49" s="1072"/>
      <c r="LD49" s="1072"/>
      <c r="LE49" s="1072"/>
      <c r="LF49" s="1072"/>
      <c r="LG49" s="1072"/>
      <c r="LH49" s="1072"/>
      <c r="LI49" s="1072"/>
      <c r="LJ49" s="1072"/>
      <c r="LK49" s="1072"/>
      <c r="LL49" s="1072"/>
      <c r="LM49" s="1072"/>
      <c r="LN49" s="1072"/>
      <c r="LO49" s="1072"/>
      <c r="LP49" s="1072"/>
      <c r="LQ49" s="1072"/>
    </row>
    <row r="50" spans="1:329" s="1263" customFormat="1" ht="25.5">
      <c r="A50" s="1112"/>
      <c r="B50" s="1215" t="str">
        <f>B38</f>
        <v>Цена натурального топл. 2 полугодия</v>
      </c>
      <c r="C50" s="1215" t="str">
        <f>C38</f>
        <v>Руб/тыс. куб.м</v>
      </c>
      <c r="D50" s="1091"/>
      <c r="E50" s="1114"/>
      <c r="F50" s="1090">
        <f>6564*1.2</f>
        <v>7876.7999999999993</v>
      </c>
      <c r="G50" s="1091">
        <f>F50</f>
        <v>7876.7999999999993</v>
      </c>
      <c r="H50" s="1114"/>
      <c r="I50" s="1112">
        <f>I49*I147</f>
        <v>8191.8719999999994</v>
      </c>
      <c r="J50" s="1113">
        <f>I50</f>
        <v>8191.8719999999994</v>
      </c>
      <c r="K50" s="1227"/>
      <c r="L50" s="1112">
        <f>L49*L147</f>
        <v>8519.5468799999999</v>
      </c>
      <c r="M50" s="1113">
        <f>L50</f>
        <v>8519.5468799999999</v>
      </c>
      <c r="N50" s="1227"/>
      <c r="O50" s="1212">
        <f t="shared" ref="O50:R50" si="124">O49*O147</f>
        <v>8860.3287552000002</v>
      </c>
      <c r="P50" s="1114">
        <f t="shared" si="124"/>
        <v>8860.3287552000002</v>
      </c>
      <c r="Q50" s="1114">
        <f t="shared" si="124"/>
        <v>0</v>
      </c>
      <c r="R50" s="1212">
        <f t="shared" si="124"/>
        <v>9214.7419054080001</v>
      </c>
      <c r="S50" s="1114">
        <f>S49*S147</f>
        <v>9214.7419054080001</v>
      </c>
      <c r="T50" s="1227">
        <f t="shared" ref="T50:U50" si="125">T49*T147</f>
        <v>0</v>
      </c>
      <c r="U50" s="1212">
        <f t="shared" si="125"/>
        <v>9583.3315816243212</v>
      </c>
      <c r="V50" s="1114">
        <f>V49*V147</f>
        <v>9583.3315816243212</v>
      </c>
      <c r="W50" s="1227">
        <f t="shared" ref="W50:X50" si="126">W49*W147</f>
        <v>0</v>
      </c>
      <c r="X50" s="1212">
        <f t="shared" si="126"/>
        <v>9966.6648448892938</v>
      </c>
      <c r="Y50" s="1114">
        <f>Y49*Y147</f>
        <v>9966.6648448892938</v>
      </c>
      <c r="Z50" s="1227">
        <f t="shared" ref="Z50:AA50" si="127">Z49*Z147</f>
        <v>0</v>
      </c>
      <c r="AA50" s="1212">
        <f t="shared" si="127"/>
        <v>10365.331438684865</v>
      </c>
      <c r="AB50" s="1114">
        <f>AB49*AB147</f>
        <v>10365.331438684865</v>
      </c>
      <c r="AC50" s="1227">
        <f t="shared" ref="AC50:AD50" si="128">AC49*AC147</f>
        <v>0</v>
      </c>
      <c r="AD50" s="1212">
        <f t="shared" si="128"/>
        <v>10779.94469623226</v>
      </c>
      <c r="AE50" s="1114">
        <f>AE49*AE147</f>
        <v>10779.94469623226</v>
      </c>
      <c r="AF50" s="1227">
        <f t="shared" ref="AF50:AG50" si="129">AF49*AF147</f>
        <v>0</v>
      </c>
      <c r="AG50" s="1212">
        <f t="shared" si="129"/>
        <v>11211.142484081551</v>
      </c>
      <c r="AH50" s="1114">
        <f>AH49*AH147</f>
        <v>11211.142484081551</v>
      </c>
      <c r="AI50" s="1227">
        <f t="shared" ref="AI50:AJ50" si="130">AI49*AI147</f>
        <v>0</v>
      </c>
      <c r="AJ50" s="1212">
        <f t="shared" si="130"/>
        <v>11659.588183444814</v>
      </c>
      <c r="AK50" s="1114">
        <f>AK49*AK147</f>
        <v>11659.588183444814</v>
      </c>
      <c r="AL50" s="1227">
        <f t="shared" ref="AL50:AM50" si="131">AL49*AL147</f>
        <v>0</v>
      </c>
      <c r="AM50" s="1112">
        <f t="shared" si="131"/>
        <v>12125.971710782607</v>
      </c>
      <c r="AN50" s="1113">
        <f>AN49*AN147</f>
        <v>12125.971710782607</v>
      </c>
      <c r="AO50" s="1227">
        <f t="shared" ref="AO50:AP50" si="132">AO49*AO147</f>
        <v>0</v>
      </c>
      <c r="AP50" s="1112">
        <f t="shared" si="132"/>
        <v>12611.010579213911</v>
      </c>
      <c r="AQ50" s="1113">
        <f>AQ49*AQ147</f>
        <v>12611.010579213911</v>
      </c>
      <c r="AR50" s="1114">
        <f t="shared" ref="AR50:AS50" si="133">AR49*AR147</f>
        <v>0</v>
      </c>
      <c r="AS50" s="1231">
        <f t="shared" si="133"/>
        <v>13115.451002382468</v>
      </c>
      <c r="AT50" s="1232">
        <f>AT49*AT147</f>
        <v>13115.451002382468</v>
      </c>
      <c r="AU50" s="1233">
        <f t="shared" ref="AU50" si="134">AU49*AU147</f>
        <v>0</v>
      </c>
      <c r="AV50" s="1072"/>
      <c r="AW50" s="1072"/>
      <c r="AX50" s="1072"/>
      <c r="AY50" s="1072"/>
      <c r="AZ50" s="1072"/>
      <c r="BA50" s="1072"/>
      <c r="BB50" s="1072"/>
      <c r="BC50" s="1072"/>
      <c r="BD50" s="1072"/>
      <c r="BE50" s="1072"/>
      <c r="BF50" s="1072"/>
      <c r="BG50" s="1072"/>
      <c r="BH50" s="1072"/>
      <c r="BI50" s="1072"/>
      <c r="BJ50" s="1072"/>
      <c r="BK50" s="1072"/>
      <c r="BL50" s="1072"/>
      <c r="BM50" s="1072"/>
      <c r="BN50" s="1072"/>
      <c r="BO50" s="1072"/>
      <c r="BP50" s="1072"/>
      <c r="BQ50" s="1072"/>
      <c r="BR50" s="1072"/>
      <c r="BS50" s="1072"/>
      <c r="BT50" s="1072"/>
      <c r="BU50" s="1072"/>
      <c r="BV50" s="1072"/>
      <c r="BW50" s="1072"/>
      <c r="BX50" s="1072"/>
      <c r="BY50" s="1072"/>
      <c r="BZ50" s="1072"/>
      <c r="CA50" s="1072"/>
      <c r="CB50" s="1072"/>
      <c r="CC50" s="1072"/>
      <c r="CD50" s="1072"/>
      <c r="CE50" s="1072"/>
      <c r="CF50" s="1072"/>
      <c r="CG50" s="1072"/>
      <c r="CH50" s="1072"/>
      <c r="CI50" s="1072"/>
      <c r="CJ50" s="1072"/>
      <c r="CK50" s="1072"/>
      <c r="CL50" s="1072"/>
      <c r="CM50" s="1072"/>
      <c r="CN50" s="1072"/>
      <c r="CO50" s="1072"/>
      <c r="CP50" s="1072"/>
      <c r="CQ50" s="1072"/>
      <c r="CR50" s="1072"/>
      <c r="CS50" s="1072"/>
      <c r="CT50" s="1072"/>
      <c r="CU50" s="1072"/>
      <c r="CV50" s="1072"/>
      <c r="CW50" s="1072"/>
      <c r="CX50" s="1072"/>
      <c r="CY50" s="1072"/>
      <c r="CZ50" s="1072"/>
      <c r="DA50" s="1072"/>
      <c r="DB50" s="1072"/>
      <c r="DC50" s="1072"/>
      <c r="DD50" s="1072"/>
      <c r="DE50" s="1072"/>
      <c r="DF50" s="1072"/>
      <c r="DG50" s="1072"/>
      <c r="DH50" s="1072"/>
      <c r="DI50" s="1072"/>
      <c r="DJ50" s="1072"/>
      <c r="DK50" s="1072"/>
      <c r="DL50" s="1072"/>
      <c r="DM50" s="1072"/>
      <c r="DN50" s="1072"/>
      <c r="DO50" s="1072"/>
      <c r="DP50" s="1072"/>
      <c r="DQ50" s="1072"/>
      <c r="DR50" s="1072"/>
      <c r="DS50" s="1072"/>
      <c r="DT50" s="1072"/>
      <c r="DU50" s="1072"/>
      <c r="DV50" s="1072"/>
      <c r="DW50" s="1072"/>
      <c r="DX50" s="1072"/>
      <c r="DY50" s="1072"/>
      <c r="DZ50" s="1072"/>
      <c r="EA50" s="1072"/>
      <c r="EB50" s="1072"/>
      <c r="EC50" s="1072"/>
      <c r="ED50" s="1072"/>
      <c r="EE50" s="1072"/>
      <c r="EF50" s="1072"/>
      <c r="EG50" s="1072"/>
      <c r="EH50" s="1072"/>
      <c r="EI50" s="1072"/>
      <c r="EJ50" s="1072"/>
      <c r="EK50" s="1072"/>
      <c r="EL50" s="1072"/>
      <c r="EM50" s="1072"/>
      <c r="EN50" s="1072"/>
      <c r="EO50" s="1072"/>
      <c r="EP50" s="1072"/>
      <c r="EQ50" s="1072"/>
      <c r="ER50" s="1072"/>
      <c r="ES50" s="1072"/>
      <c r="ET50" s="1072"/>
      <c r="EU50" s="1072"/>
      <c r="EV50" s="1072"/>
      <c r="EW50" s="1072"/>
      <c r="EX50" s="1072"/>
      <c r="EY50" s="1072"/>
      <c r="EZ50" s="1072"/>
      <c r="FA50" s="1072"/>
      <c r="FB50" s="1072"/>
      <c r="FC50" s="1072"/>
      <c r="FD50" s="1072"/>
      <c r="FE50" s="1072"/>
      <c r="FF50" s="1072"/>
      <c r="FG50" s="1072"/>
      <c r="FH50" s="1072"/>
      <c r="FI50" s="1072"/>
      <c r="FJ50" s="1072"/>
      <c r="FK50" s="1072"/>
      <c r="FL50" s="1072"/>
      <c r="FM50" s="1072"/>
      <c r="FN50" s="1072"/>
      <c r="FO50" s="1072"/>
      <c r="FP50" s="1072"/>
      <c r="FQ50" s="1072"/>
      <c r="FR50" s="1072"/>
      <c r="FS50" s="1072"/>
      <c r="FT50" s="1072"/>
      <c r="FU50" s="1072"/>
      <c r="FV50" s="1072"/>
      <c r="FW50" s="1072"/>
      <c r="FX50" s="1072"/>
      <c r="FY50" s="1072"/>
      <c r="FZ50" s="1072"/>
      <c r="GA50" s="1072"/>
      <c r="GB50" s="1072"/>
      <c r="GC50" s="1072"/>
      <c r="GD50" s="1072"/>
      <c r="GE50" s="1072"/>
      <c r="GF50" s="1072"/>
      <c r="GG50" s="1072"/>
      <c r="GH50" s="1072"/>
      <c r="GI50" s="1072"/>
      <c r="GJ50" s="1072"/>
      <c r="GK50" s="1072"/>
      <c r="GL50" s="1072"/>
      <c r="GM50" s="1072"/>
      <c r="GN50" s="1072"/>
      <c r="GO50" s="1072"/>
      <c r="GP50" s="1072"/>
      <c r="GQ50" s="1072"/>
      <c r="GR50" s="1072"/>
      <c r="GS50" s="1072"/>
      <c r="GT50" s="1072"/>
      <c r="GU50" s="1072"/>
      <c r="GV50" s="1072"/>
      <c r="GW50" s="1072"/>
      <c r="GX50" s="1072"/>
      <c r="GY50" s="1072"/>
      <c r="GZ50" s="1072"/>
      <c r="HA50" s="1072"/>
      <c r="HB50" s="1072"/>
      <c r="HC50" s="1072"/>
      <c r="HD50" s="1072"/>
      <c r="HE50" s="1072"/>
      <c r="HF50" s="1072"/>
      <c r="HG50" s="1072"/>
      <c r="HH50" s="1072"/>
      <c r="HI50" s="1072"/>
      <c r="HJ50" s="1072"/>
      <c r="HK50" s="1072"/>
      <c r="HL50" s="1072"/>
      <c r="HM50" s="1072"/>
      <c r="HN50" s="1072"/>
      <c r="HO50" s="1072"/>
      <c r="HP50" s="1072"/>
      <c r="HQ50" s="1072"/>
      <c r="HR50" s="1072"/>
      <c r="HS50" s="1072"/>
      <c r="HT50" s="1072"/>
      <c r="HU50" s="1072"/>
      <c r="HV50" s="1072"/>
      <c r="HW50" s="1072"/>
      <c r="HX50" s="1072"/>
      <c r="HY50" s="1072"/>
      <c r="HZ50" s="1072"/>
      <c r="IA50" s="1072"/>
      <c r="IB50" s="1072"/>
      <c r="IC50" s="1072"/>
      <c r="ID50" s="1072"/>
      <c r="IE50" s="1072"/>
      <c r="IF50" s="1072"/>
      <c r="IG50" s="1072"/>
      <c r="IH50" s="1072"/>
      <c r="II50" s="1072"/>
      <c r="IJ50" s="1072"/>
      <c r="IK50" s="1072"/>
      <c r="IL50" s="1072"/>
      <c r="IM50" s="1072"/>
      <c r="IN50" s="1072"/>
      <c r="IO50" s="1072"/>
      <c r="IP50" s="1072"/>
      <c r="IQ50" s="1072"/>
      <c r="IR50" s="1072"/>
      <c r="IS50" s="1072"/>
      <c r="IT50" s="1072"/>
      <c r="IU50" s="1072"/>
      <c r="IV50" s="1072"/>
      <c r="IW50" s="1072"/>
      <c r="IX50" s="1072"/>
      <c r="IY50" s="1072"/>
      <c r="IZ50" s="1072"/>
      <c r="JA50" s="1072"/>
      <c r="JB50" s="1072"/>
      <c r="JC50" s="1072"/>
      <c r="JD50" s="1072"/>
      <c r="JE50" s="1072"/>
      <c r="JF50" s="1072"/>
      <c r="JG50" s="1072"/>
      <c r="JH50" s="1072"/>
      <c r="JI50" s="1072"/>
      <c r="JJ50" s="1072"/>
      <c r="JK50" s="1072"/>
      <c r="JL50" s="1072"/>
      <c r="JM50" s="1072"/>
      <c r="JN50" s="1072"/>
      <c r="JO50" s="1072"/>
      <c r="JP50" s="1072"/>
      <c r="JQ50" s="1072"/>
      <c r="JR50" s="1072"/>
      <c r="JS50" s="1072"/>
      <c r="JT50" s="1072"/>
      <c r="JU50" s="1072"/>
      <c r="JV50" s="1072"/>
      <c r="JW50" s="1072"/>
      <c r="JX50" s="1072"/>
      <c r="JY50" s="1072"/>
      <c r="JZ50" s="1072"/>
      <c r="KA50" s="1072"/>
      <c r="KB50" s="1072"/>
      <c r="KC50" s="1072"/>
      <c r="KD50" s="1072"/>
      <c r="KE50" s="1072"/>
      <c r="KF50" s="1072"/>
      <c r="KG50" s="1072"/>
      <c r="KH50" s="1072"/>
      <c r="KI50" s="1072"/>
      <c r="KJ50" s="1072"/>
      <c r="KK50" s="1072"/>
      <c r="KL50" s="1072"/>
      <c r="KM50" s="1072"/>
      <c r="KN50" s="1072"/>
      <c r="KO50" s="1072"/>
      <c r="KP50" s="1072"/>
      <c r="KQ50" s="1072"/>
      <c r="KR50" s="1072"/>
      <c r="KS50" s="1072"/>
      <c r="KT50" s="1072"/>
      <c r="KU50" s="1072"/>
      <c r="KV50" s="1072"/>
      <c r="KW50" s="1072"/>
      <c r="KX50" s="1072"/>
      <c r="KY50" s="1072"/>
      <c r="KZ50" s="1072"/>
      <c r="LA50" s="1072"/>
      <c r="LB50" s="1072"/>
      <c r="LC50" s="1072"/>
      <c r="LD50" s="1072"/>
      <c r="LE50" s="1072"/>
      <c r="LF50" s="1072"/>
      <c r="LG50" s="1072"/>
      <c r="LH50" s="1072"/>
      <c r="LI50" s="1072"/>
      <c r="LJ50" s="1072"/>
      <c r="LK50" s="1072"/>
      <c r="LL50" s="1072"/>
      <c r="LM50" s="1072"/>
      <c r="LN50" s="1072"/>
      <c r="LO50" s="1072"/>
      <c r="LP50" s="1072"/>
      <c r="LQ50" s="1072"/>
    </row>
    <row r="51" spans="1:329" s="1296" customFormat="1" ht="17.25" customHeight="1">
      <c r="A51" s="1234" t="s">
        <v>81</v>
      </c>
      <c r="B51" s="1235" t="s">
        <v>33</v>
      </c>
      <c r="C51" s="1235" t="s">
        <v>63</v>
      </c>
      <c r="D51" s="1275"/>
      <c r="E51" s="1236"/>
      <c r="F51" s="1293"/>
      <c r="G51" s="1294"/>
      <c r="H51" s="1295"/>
      <c r="I51" s="1274">
        <f>I52*I54/1000</f>
        <v>0</v>
      </c>
      <c r="J51" s="1275"/>
      <c r="K51" s="1277"/>
      <c r="L51" s="1274">
        <f>L52*L54/1000</f>
        <v>0</v>
      </c>
      <c r="M51" s="1275"/>
      <c r="N51" s="1277"/>
      <c r="O51" s="1274">
        <f t="shared" ref="O51:R51" si="135">O52*O54/1000</f>
        <v>0</v>
      </c>
      <c r="P51" s="1275"/>
      <c r="Q51" s="1276"/>
      <c r="R51" s="1274">
        <f t="shared" si="135"/>
        <v>0</v>
      </c>
      <c r="S51" s="1275"/>
      <c r="T51" s="1277"/>
      <c r="U51" s="1274">
        <f t="shared" ref="U51" si="136">U52*U54/1000</f>
        <v>0</v>
      </c>
      <c r="V51" s="1275"/>
      <c r="W51" s="1277"/>
      <c r="X51" s="1274">
        <f t="shared" ref="X51" si="137">X52*X54/1000</f>
        <v>0</v>
      </c>
      <c r="Y51" s="1275"/>
      <c r="Z51" s="1277"/>
      <c r="AA51" s="1274">
        <f t="shared" ref="AA51" si="138">AA52*AA54/1000</f>
        <v>0</v>
      </c>
      <c r="AB51" s="1275"/>
      <c r="AC51" s="1277"/>
      <c r="AD51" s="1274">
        <f t="shared" ref="AD51" si="139">AD52*AD54/1000</f>
        <v>0</v>
      </c>
      <c r="AE51" s="1275"/>
      <c r="AF51" s="1277"/>
      <c r="AG51" s="1274">
        <f t="shared" ref="AG51" si="140">AG52*AG54/1000</f>
        <v>0</v>
      </c>
      <c r="AH51" s="1275"/>
      <c r="AI51" s="1277"/>
      <c r="AJ51" s="1274">
        <f t="shared" ref="AJ51" si="141">AJ52*AJ54/1000</f>
        <v>0</v>
      </c>
      <c r="AK51" s="1275"/>
      <c r="AL51" s="1277"/>
      <c r="AM51" s="1274">
        <f t="shared" ref="AM51" si="142">AM52*AM54/1000</f>
        <v>0</v>
      </c>
      <c r="AN51" s="1275"/>
      <c r="AO51" s="1277"/>
      <c r="AP51" s="1274">
        <f t="shared" ref="AP51" si="143">AP52*AP54/1000</f>
        <v>0</v>
      </c>
      <c r="AQ51" s="1275"/>
      <c r="AR51" s="1276"/>
      <c r="AS51" s="1278">
        <f t="shared" ref="AS51" si="144">AS52*AS54/1000</f>
        <v>0</v>
      </c>
      <c r="AT51" s="1279"/>
      <c r="AU51" s="1280"/>
      <c r="AV51" s="1078"/>
      <c r="AW51" s="1078"/>
      <c r="AX51" s="1078"/>
      <c r="AY51" s="1078"/>
      <c r="AZ51" s="1078"/>
      <c r="BA51" s="1078"/>
      <c r="BB51" s="1078"/>
      <c r="BC51" s="1078"/>
      <c r="BD51" s="1078"/>
      <c r="BE51" s="1078"/>
      <c r="BF51" s="1078"/>
      <c r="BG51" s="1078"/>
      <c r="BH51" s="1078"/>
      <c r="BI51" s="1078"/>
      <c r="BJ51" s="1078"/>
      <c r="BK51" s="1078"/>
      <c r="BL51" s="1078"/>
      <c r="BM51" s="1078"/>
      <c r="BN51" s="1078"/>
      <c r="BO51" s="1078"/>
      <c r="BP51" s="1078"/>
      <c r="BQ51" s="1078"/>
      <c r="BR51" s="1078"/>
      <c r="BS51" s="1078"/>
      <c r="BT51" s="1078"/>
      <c r="BU51" s="1078"/>
      <c r="BV51" s="1078"/>
      <c r="BW51" s="1078"/>
      <c r="BX51" s="1078"/>
      <c r="BY51" s="1078"/>
      <c r="BZ51" s="1078"/>
      <c r="CA51" s="1078"/>
      <c r="CB51" s="1078"/>
      <c r="CC51" s="1078"/>
      <c r="CD51" s="1078"/>
      <c r="CE51" s="1078"/>
      <c r="CF51" s="1078"/>
      <c r="CG51" s="1078"/>
      <c r="CH51" s="1078"/>
      <c r="CI51" s="1078"/>
      <c r="CJ51" s="1078"/>
      <c r="CK51" s="1078"/>
      <c r="CL51" s="1078"/>
      <c r="CM51" s="1078"/>
      <c r="CN51" s="1078"/>
      <c r="CO51" s="1078"/>
      <c r="CP51" s="1078"/>
      <c r="CQ51" s="1078"/>
      <c r="CR51" s="1078"/>
      <c r="CS51" s="1078"/>
      <c r="CT51" s="1078"/>
      <c r="CU51" s="1078"/>
      <c r="CV51" s="1078"/>
      <c r="CW51" s="1078"/>
      <c r="CX51" s="1078"/>
      <c r="CY51" s="1078"/>
      <c r="CZ51" s="1078"/>
      <c r="DA51" s="1078"/>
      <c r="DB51" s="1078"/>
      <c r="DC51" s="1078"/>
      <c r="DD51" s="1078"/>
      <c r="DE51" s="1078"/>
      <c r="DF51" s="1078"/>
      <c r="DG51" s="1078"/>
      <c r="DH51" s="1078"/>
      <c r="DI51" s="1078"/>
      <c r="DJ51" s="1078"/>
      <c r="DK51" s="1078"/>
      <c r="DL51" s="1078"/>
      <c r="DM51" s="1078"/>
      <c r="DN51" s="1078"/>
      <c r="DO51" s="1078"/>
      <c r="DP51" s="1078"/>
      <c r="DQ51" s="1078"/>
      <c r="DR51" s="1078"/>
      <c r="DS51" s="1078"/>
      <c r="DT51" s="1078"/>
      <c r="DU51" s="1078"/>
      <c r="DV51" s="1078"/>
      <c r="DW51" s="1078"/>
      <c r="DX51" s="1078"/>
      <c r="DY51" s="1078"/>
      <c r="DZ51" s="1078"/>
      <c r="EA51" s="1078"/>
      <c r="EB51" s="1078"/>
      <c r="EC51" s="1078"/>
      <c r="ED51" s="1078"/>
      <c r="EE51" s="1078"/>
      <c r="EF51" s="1078"/>
      <c r="EG51" s="1078"/>
      <c r="EH51" s="1078"/>
      <c r="EI51" s="1078"/>
      <c r="EJ51" s="1078"/>
      <c r="EK51" s="1078"/>
      <c r="EL51" s="1078"/>
      <c r="EM51" s="1078"/>
      <c r="EN51" s="1078"/>
      <c r="EO51" s="1078"/>
      <c r="EP51" s="1078"/>
      <c r="EQ51" s="1078"/>
      <c r="ER51" s="1078"/>
      <c r="ES51" s="1078"/>
      <c r="ET51" s="1078"/>
      <c r="EU51" s="1078"/>
      <c r="EV51" s="1078"/>
      <c r="EW51" s="1078"/>
      <c r="EX51" s="1078"/>
      <c r="EY51" s="1078"/>
      <c r="EZ51" s="1078"/>
      <c r="FA51" s="1078"/>
      <c r="FB51" s="1078"/>
      <c r="FC51" s="1078"/>
      <c r="FD51" s="1078"/>
      <c r="FE51" s="1078"/>
      <c r="FF51" s="1078"/>
      <c r="FG51" s="1078"/>
      <c r="FH51" s="1078"/>
      <c r="FI51" s="1078"/>
      <c r="FJ51" s="1078"/>
      <c r="FK51" s="1078"/>
      <c r="FL51" s="1078"/>
      <c r="FM51" s="1078"/>
      <c r="FN51" s="1078"/>
      <c r="FO51" s="1078"/>
      <c r="FP51" s="1078"/>
      <c r="FQ51" s="1078"/>
      <c r="FR51" s="1078"/>
      <c r="FS51" s="1078"/>
      <c r="FT51" s="1078"/>
      <c r="FU51" s="1078"/>
      <c r="FV51" s="1078"/>
      <c r="FW51" s="1078"/>
      <c r="FX51" s="1078"/>
      <c r="FY51" s="1078"/>
      <c r="FZ51" s="1078"/>
      <c r="GA51" s="1078"/>
      <c r="GB51" s="1078"/>
      <c r="GC51" s="1078"/>
      <c r="GD51" s="1078"/>
      <c r="GE51" s="1078"/>
      <c r="GF51" s="1078"/>
      <c r="GG51" s="1078"/>
      <c r="GH51" s="1078"/>
      <c r="GI51" s="1078"/>
      <c r="GJ51" s="1078"/>
      <c r="GK51" s="1078"/>
      <c r="GL51" s="1078"/>
      <c r="GM51" s="1078"/>
      <c r="GN51" s="1078"/>
      <c r="GO51" s="1078"/>
      <c r="GP51" s="1078"/>
      <c r="GQ51" s="1078"/>
      <c r="GR51" s="1078"/>
      <c r="GS51" s="1078"/>
      <c r="GT51" s="1078"/>
      <c r="GU51" s="1078"/>
      <c r="GV51" s="1078"/>
      <c r="GW51" s="1078"/>
      <c r="GX51" s="1078"/>
      <c r="GY51" s="1078"/>
      <c r="GZ51" s="1078"/>
      <c r="HA51" s="1078"/>
      <c r="HB51" s="1078"/>
      <c r="HC51" s="1078"/>
      <c r="HD51" s="1078"/>
      <c r="HE51" s="1078"/>
      <c r="HF51" s="1078"/>
      <c r="HG51" s="1078"/>
      <c r="HH51" s="1078"/>
      <c r="HI51" s="1078"/>
      <c r="HJ51" s="1078"/>
      <c r="HK51" s="1078"/>
      <c r="HL51" s="1078"/>
      <c r="HM51" s="1078"/>
      <c r="HN51" s="1078"/>
      <c r="HO51" s="1078"/>
      <c r="HP51" s="1078"/>
      <c r="HQ51" s="1078"/>
      <c r="HR51" s="1078"/>
      <c r="HS51" s="1078"/>
      <c r="HT51" s="1078"/>
      <c r="HU51" s="1078"/>
      <c r="HV51" s="1078"/>
      <c r="HW51" s="1078"/>
      <c r="HX51" s="1078"/>
      <c r="HY51" s="1078"/>
      <c r="HZ51" s="1078"/>
      <c r="IA51" s="1078"/>
      <c r="IB51" s="1078"/>
      <c r="IC51" s="1078"/>
      <c r="ID51" s="1078"/>
      <c r="IE51" s="1078"/>
      <c r="IF51" s="1078"/>
      <c r="IG51" s="1078"/>
      <c r="IH51" s="1078"/>
      <c r="II51" s="1078"/>
      <c r="IJ51" s="1078"/>
      <c r="IK51" s="1078"/>
      <c r="IL51" s="1078"/>
      <c r="IM51" s="1078"/>
      <c r="IN51" s="1078"/>
      <c r="IO51" s="1078"/>
      <c r="IP51" s="1078"/>
      <c r="IQ51" s="1078"/>
      <c r="IR51" s="1078"/>
      <c r="IS51" s="1078"/>
      <c r="IT51" s="1078"/>
      <c r="IU51" s="1078"/>
      <c r="IV51" s="1078"/>
      <c r="IW51" s="1078"/>
      <c r="IX51" s="1078"/>
      <c r="IY51" s="1078"/>
      <c r="IZ51" s="1078"/>
      <c r="JA51" s="1078"/>
      <c r="JB51" s="1078"/>
      <c r="JC51" s="1078"/>
      <c r="JD51" s="1078"/>
      <c r="JE51" s="1078"/>
      <c r="JF51" s="1078"/>
      <c r="JG51" s="1078"/>
      <c r="JH51" s="1078"/>
      <c r="JI51" s="1078"/>
      <c r="JJ51" s="1078"/>
      <c r="JK51" s="1078"/>
      <c r="JL51" s="1078"/>
      <c r="JM51" s="1078"/>
      <c r="JN51" s="1078"/>
      <c r="JO51" s="1078"/>
      <c r="JP51" s="1078"/>
      <c r="JQ51" s="1078"/>
      <c r="JR51" s="1078"/>
      <c r="JS51" s="1078"/>
      <c r="JT51" s="1078"/>
      <c r="JU51" s="1078"/>
      <c r="JV51" s="1078"/>
      <c r="JW51" s="1078"/>
      <c r="JX51" s="1078"/>
      <c r="JY51" s="1078"/>
      <c r="JZ51" s="1078"/>
      <c r="KA51" s="1078"/>
      <c r="KB51" s="1078"/>
      <c r="KC51" s="1078"/>
      <c r="KD51" s="1078"/>
      <c r="KE51" s="1078"/>
      <c r="KF51" s="1078"/>
      <c r="KG51" s="1078"/>
      <c r="KH51" s="1078"/>
      <c r="KI51" s="1078"/>
      <c r="KJ51" s="1078"/>
      <c r="KK51" s="1078"/>
      <c r="KL51" s="1078"/>
      <c r="KM51" s="1078"/>
      <c r="KN51" s="1078"/>
      <c r="KO51" s="1078"/>
      <c r="KP51" s="1078"/>
      <c r="KQ51" s="1078"/>
      <c r="KR51" s="1078"/>
      <c r="KS51" s="1078"/>
      <c r="KT51" s="1078"/>
      <c r="KU51" s="1078"/>
      <c r="KV51" s="1078"/>
      <c r="KW51" s="1078"/>
      <c r="KX51" s="1078"/>
      <c r="KY51" s="1078"/>
      <c r="KZ51" s="1078"/>
      <c r="LA51" s="1078"/>
      <c r="LB51" s="1078"/>
      <c r="LC51" s="1078"/>
      <c r="LD51" s="1078"/>
      <c r="LE51" s="1078"/>
      <c r="LF51" s="1078"/>
      <c r="LG51" s="1078"/>
      <c r="LH51" s="1078"/>
      <c r="LI51" s="1078"/>
      <c r="LJ51" s="1078"/>
      <c r="LK51" s="1078"/>
      <c r="LL51" s="1078"/>
      <c r="LM51" s="1078"/>
      <c r="LN51" s="1078"/>
      <c r="LO51" s="1078"/>
      <c r="LP51" s="1078"/>
      <c r="LQ51" s="1078"/>
    </row>
    <row r="52" spans="1:329" s="1263" customFormat="1" ht="15" customHeight="1">
      <c r="A52" s="1112"/>
      <c r="B52" s="1215" t="s">
        <v>82</v>
      </c>
      <c r="C52" s="1215" t="s">
        <v>27</v>
      </c>
      <c r="D52" s="1099" t="e">
        <f>#REF!</f>
        <v>#REF!</v>
      </c>
      <c r="E52" s="1114"/>
      <c r="F52" s="1112" t="e">
        <f>#REF!</f>
        <v>#REF!</v>
      </c>
      <c r="G52" s="1113"/>
      <c r="H52" s="1114"/>
      <c r="I52" s="1112"/>
      <c r="J52" s="1113"/>
      <c r="K52" s="1227"/>
      <c r="L52" s="1112"/>
      <c r="M52" s="1113"/>
      <c r="N52" s="1227"/>
      <c r="O52" s="1112"/>
      <c r="P52" s="1113"/>
      <c r="Q52" s="1114"/>
      <c r="R52" s="1112"/>
      <c r="S52" s="1113"/>
      <c r="T52" s="1227"/>
      <c r="U52" s="1112"/>
      <c r="V52" s="1113"/>
      <c r="W52" s="1227"/>
      <c r="X52" s="1112"/>
      <c r="Y52" s="1113"/>
      <c r="Z52" s="1227"/>
      <c r="AA52" s="1112"/>
      <c r="AB52" s="1113"/>
      <c r="AC52" s="1227"/>
      <c r="AD52" s="1112"/>
      <c r="AE52" s="1113"/>
      <c r="AF52" s="1227"/>
      <c r="AG52" s="1112"/>
      <c r="AH52" s="1113"/>
      <c r="AI52" s="1227"/>
      <c r="AJ52" s="1112"/>
      <c r="AK52" s="1113"/>
      <c r="AL52" s="1227"/>
      <c r="AM52" s="1112"/>
      <c r="AN52" s="1113"/>
      <c r="AO52" s="1227"/>
      <c r="AP52" s="1112"/>
      <c r="AQ52" s="1113"/>
      <c r="AR52" s="1114"/>
      <c r="AS52" s="1231"/>
      <c r="AT52" s="1232"/>
      <c r="AU52" s="1233"/>
      <c r="AV52" s="1072"/>
      <c r="AW52" s="1072"/>
      <c r="AX52" s="1072"/>
      <c r="AY52" s="1072"/>
      <c r="AZ52" s="1072"/>
      <c r="BA52" s="1072"/>
      <c r="BB52" s="1072"/>
      <c r="BC52" s="1072"/>
      <c r="BD52" s="1072"/>
      <c r="BE52" s="1072"/>
      <c r="BF52" s="1072"/>
      <c r="BG52" s="1072"/>
      <c r="BH52" s="1072"/>
      <c r="BI52" s="1072"/>
      <c r="BJ52" s="1072"/>
      <c r="BK52" s="1072"/>
      <c r="BL52" s="1072"/>
      <c r="BM52" s="1072"/>
      <c r="BN52" s="1072"/>
      <c r="BO52" s="1072"/>
      <c r="BP52" s="1072"/>
      <c r="BQ52" s="1072"/>
      <c r="BR52" s="1072"/>
      <c r="BS52" s="1072"/>
      <c r="BT52" s="1072"/>
      <c r="BU52" s="1072"/>
      <c r="BV52" s="1072"/>
      <c r="BW52" s="1072"/>
      <c r="BX52" s="1072"/>
      <c r="BY52" s="1072"/>
      <c r="BZ52" s="1072"/>
      <c r="CA52" s="1072"/>
      <c r="CB52" s="1072"/>
      <c r="CC52" s="1072"/>
      <c r="CD52" s="1072"/>
      <c r="CE52" s="1072"/>
      <c r="CF52" s="1072"/>
      <c r="CG52" s="1072"/>
      <c r="CH52" s="1072"/>
      <c r="CI52" s="1072"/>
      <c r="CJ52" s="1072"/>
      <c r="CK52" s="1072"/>
      <c r="CL52" s="1072"/>
      <c r="CM52" s="1072"/>
      <c r="CN52" s="1072"/>
      <c r="CO52" s="1072"/>
      <c r="CP52" s="1072"/>
      <c r="CQ52" s="1072"/>
      <c r="CR52" s="1072"/>
      <c r="CS52" s="1072"/>
      <c r="CT52" s="1072"/>
      <c r="CU52" s="1072"/>
      <c r="CV52" s="1072"/>
      <c r="CW52" s="1072"/>
      <c r="CX52" s="1072"/>
      <c r="CY52" s="1072"/>
      <c r="CZ52" s="1072"/>
      <c r="DA52" s="1072"/>
      <c r="DB52" s="1072"/>
      <c r="DC52" s="1072"/>
      <c r="DD52" s="1072"/>
      <c r="DE52" s="1072"/>
      <c r="DF52" s="1072"/>
      <c r="DG52" s="1072"/>
      <c r="DH52" s="1072"/>
      <c r="DI52" s="1072"/>
      <c r="DJ52" s="1072"/>
      <c r="DK52" s="1072"/>
      <c r="DL52" s="1072"/>
      <c r="DM52" s="1072"/>
      <c r="DN52" s="1072"/>
      <c r="DO52" s="1072"/>
      <c r="DP52" s="1072"/>
      <c r="DQ52" s="1072"/>
      <c r="DR52" s="1072"/>
      <c r="DS52" s="1072"/>
      <c r="DT52" s="1072"/>
      <c r="DU52" s="1072"/>
      <c r="DV52" s="1072"/>
      <c r="DW52" s="1072"/>
      <c r="DX52" s="1072"/>
      <c r="DY52" s="1072"/>
      <c r="DZ52" s="1072"/>
      <c r="EA52" s="1072"/>
      <c r="EB52" s="1072"/>
      <c r="EC52" s="1072"/>
      <c r="ED52" s="1072"/>
      <c r="EE52" s="1072"/>
      <c r="EF52" s="1072"/>
      <c r="EG52" s="1072"/>
      <c r="EH52" s="1072"/>
      <c r="EI52" s="1072"/>
      <c r="EJ52" s="1072"/>
      <c r="EK52" s="1072"/>
      <c r="EL52" s="1072"/>
      <c r="EM52" s="1072"/>
      <c r="EN52" s="1072"/>
      <c r="EO52" s="1072"/>
      <c r="EP52" s="1072"/>
      <c r="EQ52" s="1072"/>
      <c r="ER52" s="1072"/>
      <c r="ES52" s="1072"/>
      <c r="ET52" s="1072"/>
      <c r="EU52" s="1072"/>
      <c r="EV52" s="1072"/>
      <c r="EW52" s="1072"/>
      <c r="EX52" s="1072"/>
      <c r="EY52" s="1072"/>
      <c r="EZ52" s="1072"/>
      <c r="FA52" s="1072"/>
      <c r="FB52" s="1072"/>
      <c r="FC52" s="1072"/>
      <c r="FD52" s="1072"/>
      <c r="FE52" s="1072"/>
      <c r="FF52" s="1072"/>
      <c r="FG52" s="1072"/>
      <c r="FH52" s="1072"/>
      <c r="FI52" s="1072"/>
      <c r="FJ52" s="1072"/>
      <c r="FK52" s="1072"/>
      <c r="FL52" s="1072"/>
      <c r="FM52" s="1072"/>
      <c r="FN52" s="1072"/>
      <c r="FO52" s="1072"/>
      <c r="FP52" s="1072"/>
      <c r="FQ52" s="1072"/>
      <c r="FR52" s="1072"/>
      <c r="FS52" s="1072"/>
      <c r="FT52" s="1072"/>
      <c r="FU52" s="1072"/>
      <c r="FV52" s="1072"/>
      <c r="FW52" s="1072"/>
      <c r="FX52" s="1072"/>
      <c r="FY52" s="1072"/>
      <c r="FZ52" s="1072"/>
      <c r="GA52" s="1072"/>
      <c r="GB52" s="1072"/>
      <c r="GC52" s="1072"/>
      <c r="GD52" s="1072"/>
      <c r="GE52" s="1072"/>
      <c r="GF52" s="1072"/>
      <c r="GG52" s="1072"/>
      <c r="GH52" s="1072"/>
      <c r="GI52" s="1072"/>
      <c r="GJ52" s="1072"/>
      <c r="GK52" s="1072"/>
      <c r="GL52" s="1072"/>
      <c r="GM52" s="1072"/>
      <c r="GN52" s="1072"/>
      <c r="GO52" s="1072"/>
      <c r="GP52" s="1072"/>
      <c r="GQ52" s="1072"/>
      <c r="GR52" s="1072"/>
      <c r="GS52" s="1072"/>
      <c r="GT52" s="1072"/>
      <c r="GU52" s="1072"/>
      <c r="GV52" s="1072"/>
      <c r="GW52" s="1072"/>
      <c r="GX52" s="1072"/>
      <c r="GY52" s="1072"/>
      <c r="GZ52" s="1072"/>
      <c r="HA52" s="1072"/>
      <c r="HB52" s="1072"/>
      <c r="HC52" s="1072"/>
      <c r="HD52" s="1072"/>
      <c r="HE52" s="1072"/>
      <c r="HF52" s="1072"/>
      <c r="HG52" s="1072"/>
      <c r="HH52" s="1072"/>
      <c r="HI52" s="1072"/>
      <c r="HJ52" s="1072"/>
      <c r="HK52" s="1072"/>
      <c r="HL52" s="1072"/>
      <c r="HM52" s="1072"/>
      <c r="HN52" s="1072"/>
      <c r="HO52" s="1072"/>
      <c r="HP52" s="1072"/>
      <c r="HQ52" s="1072"/>
      <c r="HR52" s="1072"/>
      <c r="HS52" s="1072"/>
      <c r="HT52" s="1072"/>
      <c r="HU52" s="1072"/>
      <c r="HV52" s="1072"/>
      <c r="HW52" s="1072"/>
      <c r="HX52" s="1072"/>
      <c r="HY52" s="1072"/>
      <c r="HZ52" s="1072"/>
      <c r="IA52" s="1072"/>
      <c r="IB52" s="1072"/>
      <c r="IC52" s="1072"/>
      <c r="ID52" s="1072"/>
      <c r="IE52" s="1072"/>
      <c r="IF52" s="1072"/>
      <c r="IG52" s="1072"/>
      <c r="IH52" s="1072"/>
      <c r="II52" s="1072"/>
      <c r="IJ52" s="1072"/>
      <c r="IK52" s="1072"/>
      <c r="IL52" s="1072"/>
      <c r="IM52" s="1072"/>
      <c r="IN52" s="1072"/>
      <c r="IO52" s="1072"/>
      <c r="IP52" s="1072"/>
      <c r="IQ52" s="1072"/>
      <c r="IR52" s="1072"/>
      <c r="IS52" s="1072"/>
      <c r="IT52" s="1072"/>
      <c r="IU52" s="1072"/>
      <c r="IV52" s="1072"/>
      <c r="IW52" s="1072"/>
      <c r="IX52" s="1072"/>
      <c r="IY52" s="1072"/>
      <c r="IZ52" s="1072"/>
      <c r="JA52" s="1072"/>
      <c r="JB52" s="1072"/>
      <c r="JC52" s="1072"/>
      <c r="JD52" s="1072"/>
      <c r="JE52" s="1072"/>
      <c r="JF52" s="1072"/>
      <c r="JG52" s="1072"/>
      <c r="JH52" s="1072"/>
      <c r="JI52" s="1072"/>
      <c r="JJ52" s="1072"/>
      <c r="JK52" s="1072"/>
      <c r="JL52" s="1072"/>
      <c r="JM52" s="1072"/>
      <c r="JN52" s="1072"/>
      <c r="JO52" s="1072"/>
      <c r="JP52" s="1072"/>
      <c r="JQ52" s="1072"/>
      <c r="JR52" s="1072"/>
      <c r="JS52" s="1072"/>
      <c r="JT52" s="1072"/>
      <c r="JU52" s="1072"/>
      <c r="JV52" s="1072"/>
      <c r="JW52" s="1072"/>
      <c r="JX52" s="1072"/>
      <c r="JY52" s="1072"/>
      <c r="JZ52" s="1072"/>
      <c r="KA52" s="1072"/>
      <c r="KB52" s="1072"/>
      <c r="KC52" s="1072"/>
      <c r="KD52" s="1072"/>
      <c r="KE52" s="1072"/>
      <c r="KF52" s="1072"/>
      <c r="KG52" s="1072"/>
      <c r="KH52" s="1072"/>
      <c r="KI52" s="1072"/>
      <c r="KJ52" s="1072"/>
      <c r="KK52" s="1072"/>
      <c r="KL52" s="1072"/>
      <c r="KM52" s="1072"/>
      <c r="KN52" s="1072"/>
      <c r="KO52" s="1072"/>
      <c r="KP52" s="1072"/>
      <c r="KQ52" s="1072"/>
      <c r="KR52" s="1072"/>
      <c r="KS52" s="1072"/>
      <c r="KT52" s="1072"/>
      <c r="KU52" s="1072"/>
      <c r="KV52" s="1072"/>
      <c r="KW52" s="1072"/>
      <c r="KX52" s="1072"/>
      <c r="KY52" s="1072"/>
      <c r="KZ52" s="1072"/>
      <c r="LA52" s="1072"/>
      <c r="LB52" s="1072"/>
      <c r="LC52" s="1072"/>
      <c r="LD52" s="1072"/>
      <c r="LE52" s="1072"/>
      <c r="LF52" s="1072"/>
      <c r="LG52" s="1072"/>
      <c r="LH52" s="1072"/>
      <c r="LI52" s="1072"/>
      <c r="LJ52" s="1072"/>
      <c r="LK52" s="1072"/>
      <c r="LL52" s="1072"/>
      <c r="LM52" s="1072"/>
      <c r="LN52" s="1072"/>
      <c r="LO52" s="1072"/>
      <c r="LP52" s="1072"/>
      <c r="LQ52" s="1072"/>
    </row>
    <row r="53" spans="1:329" s="1263" customFormat="1" ht="15" customHeight="1">
      <c r="A53" s="1112"/>
      <c r="B53" s="1215" t="s">
        <v>594</v>
      </c>
      <c r="C53" s="1215" t="s">
        <v>83</v>
      </c>
      <c r="D53" s="1099" t="e">
        <f>D51/D52*1000</f>
        <v>#REF!</v>
      </c>
      <c r="E53" s="1114"/>
      <c r="F53" s="1112"/>
      <c r="G53" s="1113"/>
      <c r="H53" s="1114"/>
      <c r="I53" s="1112"/>
      <c r="J53" s="1113"/>
      <c r="K53" s="1227"/>
      <c r="L53" s="1098"/>
      <c r="M53" s="1099"/>
      <c r="N53" s="1100"/>
      <c r="O53" s="1098"/>
      <c r="P53" s="1099"/>
      <c r="Q53" s="1102"/>
      <c r="R53" s="1098"/>
      <c r="S53" s="1099"/>
      <c r="T53" s="1100"/>
      <c r="U53" s="1098"/>
      <c r="V53" s="1099"/>
      <c r="W53" s="1100"/>
      <c r="X53" s="1098"/>
      <c r="Y53" s="1099"/>
      <c r="Z53" s="1100"/>
      <c r="AA53" s="1098"/>
      <c r="AB53" s="1099"/>
      <c r="AC53" s="1100"/>
      <c r="AD53" s="1098"/>
      <c r="AE53" s="1099"/>
      <c r="AF53" s="1100"/>
      <c r="AG53" s="1098"/>
      <c r="AH53" s="1099"/>
      <c r="AI53" s="1100"/>
      <c r="AJ53" s="1098"/>
      <c r="AK53" s="1099"/>
      <c r="AL53" s="1100"/>
      <c r="AM53" s="1098"/>
      <c r="AN53" s="1099"/>
      <c r="AO53" s="1100"/>
      <c r="AP53" s="1098"/>
      <c r="AQ53" s="1099"/>
      <c r="AR53" s="1102"/>
      <c r="AS53" s="1103"/>
      <c r="AT53" s="1104"/>
      <c r="AU53" s="1105"/>
      <c r="AV53" s="1072"/>
      <c r="AW53" s="1072"/>
      <c r="AX53" s="1072"/>
      <c r="AY53" s="1072"/>
      <c r="AZ53" s="1072"/>
      <c r="BA53" s="1072"/>
      <c r="BB53" s="1072"/>
      <c r="BC53" s="1072"/>
      <c r="BD53" s="1072"/>
      <c r="BE53" s="1072"/>
      <c r="BF53" s="1072"/>
      <c r="BG53" s="1072"/>
      <c r="BH53" s="1072"/>
      <c r="BI53" s="1072"/>
      <c r="BJ53" s="1072"/>
      <c r="BK53" s="1072"/>
      <c r="BL53" s="1072"/>
      <c r="BM53" s="1072"/>
      <c r="BN53" s="1072"/>
      <c r="BO53" s="1072"/>
      <c r="BP53" s="1072"/>
      <c r="BQ53" s="1072"/>
      <c r="BR53" s="1072"/>
      <c r="BS53" s="1072"/>
      <c r="BT53" s="1072"/>
      <c r="BU53" s="1072"/>
      <c r="BV53" s="1072"/>
      <c r="BW53" s="1072"/>
      <c r="BX53" s="1072"/>
      <c r="BY53" s="1072"/>
      <c r="BZ53" s="1072"/>
      <c r="CA53" s="1072"/>
      <c r="CB53" s="1072"/>
      <c r="CC53" s="1072"/>
      <c r="CD53" s="1072"/>
      <c r="CE53" s="1072"/>
      <c r="CF53" s="1072"/>
      <c r="CG53" s="1072"/>
      <c r="CH53" s="1072"/>
      <c r="CI53" s="1072"/>
      <c r="CJ53" s="1072"/>
      <c r="CK53" s="1072"/>
      <c r="CL53" s="1072"/>
      <c r="CM53" s="1072"/>
      <c r="CN53" s="1072"/>
      <c r="CO53" s="1072"/>
      <c r="CP53" s="1072"/>
      <c r="CQ53" s="1072"/>
      <c r="CR53" s="1072"/>
      <c r="CS53" s="1072"/>
      <c r="CT53" s="1072"/>
      <c r="CU53" s="1072"/>
      <c r="CV53" s="1072"/>
      <c r="CW53" s="1072"/>
      <c r="CX53" s="1072"/>
      <c r="CY53" s="1072"/>
      <c r="CZ53" s="1072"/>
      <c r="DA53" s="1072"/>
      <c r="DB53" s="1072"/>
      <c r="DC53" s="1072"/>
      <c r="DD53" s="1072"/>
      <c r="DE53" s="1072"/>
      <c r="DF53" s="1072"/>
      <c r="DG53" s="1072"/>
      <c r="DH53" s="1072"/>
      <c r="DI53" s="1072"/>
      <c r="DJ53" s="1072"/>
      <c r="DK53" s="1072"/>
      <c r="DL53" s="1072"/>
      <c r="DM53" s="1072"/>
      <c r="DN53" s="1072"/>
      <c r="DO53" s="1072"/>
      <c r="DP53" s="1072"/>
      <c r="DQ53" s="1072"/>
      <c r="DR53" s="1072"/>
      <c r="DS53" s="1072"/>
      <c r="DT53" s="1072"/>
      <c r="DU53" s="1072"/>
      <c r="DV53" s="1072"/>
      <c r="DW53" s="1072"/>
      <c r="DX53" s="1072"/>
      <c r="DY53" s="1072"/>
      <c r="DZ53" s="1072"/>
      <c r="EA53" s="1072"/>
      <c r="EB53" s="1072"/>
      <c r="EC53" s="1072"/>
      <c r="ED53" s="1072"/>
      <c r="EE53" s="1072"/>
      <c r="EF53" s="1072"/>
      <c r="EG53" s="1072"/>
      <c r="EH53" s="1072"/>
      <c r="EI53" s="1072"/>
      <c r="EJ53" s="1072"/>
      <c r="EK53" s="1072"/>
      <c r="EL53" s="1072"/>
      <c r="EM53" s="1072"/>
      <c r="EN53" s="1072"/>
      <c r="EO53" s="1072"/>
      <c r="EP53" s="1072"/>
      <c r="EQ53" s="1072"/>
      <c r="ER53" s="1072"/>
      <c r="ES53" s="1072"/>
      <c r="ET53" s="1072"/>
      <c r="EU53" s="1072"/>
      <c r="EV53" s="1072"/>
      <c r="EW53" s="1072"/>
      <c r="EX53" s="1072"/>
      <c r="EY53" s="1072"/>
      <c r="EZ53" s="1072"/>
      <c r="FA53" s="1072"/>
      <c r="FB53" s="1072"/>
      <c r="FC53" s="1072"/>
      <c r="FD53" s="1072"/>
      <c r="FE53" s="1072"/>
      <c r="FF53" s="1072"/>
      <c r="FG53" s="1072"/>
      <c r="FH53" s="1072"/>
      <c r="FI53" s="1072"/>
      <c r="FJ53" s="1072"/>
      <c r="FK53" s="1072"/>
      <c r="FL53" s="1072"/>
      <c r="FM53" s="1072"/>
      <c r="FN53" s="1072"/>
      <c r="FO53" s="1072"/>
      <c r="FP53" s="1072"/>
      <c r="FQ53" s="1072"/>
      <c r="FR53" s="1072"/>
      <c r="FS53" s="1072"/>
      <c r="FT53" s="1072"/>
      <c r="FU53" s="1072"/>
      <c r="FV53" s="1072"/>
      <c r="FW53" s="1072"/>
      <c r="FX53" s="1072"/>
      <c r="FY53" s="1072"/>
      <c r="FZ53" s="1072"/>
      <c r="GA53" s="1072"/>
      <c r="GB53" s="1072"/>
      <c r="GC53" s="1072"/>
      <c r="GD53" s="1072"/>
      <c r="GE53" s="1072"/>
      <c r="GF53" s="1072"/>
      <c r="GG53" s="1072"/>
      <c r="GH53" s="1072"/>
      <c r="GI53" s="1072"/>
      <c r="GJ53" s="1072"/>
      <c r="GK53" s="1072"/>
      <c r="GL53" s="1072"/>
      <c r="GM53" s="1072"/>
      <c r="GN53" s="1072"/>
      <c r="GO53" s="1072"/>
      <c r="GP53" s="1072"/>
      <c r="GQ53" s="1072"/>
      <c r="GR53" s="1072"/>
      <c r="GS53" s="1072"/>
      <c r="GT53" s="1072"/>
      <c r="GU53" s="1072"/>
      <c r="GV53" s="1072"/>
      <c r="GW53" s="1072"/>
      <c r="GX53" s="1072"/>
      <c r="GY53" s="1072"/>
      <c r="GZ53" s="1072"/>
      <c r="HA53" s="1072"/>
      <c r="HB53" s="1072"/>
      <c r="HC53" s="1072"/>
      <c r="HD53" s="1072"/>
      <c r="HE53" s="1072"/>
      <c r="HF53" s="1072"/>
      <c r="HG53" s="1072"/>
      <c r="HH53" s="1072"/>
      <c r="HI53" s="1072"/>
      <c r="HJ53" s="1072"/>
      <c r="HK53" s="1072"/>
      <c r="HL53" s="1072"/>
      <c r="HM53" s="1072"/>
      <c r="HN53" s="1072"/>
      <c r="HO53" s="1072"/>
      <c r="HP53" s="1072"/>
      <c r="HQ53" s="1072"/>
      <c r="HR53" s="1072"/>
      <c r="HS53" s="1072"/>
      <c r="HT53" s="1072"/>
      <c r="HU53" s="1072"/>
      <c r="HV53" s="1072"/>
      <c r="HW53" s="1072"/>
      <c r="HX53" s="1072"/>
      <c r="HY53" s="1072"/>
      <c r="HZ53" s="1072"/>
      <c r="IA53" s="1072"/>
      <c r="IB53" s="1072"/>
      <c r="IC53" s="1072"/>
      <c r="ID53" s="1072"/>
      <c r="IE53" s="1072"/>
      <c r="IF53" s="1072"/>
      <c r="IG53" s="1072"/>
      <c r="IH53" s="1072"/>
      <c r="II53" s="1072"/>
      <c r="IJ53" s="1072"/>
      <c r="IK53" s="1072"/>
      <c r="IL53" s="1072"/>
      <c r="IM53" s="1072"/>
      <c r="IN53" s="1072"/>
      <c r="IO53" s="1072"/>
      <c r="IP53" s="1072"/>
      <c r="IQ53" s="1072"/>
      <c r="IR53" s="1072"/>
      <c r="IS53" s="1072"/>
      <c r="IT53" s="1072"/>
      <c r="IU53" s="1072"/>
      <c r="IV53" s="1072"/>
      <c r="IW53" s="1072"/>
      <c r="IX53" s="1072"/>
      <c r="IY53" s="1072"/>
      <c r="IZ53" s="1072"/>
      <c r="JA53" s="1072"/>
      <c r="JB53" s="1072"/>
      <c r="JC53" s="1072"/>
      <c r="JD53" s="1072"/>
      <c r="JE53" s="1072"/>
      <c r="JF53" s="1072"/>
      <c r="JG53" s="1072"/>
      <c r="JH53" s="1072"/>
      <c r="JI53" s="1072"/>
      <c r="JJ53" s="1072"/>
      <c r="JK53" s="1072"/>
      <c r="JL53" s="1072"/>
      <c r="JM53" s="1072"/>
      <c r="JN53" s="1072"/>
      <c r="JO53" s="1072"/>
      <c r="JP53" s="1072"/>
      <c r="JQ53" s="1072"/>
      <c r="JR53" s="1072"/>
      <c r="JS53" s="1072"/>
      <c r="JT53" s="1072"/>
      <c r="JU53" s="1072"/>
      <c r="JV53" s="1072"/>
      <c r="JW53" s="1072"/>
      <c r="JX53" s="1072"/>
      <c r="JY53" s="1072"/>
      <c r="JZ53" s="1072"/>
      <c r="KA53" s="1072"/>
      <c r="KB53" s="1072"/>
      <c r="KC53" s="1072"/>
      <c r="KD53" s="1072"/>
      <c r="KE53" s="1072"/>
      <c r="KF53" s="1072"/>
      <c r="KG53" s="1072"/>
      <c r="KH53" s="1072"/>
      <c r="KI53" s="1072"/>
      <c r="KJ53" s="1072"/>
      <c r="KK53" s="1072"/>
      <c r="KL53" s="1072"/>
      <c r="KM53" s="1072"/>
      <c r="KN53" s="1072"/>
      <c r="KO53" s="1072"/>
      <c r="KP53" s="1072"/>
      <c r="KQ53" s="1072"/>
      <c r="KR53" s="1072"/>
      <c r="KS53" s="1072"/>
      <c r="KT53" s="1072"/>
      <c r="KU53" s="1072"/>
      <c r="KV53" s="1072"/>
      <c r="KW53" s="1072"/>
      <c r="KX53" s="1072"/>
      <c r="KY53" s="1072"/>
      <c r="KZ53" s="1072"/>
      <c r="LA53" s="1072"/>
      <c r="LB53" s="1072"/>
      <c r="LC53" s="1072"/>
      <c r="LD53" s="1072"/>
      <c r="LE53" s="1072"/>
      <c r="LF53" s="1072"/>
      <c r="LG53" s="1072"/>
      <c r="LH53" s="1072"/>
      <c r="LI53" s="1072"/>
      <c r="LJ53" s="1072"/>
      <c r="LK53" s="1072"/>
      <c r="LL53" s="1072"/>
      <c r="LM53" s="1072"/>
      <c r="LN53" s="1072"/>
      <c r="LO53" s="1072"/>
      <c r="LP53" s="1072"/>
      <c r="LQ53" s="1072"/>
    </row>
    <row r="54" spans="1:329" s="1263" customFormat="1" ht="15" customHeight="1">
      <c r="A54" s="1112"/>
      <c r="B54" s="1215" t="s">
        <v>55</v>
      </c>
      <c r="C54" s="1215"/>
      <c r="D54" s="1091"/>
      <c r="E54" s="1114"/>
      <c r="F54" s="1090">
        <v>2515.31</v>
      </c>
      <c r="G54" s="1091"/>
      <c r="H54" s="1094"/>
      <c r="I54" s="1090"/>
      <c r="J54" s="1091"/>
      <c r="K54" s="1092"/>
      <c r="L54" s="1090"/>
      <c r="M54" s="1091"/>
      <c r="N54" s="1092"/>
      <c r="O54" s="1090"/>
      <c r="P54" s="1091"/>
      <c r="Q54" s="1094"/>
      <c r="R54" s="1090"/>
      <c r="S54" s="1091"/>
      <c r="T54" s="1092"/>
      <c r="U54" s="1090"/>
      <c r="V54" s="1091"/>
      <c r="W54" s="1092"/>
      <c r="X54" s="1090"/>
      <c r="Y54" s="1091"/>
      <c r="Z54" s="1092"/>
      <c r="AA54" s="1090"/>
      <c r="AB54" s="1091"/>
      <c r="AC54" s="1092"/>
      <c r="AD54" s="1090"/>
      <c r="AE54" s="1091"/>
      <c r="AF54" s="1092"/>
      <c r="AG54" s="1090"/>
      <c r="AH54" s="1091"/>
      <c r="AI54" s="1092"/>
      <c r="AJ54" s="1090"/>
      <c r="AK54" s="1091"/>
      <c r="AL54" s="1092"/>
      <c r="AM54" s="1090"/>
      <c r="AN54" s="1091"/>
      <c r="AO54" s="1092"/>
      <c r="AP54" s="1090"/>
      <c r="AQ54" s="1091"/>
      <c r="AR54" s="1094"/>
      <c r="AS54" s="1106"/>
      <c r="AT54" s="1107"/>
      <c r="AU54" s="1108"/>
      <c r="AV54" s="1072"/>
      <c r="AW54" s="1072"/>
      <c r="AX54" s="1072"/>
      <c r="AY54" s="1072"/>
      <c r="AZ54" s="1072"/>
      <c r="BA54" s="1072"/>
      <c r="BB54" s="1072"/>
      <c r="BC54" s="1072"/>
      <c r="BD54" s="1072"/>
      <c r="BE54" s="1072"/>
      <c r="BF54" s="1072"/>
      <c r="BG54" s="1072"/>
      <c r="BH54" s="1072"/>
      <c r="BI54" s="1072"/>
      <c r="BJ54" s="1072"/>
      <c r="BK54" s="1072"/>
      <c r="BL54" s="1072"/>
      <c r="BM54" s="1072"/>
      <c r="BN54" s="1072"/>
      <c r="BO54" s="1072"/>
      <c r="BP54" s="1072"/>
      <c r="BQ54" s="1072"/>
      <c r="BR54" s="1072"/>
      <c r="BS54" s="1072"/>
      <c r="BT54" s="1072"/>
      <c r="BU54" s="1072"/>
      <c r="BV54" s="1072"/>
      <c r="BW54" s="1072"/>
      <c r="BX54" s="1072"/>
      <c r="BY54" s="1072"/>
      <c r="BZ54" s="1072"/>
      <c r="CA54" s="1072"/>
      <c r="CB54" s="1072"/>
      <c r="CC54" s="1072"/>
      <c r="CD54" s="1072"/>
      <c r="CE54" s="1072"/>
      <c r="CF54" s="1072"/>
      <c r="CG54" s="1072"/>
      <c r="CH54" s="1072"/>
      <c r="CI54" s="1072"/>
      <c r="CJ54" s="1072"/>
      <c r="CK54" s="1072"/>
      <c r="CL54" s="1072"/>
      <c r="CM54" s="1072"/>
      <c r="CN54" s="1072"/>
      <c r="CO54" s="1072"/>
      <c r="CP54" s="1072"/>
      <c r="CQ54" s="1072"/>
      <c r="CR54" s="1072"/>
      <c r="CS54" s="1072"/>
      <c r="CT54" s="1072"/>
      <c r="CU54" s="1072"/>
      <c r="CV54" s="1072"/>
      <c r="CW54" s="1072"/>
      <c r="CX54" s="1072"/>
      <c r="CY54" s="1072"/>
      <c r="CZ54" s="1072"/>
      <c r="DA54" s="1072"/>
      <c r="DB54" s="1072"/>
      <c r="DC54" s="1072"/>
      <c r="DD54" s="1072"/>
      <c r="DE54" s="1072"/>
      <c r="DF54" s="1072"/>
      <c r="DG54" s="1072"/>
      <c r="DH54" s="1072"/>
      <c r="DI54" s="1072"/>
      <c r="DJ54" s="1072"/>
      <c r="DK54" s="1072"/>
      <c r="DL54" s="1072"/>
      <c r="DM54" s="1072"/>
      <c r="DN54" s="1072"/>
      <c r="DO54" s="1072"/>
      <c r="DP54" s="1072"/>
      <c r="DQ54" s="1072"/>
      <c r="DR54" s="1072"/>
      <c r="DS54" s="1072"/>
      <c r="DT54" s="1072"/>
      <c r="DU54" s="1072"/>
      <c r="DV54" s="1072"/>
      <c r="DW54" s="1072"/>
      <c r="DX54" s="1072"/>
      <c r="DY54" s="1072"/>
      <c r="DZ54" s="1072"/>
      <c r="EA54" s="1072"/>
      <c r="EB54" s="1072"/>
      <c r="EC54" s="1072"/>
      <c r="ED54" s="1072"/>
      <c r="EE54" s="1072"/>
      <c r="EF54" s="1072"/>
      <c r="EG54" s="1072"/>
      <c r="EH54" s="1072"/>
      <c r="EI54" s="1072"/>
      <c r="EJ54" s="1072"/>
      <c r="EK54" s="1072"/>
      <c r="EL54" s="1072"/>
      <c r="EM54" s="1072"/>
      <c r="EN54" s="1072"/>
      <c r="EO54" s="1072"/>
      <c r="EP54" s="1072"/>
      <c r="EQ54" s="1072"/>
      <c r="ER54" s="1072"/>
      <c r="ES54" s="1072"/>
      <c r="ET54" s="1072"/>
      <c r="EU54" s="1072"/>
      <c r="EV54" s="1072"/>
      <c r="EW54" s="1072"/>
      <c r="EX54" s="1072"/>
      <c r="EY54" s="1072"/>
      <c r="EZ54" s="1072"/>
      <c r="FA54" s="1072"/>
      <c r="FB54" s="1072"/>
      <c r="FC54" s="1072"/>
      <c r="FD54" s="1072"/>
      <c r="FE54" s="1072"/>
      <c r="FF54" s="1072"/>
      <c r="FG54" s="1072"/>
      <c r="FH54" s="1072"/>
      <c r="FI54" s="1072"/>
      <c r="FJ54" s="1072"/>
      <c r="FK54" s="1072"/>
      <c r="FL54" s="1072"/>
      <c r="FM54" s="1072"/>
      <c r="FN54" s="1072"/>
      <c r="FO54" s="1072"/>
      <c r="FP54" s="1072"/>
      <c r="FQ54" s="1072"/>
      <c r="FR54" s="1072"/>
      <c r="FS54" s="1072"/>
      <c r="FT54" s="1072"/>
      <c r="FU54" s="1072"/>
      <c r="FV54" s="1072"/>
      <c r="FW54" s="1072"/>
      <c r="FX54" s="1072"/>
      <c r="FY54" s="1072"/>
      <c r="FZ54" s="1072"/>
      <c r="GA54" s="1072"/>
      <c r="GB54" s="1072"/>
      <c r="GC54" s="1072"/>
      <c r="GD54" s="1072"/>
      <c r="GE54" s="1072"/>
      <c r="GF54" s="1072"/>
      <c r="GG54" s="1072"/>
      <c r="GH54" s="1072"/>
      <c r="GI54" s="1072"/>
      <c r="GJ54" s="1072"/>
      <c r="GK54" s="1072"/>
      <c r="GL54" s="1072"/>
      <c r="GM54" s="1072"/>
      <c r="GN54" s="1072"/>
      <c r="GO54" s="1072"/>
      <c r="GP54" s="1072"/>
      <c r="GQ54" s="1072"/>
      <c r="GR54" s="1072"/>
      <c r="GS54" s="1072"/>
      <c r="GT54" s="1072"/>
      <c r="GU54" s="1072"/>
      <c r="GV54" s="1072"/>
      <c r="GW54" s="1072"/>
      <c r="GX54" s="1072"/>
      <c r="GY54" s="1072"/>
      <c r="GZ54" s="1072"/>
      <c r="HA54" s="1072"/>
      <c r="HB54" s="1072"/>
      <c r="HC54" s="1072"/>
      <c r="HD54" s="1072"/>
      <c r="HE54" s="1072"/>
      <c r="HF54" s="1072"/>
      <c r="HG54" s="1072"/>
      <c r="HH54" s="1072"/>
      <c r="HI54" s="1072"/>
      <c r="HJ54" s="1072"/>
      <c r="HK54" s="1072"/>
      <c r="HL54" s="1072"/>
      <c r="HM54" s="1072"/>
      <c r="HN54" s="1072"/>
      <c r="HO54" s="1072"/>
      <c r="HP54" s="1072"/>
      <c r="HQ54" s="1072"/>
      <c r="HR54" s="1072"/>
      <c r="HS54" s="1072"/>
      <c r="HT54" s="1072"/>
      <c r="HU54" s="1072"/>
      <c r="HV54" s="1072"/>
      <c r="HW54" s="1072"/>
      <c r="HX54" s="1072"/>
      <c r="HY54" s="1072"/>
      <c r="HZ54" s="1072"/>
      <c r="IA54" s="1072"/>
      <c r="IB54" s="1072"/>
      <c r="IC54" s="1072"/>
      <c r="ID54" s="1072"/>
      <c r="IE54" s="1072"/>
      <c r="IF54" s="1072"/>
      <c r="IG54" s="1072"/>
      <c r="IH54" s="1072"/>
      <c r="II54" s="1072"/>
      <c r="IJ54" s="1072"/>
      <c r="IK54" s="1072"/>
      <c r="IL54" s="1072"/>
      <c r="IM54" s="1072"/>
      <c r="IN54" s="1072"/>
      <c r="IO54" s="1072"/>
      <c r="IP54" s="1072"/>
      <c r="IQ54" s="1072"/>
      <c r="IR54" s="1072"/>
      <c r="IS54" s="1072"/>
      <c r="IT54" s="1072"/>
      <c r="IU54" s="1072"/>
      <c r="IV54" s="1072"/>
      <c r="IW54" s="1072"/>
      <c r="IX54" s="1072"/>
      <c r="IY54" s="1072"/>
      <c r="IZ54" s="1072"/>
      <c r="JA54" s="1072"/>
      <c r="JB54" s="1072"/>
      <c r="JC54" s="1072"/>
      <c r="JD54" s="1072"/>
      <c r="JE54" s="1072"/>
      <c r="JF54" s="1072"/>
      <c r="JG54" s="1072"/>
      <c r="JH54" s="1072"/>
      <c r="JI54" s="1072"/>
      <c r="JJ54" s="1072"/>
      <c r="JK54" s="1072"/>
      <c r="JL54" s="1072"/>
      <c r="JM54" s="1072"/>
      <c r="JN54" s="1072"/>
      <c r="JO54" s="1072"/>
      <c r="JP54" s="1072"/>
      <c r="JQ54" s="1072"/>
      <c r="JR54" s="1072"/>
      <c r="JS54" s="1072"/>
      <c r="JT54" s="1072"/>
      <c r="JU54" s="1072"/>
      <c r="JV54" s="1072"/>
      <c r="JW54" s="1072"/>
      <c r="JX54" s="1072"/>
      <c r="JY54" s="1072"/>
      <c r="JZ54" s="1072"/>
      <c r="KA54" s="1072"/>
      <c r="KB54" s="1072"/>
      <c r="KC54" s="1072"/>
      <c r="KD54" s="1072"/>
      <c r="KE54" s="1072"/>
      <c r="KF54" s="1072"/>
      <c r="KG54" s="1072"/>
      <c r="KH54" s="1072"/>
      <c r="KI54" s="1072"/>
      <c r="KJ54" s="1072"/>
      <c r="KK54" s="1072"/>
      <c r="KL54" s="1072"/>
      <c r="KM54" s="1072"/>
      <c r="KN54" s="1072"/>
      <c r="KO54" s="1072"/>
      <c r="KP54" s="1072"/>
      <c r="KQ54" s="1072"/>
      <c r="KR54" s="1072"/>
      <c r="KS54" s="1072"/>
      <c r="KT54" s="1072"/>
      <c r="KU54" s="1072"/>
      <c r="KV54" s="1072"/>
      <c r="KW54" s="1072"/>
      <c r="KX54" s="1072"/>
      <c r="KY54" s="1072"/>
      <c r="KZ54" s="1072"/>
      <c r="LA54" s="1072"/>
      <c r="LB54" s="1072"/>
      <c r="LC54" s="1072"/>
      <c r="LD54" s="1072"/>
      <c r="LE54" s="1072"/>
      <c r="LF54" s="1072"/>
      <c r="LG54" s="1072"/>
      <c r="LH54" s="1072"/>
      <c r="LI54" s="1072"/>
      <c r="LJ54" s="1072"/>
      <c r="LK54" s="1072"/>
      <c r="LL54" s="1072"/>
      <c r="LM54" s="1072"/>
      <c r="LN54" s="1072"/>
      <c r="LO54" s="1072"/>
      <c r="LP54" s="1072"/>
      <c r="LQ54" s="1072"/>
    </row>
    <row r="55" spans="1:329" s="1263" customFormat="1" ht="15" customHeight="1">
      <c r="A55" s="1112"/>
      <c r="B55" s="1215" t="s">
        <v>56</v>
      </c>
      <c r="C55" s="1215"/>
      <c r="D55" s="1091"/>
      <c r="E55" s="1114"/>
      <c r="F55" s="1090">
        <f>F54</f>
        <v>2515.31</v>
      </c>
      <c r="G55" s="1091"/>
      <c r="H55" s="1094"/>
      <c r="I55" s="1090"/>
      <c r="J55" s="1091"/>
      <c r="K55" s="1092"/>
      <c r="L55" s="1090"/>
      <c r="M55" s="1091"/>
      <c r="N55" s="1092"/>
      <c r="O55" s="1090"/>
      <c r="P55" s="1091"/>
      <c r="Q55" s="1094"/>
      <c r="R55" s="1090"/>
      <c r="S55" s="1091"/>
      <c r="T55" s="1092"/>
      <c r="U55" s="1090"/>
      <c r="V55" s="1091"/>
      <c r="W55" s="1092"/>
      <c r="X55" s="1090"/>
      <c r="Y55" s="1091"/>
      <c r="Z55" s="1092"/>
      <c r="AA55" s="1090"/>
      <c r="AB55" s="1091"/>
      <c r="AC55" s="1092"/>
      <c r="AD55" s="1090"/>
      <c r="AE55" s="1091"/>
      <c r="AF55" s="1092"/>
      <c r="AG55" s="1090"/>
      <c r="AH55" s="1091"/>
      <c r="AI55" s="1092"/>
      <c r="AJ55" s="1090"/>
      <c r="AK55" s="1091"/>
      <c r="AL55" s="1092"/>
      <c r="AM55" s="1090"/>
      <c r="AN55" s="1091"/>
      <c r="AO55" s="1092"/>
      <c r="AP55" s="1090"/>
      <c r="AQ55" s="1091"/>
      <c r="AR55" s="1094"/>
      <c r="AS55" s="1106"/>
      <c r="AT55" s="1107"/>
      <c r="AU55" s="1108"/>
      <c r="AV55" s="1072"/>
      <c r="AW55" s="1072"/>
      <c r="AX55" s="1072"/>
      <c r="AY55" s="1072"/>
      <c r="AZ55" s="1072"/>
      <c r="BA55" s="1072"/>
      <c r="BB55" s="1072"/>
      <c r="BC55" s="1072"/>
      <c r="BD55" s="1072"/>
      <c r="BE55" s="1072"/>
      <c r="BF55" s="1072"/>
      <c r="BG55" s="1072"/>
      <c r="BH55" s="1072"/>
      <c r="BI55" s="1072"/>
      <c r="BJ55" s="1072"/>
      <c r="BK55" s="1072"/>
      <c r="BL55" s="1072"/>
      <c r="BM55" s="1072"/>
      <c r="BN55" s="1072"/>
      <c r="BO55" s="1072"/>
      <c r="BP55" s="1072"/>
      <c r="BQ55" s="1072"/>
      <c r="BR55" s="1072"/>
      <c r="BS55" s="1072"/>
      <c r="BT55" s="1072"/>
      <c r="BU55" s="1072"/>
      <c r="BV55" s="1072"/>
      <c r="BW55" s="1072"/>
      <c r="BX55" s="1072"/>
      <c r="BY55" s="1072"/>
      <c r="BZ55" s="1072"/>
      <c r="CA55" s="1072"/>
      <c r="CB55" s="1072"/>
      <c r="CC55" s="1072"/>
      <c r="CD55" s="1072"/>
      <c r="CE55" s="1072"/>
      <c r="CF55" s="1072"/>
      <c r="CG55" s="1072"/>
      <c r="CH55" s="1072"/>
      <c r="CI55" s="1072"/>
      <c r="CJ55" s="1072"/>
      <c r="CK55" s="1072"/>
      <c r="CL55" s="1072"/>
      <c r="CM55" s="1072"/>
      <c r="CN55" s="1072"/>
      <c r="CO55" s="1072"/>
      <c r="CP55" s="1072"/>
      <c r="CQ55" s="1072"/>
      <c r="CR55" s="1072"/>
      <c r="CS55" s="1072"/>
      <c r="CT55" s="1072"/>
      <c r="CU55" s="1072"/>
      <c r="CV55" s="1072"/>
      <c r="CW55" s="1072"/>
      <c r="CX55" s="1072"/>
      <c r="CY55" s="1072"/>
      <c r="CZ55" s="1072"/>
      <c r="DA55" s="1072"/>
      <c r="DB55" s="1072"/>
      <c r="DC55" s="1072"/>
      <c r="DD55" s="1072"/>
      <c r="DE55" s="1072"/>
      <c r="DF55" s="1072"/>
      <c r="DG55" s="1072"/>
      <c r="DH55" s="1072"/>
      <c r="DI55" s="1072"/>
      <c r="DJ55" s="1072"/>
      <c r="DK55" s="1072"/>
      <c r="DL55" s="1072"/>
      <c r="DM55" s="1072"/>
      <c r="DN55" s="1072"/>
      <c r="DO55" s="1072"/>
      <c r="DP55" s="1072"/>
      <c r="DQ55" s="1072"/>
      <c r="DR55" s="1072"/>
      <c r="DS55" s="1072"/>
      <c r="DT55" s="1072"/>
      <c r="DU55" s="1072"/>
      <c r="DV55" s="1072"/>
      <c r="DW55" s="1072"/>
      <c r="DX55" s="1072"/>
      <c r="DY55" s="1072"/>
      <c r="DZ55" s="1072"/>
      <c r="EA55" s="1072"/>
      <c r="EB55" s="1072"/>
      <c r="EC55" s="1072"/>
      <c r="ED55" s="1072"/>
      <c r="EE55" s="1072"/>
      <c r="EF55" s="1072"/>
      <c r="EG55" s="1072"/>
      <c r="EH55" s="1072"/>
      <c r="EI55" s="1072"/>
      <c r="EJ55" s="1072"/>
      <c r="EK55" s="1072"/>
      <c r="EL55" s="1072"/>
      <c r="EM55" s="1072"/>
      <c r="EN55" s="1072"/>
      <c r="EO55" s="1072"/>
      <c r="EP55" s="1072"/>
      <c r="EQ55" s="1072"/>
      <c r="ER55" s="1072"/>
      <c r="ES55" s="1072"/>
      <c r="ET55" s="1072"/>
      <c r="EU55" s="1072"/>
      <c r="EV55" s="1072"/>
      <c r="EW55" s="1072"/>
      <c r="EX55" s="1072"/>
      <c r="EY55" s="1072"/>
      <c r="EZ55" s="1072"/>
      <c r="FA55" s="1072"/>
      <c r="FB55" s="1072"/>
      <c r="FC55" s="1072"/>
      <c r="FD55" s="1072"/>
      <c r="FE55" s="1072"/>
      <c r="FF55" s="1072"/>
      <c r="FG55" s="1072"/>
      <c r="FH55" s="1072"/>
      <c r="FI55" s="1072"/>
      <c r="FJ55" s="1072"/>
      <c r="FK55" s="1072"/>
      <c r="FL55" s="1072"/>
      <c r="FM55" s="1072"/>
      <c r="FN55" s="1072"/>
      <c r="FO55" s="1072"/>
      <c r="FP55" s="1072"/>
      <c r="FQ55" s="1072"/>
      <c r="FR55" s="1072"/>
      <c r="FS55" s="1072"/>
      <c r="FT55" s="1072"/>
      <c r="FU55" s="1072"/>
      <c r="FV55" s="1072"/>
      <c r="FW55" s="1072"/>
      <c r="FX55" s="1072"/>
      <c r="FY55" s="1072"/>
      <c r="FZ55" s="1072"/>
      <c r="GA55" s="1072"/>
      <c r="GB55" s="1072"/>
      <c r="GC55" s="1072"/>
      <c r="GD55" s="1072"/>
      <c r="GE55" s="1072"/>
      <c r="GF55" s="1072"/>
      <c r="GG55" s="1072"/>
      <c r="GH55" s="1072"/>
      <c r="GI55" s="1072"/>
      <c r="GJ55" s="1072"/>
      <c r="GK55" s="1072"/>
      <c r="GL55" s="1072"/>
      <c r="GM55" s="1072"/>
      <c r="GN55" s="1072"/>
      <c r="GO55" s="1072"/>
      <c r="GP55" s="1072"/>
      <c r="GQ55" s="1072"/>
      <c r="GR55" s="1072"/>
      <c r="GS55" s="1072"/>
      <c r="GT55" s="1072"/>
      <c r="GU55" s="1072"/>
      <c r="GV55" s="1072"/>
      <c r="GW55" s="1072"/>
      <c r="GX55" s="1072"/>
      <c r="GY55" s="1072"/>
      <c r="GZ55" s="1072"/>
      <c r="HA55" s="1072"/>
      <c r="HB55" s="1072"/>
      <c r="HC55" s="1072"/>
      <c r="HD55" s="1072"/>
      <c r="HE55" s="1072"/>
      <c r="HF55" s="1072"/>
      <c r="HG55" s="1072"/>
      <c r="HH55" s="1072"/>
      <c r="HI55" s="1072"/>
      <c r="HJ55" s="1072"/>
      <c r="HK55" s="1072"/>
      <c r="HL55" s="1072"/>
      <c r="HM55" s="1072"/>
      <c r="HN55" s="1072"/>
      <c r="HO55" s="1072"/>
      <c r="HP55" s="1072"/>
      <c r="HQ55" s="1072"/>
      <c r="HR55" s="1072"/>
      <c r="HS55" s="1072"/>
      <c r="HT55" s="1072"/>
      <c r="HU55" s="1072"/>
      <c r="HV55" s="1072"/>
      <c r="HW55" s="1072"/>
      <c r="HX55" s="1072"/>
      <c r="HY55" s="1072"/>
      <c r="HZ55" s="1072"/>
      <c r="IA55" s="1072"/>
      <c r="IB55" s="1072"/>
      <c r="IC55" s="1072"/>
      <c r="ID55" s="1072"/>
      <c r="IE55" s="1072"/>
      <c r="IF55" s="1072"/>
      <c r="IG55" s="1072"/>
      <c r="IH55" s="1072"/>
      <c r="II55" s="1072"/>
      <c r="IJ55" s="1072"/>
      <c r="IK55" s="1072"/>
      <c r="IL55" s="1072"/>
      <c r="IM55" s="1072"/>
      <c r="IN55" s="1072"/>
      <c r="IO55" s="1072"/>
      <c r="IP55" s="1072"/>
      <c r="IQ55" s="1072"/>
      <c r="IR55" s="1072"/>
      <c r="IS55" s="1072"/>
      <c r="IT55" s="1072"/>
      <c r="IU55" s="1072"/>
      <c r="IV55" s="1072"/>
      <c r="IW55" s="1072"/>
      <c r="IX55" s="1072"/>
      <c r="IY55" s="1072"/>
      <c r="IZ55" s="1072"/>
      <c r="JA55" s="1072"/>
      <c r="JB55" s="1072"/>
      <c r="JC55" s="1072"/>
      <c r="JD55" s="1072"/>
      <c r="JE55" s="1072"/>
      <c r="JF55" s="1072"/>
      <c r="JG55" s="1072"/>
      <c r="JH55" s="1072"/>
      <c r="JI55" s="1072"/>
      <c r="JJ55" s="1072"/>
      <c r="JK55" s="1072"/>
      <c r="JL55" s="1072"/>
      <c r="JM55" s="1072"/>
      <c r="JN55" s="1072"/>
      <c r="JO55" s="1072"/>
      <c r="JP55" s="1072"/>
      <c r="JQ55" s="1072"/>
      <c r="JR55" s="1072"/>
      <c r="JS55" s="1072"/>
      <c r="JT55" s="1072"/>
      <c r="JU55" s="1072"/>
      <c r="JV55" s="1072"/>
      <c r="JW55" s="1072"/>
      <c r="JX55" s="1072"/>
      <c r="JY55" s="1072"/>
      <c r="JZ55" s="1072"/>
      <c r="KA55" s="1072"/>
      <c r="KB55" s="1072"/>
      <c r="KC55" s="1072"/>
      <c r="KD55" s="1072"/>
      <c r="KE55" s="1072"/>
      <c r="KF55" s="1072"/>
      <c r="KG55" s="1072"/>
      <c r="KH55" s="1072"/>
      <c r="KI55" s="1072"/>
      <c r="KJ55" s="1072"/>
      <c r="KK55" s="1072"/>
      <c r="KL55" s="1072"/>
      <c r="KM55" s="1072"/>
      <c r="KN55" s="1072"/>
      <c r="KO55" s="1072"/>
      <c r="KP55" s="1072"/>
      <c r="KQ55" s="1072"/>
      <c r="KR55" s="1072"/>
      <c r="KS55" s="1072"/>
      <c r="KT55" s="1072"/>
      <c r="KU55" s="1072"/>
      <c r="KV55" s="1072"/>
      <c r="KW55" s="1072"/>
      <c r="KX55" s="1072"/>
      <c r="KY55" s="1072"/>
      <c r="KZ55" s="1072"/>
      <c r="LA55" s="1072"/>
      <c r="LB55" s="1072"/>
      <c r="LC55" s="1072"/>
      <c r="LD55" s="1072"/>
      <c r="LE55" s="1072"/>
      <c r="LF55" s="1072"/>
      <c r="LG55" s="1072"/>
      <c r="LH55" s="1072"/>
      <c r="LI55" s="1072"/>
      <c r="LJ55" s="1072"/>
      <c r="LK55" s="1072"/>
      <c r="LL55" s="1072"/>
      <c r="LM55" s="1072"/>
      <c r="LN55" s="1072"/>
      <c r="LO55" s="1072"/>
      <c r="LP55" s="1072"/>
      <c r="LQ55" s="1072"/>
    </row>
    <row r="56" spans="1:329" s="1252" customFormat="1" ht="14.25">
      <c r="A56" s="1234" t="s">
        <v>84</v>
      </c>
      <c r="B56" s="1235" t="s">
        <v>85</v>
      </c>
      <c r="C56" s="1235" t="s">
        <v>63</v>
      </c>
      <c r="D56" s="1256">
        <v>1893.6859999999999</v>
      </c>
      <c r="E56" s="1236">
        <f t="shared" ref="E56" si="145">E57*E58</f>
        <v>1578.0737888000001</v>
      </c>
      <c r="F56" s="1234">
        <f>F57*F58</f>
        <v>3234.001434602103</v>
      </c>
      <c r="G56" s="1256">
        <f t="shared" ref="G56:H56" si="146">G57*G58</f>
        <v>3234.001434602103</v>
      </c>
      <c r="H56" s="1236">
        <f t="shared" si="146"/>
        <v>0</v>
      </c>
      <c r="I56" s="1234">
        <f>I57*I58</f>
        <v>3363.361491986187</v>
      </c>
      <c r="J56" s="1256">
        <f t="shared" ref="J56:K56" si="147">J57*J58</f>
        <v>3363.361491986187</v>
      </c>
      <c r="K56" s="1257">
        <f t="shared" si="147"/>
        <v>0</v>
      </c>
      <c r="L56" s="1234">
        <f>L57*L58</f>
        <v>3787.6851550157971</v>
      </c>
      <c r="M56" s="1256">
        <f t="shared" ref="M56:N56" si="148">M57*M58</f>
        <v>3787.6851550157971</v>
      </c>
      <c r="N56" s="1257">
        <f t="shared" si="148"/>
        <v>0</v>
      </c>
      <c r="O56" s="1234">
        <f>O57*O58</f>
        <v>3939.1925612164291</v>
      </c>
      <c r="P56" s="1256">
        <f t="shared" ref="P56:AU56" si="149">P57*P58</f>
        <v>3939.1925612164291</v>
      </c>
      <c r="Q56" s="1236">
        <f t="shared" si="149"/>
        <v>0</v>
      </c>
      <c r="R56" s="1234">
        <f t="shared" si="149"/>
        <v>4096.7602636650863</v>
      </c>
      <c r="S56" s="1256">
        <f t="shared" si="149"/>
        <v>4096.7602636650863</v>
      </c>
      <c r="T56" s="1257">
        <f t="shared" si="149"/>
        <v>0</v>
      </c>
      <c r="U56" s="1234">
        <f t="shared" si="149"/>
        <v>4260.6306742116903</v>
      </c>
      <c r="V56" s="1256">
        <f t="shared" si="149"/>
        <v>4260.6306742116903</v>
      </c>
      <c r="W56" s="1257">
        <f t="shared" si="149"/>
        <v>0</v>
      </c>
      <c r="X56" s="1234">
        <f t="shared" si="149"/>
        <v>4431.055901180157</v>
      </c>
      <c r="Y56" s="1256">
        <f t="shared" si="149"/>
        <v>4431.055901180157</v>
      </c>
      <c r="Z56" s="1257">
        <f t="shared" si="149"/>
        <v>0</v>
      </c>
      <c r="AA56" s="1234">
        <f t="shared" si="149"/>
        <v>4608.2981372273634</v>
      </c>
      <c r="AB56" s="1256">
        <f t="shared" si="149"/>
        <v>4608.2981372273634</v>
      </c>
      <c r="AC56" s="1257">
        <f t="shared" si="149"/>
        <v>0</v>
      </c>
      <c r="AD56" s="1234">
        <f t="shared" si="149"/>
        <v>4792.6300627164583</v>
      </c>
      <c r="AE56" s="1256">
        <f t="shared" si="149"/>
        <v>4792.6300627164583</v>
      </c>
      <c r="AF56" s="1257">
        <f t="shared" si="149"/>
        <v>0</v>
      </c>
      <c r="AG56" s="1234">
        <f t="shared" si="149"/>
        <v>4984.3352652251169</v>
      </c>
      <c r="AH56" s="1256">
        <f t="shared" si="149"/>
        <v>4984.3352652251169</v>
      </c>
      <c r="AI56" s="1257">
        <f t="shared" si="149"/>
        <v>0</v>
      </c>
      <c r="AJ56" s="1234">
        <f t="shared" si="149"/>
        <v>5183.708675834122</v>
      </c>
      <c r="AK56" s="1256">
        <f t="shared" si="149"/>
        <v>5183.708675834122</v>
      </c>
      <c r="AL56" s="1257">
        <f t="shared" si="149"/>
        <v>0</v>
      </c>
      <c r="AM56" s="1234">
        <f t="shared" si="149"/>
        <v>5391.0570228674869</v>
      </c>
      <c r="AN56" s="1256">
        <f t="shared" si="149"/>
        <v>5391.0570228674869</v>
      </c>
      <c r="AO56" s="1257">
        <f t="shared" si="149"/>
        <v>0</v>
      </c>
      <c r="AP56" s="1234">
        <f t="shared" si="149"/>
        <v>5606.6993037821867</v>
      </c>
      <c r="AQ56" s="1256">
        <f t="shared" si="149"/>
        <v>5606.6993037821867</v>
      </c>
      <c r="AR56" s="1236">
        <f t="shared" si="149"/>
        <v>0</v>
      </c>
      <c r="AS56" s="1260">
        <f t="shared" si="149"/>
        <v>5830.9672759334753</v>
      </c>
      <c r="AT56" s="1261">
        <f t="shared" si="149"/>
        <v>5830.9672759334753</v>
      </c>
      <c r="AU56" s="1262">
        <f t="shared" si="149"/>
        <v>0</v>
      </c>
      <c r="AV56" s="1077"/>
      <c r="AW56" s="1077"/>
      <c r="AX56" s="1077"/>
      <c r="AY56" s="1077"/>
      <c r="AZ56" s="1077"/>
      <c r="BA56" s="1077"/>
      <c r="BB56" s="1077"/>
      <c r="BC56" s="1077"/>
      <c r="BD56" s="1077"/>
      <c r="BE56" s="1077"/>
      <c r="BF56" s="1077"/>
      <c r="BG56" s="1077"/>
      <c r="BH56" s="1077"/>
      <c r="BI56" s="1077"/>
      <c r="BJ56" s="1077"/>
      <c r="BK56" s="1077"/>
      <c r="BL56" s="1077"/>
      <c r="BM56" s="1077"/>
      <c r="BN56" s="1077"/>
      <c r="BO56" s="1077"/>
      <c r="BP56" s="1077"/>
      <c r="BQ56" s="1077"/>
      <c r="BR56" s="1077"/>
      <c r="BS56" s="1077"/>
      <c r="BT56" s="1077"/>
      <c r="BU56" s="1077"/>
      <c r="BV56" s="1077"/>
      <c r="BW56" s="1077"/>
      <c r="BX56" s="1077"/>
      <c r="BY56" s="1077"/>
      <c r="BZ56" s="1077"/>
      <c r="CA56" s="1077"/>
      <c r="CB56" s="1077"/>
      <c r="CC56" s="1077"/>
      <c r="CD56" s="1077"/>
      <c r="CE56" s="1077"/>
      <c r="CF56" s="1077"/>
      <c r="CG56" s="1077"/>
      <c r="CH56" s="1077"/>
      <c r="CI56" s="1077"/>
      <c r="CJ56" s="1077"/>
      <c r="CK56" s="1077"/>
      <c r="CL56" s="1077"/>
      <c r="CM56" s="1077"/>
      <c r="CN56" s="1077"/>
      <c r="CO56" s="1077"/>
      <c r="CP56" s="1077"/>
      <c r="CQ56" s="1077"/>
      <c r="CR56" s="1077"/>
      <c r="CS56" s="1077"/>
      <c r="CT56" s="1077"/>
      <c r="CU56" s="1077"/>
      <c r="CV56" s="1077"/>
      <c r="CW56" s="1077"/>
      <c r="CX56" s="1077"/>
      <c r="CY56" s="1077"/>
      <c r="CZ56" s="1077"/>
      <c r="DA56" s="1077"/>
      <c r="DB56" s="1077"/>
      <c r="DC56" s="1077"/>
      <c r="DD56" s="1077"/>
      <c r="DE56" s="1077"/>
      <c r="DF56" s="1077"/>
      <c r="DG56" s="1077"/>
      <c r="DH56" s="1077"/>
      <c r="DI56" s="1077"/>
      <c r="DJ56" s="1077"/>
      <c r="DK56" s="1077"/>
      <c r="DL56" s="1077"/>
      <c r="DM56" s="1077"/>
      <c r="DN56" s="1077"/>
      <c r="DO56" s="1077"/>
      <c r="DP56" s="1077"/>
      <c r="DQ56" s="1077"/>
      <c r="DR56" s="1077"/>
      <c r="DS56" s="1077"/>
      <c r="DT56" s="1077"/>
      <c r="DU56" s="1077"/>
      <c r="DV56" s="1077"/>
      <c r="DW56" s="1077"/>
      <c r="DX56" s="1077"/>
      <c r="DY56" s="1077"/>
      <c r="DZ56" s="1077"/>
      <c r="EA56" s="1077"/>
      <c r="EB56" s="1077"/>
      <c r="EC56" s="1077"/>
      <c r="ED56" s="1077"/>
      <c r="EE56" s="1077"/>
      <c r="EF56" s="1077"/>
      <c r="EG56" s="1077"/>
      <c r="EH56" s="1077"/>
      <c r="EI56" s="1077"/>
      <c r="EJ56" s="1077"/>
      <c r="EK56" s="1077"/>
      <c r="EL56" s="1077"/>
      <c r="EM56" s="1077"/>
      <c r="EN56" s="1077"/>
      <c r="EO56" s="1077"/>
      <c r="EP56" s="1077"/>
      <c r="EQ56" s="1077"/>
      <c r="ER56" s="1077"/>
      <c r="ES56" s="1077"/>
      <c r="ET56" s="1077"/>
      <c r="EU56" s="1077"/>
      <c r="EV56" s="1077"/>
      <c r="EW56" s="1077"/>
      <c r="EX56" s="1077"/>
      <c r="EY56" s="1077"/>
      <c r="EZ56" s="1077"/>
      <c r="FA56" s="1077"/>
      <c r="FB56" s="1077"/>
      <c r="FC56" s="1077"/>
      <c r="FD56" s="1077"/>
      <c r="FE56" s="1077"/>
      <c r="FF56" s="1077"/>
      <c r="FG56" s="1077"/>
      <c r="FH56" s="1077"/>
      <c r="FI56" s="1077"/>
      <c r="FJ56" s="1077"/>
      <c r="FK56" s="1077"/>
      <c r="FL56" s="1077"/>
      <c r="FM56" s="1077"/>
      <c r="FN56" s="1077"/>
      <c r="FO56" s="1077"/>
      <c r="FP56" s="1077"/>
      <c r="FQ56" s="1077"/>
      <c r="FR56" s="1077"/>
      <c r="FS56" s="1077"/>
      <c r="FT56" s="1077"/>
      <c r="FU56" s="1077"/>
      <c r="FV56" s="1077"/>
      <c r="FW56" s="1077"/>
      <c r="FX56" s="1077"/>
      <c r="FY56" s="1077"/>
      <c r="FZ56" s="1077"/>
      <c r="GA56" s="1077"/>
      <c r="GB56" s="1077"/>
      <c r="GC56" s="1077"/>
      <c r="GD56" s="1077"/>
      <c r="GE56" s="1077"/>
      <c r="GF56" s="1077"/>
      <c r="GG56" s="1077"/>
      <c r="GH56" s="1077"/>
      <c r="GI56" s="1077"/>
      <c r="GJ56" s="1077"/>
      <c r="GK56" s="1077"/>
      <c r="GL56" s="1077"/>
      <c r="GM56" s="1077"/>
      <c r="GN56" s="1077"/>
      <c r="GO56" s="1077"/>
      <c r="GP56" s="1077"/>
      <c r="GQ56" s="1077"/>
      <c r="GR56" s="1077"/>
      <c r="GS56" s="1077"/>
      <c r="GT56" s="1077"/>
      <c r="GU56" s="1077"/>
      <c r="GV56" s="1077"/>
      <c r="GW56" s="1077"/>
      <c r="GX56" s="1077"/>
      <c r="GY56" s="1077"/>
      <c r="GZ56" s="1077"/>
      <c r="HA56" s="1077"/>
      <c r="HB56" s="1077"/>
      <c r="HC56" s="1077"/>
      <c r="HD56" s="1077"/>
      <c r="HE56" s="1077"/>
      <c r="HF56" s="1077"/>
      <c r="HG56" s="1077"/>
      <c r="HH56" s="1077"/>
      <c r="HI56" s="1077"/>
      <c r="HJ56" s="1077"/>
      <c r="HK56" s="1077"/>
      <c r="HL56" s="1077"/>
      <c r="HM56" s="1077"/>
      <c r="HN56" s="1077"/>
      <c r="HO56" s="1077"/>
      <c r="HP56" s="1077"/>
      <c r="HQ56" s="1077"/>
      <c r="HR56" s="1077"/>
      <c r="HS56" s="1077"/>
      <c r="HT56" s="1077"/>
      <c r="HU56" s="1077"/>
      <c r="HV56" s="1077"/>
      <c r="HW56" s="1077"/>
      <c r="HX56" s="1077"/>
      <c r="HY56" s="1077"/>
      <c r="HZ56" s="1077"/>
      <c r="IA56" s="1077"/>
      <c r="IB56" s="1077"/>
      <c r="IC56" s="1077"/>
      <c r="ID56" s="1077"/>
      <c r="IE56" s="1077"/>
      <c r="IF56" s="1077"/>
      <c r="IG56" s="1077"/>
      <c r="IH56" s="1077"/>
      <c r="II56" s="1077"/>
      <c r="IJ56" s="1077"/>
      <c r="IK56" s="1077"/>
      <c r="IL56" s="1077"/>
      <c r="IM56" s="1077"/>
      <c r="IN56" s="1077"/>
      <c r="IO56" s="1077"/>
      <c r="IP56" s="1077"/>
      <c r="IQ56" s="1077"/>
      <c r="IR56" s="1077"/>
      <c r="IS56" s="1077"/>
      <c r="IT56" s="1077"/>
      <c r="IU56" s="1077"/>
      <c r="IV56" s="1077"/>
      <c r="IW56" s="1077"/>
      <c r="IX56" s="1077"/>
      <c r="IY56" s="1077"/>
      <c r="IZ56" s="1077"/>
      <c r="JA56" s="1077"/>
      <c r="JB56" s="1077"/>
      <c r="JC56" s="1077"/>
      <c r="JD56" s="1077"/>
      <c r="JE56" s="1077"/>
      <c r="JF56" s="1077"/>
      <c r="JG56" s="1077"/>
      <c r="JH56" s="1077"/>
      <c r="JI56" s="1077"/>
      <c r="JJ56" s="1077"/>
      <c r="JK56" s="1077"/>
      <c r="JL56" s="1077"/>
      <c r="JM56" s="1077"/>
      <c r="JN56" s="1077"/>
      <c r="JO56" s="1077"/>
      <c r="JP56" s="1077"/>
      <c r="JQ56" s="1077"/>
      <c r="JR56" s="1077"/>
      <c r="JS56" s="1077"/>
      <c r="JT56" s="1077"/>
      <c r="JU56" s="1077"/>
      <c r="JV56" s="1077"/>
      <c r="JW56" s="1077"/>
      <c r="JX56" s="1077"/>
      <c r="JY56" s="1077"/>
      <c r="JZ56" s="1077"/>
      <c r="KA56" s="1077"/>
      <c r="KB56" s="1077"/>
      <c r="KC56" s="1077"/>
      <c r="KD56" s="1077"/>
      <c r="KE56" s="1077"/>
      <c r="KF56" s="1077"/>
      <c r="KG56" s="1077"/>
      <c r="KH56" s="1077"/>
      <c r="KI56" s="1077"/>
      <c r="KJ56" s="1077"/>
      <c r="KK56" s="1077"/>
      <c r="KL56" s="1077"/>
      <c r="KM56" s="1077"/>
      <c r="KN56" s="1077"/>
      <c r="KO56" s="1077"/>
      <c r="KP56" s="1077"/>
      <c r="KQ56" s="1077"/>
      <c r="KR56" s="1077"/>
      <c r="KS56" s="1077"/>
      <c r="KT56" s="1077"/>
      <c r="KU56" s="1077"/>
      <c r="KV56" s="1077"/>
      <c r="KW56" s="1077"/>
      <c r="KX56" s="1077"/>
      <c r="KY56" s="1077"/>
      <c r="KZ56" s="1077"/>
      <c r="LA56" s="1077"/>
      <c r="LB56" s="1077"/>
      <c r="LC56" s="1077"/>
      <c r="LD56" s="1077"/>
      <c r="LE56" s="1077"/>
      <c r="LF56" s="1077"/>
      <c r="LG56" s="1077"/>
      <c r="LH56" s="1077"/>
      <c r="LI56" s="1077"/>
      <c r="LJ56" s="1077"/>
      <c r="LK56" s="1077"/>
      <c r="LL56" s="1077"/>
      <c r="LM56" s="1077"/>
      <c r="LN56" s="1077"/>
      <c r="LO56" s="1077"/>
      <c r="LP56" s="1077"/>
      <c r="LQ56" s="1077"/>
    </row>
    <row r="57" spans="1:329" s="1263" customFormat="1" ht="18.75" customHeight="1">
      <c r="A57" s="1112"/>
      <c r="B57" s="1215" t="s">
        <v>82</v>
      </c>
      <c r="C57" s="1215" t="s">
        <v>86</v>
      </c>
      <c r="D57" s="1091">
        <v>378.024</v>
      </c>
      <c r="E57" s="1114">
        <f>D57</f>
        <v>378.024</v>
      </c>
      <c r="F57" s="1112">
        <v>483.78500000000003</v>
      </c>
      <c r="G57" s="1113">
        <f>F57</f>
        <v>483.78500000000003</v>
      </c>
      <c r="H57" s="1114"/>
      <c r="I57" s="1112">
        <f>F57</f>
        <v>483.78500000000003</v>
      </c>
      <c r="J57" s="1113">
        <f>G57</f>
        <v>483.78500000000003</v>
      </c>
      <c r="K57" s="1227"/>
      <c r="L57" s="1112">
        <f>I57+40.08</f>
        <v>523.86500000000001</v>
      </c>
      <c r="M57" s="1113">
        <f>L57</f>
        <v>523.86500000000001</v>
      </c>
      <c r="N57" s="1227">
        <f t="shared" ref="N57" si="150">K57</f>
        <v>0</v>
      </c>
      <c r="O57" s="1212">
        <f>L57</f>
        <v>523.86500000000001</v>
      </c>
      <c r="P57" s="1114">
        <f t="shared" ref="P57:Q57" si="151">M57</f>
        <v>523.86500000000001</v>
      </c>
      <c r="Q57" s="1114">
        <f t="shared" si="151"/>
        <v>0</v>
      </c>
      <c r="R57" s="1212">
        <f>O57</f>
        <v>523.86500000000001</v>
      </c>
      <c r="S57" s="1114">
        <f t="shared" ref="S57:T57" si="152">P57</f>
        <v>523.86500000000001</v>
      </c>
      <c r="T57" s="1227">
        <f t="shared" si="152"/>
        <v>0</v>
      </c>
      <c r="U57" s="1212">
        <f>R57</f>
        <v>523.86500000000001</v>
      </c>
      <c r="V57" s="1114">
        <f t="shared" ref="V57:W57" si="153">S57</f>
        <v>523.86500000000001</v>
      </c>
      <c r="W57" s="1227">
        <f t="shared" si="153"/>
        <v>0</v>
      </c>
      <c r="X57" s="1212">
        <f>U57</f>
        <v>523.86500000000001</v>
      </c>
      <c r="Y57" s="1114">
        <f t="shared" ref="Y57:Z57" si="154">V57</f>
        <v>523.86500000000001</v>
      </c>
      <c r="Z57" s="1227">
        <f t="shared" si="154"/>
        <v>0</v>
      </c>
      <c r="AA57" s="1212">
        <f>X57</f>
        <v>523.86500000000001</v>
      </c>
      <c r="AB57" s="1114">
        <f t="shared" ref="AB57:AC57" si="155">Y57</f>
        <v>523.86500000000001</v>
      </c>
      <c r="AC57" s="1227">
        <f t="shared" si="155"/>
        <v>0</v>
      </c>
      <c r="AD57" s="1212">
        <f>AA57</f>
        <v>523.86500000000001</v>
      </c>
      <c r="AE57" s="1114">
        <f t="shared" ref="AE57:AF57" si="156">AB57</f>
        <v>523.86500000000001</v>
      </c>
      <c r="AF57" s="1227">
        <f t="shared" si="156"/>
        <v>0</v>
      </c>
      <c r="AG57" s="1212">
        <f>AD57</f>
        <v>523.86500000000001</v>
      </c>
      <c r="AH57" s="1114">
        <f t="shared" ref="AH57:AI57" si="157">AE57</f>
        <v>523.86500000000001</v>
      </c>
      <c r="AI57" s="1227">
        <f t="shared" si="157"/>
        <v>0</v>
      </c>
      <c r="AJ57" s="1212">
        <f>AG57</f>
        <v>523.86500000000001</v>
      </c>
      <c r="AK57" s="1114">
        <f t="shared" ref="AK57:AL57" si="158">AH57</f>
        <v>523.86500000000001</v>
      </c>
      <c r="AL57" s="1227">
        <f t="shared" si="158"/>
        <v>0</v>
      </c>
      <c r="AM57" s="1112">
        <f>AJ57</f>
        <v>523.86500000000001</v>
      </c>
      <c r="AN57" s="1113">
        <f t="shared" ref="AN57:AO57" si="159">AK57</f>
        <v>523.86500000000001</v>
      </c>
      <c r="AO57" s="1227">
        <f t="shared" si="159"/>
        <v>0</v>
      </c>
      <c r="AP57" s="1112">
        <f>AM57</f>
        <v>523.86500000000001</v>
      </c>
      <c r="AQ57" s="1113">
        <f t="shared" ref="AQ57:AR57" si="160">AN57</f>
        <v>523.86500000000001</v>
      </c>
      <c r="AR57" s="1114">
        <f t="shared" si="160"/>
        <v>0</v>
      </c>
      <c r="AS57" s="1231">
        <f>AP57</f>
        <v>523.86500000000001</v>
      </c>
      <c r="AT57" s="1232">
        <f t="shared" ref="AT57:AU57" si="161">AQ57</f>
        <v>523.86500000000001</v>
      </c>
      <c r="AU57" s="1233">
        <f t="shared" si="161"/>
        <v>0</v>
      </c>
      <c r="AV57" s="1072"/>
      <c r="AW57" s="1072"/>
      <c r="AX57" s="1072"/>
      <c r="AY57" s="1072"/>
      <c r="AZ57" s="1072"/>
      <c r="BA57" s="1072"/>
      <c r="BB57" s="1072"/>
      <c r="BC57" s="1072"/>
      <c r="BD57" s="1072"/>
      <c r="BE57" s="1072"/>
      <c r="BF57" s="1072"/>
      <c r="BG57" s="1072"/>
      <c r="BH57" s="1072"/>
      <c r="BI57" s="1072"/>
      <c r="BJ57" s="1072"/>
      <c r="BK57" s="1072"/>
      <c r="BL57" s="1072"/>
      <c r="BM57" s="1072"/>
      <c r="BN57" s="1072"/>
      <c r="BO57" s="1072"/>
      <c r="BP57" s="1072"/>
      <c r="BQ57" s="1072"/>
      <c r="BR57" s="1072"/>
      <c r="BS57" s="1072"/>
      <c r="BT57" s="1072"/>
      <c r="BU57" s="1072"/>
      <c r="BV57" s="1072"/>
      <c r="BW57" s="1072"/>
      <c r="BX57" s="1072"/>
      <c r="BY57" s="1072"/>
      <c r="BZ57" s="1072"/>
      <c r="CA57" s="1072"/>
      <c r="CB57" s="1072"/>
      <c r="CC57" s="1072"/>
      <c r="CD57" s="1072"/>
      <c r="CE57" s="1072"/>
      <c r="CF57" s="1072"/>
      <c r="CG57" s="1072"/>
      <c r="CH57" s="1072"/>
      <c r="CI57" s="1072"/>
      <c r="CJ57" s="1072"/>
      <c r="CK57" s="1072"/>
      <c r="CL57" s="1072"/>
      <c r="CM57" s="1072"/>
      <c r="CN57" s="1072"/>
      <c r="CO57" s="1072"/>
      <c r="CP57" s="1072"/>
      <c r="CQ57" s="1072"/>
      <c r="CR57" s="1072"/>
      <c r="CS57" s="1072"/>
      <c r="CT57" s="1072"/>
      <c r="CU57" s="1072"/>
      <c r="CV57" s="1072"/>
      <c r="CW57" s="1072"/>
      <c r="CX57" s="1072"/>
      <c r="CY57" s="1072"/>
      <c r="CZ57" s="1072"/>
      <c r="DA57" s="1072"/>
      <c r="DB57" s="1072"/>
      <c r="DC57" s="1072"/>
      <c r="DD57" s="1072"/>
      <c r="DE57" s="1072"/>
      <c r="DF57" s="1072"/>
      <c r="DG57" s="1072"/>
      <c r="DH57" s="1072"/>
      <c r="DI57" s="1072"/>
      <c r="DJ57" s="1072"/>
      <c r="DK57" s="1072"/>
      <c r="DL57" s="1072"/>
      <c r="DM57" s="1072"/>
      <c r="DN57" s="1072"/>
      <c r="DO57" s="1072"/>
      <c r="DP57" s="1072"/>
      <c r="DQ57" s="1072"/>
      <c r="DR57" s="1072"/>
      <c r="DS57" s="1072"/>
      <c r="DT57" s="1072"/>
      <c r="DU57" s="1072"/>
      <c r="DV57" s="1072"/>
      <c r="DW57" s="1072"/>
      <c r="DX57" s="1072"/>
      <c r="DY57" s="1072"/>
      <c r="DZ57" s="1072"/>
      <c r="EA57" s="1072"/>
      <c r="EB57" s="1072"/>
      <c r="EC57" s="1072"/>
      <c r="ED57" s="1072"/>
      <c r="EE57" s="1072"/>
      <c r="EF57" s="1072"/>
      <c r="EG57" s="1072"/>
      <c r="EH57" s="1072"/>
      <c r="EI57" s="1072"/>
      <c r="EJ57" s="1072"/>
      <c r="EK57" s="1072"/>
      <c r="EL57" s="1072"/>
      <c r="EM57" s="1072"/>
      <c r="EN57" s="1072"/>
      <c r="EO57" s="1072"/>
      <c r="EP57" s="1072"/>
      <c r="EQ57" s="1072"/>
      <c r="ER57" s="1072"/>
      <c r="ES57" s="1072"/>
      <c r="ET57" s="1072"/>
      <c r="EU57" s="1072"/>
      <c r="EV57" s="1072"/>
      <c r="EW57" s="1072"/>
      <c r="EX57" s="1072"/>
      <c r="EY57" s="1072"/>
      <c r="EZ57" s="1072"/>
      <c r="FA57" s="1072"/>
      <c r="FB57" s="1072"/>
      <c r="FC57" s="1072"/>
      <c r="FD57" s="1072"/>
      <c r="FE57" s="1072"/>
      <c r="FF57" s="1072"/>
      <c r="FG57" s="1072"/>
      <c r="FH57" s="1072"/>
      <c r="FI57" s="1072"/>
      <c r="FJ57" s="1072"/>
      <c r="FK57" s="1072"/>
      <c r="FL57" s="1072"/>
      <c r="FM57" s="1072"/>
      <c r="FN57" s="1072"/>
      <c r="FO57" s="1072"/>
      <c r="FP57" s="1072"/>
      <c r="FQ57" s="1072"/>
      <c r="FR57" s="1072"/>
      <c r="FS57" s="1072"/>
      <c r="FT57" s="1072"/>
      <c r="FU57" s="1072"/>
      <c r="FV57" s="1072"/>
      <c r="FW57" s="1072"/>
      <c r="FX57" s="1072"/>
      <c r="FY57" s="1072"/>
      <c r="FZ57" s="1072"/>
      <c r="GA57" s="1072"/>
      <c r="GB57" s="1072"/>
      <c r="GC57" s="1072"/>
      <c r="GD57" s="1072"/>
      <c r="GE57" s="1072"/>
      <c r="GF57" s="1072"/>
      <c r="GG57" s="1072"/>
      <c r="GH57" s="1072"/>
      <c r="GI57" s="1072"/>
      <c r="GJ57" s="1072"/>
      <c r="GK57" s="1072"/>
      <c r="GL57" s="1072"/>
      <c r="GM57" s="1072"/>
      <c r="GN57" s="1072"/>
      <c r="GO57" s="1072"/>
      <c r="GP57" s="1072"/>
      <c r="GQ57" s="1072"/>
      <c r="GR57" s="1072"/>
      <c r="GS57" s="1072"/>
      <c r="GT57" s="1072"/>
      <c r="GU57" s="1072"/>
      <c r="GV57" s="1072"/>
      <c r="GW57" s="1072"/>
      <c r="GX57" s="1072"/>
      <c r="GY57" s="1072"/>
      <c r="GZ57" s="1072"/>
      <c r="HA57" s="1072"/>
      <c r="HB57" s="1072"/>
      <c r="HC57" s="1072"/>
      <c r="HD57" s="1072"/>
      <c r="HE57" s="1072"/>
      <c r="HF57" s="1072"/>
      <c r="HG57" s="1072"/>
      <c r="HH57" s="1072"/>
      <c r="HI57" s="1072"/>
      <c r="HJ57" s="1072"/>
      <c r="HK57" s="1072"/>
      <c r="HL57" s="1072"/>
      <c r="HM57" s="1072"/>
      <c r="HN57" s="1072"/>
      <c r="HO57" s="1072"/>
      <c r="HP57" s="1072"/>
      <c r="HQ57" s="1072"/>
      <c r="HR57" s="1072"/>
      <c r="HS57" s="1072"/>
      <c r="HT57" s="1072"/>
      <c r="HU57" s="1072"/>
      <c r="HV57" s="1072"/>
      <c r="HW57" s="1072"/>
      <c r="HX57" s="1072"/>
      <c r="HY57" s="1072"/>
      <c r="HZ57" s="1072"/>
      <c r="IA57" s="1072"/>
      <c r="IB57" s="1072"/>
      <c r="IC57" s="1072"/>
      <c r="ID57" s="1072"/>
      <c r="IE57" s="1072"/>
      <c r="IF57" s="1072"/>
      <c r="IG57" s="1072"/>
      <c r="IH57" s="1072"/>
      <c r="II57" s="1072"/>
      <c r="IJ57" s="1072"/>
      <c r="IK57" s="1072"/>
      <c r="IL57" s="1072"/>
      <c r="IM57" s="1072"/>
      <c r="IN57" s="1072"/>
      <c r="IO57" s="1072"/>
      <c r="IP57" s="1072"/>
      <c r="IQ57" s="1072"/>
      <c r="IR57" s="1072"/>
      <c r="IS57" s="1072"/>
      <c r="IT57" s="1072"/>
      <c r="IU57" s="1072"/>
      <c r="IV57" s="1072"/>
      <c r="IW57" s="1072"/>
      <c r="IX57" s="1072"/>
      <c r="IY57" s="1072"/>
      <c r="IZ57" s="1072"/>
      <c r="JA57" s="1072"/>
      <c r="JB57" s="1072"/>
      <c r="JC57" s="1072"/>
      <c r="JD57" s="1072"/>
      <c r="JE57" s="1072"/>
      <c r="JF57" s="1072"/>
      <c r="JG57" s="1072"/>
      <c r="JH57" s="1072"/>
      <c r="JI57" s="1072"/>
      <c r="JJ57" s="1072"/>
      <c r="JK57" s="1072"/>
      <c r="JL57" s="1072"/>
      <c r="JM57" s="1072"/>
      <c r="JN57" s="1072"/>
      <c r="JO57" s="1072"/>
      <c r="JP57" s="1072"/>
      <c r="JQ57" s="1072"/>
      <c r="JR57" s="1072"/>
      <c r="JS57" s="1072"/>
      <c r="JT57" s="1072"/>
      <c r="JU57" s="1072"/>
      <c r="JV57" s="1072"/>
      <c r="JW57" s="1072"/>
      <c r="JX57" s="1072"/>
      <c r="JY57" s="1072"/>
      <c r="JZ57" s="1072"/>
      <c r="KA57" s="1072"/>
      <c r="KB57" s="1072"/>
      <c r="KC57" s="1072"/>
      <c r="KD57" s="1072"/>
      <c r="KE57" s="1072"/>
      <c r="KF57" s="1072"/>
      <c r="KG57" s="1072"/>
      <c r="KH57" s="1072"/>
      <c r="KI57" s="1072"/>
      <c r="KJ57" s="1072"/>
      <c r="KK57" s="1072"/>
      <c r="KL57" s="1072"/>
      <c r="KM57" s="1072"/>
      <c r="KN57" s="1072"/>
      <c r="KO57" s="1072"/>
      <c r="KP57" s="1072"/>
      <c r="KQ57" s="1072"/>
      <c r="KR57" s="1072"/>
      <c r="KS57" s="1072"/>
      <c r="KT57" s="1072"/>
      <c r="KU57" s="1072"/>
      <c r="KV57" s="1072"/>
      <c r="KW57" s="1072"/>
      <c r="KX57" s="1072"/>
      <c r="KY57" s="1072"/>
      <c r="KZ57" s="1072"/>
      <c r="LA57" s="1072"/>
      <c r="LB57" s="1072"/>
      <c r="LC57" s="1072"/>
      <c r="LD57" s="1072"/>
      <c r="LE57" s="1072"/>
      <c r="LF57" s="1072"/>
      <c r="LG57" s="1072"/>
      <c r="LH57" s="1072"/>
      <c r="LI57" s="1072"/>
      <c r="LJ57" s="1072"/>
      <c r="LK57" s="1072"/>
      <c r="LL57" s="1072"/>
      <c r="LM57" s="1072"/>
      <c r="LN57" s="1072"/>
      <c r="LO57" s="1072"/>
      <c r="LP57" s="1072"/>
      <c r="LQ57" s="1072"/>
    </row>
    <row r="58" spans="1:329" s="1263" customFormat="1" ht="18" customHeight="1">
      <c r="A58" s="1112"/>
      <c r="B58" s="1215" t="s">
        <v>87</v>
      </c>
      <c r="C58" s="1215" t="s">
        <v>88</v>
      </c>
      <c r="D58" s="1091">
        <f>4.78*1.048</f>
        <v>5.0094400000000006</v>
      </c>
      <c r="E58" s="1094">
        <f>D58/1.2</f>
        <v>4.1745333333333337</v>
      </c>
      <c r="F58" s="1297">
        <v>6.6847906293128201</v>
      </c>
      <c r="G58" s="1091">
        <f>F58</f>
        <v>6.6847906293128201</v>
      </c>
      <c r="H58" s="1298"/>
      <c r="I58" s="1090">
        <f>F58*I145</f>
        <v>6.9521822544853329</v>
      </c>
      <c r="J58" s="1091">
        <f>G58*J145</f>
        <v>6.9521822544853329</v>
      </c>
      <c r="K58" s="1092">
        <f t="shared" ref="K58" si="162">H58*K145</f>
        <v>0</v>
      </c>
      <c r="L58" s="1090">
        <f>I58*L145</f>
        <v>7.230269544664746</v>
      </c>
      <c r="M58" s="1091">
        <f>J58*M145</f>
        <v>7.230269544664746</v>
      </c>
      <c r="N58" s="1092">
        <f t="shared" ref="N58" si="163">K58*N145</f>
        <v>0</v>
      </c>
      <c r="O58" s="1093">
        <f>L58*O145</f>
        <v>7.5194803264513359</v>
      </c>
      <c r="P58" s="1094">
        <f>M58*P145</f>
        <v>7.5194803264513359</v>
      </c>
      <c r="Q58" s="1094">
        <f t="shared" ref="Q58" si="164">N58*Q145</f>
        <v>0</v>
      </c>
      <c r="R58" s="1093">
        <f>O58*R145</f>
        <v>7.8202595395093892</v>
      </c>
      <c r="S58" s="1094">
        <f>P58*S145</f>
        <v>7.8202595395093892</v>
      </c>
      <c r="T58" s="1092">
        <f t="shared" ref="T58" si="165">Q58*T145</f>
        <v>0</v>
      </c>
      <c r="U58" s="1093">
        <f>R58*U145</f>
        <v>8.1330699210897652</v>
      </c>
      <c r="V58" s="1094">
        <f>S58*V145</f>
        <v>8.1330699210897652</v>
      </c>
      <c r="W58" s="1092">
        <f t="shared" ref="W58" si="166">T58*W145</f>
        <v>0</v>
      </c>
      <c r="X58" s="1093">
        <f>U58*X145</f>
        <v>8.4583927179333553</v>
      </c>
      <c r="Y58" s="1094">
        <f>V58*Y145</f>
        <v>8.4583927179333553</v>
      </c>
      <c r="Z58" s="1092">
        <f t="shared" ref="Z58" si="167">W58*Z145</f>
        <v>0</v>
      </c>
      <c r="AA58" s="1093">
        <f>X58*AA145</f>
        <v>8.7967284266506898</v>
      </c>
      <c r="AB58" s="1094">
        <f>Y58*AB145</f>
        <v>8.7967284266506898</v>
      </c>
      <c r="AC58" s="1092">
        <f t="shared" ref="AC58" si="168">Z58*AC145</f>
        <v>0</v>
      </c>
      <c r="AD58" s="1093">
        <f>AA58*AD145</f>
        <v>9.1485975637167183</v>
      </c>
      <c r="AE58" s="1094">
        <f>AB58*AE145</f>
        <v>9.1485975637167183</v>
      </c>
      <c r="AF58" s="1092">
        <f t="shared" ref="AF58" si="169">AC58*AF145</f>
        <v>0</v>
      </c>
      <c r="AG58" s="1093">
        <f>AD58*AG145</f>
        <v>9.5145414662653867</v>
      </c>
      <c r="AH58" s="1094">
        <f>AE58*AH145</f>
        <v>9.5145414662653867</v>
      </c>
      <c r="AI58" s="1092">
        <f t="shared" ref="AI58" si="170">AF58*AI145</f>
        <v>0</v>
      </c>
      <c r="AJ58" s="1093">
        <f>AG58*AJ145</f>
        <v>9.8951231249160028</v>
      </c>
      <c r="AK58" s="1094">
        <f>AH58*AK145</f>
        <v>9.8951231249160028</v>
      </c>
      <c r="AL58" s="1092">
        <f t="shared" ref="AL58" si="171">AI58*AL145</f>
        <v>0</v>
      </c>
      <c r="AM58" s="1090">
        <f>AJ58*AM145</f>
        <v>10.290928049912644</v>
      </c>
      <c r="AN58" s="1091">
        <f>AK58*AN145</f>
        <v>10.290928049912644</v>
      </c>
      <c r="AO58" s="1092">
        <f t="shared" ref="AO58" si="172">AL58*AO145</f>
        <v>0</v>
      </c>
      <c r="AP58" s="1090">
        <f>AM58*AP145</f>
        <v>10.70256517190915</v>
      </c>
      <c r="AQ58" s="1091">
        <f>AN58*AQ145</f>
        <v>10.70256517190915</v>
      </c>
      <c r="AR58" s="1094">
        <f t="shared" ref="AR58" si="173">AO58*AR145</f>
        <v>0</v>
      </c>
      <c r="AS58" s="1106">
        <f>AP58*AS145</f>
        <v>11.130667778785517</v>
      </c>
      <c r="AT58" s="1107">
        <f>AQ58*AT145</f>
        <v>11.130667778785517</v>
      </c>
      <c r="AU58" s="1108">
        <f t="shared" ref="AU58" si="174">AR58*AU145</f>
        <v>0</v>
      </c>
      <c r="AV58" s="1072"/>
      <c r="AW58" s="1072"/>
      <c r="AX58" s="1072"/>
      <c r="AY58" s="1072"/>
      <c r="AZ58" s="1072"/>
      <c r="BA58" s="1072"/>
      <c r="BB58" s="1072"/>
      <c r="BC58" s="1072"/>
      <c r="BD58" s="1072"/>
      <c r="BE58" s="1072"/>
      <c r="BF58" s="1072"/>
      <c r="BG58" s="1072"/>
      <c r="BH58" s="1072"/>
      <c r="BI58" s="1072"/>
      <c r="BJ58" s="1072"/>
      <c r="BK58" s="1072"/>
      <c r="BL58" s="1072"/>
      <c r="BM58" s="1072"/>
      <c r="BN58" s="1072"/>
      <c r="BO58" s="1072"/>
      <c r="BP58" s="1072"/>
      <c r="BQ58" s="1072"/>
      <c r="BR58" s="1072"/>
      <c r="BS58" s="1072"/>
      <c r="BT58" s="1072"/>
      <c r="BU58" s="1072"/>
      <c r="BV58" s="1072"/>
      <c r="BW58" s="1072"/>
      <c r="BX58" s="1072"/>
      <c r="BY58" s="1072"/>
      <c r="BZ58" s="1072"/>
      <c r="CA58" s="1072"/>
      <c r="CB58" s="1072"/>
      <c r="CC58" s="1072"/>
      <c r="CD58" s="1072"/>
      <c r="CE58" s="1072"/>
      <c r="CF58" s="1072"/>
      <c r="CG58" s="1072"/>
      <c r="CH58" s="1072"/>
      <c r="CI58" s="1072"/>
      <c r="CJ58" s="1072"/>
      <c r="CK58" s="1072"/>
      <c r="CL58" s="1072"/>
      <c r="CM58" s="1072"/>
      <c r="CN58" s="1072"/>
      <c r="CO58" s="1072"/>
      <c r="CP58" s="1072"/>
      <c r="CQ58" s="1072"/>
      <c r="CR58" s="1072"/>
      <c r="CS58" s="1072"/>
      <c r="CT58" s="1072"/>
      <c r="CU58" s="1072"/>
      <c r="CV58" s="1072"/>
      <c r="CW58" s="1072"/>
      <c r="CX58" s="1072"/>
      <c r="CY58" s="1072"/>
      <c r="CZ58" s="1072"/>
      <c r="DA58" s="1072"/>
      <c r="DB58" s="1072"/>
      <c r="DC58" s="1072"/>
      <c r="DD58" s="1072"/>
      <c r="DE58" s="1072"/>
      <c r="DF58" s="1072"/>
      <c r="DG58" s="1072"/>
      <c r="DH58" s="1072"/>
      <c r="DI58" s="1072"/>
      <c r="DJ58" s="1072"/>
      <c r="DK58" s="1072"/>
      <c r="DL58" s="1072"/>
      <c r="DM58" s="1072"/>
      <c r="DN58" s="1072"/>
      <c r="DO58" s="1072"/>
      <c r="DP58" s="1072"/>
      <c r="DQ58" s="1072"/>
      <c r="DR58" s="1072"/>
      <c r="DS58" s="1072"/>
      <c r="DT58" s="1072"/>
      <c r="DU58" s="1072"/>
      <c r="DV58" s="1072"/>
      <c r="DW58" s="1072"/>
      <c r="DX58" s="1072"/>
      <c r="DY58" s="1072"/>
      <c r="DZ58" s="1072"/>
      <c r="EA58" s="1072"/>
      <c r="EB58" s="1072"/>
      <c r="EC58" s="1072"/>
      <c r="ED58" s="1072"/>
      <c r="EE58" s="1072"/>
      <c r="EF58" s="1072"/>
      <c r="EG58" s="1072"/>
      <c r="EH58" s="1072"/>
      <c r="EI58" s="1072"/>
      <c r="EJ58" s="1072"/>
      <c r="EK58" s="1072"/>
      <c r="EL58" s="1072"/>
      <c r="EM58" s="1072"/>
      <c r="EN58" s="1072"/>
      <c r="EO58" s="1072"/>
      <c r="EP58" s="1072"/>
      <c r="EQ58" s="1072"/>
      <c r="ER58" s="1072"/>
      <c r="ES58" s="1072"/>
      <c r="ET58" s="1072"/>
      <c r="EU58" s="1072"/>
      <c r="EV58" s="1072"/>
      <c r="EW58" s="1072"/>
      <c r="EX58" s="1072"/>
      <c r="EY58" s="1072"/>
      <c r="EZ58" s="1072"/>
      <c r="FA58" s="1072"/>
      <c r="FB58" s="1072"/>
      <c r="FC58" s="1072"/>
      <c r="FD58" s="1072"/>
      <c r="FE58" s="1072"/>
      <c r="FF58" s="1072"/>
      <c r="FG58" s="1072"/>
      <c r="FH58" s="1072"/>
      <c r="FI58" s="1072"/>
      <c r="FJ58" s="1072"/>
      <c r="FK58" s="1072"/>
      <c r="FL58" s="1072"/>
      <c r="FM58" s="1072"/>
      <c r="FN58" s="1072"/>
      <c r="FO58" s="1072"/>
      <c r="FP58" s="1072"/>
      <c r="FQ58" s="1072"/>
      <c r="FR58" s="1072"/>
      <c r="FS58" s="1072"/>
      <c r="FT58" s="1072"/>
      <c r="FU58" s="1072"/>
      <c r="FV58" s="1072"/>
      <c r="FW58" s="1072"/>
      <c r="FX58" s="1072"/>
      <c r="FY58" s="1072"/>
      <c r="FZ58" s="1072"/>
      <c r="GA58" s="1072"/>
      <c r="GB58" s="1072"/>
      <c r="GC58" s="1072"/>
      <c r="GD58" s="1072"/>
      <c r="GE58" s="1072"/>
      <c r="GF58" s="1072"/>
      <c r="GG58" s="1072"/>
      <c r="GH58" s="1072"/>
      <c r="GI58" s="1072"/>
      <c r="GJ58" s="1072"/>
      <c r="GK58" s="1072"/>
      <c r="GL58" s="1072"/>
      <c r="GM58" s="1072"/>
      <c r="GN58" s="1072"/>
      <c r="GO58" s="1072"/>
      <c r="GP58" s="1072"/>
      <c r="GQ58" s="1072"/>
      <c r="GR58" s="1072"/>
      <c r="GS58" s="1072"/>
      <c r="GT58" s="1072"/>
      <c r="GU58" s="1072"/>
      <c r="GV58" s="1072"/>
      <c r="GW58" s="1072"/>
      <c r="GX58" s="1072"/>
      <c r="GY58" s="1072"/>
      <c r="GZ58" s="1072"/>
      <c r="HA58" s="1072"/>
      <c r="HB58" s="1072"/>
      <c r="HC58" s="1072"/>
      <c r="HD58" s="1072"/>
      <c r="HE58" s="1072"/>
      <c r="HF58" s="1072"/>
      <c r="HG58" s="1072"/>
      <c r="HH58" s="1072"/>
      <c r="HI58" s="1072"/>
      <c r="HJ58" s="1072"/>
      <c r="HK58" s="1072"/>
      <c r="HL58" s="1072"/>
      <c r="HM58" s="1072"/>
      <c r="HN58" s="1072"/>
      <c r="HO58" s="1072"/>
      <c r="HP58" s="1072"/>
      <c r="HQ58" s="1072"/>
      <c r="HR58" s="1072"/>
      <c r="HS58" s="1072"/>
      <c r="HT58" s="1072"/>
      <c r="HU58" s="1072"/>
      <c r="HV58" s="1072"/>
      <c r="HW58" s="1072"/>
      <c r="HX58" s="1072"/>
      <c r="HY58" s="1072"/>
      <c r="HZ58" s="1072"/>
      <c r="IA58" s="1072"/>
      <c r="IB58" s="1072"/>
      <c r="IC58" s="1072"/>
      <c r="ID58" s="1072"/>
      <c r="IE58" s="1072"/>
      <c r="IF58" s="1072"/>
      <c r="IG58" s="1072"/>
      <c r="IH58" s="1072"/>
      <c r="II58" s="1072"/>
      <c r="IJ58" s="1072"/>
      <c r="IK58" s="1072"/>
      <c r="IL58" s="1072"/>
      <c r="IM58" s="1072"/>
      <c r="IN58" s="1072"/>
      <c r="IO58" s="1072"/>
      <c r="IP58" s="1072"/>
      <c r="IQ58" s="1072"/>
      <c r="IR58" s="1072"/>
      <c r="IS58" s="1072"/>
      <c r="IT58" s="1072"/>
      <c r="IU58" s="1072"/>
      <c r="IV58" s="1072"/>
      <c r="IW58" s="1072"/>
      <c r="IX58" s="1072"/>
      <c r="IY58" s="1072"/>
      <c r="IZ58" s="1072"/>
      <c r="JA58" s="1072"/>
      <c r="JB58" s="1072"/>
      <c r="JC58" s="1072"/>
      <c r="JD58" s="1072"/>
      <c r="JE58" s="1072"/>
      <c r="JF58" s="1072"/>
      <c r="JG58" s="1072"/>
      <c r="JH58" s="1072"/>
      <c r="JI58" s="1072"/>
      <c r="JJ58" s="1072"/>
      <c r="JK58" s="1072"/>
      <c r="JL58" s="1072"/>
      <c r="JM58" s="1072"/>
      <c r="JN58" s="1072"/>
      <c r="JO58" s="1072"/>
      <c r="JP58" s="1072"/>
      <c r="JQ58" s="1072"/>
      <c r="JR58" s="1072"/>
      <c r="JS58" s="1072"/>
      <c r="JT58" s="1072"/>
      <c r="JU58" s="1072"/>
      <c r="JV58" s="1072"/>
      <c r="JW58" s="1072"/>
      <c r="JX58" s="1072"/>
      <c r="JY58" s="1072"/>
      <c r="JZ58" s="1072"/>
      <c r="KA58" s="1072"/>
      <c r="KB58" s="1072"/>
      <c r="KC58" s="1072"/>
      <c r="KD58" s="1072"/>
      <c r="KE58" s="1072"/>
      <c r="KF58" s="1072"/>
      <c r="KG58" s="1072"/>
      <c r="KH58" s="1072"/>
      <c r="KI58" s="1072"/>
      <c r="KJ58" s="1072"/>
      <c r="KK58" s="1072"/>
      <c r="KL58" s="1072"/>
      <c r="KM58" s="1072"/>
      <c r="KN58" s="1072"/>
      <c r="KO58" s="1072"/>
      <c r="KP58" s="1072"/>
      <c r="KQ58" s="1072"/>
      <c r="KR58" s="1072"/>
      <c r="KS58" s="1072"/>
      <c r="KT58" s="1072"/>
      <c r="KU58" s="1072"/>
      <c r="KV58" s="1072"/>
      <c r="KW58" s="1072"/>
      <c r="KX58" s="1072"/>
      <c r="KY58" s="1072"/>
      <c r="KZ58" s="1072"/>
      <c r="LA58" s="1072"/>
      <c r="LB58" s="1072"/>
      <c r="LC58" s="1072"/>
      <c r="LD58" s="1072"/>
      <c r="LE58" s="1072"/>
      <c r="LF58" s="1072"/>
      <c r="LG58" s="1072"/>
      <c r="LH58" s="1072"/>
      <c r="LI58" s="1072"/>
      <c r="LJ58" s="1072"/>
      <c r="LK58" s="1072"/>
      <c r="LL58" s="1072"/>
      <c r="LM58" s="1072"/>
      <c r="LN58" s="1072"/>
      <c r="LO58" s="1072"/>
      <c r="LP58" s="1072"/>
      <c r="LQ58" s="1072"/>
    </row>
    <row r="59" spans="1:329" s="1252" customFormat="1" ht="20.25" customHeight="1">
      <c r="A59" s="1234" t="s">
        <v>89</v>
      </c>
      <c r="B59" s="1235" t="s">
        <v>90</v>
      </c>
      <c r="C59" s="1235" t="s">
        <v>91</v>
      </c>
      <c r="D59" s="1256">
        <f>(D60*D27*D61+D60*D28*D62)/1000+12.86</f>
        <v>297.48071184160005</v>
      </c>
      <c r="E59" s="1236">
        <f>(E60*E27*E61+E60*E28*E62)/1000+12.86</f>
        <v>250.0439265346667</v>
      </c>
      <c r="F59" s="1234">
        <f>G59+H59</f>
        <v>335.55960218631787</v>
      </c>
      <c r="G59" s="1256"/>
      <c r="H59" s="1236">
        <v>335.55960218631787</v>
      </c>
      <c r="I59" s="1234">
        <f>(I60*I27*I61+I60*I28*I62)/1000</f>
        <v>345.27028270035908</v>
      </c>
      <c r="J59" s="1256">
        <f t="shared" ref="J59:K59" si="175">(J60*J27*J61+J60*J28*J62)/1000</f>
        <v>0</v>
      </c>
      <c r="K59" s="1257">
        <f t="shared" si="175"/>
        <v>345.27028270035908</v>
      </c>
      <c r="L59" s="1234">
        <f>(L60*L27*L61+L60*L28*L62)/1000</f>
        <v>561.48886603249241</v>
      </c>
      <c r="M59" s="1256">
        <f t="shared" ref="M59:N59" si="176">(M60*M27*M61+M60*M28*M62)/1000</f>
        <v>0</v>
      </c>
      <c r="N59" s="1257">
        <f t="shared" si="176"/>
        <v>561.48886603249241</v>
      </c>
      <c r="O59" s="1253">
        <f>(O60*O27*O61+O60*O28*O62)/1000</f>
        <v>583.94842067379216</v>
      </c>
      <c r="P59" s="1236">
        <f t="shared" ref="P59:Q59" si="177">(P60*P27*P61+P60*P28*P62)/1000</f>
        <v>0</v>
      </c>
      <c r="Q59" s="1236">
        <f t="shared" si="177"/>
        <v>583.94842067379216</v>
      </c>
      <c r="R59" s="1253">
        <f>(R60*R27*R61+R60*R28*R62)/1000</f>
        <v>607.30635750074384</v>
      </c>
      <c r="S59" s="1236">
        <f t="shared" ref="S59:T59" si="178">(S60*S27*S61+S60*S28*S62)/1000</f>
        <v>0</v>
      </c>
      <c r="T59" s="1257">
        <f t="shared" si="178"/>
        <v>607.30635750074384</v>
      </c>
      <c r="U59" s="1253">
        <f>(U60*U27*U61+U60*U28*U62)/1000</f>
        <v>631.59861180077348</v>
      </c>
      <c r="V59" s="1236">
        <f t="shared" ref="V59:W59" si="179">(V60*V27*V61+V60*V28*V62)/1000</f>
        <v>0</v>
      </c>
      <c r="W59" s="1257">
        <f t="shared" si="179"/>
        <v>631.59861180077348</v>
      </c>
      <c r="X59" s="1253">
        <f>(X60*X27*X61+X60*X28*X62)/1000</f>
        <v>656.86255627280445</v>
      </c>
      <c r="Y59" s="1236">
        <f t="shared" ref="Y59:Z59" si="180">(Y60*Y27*Y61+Y60*Y28*Y62)/1000</f>
        <v>0</v>
      </c>
      <c r="Z59" s="1257">
        <f t="shared" si="180"/>
        <v>656.86255627280445</v>
      </c>
      <c r="AA59" s="1253">
        <f>(AA60*AA27*AA61+AA60*AA28*AA62)/1000</f>
        <v>683.13705852371675</v>
      </c>
      <c r="AB59" s="1236">
        <f t="shared" ref="AB59:AC59" si="181">(AB60*AB27*AB61+AB60*AB28*AB62)/1000</f>
        <v>0</v>
      </c>
      <c r="AC59" s="1257">
        <f t="shared" si="181"/>
        <v>683.13705852371675</v>
      </c>
      <c r="AD59" s="1253">
        <f>(AD60*AD27*AD61+AD60*AD28*AD62)/1000</f>
        <v>710.46254086466547</v>
      </c>
      <c r="AE59" s="1236">
        <f t="shared" ref="AE59:AF59" si="182">(AE60*AE27*AE61+AE60*AE28*AE62)/1000</f>
        <v>0</v>
      </c>
      <c r="AF59" s="1257">
        <f t="shared" si="182"/>
        <v>710.46254086466547</v>
      </c>
      <c r="AG59" s="1253">
        <f>(AG60*AG27*AG61+AG60*AG28*AG62)/1000</f>
        <v>738.88104249925209</v>
      </c>
      <c r="AH59" s="1236">
        <f t="shared" ref="AH59:AI59" si="183">(AH60*AH27*AH61+AH60*AH28*AH62)/1000</f>
        <v>0</v>
      </c>
      <c r="AI59" s="1257">
        <f t="shared" si="183"/>
        <v>738.88104249925209</v>
      </c>
      <c r="AJ59" s="1253">
        <f>(AJ60*AJ27*AJ61+AJ60*AJ28*AJ62)/1000</f>
        <v>768.4362841992222</v>
      </c>
      <c r="AK59" s="1236">
        <f t="shared" ref="AK59:AL59" si="184">(AK60*AK27*AK61+AK60*AK28*AK62)/1000</f>
        <v>0</v>
      </c>
      <c r="AL59" s="1257">
        <f t="shared" si="184"/>
        <v>768.4362841992222</v>
      </c>
      <c r="AM59" s="1234">
        <f>(AM60*AM27*AM61+AM60*AM28*AM62)/1000</f>
        <v>799.1737355671911</v>
      </c>
      <c r="AN59" s="1256">
        <f t="shared" ref="AN59:AO59" si="185">(AN60*AN27*AN61+AN60*AN28*AN62)/1000</f>
        <v>0</v>
      </c>
      <c r="AO59" s="1257">
        <f t="shared" si="185"/>
        <v>799.1737355671911</v>
      </c>
      <c r="AP59" s="1234">
        <f>(AP60*AP27*AP61+AP60*AP28*AP62)/1000</f>
        <v>831.14068498987888</v>
      </c>
      <c r="AQ59" s="1256">
        <f t="shared" ref="AQ59:AR59" si="186">(AQ60*AQ27*AQ61+AQ60*AQ28*AQ62)/1000</f>
        <v>0</v>
      </c>
      <c r="AR59" s="1236">
        <f t="shared" si="186"/>
        <v>831.14068498987888</v>
      </c>
      <c r="AS59" s="1260">
        <f>(AS60*AS27*AS61+AS60*AS28*AS62)/1000</f>
        <v>864.38631238947403</v>
      </c>
      <c r="AT59" s="1261">
        <f t="shared" ref="AT59:AU59" si="187">(AT60*AT27*AT61+AT60*AT28*AT62)/1000</f>
        <v>0</v>
      </c>
      <c r="AU59" s="1262">
        <f t="shared" si="187"/>
        <v>864.38631238947403</v>
      </c>
      <c r="AV59" s="1077"/>
      <c r="AW59" s="1077"/>
      <c r="AX59" s="1077"/>
      <c r="AY59" s="1077"/>
      <c r="AZ59" s="1077"/>
      <c r="BA59" s="1077"/>
      <c r="BB59" s="1077"/>
      <c r="BC59" s="1077"/>
      <c r="BD59" s="1077"/>
      <c r="BE59" s="1077"/>
      <c r="BF59" s="1077"/>
      <c r="BG59" s="1077"/>
      <c r="BH59" s="1077"/>
      <c r="BI59" s="1077"/>
      <c r="BJ59" s="1077"/>
      <c r="BK59" s="1077"/>
      <c r="BL59" s="1077"/>
      <c r="BM59" s="1077"/>
      <c r="BN59" s="1077"/>
      <c r="BO59" s="1077"/>
      <c r="BP59" s="1077"/>
      <c r="BQ59" s="1077"/>
      <c r="BR59" s="1077"/>
      <c r="BS59" s="1077"/>
      <c r="BT59" s="1077"/>
      <c r="BU59" s="1077"/>
      <c r="BV59" s="1077"/>
      <c r="BW59" s="1077"/>
      <c r="BX59" s="1077"/>
      <c r="BY59" s="1077"/>
      <c r="BZ59" s="1077"/>
      <c r="CA59" s="1077"/>
      <c r="CB59" s="1077"/>
      <c r="CC59" s="1077"/>
      <c r="CD59" s="1077"/>
      <c r="CE59" s="1077"/>
      <c r="CF59" s="1077"/>
      <c r="CG59" s="1077"/>
      <c r="CH59" s="1077"/>
      <c r="CI59" s="1077"/>
      <c r="CJ59" s="1077"/>
      <c r="CK59" s="1077"/>
      <c r="CL59" s="1077"/>
      <c r="CM59" s="1077"/>
      <c r="CN59" s="1077"/>
      <c r="CO59" s="1077"/>
      <c r="CP59" s="1077"/>
      <c r="CQ59" s="1077"/>
      <c r="CR59" s="1077"/>
      <c r="CS59" s="1077"/>
      <c r="CT59" s="1077"/>
      <c r="CU59" s="1077"/>
      <c r="CV59" s="1077"/>
      <c r="CW59" s="1077"/>
      <c r="CX59" s="1077"/>
      <c r="CY59" s="1077"/>
      <c r="CZ59" s="1077"/>
      <c r="DA59" s="1077"/>
      <c r="DB59" s="1077"/>
      <c r="DC59" s="1077"/>
      <c r="DD59" s="1077"/>
      <c r="DE59" s="1077"/>
      <c r="DF59" s="1077"/>
      <c r="DG59" s="1077"/>
      <c r="DH59" s="1077"/>
      <c r="DI59" s="1077"/>
      <c r="DJ59" s="1077"/>
      <c r="DK59" s="1077"/>
      <c r="DL59" s="1077"/>
      <c r="DM59" s="1077"/>
      <c r="DN59" s="1077"/>
      <c r="DO59" s="1077"/>
      <c r="DP59" s="1077"/>
      <c r="DQ59" s="1077"/>
      <c r="DR59" s="1077"/>
      <c r="DS59" s="1077"/>
      <c r="DT59" s="1077"/>
      <c r="DU59" s="1077"/>
      <c r="DV59" s="1077"/>
      <c r="DW59" s="1077"/>
      <c r="DX59" s="1077"/>
      <c r="DY59" s="1077"/>
      <c r="DZ59" s="1077"/>
      <c r="EA59" s="1077"/>
      <c r="EB59" s="1077"/>
      <c r="EC59" s="1077"/>
      <c r="ED59" s="1077"/>
      <c r="EE59" s="1077"/>
      <c r="EF59" s="1077"/>
      <c r="EG59" s="1077"/>
      <c r="EH59" s="1077"/>
      <c r="EI59" s="1077"/>
      <c r="EJ59" s="1077"/>
      <c r="EK59" s="1077"/>
      <c r="EL59" s="1077"/>
      <c r="EM59" s="1077"/>
      <c r="EN59" s="1077"/>
      <c r="EO59" s="1077"/>
      <c r="EP59" s="1077"/>
      <c r="EQ59" s="1077"/>
      <c r="ER59" s="1077"/>
      <c r="ES59" s="1077"/>
      <c r="ET59" s="1077"/>
      <c r="EU59" s="1077"/>
      <c r="EV59" s="1077"/>
      <c r="EW59" s="1077"/>
      <c r="EX59" s="1077"/>
      <c r="EY59" s="1077"/>
      <c r="EZ59" s="1077"/>
      <c r="FA59" s="1077"/>
      <c r="FB59" s="1077"/>
      <c r="FC59" s="1077"/>
      <c r="FD59" s="1077"/>
      <c r="FE59" s="1077"/>
      <c r="FF59" s="1077"/>
      <c r="FG59" s="1077"/>
      <c r="FH59" s="1077"/>
      <c r="FI59" s="1077"/>
      <c r="FJ59" s="1077"/>
      <c r="FK59" s="1077"/>
      <c r="FL59" s="1077"/>
      <c r="FM59" s="1077"/>
      <c r="FN59" s="1077"/>
      <c r="FO59" s="1077"/>
      <c r="FP59" s="1077"/>
      <c r="FQ59" s="1077"/>
      <c r="FR59" s="1077"/>
      <c r="FS59" s="1077"/>
      <c r="FT59" s="1077"/>
      <c r="FU59" s="1077"/>
      <c r="FV59" s="1077"/>
      <c r="FW59" s="1077"/>
      <c r="FX59" s="1077"/>
      <c r="FY59" s="1077"/>
      <c r="FZ59" s="1077"/>
      <c r="GA59" s="1077"/>
      <c r="GB59" s="1077"/>
      <c r="GC59" s="1077"/>
      <c r="GD59" s="1077"/>
      <c r="GE59" s="1077"/>
      <c r="GF59" s="1077"/>
      <c r="GG59" s="1077"/>
      <c r="GH59" s="1077"/>
      <c r="GI59" s="1077"/>
      <c r="GJ59" s="1077"/>
      <c r="GK59" s="1077"/>
      <c r="GL59" s="1077"/>
      <c r="GM59" s="1077"/>
      <c r="GN59" s="1077"/>
      <c r="GO59" s="1077"/>
      <c r="GP59" s="1077"/>
      <c r="GQ59" s="1077"/>
      <c r="GR59" s="1077"/>
      <c r="GS59" s="1077"/>
      <c r="GT59" s="1077"/>
      <c r="GU59" s="1077"/>
      <c r="GV59" s="1077"/>
      <c r="GW59" s="1077"/>
      <c r="GX59" s="1077"/>
      <c r="GY59" s="1077"/>
      <c r="GZ59" s="1077"/>
      <c r="HA59" s="1077"/>
      <c r="HB59" s="1077"/>
      <c r="HC59" s="1077"/>
      <c r="HD59" s="1077"/>
      <c r="HE59" s="1077"/>
      <c r="HF59" s="1077"/>
      <c r="HG59" s="1077"/>
      <c r="HH59" s="1077"/>
      <c r="HI59" s="1077"/>
      <c r="HJ59" s="1077"/>
      <c r="HK59" s="1077"/>
      <c r="HL59" s="1077"/>
      <c r="HM59" s="1077"/>
      <c r="HN59" s="1077"/>
      <c r="HO59" s="1077"/>
      <c r="HP59" s="1077"/>
      <c r="HQ59" s="1077"/>
      <c r="HR59" s="1077"/>
      <c r="HS59" s="1077"/>
      <c r="HT59" s="1077"/>
      <c r="HU59" s="1077"/>
      <c r="HV59" s="1077"/>
      <c r="HW59" s="1077"/>
      <c r="HX59" s="1077"/>
      <c r="HY59" s="1077"/>
      <c r="HZ59" s="1077"/>
      <c r="IA59" s="1077"/>
      <c r="IB59" s="1077"/>
      <c r="IC59" s="1077"/>
      <c r="ID59" s="1077"/>
      <c r="IE59" s="1077"/>
      <c r="IF59" s="1077"/>
      <c r="IG59" s="1077"/>
      <c r="IH59" s="1077"/>
      <c r="II59" s="1077"/>
      <c r="IJ59" s="1077"/>
      <c r="IK59" s="1077"/>
      <c r="IL59" s="1077"/>
      <c r="IM59" s="1077"/>
      <c r="IN59" s="1077"/>
      <c r="IO59" s="1077"/>
      <c r="IP59" s="1077"/>
      <c r="IQ59" s="1077"/>
      <c r="IR59" s="1077"/>
      <c r="IS59" s="1077"/>
      <c r="IT59" s="1077"/>
      <c r="IU59" s="1077"/>
      <c r="IV59" s="1077"/>
      <c r="IW59" s="1077"/>
      <c r="IX59" s="1077"/>
      <c r="IY59" s="1077"/>
      <c r="IZ59" s="1077"/>
      <c r="JA59" s="1077"/>
      <c r="JB59" s="1077"/>
      <c r="JC59" s="1077"/>
      <c r="JD59" s="1077"/>
      <c r="JE59" s="1077"/>
      <c r="JF59" s="1077"/>
      <c r="JG59" s="1077"/>
      <c r="JH59" s="1077"/>
      <c r="JI59" s="1077"/>
      <c r="JJ59" s="1077"/>
      <c r="JK59" s="1077"/>
      <c r="JL59" s="1077"/>
      <c r="JM59" s="1077"/>
      <c r="JN59" s="1077"/>
      <c r="JO59" s="1077"/>
      <c r="JP59" s="1077"/>
      <c r="JQ59" s="1077"/>
      <c r="JR59" s="1077"/>
      <c r="JS59" s="1077"/>
      <c r="JT59" s="1077"/>
      <c r="JU59" s="1077"/>
      <c r="JV59" s="1077"/>
      <c r="JW59" s="1077"/>
      <c r="JX59" s="1077"/>
      <c r="JY59" s="1077"/>
      <c r="JZ59" s="1077"/>
      <c r="KA59" s="1077"/>
      <c r="KB59" s="1077"/>
      <c r="KC59" s="1077"/>
      <c r="KD59" s="1077"/>
      <c r="KE59" s="1077"/>
      <c r="KF59" s="1077"/>
      <c r="KG59" s="1077"/>
      <c r="KH59" s="1077"/>
      <c r="KI59" s="1077"/>
      <c r="KJ59" s="1077"/>
      <c r="KK59" s="1077"/>
      <c r="KL59" s="1077"/>
      <c r="KM59" s="1077"/>
      <c r="KN59" s="1077"/>
      <c r="KO59" s="1077"/>
      <c r="KP59" s="1077"/>
      <c r="KQ59" s="1077"/>
      <c r="KR59" s="1077"/>
      <c r="KS59" s="1077"/>
      <c r="KT59" s="1077"/>
      <c r="KU59" s="1077"/>
      <c r="KV59" s="1077"/>
      <c r="KW59" s="1077"/>
      <c r="KX59" s="1077"/>
      <c r="KY59" s="1077"/>
      <c r="KZ59" s="1077"/>
      <c r="LA59" s="1077"/>
      <c r="LB59" s="1077"/>
      <c r="LC59" s="1077"/>
      <c r="LD59" s="1077"/>
      <c r="LE59" s="1077"/>
      <c r="LF59" s="1077"/>
      <c r="LG59" s="1077"/>
      <c r="LH59" s="1077"/>
      <c r="LI59" s="1077"/>
      <c r="LJ59" s="1077"/>
      <c r="LK59" s="1077"/>
      <c r="LL59" s="1077"/>
      <c r="LM59" s="1077"/>
      <c r="LN59" s="1077"/>
      <c r="LO59" s="1077"/>
      <c r="LP59" s="1077"/>
      <c r="LQ59" s="1077"/>
    </row>
    <row r="60" spans="1:329" s="1263" customFormat="1" ht="15" customHeight="1">
      <c r="A60" s="1112"/>
      <c r="B60" s="1215" t="s">
        <v>82</v>
      </c>
      <c r="C60" s="1215" t="s">
        <v>92</v>
      </c>
      <c r="D60" s="1091">
        <f>3832.26-490</f>
        <v>3342.26</v>
      </c>
      <c r="E60" s="1114">
        <f>D60</f>
        <v>3342.26</v>
      </c>
      <c r="F60" s="1112">
        <v>1252.0340000000001</v>
      </c>
      <c r="G60" s="1113"/>
      <c r="H60" s="1114">
        <f>F60-G60</f>
        <v>1252.0340000000001</v>
      </c>
      <c r="I60" s="1112">
        <v>1257.8</v>
      </c>
      <c r="J60" s="1113">
        <f t="shared" ref="J60" si="188">G60</f>
        <v>0</v>
      </c>
      <c r="K60" s="1227">
        <f>I60</f>
        <v>1257.8</v>
      </c>
      <c r="L60" s="1112">
        <v>1966.8</v>
      </c>
      <c r="M60" s="1113">
        <f t="shared" ref="M60" si="189">J60</f>
        <v>0</v>
      </c>
      <c r="N60" s="1227">
        <f>L60</f>
        <v>1966.8</v>
      </c>
      <c r="O60" s="1112">
        <f>L60</f>
        <v>1966.8</v>
      </c>
      <c r="P60" s="1113">
        <f t="shared" ref="P60:Q60" si="190">M60</f>
        <v>0</v>
      </c>
      <c r="Q60" s="1114">
        <f t="shared" si="190"/>
        <v>1966.8</v>
      </c>
      <c r="R60" s="1112">
        <f>O60</f>
        <v>1966.8</v>
      </c>
      <c r="S60" s="1113">
        <f t="shared" ref="S60:T60" si="191">P60</f>
        <v>0</v>
      </c>
      <c r="T60" s="1227">
        <f t="shared" si="191"/>
        <v>1966.8</v>
      </c>
      <c r="U60" s="1112">
        <f>R60</f>
        <v>1966.8</v>
      </c>
      <c r="V60" s="1113">
        <f t="shared" ref="V60:W60" si="192">S60</f>
        <v>0</v>
      </c>
      <c r="W60" s="1227">
        <f t="shared" si="192"/>
        <v>1966.8</v>
      </c>
      <c r="X60" s="1112">
        <f>U60</f>
        <v>1966.8</v>
      </c>
      <c r="Y60" s="1113">
        <f t="shared" ref="Y60:Z60" si="193">V60</f>
        <v>0</v>
      </c>
      <c r="Z60" s="1227">
        <f t="shared" si="193"/>
        <v>1966.8</v>
      </c>
      <c r="AA60" s="1112">
        <f>X60</f>
        <v>1966.8</v>
      </c>
      <c r="AB60" s="1113">
        <f t="shared" ref="AB60:AC60" si="194">Y60</f>
        <v>0</v>
      </c>
      <c r="AC60" s="1227">
        <f t="shared" si="194"/>
        <v>1966.8</v>
      </c>
      <c r="AD60" s="1112">
        <f>AA60</f>
        <v>1966.8</v>
      </c>
      <c r="AE60" s="1113">
        <f t="shared" ref="AE60:AF60" si="195">AB60</f>
        <v>0</v>
      </c>
      <c r="AF60" s="1227">
        <f t="shared" si="195"/>
        <v>1966.8</v>
      </c>
      <c r="AG60" s="1112">
        <f>AD60</f>
        <v>1966.8</v>
      </c>
      <c r="AH60" s="1113">
        <f t="shared" ref="AH60:AI60" si="196">AE60</f>
        <v>0</v>
      </c>
      <c r="AI60" s="1227">
        <f t="shared" si="196"/>
        <v>1966.8</v>
      </c>
      <c r="AJ60" s="1112">
        <f>AG60</f>
        <v>1966.8</v>
      </c>
      <c r="AK60" s="1113">
        <f t="shared" ref="AK60:AL60" si="197">AH60</f>
        <v>0</v>
      </c>
      <c r="AL60" s="1227">
        <f t="shared" si="197"/>
        <v>1966.8</v>
      </c>
      <c r="AM60" s="1112">
        <f>AJ60</f>
        <v>1966.8</v>
      </c>
      <c r="AN60" s="1113">
        <f t="shared" ref="AN60:AO60" si="198">AK60</f>
        <v>0</v>
      </c>
      <c r="AO60" s="1227">
        <f t="shared" si="198"/>
        <v>1966.8</v>
      </c>
      <c r="AP60" s="1112">
        <f>AM60</f>
        <v>1966.8</v>
      </c>
      <c r="AQ60" s="1113">
        <f t="shared" ref="AQ60:AR60" si="199">AN60</f>
        <v>0</v>
      </c>
      <c r="AR60" s="1114">
        <f t="shared" si="199"/>
        <v>1966.8</v>
      </c>
      <c r="AS60" s="1231">
        <f>AP60</f>
        <v>1966.8</v>
      </c>
      <c r="AT60" s="1232">
        <f t="shared" ref="AT60:AU60" si="200">AQ60</f>
        <v>0</v>
      </c>
      <c r="AU60" s="1233">
        <f t="shared" si="200"/>
        <v>1966.8</v>
      </c>
      <c r="AV60" s="1072"/>
      <c r="AW60" s="1072"/>
      <c r="AX60" s="1072"/>
      <c r="AY60" s="1072"/>
      <c r="AZ60" s="1072"/>
      <c r="BA60" s="1072"/>
      <c r="BB60" s="1072"/>
      <c r="BC60" s="1072"/>
      <c r="BD60" s="1072"/>
      <c r="BE60" s="1072"/>
      <c r="BF60" s="1072"/>
      <c r="BG60" s="1072"/>
      <c r="BH60" s="1072"/>
      <c r="BI60" s="1072"/>
      <c r="BJ60" s="1072"/>
      <c r="BK60" s="1072"/>
      <c r="BL60" s="1072"/>
      <c r="BM60" s="1072"/>
      <c r="BN60" s="1072"/>
      <c r="BO60" s="1072"/>
      <c r="BP60" s="1072"/>
      <c r="BQ60" s="1072"/>
      <c r="BR60" s="1072"/>
      <c r="BS60" s="1072"/>
      <c r="BT60" s="1072"/>
      <c r="BU60" s="1072"/>
      <c r="BV60" s="1072"/>
      <c r="BW60" s="1072"/>
      <c r="BX60" s="1072"/>
      <c r="BY60" s="1072"/>
      <c r="BZ60" s="1072"/>
      <c r="CA60" s="1072"/>
      <c r="CB60" s="1072"/>
      <c r="CC60" s="1072"/>
      <c r="CD60" s="1072"/>
      <c r="CE60" s="1072"/>
      <c r="CF60" s="1072"/>
      <c r="CG60" s="1072"/>
      <c r="CH60" s="1072"/>
      <c r="CI60" s="1072"/>
      <c r="CJ60" s="1072"/>
      <c r="CK60" s="1072"/>
      <c r="CL60" s="1072"/>
      <c r="CM60" s="1072"/>
      <c r="CN60" s="1072"/>
      <c r="CO60" s="1072"/>
      <c r="CP60" s="1072"/>
      <c r="CQ60" s="1072"/>
      <c r="CR60" s="1072"/>
      <c r="CS60" s="1072"/>
      <c r="CT60" s="1072"/>
      <c r="CU60" s="1072"/>
      <c r="CV60" s="1072"/>
      <c r="CW60" s="1072"/>
      <c r="CX60" s="1072"/>
      <c r="CY60" s="1072"/>
      <c r="CZ60" s="1072"/>
      <c r="DA60" s="1072"/>
      <c r="DB60" s="1072"/>
      <c r="DC60" s="1072"/>
      <c r="DD60" s="1072"/>
      <c r="DE60" s="1072"/>
      <c r="DF60" s="1072"/>
      <c r="DG60" s="1072"/>
      <c r="DH60" s="1072"/>
      <c r="DI60" s="1072"/>
      <c r="DJ60" s="1072"/>
      <c r="DK60" s="1072"/>
      <c r="DL60" s="1072"/>
      <c r="DM60" s="1072"/>
      <c r="DN60" s="1072"/>
      <c r="DO60" s="1072"/>
      <c r="DP60" s="1072"/>
      <c r="DQ60" s="1072"/>
      <c r="DR60" s="1072"/>
      <c r="DS60" s="1072"/>
      <c r="DT60" s="1072"/>
      <c r="DU60" s="1072"/>
      <c r="DV60" s="1072"/>
      <c r="DW60" s="1072"/>
      <c r="DX60" s="1072"/>
      <c r="DY60" s="1072"/>
      <c r="DZ60" s="1072"/>
      <c r="EA60" s="1072"/>
      <c r="EB60" s="1072"/>
      <c r="EC60" s="1072"/>
      <c r="ED60" s="1072"/>
      <c r="EE60" s="1072"/>
      <c r="EF60" s="1072"/>
      <c r="EG60" s="1072"/>
      <c r="EH60" s="1072"/>
      <c r="EI60" s="1072"/>
      <c r="EJ60" s="1072"/>
      <c r="EK60" s="1072"/>
      <c r="EL60" s="1072"/>
      <c r="EM60" s="1072"/>
      <c r="EN60" s="1072"/>
      <c r="EO60" s="1072"/>
      <c r="EP60" s="1072"/>
      <c r="EQ60" s="1072"/>
      <c r="ER60" s="1072"/>
      <c r="ES60" s="1072"/>
      <c r="ET60" s="1072"/>
      <c r="EU60" s="1072"/>
      <c r="EV60" s="1072"/>
      <c r="EW60" s="1072"/>
      <c r="EX60" s="1072"/>
      <c r="EY60" s="1072"/>
      <c r="EZ60" s="1072"/>
      <c r="FA60" s="1072"/>
      <c r="FB60" s="1072"/>
      <c r="FC60" s="1072"/>
      <c r="FD60" s="1072"/>
      <c r="FE60" s="1072"/>
      <c r="FF60" s="1072"/>
      <c r="FG60" s="1072"/>
      <c r="FH60" s="1072"/>
      <c r="FI60" s="1072"/>
      <c r="FJ60" s="1072"/>
      <c r="FK60" s="1072"/>
      <c r="FL60" s="1072"/>
      <c r="FM60" s="1072"/>
      <c r="FN60" s="1072"/>
      <c r="FO60" s="1072"/>
      <c r="FP60" s="1072"/>
      <c r="FQ60" s="1072"/>
      <c r="FR60" s="1072"/>
      <c r="FS60" s="1072"/>
      <c r="FT60" s="1072"/>
      <c r="FU60" s="1072"/>
      <c r="FV60" s="1072"/>
      <c r="FW60" s="1072"/>
      <c r="FX60" s="1072"/>
      <c r="FY60" s="1072"/>
      <c r="FZ60" s="1072"/>
      <c r="GA60" s="1072"/>
      <c r="GB60" s="1072"/>
      <c r="GC60" s="1072"/>
      <c r="GD60" s="1072"/>
      <c r="GE60" s="1072"/>
      <c r="GF60" s="1072"/>
      <c r="GG60" s="1072"/>
      <c r="GH60" s="1072"/>
      <c r="GI60" s="1072"/>
      <c r="GJ60" s="1072"/>
      <c r="GK60" s="1072"/>
      <c r="GL60" s="1072"/>
      <c r="GM60" s="1072"/>
      <c r="GN60" s="1072"/>
      <c r="GO60" s="1072"/>
      <c r="GP60" s="1072"/>
      <c r="GQ60" s="1072"/>
      <c r="GR60" s="1072"/>
      <c r="GS60" s="1072"/>
      <c r="GT60" s="1072"/>
      <c r="GU60" s="1072"/>
      <c r="GV60" s="1072"/>
      <c r="GW60" s="1072"/>
      <c r="GX60" s="1072"/>
      <c r="GY60" s="1072"/>
      <c r="GZ60" s="1072"/>
      <c r="HA60" s="1072"/>
      <c r="HB60" s="1072"/>
      <c r="HC60" s="1072"/>
      <c r="HD60" s="1072"/>
      <c r="HE60" s="1072"/>
      <c r="HF60" s="1072"/>
      <c r="HG60" s="1072"/>
      <c r="HH60" s="1072"/>
      <c r="HI60" s="1072"/>
      <c r="HJ60" s="1072"/>
      <c r="HK60" s="1072"/>
      <c r="HL60" s="1072"/>
      <c r="HM60" s="1072"/>
      <c r="HN60" s="1072"/>
      <c r="HO60" s="1072"/>
      <c r="HP60" s="1072"/>
      <c r="HQ60" s="1072"/>
      <c r="HR60" s="1072"/>
      <c r="HS60" s="1072"/>
      <c r="HT60" s="1072"/>
      <c r="HU60" s="1072"/>
      <c r="HV60" s="1072"/>
      <c r="HW60" s="1072"/>
      <c r="HX60" s="1072"/>
      <c r="HY60" s="1072"/>
      <c r="HZ60" s="1072"/>
      <c r="IA60" s="1072"/>
      <c r="IB60" s="1072"/>
      <c r="IC60" s="1072"/>
      <c r="ID60" s="1072"/>
      <c r="IE60" s="1072"/>
      <c r="IF60" s="1072"/>
      <c r="IG60" s="1072"/>
      <c r="IH60" s="1072"/>
      <c r="II60" s="1072"/>
      <c r="IJ60" s="1072"/>
      <c r="IK60" s="1072"/>
      <c r="IL60" s="1072"/>
      <c r="IM60" s="1072"/>
      <c r="IN60" s="1072"/>
      <c r="IO60" s="1072"/>
      <c r="IP60" s="1072"/>
      <c r="IQ60" s="1072"/>
      <c r="IR60" s="1072"/>
      <c r="IS60" s="1072"/>
      <c r="IT60" s="1072"/>
      <c r="IU60" s="1072"/>
      <c r="IV60" s="1072"/>
      <c r="IW60" s="1072"/>
      <c r="IX60" s="1072"/>
      <c r="IY60" s="1072"/>
      <c r="IZ60" s="1072"/>
      <c r="JA60" s="1072"/>
      <c r="JB60" s="1072"/>
      <c r="JC60" s="1072"/>
      <c r="JD60" s="1072"/>
      <c r="JE60" s="1072"/>
      <c r="JF60" s="1072"/>
      <c r="JG60" s="1072"/>
      <c r="JH60" s="1072"/>
      <c r="JI60" s="1072"/>
      <c r="JJ60" s="1072"/>
      <c r="JK60" s="1072"/>
      <c r="JL60" s="1072"/>
      <c r="JM60" s="1072"/>
      <c r="JN60" s="1072"/>
      <c r="JO60" s="1072"/>
      <c r="JP60" s="1072"/>
      <c r="JQ60" s="1072"/>
      <c r="JR60" s="1072"/>
      <c r="JS60" s="1072"/>
      <c r="JT60" s="1072"/>
      <c r="JU60" s="1072"/>
      <c r="JV60" s="1072"/>
      <c r="JW60" s="1072"/>
      <c r="JX60" s="1072"/>
      <c r="JY60" s="1072"/>
      <c r="JZ60" s="1072"/>
      <c r="KA60" s="1072"/>
      <c r="KB60" s="1072"/>
      <c r="KC60" s="1072"/>
      <c r="KD60" s="1072"/>
      <c r="KE60" s="1072"/>
      <c r="KF60" s="1072"/>
      <c r="KG60" s="1072"/>
      <c r="KH60" s="1072"/>
      <c r="KI60" s="1072"/>
      <c r="KJ60" s="1072"/>
      <c r="KK60" s="1072"/>
      <c r="KL60" s="1072"/>
      <c r="KM60" s="1072"/>
      <c r="KN60" s="1072"/>
      <c r="KO60" s="1072"/>
      <c r="KP60" s="1072"/>
      <c r="KQ60" s="1072"/>
      <c r="KR60" s="1072"/>
      <c r="KS60" s="1072"/>
      <c r="KT60" s="1072"/>
      <c r="KU60" s="1072"/>
      <c r="KV60" s="1072"/>
      <c r="KW60" s="1072"/>
      <c r="KX60" s="1072"/>
      <c r="KY60" s="1072"/>
      <c r="KZ60" s="1072"/>
      <c r="LA60" s="1072"/>
      <c r="LB60" s="1072"/>
      <c r="LC60" s="1072"/>
      <c r="LD60" s="1072"/>
      <c r="LE60" s="1072"/>
      <c r="LF60" s="1072"/>
      <c r="LG60" s="1072"/>
      <c r="LH60" s="1072"/>
      <c r="LI60" s="1072"/>
      <c r="LJ60" s="1072"/>
      <c r="LK60" s="1072"/>
      <c r="LL60" s="1072"/>
      <c r="LM60" s="1072"/>
      <c r="LN60" s="1072"/>
      <c r="LO60" s="1072"/>
      <c r="LP60" s="1072"/>
      <c r="LQ60" s="1072"/>
    </row>
    <row r="61" spans="1:329" s="1263" customFormat="1" ht="15" customHeight="1">
      <c r="A61" s="1112"/>
      <c r="B61" s="1215" t="s">
        <v>93</v>
      </c>
      <c r="C61" s="1215" t="s">
        <v>94</v>
      </c>
      <c r="D61" s="1091">
        <v>82.52</v>
      </c>
      <c r="E61" s="1114">
        <f>D61/1.2</f>
        <v>68.766666666666666</v>
      </c>
      <c r="F61" s="1112">
        <v>267.03668139806825</v>
      </c>
      <c r="G61" s="1113"/>
      <c r="H61" s="1114">
        <f>F61</f>
        <v>267.03668139806825</v>
      </c>
      <c r="I61" s="1112">
        <f>F62</f>
        <v>269.43789302093694</v>
      </c>
      <c r="J61" s="1113">
        <f t="shared" ref="J61:K61" si="201">G62</f>
        <v>0</v>
      </c>
      <c r="K61" s="1227">
        <f t="shared" si="201"/>
        <v>269.43789302093694</v>
      </c>
      <c r="L61" s="1112">
        <f>I62</f>
        <v>280.21540874177441</v>
      </c>
      <c r="M61" s="1113">
        <f t="shared" ref="M61:N61" si="202">J62</f>
        <v>0</v>
      </c>
      <c r="N61" s="1227">
        <f t="shared" si="202"/>
        <v>280.21540874177441</v>
      </c>
      <c r="O61" s="1112">
        <f>L62</f>
        <v>291.4240250914454</v>
      </c>
      <c r="P61" s="1113">
        <f t="shared" ref="P61:Q61" si="203">M62</f>
        <v>0</v>
      </c>
      <c r="Q61" s="1114">
        <f t="shared" si="203"/>
        <v>291.4240250914454</v>
      </c>
      <c r="R61" s="1112">
        <f>O62</f>
        <v>303.08098609510324</v>
      </c>
      <c r="S61" s="1113">
        <f t="shared" ref="S61:T61" si="204">P62</f>
        <v>0</v>
      </c>
      <c r="T61" s="1227">
        <f t="shared" si="204"/>
        <v>303.08098609510324</v>
      </c>
      <c r="U61" s="1112">
        <f>R62</f>
        <v>315.20422553890739</v>
      </c>
      <c r="V61" s="1113">
        <f t="shared" ref="V61:W61" si="205">S62</f>
        <v>0</v>
      </c>
      <c r="W61" s="1227">
        <f t="shared" si="205"/>
        <v>315.20422553890739</v>
      </c>
      <c r="X61" s="1112">
        <f>U62</f>
        <v>327.8123945604637</v>
      </c>
      <c r="Y61" s="1113">
        <f t="shared" ref="Y61:Z61" si="206">V62</f>
        <v>0</v>
      </c>
      <c r="Z61" s="1227">
        <f t="shared" si="206"/>
        <v>327.8123945604637</v>
      </c>
      <c r="AA61" s="1112">
        <f>X62</f>
        <v>340.92489034288224</v>
      </c>
      <c r="AB61" s="1113">
        <f t="shared" ref="AB61:AC61" si="207">Y62</f>
        <v>0</v>
      </c>
      <c r="AC61" s="1227">
        <f t="shared" si="207"/>
        <v>340.92489034288224</v>
      </c>
      <c r="AD61" s="1112">
        <f>AA62</f>
        <v>354.56188595659756</v>
      </c>
      <c r="AE61" s="1113">
        <f t="shared" ref="AE61:AF61" si="208">AB62</f>
        <v>0</v>
      </c>
      <c r="AF61" s="1227">
        <f t="shared" si="208"/>
        <v>354.56188595659756</v>
      </c>
      <c r="AG61" s="1112">
        <f>AD62</f>
        <v>368.74436139486147</v>
      </c>
      <c r="AH61" s="1113">
        <f t="shared" ref="AH61:AI61" si="209">AE62</f>
        <v>0</v>
      </c>
      <c r="AI61" s="1227">
        <f t="shared" si="209"/>
        <v>368.74436139486147</v>
      </c>
      <c r="AJ61" s="1112">
        <f>AG62</f>
        <v>383.49413585065594</v>
      </c>
      <c r="AK61" s="1113">
        <f t="shared" ref="AK61:AL61" si="210">AH62</f>
        <v>0</v>
      </c>
      <c r="AL61" s="1227">
        <f t="shared" si="210"/>
        <v>383.49413585065594</v>
      </c>
      <c r="AM61" s="1112">
        <f>AJ62</f>
        <v>398.83390128468221</v>
      </c>
      <c r="AN61" s="1113">
        <f t="shared" ref="AN61:AO61" si="211">AK62</f>
        <v>0</v>
      </c>
      <c r="AO61" s="1227">
        <f t="shared" si="211"/>
        <v>398.83390128468221</v>
      </c>
      <c r="AP61" s="1112">
        <f>AM62</f>
        <v>414.7872573360695</v>
      </c>
      <c r="AQ61" s="1113">
        <f t="shared" ref="AQ61:AR61" si="212">AN62</f>
        <v>0</v>
      </c>
      <c r="AR61" s="1114">
        <f t="shared" si="212"/>
        <v>414.7872573360695</v>
      </c>
      <c r="AS61" s="1231">
        <f>AP62</f>
        <v>431.3787476295123</v>
      </c>
      <c r="AT61" s="1232">
        <f t="shared" ref="AT61:AU61" si="213">AQ62</f>
        <v>0</v>
      </c>
      <c r="AU61" s="1233">
        <f t="shared" si="213"/>
        <v>431.3787476295123</v>
      </c>
      <c r="AV61" s="1072"/>
      <c r="AW61" s="1072"/>
      <c r="AX61" s="1072"/>
      <c r="AY61" s="1072"/>
      <c r="AZ61" s="1072"/>
      <c r="BA61" s="1072"/>
      <c r="BB61" s="1072"/>
      <c r="BC61" s="1072"/>
      <c r="BD61" s="1072"/>
      <c r="BE61" s="1072"/>
      <c r="BF61" s="1072"/>
      <c r="BG61" s="1072"/>
      <c r="BH61" s="1072"/>
      <c r="BI61" s="1072"/>
      <c r="BJ61" s="1072"/>
      <c r="BK61" s="1072"/>
      <c r="BL61" s="1072"/>
      <c r="BM61" s="1072"/>
      <c r="BN61" s="1072"/>
      <c r="BO61" s="1072"/>
      <c r="BP61" s="1072"/>
      <c r="BQ61" s="1072"/>
      <c r="BR61" s="1072"/>
      <c r="BS61" s="1072"/>
      <c r="BT61" s="1072"/>
      <c r="BU61" s="1072"/>
      <c r="BV61" s="1072"/>
      <c r="BW61" s="1072"/>
      <c r="BX61" s="1072"/>
      <c r="BY61" s="1072"/>
      <c r="BZ61" s="1072"/>
      <c r="CA61" s="1072"/>
      <c r="CB61" s="1072"/>
      <c r="CC61" s="1072"/>
      <c r="CD61" s="1072"/>
      <c r="CE61" s="1072"/>
      <c r="CF61" s="1072"/>
      <c r="CG61" s="1072"/>
      <c r="CH61" s="1072"/>
      <c r="CI61" s="1072"/>
      <c r="CJ61" s="1072"/>
      <c r="CK61" s="1072"/>
      <c r="CL61" s="1072"/>
      <c r="CM61" s="1072"/>
      <c r="CN61" s="1072"/>
      <c r="CO61" s="1072"/>
      <c r="CP61" s="1072"/>
      <c r="CQ61" s="1072"/>
      <c r="CR61" s="1072"/>
      <c r="CS61" s="1072"/>
      <c r="CT61" s="1072"/>
      <c r="CU61" s="1072"/>
      <c r="CV61" s="1072"/>
      <c r="CW61" s="1072"/>
      <c r="CX61" s="1072"/>
      <c r="CY61" s="1072"/>
      <c r="CZ61" s="1072"/>
      <c r="DA61" s="1072"/>
      <c r="DB61" s="1072"/>
      <c r="DC61" s="1072"/>
      <c r="DD61" s="1072"/>
      <c r="DE61" s="1072"/>
      <c r="DF61" s="1072"/>
      <c r="DG61" s="1072"/>
      <c r="DH61" s="1072"/>
      <c r="DI61" s="1072"/>
      <c r="DJ61" s="1072"/>
      <c r="DK61" s="1072"/>
      <c r="DL61" s="1072"/>
      <c r="DM61" s="1072"/>
      <c r="DN61" s="1072"/>
      <c r="DO61" s="1072"/>
      <c r="DP61" s="1072"/>
      <c r="DQ61" s="1072"/>
      <c r="DR61" s="1072"/>
      <c r="DS61" s="1072"/>
      <c r="DT61" s="1072"/>
      <c r="DU61" s="1072"/>
      <c r="DV61" s="1072"/>
      <c r="DW61" s="1072"/>
      <c r="DX61" s="1072"/>
      <c r="DY61" s="1072"/>
      <c r="DZ61" s="1072"/>
      <c r="EA61" s="1072"/>
      <c r="EB61" s="1072"/>
      <c r="EC61" s="1072"/>
      <c r="ED61" s="1072"/>
      <c r="EE61" s="1072"/>
      <c r="EF61" s="1072"/>
      <c r="EG61" s="1072"/>
      <c r="EH61" s="1072"/>
      <c r="EI61" s="1072"/>
      <c r="EJ61" s="1072"/>
      <c r="EK61" s="1072"/>
      <c r="EL61" s="1072"/>
      <c r="EM61" s="1072"/>
      <c r="EN61" s="1072"/>
      <c r="EO61" s="1072"/>
      <c r="EP61" s="1072"/>
      <c r="EQ61" s="1072"/>
      <c r="ER61" s="1072"/>
      <c r="ES61" s="1072"/>
      <c r="ET61" s="1072"/>
      <c r="EU61" s="1072"/>
      <c r="EV61" s="1072"/>
      <c r="EW61" s="1072"/>
      <c r="EX61" s="1072"/>
      <c r="EY61" s="1072"/>
      <c r="EZ61" s="1072"/>
      <c r="FA61" s="1072"/>
      <c r="FB61" s="1072"/>
      <c r="FC61" s="1072"/>
      <c r="FD61" s="1072"/>
      <c r="FE61" s="1072"/>
      <c r="FF61" s="1072"/>
      <c r="FG61" s="1072"/>
      <c r="FH61" s="1072"/>
      <c r="FI61" s="1072"/>
      <c r="FJ61" s="1072"/>
      <c r="FK61" s="1072"/>
      <c r="FL61" s="1072"/>
      <c r="FM61" s="1072"/>
      <c r="FN61" s="1072"/>
      <c r="FO61" s="1072"/>
      <c r="FP61" s="1072"/>
      <c r="FQ61" s="1072"/>
      <c r="FR61" s="1072"/>
      <c r="FS61" s="1072"/>
      <c r="FT61" s="1072"/>
      <c r="FU61" s="1072"/>
      <c r="FV61" s="1072"/>
      <c r="FW61" s="1072"/>
      <c r="FX61" s="1072"/>
      <c r="FY61" s="1072"/>
      <c r="FZ61" s="1072"/>
      <c r="GA61" s="1072"/>
      <c r="GB61" s="1072"/>
      <c r="GC61" s="1072"/>
      <c r="GD61" s="1072"/>
      <c r="GE61" s="1072"/>
      <c r="GF61" s="1072"/>
      <c r="GG61" s="1072"/>
      <c r="GH61" s="1072"/>
      <c r="GI61" s="1072"/>
      <c r="GJ61" s="1072"/>
      <c r="GK61" s="1072"/>
      <c r="GL61" s="1072"/>
      <c r="GM61" s="1072"/>
      <c r="GN61" s="1072"/>
      <c r="GO61" s="1072"/>
      <c r="GP61" s="1072"/>
      <c r="GQ61" s="1072"/>
      <c r="GR61" s="1072"/>
      <c r="GS61" s="1072"/>
      <c r="GT61" s="1072"/>
      <c r="GU61" s="1072"/>
      <c r="GV61" s="1072"/>
      <c r="GW61" s="1072"/>
      <c r="GX61" s="1072"/>
      <c r="GY61" s="1072"/>
      <c r="GZ61" s="1072"/>
      <c r="HA61" s="1072"/>
      <c r="HB61" s="1072"/>
      <c r="HC61" s="1072"/>
      <c r="HD61" s="1072"/>
      <c r="HE61" s="1072"/>
      <c r="HF61" s="1072"/>
      <c r="HG61" s="1072"/>
      <c r="HH61" s="1072"/>
      <c r="HI61" s="1072"/>
      <c r="HJ61" s="1072"/>
      <c r="HK61" s="1072"/>
      <c r="HL61" s="1072"/>
      <c r="HM61" s="1072"/>
      <c r="HN61" s="1072"/>
      <c r="HO61" s="1072"/>
      <c r="HP61" s="1072"/>
      <c r="HQ61" s="1072"/>
      <c r="HR61" s="1072"/>
      <c r="HS61" s="1072"/>
      <c r="HT61" s="1072"/>
      <c r="HU61" s="1072"/>
      <c r="HV61" s="1072"/>
      <c r="HW61" s="1072"/>
      <c r="HX61" s="1072"/>
      <c r="HY61" s="1072"/>
      <c r="HZ61" s="1072"/>
      <c r="IA61" s="1072"/>
      <c r="IB61" s="1072"/>
      <c r="IC61" s="1072"/>
      <c r="ID61" s="1072"/>
      <c r="IE61" s="1072"/>
      <c r="IF61" s="1072"/>
      <c r="IG61" s="1072"/>
      <c r="IH61" s="1072"/>
      <c r="II61" s="1072"/>
      <c r="IJ61" s="1072"/>
      <c r="IK61" s="1072"/>
      <c r="IL61" s="1072"/>
      <c r="IM61" s="1072"/>
      <c r="IN61" s="1072"/>
      <c r="IO61" s="1072"/>
      <c r="IP61" s="1072"/>
      <c r="IQ61" s="1072"/>
      <c r="IR61" s="1072"/>
      <c r="IS61" s="1072"/>
      <c r="IT61" s="1072"/>
      <c r="IU61" s="1072"/>
      <c r="IV61" s="1072"/>
      <c r="IW61" s="1072"/>
      <c r="IX61" s="1072"/>
      <c r="IY61" s="1072"/>
      <c r="IZ61" s="1072"/>
      <c r="JA61" s="1072"/>
      <c r="JB61" s="1072"/>
      <c r="JC61" s="1072"/>
      <c r="JD61" s="1072"/>
      <c r="JE61" s="1072"/>
      <c r="JF61" s="1072"/>
      <c r="JG61" s="1072"/>
      <c r="JH61" s="1072"/>
      <c r="JI61" s="1072"/>
      <c r="JJ61" s="1072"/>
      <c r="JK61" s="1072"/>
      <c r="JL61" s="1072"/>
      <c r="JM61" s="1072"/>
      <c r="JN61" s="1072"/>
      <c r="JO61" s="1072"/>
      <c r="JP61" s="1072"/>
      <c r="JQ61" s="1072"/>
      <c r="JR61" s="1072"/>
      <c r="JS61" s="1072"/>
      <c r="JT61" s="1072"/>
      <c r="JU61" s="1072"/>
      <c r="JV61" s="1072"/>
      <c r="JW61" s="1072"/>
      <c r="JX61" s="1072"/>
      <c r="JY61" s="1072"/>
      <c r="JZ61" s="1072"/>
      <c r="KA61" s="1072"/>
      <c r="KB61" s="1072"/>
      <c r="KC61" s="1072"/>
      <c r="KD61" s="1072"/>
      <c r="KE61" s="1072"/>
      <c r="KF61" s="1072"/>
      <c r="KG61" s="1072"/>
      <c r="KH61" s="1072"/>
      <c r="KI61" s="1072"/>
      <c r="KJ61" s="1072"/>
      <c r="KK61" s="1072"/>
      <c r="KL61" s="1072"/>
      <c r="KM61" s="1072"/>
      <c r="KN61" s="1072"/>
      <c r="KO61" s="1072"/>
      <c r="KP61" s="1072"/>
      <c r="KQ61" s="1072"/>
      <c r="KR61" s="1072"/>
      <c r="KS61" s="1072"/>
      <c r="KT61" s="1072"/>
      <c r="KU61" s="1072"/>
      <c r="KV61" s="1072"/>
      <c r="KW61" s="1072"/>
      <c r="KX61" s="1072"/>
      <c r="KY61" s="1072"/>
      <c r="KZ61" s="1072"/>
      <c r="LA61" s="1072"/>
      <c r="LB61" s="1072"/>
      <c r="LC61" s="1072"/>
      <c r="LD61" s="1072"/>
      <c r="LE61" s="1072"/>
      <c r="LF61" s="1072"/>
      <c r="LG61" s="1072"/>
      <c r="LH61" s="1072"/>
      <c r="LI61" s="1072"/>
      <c r="LJ61" s="1072"/>
      <c r="LK61" s="1072"/>
      <c r="LL61" s="1072"/>
      <c r="LM61" s="1072"/>
      <c r="LN61" s="1072"/>
      <c r="LO61" s="1072"/>
      <c r="LP61" s="1072"/>
      <c r="LQ61" s="1072"/>
    </row>
    <row r="62" spans="1:329" s="1263" customFormat="1">
      <c r="A62" s="1112"/>
      <c r="B62" s="1215" t="s">
        <v>95</v>
      </c>
      <c r="C62" s="1215" t="s">
        <v>94</v>
      </c>
      <c r="D62" s="1091">
        <v>89.25</v>
      </c>
      <c r="E62" s="1114">
        <f>D62/1.2</f>
        <v>74.375</v>
      </c>
      <c r="F62" s="1112">
        <v>269.43789302093694</v>
      </c>
      <c r="G62" s="1113"/>
      <c r="H62" s="1114">
        <f>F62</f>
        <v>269.43789302093694</v>
      </c>
      <c r="I62" s="1112">
        <f>I61*I146</f>
        <v>280.21540874177441</v>
      </c>
      <c r="J62" s="1113">
        <f t="shared" ref="J62:K62" si="214">J61*J146</f>
        <v>0</v>
      </c>
      <c r="K62" s="1227">
        <f t="shared" si="214"/>
        <v>280.21540874177441</v>
      </c>
      <c r="L62" s="1090">
        <f>L61*L146</f>
        <v>291.4240250914454</v>
      </c>
      <c r="M62" s="1091">
        <f t="shared" ref="M62:N62" si="215">M61*M146</f>
        <v>0</v>
      </c>
      <c r="N62" s="1092">
        <f t="shared" si="215"/>
        <v>291.4240250914454</v>
      </c>
      <c r="O62" s="1090">
        <f>O61*O146</f>
        <v>303.08098609510324</v>
      </c>
      <c r="P62" s="1091">
        <f t="shared" ref="P62:Q62" si="216">P61*P146</f>
        <v>0</v>
      </c>
      <c r="Q62" s="1094">
        <f t="shared" si="216"/>
        <v>303.08098609510324</v>
      </c>
      <c r="R62" s="1090">
        <f>R61*R146</f>
        <v>315.20422553890739</v>
      </c>
      <c r="S62" s="1091">
        <f t="shared" ref="S62:T62" si="217">S61*S146</f>
        <v>0</v>
      </c>
      <c r="T62" s="1092">
        <f t="shared" si="217"/>
        <v>315.20422553890739</v>
      </c>
      <c r="U62" s="1090">
        <f>U61*U146</f>
        <v>327.8123945604637</v>
      </c>
      <c r="V62" s="1091">
        <f t="shared" ref="V62:W62" si="218">V61*V146</f>
        <v>0</v>
      </c>
      <c r="W62" s="1092">
        <f t="shared" si="218"/>
        <v>327.8123945604637</v>
      </c>
      <c r="X62" s="1090">
        <f>X61*X146</f>
        <v>340.92489034288224</v>
      </c>
      <c r="Y62" s="1091">
        <f t="shared" ref="Y62:Z62" si="219">Y61*Y146</f>
        <v>0</v>
      </c>
      <c r="Z62" s="1092">
        <f t="shared" si="219"/>
        <v>340.92489034288224</v>
      </c>
      <c r="AA62" s="1090">
        <f>AA61*AA146</f>
        <v>354.56188595659756</v>
      </c>
      <c r="AB62" s="1091">
        <f t="shared" ref="AB62:AC62" si="220">AB61*AB146</f>
        <v>0</v>
      </c>
      <c r="AC62" s="1092">
        <f t="shared" si="220"/>
        <v>354.56188595659756</v>
      </c>
      <c r="AD62" s="1090">
        <f>AD61*AD146</f>
        <v>368.74436139486147</v>
      </c>
      <c r="AE62" s="1091">
        <f t="shared" ref="AE62:AF62" si="221">AE61*AE146</f>
        <v>0</v>
      </c>
      <c r="AF62" s="1092">
        <f t="shared" si="221"/>
        <v>368.74436139486147</v>
      </c>
      <c r="AG62" s="1090">
        <f>AG61*AG146</f>
        <v>383.49413585065594</v>
      </c>
      <c r="AH62" s="1091">
        <f t="shared" ref="AH62:AI62" si="222">AH61*AH146</f>
        <v>0</v>
      </c>
      <c r="AI62" s="1092">
        <f t="shared" si="222"/>
        <v>383.49413585065594</v>
      </c>
      <c r="AJ62" s="1090">
        <f>AJ61*AJ146</f>
        <v>398.83390128468221</v>
      </c>
      <c r="AK62" s="1091">
        <f t="shared" ref="AK62:AL62" si="223">AK61*AK146</f>
        <v>0</v>
      </c>
      <c r="AL62" s="1092">
        <f t="shared" si="223"/>
        <v>398.83390128468221</v>
      </c>
      <c r="AM62" s="1090">
        <f>AM61*AM146</f>
        <v>414.7872573360695</v>
      </c>
      <c r="AN62" s="1091">
        <f t="shared" ref="AN62:AO62" si="224">AN61*AN146</f>
        <v>0</v>
      </c>
      <c r="AO62" s="1092">
        <f t="shared" si="224"/>
        <v>414.7872573360695</v>
      </c>
      <c r="AP62" s="1090">
        <f>AP61*AP146</f>
        <v>431.3787476295123</v>
      </c>
      <c r="AQ62" s="1091">
        <f t="shared" ref="AQ62:AR62" si="225">AQ61*AQ146</f>
        <v>0</v>
      </c>
      <c r="AR62" s="1094">
        <f t="shared" si="225"/>
        <v>431.3787476295123</v>
      </c>
      <c r="AS62" s="1106">
        <f>AS61*AS146</f>
        <v>448.63389753469284</v>
      </c>
      <c r="AT62" s="1107">
        <f t="shared" ref="AT62:AU62" si="226">AT61*AT146</f>
        <v>0</v>
      </c>
      <c r="AU62" s="1108">
        <f t="shared" si="226"/>
        <v>448.63389753469284</v>
      </c>
      <c r="AV62" s="1072"/>
      <c r="AW62" s="1072"/>
      <c r="AX62" s="1072"/>
      <c r="AY62" s="1072"/>
      <c r="AZ62" s="1072"/>
      <c r="BA62" s="1072"/>
      <c r="BB62" s="1072"/>
      <c r="BC62" s="1072"/>
      <c r="BD62" s="1072"/>
      <c r="BE62" s="1072"/>
      <c r="BF62" s="1072"/>
      <c r="BG62" s="1072"/>
      <c r="BH62" s="1072"/>
      <c r="BI62" s="1072"/>
      <c r="BJ62" s="1072"/>
      <c r="BK62" s="1072"/>
      <c r="BL62" s="1072"/>
      <c r="BM62" s="1072"/>
      <c r="BN62" s="1072"/>
      <c r="BO62" s="1072"/>
      <c r="BP62" s="1072"/>
      <c r="BQ62" s="1072"/>
      <c r="BR62" s="1072"/>
      <c r="BS62" s="1072"/>
      <c r="BT62" s="1072"/>
      <c r="BU62" s="1072"/>
      <c r="BV62" s="1072"/>
      <c r="BW62" s="1072"/>
      <c r="BX62" s="1072"/>
      <c r="BY62" s="1072"/>
      <c r="BZ62" s="1072"/>
      <c r="CA62" s="1072"/>
      <c r="CB62" s="1072"/>
      <c r="CC62" s="1072"/>
      <c r="CD62" s="1072"/>
      <c r="CE62" s="1072"/>
      <c r="CF62" s="1072"/>
      <c r="CG62" s="1072"/>
      <c r="CH62" s="1072"/>
      <c r="CI62" s="1072"/>
      <c r="CJ62" s="1072"/>
      <c r="CK62" s="1072"/>
      <c r="CL62" s="1072"/>
      <c r="CM62" s="1072"/>
      <c r="CN62" s="1072"/>
      <c r="CO62" s="1072"/>
      <c r="CP62" s="1072"/>
      <c r="CQ62" s="1072"/>
      <c r="CR62" s="1072"/>
      <c r="CS62" s="1072"/>
      <c r="CT62" s="1072"/>
      <c r="CU62" s="1072"/>
      <c r="CV62" s="1072"/>
      <c r="CW62" s="1072"/>
      <c r="CX62" s="1072"/>
      <c r="CY62" s="1072"/>
      <c r="CZ62" s="1072"/>
      <c r="DA62" s="1072"/>
      <c r="DB62" s="1072"/>
      <c r="DC62" s="1072"/>
      <c r="DD62" s="1072"/>
      <c r="DE62" s="1072"/>
      <c r="DF62" s="1072"/>
      <c r="DG62" s="1072"/>
      <c r="DH62" s="1072"/>
      <c r="DI62" s="1072"/>
      <c r="DJ62" s="1072"/>
      <c r="DK62" s="1072"/>
      <c r="DL62" s="1072"/>
      <c r="DM62" s="1072"/>
      <c r="DN62" s="1072"/>
      <c r="DO62" s="1072"/>
      <c r="DP62" s="1072"/>
      <c r="DQ62" s="1072"/>
      <c r="DR62" s="1072"/>
      <c r="DS62" s="1072"/>
      <c r="DT62" s="1072"/>
      <c r="DU62" s="1072"/>
      <c r="DV62" s="1072"/>
      <c r="DW62" s="1072"/>
      <c r="DX62" s="1072"/>
      <c r="DY62" s="1072"/>
      <c r="DZ62" s="1072"/>
      <c r="EA62" s="1072"/>
      <c r="EB62" s="1072"/>
      <c r="EC62" s="1072"/>
      <c r="ED62" s="1072"/>
      <c r="EE62" s="1072"/>
      <c r="EF62" s="1072"/>
      <c r="EG62" s="1072"/>
      <c r="EH62" s="1072"/>
      <c r="EI62" s="1072"/>
      <c r="EJ62" s="1072"/>
      <c r="EK62" s="1072"/>
      <c r="EL62" s="1072"/>
      <c r="EM62" s="1072"/>
      <c r="EN62" s="1072"/>
      <c r="EO62" s="1072"/>
      <c r="EP62" s="1072"/>
      <c r="EQ62" s="1072"/>
      <c r="ER62" s="1072"/>
      <c r="ES62" s="1072"/>
      <c r="ET62" s="1072"/>
      <c r="EU62" s="1072"/>
      <c r="EV62" s="1072"/>
      <c r="EW62" s="1072"/>
      <c r="EX62" s="1072"/>
      <c r="EY62" s="1072"/>
      <c r="EZ62" s="1072"/>
      <c r="FA62" s="1072"/>
      <c r="FB62" s="1072"/>
      <c r="FC62" s="1072"/>
      <c r="FD62" s="1072"/>
      <c r="FE62" s="1072"/>
      <c r="FF62" s="1072"/>
      <c r="FG62" s="1072"/>
      <c r="FH62" s="1072"/>
      <c r="FI62" s="1072"/>
      <c r="FJ62" s="1072"/>
      <c r="FK62" s="1072"/>
      <c r="FL62" s="1072"/>
      <c r="FM62" s="1072"/>
      <c r="FN62" s="1072"/>
      <c r="FO62" s="1072"/>
      <c r="FP62" s="1072"/>
      <c r="FQ62" s="1072"/>
      <c r="FR62" s="1072"/>
      <c r="FS62" s="1072"/>
      <c r="FT62" s="1072"/>
      <c r="FU62" s="1072"/>
      <c r="FV62" s="1072"/>
      <c r="FW62" s="1072"/>
      <c r="FX62" s="1072"/>
      <c r="FY62" s="1072"/>
      <c r="FZ62" s="1072"/>
      <c r="GA62" s="1072"/>
      <c r="GB62" s="1072"/>
      <c r="GC62" s="1072"/>
      <c r="GD62" s="1072"/>
      <c r="GE62" s="1072"/>
      <c r="GF62" s="1072"/>
      <c r="GG62" s="1072"/>
      <c r="GH62" s="1072"/>
      <c r="GI62" s="1072"/>
      <c r="GJ62" s="1072"/>
      <c r="GK62" s="1072"/>
      <c r="GL62" s="1072"/>
      <c r="GM62" s="1072"/>
      <c r="GN62" s="1072"/>
      <c r="GO62" s="1072"/>
      <c r="GP62" s="1072"/>
      <c r="GQ62" s="1072"/>
      <c r="GR62" s="1072"/>
      <c r="GS62" s="1072"/>
      <c r="GT62" s="1072"/>
      <c r="GU62" s="1072"/>
      <c r="GV62" s="1072"/>
      <c r="GW62" s="1072"/>
      <c r="GX62" s="1072"/>
      <c r="GY62" s="1072"/>
      <c r="GZ62" s="1072"/>
      <c r="HA62" s="1072"/>
      <c r="HB62" s="1072"/>
      <c r="HC62" s="1072"/>
      <c r="HD62" s="1072"/>
      <c r="HE62" s="1072"/>
      <c r="HF62" s="1072"/>
      <c r="HG62" s="1072"/>
      <c r="HH62" s="1072"/>
      <c r="HI62" s="1072"/>
      <c r="HJ62" s="1072"/>
      <c r="HK62" s="1072"/>
      <c r="HL62" s="1072"/>
      <c r="HM62" s="1072"/>
      <c r="HN62" s="1072"/>
      <c r="HO62" s="1072"/>
      <c r="HP62" s="1072"/>
      <c r="HQ62" s="1072"/>
      <c r="HR62" s="1072"/>
      <c r="HS62" s="1072"/>
      <c r="HT62" s="1072"/>
      <c r="HU62" s="1072"/>
      <c r="HV62" s="1072"/>
      <c r="HW62" s="1072"/>
      <c r="HX62" s="1072"/>
      <c r="HY62" s="1072"/>
      <c r="HZ62" s="1072"/>
      <c r="IA62" s="1072"/>
      <c r="IB62" s="1072"/>
      <c r="IC62" s="1072"/>
      <c r="ID62" s="1072"/>
      <c r="IE62" s="1072"/>
      <c r="IF62" s="1072"/>
      <c r="IG62" s="1072"/>
      <c r="IH62" s="1072"/>
      <c r="II62" s="1072"/>
      <c r="IJ62" s="1072"/>
      <c r="IK62" s="1072"/>
      <c r="IL62" s="1072"/>
      <c r="IM62" s="1072"/>
      <c r="IN62" s="1072"/>
      <c r="IO62" s="1072"/>
      <c r="IP62" s="1072"/>
      <c r="IQ62" s="1072"/>
      <c r="IR62" s="1072"/>
      <c r="IS62" s="1072"/>
      <c r="IT62" s="1072"/>
      <c r="IU62" s="1072"/>
      <c r="IV62" s="1072"/>
      <c r="IW62" s="1072"/>
      <c r="IX62" s="1072"/>
      <c r="IY62" s="1072"/>
      <c r="IZ62" s="1072"/>
      <c r="JA62" s="1072"/>
      <c r="JB62" s="1072"/>
      <c r="JC62" s="1072"/>
      <c r="JD62" s="1072"/>
      <c r="JE62" s="1072"/>
      <c r="JF62" s="1072"/>
      <c r="JG62" s="1072"/>
      <c r="JH62" s="1072"/>
      <c r="JI62" s="1072"/>
      <c r="JJ62" s="1072"/>
      <c r="JK62" s="1072"/>
      <c r="JL62" s="1072"/>
      <c r="JM62" s="1072"/>
      <c r="JN62" s="1072"/>
      <c r="JO62" s="1072"/>
      <c r="JP62" s="1072"/>
      <c r="JQ62" s="1072"/>
      <c r="JR62" s="1072"/>
      <c r="JS62" s="1072"/>
      <c r="JT62" s="1072"/>
      <c r="JU62" s="1072"/>
      <c r="JV62" s="1072"/>
      <c r="JW62" s="1072"/>
      <c r="JX62" s="1072"/>
      <c r="JY62" s="1072"/>
      <c r="JZ62" s="1072"/>
      <c r="KA62" s="1072"/>
      <c r="KB62" s="1072"/>
      <c r="KC62" s="1072"/>
      <c r="KD62" s="1072"/>
      <c r="KE62" s="1072"/>
      <c r="KF62" s="1072"/>
      <c r="KG62" s="1072"/>
      <c r="KH62" s="1072"/>
      <c r="KI62" s="1072"/>
      <c r="KJ62" s="1072"/>
      <c r="KK62" s="1072"/>
      <c r="KL62" s="1072"/>
      <c r="KM62" s="1072"/>
      <c r="KN62" s="1072"/>
      <c r="KO62" s="1072"/>
      <c r="KP62" s="1072"/>
      <c r="KQ62" s="1072"/>
      <c r="KR62" s="1072"/>
      <c r="KS62" s="1072"/>
      <c r="KT62" s="1072"/>
      <c r="KU62" s="1072"/>
      <c r="KV62" s="1072"/>
      <c r="KW62" s="1072"/>
      <c r="KX62" s="1072"/>
      <c r="KY62" s="1072"/>
      <c r="KZ62" s="1072"/>
      <c r="LA62" s="1072"/>
      <c r="LB62" s="1072"/>
      <c r="LC62" s="1072"/>
      <c r="LD62" s="1072"/>
      <c r="LE62" s="1072"/>
      <c r="LF62" s="1072"/>
      <c r="LG62" s="1072"/>
      <c r="LH62" s="1072"/>
      <c r="LI62" s="1072"/>
      <c r="LJ62" s="1072"/>
      <c r="LK62" s="1072"/>
      <c r="LL62" s="1072"/>
      <c r="LM62" s="1072"/>
      <c r="LN62" s="1072"/>
      <c r="LO62" s="1072"/>
      <c r="LP62" s="1072"/>
      <c r="LQ62" s="1072"/>
    </row>
    <row r="63" spans="1:329" s="1252" customFormat="1" ht="14.25">
      <c r="A63" s="1299" t="s">
        <v>96</v>
      </c>
      <c r="B63" s="1235" t="s">
        <v>97</v>
      </c>
      <c r="C63" s="1235" t="str">
        <f>C56</f>
        <v>тыс. руб.</v>
      </c>
      <c r="D63" s="1099">
        <f t="shared" ref="D63:E63" si="227">(D64*D27*D65+D64*D28*D66)/1000</f>
        <v>20.442758996800002</v>
      </c>
      <c r="E63" s="1102">
        <f t="shared" si="227"/>
        <v>20.442758996800002</v>
      </c>
      <c r="F63" s="1098">
        <f>(F64*F27*F65+F64*F28*F66)/1000</f>
        <v>4.3426934724800006</v>
      </c>
      <c r="G63" s="1099">
        <f>(G64*G27*G65+G64*G28*G66)/1000</f>
        <v>4.3426934724800006</v>
      </c>
      <c r="H63" s="1102">
        <f t="shared" ref="H63" si="228">(H64*H27*H65+H64*H28*H66)/1000</f>
        <v>0</v>
      </c>
      <c r="I63" s="1101">
        <f>(I64*I27*I65+I64*I28*I66)/1000</f>
        <v>4.8850888037529607</v>
      </c>
      <c r="J63" s="1099">
        <f t="shared" ref="J63:K63" si="229">(J64*J27*J65+J64*J28*J66)/1000</f>
        <v>4.8850888037529607</v>
      </c>
      <c r="K63" s="1300">
        <f t="shared" si="229"/>
        <v>0</v>
      </c>
      <c r="L63" s="1098">
        <f>(L64*L27*L65+L64*L28*L66)/1000</f>
        <v>5.0804923559030781</v>
      </c>
      <c r="M63" s="1099">
        <f t="shared" ref="M63:N63" si="230">(M64*M27*M65+M64*M28*M66)/1000</f>
        <v>5.0804923559030781</v>
      </c>
      <c r="N63" s="1100">
        <f t="shared" si="230"/>
        <v>0</v>
      </c>
      <c r="O63" s="1098">
        <f>(O64*O27*O65+O64*O28*O66)/1000</f>
        <v>5.2837120501392016</v>
      </c>
      <c r="P63" s="1099">
        <f t="shared" ref="P63:Q63" si="231">(P64*P27*P65+P64*P28*P66)/1000</f>
        <v>5.2837120501392016</v>
      </c>
      <c r="Q63" s="1102">
        <f t="shared" si="231"/>
        <v>0</v>
      </c>
      <c r="R63" s="1098">
        <f>(R64*R27*R65+R64*R28*R66)/1000</f>
        <v>5.4950605321447696</v>
      </c>
      <c r="S63" s="1099">
        <f t="shared" ref="S63:T63" si="232">(S64*S27*S65+S64*S28*S66)/1000</f>
        <v>5.4950605321447696</v>
      </c>
      <c r="T63" s="1100">
        <f t="shared" si="232"/>
        <v>0</v>
      </c>
      <c r="U63" s="1098">
        <f>(U64*U27*U65+U64*U28*U66)/1000</f>
        <v>5.7148629534305604</v>
      </c>
      <c r="V63" s="1099">
        <f t="shared" ref="V63:W63" si="233">(V64*V27*V65+V64*V28*V66)/1000</f>
        <v>5.7148629534305604</v>
      </c>
      <c r="W63" s="1100">
        <f t="shared" si="233"/>
        <v>0</v>
      </c>
      <c r="X63" s="1098">
        <f>(X64*X27*X65+X64*X28*X66)/1000</f>
        <v>5.9434574715677826</v>
      </c>
      <c r="Y63" s="1099">
        <f t="shared" ref="Y63:Z63" si="234">(Y64*Y27*Y65+Y64*Y28*Y66)/1000</f>
        <v>5.9434574715677826</v>
      </c>
      <c r="Z63" s="1100">
        <f t="shared" si="234"/>
        <v>0</v>
      </c>
      <c r="AA63" s="1098">
        <f>(AA64*AA27*AA65+AA64*AA28*AA66)/1000</f>
        <v>6.1811957704304934</v>
      </c>
      <c r="AB63" s="1099">
        <f t="shared" ref="AB63:AC63" si="235">(AB64*AB27*AB65+AB64*AB28*AB66)/1000</f>
        <v>6.1811957704304934</v>
      </c>
      <c r="AC63" s="1100">
        <f t="shared" si="235"/>
        <v>0</v>
      </c>
      <c r="AD63" s="1098">
        <f>(AD64*AD27*AD65+AD64*AD28*AD66)/1000</f>
        <v>6.4284436012477135</v>
      </c>
      <c r="AE63" s="1099">
        <f t="shared" ref="AE63:AF63" si="236">(AE64*AE27*AE65+AE64*AE28*AE66)/1000</f>
        <v>6.4284436012477135</v>
      </c>
      <c r="AF63" s="1100">
        <f t="shared" si="236"/>
        <v>0</v>
      </c>
      <c r="AG63" s="1098">
        <f>(AG64*AG27*AG65+AG64*AG28*AG66)/1000</f>
        <v>6.6855813452976225</v>
      </c>
      <c r="AH63" s="1099">
        <f t="shared" ref="AH63:AI63" si="237">(AH64*AH27*AH65+AH64*AH28*AH66)/1000</f>
        <v>6.6855813452976225</v>
      </c>
      <c r="AI63" s="1100">
        <f t="shared" si="237"/>
        <v>0</v>
      </c>
      <c r="AJ63" s="1098">
        <f>(AJ64*AJ27*AJ65+AJ64*AJ28*AJ66)/1000</f>
        <v>6.9530045991095273</v>
      </c>
      <c r="AK63" s="1099">
        <f t="shared" ref="AK63:AL63" si="238">(AK64*AK27*AK65+AK64*AK28*AK66)/1000</f>
        <v>6.9530045991095273</v>
      </c>
      <c r="AL63" s="1100">
        <f t="shared" si="238"/>
        <v>0</v>
      </c>
      <c r="AM63" s="1098">
        <f>(AM64*AM27*AM65+AM64*AM28*AM66)/1000</f>
        <v>7.2311247830739092</v>
      </c>
      <c r="AN63" s="1099">
        <f t="shared" ref="AN63:AO63" si="239">(AN64*AN27*AN65+AN64*AN28*AN66)/1000</f>
        <v>7.2311247830739092</v>
      </c>
      <c r="AO63" s="1100">
        <f t="shared" si="239"/>
        <v>0</v>
      </c>
      <c r="AP63" s="1098">
        <f>(AP64*AP27*AP65+AP64*AP28*AP66)/1000</f>
        <v>7.5203697743968663</v>
      </c>
      <c r="AQ63" s="1099">
        <f t="shared" ref="AQ63:AR63" si="240">(AQ64*AQ27*AQ65+AQ64*AQ28*AQ66)/1000</f>
        <v>7.5203697743968663</v>
      </c>
      <c r="AR63" s="1102">
        <f t="shared" si="240"/>
        <v>0</v>
      </c>
      <c r="AS63" s="1103">
        <f>(AS64*AS27*AS65+AS64*AS28*AS66)/1000</f>
        <v>7.8211845653727403</v>
      </c>
      <c r="AT63" s="1104">
        <f t="shared" ref="AT63:AU63" si="241">(AT64*AT27*AT65+AT64*AT28*AT66)/1000</f>
        <v>7.8211845653727403</v>
      </c>
      <c r="AU63" s="1105">
        <f t="shared" si="241"/>
        <v>0</v>
      </c>
      <c r="AV63" s="1077"/>
      <c r="AW63" s="1077"/>
      <c r="AX63" s="1077"/>
      <c r="AY63" s="1077"/>
      <c r="AZ63" s="1077"/>
      <c r="BA63" s="1077"/>
      <c r="BB63" s="1077"/>
      <c r="BC63" s="1077"/>
      <c r="BD63" s="1077"/>
      <c r="BE63" s="1077"/>
      <c r="BF63" s="1077"/>
      <c r="BG63" s="1077"/>
      <c r="BH63" s="1077"/>
      <c r="BI63" s="1077"/>
      <c r="BJ63" s="1077"/>
      <c r="BK63" s="1077"/>
      <c r="BL63" s="1077"/>
      <c r="BM63" s="1077"/>
      <c r="BN63" s="1077"/>
      <c r="BO63" s="1077"/>
      <c r="BP63" s="1077"/>
      <c r="BQ63" s="1077"/>
      <c r="BR63" s="1077"/>
      <c r="BS63" s="1077"/>
      <c r="BT63" s="1077"/>
      <c r="BU63" s="1077"/>
      <c r="BV63" s="1077"/>
      <c r="BW63" s="1077"/>
      <c r="BX63" s="1077"/>
      <c r="BY63" s="1077"/>
      <c r="BZ63" s="1077"/>
      <c r="CA63" s="1077"/>
      <c r="CB63" s="1077"/>
      <c r="CC63" s="1077"/>
      <c r="CD63" s="1077"/>
      <c r="CE63" s="1077"/>
      <c r="CF63" s="1077"/>
      <c r="CG63" s="1077"/>
      <c r="CH63" s="1077"/>
      <c r="CI63" s="1077"/>
      <c r="CJ63" s="1077"/>
      <c r="CK63" s="1077"/>
      <c r="CL63" s="1077"/>
      <c r="CM63" s="1077"/>
      <c r="CN63" s="1077"/>
      <c r="CO63" s="1077"/>
      <c r="CP63" s="1077"/>
      <c r="CQ63" s="1077"/>
      <c r="CR63" s="1077"/>
      <c r="CS63" s="1077"/>
      <c r="CT63" s="1077"/>
      <c r="CU63" s="1077"/>
      <c r="CV63" s="1077"/>
      <c r="CW63" s="1077"/>
      <c r="CX63" s="1077"/>
      <c r="CY63" s="1077"/>
      <c r="CZ63" s="1077"/>
      <c r="DA63" s="1077"/>
      <c r="DB63" s="1077"/>
      <c r="DC63" s="1077"/>
      <c r="DD63" s="1077"/>
      <c r="DE63" s="1077"/>
      <c r="DF63" s="1077"/>
      <c r="DG63" s="1077"/>
      <c r="DH63" s="1077"/>
      <c r="DI63" s="1077"/>
      <c r="DJ63" s="1077"/>
      <c r="DK63" s="1077"/>
      <c r="DL63" s="1077"/>
      <c r="DM63" s="1077"/>
      <c r="DN63" s="1077"/>
      <c r="DO63" s="1077"/>
      <c r="DP63" s="1077"/>
      <c r="DQ63" s="1077"/>
      <c r="DR63" s="1077"/>
      <c r="DS63" s="1077"/>
      <c r="DT63" s="1077"/>
      <c r="DU63" s="1077"/>
      <c r="DV63" s="1077"/>
      <c r="DW63" s="1077"/>
      <c r="DX63" s="1077"/>
      <c r="DY63" s="1077"/>
      <c r="DZ63" s="1077"/>
      <c r="EA63" s="1077"/>
      <c r="EB63" s="1077"/>
      <c r="EC63" s="1077"/>
      <c r="ED63" s="1077"/>
      <c r="EE63" s="1077"/>
      <c r="EF63" s="1077"/>
      <c r="EG63" s="1077"/>
      <c r="EH63" s="1077"/>
      <c r="EI63" s="1077"/>
      <c r="EJ63" s="1077"/>
      <c r="EK63" s="1077"/>
      <c r="EL63" s="1077"/>
      <c r="EM63" s="1077"/>
      <c r="EN63" s="1077"/>
      <c r="EO63" s="1077"/>
      <c r="EP63" s="1077"/>
      <c r="EQ63" s="1077"/>
      <c r="ER63" s="1077"/>
      <c r="ES63" s="1077"/>
      <c r="ET63" s="1077"/>
      <c r="EU63" s="1077"/>
      <c r="EV63" s="1077"/>
      <c r="EW63" s="1077"/>
      <c r="EX63" s="1077"/>
      <c r="EY63" s="1077"/>
      <c r="EZ63" s="1077"/>
      <c r="FA63" s="1077"/>
      <c r="FB63" s="1077"/>
      <c r="FC63" s="1077"/>
      <c r="FD63" s="1077"/>
      <c r="FE63" s="1077"/>
      <c r="FF63" s="1077"/>
      <c r="FG63" s="1077"/>
      <c r="FH63" s="1077"/>
      <c r="FI63" s="1077"/>
      <c r="FJ63" s="1077"/>
      <c r="FK63" s="1077"/>
      <c r="FL63" s="1077"/>
      <c r="FM63" s="1077"/>
      <c r="FN63" s="1077"/>
      <c r="FO63" s="1077"/>
      <c r="FP63" s="1077"/>
      <c r="FQ63" s="1077"/>
      <c r="FR63" s="1077"/>
      <c r="FS63" s="1077"/>
      <c r="FT63" s="1077"/>
      <c r="FU63" s="1077"/>
      <c r="FV63" s="1077"/>
      <c r="FW63" s="1077"/>
      <c r="FX63" s="1077"/>
      <c r="FY63" s="1077"/>
      <c r="FZ63" s="1077"/>
      <c r="GA63" s="1077"/>
      <c r="GB63" s="1077"/>
      <c r="GC63" s="1077"/>
      <c r="GD63" s="1077"/>
      <c r="GE63" s="1077"/>
      <c r="GF63" s="1077"/>
      <c r="GG63" s="1077"/>
      <c r="GH63" s="1077"/>
      <c r="GI63" s="1077"/>
      <c r="GJ63" s="1077"/>
      <c r="GK63" s="1077"/>
      <c r="GL63" s="1077"/>
      <c r="GM63" s="1077"/>
      <c r="GN63" s="1077"/>
      <c r="GO63" s="1077"/>
      <c r="GP63" s="1077"/>
      <c r="GQ63" s="1077"/>
      <c r="GR63" s="1077"/>
      <c r="GS63" s="1077"/>
      <c r="GT63" s="1077"/>
      <c r="GU63" s="1077"/>
      <c r="GV63" s="1077"/>
      <c r="GW63" s="1077"/>
      <c r="GX63" s="1077"/>
      <c r="GY63" s="1077"/>
      <c r="GZ63" s="1077"/>
      <c r="HA63" s="1077"/>
      <c r="HB63" s="1077"/>
      <c r="HC63" s="1077"/>
      <c r="HD63" s="1077"/>
      <c r="HE63" s="1077"/>
      <c r="HF63" s="1077"/>
      <c r="HG63" s="1077"/>
      <c r="HH63" s="1077"/>
      <c r="HI63" s="1077"/>
      <c r="HJ63" s="1077"/>
      <c r="HK63" s="1077"/>
      <c r="HL63" s="1077"/>
      <c r="HM63" s="1077"/>
      <c r="HN63" s="1077"/>
      <c r="HO63" s="1077"/>
      <c r="HP63" s="1077"/>
      <c r="HQ63" s="1077"/>
      <c r="HR63" s="1077"/>
      <c r="HS63" s="1077"/>
      <c r="HT63" s="1077"/>
      <c r="HU63" s="1077"/>
      <c r="HV63" s="1077"/>
      <c r="HW63" s="1077"/>
      <c r="HX63" s="1077"/>
      <c r="HY63" s="1077"/>
      <c r="HZ63" s="1077"/>
      <c r="IA63" s="1077"/>
      <c r="IB63" s="1077"/>
      <c r="IC63" s="1077"/>
      <c r="ID63" s="1077"/>
      <c r="IE63" s="1077"/>
      <c r="IF63" s="1077"/>
      <c r="IG63" s="1077"/>
      <c r="IH63" s="1077"/>
      <c r="II63" s="1077"/>
      <c r="IJ63" s="1077"/>
      <c r="IK63" s="1077"/>
      <c r="IL63" s="1077"/>
      <c r="IM63" s="1077"/>
      <c r="IN63" s="1077"/>
      <c r="IO63" s="1077"/>
      <c r="IP63" s="1077"/>
      <c r="IQ63" s="1077"/>
      <c r="IR63" s="1077"/>
      <c r="IS63" s="1077"/>
      <c r="IT63" s="1077"/>
      <c r="IU63" s="1077"/>
      <c r="IV63" s="1077"/>
      <c r="IW63" s="1077"/>
      <c r="IX63" s="1077"/>
      <c r="IY63" s="1077"/>
      <c r="IZ63" s="1077"/>
      <c r="JA63" s="1077"/>
      <c r="JB63" s="1077"/>
      <c r="JC63" s="1077"/>
      <c r="JD63" s="1077"/>
      <c r="JE63" s="1077"/>
      <c r="JF63" s="1077"/>
      <c r="JG63" s="1077"/>
      <c r="JH63" s="1077"/>
      <c r="JI63" s="1077"/>
      <c r="JJ63" s="1077"/>
      <c r="JK63" s="1077"/>
      <c r="JL63" s="1077"/>
      <c r="JM63" s="1077"/>
      <c r="JN63" s="1077"/>
      <c r="JO63" s="1077"/>
      <c r="JP63" s="1077"/>
      <c r="JQ63" s="1077"/>
      <c r="JR63" s="1077"/>
      <c r="JS63" s="1077"/>
      <c r="JT63" s="1077"/>
      <c r="JU63" s="1077"/>
      <c r="JV63" s="1077"/>
      <c r="JW63" s="1077"/>
      <c r="JX63" s="1077"/>
      <c r="JY63" s="1077"/>
      <c r="JZ63" s="1077"/>
      <c r="KA63" s="1077"/>
      <c r="KB63" s="1077"/>
      <c r="KC63" s="1077"/>
      <c r="KD63" s="1077"/>
      <c r="KE63" s="1077"/>
      <c r="KF63" s="1077"/>
      <c r="KG63" s="1077"/>
      <c r="KH63" s="1077"/>
      <c r="KI63" s="1077"/>
      <c r="KJ63" s="1077"/>
      <c r="KK63" s="1077"/>
      <c r="KL63" s="1077"/>
      <c r="KM63" s="1077"/>
      <c r="KN63" s="1077"/>
      <c r="KO63" s="1077"/>
      <c r="KP63" s="1077"/>
      <c r="KQ63" s="1077"/>
      <c r="KR63" s="1077"/>
      <c r="KS63" s="1077"/>
      <c r="KT63" s="1077"/>
      <c r="KU63" s="1077"/>
      <c r="KV63" s="1077"/>
      <c r="KW63" s="1077"/>
      <c r="KX63" s="1077"/>
      <c r="KY63" s="1077"/>
      <c r="KZ63" s="1077"/>
      <c r="LA63" s="1077"/>
      <c r="LB63" s="1077"/>
      <c r="LC63" s="1077"/>
      <c r="LD63" s="1077"/>
      <c r="LE63" s="1077"/>
      <c r="LF63" s="1077"/>
      <c r="LG63" s="1077"/>
      <c r="LH63" s="1077"/>
      <c r="LI63" s="1077"/>
      <c r="LJ63" s="1077"/>
      <c r="LK63" s="1077"/>
      <c r="LL63" s="1077"/>
      <c r="LM63" s="1077"/>
      <c r="LN63" s="1077"/>
      <c r="LO63" s="1077"/>
      <c r="LP63" s="1077"/>
      <c r="LQ63" s="1077"/>
    </row>
    <row r="64" spans="1:329" s="1263" customFormat="1">
      <c r="A64" s="1240"/>
      <c r="B64" s="1215" t="s">
        <v>82</v>
      </c>
      <c r="C64" s="1215" t="s">
        <v>92</v>
      </c>
      <c r="D64" s="1091">
        <f>490</f>
        <v>490</v>
      </c>
      <c r="E64" s="1114">
        <f>D64</f>
        <v>490</v>
      </c>
      <c r="F64" s="1090">
        <v>123.83636000000001</v>
      </c>
      <c r="G64" s="1091">
        <f>F64</f>
        <v>123.83636000000001</v>
      </c>
      <c r="H64" s="1094">
        <f>F64-G64</f>
        <v>0</v>
      </c>
      <c r="I64" s="1090">
        <f>F64</f>
        <v>123.83636000000001</v>
      </c>
      <c r="J64" s="1091">
        <f t="shared" ref="J64:K64" si="242">G64</f>
        <v>123.83636000000001</v>
      </c>
      <c r="K64" s="1092">
        <f t="shared" si="242"/>
        <v>0</v>
      </c>
      <c r="L64" s="1090">
        <f>I64</f>
        <v>123.83636000000001</v>
      </c>
      <c r="M64" s="1091">
        <f t="shared" ref="M64:N64" si="243">J64</f>
        <v>123.83636000000001</v>
      </c>
      <c r="N64" s="1092">
        <f t="shared" si="243"/>
        <v>0</v>
      </c>
      <c r="O64" s="1093">
        <f>L64</f>
        <v>123.83636000000001</v>
      </c>
      <c r="P64" s="1094">
        <f t="shared" ref="P64:Q64" si="244">M64</f>
        <v>123.83636000000001</v>
      </c>
      <c r="Q64" s="1094">
        <f t="shared" si="244"/>
        <v>0</v>
      </c>
      <c r="R64" s="1093">
        <f>O64</f>
        <v>123.83636000000001</v>
      </c>
      <c r="S64" s="1094">
        <f t="shared" ref="S64:T64" si="245">P64</f>
        <v>123.83636000000001</v>
      </c>
      <c r="T64" s="1092">
        <f t="shared" si="245"/>
        <v>0</v>
      </c>
      <c r="U64" s="1093">
        <f>R64</f>
        <v>123.83636000000001</v>
      </c>
      <c r="V64" s="1094">
        <f t="shared" ref="V64:W64" si="246">S64</f>
        <v>123.83636000000001</v>
      </c>
      <c r="W64" s="1092">
        <f t="shared" si="246"/>
        <v>0</v>
      </c>
      <c r="X64" s="1093">
        <f>U64</f>
        <v>123.83636000000001</v>
      </c>
      <c r="Y64" s="1094">
        <f t="shared" ref="Y64:Z64" si="247">V64</f>
        <v>123.83636000000001</v>
      </c>
      <c r="Z64" s="1092">
        <f t="shared" si="247"/>
        <v>0</v>
      </c>
      <c r="AA64" s="1093">
        <f>X64</f>
        <v>123.83636000000001</v>
      </c>
      <c r="AB64" s="1094">
        <f t="shared" ref="AB64:AC64" si="248">Y64</f>
        <v>123.83636000000001</v>
      </c>
      <c r="AC64" s="1092">
        <f t="shared" si="248"/>
        <v>0</v>
      </c>
      <c r="AD64" s="1093">
        <f>AA64</f>
        <v>123.83636000000001</v>
      </c>
      <c r="AE64" s="1094">
        <f t="shared" ref="AE64:AF64" si="249">AB64</f>
        <v>123.83636000000001</v>
      </c>
      <c r="AF64" s="1092">
        <f t="shared" si="249"/>
        <v>0</v>
      </c>
      <c r="AG64" s="1093">
        <f>AD64</f>
        <v>123.83636000000001</v>
      </c>
      <c r="AH64" s="1094">
        <f t="shared" ref="AH64:AI64" si="250">AE64</f>
        <v>123.83636000000001</v>
      </c>
      <c r="AI64" s="1092">
        <f t="shared" si="250"/>
        <v>0</v>
      </c>
      <c r="AJ64" s="1093">
        <f>AG64</f>
        <v>123.83636000000001</v>
      </c>
      <c r="AK64" s="1094">
        <f t="shared" ref="AK64:AL64" si="251">AH64</f>
        <v>123.83636000000001</v>
      </c>
      <c r="AL64" s="1092">
        <f t="shared" si="251"/>
        <v>0</v>
      </c>
      <c r="AM64" s="1090">
        <f>AJ64</f>
        <v>123.83636000000001</v>
      </c>
      <c r="AN64" s="1091">
        <f t="shared" ref="AN64:AO64" si="252">AK64</f>
        <v>123.83636000000001</v>
      </c>
      <c r="AO64" s="1092">
        <f t="shared" si="252"/>
        <v>0</v>
      </c>
      <c r="AP64" s="1090">
        <f>AM64</f>
        <v>123.83636000000001</v>
      </c>
      <c r="AQ64" s="1091">
        <f t="shared" ref="AQ64:AR64" si="253">AN64</f>
        <v>123.83636000000001</v>
      </c>
      <c r="AR64" s="1094">
        <f t="shared" si="253"/>
        <v>0</v>
      </c>
      <c r="AS64" s="1106">
        <f>AP64</f>
        <v>123.83636000000001</v>
      </c>
      <c r="AT64" s="1107">
        <f t="shared" ref="AT64:AU64" si="254">AQ64</f>
        <v>123.83636000000001</v>
      </c>
      <c r="AU64" s="1108">
        <f t="shared" si="254"/>
        <v>0</v>
      </c>
      <c r="AV64" s="1072"/>
      <c r="AW64" s="1072"/>
      <c r="AX64" s="1072"/>
      <c r="AY64" s="1072"/>
      <c r="AZ64" s="1072"/>
      <c r="BA64" s="1072"/>
      <c r="BB64" s="1072"/>
      <c r="BC64" s="1072"/>
      <c r="BD64" s="1072"/>
      <c r="BE64" s="1072"/>
      <c r="BF64" s="1072"/>
      <c r="BG64" s="1072"/>
      <c r="BH64" s="1072"/>
      <c r="BI64" s="1072"/>
      <c r="BJ64" s="1072"/>
      <c r="BK64" s="1072"/>
      <c r="BL64" s="1072"/>
      <c r="BM64" s="1072"/>
      <c r="BN64" s="1072"/>
      <c r="BO64" s="1072"/>
      <c r="BP64" s="1072"/>
      <c r="BQ64" s="1072"/>
      <c r="BR64" s="1072"/>
      <c r="BS64" s="1072"/>
      <c r="BT64" s="1072"/>
      <c r="BU64" s="1072"/>
      <c r="BV64" s="1072"/>
      <c r="BW64" s="1072"/>
      <c r="BX64" s="1072"/>
      <c r="BY64" s="1072"/>
      <c r="BZ64" s="1072"/>
      <c r="CA64" s="1072"/>
      <c r="CB64" s="1072"/>
      <c r="CC64" s="1072"/>
      <c r="CD64" s="1072"/>
      <c r="CE64" s="1072"/>
      <c r="CF64" s="1072"/>
      <c r="CG64" s="1072"/>
      <c r="CH64" s="1072"/>
      <c r="CI64" s="1072"/>
      <c r="CJ64" s="1072"/>
      <c r="CK64" s="1072"/>
      <c r="CL64" s="1072"/>
      <c r="CM64" s="1072"/>
      <c r="CN64" s="1072"/>
      <c r="CO64" s="1072"/>
      <c r="CP64" s="1072"/>
      <c r="CQ64" s="1072"/>
      <c r="CR64" s="1072"/>
      <c r="CS64" s="1072"/>
      <c r="CT64" s="1072"/>
      <c r="CU64" s="1072"/>
      <c r="CV64" s="1072"/>
      <c r="CW64" s="1072"/>
      <c r="CX64" s="1072"/>
      <c r="CY64" s="1072"/>
      <c r="CZ64" s="1072"/>
      <c r="DA64" s="1072"/>
      <c r="DB64" s="1072"/>
      <c r="DC64" s="1072"/>
      <c r="DD64" s="1072"/>
      <c r="DE64" s="1072"/>
      <c r="DF64" s="1072"/>
      <c r="DG64" s="1072"/>
      <c r="DH64" s="1072"/>
      <c r="DI64" s="1072"/>
      <c r="DJ64" s="1072"/>
      <c r="DK64" s="1072"/>
      <c r="DL64" s="1072"/>
      <c r="DM64" s="1072"/>
      <c r="DN64" s="1072"/>
      <c r="DO64" s="1072"/>
      <c r="DP64" s="1072"/>
      <c r="DQ64" s="1072"/>
      <c r="DR64" s="1072"/>
      <c r="DS64" s="1072"/>
      <c r="DT64" s="1072"/>
      <c r="DU64" s="1072"/>
      <c r="DV64" s="1072"/>
      <c r="DW64" s="1072"/>
      <c r="DX64" s="1072"/>
      <c r="DY64" s="1072"/>
      <c r="DZ64" s="1072"/>
      <c r="EA64" s="1072"/>
      <c r="EB64" s="1072"/>
      <c r="EC64" s="1072"/>
      <c r="ED64" s="1072"/>
      <c r="EE64" s="1072"/>
      <c r="EF64" s="1072"/>
      <c r="EG64" s="1072"/>
      <c r="EH64" s="1072"/>
      <c r="EI64" s="1072"/>
      <c r="EJ64" s="1072"/>
      <c r="EK64" s="1072"/>
      <c r="EL64" s="1072"/>
      <c r="EM64" s="1072"/>
      <c r="EN64" s="1072"/>
      <c r="EO64" s="1072"/>
      <c r="EP64" s="1072"/>
      <c r="EQ64" s="1072"/>
      <c r="ER64" s="1072"/>
      <c r="ES64" s="1072"/>
      <c r="ET64" s="1072"/>
      <c r="EU64" s="1072"/>
      <c r="EV64" s="1072"/>
      <c r="EW64" s="1072"/>
      <c r="EX64" s="1072"/>
      <c r="EY64" s="1072"/>
      <c r="EZ64" s="1072"/>
      <c r="FA64" s="1072"/>
      <c r="FB64" s="1072"/>
      <c r="FC64" s="1072"/>
      <c r="FD64" s="1072"/>
      <c r="FE64" s="1072"/>
      <c r="FF64" s="1072"/>
      <c r="FG64" s="1072"/>
      <c r="FH64" s="1072"/>
      <c r="FI64" s="1072"/>
      <c r="FJ64" s="1072"/>
      <c r="FK64" s="1072"/>
      <c r="FL64" s="1072"/>
      <c r="FM64" s="1072"/>
      <c r="FN64" s="1072"/>
      <c r="FO64" s="1072"/>
      <c r="FP64" s="1072"/>
      <c r="FQ64" s="1072"/>
      <c r="FR64" s="1072"/>
      <c r="FS64" s="1072"/>
      <c r="FT64" s="1072"/>
      <c r="FU64" s="1072"/>
      <c r="FV64" s="1072"/>
      <c r="FW64" s="1072"/>
      <c r="FX64" s="1072"/>
      <c r="FY64" s="1072"/>
      <c r="FZ64" s="1072"/>
      <c r="GA64" s="1072"/>
      <c r="GB64" s="1072"/>
      <c r="GC64" s="1072"/>
      <c r="GD64" s="1072"/>
      <c r="GE64" s="1072"/>
      <c r="GF64" s="1072"/>
      <c r="GG64" s="1072"/>
      <c r="GH64" s="1072"/>
      <c r="GI64" s="1072"/>
      <c r="GJ64" s="1072"/>
      <c r="GK64" s="1072"/>
      <c r="GL64" s="1072"/>
      <c r="GM64" s="1072"/>
      <c r="GN64" s="1072"/>
      <c r="GO64" s="1072"/>
      <c r="GP64" s="1072"/>
      <c r="GQ64" s="1072"/>
      <c r="GR64" s="1072"/>
      <c r="GS64" s="1072"/>
      <c r="GT64" s="1072"/>
      <c r="GU64" s="1072"/>
      <c r="GV64" s="1072"/>
      <c r="GW64" s="1072"/>
      <c r="GX64" s="1072"/>
      <c r="GY64" s="1072"/>
      <c r="GZ64" s="1072"/>
      <c r="HA64" s="1072"/>
      <c r="HB64" s="1072"/>
      <c r="HC64" s="1072"/>
      <c r="HD64" s="1072"/>
      <c r="HE64" s="1072"/>
      <c r="HF64" s="1072"/>
      <c r="HG64" s="1072"/>
      <c r="HH64" s="1072"/>
      <c r="HI64" s="1072"/>
      <c r="HJ64" s="1072"/>
      <c r="HK64" s="1072"/>
      <c r="HL64" s="1072"/>
      <c r="HM64" s="1072"/>
      <c r="HN64" s="1072"/>
      <c r="HO64" s="1072"/>
      <c r="HP64" s="1072"/>
      <c r="HQ64" s="1072"/>
      <c r="HR64" s="1072"/>
      <c r="HS64" s="1072"/>
      <c r="HT64" s="1072"/>
      <c r="HU64" s="1072"/>
      <c r="HV64" s="1072"/>
      <c r="HW64" s="1072"/>
      <c r="HX64" s="1072"/>
      <c r="HY64" s="1072"/>
      <c r="HZ64" s="1072"/>
      <c r="IA64" s="1072"/>
      <c r="IB64" s="1072"/>
      <c r="IC64" s="1072"/>
      <c r="ID64" s="1072"/>
      <c r="IE64" s="1072"/>
      <c r="IF64" s="1072"/>
      <c r="IG64" s="1072"/>
      <c r="IH64" s="1072"/>
      <c r="II64" s="1072"/>
      <c r="IJ64" s="1072"/>
      <c r="IK64" s="1072"/>
      <c r="IL64" s="1072"/>
      <c r="IM64" s="1072"/>
      <c r="IN64" s="1072"/>
      <c r="IO64" s="1072"/>
      <c r="IP64" s="1072"/>
      <c r="IQ64" s="1072"/>
      <c r="IR64" s="1072"/>
      <c r="IS64" s="1072"/>
      <c r="IT64" s="1072"/>
      <c r="IU64" s="1072"/>
      <c r="IV64" s="1072"/>
      <c r="IW64" s="1072"/>
      <c r="IX64" s="1072"/>
      <c r="IY64" s="1072"/>
      <c r="IZ64" s="1072"/>
      <c r="JA64" s="1072"/>
      <c r="JB64" s="1072"/>
      <c r="JC64" s="1072"/>
      <c r="JD64" s="1072"/>
      <c r="JE64" s="1072"/>
      <c r="JF64" s="1072"/>
      <c r="JG64" s="1072"/>
      <c r="JH64" s="1072"/>
      <c r="JI64" s="1072"/>
      <c r="JJ64" s="1072"/>
      <c r="JK64" s="1072"/>
      <c r="JL64" s="1072"/>
      <c r="JM64" s="1072"/>
      <c r="JN64" s="1072"/>
      <c r="JO64" s="1072"/>
      <c r="JP64" s="1072"/>
      <c r="JQ64" s="1072"/>
      <c r="JR64" s="1072"/>
      <c r="JS64" s="1072"/>
      <c r="JT64" s="1072"/>
      <c r="JU64" s="1072"/>
      <c r="JV64" s="1072"/>
      <c r="JW64" s="1072"/>
      <c r="JX64" s="1072"/>
      <c r="JY64" s="1072"/>
      <c r="JZ64" s="1072"/>
      <c r="KA64" s="1072"/>
      <c r="KB64" s="1072"/>
      <c r="KC64" s="1072"/>
      <c r="KD64" s="1072"/>
      <c r="KE64" s="1072"/>
      <c r="KF64" s="1072"/>
      <c r="KG64" s="1072"/>
      <c r="KH64" s="1072"/>
      <c r="KI64" s="1072"/>
      <c r="KJ64" s="1072"/>
      <c r="KK64" s="1072"/>
      <c r="KL64" s="1072"/>
      <c r="KM64" s="1072"/>
      <c r="KN64" s="1072"/>
      <c r="KO64" s="1072"/>
      <c r="KP64" s="1072"/>
      <c r="KQ64" s="1072"/>
      <c r="KR64" s="1072"/>
      <c r="KS64" s="1072"/>
      <c r="KT64" s="1072"/>
      <c r="KU64" s="1072"/>
      <c r="KV64" s="1072"/>
      <c r="KW64" s="1072"/>
      <c r="KX64" s="1072"/>
      <c r="KY64" s="1072"/>
      <c r="KZ64" s="1072"/>
      <c r="LA64" s="1072"/>
      <c r="LB64" s="1072"/>
      <c r="LC64" s="1072"/>
      <c r="LD64" s="1072"/>
      <c r="LE64" s="1072"/>
      <c r="LF64" s="1072"/>
      <c r="LG64" s="1072"/>
      <c r="LH64" s="1072"/>
      <c r="LI64" s="1072"/>
      <c r="LJ64" s="1072"/>
      <c r="LK64" s="1072"/>
      <c r="LL64" s="1072"/>
      <c r="LM64" s="1072"/>
      <c r="LN64" s="1072"/>
      <c r="LO64" s="1072"/>
      <c r="LP64" s="1072"/>
      <c r="LQ64" s="1072"/>
    </row>
    <row r="65" spans="1:329" s="1263" customFormat="1">
      <c r="A65" s="1240"/>
      <c r="B65" s="1215" t="s">
        <v>93</v>
      </c>
      <c r="C65" s="1215" t="s">
        <v>94</v>
      </c>
      <c r="D65" s="1091">
        <v>41.06</v>
      </c>
      <c r="E65" s="1114">
        <f>D65</f>
        <v>41.06</v>
      </c>
      <c r="F65" s="1090">
        <v>34.08</v>
      </c>
      <c r="G65" s="1091">
        <f>F65</f>
        <v>34.08</v>
      </c>
      <c r="H65" s="1094">
        <f>G65</f>
        <v>34.08</v>
      </c>
      <c r="I65" s="1090">
        <v>38.72</v>
      </c>
      <c r="J65" s="1091">
        <f>I65</f>
        <v>38.72</v>
      </c>
      <c r="K65" s="1092">
        <f>J65</f>
        <v>38.72</v>
      </c>
      <c r="L65" s="1090">
        <f>I66</f>
        <v>40.268799999999999</v>
      </c>
      <c r="M65" s="1091">
        <f t="shared" ref="M65:N65" si="255">J66</f>
        <v>40.268799999999999</v>
      </c>
      <c r="N65" s="1092">
        <f t="shared" si="255"/>
        <v>40.268799999999999</v>
      </c>
      <c r="O65" s="1093">
        <f>L66</f>
        <v>41.879551999999997</v>
      </c>
      <c r="P65" s="1094">
        <f t="shared" ref="P65:Q65" si="256">M66</f>
        <v>41.879551999999997</v>
      </c>
      <c r="Q65" s="1094">
        <f t="shared" si="256"/>
        <v>41.879551999999997</v>
      </c>
      <c r="R65" s="1093">
        <f>O66</f>
        <v>43.554734079999996</v>
      </c>
      <c r="S65" s="1094">
        <f t="shared" ref="S65:T65" si="257">P66</f>
        <v>43.554734079999996</v>
      </c>
      <c r="T65" s="1092">
        <f t="shared" si="257"/>
        <v>43.554734079999996</v>
      </c>
      <c r="U65" s="1093">
        <f>R66</f>
        <v>45.296923443199994</v>
      </c>
      <c r="V65" s="1094">
        <f t="shared" ref="V65:W65" si="258">S66</f>
        <v>45.296923443199994</v>
      </c>
      <c r="W65" s="1092">
        <f t="shared" si="258"/>
        <v>45.296923443199994</v>
      </c>
      <c r="X65" s="1093">
        <f>U66</f>
        <v>47.108800380927995</v>
      </c>
      <c r="Y65" s="1094">
        <f t="shared" ref="Y65:Z65" si="259">V66</f>
        <v>47.108800380927995</v>
      </c>
      <c r="Z65" s="1092">
        <f t="shared" si="259"/>
        <v>47.108800380927995</v>
      </c>
      <c r="AA65" s="1093">
        <f>X66</f>
        <v>48.993152396165115</v>
      </c>
      <c r="AB65" s="1094">
        <f t="shared" ref="AB65:AC65" si="260">Y66</f>
        <v>48.993152396165115</v>
      </c>
      <c r="AC65" s="1092">
        <f t="shared" si="260"/>
        <v>48.993152396165115</v>
      </c>
      <c r="AD65" s="1093">
        <f>AA66</f>
        <v>50.95287849201172</v>
      </c>
      <c r="AE65" s="1094">
        <f t="shared" ref="AE65:AF65" si="261">AB66</f>
        <v>50.95287849201172</v>
      </c>
      <c r="AF65" s="1092">
        <f t="shared" si="261"/>
        <v>50.95287849201172</v>
      </c>
      <c r="AG65" s="1093">
        <f>AD66</f>
        <v>52.990993631692191</v>
      </c>
      <c r="AH65" s="1094">
        <f t="shared" ref="AH65:AI65" si="262">AE66</f>
        <v>52.990993631692191</v>
      </c>
      <c r="AI65" s="1092">
        <f t="shared" si="262"/>
        <v>52.990993631692191</v>
      </c>
      <c r="AJ65" s="1093">
        <f>AG66</f>
        <v>55.110633376959882</v>
      </c>
      <c r="AK65" s="1094">
        <f t="shared" ref="AK65:AL65" si="263">AH66</f>
        <v>55.110633376959882</v>
      </c>
      <c r="AL65" s="1092">
        <f t="shared" si="263"/>
        <v>55.110633376959882</v>
      </c>
      <c r="AM65" s="1090">
        <f>AJ66</f>
        <v>57.31505871203828</v>
      </c>
      <c r="AN65" s="1091">
        <f t="shared" ref="AN65:AO65" si="264">AK66</f>
        <v>57.31505871203828</v>
      </c>
      <c r="AO65" s="1092">
        <f t="shared" si="264"/>
        <v>57.31505871203828</v>
      </c>
      <c r="AP65" s="1090">
        <f>AM66</f>
        <v>59.60766106051981</v>
      </c>
      <c r="AQ65" s="1091">
        <f t="shared" ref="AQ65:AR65" si="265">AN66</f>
        <v>59.60766106051981</v>
      </c>
      <c r="AR65" s="1094">
        <f t="shared" si="265"/>
        <v>59.60766106051981</v>
      </c>
      <c r="AS65" s="1106">
        <f>AP66</f>
        <v>61.991967502940604</v>
      </c>
      <c r="AT65" s="1107">
        <f t="shared" ref="AT65:AU65" si="266">AQ66</f>
        <v>61.991967502940604</v>
      </c>
      <c r="AU65" s="1108">
        <f t="shared" si="266"/>
        <v>61.991967502940604</v>
      </c>
      <c r="AV65" s="1072"/>
      <c r="AW65" s="1072"/>
      <c r="AX65" s="1072"/>
      <c r="AY65" s="1072"/>
      <c r="AZ65" s="1072"/>
      <c r="BA65" s="1072"/>
      <c r="BB65" s="1072"/>
      <c r="BC65" s="1072"/>
      <c r="BD65" s="1072"/>
      <c r="BE65" s="1072"/>
      <c r="BF65" s="1072"/>
      <c r="BG65" s="1072"/>
      <c r="BH65" s="1072"/>
      <c r="BI65" s="1072"/>
      <c r="BJ65" s="1072"/>
      <c r="BK65" s="1072"/>
      <c r="BL65" s="1072"/>
      <c r="BM65" s="1072"/>
      <c r="BN65" s="1072"/>
      <c r="BO65" s="1072"/>
      <c r="BP65" s="1072"/>
      <c r="BQ65" s="1072"/>
      <c r="BR65" s="1072"/>
      <c r="BS65" s="1072"/>
      <c r="BT65" s="1072"/>
      <c r="BU65" s="1072"/>
      <c r="BV65" s="1072"/>
      <c r="BW65" s="1072"/>
      <c r="BX65" s="1072"/>
      <c r="BY65" s="1072"/>
      <c r="BZ65" s="1072"/>
      <c r="CA65" s="1072"/>
      <c r="CB65" s="1072"/>
      <c r="CC65" s="1072"/>
      <c r="CD65" s="1072"/>
      <c r="CE65" s="1072"/>
      <c r="CF65" s="1072"/>
      <c r="CG65" s="1072"/>
      <c r="CH65" s="1072"/>
      <c r="CI65" s="1072"/>
      <c r="CJ65" s="1072"/>
      <c r="CK65" s="1072"/>
      <c r="CL65" s="1072"/>
      <c r="CM65" s="1072"/>
      <c r="CN65" s="1072"/>
      <c r="CO65" s="1072"/>
      <c r="CP65" s="1072"/>
      <c r="CQ65" s="1072"/>
      <c r="CR65" s="1072"/>
      <c r="CS65" s="1072"/>
      <c r="CT65" s="1072"/>
      <c r="CU65" s="1072"/>
      <c r="CV65" s="1072"/>
      <c r="CW65" s="1072"/>
      <c r="CX65" s="1072"/>
      <c r="CY65" s="1072"/>
      <c r="CZ65" s="1072"/>
      <c r="DA65" s="1072"/>
      <c r="DB65" s="1072"/>
      <c r="DC65" s="1072"/>
      <c r="DD65" s="1072"/>
      <c r="DE65" s="1072"/>
      <c r="DF65" s="1072"/>
      <c r="DG65" s="1072"/>
      <c r="DH65" s="1072"/>
      <c r="DI65" s="1072"/>
      <c r="DJ65" s="1072"/>
      <c r="DK65" s="1072"/>
      <c r="DL65" s="1072"/>
      <c r="DM65" s="1072"/>
      <c r="DN65" s="1072"/>
      <c r="DO65" s="1072"/>
      <c r="DP65" s="1072"/>
      <c r="DQ65" s="1072"/>
      <c r="DR65" s="1072"/>
      <c r="DS65" s="1072"/>
      <c r="DT65" s="1072"/>
      <c r="DU65" s="1072"/>
      <c r="DV65" s="1072"/>
      <c r="DW65" s="1072"/>
      <c r="DX65" s="1072"/>
      <c r="DY65" s="1072"/>
      <c r="DZ65" s="1072"/>
      <c r="EA65" s="1072"/>
      <c r="EB65" s="1072"/>
      <c r="EC65" s="1072"/>
      <c r="ED65" s="1072"/>
      <c r="EE65" s="1072"/>
      <c r="EF65" s="1072"/>
      <c r="EG65" s="1072"/>
      <c r="EH65" s="1072"/>
      <c r="EI65" s="1072"/>
      <c r="EJ65" s="1072"/>
      <c r="EK65" s="1072"/>
      <c r="EL65" s="1072"/>
      <c r="EM65" s="1072"/>
      <c r="EN65" s="1072"/>
      <c r="EO65" s="1072"/>
      <c r="EP65" s="1072"/>
      <c r="EQ65" s="1072"/>
      <c r="ER65" s="1072"/>
      <c r="ES65" s="1072"/>
      <c r="ET65" s="1072"/>
      <c r="EU65" s="1072"/>
      <c r="EV65" s="1072"/>
      <c r="EW65" s="1072"/>
      <c r="EX65" s="1072"/>
      <c r="EY65" s="1072"/>
      <c r="EZ65" s="1072"/>
      <c r="FA65" s="1072"/>
      <c r="FB65" s="1072"/>
      <c r="FC65" s="1072"/>
      <c r="FD65" s="1072"/>
      <c r="FE65" s="1072"/>
      <c r="FF65" s="1072"/>
      <c r="FG65" s="1072"/>
      <c r="FH65" s="1072"/>
      <c r="FI65" s="1072"/>
      <c r="FJ65" s="1072"/>
      <c r="FK65" s="1072"/>
      <c r="FL65" s="1072"/>
      <c r="FM65" s="1072"/>
      <c r="FN65" s="1072"/>
      <c r="FO65" s="1072"/>
      <c r="FP65" s="1072"/>
      <c r="FQ65" s="1072"/>
      <c r="FR65" s="1072"/>
      <c r="FS65" s="1072"/>
      <c r="FT65" s="1072"/>
      <c r="FU65" s="1072"/>
      <c r="FV65" s="1072"/>
      <c r="FW65" s="1072"/>
      <c r="FX65" s="1072"/>
      <c r="FY65" s="1072"/>
      <c r="FZ65" s="1072"/>
      <c r="GA65" s="1072"/>
      <c r="GB65" s="1072"/>
      <c r="GC65" s="1072"/>
      <c r="GD65" s="1072"/>
      <c r="GE65" s="1072"/>
      <c r="GF65" s="1072"/>
      <c r="GG65" s="1072"/>
      <c r="GH65" s="1072"/>
      <c r="GI65" s="1072"/>
      <c r="GJ65" s="1072"/>
      <c r="GK65" s="1072"/>
      <c r="GL65" s="1072"/>
      <c r="GM65" s="1072"/>
      <c r="GN65" s="1072"/>
      <c r="GO65" s="1072"/>
      <c r="GP65" s="1072"/>
      <c r="GQ65" s="1072"/>
      <c r="GR65" s="1072"/>
      <c r="GS65" s="1072"/>
      <c r="GT65" s="1072"/>
      <c r="GU65" s="1072"/>
      <c r="GV65" s="1072"/>
      <c r="GW65" s="1072"/>
      <c r="GX65" s="1072"/>
      <c r="GY65" s="1072"/>
      <c r="GZ65" s="1072"/>
      <c r="HA65" s="1072"/>
      <c r="HB65" s="1072"/>
      <c r="HC65" s="1072"/>
      <c r="HD65" s="1072"/>
      <c r="HE65" s="1072"/>
      <c r="HF65" s="1072"/>
      <c r="HG65" s="1072"/>
      <c r="HH65" s="1072"/>
      <c r="HI65" s="1072"/>
      <c r="HJ65" s="1072"/>
      <c r="HK65" s="1072"/>
      <c r="HL65" s="1072"/>
      <c r="HM65" s="1072"/>
      <c r="HN65" s="1072"/>
      <c r="HO65" s="1072"/>
      <c r="HP65" s="1072"/>
      <c r="HQ65" s="1072"/>
      <c r="HR65" s="1072"/>
      <c r="HS65" s="1072"/>
      <c r="HT65" s="1072"/>
      <c r="HU65" s="1072"/>
      <c r="HV65" s="1072"/>
      <c r="HW65" s="1072"/>
      <c r="HX65" s="1072"/>
      <c r="HY65" s="1072"/>
      <c r="HZ65" s="1072"/>
      <c r="IA65" s="1072"/>
      <c r="IB65" s="1072"/>
      <c r="IC65" s="1072"/>
      <c r="ID65" s="1072"/>
      <c r="IE65" s="1072"/>
      <c r="IF65" s="1072"/>
      <c r="IG65" s="1072"/>
      <c r="IH65" s="1072"/>
      <c r="II65" s="1072"/>
      <c r="IJ65" s="1072"/>
      <c r="IK65" s="1072"/>
      <c r="IL65" s="1072"/>
      <c r="IM65" s="1072"/>
      <c r="IN65" s="1072"/>
      <c r="IO65" s="1072"/>
      <c r="IP65" s="1072"/>
      <c r="IQ65" s="1072"/>
      <c r="IR65" s="1072"/>
      <c r="IS65" s="1072"/>
      <c r="IT65" s="1072"/>
      <c r="IU65" s="1072"/>
      <c r="IV65" s="1072"/>
      <c r="IW65" s="1072"/>
      <c r="IX65" s="1072"/>
      <c r="IY65" s="1072"/>
      <c r="IZ65" s="1072"/>
      <c r="JA65" s="1072"/>
      <c r="JB65" s="1072"/>
      <c r="JC65" s="1072"/>
      <c r="JD65" s="1072"/>
      <c r="JE65" s="1072"/>
      <c r="JF65" s="1072"/>
      <c r="JG65" s="1072"/>
      <c r="JH65" s="1072"/>
      <c r="JI65" s="1072"/>
      <c r="JJ65" s="1072"/>
      <c r="JK65" s="1072"/>
      <c r="JL65" s="1072"/>
      <c r="JM65" s="1072"/>
      <c r="JN65" s="1072"/>
      <c r="JO65" s="1072"/>
      <c r="JP65" s="1072"/>
      <c r="JQ65" s="1072"/>
      <c r="JR65" s="1072"/>
      <c r="JS65" s="1072"/>
      <c r="JT65" s="1072"/>
      <c r="JU65" s="1072"/>
      <c r="JV65" s="1072"/>
      <c r="JW65" s="1072"/>
      <c r="JX65" s="1072"/>
      <c r="JY65" s="1072"/>
      <c r="JZ65" s="1072"/>
      <c r="KA65" s="1072"/>
      <c r="KB65" s="1072"/>
      <c r="KC65" s="1072"/>
      <c r="KD65" s="1072"/>
      <c r="KE65" s="1072"/>
      <c r="KF65" s="1072"/>
      <c r="KG65" s="1072"/>
      <c r="KH65" s="1072"/>
      <c r="KI65" s="1072"/>
      <c r="KJ65" s="1072"/>
      <c r="KK65" s="1072"/>
      <c r="KL65" s="1072"/>
      <c r="KM65" s="1072"/>
      <c r="KN65" s="1072"/>
      <c r="KO65" s="1072"/>
      <c r="KP65" s="1072"/>
      <c r="KQ65" s="1072"/>
      <c r="KR65" s="1072"/>
      <c r="KS65" s="1072"/>
      <c r="KT65" s="1072"/>
      <c r="KU65" s="1072"/>
      <c r="KV65" s="1072"/>
      <c r="KW65" s="1072"/>
      <c r="KX65" s="1072"/>
      <c r="KY65" s="1072"/>
      <c r="KZ65" s="1072"/>
      <c r="LA65" s="1072"/>
      <c r="LB65" s="1072"/>
      <c r="LC65" s="1072"/>
      <c r="LD65" s="1072"/>
      <c r="LE65" s="1072"/>
      <c r="LF65" s="1072"/>
      <c r="LG65" s="1072"/>
      <c r="LH65" s="1072"/>
      <c r="LI65" s="1072"/>
      <c r="LJ65" s="1072"/>
      <c r="LK65" s="1072"/>
      <c r="LL65" s="1072"/>
      <c r="LM65" s="1072"/>
      <c r="LN65" s="1072"/>
      <c r="LO65" s="1072"/>
      <c r="LP65" s="1072"/>
      <c r="LQ65" s="1072"/>
    </row>
    <row r="66" spans="1:329" s="1263" customFormat="1">
      <c r="A66" s="1240"/>
      <c r="B66" s="1215" t="s">
        <v>95</v>
      </c>
      <c r="C66" s="1215" t="s">
        <v>94</v>
      </c>
      <c r="D66" s="1091">
        <f>D65*1.041</f>
        <v>42.743459999999999</v>
      </c>
      <c r="E66" s="1114">
        <f>D66</f>
        <v>42.743459999999999</v>
      </c>
      <c r="F66" s="1090">
        <v>36.549999999999997</v>
      </c>
      <c r="G66" s="1091">
        <f>F66</f>
        <v>36.549999999999997</v>
      </c>
      <c r="H66" s="1094">
        <f>G66</f>
        <v>36.549999999999997</v>
      </c>
      <c r="I66" s="1090">
        <f>I65*I146</f>
        <v>40.268799999999999</v>
      </c>
      <c r="J66" s="1091">
        <f t="shared" ref="J66:K66" si="267">J65*J146</f>
        <v>40.268799999999999</v>
      </c>
      <c r="K66" s="1092">
        <f t="shared" si="267"/>
        <v>40.268799999999999</v>
      </c>
      <c r="L66" s="1090">
        <f>L65*L146</f>
        <v>41.879551999999997</v>
      </c>
      <c r="M66" s="1091">
        <f t="shared" ref="M66:N66" si="268">M65*M146</f>
        <v>41.879551999999997</v>
      </c>
      <c r="N66" s="1092">
        <f t="shared" si="268"/>
        <v>41.879551999999997</v>
      </c>
      <c r="O66" s="1093">
        <f>O65*O146</f>
        <v>43.554734079999996</v>
      </c>
      <c r="P66" s="1094">
        <f t="shared" ref="P66:Q66" si="269">P65*P146</f>
        <v>43.554734079999996</v>
      </c>
      <c r="Q66" s="1094">
        <f t="shared" si="269"/>
        <v>43.554734079999996</v>
      </c>
      <c r="R66" s="1093">
        <f>R65*R146</f>
        <v>45.296923443199994</v>
      </c>
      <c r="S66" s="1094">
        <f t="shared" ref="S66:T66" si="270">S65*S146</f>
        <v>45.296923443199994</v>
      </c>
      <c r="T66" s="1092">
        <f t="shared" si="270"/>
        <v>45.296923443199994</v>
      </c>
      <c r="U66" s="1093">
        <f>U65*U146</f>
        <v>47.108800380927995</v>
      </c>
      <c r="V66" s="1094">
        <f t="shared" ref="V66:W66" si="271">V65*V146</f>
        <v>47.108800380927995</v>
      </c>
      <c r="W66" s="1092">
        <f t="shared" si="271"/>
        <v>47.108800380927995</v>
      </c>
      <c r="X66" s="1093">
        <f>X65*X146</f>
        <v>48.993152396165115</v>
      </c>
      <c r="Y66" s="1094">
        <f t="shared" ref="Y66:Z66" si="272">Y65*Y146</f>
        <v>48.993152396165115</v>
      </c>
      <c r="Z66" s="1092">
        <f t="shared" si="272"/>
        <v>48.993152396165115</v>
      </c>
      <c r="AA66" s="1093">
        <f>AA65*AA146</f>
        <v>50.95287849201172</v>
      </c>
      <c r="AB66" s="1094">
        <f t="shared" ref="AB66:AC66" si="273">AB65*AB146</f>
        <v>50.95287849201172</v>
      </c>
      <c r="AC66" s="1092">
        <f t="shared" si="273"/>
        <v>50.95287849201172</v>
      </c>
      <c r="AD66" s="1093">
        <f>AD65*AD146</f>
        <v>52.990993631692191</v>
      </c>
      <c r="AE66" s="1094">
        <f t="shared" ref="AE66:AF66" si="274">AE65*AE146</f>
        <v>52.990993631692191</v>
      </c>
      <c r="AF66" s="1092">
        <f t="shared" si="274"/>
        <v>52.990993631692191</v>
      </c>
      <c r="AG66" s="1093">
        <f>AG65*AG146</f>
        <v>55.110633376959882</v>
      </c>
      <c r="AH66" s="1094">
        <f t="shared" ref="AH66:AI66" si="275">AH65*AH146</f>
        <v>55.110633376959882</v>
      </c>
      <c r="AI66" s="1092">
        <f t="shared" si="275"/>
        <v>55.110633376959882</v>
      </c>
      <c r="AJ66" s="1093">
        <f>AJ65*AJ146</f>
        <v>57.31505871203828</v>
      </c>
      <c r="AK66" s="1094">
        <f t="shared" ref="AK66:AL66" si="276">AK65*AK146</f>
        <v>57.31505871203828</v>
      </c>
      <c r="AL66" s="1092">
        <f t="shared" si="276"/>
        <v>57.31505871203828</v>
      </c>
      <c r="AM66" s="1090">
        <f>AM65*AM146</f>
        <v>59.60766106051981</v>
      </c>
      <c r="AN66" s="1091">
        <f t="shared" ref="AN66:AO66" si="277">AN65*AN146</f>
        <v>59.60766106051981</v>
      </c>
      <c r="AO66" s="1092">
        <f t="shared" si="277"/>
        <v>59.60766106051981</v>
      </c>
      <c r="AP66" s="1090">
        <f>AP65*AP146</f>
        <v>61.991967502940604</v>
      </c>
      <c r="AQ66" s="1091">
        <f t="shared" ref="AQ66:AR66" si="278">AQ65*AQ146</f>
        <v>61.991967502940604</v>
      </c>
      <c r="AR66" s="1094">
        <f t="shared" si="278"/>
        <v>61.991967502940604</v>
      </c>
      <c r="AS66" s="1106">
        <f>AS65*AS146</f>
        <v>64.471646203058228</v>
      </c>
      <c r="AT66" s="1107">
        <f t="shared" ref="AT66:AU66" si="279">AT65*AT146</f>
        <v>64.471646203058228</v>
      </c>
      <c r="AU66" s="1108">
        <f t="shared" si="279"/>
        <v>64.471646203058228</v>
      </c>
      <c r="AV66" s="1072"/>
      <c r="AW66" s="1072"/>
      <c r="AX66" s="1072"/>
      <c r="AY66" s="1072"/>
      <c r="AZ66" s="1072"/>
      <c r="BA66" s="1072"/>
      <c r="BB66" s="1072"/>
      <c r="BC66" s="1072"/>
      <c r="BD66" s="1072"/>
      <c r="BE66" s="1072"/>
      <c r="BF66" s="1072"/>
      <c r="BG66" s="1072"/>
      <c r="BH66" s="1072"/>
      <c r="BI66" s="1072"/>
      <c r="BJ66" s="1072"/>
      <c r="BK66" s="1072"/>
      <c r="BL66" s="1072"/>
      <c r="BM66" s="1072"/>
      <c r="BN66" s="1072"/>
      <c r="BO66" s="1072"/>
      <c r="BP66" s="1072"/>
      <c r="BQ66" s="1072"/>
      <c r="BR66" s="1072"/>
      <c r="BS66" s="1072"/>
      <c r="BT66" s="1072"/>
      <c r="BU66" s="1072"/>
      <c r="BV66" s="1072"/>
      <c r="BW66" s="1072"/>
      <c r="BX66" s="1072"/>
      <c r="BY66" s="1072"/>
      <c r="BZ66" s="1072"/>
      <c r="CA66" s="1072"/>
      <c r="CB66" s="1072"/>
      <c r="CC66" s="1072"/>
      <c r="CD66" s="1072"/>
      <c r="CE66" s="1072"/>
      <c r="CF66" s="1072"/>
      <c r="CG66" s="1072"/>
      <c r="CH66" s="1072"/>
      <c r="CI66" s="1072"/>
      <c r="CJ66" s="1072"/>
      <c r="CK66" s="1072"/>
      <c r="CL66" s="1072"/>
      <c r="CM66" s="1072"/>
      <c r="CN66" s="1072"/>
      <c r="CO66" s="1072"/>
      <c r="CP66" s="1072"/>
      <c r="CQ66" s="1072"/>
      <c r="CR66" s="1072"/>
      <c r="CS66" s="1072"/>
      <c r="CT66" s="1072"/>
      <c r="CU66" s="1072"/>
      <c r="CV66" s="1072"/>
      <c r="CW66" s="1072"/>
      <c r="CX66" s="1072"/>
      <c r="CY66" s="1072"/>
      <c r="CZ66" s="1072"/>
      <c r="DA66" s="1072"/>
      <c r="DB66" s="1072"/>
      <c r="DC66" s="1072"/>
      <c r="DD66" s="1072"/>
      <c r="DE66" s="1072"/>
      <c r="DF66" s="1072"/>
      <c r="DG66" s="1072"/>
      <c r="DH66" s="1072"/>
      <c r="DI66" s="1072"/>
      <c r="DJ66" s="1072"/>
      <c r="DK66" s="1072"/>
      <c r="DL66" s="1072"/>
      <c r="DM66" s="1072"/>
      <c r="DN66" s="1072"/>
      <c r="DO66" s="1072"/>
      <c r="DP66" s="1072"/>
      <c r="DQ66" s="1072"/>
      <c r="DR66" s="1072"/>
      <c r="DS66" s="1072"/>
      <c r="DT66" s="1072"/>
      <c r="DU66" s="1072"/>
      <c r="DV66" s="1072"/>
      <c r="DW66" s="1072"/>
      <c r="DX66" s="1072"/>
      <c r="DY66" s="1072"/>
      <c r="DZ66" s="1072"/>
      <c r="EA66" s="1072"/>
      <c r="EB66" s="1072"/>
      <c r="EC66" s="1072"/>
      <c r="ED66" s="1072"/>
      <c r="EE66" s="1072"/>
      <c r="EF66" s="1072"/>
      <c r="EG66" s="1072"/>
      <c r="EH66" s="1072"/>
      <c r="EI66" s="1072"/>
      <c r="EJ66" s="1072"/>
      <c r="EK66" s="1072"/>
      <c r="EL66" s="1072"/>
      <c r="EM66" s="1072"/>
      <c r="EN66" s="1072"/>
      <c r="EO66" s="1072"/>
      <c r="EP66" s="1072"/>
      <c r="EQ66" s="1072"/>
      <c r="ER66" s="1072"/>
      <c r="ES66" s="1072"/>
      <c r="ET66" s="1072"/>
      <c r="EU66" s="1072"/>
      <c r="EV66" s="1072"/>
      <c r="EW66" s="1072"/>
      <c r="EX66" s="1072"/>
      <c r="EY66" s="1072"/>
      <c r="EZ66" s="1072"/>
      <c r="FA66" s="1072"/>
      <c r="FB66" s="1072"/>
      <c r="FC66" s="1072"/>
      <c r="FD66" s="1072"/>
      <c r="FE66" s="1072"/>
      <c r="FF66" s="1072"/>
      <c r="FG66" s="1072"/>
      <c r="FH66" s="1072"/>
      <c r="FI66" s="1072"/>
      <c r="FJ66" s="1072"/>
      <c r="FK66" s="1072"/>
      <c r="FL66" s="1072"/>
      <c r="FM66" s="1072"/>
      <c r="FN66" s="1072"/>
      <c r="FO66" s="1072"/>
      <c r="FP66" s="1072"/>
      <c r="FQ66" s="1072"/>
      <c r="FR66" s="1072"/>
      <c r="FS66" s="1072"/>
      <c r="FT66" s="1072"/>
      <c r="FU66" s="1072"/>
      <c r="FV66" s="1072"/>
      <c r="FW66" s="1072"/>
      <c r="FX66" s="1072"/>
      <c r="FY66" s="1072"/>
      <c r="FZ66" s="1072"/>
      <c r="GA66" s="1072"/>
      <c r="GB66" s="1072"/>
      <c r="GC66" s="1072"/>
      <c r="GD66" s="1072"/>
      <c r="GE66" s="1072"/>
      <c r="GF66" s="1072"/>
      <c r="GG66" s="1072"/>
      <c r="GH66" s="1072"/>
      <c r="GI66" s="1072"/>
      <c r="GJ66" s="1072"/>
      <c r="GK66" s="1072"/>
      <c r="GL66" s="1072"/>
      <c r="GM66" s="1072"/>
      <c r="GN66" s="1072"/>
      <c r="GO66" s="1072"/>
      <c r="GP66" s="1072"/>
      <c r="GQ66" s="1072"/>
      <c r="GR66" s="1072"/>
      <c r="GS66" s="1072"/>
      <c r="GT66" s="1072"/>
      <c r="GU66" s="1072"/>
      <c r="GV66" s="1072"/>
      <c r="GW66" s="1072"/>
      <c r="GX66" s="1072"/>
      <c r="GY66" s="1072"/>
      <c r="GZ66" s="1072"/>
      <c r="HA66" s="1072"/>
      <c r="HB66" s="1072"/>
      <c r="HC66" s="1072"/>
      <c r="HD66" s="1072"/>
      <c r="HE66" s="1072"/>
      <c r="HF66" s="1072"/>
      <c r="HG66" s="1072"/>
      <c r="HH66" s="1072"/>
      <c r="HI66" s="1072"/>
      <c r="HJ66" s="1072"/>
      <c r="HK66" s="1072"/>
      <c r="HL66" s="1072"/>
      <c r="HM66" s="1072"/>
      <c r="HN66" s="1072"/>
      <c r="HO66" s="1072"/>
      <c r="HP66" s="1072"/>
      <c r="HQ66" s="1072"/>
      <c r="HR66" s="1072"/>
      <c r="HS66" s="1072"/>
      <c r="HT66" s="1072"/>
      <c r="HU66" s="1072"/>
      <c r="HV66" s="1072"/>
      <c r="HW66" s="1072"/>
      <c r="HX66" s="1072"/>
      <c r="HY66" s="1072"/>
      <c r="HZ66" s="1072"/>
      <c r="IA66" s="1072"/>
      <c r="IB66" s="1072"/>
      <c r="IC66" s="1072"/>
      <c r="ID66" s="1072"/>
      <c r="IE66" s="1072"/>
      <c r="IF66" s="1072"/>
      <c r="IG66" s="1072"/>
      <c r="IH66" s="1072"/>
      <c r="II66" s="1072"/>
      <c r="IJ66" s="1072"/>
      <c r="IK66" s="1072"/>
      <c r="IL66" s="1072"/>
      <c r="IM66" s="1072"/>
      <c r="IN66" s="1072"/>
      <c r="IO66" s="1072"/>
      <c r="IP66" s="1072"/>
      <c r="IQ66" s="1072"/>
      <c r="IR66" s="1072"/>
      <c r="IS66" s="1072"/>
      <c r="IT66" s="1072"/>
      <c r="IU66" s="1072"/>
      <c r="IV66" s="1072"/>
      <c r="IW66" s="1072"/>
      <c r="IX66" s="1072"/>
      <c r="IY66" s="1072"/>
      <c r="IZ66" s="1072"/>
      <c r="JA66" s="1072"/>
      <c r="JB66" s="1072"/>
      <c r="JC66" s="1072"/>
      <c r="JD66" s="1072"/>
      <c r="JE66" s="1072"/>
      <c r="JF66" s="1072"/>
      <c r="JG66" s="1072"/>
      <c r="JH66" s="1072"/>
      <c r="JI66" s="1072"/>
      <c r="JJ66" s="1072"/>
      <c r="JK66" s="1072"/>
      <c r="JL66" s="1072"/>
      <c r="JM66" s="1072"/>
      <c r="JN66" s="1072"/>
      <c r="JO66" s="1072"/>
      <c r="JP66" s="1072"/>
      <c r="JQ66" s="1072"/>
      <c r="JR66" s="1072"/>
      <c r="JS66" s="1072"/>
      <c r="JT66" s="1072"/>
      <c r="JU66" s="1072"/>
      <c r="JV66" s="1072"/>
      <c r="JW66" s="1072"/>
      <c r="JX66" s="1072"/>
      <c r="JY66" s="1072"/>
      <c r="JZ66" s="1072"/>
      <c r="KA66" s="1072"/>
      <c r="KB66" s="1072"/>
      <c r="KC66" s="1072"/>
      <c r="KD66" s="1072"/>
      <c r="KE66" s="1072"/>
      <c r="KF66" s="1072"/>
      <c r="KG66" s="1072"/>
      <c r="KH66" s="1072"/>
      <c r="KI66" s="1072"/>
      <c r="KJ66" s="1072"/>
      <c r="KK66" s="1072"/>
      <c r="KL66" s="1072"/>
      <c r="KM66" s="1072"/>
      <c r="KN66" s="1072"/>
      <c r="KO66" s="1072"/>
      <c r="KP66" s="1072"/>
      <c r="KQ66" s="1072"/>
      <c r="KR66" s="1072"/>
      <c r="KS66" s="1072"/>
      <c r="KT66" s="1072"/>
      <c r="KU66" s="1072"/>
      <c r="KV66" s="1072"/>
      <c r="KW66" s="1072"/>
      <c r="KX66" s="1072"/>
      <c r="KY66" s="1072"/>
      <c r="KZ66" s="1072"/>
      <c r="LA66" s="1072"/>
      <c r="LB66" s="1072"/>
      <c r="LC66" s="1072"/>
      <c r="LD66" s="1072"/>
      <c r="LE66" s="1072"/>
      <c r="LF66" s="1072"/>
      <c r="LG66" s="1072"/>
      <c r="LH66" s="1072"/>
      <c r="LI66" s="1072"/>
      <c r="LJ66" s="1072"/>
      <c r="LK66" s="1072"/>
      <c r="LL66" s="1072"/>
      <c r="LM66" s="1072"/>
      <c r="LN66" s="1072"/>
      <c r="LO66" s="1072"/>
      <c r="LP66" s="1072"/>
      <c r="LQ66" s="1072"/>
    </row>
    <row r="67" spans="1:329" s="1252" customFormat="1" ht="14.25">
      <c r="A67" s="1299" t="s">
        <v>98</v>
      </c>
      <c r="B67" s="1235" t="s">
        <v>99</v>
      </c>
      <c r="C67" s="1235" t="str">
        <f>C63</f>
        <v>тыс. руб.</v>
      </c>
      <c r="D67" s="1099">
        <f>(D68*D27*D69+D68*D28*D70)/1000-0.975</f>
        <v>68.521507740380002</v>
      </c>
      <c r="E67" s="1102">
        <f>(E68*E27*E69+E68*E28*E70)/1000-0.975</f>
        <v>68.521507740380002</v>
      </c>
      <c r="F67" s="1098">
        <f t="shared" ref="F67:H67" si="280">(F68*F27*F69+F68*F28*F70)/1000</f>
        <v>0</v>
      </c>
      <c r="G67" s="1099">
        <f t="shared" si="280"/>
        <v>0</v>
      </c>
      <c r="H67" s="1102">
        <f t="shared" si="280"/>
        <v>0</v>
      </c>
      <c r="I67" s="1098">
        <f>(I68*I27*I69+I68*I28*I70)/1000</f>
        <v>0</v>
      </c>
      <c r="J67" s="1099">
        <f t="shared" ref="J67:K67" si="281">(J68*J27*J69+J68*J28*J70)/1000</f>
        <v>0</v>
      </c>
      <c r="K67" s="1100">
        <f t="shared" si="281"/>
        <v>0</v>
      </c>
      <c r="L67" s="1098">
        <f>(L68*L27*L69+L68*L28*L70)/1000</f>
        <v>0</v>
      </c>
      <c r="M67" s="1099">
        <f t="shared" ref="M67:N67" si="282">(M68*M27*M69+M68*M28*M70)/1000</f>
        <v>0</v>
      </c>
      <c r="N67" s="1100">
        <f t="shared" si="282"/>
        <v>0</v>
      </c>
      <c r="O67" s="1098">
        <f>(O68*O27*O69+O68*O28*O70)/1000</f>
        <v>0</v>
      </c>
      <c r="P67" s="1099">
        <f t="shared" ref="P67:Q67" si="283">(P68*P27*P69+P68*P28*P70)/1000</f>
        <v>0</v>
      </c>
      <c r="Q67" s="1102">
        <f t="shared" si="283"/>
        <v>0</v>
      </c>
      <c r="R67" s="1098">
        <f>(R68*R27*R69+R68*R28*R70)/1000</f>
        <v>0</v>
      </c>
      <c r="S67" s="1099">
        <f t="shared" ref="S67:T67" si="284">(S68*S27*S69+S68*S28*S70)/1000</f>
        <v>0</v>
      </c>
      <c r="T67" s="1100">
        <f t="shared" si="284"/>
        <v>0</v>
      </c>
      <c r="U67" s="1098">
        <f>(U68*U27*U69+U68*U28*U70)/1000</f>
        <v>0</v>
      </c>
      <c r="V67" s="1099">
        <f t="shared" ref="V67:W67" si="285">(V68*V27*V69+V68*V28*V70)/1000</f>
        <v>0</v>
      </c>
      <c r="W67" s="1100">
        <f t="shared" si="285"/>
        <v>0</v>
      </c>
      <c r="X67" s="1098">
        <f>(X68*X27*X69+X68*X28*X70)/1000</f>
        <v>0</v>
      </c>
      <c r="Y67" s="1099">
        <f t="shared" ref="Y67:Z67" si="286">(Y68*Y27*Y69+Y68*Y28*Y70)/1000</f>
        <v>0</v>
      </c>
      <c r="Z67" s="1100">
        <f t="shared" si="286"/>
        <v>0</v>
      </c>
      <c r="AA67" s="1098">
        <f>(AA68*AA27*AA69+AA68*AA28*AA70)/1000</f>
        <v>0</v>
      </c>
      <c r="AB67" s="1099">
        <f t="shared" ref="AB67:AC67" si="287">(AB68*AB27*AB69+AB68*AB28*AB70)/1000</f>
        <v>0</v>
      </c>
      <c r="AC67" s="1100">
        <f t="shared" si="287"/>
        <v>0</v>
      </c>
      <c r="AD67" s="1098">
        <f>(AD68*AD27*AD69+AD68*AD28*AD70)/1000</f>
        <v>0</v>
      </c>
      <c r="AE67" s="1099">
        <f t="shared" ref="AE67:AF67" si="288">(AE68*AE27*AE69+AE68*AE28*AE70)/1000</f>
        <v>0</v>
      </c>
      <c r="AF67" s="1100">
        <f t="shared" si="288"/>
        <v>0</v>
      </c>
      <c r="AG67" s="1098">
        <f>(AG68*AG27*AG69+AG68*AG28*AG70)/1000</f>
        <v>0</v>
      </c>
      <c r="AH67" s="1099">
        <f t="shared" ref="AH67:AI67" si="289">(AH68*AH27*AH69+AH68*AH28*AH70)/1000</f>
        <v>0</v>
      </c>
      <c r="AI67" s="1100">
        <f t="shared" si="289"/>
        <v>0</v>
      </c>
      <c r="AJ67" s="1098">
        <f>(AJ68*AJ27*AJ69+AJ68*AJ28*AJ70)/1000</f>
        <v>0</v>
      </c>
      <c r="AK67" s="1099">
        <f t="shared" ref="AK67:AL67" si="290">(AK68*AK27*AK69+AK68*AK28*AK70)/1000</f>
        <v>0</v>
      </c>
      <c r="AL67" s="1100">
        <f t="shared" si="290"/>
        <v>0</v>
      </c>
      <c r="AM67" s="1098">
        <f>(AM68*AM27*AM69+AM68*AM28*AM70)/1000</f>
        <v>0</v>
      </c>
      <c r="AN67" s="1099">
        <f t="shared" ref="AN67:AO67" si="291">(AN68*AN27*AN69+AN68*AN28*AN70)/1000</f>
        <v>0</v>
      </c>
      <c r="AO67" s="1100">
        <f t="shared" si="291"/>
        <v>0</v>
      </c>
      <c r="AP67" s="1098">
        <f>(AP68*AP27*AP69+AP68*AP28*AP70)/1000</f>
        <v>0</v>
      </c>
      <c r="AQ67" s="1099">
        <f t="shared" ref="AQ67:AR67" si="292">(AQ68*AQ27*AQ69+AQ68*AQ28*AQ70)/1000</f>
        <v>0</v>
      </c>
      <c r="AR67" s="1102">
        <f t="shared" si="292"/>
        <v>0</v>
      </c>
      <c r="AS67" s="1103">
        <f>(AS68*AS27*AS69+AS68*AS28*AS70)/1000</f>
        <v>0</v>
      </c>
      <c r="AT67" s="1104">
        <f t="shared" ref="AT67:AU67" si="293">(AT68*AT27*AT69+AT68*AT28*AT70)/1000</f>
        <v>0</v>
      </c>
      <c r="AU67" s="1105">
        <f t="shared" si="293"/>
        <v>0</v>
      </c>
      <c r="AV67" s="1077"/>
      <c r="AW67" s="1077"/>
      <c r="AX67" s="1077"/>
      <c r="AY67" s="1077"/>
      <c r="AZ67" s="1077"/>
      <c r="BA67" s="1077"/>
      <c r="BB67" s="1077"/>
      <c r="BC67" s="1077"/>
      <c r="BD67" s="1077"/>
      <c r="BE67" s="1077"/>
      <c r="BF67" s="1077"/>
      <c r="BG67" s="1077"/>
      <c r="BH67" s="1077"/>
      <c r="BI67" s="1077"/>
      <c r="BJ67" s="1077"/>
      <c r="BK67" s="1077"/>
      <c r="BL67" s="1077"/>
      <c r="BM67" s="1077"/>
      <c r="BN67" s="1077"/>
      <c r="BO67" s="1077"/>
      <c r="BP67" s="1077"/>
      <c r="BQ67" s="1077"/>
      <c r="BR67" s="1077"/>
      <c r="BS67" s="1077"/>
      <c r="BT67" s="1077"/>
      <c r="BU67" s="1077"/>
      <c r="BV67" s="1077"/>
      <c r="BW67" s="1077"/>
      <c r="BX67" s="1077"/>
      <c r="BY67" s="1077"/>
      <c r="BZ67" s="1077"/>
      <c r="CA67" s="1077"/>
      <c r="CB67" s="1077"/>
      <c r="CC67" s="1077"/>
      <c r="CD67" s="1077"/>
      <c r="CE67" s="1077"/>
      <c r="CF67" s="1077"/>
      <c r="CG67" s="1077"/>
      <c r="CH67" s="1077"/>
      <c r="CI67" s="1077"/>
      <c r="CJ67" s="1077"/>
      <c r="CK67" s="1077"/>
      <c r="CL67" s="1077"/>
      <c r="CM67" s="1077"/>
      <c r="CN67" s="1077"/>
      <c r="CO67" s="1077"/>
      <c r="CP67" s="1077"/>
      <c r="CQ67" s="1077"/>
      <c r="CR67" s="1077"/>
      <c r="CS67" s="1077"/>
      <c r="CT67" s="1077"/>
      <c r="CU67" s="1077"/>
      <c r="CV67" s="1077"/>
      <c r="CW67" s="1077"/>
      <c r="CX67" s="1077"/>
      <c r="CY67" s="1077"/>
      <c r="CZ67" s="1077"/>
      <c r="DA67" s="1077"/>
      <c r="DB67" s="1077"/>
      <c r="DC67" s="1077"/>
      <c r="DD67" s="1077"/>
      <c r="DE67" s="1077"/>
      <c r="DF67" s="1077"/>
      <c r="DG67" s="1077"/>
      <c r="DH67" s="1077"/>
      <c r="DI67" s="1077"/>
      <c r="DJ67" s="1077"/>
      <c r="DK67" s="1077"/>
      <c r="DL67" s="1077"/>
      <c r="DM67" s="1077"/>
      <c r="DN67" s="1077"/>
      <c r="DO67" s="1077"/>
      <c r="DP67" s="1077"/>
      <c r="DQ67" s="1077"/>
      <c r="DR67" s="1077"/>
      <c r="DS67" s="1077"/>
      <c r="DT67" s="1077"/>
      <c r="DU67" s="1077"/>
      <c r="DV67" s="1077"/>
      <c r="DW67" s="1077"/>
      <c r="DX67" s="1077"/>
      <c r="DY67" s="1077"/>
      <c r="DZ67" s="1077"/>
      <c r="EA67" s="1077"/>
      <c r="EB67" s="1077"/>
      <c r="EC67" s="1077"/>
      <c r="ED67" s="1077"/>
      <c r="EE67" s="1077"/>
      <c r="EF67" s="1077"/>
      <c r="EG67" s="1077"/>
      <c r="EH67" s="1077"/>
      <c r="EI67" s="1077"/>
      <c r="EJ67" s="1077"/>
      <c r="EK67" s="1077"/>
      <c r="EL67" s="1077"/>
      <c r="EM67" s="1077"/>
      <c r="EN67" s="1077"/>
      <c r="EO67" s="1077"/>
      <c r="EP67" s="1077"/>
      <c r="EQ67" s="1077"/>
      <c r="ER67" s="1077"/>
      <c r="ES67" s="1077"/>
      <c r="ET67" s="1077"/>
      <c r="EU67" s="1077"/>
      <c r="EV67" s="1077"/>
      <c r="EW67" s="1077"/>
      <c r="EX67" s="1077"/>
      <c r="EY67" s="1077"/>
      <c r="EZ67" s="1077"/>
      <c r="FA67" s="1077"/>
      <c r="FB67" s="1077"/>
      <c r="FC67" s="1077"/>
      <c r="FD67" s="1077"/>
      <c r="FE67" s="1077"/>
      <c r="FF67" s="1077"/>
      <c r="FG67" s="1077"/>
      <c r="FH67" s="1077"/>
      <c r="FI67" s="1077"/>
      <c r="FJ67" s="1077"/>
      <c r="FK67" s="1077"/>
      <c r="FL67" s="1077"/>
      <c r="FM67" s="1077"/>
      <c r="FN67" s="1077"/>
      <c r="FO67" s="1077"/>
      <c r="FP67" s="1077"/>
      <c r="FQ67" s="1077"/>
      <c r="FR67" s="1077"/>
      <c r="FS67" s="1077"/>
      <c r="FT67" s="1077"/>
      <c r="FU67" s="1077"/>
      <c r="FV67" s="1077"/>
      <c r="FW67" s="1077"/>
      <c r="FX67" s="1077"/>
      <c r="FY67" s="1077"/>
      <c r="FZ67" s="1077"/>
      <c r="GA67" s="1077"/>
      <c r="GB67" s="1077"/>
      <c r="GC67" s="1077"/>
      <c r="GD67" s="1077"/>
      <c r="GE67" s="1077"/>
      <c r="GF67" s="1077"/>
      <c r="GG67" s="1077"/>
      <c r="GH67" s="1077"/>
      <c r="GI67" s="1077"/>
      <c r="GJ67" s="1077"/>
      <c r="GK67" s="1077"/>
      <c r="GL67" s="1077"/>
      <c r="GM67" s="1077"/>
      <c r="GN67" s="1077"/>
      <c r="GO67" s="1077"/>
      <c r="GP67" s="1077"/>
      <c r="GQ67" s="1077"/>
      <c r="GR67" s="1077"/>
      <c r="GS67" s="1077"/>
      <c r="GT67" s="1077"/>
      <c r="GU67" s="1077"/>
      <c r="GV67" s="1077"/>
      <c r="GW67" s="1077"/>
      <c r="GX67" s="1077"/>
      <c r="GY67" s="1077"/>
      <c r="GZ67" s="1077"/>
      <c r="HA67" s="1077"/>
      <c r="HB67" s="1077"/>
      <c r="HC67" s="1077"/>
      <c r="HD67" s="1077"/>
      <c r="HE67" s="1077"/>
      <c r="HF67" s="1077"/>
      <c r="HG67" s="1077"/>
      <c r="HH67" s="1077"/>
      <c r="HI67" s="1077"/>
      <c r="HJ67" s="1077"/>
      <c r="HK67" s="1077"/>
      <c r="HL67" s="1077"/>
      <c r="HM67" s="1077"/>
      <c r="HN67" s="1077"/>
      <c r="HO67" s="1077"/>
      <c r="HP67" s="1077"/>
      <c r="HQ67" s="1077"/>
      <c r="HR67" s="1077"/>
      <c r="HS67" s="1077"/>
      <c r="HT67" s="1077"/>
      <c r="HU67" s="1077"/>
      <c r="HV67" s="1077"/>
      <c r="HW67" s="1077"/>
      <c r="HX67" s="1077"/>
      <c r="HY67" s="1077"/>
      <c r="HZ67" s="1077"/>
      <c r="IA67" s="1077"/>
      <c r="IB67" s="1077"/>
      <c r="IC67" s="1077"/>
      <c r="ID67" s="1077"/>
      <c r="IE67" s="1077"/>
      <c r="IF67" s="1077"/>
      <c r="IG67" s="1077"/>
      <c r="IH67" s="1077"/>
      <c r="II67" s="1077"/>
      <c r="IJ67" s="1077"/>
      <c r="IK67" s="1077"/>
      <c r="IL67" s="1077"/>
      <c r="IM67" s="1077"/>
      <c r="IN67" s="1077"/>
      <c r="IO67" s="1077"/>
      <c r="IP67" s="1077"/>
      <c r="IQ67" s="1077"/>
      <c r="IR67" s="1077"/>
      <c r="IS67" s="1077"/>
      <c r="IT67" s="1077"/>
      <c r="IU67" s="1077"/>
      <c r="IV67" s="1077"/>
      <c r="IW67" s="1077"/>
      <c r="IX67" s="1077"/>
      <c r="IY67" s="1077"/>
      <c r="IZ67" s="1077"/>
      <c r="JA67" s="1077"/>
      <c r="JB67" s="1077"/>
      <c r="JC67" s="1077"/>
      <c r="JD67" s="1077"/>
      <c r="JE67" s="1077"/>
      <c r="JF67" s="1077"/>
      <c r="JG67" s="1077"/>
      <c r="JH67" s="1077"/>
      <c r="JI67" s="1077"/>
      <c r="JJ67" s="1077"/>
      <c r="JK67" s="1077"/>
      <c r="JL67" s="1077"/>
      <c r="JM67" s="1077"/>
      <c r="JN67" s="1077"/>
      <c r="JO67" s="1077"/>
      <c r="JP67" s="1077"/>
      <c r="JQ67" s="1077"/>
      <c r="JR67" s="1077"/>
      <c r="JS67" s="1077"/>
      <c r="JT67" s="1077"/>
      <c r="JU67" s="1077"/>
      <c r="JV67" s="1077"/>
      <c r="JW67" s="1077"/>
      <c r="JX67" s="1077"/>
      <c r="JY67" s="1077"/>
      <c r="JZ67" s="1077"/>
      <c r="KA67" s="1077"/>
      <c r="KB67" s="1077"/>
      <c r="KC67" s="1077"/>
      <c r="KD67" s="1077"/>
      <c r="KE67" s="1077"/>
      <c r="KF67" s="1077"/>
      <c r="KG67" s="1077"/>
      <c r="KH67" s="1077"/>
      <c r="KI67" s="1077"/>
      <c r="KJ67" s="1077"/>
      <c r="KK67" s="1077"/>
      <c r="KL67" s="1077"/>
      <c r="KM67" s="1077"/>
      <c r="KN67" s="1077"/>
      <c r="KO67" s="1077"/>
      <c r="KP67" s="1077"/>
      <c r="KQ67" s="1077"/>
      <c r="KR67" s="1077"/>
      <c r="KS67" s="1077"/>
      <c r="KT67" s="1077"/>
      <c r="KU67" s="1077"/>
      <c r="KV67" s="1077"/>
      <c r="KW67" s="1077"/>
      <c r="KX67" s="1077"/>
      <c r="KY67" s="1077"/>
      <c r="KZ67" s="1077"/>
      <c r="LA67" s="1077"/>
      <c r="LB67" s="1077"/>
      <c r="LC67" s="1077"/>
      <c r="LD67" s="1077"/>
      <c r="LE67" s="1077"/>
      <c r="LF67" s="1077"/>
      <c r="LG67" s="1077"/>
      <c r="LH67" s="1077"/>
      <c r="LI67" s="1077"/>
      <c r="LJ67" s="1077"/>
      <c r="LK67" s="1077"/>
      <c r="LL67" s="1077"/>
      <c r="LM67" s="1077"/>
      <c r="LN67" s="1077"/>
      <c r="LO67" s="1077"/>
      <c r="LP67" s="1077"/>
      <c r="LQ67" s="1077"/>
    </row>
    <row r="68" spans="1:329" s="1239" customFormat="1">
      <c r="A68" s="1240"/>
      <c r="B68" s="1215" t="s">
        <v>82</v>
      </c>
      <c r="C68" s="1215" t="s">
        <v>92</v>
      </c>
      <c r="D68" s="1091">
        <v>2728.25</v>
      </c>
      <c r="E68" s="1094">
        <f>D68</f>
        <v>2728.25</v>
      </c>
      <c r="F68" s="1090">
        <v>0</v>
      </c>
      <c r="G68" s="1091">
        <v>0</v>
      </c>
      <c r="H68" s="1094">
        <f>F68-G68</f>
        <v>0</v>
      </c>
      <c r="I68" s="1090">
        <f>F68</f>
        <v>0</v>
      </c>
      <c r="J68" s="1091">
        <f t="shared" ref="J68:K68" si="294">G68</f>
        <v>0</v>
      </c>
      <c r="K68" s="1092">
        <f t="shared" si="294"/>
        <v>0</v>
      </c>
      <c r="L68" s="1090">
        <f>I68</f>
        <v>0</v>
      </c>
      <c r="M68" s="1091">
        <f t="shared" ref="M68:N68" si="295">J68</f>
        <v>0</v>
      </c>
      <c r="N68" s="1092">
        <f t="shared" si="295"/>
        <v>0</v>
      </c>
      <c r="O68" s="1093">
        <f>L68</f>
        <v>0</v>
      </c>
      <c r="P68" s="1094">
        <f t="shared" ref="P68:Q68" si="296">M68</f>
        <v>0</v>
      </c>
      <c r="Q68" s="1094">
        <f t="shared" si="296"/>
        <v>0</v>
      </c>
      <c r="R68" s="1093">
        <f>O68</f>
        <v>0</v>
      </c>
      <c r="S68" s="1094">
        <f t="shared" ref="S68:T68" si="297">P68</f>
        <v>0</v>
      </c>
      <c r="T68" s="1092">
        <f t="shared" si="297"/>
        <v>0</v>
      </c>
      <c r="U68" s="1093">
        <f>R68</f>
        <v>0</v>
      </c>
      <c r="V68" s="1094">
        <f t="shared" ref="V68:W68" si="298">S68</f>
        <v>0</v>
      </c>
      <c r="W68" s="1092">
        <f t="shared" si="298"/>
        <v>0</v>
      </c>
      <c r="X68" s="1093">
        <f>U68</f>
        <v>0</v>
      </c>
      <c r="Y68" s="1094">
        <f t="shared" ref="Y68:Z68" si="299">V68</f>
        <v>0</v>
      </c>
      <c r="Z68" s="1092">
        <f t="shared" si="299"/>
        <v>0</v>
      </c>
      <c r="AA68" s="1093">
        <f>X68</f>
        <v>0</v>
      </c>
      <c r="AB68" s="1094">
        <f t="shared" ref="AB68:AC68" si="300">Y68</f>
        <v>0</v>
      </c>
      <c r="AC68" s="1092">
        <f t="shared" si="300"/>
        <v>0</v>
      </c>
      <c r="AD68" s="1093">
        <f>AA68</f>
        <v>0</v>
      </c>
      <c r="AE68" s="1094">
        <f t="shared" ref="AE68:AF68" si="301">AB68</f>
        <v>0</v>
      </c>
      <c r="AF68" s="1092">
        <f t="shared" si="301"/>
        <v>0</v>
      </c>
      <c r="AG68" s="1093">
        <f>AD68</f>
        <v>0</v>
      </c>
      <c r="AH68" s="1094">
        <f t="shared" ref="AH68:AI68" si="302">AE68</f>
        <v>0</v>
      </c>
      <c r="AI68" s="1092">
        <f t="shared" si="302"/>
        <v>0</v>
      </c>
      <c r="AJ68" s="1093">
        <f>AG68</f>
        <v>0</v>
      </c>
      <c r="AK68" s="1094">
        <f t="shared" ref="AK68:AL68" si="303">AH68</f>
        <v>0</v>
      </c>
      <c r="AL68" s="1092">
        <f t="shared" si="303"/>
        <v>0</v>
      </c>
      <c r="AM68" s="1090">
        <f>AJ68</f>
        <v>0</v>
      </c>
      <c r="AN68" s="1091">
        <f t="shared" ref="AN68:AO68" si="304">AK68</f>
        <v>0</v>
      </c>
      <c r="AO68" s="1092">
        <f t="shared" si="304"/>
        <v>0</v>
      </c>
      <c r="AP68" s="1090">
        <f>AM68</f>
        <v>0</v>
      </c>
      <c r="AQ68" s="1091">
        <f t="shared" ref="AQ68:AR68" si="305">AN68</f>
        <v>0</v>
      </c>
      <c r="AR68" s="1094">
        <f t="shared" si="305"/>
        <v>0</v>
      </c>
      <c r="AS68" s="1106">
        <f>AP68</f>
        <v>0</v>
      </c>
      <c r="AT68" s="1107">
        <f t="shared" ref="AT68:AU68" si="306">AQ68</f>
        <v>0</v>
      </c>
      <c r="AU68" s="1108">
        <f t="shared" si="306"/>
        <v>0</v>
      </c>
      <c r="AV68" s="1075"/>
      <c r="AW68" s="1075"/>
      <c r="AX68" s="1075"/>
      <c r="AY68" s="1075"/>
      <c r="AZ68" s="1075"/>
      <c r="BA68" s="1075"/>
      <c r="BB68" s="1075"/>
      <c r="BC68" s="1075"/>
      <c r="BD68" s="1075"/>
      <c r="BE68" s="1075"/>
      <c r="BF68" s="1075"/>
      <c r="BG68" s="1075"/>
      <c r="BH68" s="1075"/>
      <c r="BI68" s="1075"/>
      <c r="BJ68" s="1075"/>
      <c r="BK68" s="1075"/>
      <c r="BL68" s="1075"/>
      <c r="BM68" s="1075"/>
      <c r="BN68" s="1075"/>
      <c r="BO68" s="1075"/>
      <c r="BP68" s="1075"/>
      <c r="BQ68" s="1075"/>
      <c r="BR68" s="1075"/>
      <c r="BS68" s="1075"/>
      <c r="BT68" s="1075"/>
      <c r="BU68" s="1075"/>
      <c r="BV68" s="1075"/>
      <c r="BW68" s="1075"/>
      <c r="BX68" s="1075"/>
      <c r="BY68" s="1075"/>
      <c r="BZ68" s="1075"/>
      <c r="CA68" s="1075"/>
      <c r="CB68" s="1075"/>
      <c r="CC68" s="1075"/>
      <c r="CD68" s="1075"/>
      <c r="CE68" s="1075"/>
      <c r="CF68" s="1075"/>
      <c r="CG68" s="1075"/>
      <c r="CH68" s="1075"/>
      <c r="CI68" s="1075"/>
      <c r="CJ68" s="1075"/>
      <c r="CK68" s="1075"/>
      <c r="CL68" s="1075"/>
      <c r="CM68" s="1075"/>
      <c r="CN68" s="1075"/>
      <c r="CO68" s="1075"/>
      <c r="CP68" s="1075"/>
      <c r="CQ68" s="1075"/>
      <c r="CR68" s="1075"/>
      <c r="CS68" s="1075"/>
      <c r="CT68" s="1075"/>
      <c r="CU68" s="1075"/>
      <c r="CV68" s="1075"/>
      <c r="CW68" s="1075"/>
      <c r="CX68" s="1075"/>
      <c r="CY68" s="1075"/>
      <c r="CZ68" s="1075"/>
      <c r="DA68" s="1075"/>
      <c r="DB68" s="1075"/>
      <c r="DC68" s="1075"/>
      <c r="DD68" s="1075"/>
      <c r="DE68" s="1075"/>
      <c r="DF68" s="1075"/>
      <c r="DG68" s="1075"/>
      <c r="DH68" s="1075"/>
      <c r="DI68" s="1075"/>
      <c r="DJ68" s="1075"/>
      <c r="DK68" s="1075"/>
      <c r="DL68" s="1075"/>
      <c r="DM68" s="1075"/>
      <c r="DN68" s="1075"/>
      <c r="DO68" s="1075"/>
      <c r="DP68" s="1075"/>
      <c r="DQ68" s="1075"/>
      <c r="DR68" s="1075"/>
      <c r="DS68" s="1075"/>
      <c r="DT68" s="1075"/>
      <c r="DU68" s="1075"/>
      <c r="DV68" s="1075"/>
      <c r="DW68" s="1075"/>
      <c r="DX68" s="1075"/>
      <c r="DY68" s="1075"/>
      <c r="DZ68" s="1075"/>
      <c r="EA68" s="1075"/>
      <c r="EB68" s="1075"/>
      <c r="EC68" s="1075"/>
      <c r="ED68" s="1075"/>
      <c r="EE68" s="1075"/>
      <c r="EF68" s="1075"/>
      <c r="EG68" s="1075"/>
      <c r="EH68" s="1075"/>
      <c r="EI68" s="1075"/>
      <c r="EJ68" s="1075"/>
      <c r="EK68" s="1075"/>
      <c r="EL68" s="1075"/>
      <c r="EM68" s="1075"/>
      <c r="EN68" s="1075"/>
      <c r="EO68" s="1075"/>
      <c r="EP68" s="1075"/>
      <c r="EQ68" s="1075"/>
      <c r="ER68" s="1075"/>
      <c r="ES68" s="1075"/>
      <c r="ET68" s="1075"/>
      <c r="EU68" s="1075"/>
      <c r="EV68" s="1075"/>
      <c r="EW68" s="1075"/>
      <c r="EX68" s="1075"/>
      <c r="EY68" s="1075"/>
      <c r="EZ68" s="1075"/>
      <c r="FA68" s="1075"/>
      <c r="FB68" s="1075"/>
      <c r="FC68" s="1075"/>
      <c r="FD68" s="1075"/>
      <c r="FE68" s="1075"/>
      <c r="FF68" s="1075"/>
      <c r="FG68" s="1075"/>
      <c r="FH68" s="1075"/>
      <c r="FI68" s="1075"/>
      <c r="FJ68" s="1075"/>
      <c r="FK68" s="1075"/>
      <c r="FL68" s="1075"/>
      <c r="FM68" s="1075"/>
      <c r="FN68" s="1075"/>
      <c r="FO68" s="1075"/>
      <c r="FP68" s="1075"/>
      <c r="FQ68" s="1075"/>
      <c r="FR68" s="1075"/>
      <c r="FS68" s="1075"/>
      <c r="FT68" s="1075"/>
      <c r="FU68" s="1075"/>
      <c r="FV68" s="1075"/>
      <c r="FW68" s="1075"/>
      <c r="FX68" s="1075"/>
      <c r="FY68" s="1075"/>
      <c r="FZ68" s="1075"/>
      <c r="GA68" s="1075"/>
      <c r="GB68" s="1075"/>
      <c r="GC68" s="1075"/>
      <c r="GD68" s="1075"/>
      <c r="GE68" s="1075"/>
      <c r="GF68" s="1075"/>
      <c r="GG68" s="1075"/>
      <c r="GH68" s="1075"/>
      <c r="GI68" s="1075"/>
      <c r="GJ68" s="1075"/>
      <c r="GK68" s="1075"/>
      <c r="GL68" s="1075"/>
      <c r="GM68" s="1075"/>
      <c r="GN68" s="1075"/>
      <c r="GO68" s="1075"/>
      <c r="GP68" s="1075"/>
      <c r="GQ68" s="1075"/>
      <c r="GR68" s="1075"/>
      <c r="GS68" s="1075"/>
      <c r="GT68" s="1075"/>
      <c r="GU68" s="1075"/>
      <c r="GV68" s="1075"/>
      <c r="GW68" s="1075"/>
      <c r="GX68" s="1075"/>
      <c r="GY68" s="1075"/>
      <c r="GZ68" s="1075"/>
      <c r="HA68" s="1075"/>
      <c r="HB68" s="1075"/>
      <c r="HC68" s="1075"/>
      <c r="HD68" s="1075"/>
      <c r="HE68" s="1075"/>
      <c r="HF68" s="1075"/>
      <c r="HG68" s="1075"/>
      <c r="HH68" s="1075"/>
      <c r="HI68" s="1075"/>
      <c r="HJ68" s="1075"/>
      <c r="HK68" s="1075"/>
      <c r="HL68" s="1075"/>
      <c r="HM68" s="1075"/>
      <c r="HN68" s="1075"/>
      <c r="HO68" s="1075"/>
      <c r="HP68" s="1075"/>
      <c r="HQ68" s="1075"/>
      <c r="HR68" s="1075"/>
      <c r="HS68" s="1075"/>
      <c r="HT68" s="1075"/>
      <c r="HU68" s="1075"/>
      <c r="HV68" s="1075"/>
      <c r="HW68" s="1075"/>
      <c r="HX68" s="1075"/>
      <c r="HY68" s="1075"/>
      <c r="HZ68" s="1075"/>
      <c r="IA68" s="1075"/>
      <c r="IB68" s="1075"/>
      <c r="IC68" s="1075"/>
      <c r="ID68" s="1075"/>
      <c r="IE68" s="1075"/>
      <c r="IF68" s="1075"/>
      <c r="IG68" s="1075"/>
      <c r="IH68" s="1075"/>
      <c r="II68" s="1075"/>
      <c r="IJ68" s="1075"/>
      <c r="IK68" s="1075"/>
      <c r="IL68" s="1075"/>
      <c r="IM68" s="1075"/>
      <c r="IN68" s="1075"/>
      <c r="IO68" s="1075"/>
      <c r="IP68" s="1075"/>
      <c r="IQ68" s="1075"/>
      <c r="IR68" s="1075"/>
      <c r="IS68" s="1075"/>
      <c r="IT68" s="1075"/>
      <c r="IU68" s="1075"/>
      <c r="IV68" s="1075"/>
      <c r="IW68" s="1075"/>
      <c r="IX68" s="1075"/>
      <c r="IY68" s="1075"/>
      <c r="IZ68" s="1075"/>
      <c r="JA68" s="1075"/>
      <c r="JB68" s="1075"/>
      <c r="JC68" s="1075"/>
      <c r="JD68" s="1075"/>
      <c r="JE68" s="1075"/>
      <c r="JF68" s="1075"/>
      <c r="JG68" s="1075"/>
      <c r="JH68" s="1075"/>
      <c r="JI68" s="1075"/>
      <c r="JJ68" s="1075"/>
      <c r="JK68" s="1075"/>
      <c r="JL68" s="1075"/>
      <c r="JM68" s="1075"/>
      <c r="JN68" s="1075"/>
      <c r="JO68" s="1075"/>
      <c r="JP68" s="1075"/>
      <c r="JQ68" s="1075"/>
      <c r="JR68" s="1075"/>
      <c r="JS68" s="1075"/>
      <c r="JT68" s="1075"/>
      <c r="JU68" s="1075"/>
      <c r="JV68" s="1075"/>
      <c r="JW68" s="1075"/>
      <c r="JX68" s="1075"/>
      <c r="JY68" s="1075"/>
      <c r="JZ68" s="1075"/>
      <c r="KA68" s="1075"/>
      <c r="KB68" s="1075"/>
      <c r="KC68" s="1075"/>
      <c r="KD68" s="1075"/>
      <c r="KE68" s="1075"/>
      <c r="KF68" s="1075"/>
      <c r="KG68" s="1075"/>
      <c r="KH68" s="1075"/>
      <c r="KI68" s="1075"/>
      <c r="KJ68" s="1075"/>
      <c r="KK68" s="1075"/>
      <c r="KL68" s="1075"/>
      <c r="KM68" s="1075"/>
      <c r="KN68" s="1075"/>
      <c r="KO68" s="1075"/>
      <c r="KP68" s="1075"/>
      <c r="KQ68" s="1075"/>
      <c r="KR68" s="1075"/>
      <c r="KS68" s="1075"/>
      <c r="KT68" s="1075"/>
      <c r="KU68" s="1075"/>
      <c r="KV68" s="1075"/>
      <c r="KW68" s="1075"/>
      <c r="KX68" s="1075"/>
      <c r="KY68" s="1075"/>
      <c r="KZ68" s="1075"/>
      <c r="LA68" s="1075"/>
      <c r="LB68" s="1075"/>
      <c r="LC68" s="1075"/>
      <c r="LD68" s="1075"/>
      <c r="LE68" s="1075"/>
      <c r="LF68" s="1075"/>
      <c r="LG68" s="1075"/>
      <c r="LH68" s="1075"/>
      <c r="LI68" s="1075"/>
      <c r="LJ68" s="1075"/>
      <c r="LK68" s="1075"/>
      <c r="LL68" s="1075"/>
      <c r="LM68" s="1075"/>
      <c r="LN68" s="1075"/>
      <c r="LO68" s="1075"/>
      <c r="LP68" s="1075"/>
      <c r="LQ68" s="1075"/>
    </row>
    <row r="69" spans="1:329" s="1263" customFormat="1">
      <c r="A69" s="1240"/>
      <c r="B69" s="1215" t="s">
        <v>93</v>
      </c>
      <c r="C69" s="1215" t="s">
        <v>94</v>
      </c>
      <c r="D69" s="1091">
        <v>25.07</v>
      </c>
      <c r="E69" s="1094">
        <f>D69</f>
        <v>25.07</v>
      </c>
      <c r="F69" s="1090">
        <v>0</v>
      </c>
      <c r="G69" s="1091">
        <f>F69</f>
        <v>0</v>
      </c>
      <c r="H69" s="1094">
        <f>G69</f>
        <v>0</v>
      </c>
      <c r="I69" s="1090">
        <f>F70</f>
        <v>0</v>
      </c>
      <c r="J69" s="1091">
        <f t="shared" ref="J69:K69" si="307">G70</f>
        <v>0</v>
      </c>
      <c r="K69" s="1092">
        <f t="shared" si="307"/>
        <v>0</v>
      </c>
      <c r="L69" s="1090">
        <f>I70</f>
        <v>0</v>
      </c>
      <c r="M69" s="1091">
        <f t="shared" ref="M69:N69" si="308">J70</f>
        <v>0</v>
      </c>
      <c r="N69" s="1092">
        <f t="shared" si="308"/>
        <v>0</v>
      </c>
      <c r="O69" s="1093">
        <f>L70</f>
        <v>0</v>
      </c>
      <c r="P69" s="1094">
        <f t="shared" ref="P69:Q69" si="309">M70</f>
        <v>0</v>
      </c>
      <c r="Q69" s="1094">
        <f t="shared" si="309"/>
        <v>0</v>
      </c>
      <c r="R69" s="1093">
        <f>O70</f>
        <v>0</v>
      </c>
      <c r="S69" s="1094">
        <f t="shared" ref="S69:T69" si="310">P70</f>
        <v>0</v>
      </c>
      <c r="T69" s="1092">
        <f t="shared" si="310"/>
        <v>0</v>
      </c>
      <c r="U69" s="1093">
        <f>R70</f>
        <v>0</v>
      </c>
      <c r="V69" s="1094">
        <f t="shared" ref="V69:W69" si="311">S70</f>
        <v>0</v>
      </c>
      <c r="W69" s="1092">
        <f t="shared" si="311"/>
        <v>0</v>
      </c>
      <c r="X69" s="1093">
        <f>U70</f>
        <v>0</v>
      </c>
      <c r="Y69" s="1094">
        <f t="shared" ref="Y69:Z69" si="312">V70</f>
        <v>0</v>
      </c>
      <c r="Z69" s="1092">
        <f t="shared" si="312"/>
        <v>0</v>
      </c>
      <c r="AA69" s="1093">
        <f>X70</f>
        <v>0</v>
      </c>
      <c r="AB69" s="1094">
        <f t="shared" ref="AB69:AC69" si="313">Y70</f>
        <v>0</v>
      </c>
      <c r="AC69" s="1092">
        <f t="shared" si="313"/>
        <v>0</v>
      </c>
      <c r="AD69" s="1093">
        <f>AA70</f>
        <v>0</v>
      </c>
      <c r="AE69" s="1094">
        <f t="shared" ref="AE69:AF69" si="314">AB70</f>
        <v>0</v>
      </c>
      <c r="AF69" s="1092">
        <f t="shared" si="314"/>
        <v>0</v>
      </c>
      <c r="AG69" s="1093">
        <f>AD70</f>
        <v>0</v>
      </c>
      <c r="AH69" s="1094">
        <f t="shared" ref="AH69:AI69" si="315">AE70</f>
        <v>0</v>
      </c>
      <c r="AI69" s="1092">
        <f t="shared" si="315"/>
        <v>0</v>
      </c>
      <c r="AJ69" s="1093">
        <f>AG70</f>
        <v>0</v>
      </c>
      <c r="AK69" s="1094">
        <f t="shared" ref="AK69:AL69" si="316">AH70</f>
        <v>0</v>
      </c>
      <c r="AL69" s="1092">
        <f t="shared" si="316"/>
        <v>0</v>
      </c>
      <c r="AM69" s="1090">
        <f>AJ70</f>
        <v>0</v>
      </c>
      <c r="AN69" s="1091">
        <f t="shared" ref="AN69:AO69" si="317">AK70</f>
        <v>0</v>
      </c>
      <c r="AO69" s="1092">
        <f t="shared" si="317"/>
        <v>0</v>
      </c>
      <c r="AP69" s="1090">
        <f>AM70</f>
        <v>0</v>
      </c>
      <c r="AQ69" s="1091">
        <f t="shared" ref="AQ69:AR69" si="318">AN70</f>
        <v>0</v>
      </c>
      <c r="AR69" s="1094">
        <f t="shared" si="318"/>
        <v>0</v>
      </c>
      <c r="AS69" s="1106">
        <f>AP70</f>
        <v>0</v>
      </c>
      <c r="AT69" s="1107">
        <f t="shared" ref="AT69:AU69" si="319">AQ70</f>
        <v>0</v>
      </c>
      <c r="AU69" s="1108">
        <f t="shared" si="319"/>
        <v>0</v>
      </c>
      <c r="AV69" s="1072"/>
      <c r="AW69" s="1072"/>
      <c r="AX69" s="1072"/>
      <c r="AY69" s="1072"/>
      <c r="AZ69" s="1072"/>
      <c r="BA69" s="1072"/>
      <c r="BB69" s="1072"/>
      <c r="BC69" s="1072"/>
      <c r="BD69" s="1072"/>
      <c r="BE69" s="1072"/>
      <c r="BF69" s="1072"/>
      <c r="BG69" s="1072"/>
      <c r="BH69" s="1072"/>
      <c r="BI69" s="1072"/>
      <c r="BJ69" s="1072"/>
      <c r="BK69" s="1072"/>
      <c r="BL69" s="1072"/>
      <c r="BM69" s="1072"/>
      <c r="BN69" s="1072"/>
      <c r="BO69" s="1072"/>
      <c r="BP69" s="1072"/>
      <c r="BQ69" s="1072"/>
      <c r="BR69" s="1072"/>
      <c r="BS69" s="1072"/>
      <c r="BT69" s="1072"/>
      <c r="BU69" s="1072"/>
      <c r="BV69" s="1072"/>
      <c r="BW69" s="1072"/>
      <c r="BX69" s="1072"/>
      <c r="BY69" s="1072"/>
      <c r="BZ69" s="1072"/>
      <c r="CA69" s="1072"/>
      <c r="CB69" s="1072"/>
      <c r="CC69" s="1072"/>
      <c r="CD69" s="1072"/>
      <c r="CE69" s="1072"/>
      <c r="CF69" s="1072"/>
      <c r="CG69" s="1072"/>
      <c r="CH69" s="1072"/>
      <c r="CI69" s="1072"/>
      <c r="CJ69" s="1072"/>
      <c r="CK69" s="1072"/>
      <c r="CL69" s="1072"/>
      <c r="CM69" s="1072"/>
      <c r="CN69" s="1072"/>
      <c r="CO69" s="1072"/>
      <c r="CP69" s="1072"/>
      <c r="CQ69" s="1072"/>
      <c r="CR69" s="1072"/>
      <c r="CS69" s="1072"/>
      <c r="CT69" s="1072"/>
      <c r="CU69" s="1072"/>
      <c r="CV69" s="1072"/>
      <c r="CW69" s="1072"/>
      <c r="CX69" s="1072"/>
      <c r="CY69" s="1072"/>
      <c r="CZ69" s="1072"/>
      <c r="DA69" s="1072"/>
      <c r="DB69" s="1072"/>
      <c r="DC69" s="1072"/>
      <c r="DD69" s="1072"/>
      <c r="DE69" s="1072"/>
      <c r="DF69" s="1072"/>
      <c r="DG69" s="1072"/>
      <c r="DH69" s="1072"/>
      <c r="DI69" s="1072"/>
      <c r="DJ69" s="1072"/>
      <c r="DK69" s="1072"/>
      <c r="DL69" s="1072"/>
      <c r="DM69" s="1072"/>
      <c r="DN69" s="1072"/>
      <c r="DO69" s="1072"/>
      <c r="DP69" s="1072"/>
      <c r="DQ69" s="1072"/>
      <c r="DR69" s="1072"/>
      <c r="DS69" s="1072"/>
      <c r="DT69" s="1072"/>
      <c r="DU69" s="1072"/>
      <c r="DV69" s="1072"/>
      <c r="DW69" s="1072"/>
      <c r="DX69" s="1072"/>
      <c r="DY69" s="1072"/>
      <c r="DZ69" s="1072"/>
      <c r="EA69" s="1072"/>
      <c r="EB69" s="1072"/>
      <c r="EC69" s="1072"/>
      <c r="ED69" s="1072"/>
      <c r="EE69" s="1072"/>
      <c r="EF69" s="1072"/>
      <c r="EG69" s="1072"/>
      <c r="EH69" s="1072"/>
      <c r="EI69" s="1072"/>
      <c r="EJ69" s="1072"/>
      <c r="EK69" s="1072"/>
      <c r="EL69" s="1072"/>
      <c r="EM69" s="1072"/>
      <c r="EN69" s="1072"/>
      <c r="EO69" s="1072"/>
      <c r="EP69" s="1072"/>
      <c r="EQ69" s="1072"/>
      <c r="ER69" s="1072"/>
      <c r="ES69" s="1072"/>
      <c r="ET69" s="1072"/>
      <c r="EU69" s="1072"/>
      <c r="EV69" s="1072"/>
      <c r="EW69" s="1072"/>
      <c r="EX69" s="1072"/>
      <c r="EY69" s="1072"/>
      <c r="EZ69" s="1072"/>
      <c r="FA69" s="1072"/>
      <c r="FB69" s="1072"/>
      <c r="FC69" s="1072"/>
      <c r="FD69" s="1072"/>
      <c r="FE69" s="1072"/>
      <c r="FF69" s="1072"/>
      <c r="FG69" s="1072"/>
      <c r="FH69" s="1072"/>
      <c r="FI69" s="1072"/>
      <c r="FJ69" s="1072"/>
      <c r="FK69" s="1072"/>
      <c r="FL69" s="1072"/>
      <c r="FM69" s="1072"/>
      <c r="FN69" s="1072"/>
      <c r="FO69" s="1072"/>
      <c r="FP69" s="1072"/>
      <c r="FQ69" s="1072"/>
      <c r="FR69" s="1072"/>
      <c r="FS69" s="1072"/>
      <c r="FT69" s="1072"/>
      <c r="FU69" s="1072"/>
      <c r="FV69" s="1072"/>
      <c r="FW69" s="1072"/>
      <c r="FX69" s="1072"/>
      <c r="FY69" s="1072"/>
      <c r="FZ69" s="1072"/>
      <c r="GA69" s="1072"/>
      <c r="GB69" s="1072"/>
      <c r="GC69" s="1072"/>
      <c r="GD69" s="1072"/>
      <c r="GE69" s="1072"/>
      <c r="GF69" s="1072"/>
      <c r="GG69" s="1072"/>
      <c r="GH69" s="1072"/>
      <c r="GI69" s="1072"/>
      <c r="GJ69" s="1072"/>
      <c r="GK69" s="1072"/>
      <c r="GL69" s="1072"/>
      <c r="GM69" s="1072"/>
      <c r="GN69" s="1072"/>
      <c r="GO69" s="1072"/>
      <c r="GP69" s="1072"/>
      <c r="GQ69" s="1072"/>
      <c r="GR69" s="1072"/>
      <c r="GS69" s="1072"/>
      <c r="GT69" s="1072"/>
      <c r="GU69" s="1072"/>
      <c r="GV69" s="1072"/>
      <c r="GW69" s="1072"/>
      <c r="GX69" s="1072"/>
      <c r="GY69" s="1072"/>
      <c r="GZ69" s="1072"/>
      <c r="HA69" s="1072"/>
      <c r="HB69" s="1072"/>
      <c r="HC69" s="1072"/>
      <c r="HD69" s="1072"/>
      <c r="HE69" s="1072"/>
      <c r="HF69" s="1072"/>
      <c r="HG69" s="1072"/>
      <c r="HH69" s="1072"/>
      <c r="HI69" s="1072"/>
      <c r="HJ69" s="1072"/>
      <c r="HK69" s="1072"/>
      <c r="HL69" s="1072"/>
      <c r="HM69" s="1072"/>
      <c r="HN69" s="1072"/>
      <c r="HO69" s="1072"/>
      <c r="HP69" s="1072"/>
      <c r="HQ69" s="1072"/>
      <c r="HR69" s="1072"/>
      <c r="HS69" s="1072"/>
      <c r="HT69" s="1072"/>
      <c r="HU69" s="1072"/>
      <c r="HV69" s="1072"/>
      <c r="HW69" s="1072"/>
      <c r="HX69" s="1072"/>
      <c r="HY69" s="1072"/>
      <c r="HZ69" s="1072"/>
      <c r="IA69" s="1072"/>
      <c r="IB69" s="1072"/>
      <c r="IC69" s="1072"/>
      <c r="ID69" s="1072"/>
      <c r="IE69" s="1072"/>
      <c r="IF69" s="1072"/>
      <c r="IG69" s="1072"/>
      <c r="IH69" s="1072"/>
      <c r="II69" s="1072"/>
      <c r="IJ69" s="1072"/>
      <c r="IK69" s="1072"/>
      <c r="IL69" s="1072"/>
      <c r="IM69" s="1072"/>
      <c r="IN69" s="1072"/>
      <c r="IO69" s="1072"/>
      <c r="IP69" s="1072"/>
      <c r="IQ69" s="1072"/>
      <c r="IR69" s="1072"/>
      <c r="IS69" s="1072"/>
      <c r="IT69" s="1072"/>
      <c r="IU69" s="1072"/>
      <c r="IV69" s="1072"/>
      <c r="IW69" s="1072"/>
      <c r="IX69" s="1072"/>
      <c r="IY69" s="1072"/>
      <c r="IZ69" s="1072"/>
      <c r="JA69" s="1072"/>
      <c r="JB69" s="1072"/>
      <c r="JC69" s="1072"/>
      <c r="JD69" s="1072"/>
      <c r="JE69" s="1072"/>
      <c r="JF69" s="1072"/>
      <c r="JG69" s="1072"/>
      <c r="JH69" s="1072"/>
      <c r="JI69" s="1072"/>
      <c r="JJ69" s="1072"/>
      <c r="JK69" s="1072"/>
      <c r="JL69" s="1072"/>
      <c r="JM69" s="1072"/>
      <c r="JN69" s="1072"/>
      <c r="JO69" s="1072"/>
      <c r="JP69" s="1072"/>
      <c r="JQ69" s="1072"/>
      <c r="JR69" s="1072"/>
      <c r="JS69" s="1072"/>
      <c r="JT69" s="1072"/>
      <c r="JU69" s="1072"/>
      <c r="JV69" s="1072"/>
      <c r="JW69" s="1072"/>
      <c r="JX69" s="1072"/>
      <c r="JY69" s="1072"/>
      <c r="JZ69" s="1072"/>
      <c r="KA69" s="1072"/>
      <c r="KB69" s="1072"/>
      <c r="KC69" s="1072"/>
      <c r="KD69" s="1072"/>
      <c r="KE69" s="1072"/>
      <c r="KF69" s="1072"/>
      <c r="KG69" s="1072"/>
      <c r="KH69" s="1072"/>
      <c r="KI69" s="1072"/>
      <c r="KJ69" s="1072"/>
      <c r="KK69" s="1072"/>
      <c r="KL69" s="1072"/>
      <c r="KM69" s="1072"/>
      <c r="KN69" s="1072"/>
      <c r="KO69" s="1072"/>
      <c r="KP69" s="1072"/>
      <c r="KQ69" s="1072"/>
      <c r="KR69" s="1072"/>
      <c r="KS69" s="1072"/>
      <c r="KT69" s="1072"/>
      <c r="KU69" s="1072"/>
      <c r="KV69" s="1072"/>
      <c r="KW69" s="1072"/>
      <c r="KX69" s="1072"/>
      <c r="KY69" s="1072"/>
      <c r="KZ69" s="1072"/>
      <c r="LA69" s="1072"/>
      <c r="LB69" s="1072"/>
      <c r="LC69" s="1072"/>
      <c r="LD69" s="1072"/>
      <c r="LE69" s="1072"/>
      <c r="LF69" s="1072"/>
      <c r="LG69" s="1072"/>
      <c r="LH69" s="1072"/>
      <c r="LI69" s="1072"/>
      <c r="LJ69" s="1072"/>
      <c r="LK69" s="1072"/>
      <c r="LL69" s="1072"/>
      <c r="LM69" s="1072"/>
      <c r="LN69" s="1072"/>
      <c r="LO69" s="1072"/>
      <c r="LP69" s="1072"/>
      <c r="LQ69" s="1072"/>
    </row>
    <row r="70" spans="1:329" s="1263" customFormat="1">
      <c r="A70" s="1240"/>
      <c r="B70" s="1215" t="s">
        <v>95</v>
      </c>
      <c r="C70" s="1215" t="s">
        <v>94</v>
      </c>
      <c r="D70" s="1091">
        <f>D69*1.041</f>
        <v>26.097869999999997</v>
      </c>
      <c r="E70" s="1094">
        <f>D70</f>
        <v>26.097869999999997</v>
      </c>
      <c r="F70" s="1090">
        <v>0</v>
      </c>
      <c r="G70" s="1091">
        <f>F70</f>
        <v>0</v>
      </c>
      <c r="H70" s="1094">
        <f>G70</f>
        <v>0</v>
      </c>
      <c r="I70" s="1090">
        <f>I69*I146</f>
        <v>0</v>
      </c>
      <c r="J70" s="1091">
        <f t="shared" ref="J70:K70" si="320">J69*J146</f>
        <v>0</v>
      </c>
      <c r="K70" s="1092">
        <f t="shared" si="320"/>
        <v>0</v>
      </c>
      <c r="L70" s="1090">
        <f>L69*L146</f>
        <v>0</v>
      </c>
      <c r="M70" s="1091">
        <f t="shared" ref="M70:N70" si="321">M69*M146</f>
        <v>0</v>
      </c>
      <c r="N70" s="1092">
        <f t="shared" si="321"/>
        <v>0</v>
      </c>
      <c r="O70" s="1093">
        <f>O69*O146</f>
        <v>0</v>
      </c>
      <c r="P70" s="1094">
        <f t="shared" ref="P70:Q70" si="322">P69*P146</f>
        <v>0</v>
      </c>
      <c r="Q70" s="1094">
        <f t="shared" si="322"/>
        <v>0</v>
      </c>
      <c r="R70" s="1093">
        <f>R69*R146</f>
        <v>0</v>
      </c>
      <c r="S70" s="1094">
        <f t="shared" ref="S70:T70" si="323">S69*S146</f>
        <v>0</v>
      </c>
      <c r="T70" s="1092">
        <f t="shared" si="323"/>
        <v>0</v>
      </c>
      <c r="U70" s="1093">
        <f>U69*U146</f>
        <v>0</v>
      </c>
      <c r="V70" s="1094">
        <f t="shared" ref="V70:W70" si="324">V69*V146</f>
        <v>0</v>
      </c>
      <c r="W70" s="1092">
        <f t="shared" si="324"/>
        <v>0</v>
      </c>
      <c r="X70" s="1093">
        <f>X69*X146</f>
        <v>0</v>
      </c>
      <c r="Y70" s="1094">
        <f t="shared" ref="Y70:Z70" si="325">Y69*Y146</f>
        <v>0</v>
      </c>
      <c r="Z70" s="1092">
        <f t="shared" si="325"/>
        <v>0</v>
      </c>
      <c r="AA70" s="1093">
        <f>AA69*AA146</f>
        <v>0</v>
      </c>
      <c r="AB70" s="1094">
        <f t="shared" ref="AB70:AC70" si="326">AB69*AB146</f>
        <v>0</v>
      </c>
      <c r="AC70" s="1092">
        <f t="shared" si="326"/>
        <v>0</v>
      </c>
      <c r="AD70" s="1093">
        <f>AD69*AD146</f>
        <v>0</v>
      </c>
      <c r="AE70" s="1094">
        <f t="shared" ref="AE70:AF70" si="327">AE69*AE146</f>
        <v>0</v>
      </c>
      <c r="AF70" s="1092">
        <f t="shared" si="327"/>
        <v>0</v>
      </c>
      <c r="AG70" s="1093">
        <f>AG69*AG146</f>
        <v>0</v>
      </c>
      <c r="AH70" s="1094">
        <f t="shared" ref="AH70:AI70" si="328">AH69*AH146</f>
        <v>0</v>
      </c>
      <c r="AI70" s="1092">
        <f t="shared" si="328"/>
        <v>0</v>
      </c>
      <c r="AJ70" s="1093">
        <f>AJ69*AJ146</f>
        <v>0</v>
      </c>
      <c r="AK70" s="1094">
        <f t="shared" ref="AK70:AL70" si="329">AK69*AK146</f>
        <v>0</v>
      </c>
      <c r="AL70" s="1092">
        <f t="shared" si="329"/>
        <v>0</v>
      </c>
      <c r="AM70" s="1090">
        <f>AM69*AM146</f>
        <v>0</v>
      </c>
      <c r="AN70" s="1091">
        <f t="shared" ref="AN70:AO70" si="330">AN69*AN146</f>
        <v>0</v>
      </c>
      <c r="AO70" s="1092">
        <f t="shared" si="330"/>
        <v>0</v>
      </c>
      <c r="AP70" s="1090">
        <f>AP69*AP146</f>
        <v>0</v>
      </c>
      <c r="AQ70" s="1091">
        <f t="shared" ref="AQ70:AR70" si="331">AQ69*AQ146</f>
        <v>0</v>
      </c>
      <c r="AR70" s="1094">
        <f t="shared" si="331"/>
        <v>0</v>
      </c>
      <c r="AS70" s="1106">
        <f>AS69*AS146</f>
        <v>0</v>
      </c>
      <c r="AT70" s="1107">
        <f t="shared" ref="AT70:AU70" si="332">AT69*AT146</f>
        <v>0</v>
      </c>
      <c r="AU70" s="1108">
        <f t="shared" si="332"/>
        <v>0</v>
      </c>
      <c r="AV70" s="1072"/>
      <c r="AW70" s="1072"/>
      <c r="AX70" s="1072"/>
      <c r="AY70" s="1072"/>
      <c r="AZ70" s="1072"/>
      <c r="BA70" s="1072"/>
      <c r="BB70" s="1072"/>
      <c r="BC70" s="1072"/>
      <c r="BD70" s="1072"/>
      <c r="BE70" s="1072"/>
      <c r="BF70" s="1072"/>
      <c r="BG70" s="1072"/>
      <c r="BH70" s="1072"/>
      <c r="BI70" s="1072"/>
      <c r="BJ70" s="1072"/>
      <c r="BK70" s="1072"/>
      <c r="BL70" s="1072"/>
      <c r="BM70" s="1072"/>
      <c r="BN70" s="1072"/>
      <c r="BO70" s="1072"/>
      <c r="BP70" s="1072"/>
      <c r="BQ70" s="1072"/>
      <c r="BR70" s="1072"/>
      <c r="BS70" s="1072"/>
      <c r="BT70" s="1072"/>
      <c r="BU70" s="1072"/>
      <c r="BV70" s="1072"/>
      <c r="BW70" s="1072"/>
      <c r="BX70" s="1072"/>
      <c r="BY70" s="1072"/>
      <c r="BZ70" s="1072"/>
      <c r="CA70" s="1072"/>
      <c r="CB70" s="1072"/>
      <c r="CC70" s="1072"/>
      <c r="CD70" s="1072"/>
      <c r="CE70" s="1072"/>
      <c r="CF70" s="1072"/>
      <c r="CG70" s="1072"/>
      <c r="CH70" s="1072"/>
      <c r="CI70" s="1072"/>
      <c r="CJ70" s="1072"/>
      <c r="CK70" s="1072"/>
      <c r="CL70" s="1072"/>
      <c r="CM70" s="1072"/>
      <c r="CN70" s="1072"/>
      <c r="CO70" s="1072"/>
      <c r="CP70" s="1072"/>
      <c r="CQ70" s="1072"/>
      <c r="CR70" s="1072"/>
      <c r="CS70" s="1072"/>
      <c r="CT70" s="1072"/>
      <c r="CU70" s="1072"/>
      <c r="CV70" s="1072"/>
      <c r="CW70" s="1072"/>
      <c r="CX70" s="1072"/>
      <c r="CY70" s="1072"/>
      <c r="CZ70" s="1072"/>
      <c r="DA70" s="1072"/>
      <c r="DB70" s="1072"/>
      <c r="DC70" s="1072"/>
      <c r="DD70" s="1072"/>
      <c r="DE70" s="1072"/>
      <c r="DF70" s="1072"/>
      <c r="DG70" s="1072"/>
      <c r="DH70" s="1072"/>
      <c r="DI70" s="1072"/>
      <c r="DJ70" s="1072"/>
      <c r="DK70" s="1072"/>
      <c r="DL70" s="1072"/>
      <c r="DM70" s="1072"/>
      <c r="DN70" s="1072"/>
      <c r="DO70" s="1072"/>
      <c r="DP70" s="1072"/>
      <c r="DQ70" s="1072"/>
      <c r="DR70" s="1072"/>
      <c r="DS70" s="1072"/>
      <c r="DT70" s="1072"/>
      <c r="DU70" s="1072"/>
      <c r="DV70" s="1072"/>
      <c r="DW70" s="1072"/>
      <c r="DX70" s="1072"/>
      <c r="DY70" s="1072"/>
      <c r="DZ70" s="1072"/>
      <c r="EA70" s="1072"/>
      <c r="EB70" s="1072"/>
      <c r="EC70" s="1072"/>
      <c r="ED70" s="1072"/>
      <c r="EE70" s="1072"/>
      <c r="EF70" s="1072"/>
      <c r="EG70" s="1072"/>
      <c r="EH70" s="1072"/>
      <c r="EI70" s="1072"/>
      <c r="EJ70" s="1072"/>
      <c r="EK70" s="1072"/>
      <c r="EL70" s="1072"/>
      <c r="EM70" s="1072"/>
      <c r="EN70" s="1072"/>
      <c r="EO70" s="1072"/>
      <c r="EP70" s="1072"/>
      <c r="EQ70" s="1072"/>
      <c r="ER70" s="1072"/>
      <c r="ES70" s="1072"/>
      <c r="ET70" s="1072"/>
      <c r="EU70" s="1072"/>
      <c r="EV70" s="1072"/>
      <c r="EW70" s="1072"/>
      <c r="EX70" s="1072"/>
      <c r="EY70" s="1072"/>
      <c r="EZ70" s="1072"/>
      <c r="FA70" s="1072"/>
      <c r="FB70" s="1072"/>
      <c r="FC70" s="1072"/>
      <c r="FD70" s="1072"/>
      <c r="FE70" s="1072"/>
      <c r="FF70" s="1072"/>
      <c r="FG70" s="1072"/>
      <c r="FH70" s="1072"/>
      <c r="FI70" s="1072"/>
      <c r="FJ70" s="1072"/>
      <c r="FK70" s="1072"/>
      <c r="FL70" s="1072"/>
      <c r="FM70" s="1072"/>
      <c r="FN70" s="1072"/>
      <c r="FO70" s="1072"/>
      <c r="FP70" s="1072"/>
      <c r="FQ70" s="1072"/>
      <c r="FR70" s="1072"/>
      <c r="FS70" s="1072"/>
      <c r="FT70" s="1072"/>
      <c r="FU70" s="1072"/>
      <c r="FV70" s="1072"/>
      <c r="FW70" s="1072"/>
      <c r="FX70" s="1072"/>
      <c r="FY70" s="1072"/>
      <c r="FZ70" s="1072"/>
      <c r="GA70" s="1072"/>
      <c r="GB70" s="1072"/>
      <c r="GC70" s="1072"/>
      <c r="GD70" s="1072"/>
      <c r="GE70" s="1072"/>
      <c r="GF70" s="1072"/>
      <c r="GG70" s="1072"/>
      <c r="GH70" s="1072"/>
      <c r="GI70" s="1072"/>
      <c r="GJ70" s="1072"/>
      <c r="GK70" s="1072"/>
      <c r="GL70" s="1072"/>
      <c r="GM70" s="1072"/>
      <c r="GN70" s="1072"/>
      <c r="GO70" s="1072"/>
      <c r="GP70" s="1072"/>
      <c r="GQ70" s="1072"/>
      <c r="GR70" s="1072"/>
      <c r="GS70" s="1072"/>
      <c r="GT70" s="1072"/>
      <c r="GU70" s="1072"/>
      <c r="GV70" s="1072"/>
      <c r="GW70" s="1072"/>
      <c r="GX70" s="1072"/>
      <c r="GY70" s="1072"/>
      <c r="GZ70" s="1072"/>
      <c r="HA70" s="1072"/>
      <c r="HB70" s="1072"/>
      <c r="HC70" s="1072"/>
      <c r="HD70" s="1072"/>
      <c r="HE70" s="1072"/>
      <c r="HF70" s="1072"/>
      <c r="HG70" s="1072"/>
      <c r="HH70" s="1072"/>
      <c r="HI70" s="1072"/>
      <c r="HJ70" s="1072"/>
      <c r="HK70" s="1072"/>
      <c r="HL70" s="1072"/>
      <c r="HM70" s="1072"/>
      <c r="HN70" s="1072"/>
      <c r="HO70" s="1072"/>
      <c r="HP70" s="1072"/>
      <c r="HQ70" s="1072"/>
      <c r="HR70" s="1072"/>
      <c r="HS70" s="1072"/>
      <c r="HT70" s="1072"/>
      <c r="HU70" s="1072"/>
      <c r="HV70" s="1072"/>
      <c r="HW70" s="1072"/>
      <c r="HX70" s="1072"/>
      <c r="HY70" s="1072"/>
      <c r="HZ70" s="1072"/>
      <c r="IA70" s="1072"/>
      <c r="IB70" s="1072"/>
      <c r="IC70" s="1072"/>
      <c r="ID70" s="1072"/>
      <c r="IE70" s="1072"/>
      <c r="IF70" s="1072"/>
      <c r="IG70" s="1072"/>
      <c r="IH70" s="1072"/>
      <c r="II70" s="1072"/>
      <c r="IJ70" s="1072"/>
      <c r="IK70" s="1072"/>
      <c r="IL70" s="1072"/>
      <c r="IM70" s="1072"/>
      <c r="IN70" s="1072"/>
      <c r="IO70" s="1072"/>
      <c r="IP70" s="1072"/>
      <c r="IQ70" s="1072"/>
      <c r="IR70" s="1072"/>
      <c r="IS70" s="1072"/>
      <c r="IT70" s="1072"/>
      <c r="IU70" s="1072"/>
      <c r="IV70" s="1072"/>
      <c r="IW70" s="1072"/>
      <c r="IX70" s="1072"/>
      <c r="IY70" s="1072"/>
      <c r="IZ70" s="1072"/>
      <c r="JA70" s="1072"/>
      <c r="JB70" s="1072"/>
      <c r="JC70" s="1072"/>
      <c r="JD70" s="1072"/>
      <c r="JE70" s="1072"/>
      <c r="JF70" s="1072"/>
      <c r="JG70" s="1072"/>
      <c r="JH70" s="1072"/>
      <c r="JI70" s="1072"/>
      <c r="JJ70" s="1072"/>
      <c r="JK70" s="1072"/>
      <c r="JL70" s="1072"/>
      <c r="JM70" s="1072"/>
      <c r="JN70" s="1072"/>
      <c r="JO70" s="1072"/>
      <c r="JP70" s="1072"/>
      <c r="JQ70" s="1072"/>
      <c r="JR70" s="1072"/>
      <c r="JS70" s="1072"/>
      <c r="JT70" s="1072"/>
      <c r="JU70" s="1072"/>
      <c r="JV70" s="1072"/>
      <c r="JW70" s="1072"/>
      <c r="JX70" s="1072"/>
      <c r="JY70" s="1072"/>
      <c r="JZ70" s="1072"/>
      <c r="KA70" s="1072"/>
      <c r="KB70" s="1072"/>
      <c r="KC70" s="1072"/>
      <c r="KD70" s="1072"/>
      <c r="KE70" s="1072"/>
      <c r="KF70" s="1072"/>
      <c r="KG70" s="1072"/>
      <c r="KH70" s="1072"/>
      <c r="KI70" s="1072"/>
      <c r="KJ70" s="1072"/>
      <c r="KK70" s="1072"/>
      <c r="KL70" s="1072"/>
      <c r="KM70" s="1072"/>
      <c r="KN70" s="1072"/>
      <c r="KO70" s="1072"/>
      <c r="KP70" s="1072"/>
      <c r="KQ70" s="1072"/>
      <c r="KR70" s="1072"/>
      <c r="KS70" s="1072"/>
      <c r="KT70" s="1072"/>
      <c r="KU70" s="1072"/>
      <c r="KV70" s="1072"/>
      <c r="KW70" s="1072"/>
      <c r="KX70" s="1072"/>
      <c r="KY70" s="1072"/>
      <c r="KZ70" s="1072"/>
      <c r="LA70" s="1072"/>
      <c r="LB70" s="1072"/>
      <c r="LC70" s="1072"/>
      <c r="LD70" s="1072"/>
      <c r="LE70" s="1072"/>
      <c r="LF70" s="1072"/>
      <c r="LG70" s="1072"/>
      <c r="LH70" s="1072"/>
      <c r="LI70" s="1072"/>
      <c r="LJ70" s="1072"/>
      <c r="LK70" s="1072"/>
      <c r="LL70" s="1072"/>
      <c r="LM70" s="1072"/>
      <c r="LN70" s="1072"/>
      <c r="LO70" s="1072"/>
      <c r="LP70" s="1072"/>
      <c r="LQ70" s="1072"/>
    </row>
    <row r="71" spans="1:329" s="1252" customFormat="1" ht="24" customHeight="1">
      <c r="A71" s="1234" t="s">
        <v>28</v>
      </c>
      <c r="B71" s="1235" t="s">
        <v>100</v>
      </c>
      <c r="C71" s="1235" t="s">
        <v>63</v>
      </c>
      <c r="D71" s="1256">
        <f t="shared" ref="D71:AU71" si="333">D72+D79</f>
        <v>5374.8289999999997</v>
      </c>
      <c r="E71" s="1236">
        <f t="shared" si="333"/>
        <v>5144.0473333333339</v>
      </c>
      <c r="F71" s="1234">
        <f t="shared" si="333"/>
        <v>5910.4572611782469</v>
      </c>
      <c r="G71" s="1256">
        <f t="shared" si="333"/>
        <v>4736.2630527739302</v>
      </c>
      <c r="H71" s="1236">
        <f t="shared" si="333"/>
        <v>1174.1942084043164</v>
      </c>
      <c r="I71" s="1234">
        <f>I72+I79</f>
        <v>8775.4701493165994</v>
      </c>
      <c r="J71" s="1256">
        <f t="shared" ref="J71:K71" si="334">J72+J79</f>
        <v>7384.2606493165986</v>
      </c>
      <c r="K71" s="1257">
        <f t="shared" si="334"/>
        <v>1391.2095000000002</v>
      </c>
      <c r="L71" s="1234">
        <f>L72+L79</f>
        <v>9352.4871745097771</v>
      </c>
      <c r="M71" s="1256">
        <f t="shared" ref="M71:N71" si="335">M72+M79</f>
        <v>7738.1202385097768</v>
      </c>
      <c r="N71" s="1257">
        <f t="shared" si="335"/>
        <v>1614.3669360000001</v>
      </c>
      <c r="O71" s="1234">
        <f t="shared" si="333"/>
        <v>9790.9102140631348</v>
      </c>
      <c r="P71" s="1256">
        <f t="shared" si="333"/>
        <v>8111.968600623135</v>
      </c>
      <c r="Q71" s="1236">
        <f t="shared" si="333"/>
        <v>1678.9416134400003</v>
      </c>
      <c r="R71" s="1234">
        <f t="shared" si="333"/>
        <v>10253.302530455923</v>
      </c>
      <c r="S71" s="1256">
        <f t="shared" si="333"/>
        <v>8507.2032524783226</v>
      </c>
      <c r="T71" s="1257">
        <f t="shared" si="333"/>
        <v>1746.0992779776002</v>
      </c>
      <c r="U71" s="1234">
        <f t="shared" si="333"/>
        <v>10741.266130287449</v>
      </c>
      <c r="V71" s="1256">
        <f t="shared" si="333"/>
        <v>8925.3228811907447</v>
      </c>
      <c r="W71" s="1257">
        <f t="shared" si="333"/>
        <v>1815.9432490967042</v>
      </c>
      <c r="X71" s="1234">
        <f t="shared" si="333"/>
        <v>11256.531423973564</v>
      </c>
      <c r="Y71" s="1256">
        <f t="shared" si="333"/>
        <v>9367.9504449129927</v>
      </c>
      <c r="Z71" s="1257">
        <f t="shared" si="333"/>
        <v>1888.5809790605726</v>
      </c>
      <c r="AA71" s="1234">
        <f t="shared" si="333"/>
        <v>11800.968794254586</v>
      </c>
      <c r="AB71" s="1256">
        <f t="shared" si="333"/>
        <v>9836.8445760315917</v>
      </c>
      <c r="AC71" s="1257">
        <f t="shared" si="333"/>
        <v>1964.1242182229953</v>
      </c>
      <c r="AD71" s="1234">
        <f t="shared" si="333"/>
        <v>12376.601270679057</v>
      </c>
      <c r="AE71" s="1256">
        <f t="shared" si="333"/>
        <v>10333.912083727144</v>
      </c>
      <c r="AF71" s="1257">
        <f t="shared" si="333"/>
        <v>2042.6891869519154</v>
      </c>
      <c r="AG71" s="1234">
        <f t="shared" si="333"/>
        <v>12985.618418625938</v>
      </c>
      <c r="AH71" s="1256">
        <f t="shared" si="333"/>
        <v>10861.221664195946</v>
      </c>
      <c r="AI71" s="1257">
        <f t="shared" si="333"/>
        <v>2124.3967544299921</v>
      </c>
      <c r="AJ71" s="1234">
        <f t="shared" si="333"/>
        <v>13630.391562202663</v>
      </c>
      <c r="AK71" s="1256">
        <f t="shared" si="333"/>
        <v>11421.018937595471</v>
      </c>
      <c r="AL71" s="1257">
        <f t="shared" si="333"/>
        <v>2209.3726246071919</v>
      </c>
      <c r="AM71" s="1234">
        <f t="shared" si="333"/>
        <v>14313.490472205627</v>
      </c>
      <c r="AN71" s="1256">
        <f t="shared" si="333"/>
        <v>12015.742942614146</v>
      </c>
      <c r="AO71" s="1257">
        <f t="shared" si="333"/>
        <v>2297.7475295914796</v>
      </c>
      <c r="AP71" s="1234">
        <f t="shared" si="333"/>
        <v>15037.701663360196</v>
      </c>
      <c r="AQ71" s="1256">
        <f t="shared" si="333"/>
        <v>12648.044232585056</v>
      </c>
      <c r="AR71" s="1236">
        <f t="shared" si="333"/>
        <v>2389.6574307751389</v>
      </c>
      <c r="AS71" s="1260">
        <f t="shared" si="333"/>
        <v>15806.048459387579</v>
      </c>
      <c r="AT71" s="1261">
        <f t="shared" si="333"/>
        <v>13320.804731381435</v>
      </c>
      <c r="AU71" s="1262">
        <f t="shared" si="333"/>
        <v>2485.2437280061445</v>
      </c>
      <c r="AV71" s="1077"/>
      <c r="AW71" s="1077"/>
      <c r="AX71" s="1077"/>
      <c r="AY71" s="1077"/>
      <c r="AZ71" s="1077"/>
      <c r="BA71" s="1077"/>
      <c r="BB71" s="1077"/>
      <c r="BC71" s="1077"/>
      <c r="BD71" s="1077"/>
      <c r="BE71" s="1077"/>
      <c r="BF71" s="1077"/>
      <c r="BG71" s="1077"/>
      <c r="BH71" s="1077"/>
      <c r="BI71" s="1077"/>
      <c r="BJ71" s="1077"/>
      <c r="BK71" s="1077"/>
      <c r="BL71" s="1077"/>
      <c r="BM71" s="1077"/>
      <c r="BN71" s="1077"/>
      <c r="BO71" s="1077"/>
      <c r="BP71" s="1077"/>
      <c r="BQ71" s="1077"/>
      <c r="BR71" s="1077"/>
      <c r="BS71" s="1077"/>
      <c r="BT71" s="1077"/>
      <c r="BU71" s="1077"/>
      <c r="BV71" s="1077"/>
      <c r="BW71" s="1077"/>
      <c r="BX71" s="1077"/>
      <c r="BY71" s="1077"/>
      <c r="BZ71" s="1077"/>
      <c r="CA71" s="1077"/>
      <c r="CB71" s="1077"/>
      <c r="CC71" s="1077"/>
      <c r="CD71" s="1077"/>
      <c r="CE71" s="1077"/>
      <c r="CF71" s="1077"/>
      <c r="CG71" s="1077"/>
      <c r="CH71" s="1077"/>
      <c r="CI71" s="1077"/>
      <c r="CJ71" s="1077"/>
      <c r="CK71" s="1077"/>
      <c r="CL71" s="1077"/>
      <c r="CM71" s="1077"/>
      <c r="CN71" s="1077"/>
      <c r="CO71" s="1077"/>
      <c r="CP71" s="1077"/>
      <c r="CQ71" s="1077"/>
      <c r="CR71" s="1077"/>
      <c r="CS71" s="1077"/>
      <c r="CT71" s="1077"/>
      <c r="CU71" s="1077"/>
      <c r="CV71" s="1077"/>
      <c r="CW71" s="1077"/>
      <c r="CX71" s="1077"/>
      <c r="CY71" s="1077"/>
      <c r="CZ71" s="1077"/>
      <c r="DA71" s="1077"/>
      <c r="DB71" s="1077"/>
      <c r="DC71" s="1077"/>
      <c r="DD71" s="1077"/>
      <c r="DE71" s="1077"/>
      <c r="DF71" s="1077"/>
      <c r="DG71" s="1077"/>
      <c r="DH71" s="1077"/>
      <c r="DI71" s="1077"/>
      <c r="DJ71" s="1077"/>
      <c r="DK71" s="1077"/>
      <c r="DL71" s="1077"/>
      <c r="DM71" s="1077"/>
      <c r="DN71" s="1077"/>
      <c r="DO71" s="1077"/>
      <c r="DP71" s="1077"/>
      <c r="DQ71" s="1077"/>
      <c r="DR71" s="1077"/>
      <c r="DS71" s="1077"/>
      <c r="DT71" s="1077"/>
      <c r="DU71" s="1077"/>
      <c r="DV71" s="1077"/>
      <c r="DW71" s="1077"/>
      <c r="DX71" s="1077"/>
      <c r="DY71" s="1077"/>
      <c r="DZ71" s="1077"/>
      <c r="EA71" s="1077"/>
      <c r="EB71" s="1077"/>
      <c r="EC71" s="1077"/>
      <c r="ED71" s="1077"/>
      <c r="EE71" s="1077"/>
      <c r="EF71" s="1077"/>
      <c r="EG71" s="1077"/>
      <c r="EH71" s="1077"/>
      <c r="EI71" s="1077"/>
      <c r="EJ71" s="1077"/>
      <c r="EK71" s="1077"/>
      <c r="EL71" s="1077"/>
      <c r="EM71" s="1077"/>
      <c r="EN71" s="1077"/>
      <c r="EO71" s="1077"/>
      <c r="EP71" s="1077"/>
      <c r="EQ71" s="1077"/>
      <c r="ER71" s="1077"/>
      <c r="ES71" s="1077"/>
      <c r="ET71" s="1077"/>
      <c r="EU71" s="1077"/>
      <c r="EV71" s="1077"/>
      <c r="EW71" s="1077"/>
      <c r="EX71" s="1077"/>
      <c r="EY71" s="1077"/>
      <c r="EZ71" s="1077"/>
      <c r="FA71" s="1077"/>
      <c r="FB71" s="1077"/>
      <c r="FC71" s="1077"/>
      <c r="FD71" s="1077"/>
      <c r="FE71" s="1077"/>
      <c r="FF71" s="1077"/>
      <c r="FG71" s="1077"/>
      <c r="FH71" s="1077"/>
      <c r="FI71" s="1077"/>
      <c r="FJ71" s="1077"/>
      <c r="FK71" s="1077"/>
      <c r="FL71" s="1077"/>
      <c r="FM71" s="1077"/>
      <c r="FN71" s="1077"/>
      <c r="FO71" s="1077"/>
      <c r="FP71" s="1077"/>
      <c r="FQ71" s="1077"/>
      <c r="FR71" s="1077"/>
      <c r="FS71" s="1077"/>
      <c r="FT71" s="1077"/>
      <c r="FU71" s="1077"/>
      <c r="FV71" s="1077"/>
      <c r="FW71" s="1077"/>
      <c r="FX71" s="1077"/>
      <c r="FY71" s="1077"/>
      <c r="FZ71" s="1077"/>
      <c r="GA71" s="1077"/>
      <c r="GB71" s="1077"/>
      <c r="GC71" s="1077"/>
      <c r="GD71" s="1077"/>
      <c r="GE71" s="1077"/>
      <c r="GF71" s="1077"/>
      <c r="GG71" s="1077"/>
      <c r="GH71" s="1077"/>
      <c r="GI71" s="1077"/>
      <c r="GJ71" s="1077"/>
      <c r="GK71" s="1077"/>
      <c r="GL71" s="1077"/>
      <c r="GM71" s="1077"/>
      <c r="GN71" s="1077"/>
      <c r="GO71" s="1077"/>
      <c r="GP71" s="1077"/>
      <c r="GQ71" s="1077"/>
      <c r="GR71" s="1077"/>
      <c r="GS71" s="1077"/>
      <c r="GT71" s="1077"/>
      <c r="GU71" s="1077"/>
      <c r="GV71" s="1077"/>
      <c r="GW71" s="1077"/>
      <c r="GX71" s="1077"/>
      <c r="GY71" s="1077"/>
      <c r="GZ71" s="1077"/>
      <c r="HA71" s="1077"/>
      <c r="HB71" s="1077"/>
      <c r="HC71" s="1077"/>
      <c r="HD71" s="1077"/>
      <c r="HE71" s="1077"/>
      <c r="HF71" s="1077"/>
      <c r="HG71" s="1077"/>
      <c r="HH71" s="1077"/>
      <c r="HI71" s="1077"/>
      <c r="HJ71" s="1077"/>
      <c r="HK71" s="1077"/>
      <c r="HL71" s="1077"/>
      <c r="HM71" s="1077"/>
      <c r="HN71" s="1077"/>
      <c r="HO71" s="1077"/>
      <c r="HP71" s="1077"/>
      <c r="HQ71" s="1077"/>
      <c r="HR71" s="1077"/>
      <c r="HS71" s="1077"/>
      <c r="HT71" s="1077"/>
      <c r="HU71" s="1077"/>
      <c r="HV71" s="1077"/>
      <c r="HW71" s="1077"/>
      <c r="HX71" s="1077"/>
      <c r="HY71" s="1077"/>
      <c r="HZ71" s="1077"/>
      <c r="IA71" s="1077"/>
      <c r="IB71" s="1077"/>
      <c r="IC71" s="1077"/>
      <c r="ID71" s="1077"/>
      <c r="IE71" s="1077"/>
      <c r="IF71" s="1077"/>
      <c r="IG71" s="1077"/>
      <c r="IH71" s="1077"/>
      <c r="II71" s="1077"/>
      <c r="IJ71" s="1077"/>
      <c r="IK71" s="1077"/>
      <c r="IL71" s="1077"/>
      <c r="IM71" s="1077"/>
      <c r="IN71" s="1077"/>
      <c r="IO71" s="1077"/>
      <c r="IP71" s="1077"/>
      <c r="IQ71" s="1077"/>
      <c r="IR71" s="1077"/>
      <c r="IS71" s="1077"/>
      <c r="IT71" s="1077"/>
      <c r="IU71" s="1077"/>
      <c r="IV71" s="1077"/>
      <c r="IW71" s="1077"/>
      <c r="IX71" s="1077"/>
      <c r="IY71" s="1077"/>
      <c r="IZ71" s="1077"/>
      <c r="JA71" s="1077"/>
      <c r="JB71" s="1077"/>
      <c r="JC71" s="1077"/>
      <c r="JD71" s="1077"/>
      <c r="JE71" s="1077"/>
      <c r="JF71" s="1077"/>
      <c r="JG71" s="1077"/>
      <c r="JH71" s="1077"/>
      <c r="JI71" s="1077"/>
      <c r="JJ71" s="1077"/>
      <c r="JK71" s="1077"/>
      <c r="JL71" s="1077"/>
      <c r="JM71" s="1077"/>
      <c r="JN71" s="1077"/>
      <c r="JO71" s="1077"/>
      <c r="JP71" s="1077"/>
      <c r="JQ71" s="1077"/>
      <c r="JR71" s="1077"/>
      <c r="JS71" s="1077"/>
      <c r="JT71" s="1077"/>
      <c r="JU71" s="1077"/>
      <c r="JV71" s="1077"/>
      <c r="JW71" s="1077"/>
      <c r="JX71" s="1077"/>
      <c r="JY71" s="1077"/>
      <c r="JZ71" s="1077"/>
      <c r="KA71" s="1077"/>
      <c r="KB71" s="1077"/>
      <c r="KC71" s="1077"/>
      <c r="KD71" s="1077"/>
      <c r="KE71" s="1077"/>
      <c r="KF71" s="1077"/>
      <c r="KG71" s="1077"/>
      <c r="KH71" s="1077"/>
      <c r="KI71" s="1077"/>
      <c r="KJ71" s="1077"/>
      <c r="KK71" s="1077"/>
      <c r="KL71" s="1077"/>
      <c r="KM71" s="1077"/>
      <c r="KN71" s="1077"/>
      <c r="KO71" s="1077"/>
      <c r="KP71" s="1077"/>
      <c r="KQ71" s="1077"/>
      <c r="KR71" s="1077"/>
      <c r="KS71" s="1077"/>
      <c r="KT71" s="1077"/>
      <c r="KU71" s="1077"/>
      <c r="KV71" s="1077"/>
      <c r="KW71" s="1077"/>
      <c r="KX71" s="1077"/>
      <c r="KY71" s="1077"/>
      <c r="KZ71" s="1077"/>
      <c r="LA71" s="1077"/>
      <c r="LB71" s="1077"/>
      <c r="LC71" s="1077"/>
      <c r="LD71" s="1077"/>
      <c r="LE71" s="1077"/>
      <c r="LF71" s="1077"/>
      <c r="LG71" s="1077"/>
      <c r="LH71" s="1077"/>
      <c r="LI71" s="1077"/>
      <c r="LJ71" s="1077"/>
      <c r="LK71" s="1077"/>
      <c r="LL71" s="1077"/>
      <c r="LM71" s="1077"/>
      <c r="LN71" s="1077"/>
      <c r="LO71" s="1077"/>
      <c r="LP71" s="1077"/>
      <c r="LQ71" s="1077"/>
    </row>
    <row r="72" spans="1:329" s="1263" customFormat="1" ht="17.25" customHeight="1">
      <c r="A72" s="1240" t="s">
        <v>101</v>
      </c>
      <c r="B72" s="1215" t="s">
        <v>595</v>
      </c>
      <c r="C72" s="1301" t="s">
        <v>63</v>
      </c>
      <c r="D72" s="1113">
        <v>1687.7919999999999</v>
      </c>
      <c r="E72" s="1114">
        <f>D72</f>
        <v>1687.7919999999999</v>
      </c>
      <c r="F72" s="1112">
        <f t="shared" ref="F72:AU72" si="336">F73+F76</f>
        <v>4779.1560644043166</v>
      </c>
      <c r="G72" s="1113">
        <f t="shared" si="336"/>
        <v>3998.5708559999998</v>
      </c>
      <c r="H72" s="1114">
        <f t="shared" si="336"/>
        <v>780.58520840431652</v>
      </c>
      <c r="I72" s="1112">
        <f t="shared" si="336"/>
        <v>6787.4184216000003</v>
      </c>
      <c r="J72" s="1113">
        <f t="shared" si="336"/>
        <v>5829.1788216000004</v>
      </c>
      <c r="K72" s="1227">
        <f t="shared" si="336"/>
        <v>958.23960000000011</v>
      </c>
      <c r="L72" s="1112">
        <f t="shared" si="336"/>
        <v>7226.4374208000008</v>
      </c>
      <c r="M72" s="1113">
        <f t="shared" si="336"/>
        <v>6062.3591808000001</v>
      </c>
      <c r="N72" s="1227">
        <f t="shared" si="336"/>
        <v>1164.0782400000001</v>
      </c>
      <c r="O72" s="1112">
        <f t="shared" si="336"/>
        <v>7515.4949176320015</v>
      </c>
      <c r="P72" s="1113">
        <f t="shared" si="336"/>
        <v>6304.8535480320006</v>
      </c>
      <c r="Q72" s="1114">
        <f t="shared" si="336"/>
        <v>1210.6413696000002</v>
      </c>
      <c r="R72" s="1112">
        <f t="shared" si="336"/>
        <v>7816.1147143372818</v>
      </c>
      <c r="S72" s="1113">
        <f t="shared" si="336"/>
        <v>6557.0476899532805</v>
      </c>
      <c r="T72" s="1227">
        <f t="shared" si="336"/>
        <v>1259.0670243840002</v>
      </c>
      <c r="U72" s="1112">
        <f t="shared" si="336"/>
        <v>8128.7593029107738</v>
      </c>
      <c r="V72" s="1113">
        <f t="shared" si="336"/>
        <v>6819.3295975514129</v>
      </c>
      <c r="W72" s="1227">
        <f t="shared" si="336"/>
        <v>1309.42970535936</v>
      </c>
      <c r="X72" s="1112">
        <f t="shared" si="336"/>
        <v>8453.9096750272038</v>
      </c>
      <c r="Y72" s="1113">
        <f t="shared" si="336"/>
        <v>7092.10278145347</v>
      </c>
      <c r="Z72" s="1227">
        <f t="shared" si="336"/>
        <v>1361.8068935737347</v>
      </c>
      <c r="AA72" s="1112">
        <f t="shared" si="336"/>
        <v>8792.0660620282924</v>
      </c>
      <c r="AB72" s="1113">
        <f t="shared" si="336"/>
        <v>7375.7868927116087</v>
      </c>
      <c r="AC72" s="1227">
        <f t="shared" si="336"/>
        <v>1416.2791693166839</v>
      </c>
      <c r="AD72" s="1112">
        <f t="shared" si="336"/>
        <v>9143.748704509424</v>
      </c>
      <c r="AE72" s="1113">
        <f t="shared" si="336"/>
        <v>7670.818368420074</v>
      </c>
      <c r="AF72" s="1227">
        <f t="shared" si="336"/>
        <v>1472.9303360893516</v>
      </c>
      <c r="AG72" s="1112">
        <f t="shared" si="336"/>
        <v>9509.4986526898028</v>
      </c>
      <c r="AH72" s="1113">
        <f t="shared" si="336"/>
        <v>7977.6511031568771</v>
      </c>
      <c r="AI72" s="1227">
        <f t="shared" si="336"/>
        <v>1531.8475495329258</v>
      </c>
      <c r="AJ72" s="1112">
        <f t="shared" si="336"/>
        <v>9889.8785987973952</v>
      </c>
      <c r="AK72" s="1113">
        <f t="shared" si="336"/>
        <v>8296.7571472831514</v>
      </c>
      <c r="AL72" s="1227">
        <f t="shared" si="336"/>
        <v>1593.1214515142428</v>
      </c>
      <c r="AM72" s="1112">
        <f t="shared" si="336"/>
        <v>10285.473742749291</v>
      </c>
      <c r="AN72" s="1113">
        <f t="shared" si="336"/>
        <v>8628.6274331744789</v>
      </c>
      <c r="AO72" s="1227">
        <f t="shared" si="336"/>
        <v>1656.8463095748125</v>
      </c>
      <c r="AP72" s="1112">
        <f t="shared" si="336"/>
        <v>10696.892692459265</v>
      </c>
      <c r="AQ72" s="1113">
        <f t="shared" si="336"/>
        <v>8973.7725305014592</v>
      </c>
      <c r="AR72" s="1114">
        <f t="shared" si="336"/>
        <v>1723.1201619578053</v>
      </c>
      <c r="AS72" s="1231">
        <f t="shared" si="336"/>
        <v>11124.768400157634</v>
      </c>
      <c r="AT72" s="1232">
        <f t="shared" si="336"/>
        <v>9332.723431721517</v>
      </c>
      <c r="AU72" s="1233">
        <f t="shared" si="336"/>
        <v>1792.0449684361174</v>
      </c>
      <c r="AV72" s="1072"/>
      <c r="AW72" s="1072"/>
      <c r="AX72" s="1072"/>
      <c r="AY72" s="1072"/>
      <c r="AZ72" s="1072"/>
      <c r="BA72" s="1072"/>
      <c r="BB72" s="1072"/>
      <c r="BC72" s="1072"/>
      <c r="BD72" s="1072"/>
      <c r="BE72" s="1072"/>
      <c r="BF72" s="1072"/>
      <c r="BG72" s="1072"/>
      <c r="BH72" s="1072"/>
      <c r="BI72" s="1072"/>
      <c r="BJ72" s="1072"/>
      <c r="BK72" s="1072"/>
      <c r="BL72" s="1072"/>
      <c r="BM72" s="1072"/>
      <c r="BN72" s="1072"/>
      <c r="BO72" s="1072"/>
      <c r="BP72" s="1072"/>
      <c r="BQ72" s="1072"/>
      <c r="BR72" s="1072"/>
      <c r="BS72" s="1072"/>
      <c r="BT72" s="1072"/>
      <c r="BU72" s="1072"/>
      <c r="BV72" s="1072"/>
      <c r="BW72" s="1072"/>
      <c r="BX72" s="1072"/>
      <c r="BY72" s="1072"/>
      <c r="BZ72" s="1072"/>
      <c r="CA72" s="1072"/>
      <c r="CB72" s="1072"/>
      <c r="CC72" s="1072"/>
      <c r="CD72" s="1072"/>
      <c r="CE72" s="1072"/>
      <c r="CF72" s="1072"/>
      <c r="CG72" s="1072"/>
      <c r="CH72" s="1072"/>
      <c r="CI72" s="1072"/>
      <c r="CJ72" s="1072"/>
      <c r="CK72" s="1072"/>
      <c r="CL72" s="1072"/>
      <c r="CM72" s="1072"/>
      <c r="CN72" s="1072"/>
      <c r="CO72" s="1072"/>
      <c r="CP72" s="1072"/>
      <c r="CQ72" s="1072"/>
      <c r="CR72" s="1072"/>
      <c r="CS72" s="1072"/>
      <c r="CT72" s="1072"/>
      <c r="CU72" s="1072"/>
      <c r="CV72" s="1072"/>
      <c r="CW72" s="1072"/>
      <c r="CX72" s="1072"/>
      <c r="CY72" s="1072"/>
      <c r="CZ72" s="1072"/>
      <c r="DA72" s="1072"/>
      <c r="DB72" s="1072"/>
      <c r="DC72" s="1072"/>
      <c r="DD72" s="1072"/>
      <c r="DE72" s="1072"/>
      <c r="DF72" s="1072"/>
      <c r="DG72" s="1072"/>
      <c r="DH72" s="1072"/>
      <c r="DI72" s="1072"/>
      <c r="DJ72" s="1072"/>
      <c r="DK72" s="1072"/>
      <c r="DL72" s="1072"/>
      <c r="DM72" s="1072"/>
      <c r="DN72" s="1072"/>
      <c r="DO72" s="1072"/>
      <c r="DP72" s="1072"/>
      <c r="DQ72" s="1072"/>
      <c r="DR72" s="1072"/>
      <c r="DS72" s="1072"/>
      <c r="DT72" s="1072"/>
      <c r="DU72" s="1072"/>
      <c r="DV72" s="1072"/>
      <c r="DW72" s="1072"/>
      <c r="DX72" s="1072"/>
      <c r="DY72" s="1072"/>
      <c r="DZ72" s="1072"/>
      <c r="EA72" s="1072"/>
      <c r="EB72" s="1072"/>
      <c r="EC72" s="1072"/>
      <c r="ED72" s="1072"/>
      <c r="EE72" s="1072"/>
      <c r="EF72" s="1072"/>
      <c r="EG72" s="1072"/>
      <c r="EH72" s="1072"/>
      <c r="EI72" s="1072"/>
      <c r="EJ72" s="1072"/>
      <c r="EK72" s="1072"/>
      <c r="EL72" s="1072"/>
      <c r="EM72" s="1072"/>
      <c r="EN72" s="1072"/>
      <c r="EO72" s="1072"/>
      <c r="EP72" s="1072"/>
      <c r="EQ72" s="1072"/>
      <c r="ER72" s="1072"/>
      <c r="ES72" s="1072"/>
      <c r="ET72" s="1072"/>
      <c r="EU72" s="1072"/>
      <c r="EV72" s="1072"/>
      <c r="EW72" s="1072"/>
      <c r="EX72" s="1072"/>
      <c r="EY72" s="1072"/>
      <c r="EZ72" s="1072"/>
      <c r="FA72" s="1072"/>
      <c r="FB72" s="1072"/>
      <c r="FC72" s="1072"/>
      <c r="FD72" s="1072"/>
      <c r="FE72" s="1072"/>
      <c r="FF72" s="1072"/>
      <c r="FG72" s="1072"/>
      <c r="FH72" s="1072"/>
      <c r="FI72" s="1072"/>
      <c r="FJ72" s="1072"/>
      <c r="FK72" s="1072"/>
      <c r="FL72" s="1072"/>
      <c r="FM72" s="1072"/>
      <c r="FN72" s="1072"/>
      <c r="FO72" s="1072"/>
      <c r="FP72" s="1072"/>
      <c r="FQ72" s="1072"/>
      <c r="FR72" s="1072"/>
      <c r="FS72" s="1072"/>
      <c r="FT72" s="1072"/>
      <c r="FU72" s="1072"/>
      <c r="FV72" s="1072"/>
      <c r="FW72" s="1072"/>
      <c r="FX72" s="1072"/>
      <c r="FY72" s="1072"/>
      <c r="FZ72" s="1072"/>
      <c r="GA72" s="1072"/>
      <c r="GB72" s="1072"/>
      <c r="GC72" s="1072"/>
      <c r="GD72" s="1072"/>
      <c r="GE72" s="1072"/>
      <c r="GF72" s="1072"/>
      <c r="GG72" s="1072"/>
      <c r="GH72" s="1072"/>
      <c r="GI72" s="1072"/>
      <c r="GJ72" s="1072"/>
      <c r="GK72" s="1072"/>
      <c r="GL72" s="1072"/>
      <c r="GM72" s="1072"/>
      <c r="GN72" s="1072"/>
      <c r="GO72" s="1072"/>
      <c r="GP72" s="1072"/>
      <c r="GQ72" s="1072"/>
      <c r="GR72" s="1072"/>
      <c r="GS72" s="1072"/>
      <c r="GT72" s="1072"/>
      <c r="GU72" s="1072"/>
      <c r="GV72" s="1072"/>
      <c r="GW72" s="1072"/>
      <c r="GX72" s="1072"/>
      <c r="GY72" s="1072"/>
      <c r="GZ72" s="1072"/>
      <c r="HA72" s="1072"/>
      <c r="HB72" s="1072"/>
      <c r="HC72" s="1072"/>
      <c r="HD72" s="1072"/>
      <c r="HE72" s="1072"/>
      <c r="HF72" s="1072"/>
      <c r="HG72" s="1072"/>
      <c r="HH72" s="1072"/>
      <c r="HI72" s="1072"/>
      <c r="HJ72" s="1072"/>
      <c r="HK72" s="1072"/>
      <c r="HL72" s="1072"/>
      <c r="HM72" s="1072"/>
      <c r="HN72" s="1072"/>
      <c r="HO72" s="1072"/>
      <c r="HP72" s="1072"/>
      <c r="HQ72" s="1072"/>
      <c r="HR72" s="1072"/>
      <c r="HS72" s="1072"/>
      <c r="HT72" s="1072"/>
      <c r="HU72" s="1072"/>
      <c r="HV72" s="1072"/>
      <c r="HW72" s="1072"/>
      <c r="HX72" s="1072"/>
      <c r="HY72" s="1072"/>
      <c r="HZ72" s="1072"/>
      <c r="IA72" s="1072"/>
      <c r="IB72" s="1072"/>
      <c r="IC72" s="1072"/>
      <c r="ID72" s="1072"/>
      <c r="IE72" s="1072"/>
      <c r="IF72" s="1072"/>
      <c r="IG72" s="1072"/>
      <c r="IH72" s="1072"/>
      <c r="II72" s="1072"/>
      <c r="IJ72" s="1072"/>
      <c r="IK72" s="1072"/>
      <c r="IL72" s="1072"/>
      <c r="IM72" s="1072"/>
      <c r="IN72" s="1072"/>
      <c r="IO72" s="1072"/>
      <c r="IP72" s="1072"/>
      <c r="IQ72" s="1072"/>
      <c r="IR72" s="1072"/>
      <c r="IS72" s="1072"/>
      <c r="IT72" s="1072"/>
      <c r="IU72" s="1072"/>
      <c r="IV72" s="1072"/>
      <c r="IW72" s="1072"/>
      <c r="IX72" s="1072"/>
      <c r="IY72" s="1072"/>
      <c r="IZ72" s="1072"/>
      <c r="JA72" s="1072"/>
      <c r="JB72" s="1072"/>
      <c r="JC72" s="1072"/>
      <c r="JD72" s="1072"/>
      <c r="JE72" s="1072"/>
      <c r="JF72" s="1072"/>
      <c r="JG72" s="1072"/>
      <c r="JH72" s="1072"/>
      <c r="JI72" s="1072"/>
      <c r="JJ72" s="1072"/>
      <c r="JK72" s="1072"/>
      <c r="JL72" s="1072"/>
      <c r="JM72" s="1072"/>
      <c r="JN72" s="1072"/>
      <c r="JO72" s="1072"/>
      <c r="JP72" s="1072"/>
      <c r="JQ72" s="1072"/>
      <c r="JR72" s="1072"/>
      <c r="JS72" s="1072"/>
      <c r="JT72" s="1072"/>
      <c r="JU72" s="1072"/>
      <c r="JV72" s="1072"/>
      <c r="JW72" s="1072"/>
      <c r="JX72" s="1072"/>
      <c r="JY72" s="1072"/>
      <c r="JZ72" s="1072"/>
      <c r="KA72" s="1072"/>
      <c r="KB72" s="1072"/>
      <c r="KC72" s="1072"/>
      <c r="KD72" s="1072"/>
      <c r="KE72" s="1072"/>
      <c r="KF72" s="1072"/>
      <c r="KG72" s="1072"/>
      <c r="KH72" s="1072"/>
      <c r="KI72" s="1072"/>
      <c r="KJ72" s="1072"/>
      <c r="KK72" s="1072"/>
      <c r="KL72" s="1072"/>
      <c r="KM72" s="1072"/>
      <c r="KN72" s="1072"/>
      <c r="KO72" s="1072"/>
      <c r="KP72" s="1072"/>
      <c r="KQ72" s="1072"/>
      <c r="KR72" s="1072"/>
      <c r="KS72" s="1072"/>
      <c r="KT72" s="1072"/>
      <c r="KU72" s="1072"/>
      <c r="KV72" s="1072"/>
      <c r="KW72" s="1072"/>
      <c r="KX72" s="1072"/>
      <c r="KY72" s="1072"/>
      <c r="KZ72" s="1072"/>
      <c r="LA72" s="1072"/>
      <c r="LB72" s="1072"/>
      <c r="LC72" s="1072"/>
      <c r="LD72" s="1072"/>
      <c r="LE72" s="1072"/>
      <c r="LF72" s="1072"/>
      <c r="LG72" s="1072"/>
      <c r="LH72" s="1072"/>
      <c r="LI72" s="1072"/>
      <c r="LJ72" s="1072"/>
      <c r="LK72" s="1072"/>
      <c r="LL72" s="1072"/>
      <c r="LM72" s="1072"/>
      <c r="LN72" s="1072"/>
      <c r="LO72" s="1072"/>
      <c r="LP72" s="1072"/>
      <c r="LQ72" s="1072"/>
    </row>
    <row r="73" spans="1:329" s="1079" customFormat="1" ht="17.25" customHeight="1">
      <c r="A73" s="1302"/>
      <c r="B73" s="1303" t="s">
        <v>116</v>
      </c>
      <c r="C73" s="1304" t="s">
        <v>63</v>
      </c>
      <c r="D73" s="1305"/>
      <c r="E73" s="1306"/>
      <c r="F73" s="1307">
        <v>3807.0124559999999</v>
      </c>
      <c r="G73" s="1308">
        <f>F73-H73</f>
        <v>3221.316456</v>
      </c>
      <c r="H73" s="1309">
        <f>H74*H75*12/1000</f>
        <v>585.69600000000003</v>
      </c>
      <c r="I73" s="1307">
        <f>F73*I143</f>
        <v>4187.7137016000006</v>
      </c>
      <c r="J73" s="1308">
        <f t="shared" ref="J73:K73" si="337">G73*J143</f>
        <v>3543.4481016000004</v>
      </c>
      <c r="K73" s="1310">
        <f t="shared" si="337"/>
        <v>644.26560000000006</v>
      </c>
      <c r="L73" s="1307">
        <f>M73+N73</f>
        <v>4522.7445120000011</v>
      </c>
      <c r="M73" s="1308">
        <f>M74*L75*12/1000</f>
        <v>3685.1992320000008</v>
      </c>
      <c r="N73" s="1310">
        <f>L75*N74*12/1000</f>
        <v>837.54528000000005</v>
      </c>
      <c r="O73" s="1307">
        <f>P73+Q73</f>
        <v>4703.6542924800015</v>
      </c>
      <c r="P73" s="1308">
        <f>M73*P143</f>
        <v>3832.6072012800009</v>
      </c>
      <c r="Q73" s="1309">
        <f t="shared" ref="Q73" si="338">N73*Q143</f>
        <v>871.04709120000007</v>
      </c>
      <c r="R73" s="1307">
        <f>S73+T73</f>
        <v>4891.8004641792013</v>
      </c>
      <c r="S73" s="1308">
        <f>P73*S143</f>
        <v>3985.9114893312012</v>
      </c>
      <c r="T73" s="1310">
        <f t="shared" ref="T73" si="339">Q73*T143</f>
        <v>905.88897484800009</v>
      </c>
      <c r="U73" s="1307">
        <f>V73+W73</f>
        <v>5087.4724827463697</v>
      </c>
      <c r="V73" s="1308">
        <f>S73*V143</f>
        <v>4145.3479489044494</v>
      </c>
      <c r="W73" s="1310">
        <f t="shared" ref="W73" si="340">T73*W143</f>
        <v>942.12453384192008</v>
      </c>
      <c r="X73" s="1307">
        <f>Y73+Z73</f>
        <v>5290.9713820562247</v>
      </c>
      <c r="Y73" s="1305">
        <f>V73*Y143</f>
        <v>4311.1618668606279</v>
      </c>
      <c r="Z73" s="1311">
        <f t="shared" ref="Z73" si="341">W73*Z143</f>
        <v>979.80951519559687</v>
      </c>
      <c r="AA73" s="1312">
        <f>AB73+AC73</f>
        <v>5502.6102373384738</v>
      </c>
      <c r="AB73" s="1305">
        <f>Y73*AB143</f>
        <v>4483.6083415350531</v>
      </c>
      <c r="AC73" s="1311">
        <f t="shared" ref="AC73" si="342">Z73*AC143</f>
        <v>1019.0018958034208</v>
      </c>
      <c r="AD73" s="1312">
        <f>AE73+AF73</f>
        <v>5722.7146468320125</v>
      </c>
      <c r="AE73" s="1305">
        <f>AB73*AE143</f>
        <v>4662.9526751964549</v>
      </c>
      <c r="AF73" s="1311">
        <f t="shared" ref="AF73" si="343">AC73*AF143</f>
        <v>1059.7619716355578</v>
      </c>
      <c r="AG73" s="1312">
        <f>AH73+AI73</f>
        <v>5951.623232705294</v>
      </c>
      <c r="AH73" s="1305">
        <f>AE73*AH143</f>
        <v>4849.4707822043138</v>
      </c>
      <c r="AI73" s="1311">
        <f t="shared" ref="AI73" si="344">AF73*AI143</f>
        <v>1102.1524505009802</v>
      </c>
      <c r="AJ73" s="1312">
        <f>AK73+AL73</f>
        <v>6189.6881620135064</v>
      </c>
      <c r="AK73" s="1305">
        <f>AH73*AK143</f>
        <v>5043.4496134924866</v>
      </c>
      <c r="AL73" s="1311">
        <f t="shared" ref="AL73" si="345">AI73*AL143</f>
        <v>1146.2385485210195</v>
      </c>
      <c r="AM73" s="1312">
        <f>AN73+AO73</f>
        <v>6437.2756884940463</v>
      </c>
      <c r="AN73" s="1305">
        <f>AK73*AN143</f>
        <v>5245.1875980321865</v>
      </c>
      <c r="AO73" s="1311">
        <f t="shared" ref="AO73" si="346">AL73*AO143</f>
        <v>1192.0880904618602</v>
      </c>
      <c r="AP73" s="1312">
        <f>AQ73+AR73</f>
        <v>6694.7667160338087</v>
      </c>
      <c r="AQ73" s="1305">
        <f>AN73*AQ143</f>
        <v>5454.9951019534737</v>
      </c>
      <c r="AR73" s="1306">
        <f t="shared" ref="AR73" si="347">AO73*AR143</f>
        <v>1239.7716140803348</v>
      </c>
      <c r="AS73" s="1313">
        <f>AT73+AU73</f>
        <v>6962.5573846751613</v>
      </c>
      <c r="AT73" s="1314">
        <f>AQ73*AT143</f>
        <v>5673.1949060316128</v>
      </c>
      <c r="AU73" s="1315">
        <f t="shared" ref="AU73" si="348">AR73*AU143</f>
        <v>1289.3624786435482</v>
      </c>
    </row>
    <row r="74" spans="1:329" s="1079" customFormat="1">
      <c r="A74" s="1302"/>
      <c r="B74" s="1303" t="s">
        <v>596</v>
      </c>
      <c r="C74" s="1304" t="s">
        <v>104</v>
      </c>
      <c r="D74" s="1316">
        <v>8.3000000000000007</v>
      </c>
      <c r="E74" s="1306">
        <f>D74</f>
        <v>8.3000000000000007</v>
      </c>
      <c r="F74" s="1317">
        <v>13</v>
      </c>
      <c r="G74" s="1318">
        <v>11</v>
      </c>
      <c r="H74" s="1319">
        <v>2</v>
      </c>
      <c r="I74" s="1312">
        <f>F74</f>
        <v>13</v>
      </c>
      <c r="J74" s="1305">
        <f t="shared" ref="J74:K74" si="349">G74</f>
        <v>11</v>
      </c>
      <c r="K74" s="1311">
        <f t="shared" si="349"/>
        <v>2</v>
      </c>
      <c r="L74" s="1312">
        <f>M74+N74</f>
        <v>13.5</v>
      </c>
      <c r="M74" s="1305">
        <v>11</v>
      </c>
      <c r="N74" s="1320">
        <v>2.5</v>
      </c>
      <c r="O74" s="1321">
        <f>P74+Q74</f>
        <v>13.5</v>
      </c>
      <c r="P74" s="1306">
        <f>M74</f>
        <v>11</v>
      </c>
      <c r="Q74" s="1306">
        <f t="shared" ref="Q74" si="350">N74</f>
        <v>2.5</v>
      </c>
      <c r="R74" s="1321">
        <f>S74+T74</f>
        <v>13.5</v>
      </c>
      <c r="S74" s="1306">
        <f>P74</f>
        <v>11</v>
      </c>
      <c r="T74" s="1311">
        <f t="shared" ref="T74" si="351">Q74</f>
        <v>2.5</v>
      </c>
      <c r="U74" s="1321">
        <f>V74+W74</f>
        <v>13.5</v>
      </c>
      <c r="V74" s="1306">
        <f>S74</f>
        <v>11</v>
      </c>
      <c r="W74" s="1311">
        <f t="shared" ref="W74" si="352">T74</f>
        <v>2.5</v>
      </c>
      <c r="X74" s="1321">
        <f>Y74+Z74</f>
        <v>13.5</v>
      </c>
      <c r="Y74" s="1306">
        <f>V74</f>
        <v>11</v>
      </c>
      <c r="Z74" s="1311">
        <f t="shared" ref="Z74" si="353">W74</f>
        <v>2.5</v>
      </c>
      <c r="AA74" s="1321">
        <f>AB74+AC74</f>
        <v>13.5</v>
      </c>
      <c r="AB74" s="1306">
        <f>Y74</f>
        <v>11</v>
      </c>
      <c r="AC74" s="1311">
        <f t="shared" ref="AC74" si="354">Z74</f>
        <v>2.5</v>
      </c>
      <c r="AD74" s="1321">
        <f>AE74+AF74</f>
        <v>13.5</v>
      </c>
      <c r="AE74" s="1306">
        <f>AB74</f>
        <v>11</v>
      </c>
      <c r="AF74" s="1311">
        <f t="shared" ref="AF74" si="355">AC74</f>
        <v>2.5</v>
      </c>
      <c r="AG74" s="1321">
        <f>AH74+AI74</f>
        <v>13.5</v>
      </c>
      <c r="AH74" s="1306">
        <f>AE74</f>
        <v>11</v>
      </c>
      <c r="AI74" s="1311">
        <f t="shared" ref="AI74" si="356">AF74</f>
        <v>2.5</v>
      </c>
      <c r="AJ74" s="1321">
        <f>AK74+AL74</f>
        <v>13.5</v>
      </c>
      <c r="AK74" s="1306">
        <f>AH74</f>
        <v>11</v>
      </c>
      <c r="AL74" s="1311">
        <f t="shared" ref="AL74" si="357">AI74</f>
        <v>2.5</v>
      </c>
      <c r="AM74" s="1312">
        <f>AN74+AO74</f>
        <v>13.5</v>
      </c>
      <c r="AN74" s="1305">
        <f>AK74</f>
        <v>11</v>
      </c>
      <c r="AO74" s="1311">
        <f t="shared" ref="AO74" si="358">AL74</f>
        <v>2.5</v>
      </c>
      <c r="AP74" s="1312">
        <f>AQ74+AR74</f>
        <v>13.5</v>
      </c>
      <c r="AQ74" s="1305">
        <f>AN74</f>
        <v>11</v>
      </c>
      <c r="AR74" s="1306">
        <f t="shared" ref="AR74" si="359">AO74</f>
        <v>2.5</v>
      </c>
      <c r="AS74" s="1313">
        <f>AT74+AU74</f>
        <v>13.5</v>
      </c>
      <c r="AT74" s="1314">
        <f>AQ74</f>
        <v>11</v>
      </c>
      <c r="AU74" s="1315">
        <f t="shared" ref="AU74" si="360">AR74</f>
        <v>2.5</v>
      </c>
    </row>
    <row r="75" spans="1:329" s="1079" customFormat="1">
      <c r="A75" s="1302"/>
      <c r="B75" s="1303" t="s">
        <v>105</v>
      </c>
      <c r="C75" s="1304" t="s">
        <v>106</v>
      </c>
      <c r="D75" s="1316">
        <v>24641</v>
      </c>
      <c r="E75" s="1306">
        <f>D75</f>
        <v>24641</v>
      </c>
      <c r="F75" s="1321">
        <v>24404</v>
      </c>
      <c r="G75" s="1305">
        <v>24404</v>
      </c>
      <c r="H75" s="1322">
        <v>24404</v>
      </c>
      <c r="I75" s="1312">
        <f>F75*I143</f>
        <v>26844.400000000001</v>
      </c>
      <c r="J75" s="1305"/>
      <c r="K75" s="1311"/>
      <c r="L75" s="1312">
        <f>I75*L143</f>
        <v>27918.176000000003</v>
      </c>
      <c r="M75" s="1305"/>
      <c r="N75" s="1311"/>
      <c r="O75" s="1321">
        <f>L75*O143</f>
        <v>29034.903040000005</v>
      </c>
      <c r="P75" s="1306"/>
      <c r="Q75" s="1306"/>
      <c r="R75" s="1321">
        <f>O75*R143</f>
        <v>30196.299161600007</v>
      </c>
      <c r="S75" s="1306"/>
      <c r="T75" s="1311"/>
      <c r="U75" s="1321">
        <f>R75*U143</f>
        <v>31404.151128064008</v>
      </c>
      <c r="V75" s="1306"/>
      <c r="W75" s="1311"/>
      <c r="X75" s="1321">
        <f>U75*X143</f>
        <v>32660.31717318657</v>
      </c>
      <c r="Y75" s="1306"/>
      <c r="Z75" s="1311"/>
      <c r="AA75" s="1321">
        <f>X75*AA143</f>
        <v>33966.729860114036</v>
      </c>
      <c r="AB75" s="1306"/>
      <c r="AC75" s="1311"/>
      <c r="AD75" s="1321">
        <f>AA75*AD143</f>
        <v>35325.399054518595</v>
      </c>
      <c r="AE75" s="1306"/>
      <c r="AF75" s="1311"/>
      <c r="AG75" s="1321">
        <f>AD75*AG143</f>
        <v>36738.415016699342</v>
      </c>
      <c r="AH75" s="1306"/>
      <c r="AI75" s="1311"/>
      <c r="AJ75" s="1321">
        <f>AG75*AJ143</f>
        <v>38207.951617367318</v>
      </c>
      <c r="AK75" s="1306"/>
      <c r="AL75" s="1311"/>
      <c r="AM75" s="1312">
        <f>AJ75*AM143</f>
        <v>39736.269682062011</v>
      </c>
      <c r="AN75" s="1305"/>
      <c r="AO75" s="1311"/>
      <c r="AP75" s="1312">
        <f>AM75*AP143</f>
        <v>41325.720469344495</v>
      </c>
      <c r="AQ75" s="1305"/>
      <c r="AR75" s="1306"/>
      <c r="AS75" s="1313">
        <f>AP75*AS143</f>
        <v>42978.749288118277</v>
      </c>
      <c r="AT75" s="1314"/>
      <c r="AU75" s="1315"/>
    </row>
    <row r="76" spans="1:329" s="1079" customFormat="1" ht="25.5">
      <c r="A76" s="1302"/>
      <c r="B76" s="1303" t="s">
        <v>597</v>
      </c>
      <c r="C76" s="1304" t="s">
        <v>63</v>
      </c>
      <c r="D76" s="1316"/>
      <c r="E76" s="1306"/>
      <c r="F76" s="1323">
        <v>972.14360840431641</v>
      </c>
      <c r="G76" s="1316">
        <f>G77*G78*12/1000</f>
        <v>777.25439999999992</v>
      </c>
      <c r="H76" s="1324">
        <f>F76-G76</f>
        <v>194.88920840431649</v>
      </c>
      <c r="I76" s="1323">
        <f t="shared" ref="I76:AU76" si="361">I77*I78*12/1000</f>
        <v>2599.7047199999997</v>
      </c>
      <c r="J76" s="1316">
        <f t="shared" si="361"/>
        <v>2285.7307199999996</v>
      </c>
      <c r="K76" s="1325">
        <f t="shared" si="361"/>
        <v>313.97399999999999</v>
      </c>
      <c r="L76" s="1323">
        <f t="shared" si="361"/>
        <v>2703.6929087999997</v>
      </c>
      <c r="M76" s="1316">
        <f t="shared" si="361"/>
        <v>2377.1599487999997</v>
      </c>
      <c r="N76" s="1325">
        <f t="shared" si="361"/>
        <v>326.53296</v>
      </c>
      <c r="O76" s="1323">
        <f t="shared" si="361"/>
        <v>2811.840625152</v>
      </c>
      <c r="P76" s="1316">
        <f t="shared" si="361"/>
        <v>2472.2463467520001</v>
      </c>
      <c r="Q76" s="1324">
        <f t="shared" si="361"/>
        <v>339.59427840000006</v>
      </c>
      <c r="R76" s="1323">
        <f t="shared" si="361"/>
        <v>2924.3142501580801</v>
      </c>
      <c r="S76" s="1316">
        <f t="shared" si="361"/>
        <v>2571.1362006220797</v>
      </c>
      <c r="T76" s="1325">
        <f t="shared" si="361"/>
        <v>353.17804953600006</v>
      </c>
      <c r="U76" s="1323">
        <f t="shared" si="361"/>
        <v>3041.2868201644037</v>
      </c>
      <c r="V76" s="1316">
        <f t="shared" si="361"/>
        <v>2673.9816486469635</v>
      </c>
      <c r="W76" s="1325">
        <f t="shared" si="361"/>
        <v>367.30517151744004</v>
      </c>
      <c r="X76" s="1323">
        <f t="shared" si="361"/>
        <v>3162.9382929709795</v>
      </c>
      <c r="Y76" s="1316">
        <f t="shared" si="361"/>
        <v>2780.9409145928421</v>
      </c>
      <c r="Z76" s="1325">
        <f t="shared" si="361"/>
        <v>381.99737837813774</v>
      </c>
      <c r="AA76" s="1323">
        <f t="shared" si="361"/>
        <v>3289.4558246898191</v>
      </c>
      <c r="AB76" s="1316">
        <f t="shared" si="361"/>
        <v>2892.1785511765561</v>
      </c>
      <c r="AC76" s="1325">
        <f t="shared" si="361"/>
        <v>397.2772735132632</v>
      </c>
      <c r="AD76" s="1323">
        <f t="shared" si="361"/>
        <v>3421.0340576774124</v>
      </c>
      <c r="AE76" s="1316">
        <f t="shared" si="361"/>
        <v>3007.865693223619</v>
      </c>
      <c r="AF76" s="1325">
        <f t="shared" si="361"/>
        <v>413.1683644537938</v>
      </c>
      <c r="AG76" s="1323">
        <f t="shared" si="361"/>
        <v>3557.8754199845093</v>
      </c>
      <c r="AH76" s="1316">
        <f t="shared" si="361"/>
        <v>3128.1803209525638</v>
      </c>
      <c r="AI76" s="1325">
        <f t="shared" si="361"/>
        <v>429.69509903194557</v>
      </c>
      <c r="AJ76" s="1323">
        <f t="shared" si="361"/>
        <v>3700.1904367838893</v>
      </c>
      <c r="AK76" s="1316">
        <f t="shared" si="361"/>
        <v>3253.3075337906657</v>
      </c>
      <c r="AL76" s="1325">
        <f t="shared" si="361"/>
        <v>446.88290299322341</v>
      </c>
      <c r="AM76" s="1323">
        <f t="shared" si="361"/>
        <v>3848.1980542552456</v>
      </c>
      <c r="AN76" s="1316">
        <f t="shared" si="361"/>
        <v>3383.4398351422928</v>
      </c>
      <c r="AO76" s="1325">
        <f t="shared" si="361"/>
        <v>464.75821911295236</v>
      </c>
      <c r="AP76" s="1323">
        <f t="shared" si="361"/>
        <v>4002.125976425456</v>
      </c>
      <c r="AQ76" s="1316">
        <f t="shared" si="361"/>
        <v>3518.777428547985</v>
      </c>
      <c r="AR76" s="1324">
        <f t="shared" si="361"/>
        <v>483.34854787747048</v>
      </c>
      <c r="AS76" s="1326">
        <f t="shared" si="361"/>
        <v>4162.2110154824741</v>
      </c>
      <c r="AT76" s="1327">
        <f t="shared" si="361"/>
        <v>3659.5285256899047</v>
      </c>
      <c r="AU76" s="1328">
        <f t="shared" si="361"/>
        <v>502.6824897925693</v>
      </c>
    </row>
    <row r="77" spans="1:329" s="1079" customFormat="1">
      <c r="A77" s="1302"/>
      <c r="B77" s="1303" t="s">
        <v>598</v>
      </c>
      <c r="C77" s="1304" t="s">
        <v>104</v>
      </c>
      <c r="D77" s="1316"/>
      <c r="E77" s="1306"/>
      <c r="F77" s="1317">
        <v>2.2999999999999998</v>
      </c>
      <c r="G77" s="1318">
        <f>F77-H77</f>
        <v>1.7999999999999998</v>
      </c>
      <c r="H77" s="1319">
        <v>0.5</v>
      </c>
      <c r="I77" s="1317">
        <v>4.1399999999999997</v>
      </c>
      <c r="J77" s="1318">
        <f>I77-K77</f>
        <v>3.6399999999999997</v>
      </c>
      <c r="K77" s="1320">
        <f t="shared" ref="K77" si="362">H77</f>
        <v>0.5</v>
      </c>
      <c r="L77" s="1317">
        <f>I77</f>
        <v>4.1399999999999997</v>
      </c>
      <c r="M77" s="1318">
        <f t="shared" ref="M77:N77" si="363">J77</f>
        <v>3.6399999999999997</v>
      </c>
      <c r="N77" s="1320">
        <f t="shared" si="363"/>
        <v>0.5</v>
      </c>
      <c r="O77" s="1329">
        <f>L77</f>
        <v>4.1399999999999997</v>
      </c>
      <c r="P77" s="1319">
        <f t="shared" ref="P77:Q77" si="364">M77</f>
        <v>3.6399999999999997</v>
      </c>
      <c r="Q77" s="1319">
        <f t="shared" si="364"/>
        <v>0.5</v>
      </c>
      <c r="R77" s="1329">
        <f>O77</f>
        <v>4.1399999999999997</v>
      </c>
      <c r="S77" s="1319">
        <f t="shared" ref="S77:T77" si="365">P77</f>
        <v>3.6399999999999997</v>
      </c>
      <c r="T77" s="1320">
        <f t="shared" si="365"/>
        <v>0.5</v>
      </c>
      <c r="U77" s="1329">
        <f>R77</f>
        <v>4.1399999999999997</v>
      </c>
      <c r="V77" s="1319">
        <f t="shared" ref="V77:W77" si="366">S77</f>
        <v>3.6399999999999997</v>
      </c>
      <c r="W77" s="1320">
        <f t="shared" si="366"/>
        <v>0.5</v>
      </c>
      <c r="X77" s="1329">
        <f>U77</f>
        <v>4.1399999999999997</v>
      </c>
      <c r="Y77" s="1319">
        <f t="shared" ref="Y77:Z77" si="367">V77</f>
        <v>3.6399999999999997</v>
      </c>
      <c r="Z77" s="1320">
        <f t="shared" si="367"/>
        <v>0.5</v>
      </c>
      <c r="AA77" s="1329">
        <f>X77</f>
        <v>4.1399999999999997</v>
      </c>
      <c r="AB77" s="1319">
        <f t="shared" ref="AB77:AC77" si="368">Y77</f>
        <v>3.6399999999999997</v>
      </c>
      <c r="AC77" s="1320">
        <f t="shared" si="368"/>
        <v>0.5</v>
      </c>
      <c r="AD77" s="1329">
        <f>AA77</f>
        <v>4.1399999999999997</v>
      </c>
      <c r="AE77" s="1319">
        <f t="shared" ref="AE77:AF77" si="369">AB77</f>
        <v>3.6399999999999997</v>
      </c>
      <c r="AF77" s="1320">
        <f t="shared" si="369"/>
        <v>0.5</v>
      </c>
      <c r="AG77" s="1329">
        <f>AD77</f>
        <v>4.1399999999999997</v>
      </c>
      <c r="AH77" s="1319">
        <f t="shared" ref="AH77:AI77" si="370">AE77</f>
        <v>3.6399999999999997</v>
      </c>
      <c r="AI77" s="1320">
        <f t="shared" si="370"/>
        <v>0.5</v>
      </c>
      <c r="AJ77" s="1329">
        <f>AG77</f>
        <v>4.1399999999999997</v>
      </c>
      <c r="AK77" s="1319">
        <f t="shared" ref="AK77:AL77" si="371">AH77</f>
        <v>3.6399999999999997</v>
      </c>
      <c r="AL77" s="1320">
        <f t="shared" si="371"/>
        <v>0.5</v>
      </c>
      <c r="AM77" s="1317">
        <f>AJ77</f>
        <v>4.1399999999999997</v>
      </c>
      <c r="AN77" s="1318">
        <f t="shared" ref="AN77:AO77" si="372">AK77</f>
        <v>3.6399999999999997</v>
      </c>
      <c r="AO77" s="1320">
        <f t="shared" si="372"/>
        <v>0.5</v>
      </c>
      <c r="AP77" s="1317">
        <f>AM77</f>
        <v>4.1399999999999997</v>
      </c>
      <c r="AQ77" s="1318">
        <f t="shared" ref="AQ77:AR77" si="373">AN77</f>
        <v>3.6399999999999997</v>
      </c>
      <c r="AR77" s="1319">
        <f t="shared" si="373"/>
        <v>0.5</v>
      </c>
      <c r="AS77" s="1330">
        <f>AP77</f>
        <v>4.1399999999999997</v>
      </c>
      <c r="AT77" s="1331">
        <f t="shared" ref="AT77:AU77" si="374">AQ77</f>
        <v>3.6399999999999997</v>
      </c>
      <c r="AU77" s="1332">
        <f t="shared" si="374"/>
        <v>0.5</v>
      </c>
    </row>
    <row r="78" spans="1:329" s="1079" customFormat="1">
      <c r="A78" s="1302"/>
      <c r="B78" s="1303" t="s">
        <v>105</v>
      </c>
      <c r="C78" s="1304" t="s">
        <v>106</v>
      </c>
      <c r="D78" s="1316"/>
      <c r="E78" s="1306"/>
      <c r="F78" s="1312">
        <v>35984</v>
      </c>
      <c r="G78" s="1305">
        <f>F78</f>
        <v>35984</v>
      </c>
      <c r="H78" s="1306">
        <f>F78</f>
        <v>35984</v>
      </c>
      <c r="I78" s="1312">
        <v>52329</v>
      </c>
      <c r="J78" s="1305">
        <f>I78</f>
        <v>52329</v>
      </c>
      <c r="K78" s="1311">
        <f>I78</f>
        <v>52329</v>
      </c>
      <c r="L78" s="1312">
        <f>I78*L$143</f>
        <v>54422.16</v>
      </c>
      <c r="M78" s="1305">
        <f t="shared" ref="M78:N78" si="375">J78*M$143</f>
        <v>54422.16</v>
      </c>
      <c r="N78" s="1311">
        <f t="shared" si="375"/>
        <v>54422.16</v>
      </c>
      <c r="O78" s="1321">
        <f>L78*O$143</f>
        <v>56599.046400000007</v>
      </c>
      <c r="P78" s="1306">
        <f t="shared" ref="P78:Q78" si="376">M78*P$143</f>
        <v>56599.046400000007</v>
      </c>
      <c r="Q78" s="1306">
        <f t="shared" si="376"/>
        <v>56599.046400000007</v>
      </c>
      <c r="R78" s="1321">
        <f>O78*R$143</f>
        <v>58863.008256000008</v>
      </c>
      <c r="S78" s="1306">
        <f t="shared" ref="S78:T78" si="377">P78*S$143</f>
        <v>58863.008256000008</v>
      </c>
      <c r="T78" s="1311">
        <f t="shared" si="377"/>
        <v>58863.008256000008</v>
      </c>
      <c r="U78" s="1321">
        <f>R78*U$143</f>
        <v>61217.528586240012</v>
      </c>
      <c r="V78" s="1306">
        <f t="shared" ref="V78:W78" si="378">S78*V$143</f>
        <v>61217.528586240012</v>
      </c>
      <c r="W78" s="1311">
        <f t="shared" si="378"/>
        <v>61217.528586240012</v>
      </c>
      <c r="X78" s="1321">
        <f>U78*X$143</f>
        <v>63666.229729689614</v>
      </c>
      <c r="Y78" s="1306">
        <f t="shared" ref="Y78:Z78" si="379">V78*Y$143</f>
        <v>63666.229729689614</v>
      </c>
      <c r="Z78" s="1311">
        <f t="shared" si="379"/>
        <v>63666.229729689614</v>
      </c>
      <c r="AA78" s="1321">
        <f>X78*AA$143</f>
        <v>66212.878918877206</v>
      </c>
      <c r="AB78" s="1306">
        <f t="shared" ref="AB78:AC78" si="380">Y78*AB$143</f>
        <v>66212.878918877206</v>
      </c>
      <c r="AC78" s="1311">
        <f t="shared" si="380"/>
        <v>66212.878918877206</v>
      </c>
      <c r="AD78" s="1321">
        <f>AA78*AD$143</f>
        <v>68861.394075632299</v>
      </c>
      <c r="AE78" s="1306">
        <f t="shared" ref="AE78:AF78" si="381">AB78*AE$143</f>
        <v>68861.394075632299</v>
      </c>
      <c r="AF78" s="1311">
        <f t="shared" si="381"/>
        <v>68861.394075632299</v>
      </c>
      <c r="AG78" s="1321">
        <f>AD78*AG$143</f>
        <v>71615.849838657596</v>
      </c>
      <c r="AH78" s="1306">
        <f t="shared" ref="AH78:AI78" si="382">AE78*AH$143</f>
        <v>71615.849838657596</v>
      </c>
      <c r="AI78" s="1311">
        <f t="shared" si="382"/>
        <v>71615.849838657596</v>
      </c>
      <c r="AJ78" s="1321">
        <f>AG78*AJ$143</f>
        <v>74480.4838322039</v>
      </c>
      <c r="AK78" s="1306">
        <f t="shared" ref="AK78:AL78" si="383">AH78*AK$143</f>
        <v>74480.4838322039</v>
      </c>
      <c r="AL78" s="1311">
        <f t="shared" si="383"/>
        <v>74480.4838322039</v>
      </c>
      <c r="AM78" s="1312">
        <f>AJ78*AM$143</f>
        <v>77459.703185492064</v>
      </c>
      <c r="AN78" s="1305">
        <f t="shared" ref="AN78:AO78" si="384">AK78*AN$143</f>
        <v>77459.703185492064</v>
      </c>
      <c r="AO78" s="1311">
        <f t="shared" si="384"/>
        <v>77459.703185492064</v>
      </c>
      <c r="AP78" s="1312">
        <f>AM78*AP$143</f>
        <v>80558.091312911754</v>
      </c>
      <c r="AQ78" s="1305">
        <f t="shared" ref="AQ78:AR78" si="385">AN78*AQ$143</f>
        <v>80558.091312911754</v>
      </c>
      <c r="AR78" s="1306">
        <f t="shared" si="385"/>
        <v>80558.091312911754</v>
      </c>
      <c r="AS78" s="1313">
        <f>AP78*AS$143</f>
        <v>83780.414965428223</v>
      </c>
      <c r="AT78" s="1314">
        <f t="shared" ref="AT78:AU78" si="386">AQ78*AT$143</f>
        <v>83780.414965428223</v>
      </c>
      <c r="AU78" s="1315">
        <f t="shared" si="386"/>
        <v>83780.414965428223</v>
      </c>
    </row>
    <row r="79" spans="1:329">
      <c r="A79" s="1240" t="s">
        <v>107</v>
      </c>
      <c r="B79" s="1215" t="s">
        <v>108</v>
      </c>
      <c r="C79" s="1215" t="s">
        <v>63</v>
      </c>
      <c r="D79" s="1113">
        <f>SUM(D80:D89)</f>
        <v>3687.0370000000003</v>
      </c>
      <c r="E79" s="1114">
        <f>SUM(E80:E89)</f>
        <v>3456.2553333333335</v>
      </c>
      <c r="F79" s="1112">
        <f>SUM(F80:F82)+F87+F88+F89</f>
        <v>1131.3011967739305</v>
      </c>
      <c r="G79" s="1113">
        <f t="shared" ref="G79:H79" si="387">SUM(G80:G82)+G87+G88+G89</f>
        <v>737.6921967739305</v>
      </c>
      <c r="H79" s="1114">
        <f t="shared" si="387"/>
        <v>393.60899999999998</v>
      </c>
      <c r="I79" s="1112">
        <f>SUM(I80:I82)+I87+I88+I89</f>
        <v>1988.0517277165986</v>
      </c>
      <c r="J79" s="1113">
        <f t="shared" ref="J79:K79" si="388">SUM(J80:J82)+J87+J88+J89</f>
        <v>1555.0818277165986</v>
      </c>
      <c r="K79" s="1227">
        <f t="shared" si="388"/>
        <v>432.9699</v>
      </c>
      <c r="L79" s="1112">
        <f>SUM(L80:L82)+L87+L88+L89</f>
        <v>2126.0497537097767</v>
      </c>
      <c r="M79" s="1113">
        <f t="shared" ref="M79" si="389">SUM(M80:M82)+M87+M88+M89</f>
        <v>1675.7610577097769</v>
      </c>
      <c r="N79" s="1227">
        <f t="shared" ref="N79" si="390">SUM(N80:N82)+N87+N88+N89</f>
        <v>450.28869600000002</v>
      </c>
      <c r="O79" s="1212">
        <f t="shared" ref="O79:AU79" si="391">SUM(O80:O82)+O87+O88+O89</f>
        <v>2275.4152964311338</v>
      </c>
      <c r="P79" s="1114">
        <f t="shared" si="391"/>
        <v>1807.1150525911339</v>
      </c>
      <c r="Q79" s="1114">
        <f t="shared" si="391"/>
        <v>468.30024384000001</v>
      </c>
      <c r="R79" s="1212">
        <f t="shared" si="391"/>
        <v>2437.1878161186414</v>
      </c>
      <c r="S79" s="1114">
        <f t="shared" si="391"/>
        <v>1950.1555625250417</v>
      </c>
      <c r="T79" s="1227">
        <f t="shared" si="391"/>
        <v>487.03225359360005</v>
      </c>
      <c r="U79" s="1212">
        <f t="shared" si="391"/>
        <v>2612.506827376676</v>
      </c>
      <c r="V79" s="1114">
        <f t="shared" si="391"/>
        <v>2105.9932836393318</v>
      </c>
      <c r="W79" s="1227">
        <f t="shared" si="391"/>
        <v>506.51354373734409</v>
      </c>
      <c r="X79" s="1212">
        <f t="shared" si="391"/>
        <v>2802.6217489463606</v>
      </c>
      <c r="Y79" s="1114">
        <f t="shared" si="391"/>
        <v>2275.8476634595227</v>
      </c>
      <c r="Z79" s="1227">
        <f t="shared" si="391"/>
        <v>526.77408548683786</v>
      </c>
      <c r="AA79" s="1212">
        <f t="shared" si="391"/>
        <v>3008.9027322262946</v>
      </c>
      <c r="AB79" s="1114">
        <f t="shared" si="391"/>
        <v>2461.057683319983</v>
      </c>
      <c r="AC79" s="1227">
        <f t="shared" si="391"/>
        <v>547.84504890631138</v>
      </c>
      <c r="AD79" s="1212">
        <f t="shared" si="391"/>
        <v>3232.8525661696335</v>
      </c>
      <c r="AE79" s="1114">
        <f t="shared" si="391"/>
        <v>2663.0937153070699</v>
      </c>
      <c r="AF79" s="1227">
        <f t="shared" si="391"/>
        <v>569.7588508625638</v>
      </c>
      <c r="AG79" s="1212">
        <f t="shared" si="391"/>
        <v>3476.1197659361351</v>
      </c>
      <c r="AH79" s="1114">
        <f t="shared" si="391"/>
        <v>2883.5705610390687</v>
      </c>
      <c r="AI79" s="1227">
        <f t="shared" si="391"/>
        <v>592.54920489706637</v>
      </c>
      <c r="AJ79" s="1212">
        <f t="shared" si="391"/>
        <v>3740.5129634052682</v>
      </c>
      <c r="AK79" s="1114">
        <f t="shared" si="391"/>
        <v>3124.2617903123191</v>
      </c>
      <c r="AL79" s="1227">
        <f t="shared" si="391"/>
        <v>616.2511730929491</v>
      </c>
      <c r="AM79" s="1112">
        <f t="shared" si="391"/>
        <v>4028.0167294563353</v>
      </c>
      <c r="AN79" s="1113">
        <f t="shared" si="391"/>
        <v>3387.1155094396681</v>
      </c>
      <c r="AO79" s="1227">
        <f t="shared" si="391"/>
        <v>640.90122001666714</v>
      </c>
      <c r="AP79" s="1112">
        <f t="shared" si="391"/>
        <v>4340.8089709009309</v>
      </c>
      <c r="AQ79" s="1113">
        <f t="shared" si="391"/>
        <v>3674.2717020835967</v>
      </c>
      <c r="AR79" s="1114">
        <f t="shared" si="391"/>
        <v>666.53726881733382</v>
      </c>
      <c r="AS79" s="1231">
        <f t="shared" si="391"/>
        <v>4681.2800592299445</v>
      </c>
      <c r="AT79" s="1232">
        <f t="shared" si="391"/>
        <v>3988.081299659917</v>
      </c>
      <c r="AU79" s="1233">
        <f t="shared" si="391"/>
        <v>693.19875957002716</v>
      </c>
    </row>
    <row r="80" spans="1:329">
      <c r="A80" s="1240" t="s">
        <v>109</v>
      </c>
      <c r="B80" s="1215" t="s">
        <v>110</v>
      </c>
      <c r="C80" s="1215" t="s">
        <v>63</v>
      </c>
      <c r="D80" s="1113">
        <v>259.10700000000003</v>
      </c>
      <c r="E80" s="1114">
        <f>D80/1.2</f>
        <v>215.92250000000004</v>
      </c>
      <c r="F80" s="1112">
        <v>618.26776768000002</v>
      </c>
      <c r="G80" s="1113">
        <f>F80-H80</f>
        <v>224.65876768000004</v>
      </c>
      <c r="H80" s="1114">
        <v>393.60899999999998</v>
      </c>
      <c r="I80" s="1112">
        <v>1013.4524463080268</v>
      </c>
      <c r="J80" s="1113">
        <f>I80-K80</f>
        <v>580.48254630802671</v>
      </c>
      <c r="K80" s="1227">
        <f t="shared" ref="K80" si="392">H80*K$143</f>
        <v>432.9699</v>
      </c>
      <c r="L80" s="1112">
        <f>I80*L$143</f>
        <v>1053.9905441603478</v>
      </c>
      <c r="M80" s="1113">
        <f t="shared" ref="M80:N80" si="393">J80*M$143</f>
        <v>603.70184816034782</v>
      </c>
      <c r="N80" s="1227">
        <f t="shared" si="393"/>
        <v>450.28869600000002</v>
      </c>
      <c r="O80" s="1212">
        <f>L80*O$143</f>
        <v>1096.1501659267617</v>
      </c>
      <c r="P80" s="1114">
        <f t="shared" ref="P80:Q80" si="394">M80*P$143</f>
        <v>627.84992208676181</v>
      </c>
      <c r="Q80" s="1114">
        <f t="shared" si="394"/>
        <v>468.30024384000001</v>
      </c>
      <c r="R80" s="1212">
        <f>O80*R$143</f>
        <v>1139.9961725638323</v>
      </c>
      <c r="S80" s="1114">
        <f t="shared" ref="S80:T80" si="395">P80*S$143</f>
        <v>652.96391897023227</v>
      </c>
      <c r="T80" s="1227">
        <f t="shared" si="395"/>
        <v>487.03225359360005</v>
      </c>
      <c r="U80" s="1212">
        <f>R80*U$143</f>
        <v>1185.5960194663855</v>
      </c>
      <c r="V80" s="1114">
        <f t="shared" ref="V80:W80" si="396">S80*V$143</f>
        <v>679.08247572904156</v>
      </c>
      <c r="W80" s="1227">
        <f t="shared" si="396"/>
        <v>506.51354373734409</v>
      </c>
      <c r="X80" s="1212">
        <f>U80*X$143</f>
        <v>1233.0198602450409</v>
      </c>
      <c r="Y80" s="1114">
        <f t="shared" ref="Y80:Z80" si="397">V80*Y$143</f>
        <v>706.2457747582032</v>
      </c>
      <c r="Z80" s="1227">
        <f t="shared" si="397"/>
        <v>526.77408548683786</v>
      </c>
      <c r="AA80" s="1212">
        <f>X80*AA$143</f>
        <v>1282.3406546548426</v>
      </c>
      <c r="AB80" s="1114">
        <f t="shared" ref="AB80:AC80" si="398">Y80*AB$143</f>
        <v>734.49560574853137</v>
      </c>
      <c r="AC80" s="1227">
        <f t="shared" si="398"/>
        <v>547.84504890631138</v>
      </c>
      <c r="AD80" s="1212">
        <f>AA80*AD$143</f>
        <v>1333.6342808410363</v>
      </c>
      <c r="AE80" s="1114">
        <f t="shared" ref="AE80:AF80" si="399">AB80*AE$143</f>
        <v>763.87542997847265</v>
      </c>
      <c r="AF80" s="1227">
        <f t="shared" si="399"/>
        <v>569.7588508625638</v>
      </c>
      <c r="AG80" s="1212">
        <f>AD80*AG$143</f>
        <v>1386.9796520746779</v>
      </c>
      <c r="AH80" s="1114">
        <f t="shared" ref="AH80:AI80" si="400">AE80*AH$143</f>
        <v>794.43044717761154</v>
      </c>
      <c r="AI80" s="1227">
        <f t="shared" si="400"/>
        <v>592.54920489706637</v>
      </c>
      <c r="AJ80" s="1212">
        <f>AG80*AJ$143</f>
        <v>1442.458838157665</v>
      </c>
      <c r="AK80" s="1114">
        <f t="shared" ref="AK80:AL80" si="401">AH80*AK$143</f>
        <v>826.20766506471602</v>
      </c>
      <c r="AL80" s="1227">
        <f t="shared" si="401"/>
        <v>616.2511730929491</v>
      </c>
      <c r="AM80" s="1112">
        <f>AJ80*AM$143</f>
        <v>1500.1571916839716</v>
      </c>
      <c r="AN80" s="1113">
        <f t="shared" ref="AN80:AO80" si="402">AK80*AN$143</f>
        <v>859.25597166730472</v>
      </c>
      <c r="AO80" s="1227">
        <f t="shared" si="402"/>
        <v>640.90122001666714</v>
      </c>
      <c r="AP80" s="1112">
        <f>AM80*AP$143</f>
        <v>1560.1634793513306</v>
      </c>
      <c r="AQ80" s="1113">
        <f t="shared" ref="AQ80:AR80" si="403">AN80*AQ$143</f>
        <v>893.62621053399698</v>
      </c>
      <c r="AR80" s="1114">
        <f t="shared" si="403"/>
        <v>666.53726881733382</v>
      </c>
      <c r="AS80" s="1231">
        <f>AP80*AS$143</f>
        <v>1622.5700185253838</v>
      </c>
      <c r="AT80" s="1232">
        <f t="shared" ref="AT80:AU80" si="404">AQ80*AT$143</f>
        <v>929.37125895535689</v>
      </c>
      <c r="AU80" s="1233">
        <f t="shared" si="404"/>
        <v>693.19875957002716</v>
      </c>
    </row>
    <row r="81" spans="1:47">
      <c r="A81" s="1240" t="s">
        <v>111</v>
      </c>
      <c r="B81" s="1215" t="s">
        <v>112</v>
      </c>
      <c r="C81" s="1215" t="s">
        <v>63</v>
      </c>
      <c r="D81" s="1113">
        <v>161.94999999999999</v>
      </c>
      <c r="E81" s="1114">
        <f>D81/1.2</f>
        <v>134.95833333333334</v>
      </c>
      <c r="F81" s="1112">
        <v>0</v>
      </c>
      <c r="G81" s="1113">
        <v>0</v>
      </c>
      <c r="H81" s="1114">
        <v>0</v>
      </c>
      <c r="I81" s="1112">
        <f>F81*$I$143</f>
        <v>0</v>
      </c>
      <c r="J81" s="1113">
        <f t="shared" ref="J81:L89" si="405">G81*$I$143</f>
        <v>0</v>
      </c>
      <c r="K81" s="1227">
        <f t="shared" si="405"/>
        <v>0</v>
      </c>
      <c r="L81" s="1112">
        <f>I81*$I$143</f>
        <v>0</v>
      </c>
      <c r="M81" s="1113">
        <f t="shared" ref="M81:O89" si="406">J81*$I$143</f>
        <v>0</v>
      </c>
      <c r="N81" s="1227">
        <f t="shared" si="406"/>
        <v>0</v>
      </c>
      <c r="O81" s="1212">
        <f>L81*$I$143</f>
        <v>0</v>
      </c>
      <c r="P81" s="1114">
        <f t="shared" ref="P81:R89" si="407">M81*$I$143</f>
        <v>0</v>
      </c>
      <c r="Q81" s="1114">
        <f t="shared" si="407"/>
        <v>0</v>
      </c>
      <c r="R81" s="1212">
        <f>O81*$I$143</f>
        <v>0</v>
      </c>
      <c r="S81" s="1114">
        <f t="shared" ref="S81:U89" si="408">P81*$I$143</f>
        <v>0</v>
      </c>
      <c r="T81" s="1227">
        <f t="shared" si="408"/>
        <v>0</v>
      </c>
      <c r="U81" s="1212">
        <f>R81*$I$143</f>
        <v>0</v>
      </c>
      <c r="V81" s="1114">
        <f t="shared" ref="V81:X89" si="409">S81*$I$143</f>
        <v>0</v>
      </c>
      <c r="W81" s="1227">
        <f t="shared" si="409"/>
        <v>0</v>
      </c>
      <c r="X81" s="1212">
        <f>U81*$I$143</f>
        <v>0</v>
      </c>
      <c r="Y81" s="1114">
        <f t="shared" ref="Y81:AA89" si="410">V81*$I$143</f>
        <v>0</v>
      </c>
      <c r="Z81" s="1227">
        <f t="shared" si="410"/>
        <v>0</v>
      </c>
      <c r="AA81" s="1212">
        <f>X81*$I$143</f>
        <v>0</v>
      </c>
      <c r="AB81" s="1114">
        <f t="shared" ref="AB81:AD89" si="411">Y81*$I$143</f>
        <v>0</v>
      </c>
      <c r="AC81" s="1227">
        <f t="shared" si="411"/>
        <v>0</v>
      </c>
      <c r="AD81" s="1212">
        <f>AA81*$I$143</f>
        <v>0</v>
      </c>
      <c r="AE81" s="1114">
        <f t="shared" ref="AE81:AG89" si="412">AB81*$I$143</f>
        <v>0</v>
      </c>
      <c r="AF81" s="1227">
        <f t="shared" si="412"/>
        <v>0</v>
      </c>
      <c r="AG81" s="1212">
        <f>AD81*$I$143</f>
        <v>0</v>
      </c>
      <c r="AH81" s="1114">
        <f t="shared" ref="AH81:AJ89" si="413">AE81*$I$143</f>
        <v>0</v>
      </c>
      <c r="AI81" s="1227">
        <f t="shared" si="413"/>
        <v>0</v>
      </c>
      <c r="AJ81" s="1212">
        <f>AG81*$I$143</f>
        <v>0</v>
      </c>
      <c r="AK81" s="1114">
        <f t="shared" ref="AK81:AM89" si="414">AH81*$I$143</f>
        <v>0</v>
      </c>
      <c r="AL81" s="1227">
        <f t="shared" si="414"/>
        <v>0</v>
      </c>
      <c r="AM81" s="1112">
        <f>AJ81*$I$143</f>
        <v>0</v>
      </c>
      <c r="AN81" s="1113">
        <f t="shared" ref="AN81:AP89" si="415">AK81*$I$143</f>
        <v>0</v>
      </c>
      <c r="AO81" s="1227">
        <f t="shared" si="415"/>
        <v>0</v>
      </c>
      <c r="AP81" s="1112">
        <f>AM81*$I$143</f>
        <v>0</v>
      </c>
      <c r="AQ81" s="1113">
        <f t="shared" ref="AQ81:AS89" si="416">AN81*$I$143</f>
        <v>0</v>
      </c>
      <c r="AR81" s="1114">
        <f t="shared" si="416"/>
        <v>0</v>
      </c>
      <c r="AS81" s="1231">
        <f>AP81*$I$143</f>
        <v>0</v>
      </c>
      <c r="AT81" s="1232">
        <f t="shared" ref="AT81:AU89" si="417">AQ81*$I$143</f>
        <v>0</v>
      </c>
      <c r="AU81" s="1233">
        <f t="shared" si="417"/>
        <v>0</v>
      </c>
    </row>
    <row r="82" spans="1:47">
      <c r="A82" s="1240" t="s">
        <v>113</v>
      </c>
      <c r="B82" s="1215" t="s">
        <v>114</v>
      </c>
      <c r="C82" s="1215" t="s">
        <v>63</v>
      </c>
      <c r="D82" s="1113">
        <v>942.63</v>
      </c>
      <c r="E82" s="1114">
        <f>D82/1.2</f>
        <v>785.52499999999998</v>
      </c>
      <c r="F82" s="1112">
        <v>378.85126808399997</v>
      </c>
      <c r="G82" s="1113">
        <f>F82</f>
        <v>378.85126808399997</v>
      </c>
      <c r="H82" s="1114">
        <f>F82-G82</f>
        <v>0</v>
      </c>
      <c r="I82" s="1112">
        <f t="shared" ref="I82:I88" si="418">F82*$I$143</f>
        <v>416.73639489239997</v>
      </c>
      <c r="J82" s="1113">
        <f t="shared" si="405"/>
        <v>416.73639489239997</v>
      </c>
      <c r="K82" s="1227">
        <f t="shared" si="405"/>
        <v>0</v>
      </c>
      <c r="L82" s="1112">
        <f t="shared" si="405"/>
        <v>458.41003438164</v>
      </c>
      <c r="M82" s="1113">
        <f t="shared" si="406"/>
        <v>458.41003438164</v>
      </c>
      <c r="N82" s="1227">
        <f t="shared" si="406"/>
        <v>0</v>
      </c>
      <c r="O82" s="1212">
        <f t="shared" si="406"/>
        <v>504.25103781980403</v>
      </c>
      <c r="P82" s="1114">
        <f t="shared" si="407"/>
        <v>504.25103781980403</v>
      </c>
      <c r="Q82" s="1114">
        <f t="shared" si="407"/>
        <v>0</v>
      </c>
      <c r="R82" s="1212">
        <f t="shared" si="407"/>
        <v>554.67614160178448</v>
      </c>
      <c r="S82" s="1114">
        <f t="shared" si="408"/>
        <v>554.67614160178448</v>
      </c>
      <c r="T82" s="1227">
        <f t="shared" si="408"/>
        <v>0</v>
      </c>
      <c r="U82" s="1212">
        <f t="shared" si="408"/>
        <v>610.14375576196301</v>
      </c>
      <c r="V82" s="1114">
        <f t="shared" si="409"/>
        <v>610.14375576196301</v>
      </c>
      <c r="W82" s="1227">
        <f t="shared" si="409"/>
        <v>0</v>
      </c>
      <c r="X82" s="1212">
        <f t="shared" si="409"/>
        <v>671.15813133815936</v>
      </c>
      <c r="Y82" s="1114">
        <f t="shared" si="410"/>
        <v>671.15813133815936</v>
      </c>
      <c r="Z82" s="1227">
        <f t="shared" si="410"/>
        <v>0</v>
      </c>
      <c r="AA82" s="1212">
        <f t="shared" si="410"/>
        <v>738.27394447197537</v>
      </c>
      <c r="AB82" s="1114">
        <f t="shared" si="411"/>
        <v>738.27394447197537</v>
      </c>
      <c r="AC82" s="1227">
        <f t="shared" si="411"/>
        <v>0</v>
      </c>
      <c r="AD82" s="1212">
        <f t="shared" si="411"/>
        <v>812.10133891917292</v>
      </c>
      <c r="AE82" s="1114">
        <f t="shared" si="412"/>
        <v>812.10133891917292</v>
      </c>
      <c r="AF82" s="1227">
        <f t="shared" si="412"/>
        <v>0</v>
      </c>
      <c r="AG82" s="1212">
        <f t="shared" si="412"/>
        <v>893.31147281109031</v>
      </c>
      <c r="AH82" s="1114">
        <f t="shared" si="413"/>
        <v>893.31147281109031</v>
      </c>
      <c r="AI82" s="1227">
        <f t="shared" si="413"/>
        <v>0</v>
      </c>
      <c r="AJ82" s="1212">
        <f t="shared" si="413"/>
        <v>982.64262009219942</v>
      </c>
      <c r="AK82" s="1114">
        <f t="shared" si="414"/>
        <v>982.64262009219942</v>
      </c>
      <c r="AL82" s="1227">
        <f t="shared" si="414"/>
        <v>0</v>
      </c>
      <c r="AM82" s="1112">
        <f t="shared" si="414"/>
        <v>1080.9068821014193</v>
      </c>
      <c r="AN82" s="1113">
        <f t="shared" si="415"/>
        <v>1080.9068821014193</v>
      </c>
      <c r="AO82" s="1227">
        <f t="shared" si="415"/>
        <v>0</v>
      </c>
      <c r="AP82" s="1112">
        <f t="shared" si="415"/>
        <v>1188.9975703115613</v>
      </c>
      <c r="AQ82" s="1113">
        <f t="shared" si="416"/>
        <v>1188.9975703115613</v>
      </c>
      <c r="AR82" s="1114">
        <f t="shared" si="416"/>
        <v>0</v>
      </c>
      <c r="AS82" s="1231">
        <f t="shared" si="416"/>
        <v>1307.8973273427175</v>
      </c>
      <c r="AT82" s="1232">
        <f t="shared" si="417"/>
        <v>1307.8973273427175</v>
      </c>
      <c r="AU82" s="1233">
        <f t="shared" si="417"/>
        <v>0</v>
      </c>
    </row>
    <row r="83" spans="1:47">
      <c r="A83" s="1240"/>
      <c r="B83" s="1215" t="s">
        <v>115</v>
      </c>
      <c r="C83" s="1215" t="s">
        <v>63</v>
      </c>
      <c r="D83" s="1113"/>
      <c r="E83" s="1114"/>
      <c r="F83" s="1112">
        <f t="shared" ref="F83:F86" si="419">G83+H83</f>
        <v>0</v>
      </c>
      <c r="G83" s="1333"/>
      <c r="H83" s="1334"/>
      <c r="I83" s="1112">
        <f t="shared" si="418"/>
        <v>0</v>
      </c>
      <c r="J83" s="1113">
        <f t="shared" si="405"/>
        <v>0</v>
      </c>
      <c r="K83" s="1227">
        <f t="shared" si="405"/>
        <v>0</v>
      </c>
      <c r="L83" s="1112">
        <f t="shared" si="405"/>
        <v>0</v>
      </c>
      <c r="M83" s="1113">
        <f t="shared" si="406"/>
        <v>0</v>
      </c>
      <c r="N83" s="1227">
        <f t="shared" si="406"/>
        <v>0</v>
      </c>
      <c r="O83" s="1212">
        <f t="shared" si="406"/>
        <v>0</v>
      </c>
      <c r="P83" s="1114">
        <f t="shared" si="407"/>
        <v>0</v>
      </c>
      <c r="Q83" s="1114">
        <f t="shared" si="407"/>
        <v>0</v>
      </c>
      <c r="R83" s="1212">
        <f t="shared" si="407"/>
        <v>0</v>
      </c>
      <c r="S83" s="1114">
        <f t="shared" si="408"/>
        <v>0</v>
      </c>
      <c r="T83" s="1227">
        <f t="shared" si="408"/>
        <v>0</v>
      </c>
      <c r="U83" s="1212">
        <f t="shared" si="408"/>
        <v>0</v>
      </c>
      <c r="V83" s="1114">
        <f t="shared" si="409"/>
        <v>0</v>
      </c>
      <c r="W83" s="1227">
        <f t="shared" si="409"/>
        <v>0</v>
      </c>
      <c r="X83" s="1212">
        <f t="shared" si="409"/>
        <v>0</v>
      </c>
      <c r="Y83" s="1114">
        <f t="shared" si="410"/>
        <v>0</v>
      </c>
      <c r="Z83" s="1227">
        <f t="shared" si="410"/>
        <v>0</v>
      </c>
      <c r="AA83" s="1212">
        <f t="shared" si="410"/>
        <v>0</v>
      </c>
      <c r="AB83" s="1114">
        <f t="shared" si="411"/>
        <v>0</v>
      </c>
      <c r="AC83" s="1227">
        <f t="shared" si="411"/>
        <v>0</v>
      </c>
      <c r="AD83" s="1212">
        <f t="shared" si="411"/>
        <v>0</v>
      </c>
      <c r="AE83" s="1114">
        <f t="shared" si="412"/>
        <v>0</v>
      </c>
      <c r="AF83" s="1227">
        <f t="shared" si="412"/>
        <v>0</v>
      </c>
      <c r="AG83" s="1212">
        <f t="shared" si="412"/>
        <v>0</v>
      </c>
      <c r="AH83" s="1114">
        <f t="shared" si="413"/>
        <v>0</v>
      </c>
      <c r="AI83" s="1227">
        <f t="shared" si="413"/>
        <v>0</v>
      </c>
      <c r="AJ83" s="1212">
        <f t="shared" si="413"/>
        <v>0</v>
      </c>
      <c r="AK83" s="1114">
        <f t="shared" si="414"/>
        <v>0</v>
      </c>
      <c r="AL83" s="1227">
        <f t="shared" si="414"/>
        <v>0</v>
      </c>
      <c r="AM83" s="1112">
        <f t="shared" si="414"/>
        <v>0</v>
      </c>
      <c r="AN83" s="1113">
        <f t="shared" si="415"/>
        <v>0</v>
      </c>
      <c r="AO83" s="1227">
        <f t="shared" si="415"/>
        <v>0</v>
      </c>
      <c r="AP83" s="1112">
        <f t="shared" si="415"/>
        <v>0</v>
      </c>
      <c r="AQ83" s="1113">
        <f t="shared" si="416"/>
        <v>0</v>
      </c>
      <c r="AR83" s="1114">
        <f t="shared" si="416"/>
        <v>0</v>
      </c>
      <c r="AS83" s="1231">
        <f t="shared" si="416"/>
        <v>0</v>
      </c>
      <c r="AT83" s="1232">
        <f t="shared" si="417"/>
        <v>0</v>
      </c>
      <c r="AU83" s="1233">
        <f t="shared" si="417"/>
        <v>0</v>
      </c>
    </row>
    <row r="84" spans="1:47">
      <c r="A84" s="1240"/>
      <c r="B84" s="1215"/>
      <c r="C84" s="1215" t="s">
        <v>63</v>
      </c>
      <c r="D84" s="1113"/>
      <c r="E84" s="1114"/>
      <c r="F84" s="1112">
        <f t="shared" si="419"/>
        <v>0</v>
      </c>
      <c r="G84" s="1113"/>
      <c r="H84" s="1114"/>
      <c r="I84" s="1112">
        <f t="shared" si="418"/>
        <v>0</v>
      </c>
      <c r="J84" s="1113">
        <f t="shared" si="405"/>
        <v>0</v>
      </c>
      <c r="K84" s="1227">
        <f t="shared" si="405"/>
        <v>0</v>
      </c>
      <c r="L84" s="1112">
        <f t="shared" si="405"/>
        <v>0</v>
      </c>
      <c r="M84" s="1113">
        <f t="shared" si="406"/>
        <v>0</v>
      </c>
      <c r="N84" s="1227">
        <f t="shared" si="406"/>
        <v>0</v>
      </c>
      <c r="O84" s="1212">
        <f t="shared" si="406"/>
        <v>0</v>
      </c>
      <c r="P84" s="1114">
        <f t="shared" si="407"/>
        <v>0</v>
      </c>
      <c r="Q84" s="1114">
        <f t="shared" si="407"/>
        <v>0</v>
      </c>
      <c r="R84" s="1212">
        <f t="shared" si="407"/>
        <v>0</v>
      </c>
      <c r="S84" s="1114">
        <f t="shared" si="408"/>
        <v>0</v>
      </c>
      <c r="T84" s="1227">
        <f t="shared" si="408"/>
        <v>0</v>
      </c>
      <c r="U84" s="1212">
        <f t="shared" si="408"/>
        <v>0</v>
      </c>
      <c r="V84" s="1114">
        <f t="shared" si="409"/>
        <v>0</v>
      </c>
      <c r="W84" s="1227">
        <f t="shared" si="409"/>
        <v>0</v>
      </c>
      <c r="X84" s="1212">
        <f t="shared" si="409"/>
        <v>0</v>
      </c>
      <c r="Y84" s="1114">
        <f t="shared" si="410"/>
        <v>0</v>
      </c>
      <c r="Z84" s="1227">
        <f t="shared" si="410"/>
        <v>0</v>
      </c>
      <c r="AA84" s="1212">
        <f t="shared" si="410"/>
        <v>0</v>
      </c>
      <c r="AB84" s="1114">
        <f t="shared" si="411"/>
        <v>0</v>
      </c>
      <c r="AC84" s="1227">
        <f t="shared" si="411"/>
        <v>0</v>
      </c>
      <c r="AD84" s="1212">
        <f t="shared" si="411"/>
        <v>0</v>
      </c>
      <c r="AE84" s="1114">
        <f t="shared" si="412"/>
        <v>0</v>
      </c>
      <c r="AF84" s="1227">
        <f t="shared" si="412"/>
        <v>0</v>
      </c>
      <c r="AG84" s="1212">
        <f t="shared" si="412"/>
        <v>0</v>
      </c>
      <c r="AH84" s="1114">
        <f t="shared" si="413"/>
        <v>0</v>
      </c>
      <c r="AI84" s="1227">
        <f t="shared" si="413"/>
        <v>0</v>
      </c>
      <c r="AJ84" s="1212">
        <f t="shared" si="413"/>
        <v>0</v>
      </c>
      <c r="AK84" s="1114">
        <f t="shared" si="414"/>
        <v>0</v>
      </c>
      <c r="AL84" s="1227">
        <f t="shared" si="414"/>
        <v>0</v>
      </c>
      <c r="AM84" s="1112">
        <f t="shared" si="414"/>
        <v>0</v>
      </c>
      <c r="AN84" s="1113">
        <f t="shared" si="415"/>
        <v>0</v>
      </c>
      <c r="AO84" s="1227">
        <f t="shared" si="415"/>
        <v>0</v>
      </c>
      <c r="AP84" s="1112">
        <f t="shared" si="415"/>
        <v>0</v>
      </c>
      <c r="AQ84" s="1113">
        <f t="shared" si="416"/>
        <v>0</v>
      </c>
      <c r="AR84" s="1114">
        <f t="shared" si="416"/>
        <v>0</v>
      </c>
      <c r="AS84" s="1231">
        <f t="shared" si="416"/>
        <v>0</v>
      </c>
      <c r="AT84" s="1232">
        <f t="shared" si="417"/>
        <v>0</v>
      </c>
      <c r="AU84" s="1233">
        <f t="shared" si="417"/>
        <v>0</v>
      </c>
    </row>
    <row r="85" spans="1:47" s="1079" customFormat="1" ht="25.5">
      <c r="A85" s="1302"/>
      <c r="B85" s="1303"/>
      <c r="C85" s="1303" t="s">
        <v>63</v>
      </c>
      <c r="D85" s="1305"/>
      <c r="E85" s="1306"/>
      <c r="F85" s="1112">
        <f t="shared" si="419"/>
        <v>0</v>
      </c>
      <c r="G85" s="1305"/>
      <c r="H85" s="1306"/>
      <c r="I85" s="1112">
        <f t="shared" si="418"/>
        <v>0</v>
      </c>
      <c r="J85" s="1113">
        <f t="shared" si="405"/>
        <v>0</v>
      </c>
      <c r="K85" s="1227">
        <f t="shared" si="405"/>
        <v>0</v>
      </c>
      <c r="L85" s="1312">
        <f t="shared" si="405"/>
        <v>0</v>
      </c>
      <c r="M85" s="1305">
        <f t="shared" si="406"/>
        <v>0</v>
      </c>
      <c r="N85" s="1311">
        <f t="shared" si="406"/>
        <v>0</v>
      </c>
      <c r="O85" s="1321">
        <f t="shared" si="406"/>
        <v>0</v>
      </c>
      <c r="P85" s="1306">
        <f t="shared" si="407"/>
        <v>0</v>
      </c>
      <c r="Q85" s="1306">
        <f t="shared" si="407"/>
        <v>0</v>
      </c>
      <c r="R85" s="1321">
        <f t="shared" si="407"/>
        <v>0</v>
      </c>
      <c r="S85" s="1306">
        <f t="shared" si="408"/>
        <v>0</v>
      </c>
      <c r="T85" s="1311">
        <f t="shared" si="408"/>
        <v>0</v>
      </c>
      <c r="U85" s="1321">
        <f t="shared" si="408"/>
        <v>0</v>
      </c>
      <c r="V85" s="1306">
        <f t="shared" si="409"/>
        <v>0</v>
      </c>
      <c r="W85" s="1311">
        <f t="shared" si="409"/>
        <v>0</v>
      </c>
      <c r="X85" s="1321">
        <f t="shared" si="409"/>
        <v>0</v>
      </c>
      <c r="Y85" s="1306">
        <f t="shared" si="410"/>
        <v>0</v>
      </c>
      <c r="Z85" s="1311">
        <f t="shared" si="410"/>
        <v>0</v>
      </c>
      <c r="AA85" s="1321">
        <f t="shared" si="410"/>
        <v>0</v>
      </c>
      <c r="AB85" s="1306">
        <f t="shared" si="411"/>
        <v>0</v>
      </c>
      <c r="AC85" s="1311">
        <f t="shared" si="411"/>
        <v>0</v>
      </c>
      <c r="AD85" s="1321">
        <f t="shared" si="411"/>
        <v>0</v>
      </c>
      <c r="AE85" s="1306">
        <f t="shared" si="412"/>
        <v>0</v>
      </c>
      <c r="AF85" s="1311">
        <f t="shared" si="412"/>
        <v>0</v>
      </c>
      <c r="AG85" s="1321">
        <f t="shared" si="412"/>
        <v>0</v>
      </c>
      <c r="AH85" s="1306">
        <f t="shared" si="413"/>
        <v>0</v>
      </c>
      <c r="AI85" s="1311">
        <f t="shared" si="413"/>
        <v>0</v>
      </c>
      <c r="AJ85" s="1321">
        <f t="shared" si="413"/>
        <v>0</v>
      </c>
      <c r="AK85" s="1306">
        <f t="shared" si="414"/>
        <v>0</v>
      </c>
      <c r="AL85" s="1311">
        <f t="shared" si="414"/>
        <v>0</v>
      </c>
      <c r="AM85" s="1312">
        <f t="shared" si="414"/>
        <v>0</v>
      </c>
      <c r="AN85" s="1305">
        <f t="shared" si="415"/>
        <v>0</v>
      </c>
      <c r="AO85" s="1311">
        <f t="shared" si="415"/>
        <v>0</v>
      </c>
      <c r="AP85" s="1312">
        <f t="shared" si="415"/>
        <v>0</v>
      </c>
      <c r="AQ85" s="1305">
        <f t="shared" si="416"/>
        <v>0</v>
      </c>
      <c r="AR85" s="1306">
        <f t="shared" si="416"/>
        <v>0</v>
      </c>
      <c r="AS85" s="1313">
        <f t="shared" si="416"/>
        <v>0</v>
      </c>
      <c r="AT85" s="1314">
        <f t="shared" si="417"/>
        <v>0</v>
      </c>
      <c r="AU85" s="1315">
        <f t="shared" si="417"/>
        <v>0</v>
      </c>
    </row>
    <row r="86" spans="1:47" s="1079" customFormat="1" ht="25.5">
      <c r="A86" s="1302"/>
      <c r="B86" s="1303"/>
      <c r="C86" s="1303" t="s">
        <v>63</v>
      </c>
      <c r="D86" s="1305"/>
      <c r="E86" s="1306"/>
      <c r="F86" s="1112">
        <f t="shared" si="419"/>
        <v>0</v>
      </c>
      <c r="G86" s="1305"/>
      <c r="H86" s="1306"/>
      <c r="I86" s="1112">
        <f t="shared" si="418"/>
        <v>0</v>
      </c>
      <c r="J86" s="1113">
        <f t="shared" si="405"/>
        <v>0</v>
      </c>
      <c r="K86" s="1227">
        <f t="shared" si="405"/>
        <v>0</v>
      </c>
      <c r="L86" s="1312">
        <f t="shared" si="405"/>
        <v>0</v>
      </c>
      <c r="M86" s="1305">
        <f t="shared" si="406"/>
        <v>0</v>
      </c>
      <c r="N86" s="1311">
        <f t="shared" si="406"/>
        <v>0</v>
      </c>
      <c r="O86" s="1321">
        <f t="shared" si="406"/>
        <v>0</v>
      </c>
      <c r="P86" s="1306">
        <f t="shared" si="407"/>
        <v>0</v>
      </c>
      <c r="Q86" s="1306">
        <f t="shared" si="407"/>
        <v>0</v>
      </c>
      <c r="R86" s="1321">
        <f t="shared" si="407"/>
        <v>0</v>
      </c>
      <c r="S86" s="1306">
        <f t="shared" si="408"/>
        <v>0</v>
      </c>
      <c r="T86" s="1311">
        <f t="shared" si="408"/>
        <v>0</v>
      </c>
      <c r="U86" s="1321">
        <f t="shared" si="408"/>
        <v>0</v>
      </c>
      <c r="V86" s="1306">
        <f t="shared" si="409"/>
        <v>0</v>
      </c>
      <c r="W86" s="1311">
        <f t="shared" si="409"/>
        <v>0</v>
      </c>
      <c r="X86" s="1321">
        <f t="shared" si="409"/>
        <v>0</v>
      </c>
      <c r="Y86" s="1306">
        <f t="shared" si="410"/>
        <v>0</v>
      </c>
      <c r="Z86" s="1311">
        <f t="shared" si="410"/>
        <v>0</v>
      </c>
      <c r="AA86" s="1321">
        <f t="shared" si="410"/>
        <v>0</v>
      </c>
      <c r="AB86" s="1306">
        <f t="shared" si="411"/>
        <v>0</v>
      </c>
      <c r="AC86" s="1311">
        <f t="shared" si="411"/>
        <v>0</v>
      </c>
      <c r="AD86" s="1321">
        <f t="shared" si="411"/>
        <v>0</v>
      </c>
      <c r="AE86" s="1306">
        <f t="shared" si="412"/>
        <v>0</v>
      </c>
      <c r="AF86" s="1311">
        <f t="shared" si="412"/>
        <v>0</v>
      </c>
      <c r="AG86" s="1321">
        <f t="shared" si="412"/>
        <v>0</v>
      </c>
      <c r="AH86" s="1306">
        <f t="shared" si="413"/>
        <v>0</v>
      </c>
      <c r="AI86" s="1311">
        <f t="shared" si="413"/>
        <v>0</v>
      </c>
      <c r="AJ86" s="1321">
        <f t="shared" si="413"/>
        <v>0</v>
      </c>
      <c r="AK86" s="1306">
        <f t="shared" si="414"/>
        <v>0</v>
      </c>
      <c r="AL86" s="1311">
        <f t="shared" si="414"/>
        <v>0</v>
      </c>
      <c r="AM86" s="1312">
        <f t="shared" si="414"/>
        <v>0</v>
      </c>
      <c r="AN86" s="1305">
        <f t="shared" si="415"/>
        <v>0</v>
      </c>
      <c r="AO86" s="1311">
        <f t="shared" si="415"/>
        <v>0</v>
      </c>
      <c r="AP86" s="1312">
        <f t="shared" si="415"/>
        <v>0</v>
      </c>
      <c r="AQ86" s="1305">
        <f t="shared" si="416"/>
        <v>0</v>
      </c>
      <c r="AR86" s="1306">
        <f t="shared" si="416"/>
        <v>0</v>
      </c>
      <c r="AS86" s="1313">
        <f t="shared" si="416"/>
        <v>0</v>
      </c>
      <c r="AT86" s="1314">
        <f t="shared" si="417"/>
        <v>0</v>
      </c>
      <c r="AU86" s="1315">
        <f t="shared" si="417"/>
        <v>0</v>
      </c>
    </row>
    <row r="87" spans="1:47">
      <c r="A87" s="1240" t="s">
        <v>118</v>
      </c>
      <c r="B87" s="1215" t="s">
        <v>119</v>
      </c>
      <c r="C87" s="1215" t="s">
        <v>63</v>
      </c>
      <c r="D87" s="1113"/>
      <c r="E87" s="1114"/>
      <c r="F87" s="1112">
        <v>0</v>
      </c>
      <c r="G87" s="1113">
        <v>0</v>
      </c>
      <c r="H87" s="1114">
        <v>0</v>
      </c>
      <c r="I87" s="1112">
        <f t="shared" si="418"/>
        <v>0</v>
      </c>
      <c r="J87" s="1113">
        <f t="shared" si="405"/>
        <v>0</v>
      </c>
      <c r="K87" s="1227">
        <f t="shared" si="405"/>
        <v>0</v>
      </c>
      <c r="L87" s="1112">
        <f t="shared" si="405"/>
        <v>0</v>
      </c>
      <c r="M87" s="1113">
        <f t="shared" si="406"/>
        <v>0</v>
      </c>
      <c r="N87" s="1227">
        <f t="shared" si="406"/>
        <v>0</v>
      </c>
      <c r="O87" s="1212">
        <f t="shared" si="406"/>
        <v>0</v>
      </c>
      <c r="P87" s="1114">
        <f t="shared" si="407"/>
        <v>0</v>
      </c>
      <c r="Q87" s="1114">
        <f t="shared" si="407"/>
        <v>0</v>
      </c>
      <c r="R87" s="1212">
        <f t="shared" si="407"/>
        <v>0</v>
      </c>
      <c r="S87" s="1114">
        <f t="shared" si="408"/>
        <v>0</v>
      </c>
      <c r="T87" s="1227">
        <f t="shared" si="408"/>
        <v>0</v>
      </c>
      <c r="U87" s="1212">
        <f t="shared" si="408"/>
        <v>0</v>
      </c>
      <c r="V87" s="1114">
        <f t="shared" si="409"/>
        <v>0</v>
      </c>
      <c r="W87" s="1227">
        <f t="shared" si="409"/>
        <v>0</v>
      </c>
      <c r="X87" s="1212">
        <f t="shared" si="409"/>
        <v>0</v>
      </c>
      <c r="Y87" s="1114">
        <f t="shared" si="410"/>
        <v>0</v>
      </c>
      <c r="Z87" s="1227">
        <f t="shared" si="410"/>
        <v>0</v>
      </c>
      <c r="AA87" s="1212">
        <f t="shared" si="410"/>
        <v>0</v>
      </c>
      <c r="AB87" s="1114">
        <f t="shared" si="411"/>
        <v>0</v>
      </c>
      <c r="AC87" s="1227">
        <f t="shared" si="411"/>
        <v>0</v>
      </c>
      <c r="AD87" s="1212">
        <f t="shared" si="411"/>
        <v>0</v>
      </c>
      <c r="AE87" s="1114">
        <f t="shared" si="412"/>
        <v>0</v>
      </c>
      <c r="AF87" s="1227">
        <f t="shared" si="412"/>
        <v>0</v>
      </c>
      <c r="AG87" s="1212">
        <f t="shared" si="412"/>
        <v>0</v>
      </c>
      <c r="AH87" s="1114">
        <f t="shared" si="413"/>
        <v>0</v>
      </c>
      <c r="AI87" s="1227">
        <f t="shared" si="413"/>
        <v>0</v>
      </c>
      <c r="AJ87" s="1212">
        <f t="shared" si="413"/>
        <v>0</v>
      </c>
      <c r="AK87" s="1114">
        <f t="shared" si="414"/>
        <v>0</v>
      </c>
      <c r="AL87" s="1227">
        <f t="shared" si="414"/>
        <v>0</v>
      </c>
      <c r="AM87" s="1112">
        <f t="shared" si="414"/>
        <v>0</v>
      </c>
      <c r="AN87" s="1113">
        <f t="shared" si="415"/>
        <v>0</v>
      </c>
      <c r="AO87" s="1227">
        <f t="shared" si="415"/>
        <v>0</v>
      </c>
      <c r="AP87" s="1112">
        <f t="shared" si="415"/>
        <v>0</v>
      </c>
      <c r="AQ87" s="1113">
        <f t="shared" si="416"/>
        <v>0</v>
      </c>
      <c r="AR87" s="1114">
        <f t="shared" si="416"/>
        <v>0</v>
      </c>
      <c r="AS87" s="1231">
        <f t="shared" si="416"/>
        <v>0</v>
      </c>
      <c r="AT87" s="1232">
        <f t="shared" si="417"/>
        <v>0</v>
      </c>
      <c r="AU87" s="1233">
        <f t="shared" si="417"/>
        <v>0</v>
      </c>
    </row>
    <row r="88" spans="1:47">
      <c r="A88" s="1240" t="s">
        <v>120</v>
      </c>
      <c r="B88" s="1215" t="s">
        <v>121</v>
      </c>
      <c r="C88" s="1215" t="s">
        <v>63</v>
      </c>
      <c r="D88" s="1113">
        <v>0</v>
      </c>
      <c r="E88" s="1114">
        <f>D88/1.2</f>
        <v>0</v>
      </c>
      <c r="F88" s="1112">
        <v>0</v>
      </c>
      <c r="G88" s="1113">
        <v>0</v>
      </c>
      <c r="H88" s="1113">
        <v>0</v>
      </c>
      <c r="I88" s="1112">
        <f t="shared" si="418"/>
        <v>0</v>
      </c>
      <c r="J88" s="1113">
        <f t="shared" si="405"/>
        <v>0</v>
      </c>
      <c r="K88" s="1227">
        <f t="shared" si="405"/>
        <v>0</v>
      </c>
      <c r="L88" s="1112">
        <f t="shared" si="405"/>
        <v>0</v>
      </c>
      <c r="M88" s="1113">
        <f t="shared" si="406"/>
        <v>0</v>
      </c>
      <c r="N88" s="1227">
        <f t="shared" si="406"/>
        <v>0</v>
      </c>
      <c r="O88" s="1212">
        <f t="shared" si="406"/>
        <v>0</v>
      </c>
      <c r="P88" s="1114">
        <f t="shared" si="407"/>
        <v>0</v>
      </c>
      <c r="Q88" s="1114">
        <f t="shared" si="407"/>
        <v>0</v>
      </c>
      <c r="R88" s="1212">
        <f t="shared" si="407"/>
        <v>0</v>
      </c>
      <c r="S88" s="1114">
        <f t="shared" si="408"/>
        <v>0</v>
      </c>
      <c r="T88" s="1227">
        <f t="shared" si="408"/>
        <v>0</v>
      </c>
      <c r="U88" s="1212">
        <f t="shared" si="408"/>
        <v>0</v>
      </c>
      <c r="V88" s="1114">
        <f t="shared" si="409"/>
        <v>0</v>
      </c>
      <c r="W88" s="1227">
        <f t="shared" si="409"/>
        <v>0</v>
      </c>
      <c r="X88" s="1212">
        <f t="shared" si="409"/>
        <v>0</v>
      </c>
      <c r="Y88" s="1114">
        <f t="shared" si="410"/>
        <v>0</v>
      </c>
      <c r="Z88" s="1227">
        <f t="shared" si="410"/>
        <v>0</v>
      </c>
      <c r="AA88" s="1212">
        <f t="shared" si="410"/>
        <v>0</v>
      </c>
      <c r="AB88" s="1114">
        <f t="shared" si="411"/>
        <v>0</v>
      </c>
      <c r="AC88" s="1227">
        <f t="shared" si="411"/>
        <v>0</v>
      </c>
      <c r="AD88" s="1212">
        <f t="shared" si="411"/>
        <v>0</v>
      </c>
      <c r="AE88" s="1114">
        <f t="shared" si="412"/>
        <v>0</v>
      </c>
      <c r="AF88" s="1227">
        <f t="shared" si="412"/>
        <v>0</v>
      </c>
      <c r="AG88" s="1212">
        <f t="shared" si="412"/>
        <v>0</v>
      </c>
      <c r="AH88" s="1114">
        <f t="shared" si="413"/>
        <v>0</v>
      </c>
      <c r="AI88" s="1227">
        <f t="shared" si="413"/>
        <v>0</v>
      </c>
      <c r="AJ88" s="1212">
        <f t="shared" si="413"/>
        <v>0</v>
      </c>
      <c r="AK88" s="1114">
        <f t="shared" si="414"/>
        <v>0</v>
      </c>
      <c r="AL88" s="1227">
        <f t="shared" si="414"/>
        <v>0</v>
      </c>
      <c r="AM88" s="1112">
        <f t="shared" si="414"/>
        <v>0</v>
      </c>
      <c r="AN88" s="1113">
        <f t="shared" si="415"/>
        <v>0</v>
      </c>
      <c r="AO88" s="1227">
        <f t="shared" si="415"/>
        <v>0</v>
      </c>
      <c r="AP88" s="1112">
        <f t="shared" si="415"/>
        <v>0</v>
      </c>
      <c r="AQ88" s="1113">
        <f t="shared" si="416"/>
        <v>0</v>
      </c>
      <c r="AR88" s="1114">
        <f t="shared" si="416"/>
        <v>0</v>
      </c>
      <c r="AS88" s="1231">
        <f t="shared" si="416"/>
        <v>0</v>
      </c>
      <c r="AT88" s="1232">
        <f t="shared" si="417"/>
        <v>0</v>
      </c>
      <c r="AU88" s="1233">
        <f t="shared" si="417"/>
        <v>0</v>
      </c>
    </row>
    <row r="89" spans="1:47">
      <c r="A89" s="1240" t="s">
        <v>122</v>
      </c>
      <c r="B89" s="1215" t="s">
        <v>123</v>
      </c>
      <c r="C89" s="1215" t="s">
        <v>63</v>
      </c>
      <c r="D89" s="1113">
        <f>D90+D93</f>
        <v>2323.3500000000004</v>
      </c>
      <c r="E89" s="1114">
        <f>E90+E93</f>
        <v>2319.8495000000003</v>
      </c>
      <c r="F89" s="1112">
        <v>134.18216100993052</v>
      </c>
      <c r="G89" s="1113">
        <v>134.18216100993052</v>
      </c>
      <c r="H89" s="1113">
        <v>0</v>
      </c>
      <c r="I89" s="1112">
        <v>557.86288651617178</v>
      </c>
      <c r="J89" s="1113">
        <v>557.86288651617178</v>
      </c>
      <c r="K89" s="1227">
        <f t="shared" si="405"/>
        <v>0</v>
      </c>
      <c r="L89" s="1112">
        <f t="shared" si="405"/>
        <v>613.64917516778905</v>
      </c>
      <c r="M89" s="1113">
        <f t="shared" si="406"/>
        <v>613.64917516778905</v>
      </c>
      <c r="N89" s="1227">
        <f t="shared" si="406"/>
        <v>0</v>
      </c>
      <c r="O89" s="1212">
        <f t="shared" si="406"/>
        <v>675.01409268456803</v>
      </c>
      <c r="P89" s="1114">
        <f t="shared" si="407"/>
        <v>675.01409268456803</v>
      </c>
      <c r="Q89" s="1114">
        <f t="shared" si="407"/>
        <v>0</v>
      </c>
      <c r="R89" s="1212">
        <f t="shared" si="407"/>
        <v>742.51550195302491</v>
      </c>
      <c r="S89" s="1114">
        <f t="shared" si="408"/>
        <v>742.51550195302491</v>
      </c>
      <c r="T89" s="1227">
        <f t="shared" si="408"/>
        <v>0</v>
      </c>
      <c r="U89" s="1212">
        <f t="shared" si="408"/>
        <v>816.76705214832748</v>
      </c>
      <c r="V89" s="1114">
        <f t="shared" si="409"/>
        <v>816.76705214832748</v>
      </c>
      <c r="W89" s="1227">
        <f t="shared" si="409"/>
        <v>0</v>
      </c>
      <c r="X89" s="1212">
        <f t="shared" si="409"/>
        <v>898.44375736316033</v>
      </c>
      <c r="Y89" s="1114">
        <f t="shared" si="410"/>
        <v>898.44375736316033</v>
      </c>
      <c r="Z89" s="1227">
        <f t="shared" si="410"/>
        <v>0</v>
      </c>
      <c r="AA89" s="1212">
        <f t="shared" si="410"/>
        <v>988.28813309947645</v>
      </c>
      <c r="AB89" s="1114">
        <f t="shared" si="411"/>
        <v>988.28813309947645</v>
      </c>
      <c r="AC89" s="1227">
        <f t="shared" si="411"/>
        <v>0</v>
      </c>
      <c r="AD89" s="1212">
        <f t="shared" si="411"/>
        <v>1087.1169464094241</v>
      </c>
      <c r="AE89" s="1114">
        <f t="shared" si="412"/>
        <v>1087.1169464094241</v>
      </c>
      <c r="AF89" s="1227">
        <f t="shared" si="412"/>
        <v>0</v>
      </c>
      <c r="AG89" s="1212">
        <f t="shared" si="412"/>
        <v>1195.8286410503667</v>
      </c>
      <c r="AH89" s="1114">
        <f t="shared" si="413"/>
        <v>1195.8286410503667</v>
      </c>
      <c r="AI89" s="1227">
        <f t="shared" si="413"/>
        <v>0</v>
      </c>
      <c r="AJ89" s="1212">
        <f t="shared" si="413"/>
        <v>1315.4115051554036</v>
      </c>
      <c r="AK89" s="1114">
        <f t="shared" si="414"/>
        <v>1315.4115051554036</v>
      </c>
      <c r="AL89" s="1227">
        <f t="shared" si="414"/>
        <v>0</v>
      </c>
      <c r="AM89" s="1112">
        <f t="shared" si="414"/>
        <v>1446.9526556709441</v>
      </c>
      <c r="AN89" s="1113">
        <f t="shared" si="415"/>
        <v>1446.9526556709441</v>
      </c>
      <c r="AO89" s="1227">
        <f t="shared" si="415"/>
        <v>0</v>
      </c>
      <c r="AP89" s="1112">
        <f t="shared" si="415"/>
        <v>1591.6479212380386</v>
      </c>
      <c r="AQ89" s="1113">
        <f t="shared" si="416"/>
        <v>1591.6479212380386</v>
      </c>
      <c r="AR89" s="1114">
        <f t="shared" si="416"/>
        <v>0</v>
      </c>
      <c r="AS89" s="1231">
        <f t="shared" si="416"/>
        <v>1750.8127133618427</v>
      </c>
      <c r="AT89" s="1232">
        <f t="shared" si="417"/>
        <v>1750.8127133618427</v>
      </c>
      <c r="AU89" s="1233">
        <f t="shared" si="417"/>
        <v>0</v>
      </c>
    </row>
    <row r="90" spans="1:47">
      <c r="A90" s="1240"/>
      <c r="B90" s="1215" t="s">
        <v>599</v>
      </c>
      <c r="C90" s="1215" t="s">
        <v>63</v>
      </c>
      <c r="D90" s="1113">
        <v>2302.3470000000002</v>
      </c>
      <c r="E90" s="1114">
        <f>D90</f>
        <v>2302.3470000000002</v>
      </c>
      <c r="F90" s="1112" t="e">
        <f>#REF!*1.2*F143</f>
        <v>#REF!</v>
      </c>
      <c r="G90" s="1113"/>
      <c r="H90" s="1114"/>
      <c r="I90" s="1112" t="e">
        <f>F90*I143*I74/F74</f>
        <v>#REF!</v>
      </c>
      <c r="J90" s="1113"/>
      <c r="K90" s="1227"/>
      <c r="L90" s="1112" t="e">
        <f>I90*L143</f>
        <v>#REF!</v>
      </c>
      <c r="M90" s="1113"/>
      <c r="N90" s="1227"/>
      <c r="O90" s="1212" t="e">
        <f>L90*O143</f>
        <v>#REF!</v>
      </c>
      <c r="P90" s="1114"/>
      <c r="Q90" s="1114"/>
      <c r="R90" s="1212" t="e">
        <f>O90*R143</f>
        <v>#REF!</v>
      </c>
      <c r="S90" s="1114"/>
      <c r="T90" s="1227"/>
      <c r="U90" s="1212" t="e">
        <f>R90*U143</f>
        <v>#REF!</v>
      </c>
      <c r="V90" s="1114"/>
      <c r="W90" s="1227"/>
      <c r="X90" s="1212" t="e">
        <f>U90*X143</f>
        <v>#REF!</v>
      </c>
      <c r="Y90" s="1114"/>
      <c r="Z90" s="1227"/>
      <c r="AA90" s="1212" t="e">
        <f>X90*AA143</f>
        <v>#REF!</v>
      </c>
      <c r="AB90" s="1114"/>
      <c r="AC90" s="1227"/>
      <c r="AD90" s="1212" t="e">
        <f>AA90*AD143</f>
        <v>#REF!</v>
      </c>
      <c r="AE90" s="1114"/>
      <c r="AF90" s="1227"/>
      <c r="AG90" s="1212" t="e">
        <f>AD90*AG143</f>
        <v>#REF!</v>
      </c>
      <c r="AH90" s="1114"/>
      <c r="AI90" s="1227"/>
      <c r="AJ90" s="1212" t="e">
        <f>AG90*AJ143</f>
        <v>#REF!</v>
      </c>
      <c r="AK90" s="1114"/>
      <c r="AL90" s="1227"/>
      <c r="AM90" s="1112" t="e">
        <f>AJ90*AM143</f>
        <v>#REF!</v>
      </c>
      <c r="AN90" s="1113"/>
      <c r="AO90" s="1227"/>
      <c r="AP90" s="1112" t="e">
        <f>AM90*AP143</f>
        <v>#REF!</v>
      </c>
      <c r="AQ90" s="1113"/>
      <c r="AR90" s="1114"/>
      <c r="AS90" s="1231" t="e">
        <f>AP90*AS143</f>
        <v>#REF!</v>
      </c>
      <c r="AT90" s="1232"/>
      <c r="AU90" s="1233"/>
    </row>
    <row r="91" spans="1:47" s="1079" customFormat="1">
      <c r="A91" s="1302"/>
      <c r="B91" s="1303" t="s">
        <v>103</v>
      </c>
      <c r="C91" s="1303"/>
      <c r="D91" s="1305"/>
      <c r="E91" s="1306"/>
      <c r="F91" s="1112" t="e">
        <f>#REF!*1.2*F141</f>
        <v>#REF!</v>
      </c>
      <c r="G91" s="1113"/>
      <c r="H91" s="1114"/>
      <c r="I91" s="1335"/>
      <c r="J91" s="1336"/>
      <c r="K91" s="1337"/>
      <c r="L91" s="1335"/>
      <c r="M91" s="1336"/>
      <c r="N91" s="1337"/>
      <c r="O91" s="1338"/>
      <c r="P91" s="1339"/>
      <c r="Q91" s="1339"/>
      <c r="R91" s="1338"/>
      <c r="S91" s="1339"/>
      <c r="T91" s="1337"/>
      <c r="U91" s="1338"/>
      <c r="V91" s="1339"/>
      <c r="W91" s="1337"/>
      <c r="X91" s="1338"/>
      <c r="Y91" s="1339"/>
      <c r="Z91" s="1337"/>
      <c r="AA91" s="1338"/>
      <c r="AB91" s="1339"/>
      <c r="AC91" s="1337"/>
      <c r="AD91" s="1338"/>
      <c r="AE91" s="1339"/>
      <c r="AF91" s="1337"/>
      <c r="AG91" s="1338"/>
      <c r="AH91" s="1339"/>
      <c r="AI91" s="1337"/>
      <c r="AJ91" s="1338"/>
      <c r="AK91" s="1339"/>
      <c r="AL91" s="1337"/>
      <c r="AM91" s="1335"/>
      <c r="AN91" s="1336"/>
      <c r="AO91" s="1337"/>
      <c r="AP91" s="1335"/>
      <c r="AQ91" s="1336"/>
      <c r="AR91" s="1339"/>
      <c r="AS91" s="1340"/>
      <c r="AT91" s="1341"/>
      <c r="AU91" s="1342"/>
    </row>
    <row r="92" spans="1:47" s="1079" customFormat="1">
      <c r="A92" s="1302"/>
      <c r="B92" s="1303" t="s">
        <v>105</v>
      </c>
      <c r="C92" s="1303"/>
      <c r="D92" s="1305"/>
      <c r="E92" s="1306"/>
      <c r="F92" s="1112" t="e">
        <f>#REF!*1.2*F142</f>
        <v>#REF!</v>
      </c>
      <c r="G92" s="1113"/>
      <c r="H92" s="1114"/>
      <c r="I92" s="1312"/>
      <c r="J92" s="1305"/>
      <c r="K92" s="1311"/>
      <c r="L92" s="1312"/>
      <c r="M92" s="1305"/>
      <c r="N92" s="1311"/>
      <c r="O92" s="1321"/>
      <c r="P92" s="1306"/>
      <c r="Q92" s="1306"/>
      <c r="R92" s="1321"/>
      <c r="S92" s="1306"/>
      <c r="T92" s="1311"/>
      <c r="U92" s="1321"/>
      <c r="V92" s="1306"/>
      <c r="W92" s="1311"/>
      <c r="X92" s="1321"/>
      <c r="Y92" s="1306"/>
      <c r="Z92" s="1311"/>
      <c r="AA92" s="1321"/>
      <c r="AB92" s="1306"/>
      <c r="AC92" s="1311"/>
      <c r="AD92" s="1321"/>
      <c r="AE92" s="1306"/>
      <c r="AF92" s="1311"/>
      <c r="AG92" s="1321"/>
      <c r="AH92" s="1306"/>
      <c r="AI92" s="1311"/>
      <c r="AJ92" s="1321"/>
      <c r="AK92" s="1306"/>
      <c r="AL92" s="1311"/>
      <c r="AM92" s="1312"/>
      <c r="AN92" s="1305"/>
      <c r="AO92" s="1311"/>
      <c r="AP92" s="1321"/>
      <c r="AQ92" s="1343"/>
      <c r="AR92" s="1343"/>
      <c r="AS92" s="1313"/>
      <c r="AT92" s="1314"/>
      <c r="AU92" s="1315"/>
    </row>
    <row r="93" spans="1:47" ht="25.5">
      <c r="A93" s="1240"/>
      <c r="B93" s="1215" t="s">
        <v>125</v>
      </c>
      <c r="C93" s="1215" t="s">
        <v>63</v>
      </c>
      <c r="D93" s="1113">
        <f>21.003</f>
        <v>21.003</v>
      </c>
      <c r="E93" s="1114">
        <f>D93/1.2</f>
        <v>17.502500000000001</v>
      </c>
      <c r="F93" s="1112" t="e">
        <f>#REF!*1.2*F143</f>
        <v>#REF!</v>
      </c>
      <c r="G93" s="1113"/>
      <c r="H93" s="1114"/>
      <c r="I93" s="1112" t="e">
        <f>F93*I143</f>
        <v>#REF!</v>
      </c>
      <c r="J93" s="1113"/>
      <c r="K93" s="1227"/>
      <c r="L93" s="1112" t="e">
        <f>I93*L143</f>
        <v>#REF!</v>
      </c>
      <c r="M93" s="1113"/>
      <c r="N93" s="1227"/>
      <c r="O93" s="1212" t="e">
        <f>L93*O143</f>
        <v>#REF!</v>
      </c>
      <c r="P93" s="1114"/>
      <c r="Q93" s="1114"/>
      <c r="R93" s="1212" t="e">
        <f>O93*R143</f>
        <v>#REF!</v>
      </c>
      <c r="S93" s="1114"/>
      <c r="T93" s="1227"/>
      <c r="U93" s="1212" t="e">
        <f>R93*U143</f>
        <v>#REF!</v>
      </c>
      <c r="V93" s="1114"/>
      <c r="W93" s="1227"/>
      <c r="X93" s="1212" t="e">
        <f>U93*X143</f>
        <v>#REF!</v>
      </c>
      <c r="Y93" s="1114"/>
      <c r="Z93" s="1227"/>
      <c r="AA93" s="1212" t="e">
        <f>X93*AA143</f>
        <v>#REF!</v>
      </c>
      <c r="AB93" s="1114"/>
      <c r="AC93" s="1227"/>
      <c r="AD93" s="1212" t="e">
        <f>AA93*AD143</f>
        <v>#REF!</v>
      </c>
      <c r="AE93" s="1114"/>
      <c r="AF93" s="1227"/>
      <c r="AG93" s="1212" t="e">
        <f>AD93*AG143</f>
        <v>#REF!</v>
      </c>
      <c r="AH93" s="1114"/>
      <c r="AI93" s="1227"/>
      <c r="AJ93" s="1212" t="e">
        <f>AG93*AJ143</f>
        <v>#REF!</v>
      </c>
      <c r="AK93" s="1114"/>
      <c r="AL93" s="1227"/>
      <c r="AM93" s="1112" t="e">
        <f>AJ93*AM143</f>
        <v>#REF!</v>
      </c>
      <c r="AN93" s="1113"/>
      <c r="AO93" s="1227"/>
      <c r="AP93" s="1212" t="e">
        <f>AM93*AP143</f>
        <v>#REF!</v>
      </c>
      <c r="AQ93" s="1228"/>
      <c r="AR93" s="1228"/>
      <c r="AS93" s="1231" t="e">
        <f>AP93*AS143</f>
        <v>#REF!</v>
      </c>
      <c r="AT93" s="1232"/>
      <c r="AU93" s="1233"/>
    </row>
    <row r="94" spans="1:47">
      <c r="A94" s="1240"/>
      <c r="B94" s="1344"/>
      <c r="C94" s="1344"/>
      <c r="D94" s="1345"/>
      <c r="E94" s="1346"/>
      <c r="F94" s="1347"/>
      <c r="G94" s="1345"/>
      <c r="H94" s="1346"/>
      <c r="I94" s="1347"/>
      <c r="J94" s="1345"/>
      <c r="K94" s="1348"/>
      <c r="L94" s="1347"/>
      <c r="M94" s="1345"/>
      <c r="N94" s="1348"/>
      <c r="O94" s="1349"/>
      <c r="P94" s="1346"/>
      <c r="Q94" s="1346"/>
      <c r="R94" s="1349"/>
      <c r="S94" s="1346"/>
      <c r="T94" s="1348"/>
      <c r="U94" s="1349"/>
      <c r="V94" s="1346"/>
      <c r="W94" s="1348"/>
      <c r="X94" s="1349"/>
      <c r="Y94" s="1346"/>
      <c r="Z94" s="1348"/>
      <c r="AA94" s="1349"/>
      <c r="AB94" s="1346"/>
      <c r="AC94" s="1348"/>
      <c r="AD94" s="1349"/>
      <c r="AE94" s="1346"/>
      <c r="AF94" s="1348"/>
      <c r="AG94" s="1349"/>
      <c r="AH94" s="1346"/>
      <c r="AI94" s="1348"/>
      <c r="AJ94" s="1349"/>
      <c r="AK94" s="1346"/>
      <c r="AL94" s="1348"/>
      <c r="AM94" s="1347"/>
      <c r="AN94" s="1345"/>
      <c r="AO94" s="1348"/>
      <c r="AP94" s="1349"/>
      <c r="AQ94" s="1350"/>
      <c r="AR94" s="1350"/>
      <c r="AS94" s="1231"/>
      <c r="AT94" s="1232"/>
      <c r="AU94" s="1233"/>
    </row>
    <row r="95" spans="1:47" s="1074" customFormat="1" ht="27" customHeight="1">
      <c r="A95" s="1299" t="s">
        <v>30</v>
      </c>
      <c r="B95" s="1235" t="s">
        <v>126</v>
      </c>
      <c r="C95" s="1235" t="s">
        <v>63</v>
      </c>
      <c r="D95" s="1256">
        <f t="shared" ref="D95:E95" si="420">SUM(D96:D100)</f>
        <v>563.7225279999999</v>
      </c>
      <c r="E95" s="1236">
        <f t="shared" si="420"/>
        <v>563.7225279999999</v>
      </c>
      <c r="F95" s="1253">
        <f>SUM(F96:F101)</f>
        <v>1576.2174743072462</v>
      </c>
      <c r="G95" s="1256">
        <f t="shared" ref="G95:H95" si="421">SUM(G96:G101)</f>
        <v>1340.4807413691426</v>
      </c>
      <c r="H95" s="1258">
        <f t="shared" si="421"/>
        <v>235.73673293810359</v>
      </c>
      <c r="I95" s="1234">
        <f t="shared" ref="I95:AU95" si="422">SUM(I96:I100)</f>
        <v>2176.1127061803431</v>
      </c>
      <c r="J95" s="1256">
        <f t="shared" si="422"/>
        <v>1886.7243469803429</v>
      </c>
      <c r="K95" s="1257">
        <f t="shared" si="422"/>
        <v>289.38835920000002</v>
      </c>
      <c r="L95" s="1234">
        <f t="shared" si="422"/>
        <v>4311.7685988012381</v>
      </c>
      <c r="M95" s="1256">
        <f t="shared" si="422"/>
        <v>2513.9586977798058</v>
      </c>
      <c r="N95" s="1257">
        <f t="shared" si="422"/>
        <v>1797.8099010214328</v>
      </c>
      <c r="O95" s="1234">
        <f t="shared" si="422"/>
        <v>6069.505609807693</v>
      </c>
      <c r="P95" s="1256">
        <f t="shared" si="422"/>
        <v>4257.6336436470592</v>
      </c>
      <c r="Q95" s="1236">
        <f t="shared" si="422"/>
        <v>1811.8719661606328</v>
      </c>
      <c r="R95" s="1234">
        <f t="shared" si="422"/>
        <v>6160.2927884126875</v>
      </c>
      <c r="S95" s="1256">
        <f t="shared" si="422"/>
        <v>4333.7962745072864</v>
      </c>
      <c r="T95" s="1257">
        <f t="shared" si="422"/>
        <v>1826.4965139054007</v>
      </c>
      <c r="U95" s="1234">
        <f t="shared" si="422"/>
        <v>6254.7114541618821</v>
      </c>
      <c r="V95" s="1258">
        <f t="shared" si="422"/>
        <v>4413.0054106019215</v>
      </c>
      <c r="W95" s="1259">
        <f t="shared" si="422"/>
        <v>1841.7060435599594</v>
      </c>
      <c r="X95" s="1234">
        <f t="shared" si="422"/>
        <v>6352.9068665410432</v>
      </c>
      <c r="Y95" s="1258">
        <f t="shared" si="422"/>
        <v>4495.3829121403433</v>
      </c>
      <c r="Z95" s="1259">
        <f t="shared" si="422"/>
        <v>1857.5239544007004</v>
      </c>
      <c r="AA95" s="1234">
        <f t="shared" si="422"/>
        <v>6455.0300954153727</v>
      </c>
      <c r="AB95" s="1256">
        <f t="shared" si="422"/>
        <v>4581.0555137403007</v>
      </c>
      <c r="AC95" s="1257">
        <f t="shared" si="422"/>
        <v>1873.9745816750712</v>
      </c>
      <c r="AD95" s="1234">
        <f t="shared" si="422"/>
        <v>6561.2382534446742</v>
      </c>
      <c r="AE95" s="1256">
        <f t="shared" si="422"/>
        <v>4670.1550194042575</v>
      </c>
      <c r="AF95" s="1257">
        <f t="shared" si="422"/>
        <v>1891.0832340404168</v>
      </c>
      <c r="AG95" s="1234">
        <f t="shared" si="422"/>
        <v>6671.6947377951492</v>
      </c>
      <c r="AH95" s="1236">
        <f t="shared" si="422"/>
        <v>4762.818505294772</v>
      </c>
      <c r="AI95" s="1257">
        <f t="shared" si="422"/>
        <v>1908.8762325003763</v>
      </c>
      <c r="AJ95" s="1253">
        <f t="shared" si="422"/>
        <v>6772.6371386624987</v>
      </c>
      <c r="AK95" s="1236">
        <f t="shared" si="422"/>
        <v>4845.2561877637645</v>
      </c>
      <c r="AL95" s="1257">
        <f t="shared" si="422"/>
        <v>1927.380950898734</v>
      </c>
      <c r="AM95" s="1234">
        <f t="shared" si="422"/>
        <v>6892.1068721359716</v>
      </c>
      <c r="AN95" s="1351">
        <f t="shared" si="422"/>
        <v>4945.4810141029448</v>
      </c>
      <c r="AO95" s="1352">
        <f t="shared" si="422"/>
        <v>1946.6258580330259</v>
      </c>
      <c r="AP95" s="1353">
        <f t="shared" si="422"/>
        <v>5013.2832400858879</v>
      </c>
      <c r="AQ95" s="1354">
        <f t="shared" si="422"/>
        <v>4492.9009511746299</v>
      </c>
      <c r="AR95" s="1355">
        <f t="shared" si="422"/>
        <v>520.38228891125721</v>
      </c>
      <c r="AS95" s="1260">
        <f t="shared" si="422"/>
        <v>40207.198075104447</v>
      </c>
      <c r="AT95" s="1261">
        <f t="shared" si="422"/>
        <v>25091.037769222421</v>
      </c>
      <c r="AU95" s="1262">
        <f t="shared" si="422"/>
        <v>15003.780305882032</v>
      </c>
    </row>
    <row r="96" spans="1:47">
      <c r="A96" s="1240" t="s">
        <v>127</v>
      </c>
      <c r="B96" s="1215" t="s">
        <v>128</v>
      </c>
      <c r="C96" s="1215" t="s">
        <v>63</v>
      </c>
      <c r="D96" s="1113"/>
      <c r="E96" s="1114"/>
      <c r="F96" s="1112">
        <v>13.932342857142856</v>
      </c>
      <c r="G96" s="1113">
        <v>13.932342857142856</v>
      </c>
      <c r="H96" s="1114"/>
      <c r="I96" s="1112">
        <v>13.932342857142856</v>
      </c>
      <c r="J96" s="1113">
        <v>13.932342857142856</v>
      </c>
      <c r="K96" s="1227"/>
      <c r="L96" s="1112">
        <f>I96</f>
        <v>13.932342857142856</v>
      </c>
      <c r="M96" s="1113">
        <f>J96</f>
        <v>13.932342857142856</v>
      </c>
      <c r="N96" s="1227"/>
      <c r="O96" s="1112">
        <f>L96</f>
        <v>13.932342857142856</v>
      </c>
      <c r="P96" s="1113">
        <f>M96</f>
        <v>13.932342857142856</v>
      </c>
      <c r="Q96" s="1114"/>
      <c r="R96" s="1112">
        <f>O96</f>
        <v>13.932342857142856</v>
      </c>
      <c r="S96" s="1113">
        <f>P96</f>
        <v>13.932342857142856</v>
      </c>
      <c r="T96" s="1227"/>
      <c r="U96" s="1112">
        <f>R96</f>
        <v>13.932342857142856</v>
      </c>
      <c r="V96" s="1113">
        <f>S96</f>
        <v>13.932342857142856</v>
      </c>
      <c r="W96" s="1227"/>
      <c r="X96" s="1112">
        <f>U96</f>
        <v>13.932342857142856</v>
      </c>
      <c r="Y96" s="1113">
        <f>V96</f>
        <v>13.932342857142856</v>
      </c>
      <c r="Z96" s="1227"/>
      <c r="AA96" s="1112">
        <f>X96</f>
        <v>13.932342857142856</v>
      </c>
      <c r="AB96" s="1113">
        <f>Y96</f>
        <v>13.932342857142856</v>
      </c>
      <c r="AC96" s="1227"/>
      <c r="AD96" s="1112">
        <f>AA96</f>
        <v>13.932342857142856</v>
      </c>
      <c r="AE96" s="1113">
        <f>AB96</f>
        <v>13.932342857142856</v>
      </c>
      <c r="AF96" s="1227"/>
      <c r="AG96" s="1112">
        <f>AD96</f>
        <v>13.932342857142856</v>
      </c>
      <c r="AH96" s="1113">
        <f>AE96</f>
        <v>13.932342857142856</v>
      </c>
      <c r="AI96" s="1227"/>
      <c r="AJ96" s="1212">
        <v>0</v>
      </c>
      <c r="AK96" s="1114"/>
      <c r="AL96" s="1227"/>
      <c r="AM96" s="1112">
        <v>0</v>
      </c>
      <c r="AN96" s="1345"/>
      <c r="AO96" s="1348"/>
      <c r="AP96" s="1347">
        <v>0</v>
      </c>
      <c r="AQ96" s="1345"/>
      <c r="AR96" s="1346"/>
      <c r="AS96" s="1231">
        <v>0</v>
      </c>
      <c r="AT96" s="1232"/>
      <c r="AU96" s="1233"/>
    </row>
    <row r="97" spans="1:50" s="1078" customFormat="1" ht="14.25">
      <c r="A97" s="1299" t="s">
        <v>129</v>
      </c>
      <c r="B97" s="1235" t="s">
        <v>130</v>
      </c>
      <c r="C97" s="1235" t="s">
        <v>63</v>
      </c>
      <c r="D97" s="1256"/>
      <c r="E97" s="1236"/>
      <c r="F97" s="1234">
        <f>G97+H97</f>
        <v>0</v>
      </c>
      <c r="G97" s="1256"/>
      <c r="H97" s="1236"/>
      <c r="I97" s="1234">
        <f>J97+K97</f>
        <v>0</v>
      </c>
      <c r="J97" s="1256">
        <f>'[73]ИНВЕСТ (амортизация)'!J42</f>
        <v>0</v>
      </c>
      <c r="K97" s="1257">
        <f>'[73]ИНВЕСТ (амортизация)'!J43</f>
        <v>0</v>
      </c>
      <c r="L97" s="1234">
        <f>M97+N97</f>
        <v>2003.0721548624958</v>
      </c>
      <c r="M97" s="1256">
        <f>'[73]ИНВЕСТ (амортизация)'!K42</f>
        <v>556.81388232106315</v>
      </c>
      <c r="N97" s="1257">
        <f>'[73]ИНВЕСТ (амортизация)'!K43</f>
        <v>1446.2582725414327</v>
      </c>
      <c r="O97" s="1253">
        <f>P97+Q97</f>
        <v>3673.5138018256853</v>
      </c>
      <c r="P97" s="1236">
        <f>'[73]ИНВЕСТ (амортизация)'!L42</f>
        <v>2227.2555292842526</v>
      </c>
      <c r="Q97" s="1236">
        <f>'[73]ИНВЕСТ (амортизация)'!L43</f>
        <v>1446.2582725414327</v>
      </c>
      <c r="R97" s="1253">
        <f>S97+T97</f>
        <v>3673.5138018256853</v>
      </c>
      <c r="S97" s="1236">
        <f>'[73]ИНВЕСТ (амортизация)'!M42</f>
        <v>2227.2555292842526</v>
      </c>
      <c r="T97" s="1257">
        <f>'[73]ИНВЕСТ (амортизация)'!M43</f>
        <v>1446.2582725414327</v>
      </c>
      <c r="U97" s="1253">
        <f>V97+W97</f>
        <v>3673.5138018256853</v>
      </c>
      <c r="V97" s="1236">
        <f>'[73]ИНВЕСТ (амортизация)'!N42</f>
        <v>2227.2555292842526</v>
      </c>
      <c r="W97" s="1257">
        <f>'[73]ИНВЕСТ (амортизация)'!N43</f>
        <v>1446.2582725414327</v>
      </c>
      <c r="X97" s="1253">
        <f>Y97+Z97</f>
        <v>3673.5138018256853</v>
      </c>
      <c r="Y97" s="1236">
        <f>'[73]ИНВЕСТ (амортизация)'!O42</f>
        <v>2227.2555292842526</v>
      </c>
      <c r="Z97" s="1257">
        <f>'[73]ИНВЕСТ (амортизация)'!O43</f>
        <v>1446.2582725414327</v>
      </c>
      <c r="AA97" s="1253">
        <f>AB97+AC97</f>
        <v>3673.5138018256853</v>
      </c>
      <c r="AB97" s="1236">
        <f>'[73]ИНВЕСТ (амортизация)'!P42</f>
        <v>2227.2555292842526</v>
      </c>
      <c r="AC97" s="1257">
        <f>'[73]ИНВЕСТ (амортизация)'!P43</f>
        <v>1446.2582725414327</v>
      </c>
      <c r="AD97" s="1253">
        <f>AE97+AF97</f>
        <v>3673.5138018256853</v>
      </c>
      <c r="AE97" s="1236">
        <f>'[73]ИНВЕСТ (амортизация)'!Q42</f>
        <v>2227.2555292842526</v>
      </c>
      <c r="AF97" s="1257">
        <f>'[73]ИНВЕСТ (амортизация)'!Q43</f>
        <v>1446.2582725414327</v>
      </c>
      <c r="AG97" s="1253">
        <f>AH97+AI97</f>
        <v>3673.5138018256853</v>
      </c>
      <c r="AH97" s="1236">
        <f>'[73]ИНВЕСТ (амортизация)'!R42</f>
        <v>2227.2555292842526</v>
      </c>
      <c r="AI97" s="1257">
        <f>'[73]ИНВЕСТ (амортизация)'!R43</f>
        <v>1446.2582725414327</v>
      </c>
      <c r="AJ97" s="1253">
        <f>AK97+AL97</f>
        <v>3673.5138018256853</v>
      </c>
      <c r="AK97" s="1236">
        <f>'[73]ИНВЕСТ (амортизация)'!S42</f>
        <v>2227.2555292842526</v>
      </c>
      <c r="AL97" s="1257">
        <f>'[73]ИНВЕСТ (амортизация)'!S43</f>
        <v>1446.2582725414327</v>
      </c>
      <c r="AM97" s="1234">
        <f>AN97+AO97</f>
        <v>3673.5138018256853</v>
      </c>
      <c r="AN97" s="1351">
        <f>'[73]ИНВЕСТ (амортизация)'!T42</f>
        <v>2227.2555292842526</v>
      </c>
      <c r="AO97" s="1352">
        <f>'[73]ИНВЕСТ (амортизация)'!T43</f>
        <v>1446.2582725414327</v>
      </c>
      <c r="AP97" s="1353">
        <f>AQ97+AR97</f>
        <v>1670.4416469631892</v>
      </c>
      <c r="AQ97" s="1351">
        <f>'[73]ИНВЕСТ (амортизация)'!U42</f>
        <v>1670.4416469631892</v>
      </c>
      <c r="AR97" s="1356">
        <f>'[73]ИНВЕСТ (амортизация)'!U43</f>
        <v>0</v>
      </c>
      <c r="AS97" s="1357">
        <f>AT97+AU97</f>
        <v>36735.138018256846</v>
      </c>
      <c r="AT97" s="1358">
        <f>'[73]ИНВЕСТ (амортизация)'!V42</f>
        <v>22272.555292842524</v>
      </c>
      <c r="AU97" s="1359">
        <f>'[73]ИНВЕСТ (амортизация)'!V43</f>
        <v>14462.582725414324</v>
      </c>
      <c r="AV97" s="1078" t="e">
        <f>#REF!-SUM(L97:AJ97)</f>
        <v>#REF!</v>
      </c>
    </row>
    <row r="98" spans="1:50" s="1076" customFormat="1" ht="24" customHeight="1">
      <c r="A98" s="1240"/>
      <c r="B98" s="1215" t="s">
        <v>600</v>
      </c>
      <c r="C98" s="1215" t="s">
        <v>63</v>
      </c>
      <c r="D98" s="1113"/>
      <c r="E98" s="1114"/>
      <c r="F98" s="1112">
        <v>112.38</v>
      </c>
      <c r="G98" s="1113">
        <v>112.38</v>
      </c>
      <c r="H98" s="1114"/>
      <c r="I98" s="1112">
        <f>F98</f>
        <v>112.38</v>
      </c>
      <c r="J98" s="1113">
        <f>I98</f>
        <v>112.38</v>
      </c>
      <c r="K98" s="1227"/>
      <c r="L98" s="1112">
        <f>I98</f>
        <v>112.38</v>
      </c>
      <c r="M98" s="1113">
        <f>L98</f>
        <v>112.38</v>
      </c>
      <c r="N98" s="1227"/>
      <c r="O98" s="1212">
        <f>L98</f>
        <v>112.38</v>
      </c>
      <c r="P98" s="1113">
        <f>O98</f>
        <v>112.38</v>
      </c>
      <c r="Q98" s="1114"/>
      <c r="R98" s="1212">
        <f>O98</f>
        <v>112.38</v>
      </c>
      <c r="S98" s="1113">
        <f>R98</f>
        <v>112.38</v>
      </c>
      <c r="T98" s="1227"/>
      <c r="U98" s="1212">
        <f>R98</f>
        <v>112.38</v>
      </c>
      <c r="V98" s="1113">
        <f>U98</f>
        <v>112.38</v>
      </c>
      <c r="W98" s="1227"/>
      <c r="X98" s="1212">
        <f>U98</f>
        <v>112.38</v>
      </c>
      <c r="Y98" s="1113">
        <f>X98</f>
        <v>112.38</v>
      </c>
      <c r="Z98" s="1227"/>
      <c r="AA98" s="1212">
        <f>X98</f>
        <v>112.38</v>
      </c>
      <c r="AB98" s="1113">
        <f>AA98</f>
        <v>112.38</v>
      </c>
      <c r="AC98" s="1227"/>
      <c r="AD98" s="1212">
        <f>AA98</f>
        <v>112.38</v>
      </c>
      <c r="AE98" s="1113">
        <f>AD98</f>
        <v>112.38</v>
      </c>
      <c r="AF98" s="1227"/>
      <c r="AG98" s="1212">
        <f>AD98</f>
        <v>112.38</v>
      </c>
      <c r="AH98" s="1113">
        <f>AG98</f>
        <v>112.38</v>
      </c>
      <c r="AI98" s="1227"/>
      <c r="AJ98" s="1212">
        <f>AG98</f>
        <v>112.38</v>
      </c>
      <c r="AK98" s="1113">
        <f>AJ98</f>
        <v>112.38</v>
      </c>
      <c r="AL98" s="1227"/>
      <c r="AM98" s="1112">
        <f>AJ98</f>
        <v>112.38</v>
      </c>
      <c r="AN98" s="1345">
        <f>AM98</f>
        <v>112.38</v>
      </c>
      <c r="AO98" s="1348"/>
      <c r="AP98" s="1347">
        <f>AM98</f>
        <v>112.38</v>
      </c>
      <c r="AQ98" s="1345">
        <f>AP98</f>
        <v>112.38</v>
      </c>
      <c r="AR98" s="1346"/>
      <c r="AS98" s="1231">
        <f>AP98</f>
        <v>112.38</v>
      </c>
      <c r="AT98" s="1232"/>
      <c r="AU98" s="1233"/>
    </row>
    <row r="99" spans="1:50">
      <c r="A99" s="1240" t="s">
        <v>131</v>
      </c>
      <c r="B99" s="1215" t="s">
        <v>132</v>
      </c>
      <c r="C99" s="1215" t="s">
        <v>63</v>
      </c>
      <c r="D99" s="1113">
        <f>D72*33.4%</f>
        <v>563.7225279999999</v>
      </c>
      <c r="E99" s="1114">
        <f>D99</f>
        <v>563.7225279999999</v>
      </c>
      <c r="F99" s="1112">
        <f>G99+H99</f>
        <v>1443.3051314501035</v>
      </c>
      <c r="G99" s="1113">
        <f>G72*0.302</f>
        <v>1207.5683985119999</v>
      </c>
      <c r="H99" s="1114">
        <f>H72*0.302</f>
        <v>235.73673293810359</v>
      </c>
      <c r="I99" s="1112">
        <f>I72*0.302</f>
        <v>2049.8003633232001</v>
      </c>
      <c r="J99" s="1113">
        <f t="shared" ref="J99:K99" si="423">J72*0.302</f>
        <v>1760.4120041232002</v>
      </c>
      <c r="K99" s="1227">
        <f t="shared" si="423"/>
        <v>289.38835920000002</v>
      </c>
      <c r="L99" s="1112">
        <f>L72*0.302</f>
        <v>2182.3841010816</v>
      </c>
      <c r="M99" s="1113">
        <f t="shared" ref="M99:AU99" si="424">M72*0.302</f>
        <v>1830.8324726015999</v>
      </c>
      <c r="N99" s="1227">
        <f t="shared" si="424"/>
        <v>351.55162847999998</v>
      </c>
      <c r="O99" s="1212">
        <f t="shared" si="424"/>
        <v>2269.6794651248642</v>
      </c>
      <c r="P99" s="1114">
        <f t="shared" si="424"/>
        <v>1904.0657715056641</v>
      </c>
      <c r="Q99" s="1114">
        <f t="shared" si="424"/>
        <v>365.61369361920003</v>
      </c>
      <c r="R99" s="1212">
        <f t="shared" si="424"/>
        <v>2360.4666437298592</v>
      </c>
      <c r="S99" s="1114">
        <f t="shared" si="424"/>
        <v>1980.2284023658906</v>
      </c>
      <c r="T99" s="1227">
        <f t="shared" si="424"/>
        <v>380.23824136396803</v>
      </c>
      <c r="U99" s="1212">
        <f t="shared" si="424"/>
        <v>2454.8853094790538</v>
      </c>
      <c r="V99" s="1114">
        <f t="shared" si="424"/>
        <v>2059.4375384605264</v>
      </c>
      <c r="W99" s="1227">
        <f t="shared" si="424"/>
        <v>395.44777101852674</v>
      </c>
      <c r="X99" s="1212">
        <f t="shared" si="424"/>
        <v>2553.0807218582154</v>
      </c>
      <c r="Y99" s="1114">
        <f t="shared" si="424"/>
        <v>2141.8150399989477</v>
      </c>
      <c r="Z99" s="1227">
        <f t="shared" si="424"/>
        <v>411.26568185926783</v>
      </c>
      <c r="AA99" s="1212">
        <f t="shared" si="424"/>
        <v>2655.2039507325444</v>
      </c>
      <c r="AB99" s="1114">
        <f t="shared" si="424"/>
        <v>2227.4876415989056</v>
      </c>
      <c r="AC99" s="1227">
        <f t="shared" si="424"/>
        <v>427.7163091336385</v>
      </c>
      <c r="AD99" s="1212">
        <f t="shared" si="424"/>
        <v>2761.412108761846</v>
      </c>
      <c r="AE99" s="1114">
        <f t="shared" si="424"/>
        <v>2316.5871472628623</v>
      </c>
      <c r="AF99" s="1227">
        <f t="shared" si="424"/>
        <v>444.82496149898418</v>
      </c>
      <c r="AG99" s="1212">
        <f t="shared" si="424"/>
        <v>2871.8685931123205</v>
      </c>
      <c r="AH99" s="1114">
        <f t="shared" si="424"/>
        <v>2409.2506331533768</v>
      </c>
      <c r="AI99" s="1227">
        <f t="shared" si="424"/>
        <v>462.61795995894357</v>
      </c>
      <c r="AJ99" s="1212">
        <f t="shared" si="424"/>
        <v>2986.7433368368133</v>
      </c>
      <c r="AK99" s="1114">
        <f t="shared" si="424"/>
        <v>2505.6206584795118</v>
      </c>
      <c r="AL99" s="1227">
        <f t="shared" si="424"/>
        <v>481.12267835730131</v>
      </c>
      <c r="AM99" s="1112">
        <f t="shared" si="424"/>
        <v>3106.2130703102857</v>
      </c>
      <c r="AN99" s="1345">
        <f t="shared" si="424"/>
        <v>2605.8454848186925</v>
      </c>
      <c r="AO99" s="1348">
        <f t="shared" si="424"/>
        <v>500.36758549159333</v>
      </c>
      <c r="AP99" s="1347">
        <f t="shared" si="424"/>
        <v>3230.4615931226981</v>
      </c>
      <c r="AQ99" s="1345">
        <f t="shared" si="424"/>
        <v>2710.0793042114406</v>
      </c>
      <c r="AR99" s="1346">
        <f t="shared" si="424"/>
        <v>520.38228891125721</v>
      </c>
      <c r="AS99" s="1231">
        <f t="shared" si="424"/>
        <v>3359.6800568476056</v>
      </c>
      <c r="AT99" s="1232">
        <f t="shared" si="424"/>
        <v>2818.4824763798979</v>
      </c>
      <c r="AU99" s="1233">
        <f t="shared" si="424"/>
        <v>541.19758046770744</v>
      </c>
      <c r="AV99" s="1072" t="e">
        <f>#REF!+#REF!</f>
        <v>#REF!</v>
      </c>
      <c r="AW99" s="1072" t="e">
        <f>#REF!+#REF!</f>
        <v>#REF!</v>
      </c>
      <c r="AX99" s="1080" t="e">
        <f>AW99/AV99</f>
        <v>#REF!</v>
      </c>
    </row>
    <row r="100" spans="1:50" ht="25.5" hidden="1">
      <c r="A100" s="1240" t="s">
        <v>131</v>
      </c>
      <c r="B100" s="1215" t="s">
        <v>601</v>
      </c>
      <c r="C100" s="1215" t="s">
        <v>63</v>
      </c>
      <c r="D100" s="1109"/>
      <c r="E100" s="1114"/>
      <c r="F100" s="1112">
        <f t="shared" ref="F100" si="425">G100+H100</f>
        <v>0</v>
      </c>
      <c r="G100" s="1113"/>
      <c r="H100" s="1114"/>
      <c r="I100" s="1112"/>
      <c r="J100" s="1113"/>
      <c r="K100" s="1227"/>
      <c r="L100" s="1112"/>
      <c r="M100" s="1113"/>
      <c r="N100" s="1227"/>
      <c r="O100" s="1212"/>
      <c r="P100" s="1114"/>
      <c r="Q100" s="1114"/>
      <c r="R100" s="1212"/>
      <c r="S100" s="1114"/>
      <c r="T100" s="1227"/>
      <c r="U100" s="1212"/>
      <c r="V100" s="1114"/>
      <c r="W100" s="1227"/>
      <c r="X100" s="1212"/>
      <c r="Y100" s="1114"/>
      <c r="Z100" s="1227"/>
      <c r="AA100" s="1212"/>
      <c r="AB100" s="1114"/>
      <c r="AC100" s="1227"/>
      <c r="AD100" s="1212"/>
      <c r="AE100" s="1114"/>
      <c r="AF100" s="1227"/>
      <c r="AG100" s="1212"/>
      <c r="AH100" s="1114"/>
      <c r="AI100" s="1227"/>
      <c r="AJ100" s="1212"/>
      <c r="AK100" s="1114"/>
      <c r="AL100" s="1227"/>
      <c r="AM100" s="1112"/>
      <c r="AN100" s="1345"/>
      <c r="AO100" s="1348"/>
      <c r="AP100" s="1347"/>
      <c r="AQ100" s="1345"/>
      <c r="AR100" s="1346"/>
      <c r="AS100" s="1231"/>
      <c r="AT100" s="1232"/>
      <c r="AU100" s="1233"/>
    </row>
    <row r="101" spans="1:50" s="1075" customFormat="1" ht="63.75">
      <c r="A101" s="1240" t="s">
        <v>32</v>
      </c>
      <c r="B101" s="1215" t="s">
        <v>602</v>
      </c>
      <c r="C101" s="1215" t="s">
        <v>63</v>
      </c>
      <c r="D101" s="1109">
        <v>30.323</v>
      </c>
      <c r="E101" s="1114">
        <f>D101/1.2</f>
        <v>25.269166666666667</v>
      </c>
      <c r="F101" s="1112">
        <v>6.6</v>
      </c>
      <c r="G101" s="1113">
        <v>6.6</v>
      </c>
      <c r="H101" s="1114"/>
      <c r="I101" s="1112">
        <f>F101*I$143</f>
        <v>7.26</v>
      </c>
      <c r="J101" s="1113">
        <f t="shared" ref="J101:K101" si="426">G101*J$143</f>
        <v>7.26</v>
      </c>
      <c r="K101" s="1227">
        <f t="shared" si="426"/>
        <v>0</v>
      </c>
      <c r="L101" s="1112">
        <f>I101*L$143</f>
        <v>7.5503999999999998</v>
      </c>
      <c r="M101" s="1113">
        <f t="shared" ref="M101:N101" si="427">J101*M$143</f>
        <v>7.5503999999999998</v>
      </c>
      <c r="N101" s="1227">
        <f t="shared" si="427"/>
        <v>0</v>
      </c>
      <c r="O101" s="1112">
        <f>L101*O$143</f>
        <v>7.8524159999999998</v>
      </c>
      <c r="P101" s="1113">
        <f t="shared" ref="P101:Q101" si="428">M101*P$143</f>
        <v>7.8524159999999998</v>
      </c>
      <c r="Q101" s="1114">
        <f t="shared" si="428"/>
        <v>0</v>
      </c>
      <c r="R101" s="1112">
        <f>O101*R$143</f>
        <v>8.1665126400000005</v>
      </c>
      <c r="S101" s="1113">
        <f t="shared" ref="S101:T101" si="429">P101*S$143</f>
        <v>8.1665126400000005</v>
      </c>
      <c r="T101" s="1227">
        <f t="shared" si="429"/>
        <v>0</v>
      </c>
      <c r="U101" s="1112">
        <f>R101*U$143</f>
        <v>8.4931731456000001</v>
      </c>
      <c r="V101" s="1113">
        <f t="shared" ref="V101:W101" si="430">S101*V$143</f>
        <v>8.4931731456000001</v>
      </c>
      <c r="W101" s="1227">
        <f t="shared" si="430"/>
        <v>0</v>
      </c>
      <c r="X101" s="1112">
        <f>U101*X$143</f>
        <v>8.8329000714239996</v>
      </c>
      <c r="Y101" s="1113">
        <f t="shared" ref="Y101:Z101" si="431">V101*Y$143</f>
        <v>8.8329000714239996</v>
      </c>
      <c r="Z101" s="1227">
        <f t="shared" si="431"/>
        <v>0</v>
      </c>
      <c r="AA101" s="1112">
        <f>X101*AA$143</f>
        <v>9.18621607428096</v>
      </c>
      <c r="AB101" s="1113">
        <f t="shared" ref="AB101:AC101" si="432">Y101*AB$143</f>
        <v>9.18621607428096</v>
      </c>
      <c r="AC101" s="1227">
        <f t="shared" si="432"/>
        <v>0</v>
      </c>
      <c r="AD101" s="1112">
        <f>AA101*AD$143</f>
        <v>9.5536647172521985</v>
      </c>
      <c r="AE101" s="1113">
        <f t="shared" ref="AE101:AF101" si="433">AB101*AE$143</f>
        <v>9.5536647172521985</v>
      </c>
      <c r="AF101" s="1227">
        <f t="shared" si="433"/>
        <v>0</v>
      </c>
      <c r="AG101" s="1112">
        <f>AD101*AG$143</f>
        <v>9.9358113059422859</v>
      </c>
      <c r="AH101" s="1113">
        <f t="shared" ref="AH101:AI101" si="434">AE101*AH$143</f>
        <v>9.9358113059422859</v>
      </c>
      <c r="AI101" s="1227">
        <f t="shared" si="434"/>
        <v>0</v>
      </c>
      <c r="AJ101" s="1112">
        <f>AG101*AJ$143</f>
        <v>10.333243758179977</v>
      </c>
      <c r="AK101" s="1113">
        <f t="shared" ref="AK101:AL101" si="435">AH101*AK$143</f>
        <v>10.333243758179977</v>
      </c>
      <c r="AL101" s="1227">
        <f t="shared" si="435"/>
        <v>0</v>
      </c>
      <c r="AM101" s="1112">
        <f>AJ101*AM$143</f>
        <v>10.746573508507176</v>
      </c>
      <c r="AN101" s="1345">
        <f t="shared" ref="AN101:AO101" si="436">AK101*AN$143</f>
        <v>10.746573508507176</v>
      </c>
      <c r="AO101" s="1348">
        <f t="shared" si="436"/>
        <v>0</v>
      </c>
      <c r="AP101" s="1347">
        <f>AM101*AP$143</f>
        <v>11.176436448847463</v>
      </c>
      <c r="AQ101" s="1345">
        <f t="shared" ref="AQ101:AR101" si="437">AN101*AQ$143</f>
        <v>11.176436448847463</v>
      </c>
      <c r="AR101" s="1346">
        <f t="shared" si="437"/>
        <v>0</v>
      </c>
      <c r="AS101" s="1231">
        <f>AP101*AS$143</f>
        <v>11.623493906801363</v>
      </c>
      <c r="AT101" s="1232">
        <f t="shared" ref="AT101:AU101" si="438">AQ101*AT$143</f>
        <v>11.623493906801363</v>
      </c>
      <c r="AU101" s="1233">
        <f t="shared" si="438"/>
        <v>0</v>
      </c>
    </row>
    <row r="102" spans="1:50" s="1075" customFormat="1" ht="30" customHeight="1">
      <c r="A102" s="1112" t="s">
        <v>35</v>
      </c>
      <c r="B102" s="1215" t="s">
        <v>134</v>
      </c>
      <c r="C102" s="1215" t="s">
        <v>63</v>
      </c>
      <c r="D102" s="1113">
        <f>SUM(D30,D71,D95,D101)</f>
        <v>16677.736506578778</v>
      </c>
      <c r="E102" s="1114" t="e">
        <f>SUM(E30,E71,E95,E101)</f>
        <v>#REF!</v>
      </c>
      <c r="F102" s="1112">
        <f>F30+F71+F95+F101</f>
        <v>21062.109676626395</v>
      </c>
      <c r="G102" s="1113">
        <f t="shared" ref="G102:AU102" si="439">G30+G71+G95+G101</f>
        <v>19316.619133097654</v>
      </c>
      <c r="H102" s="1114">
        <f t="shared" si="439"/>
        <v>1745.4905435287378</v>
      </c>
      <c r="I102" s="1112">
        <f t="shared" si="439"/>
        <v>25085.304541862119</v>
      </c>
      <c r="J102" s="1113">
        <f t="shared" si="439"/>
        <v>23059.43639996176</v>
      </c>
      <c r="K102" s="1227">
        <f t="shared" si="439"/>
        <v>2025.8681419003592</v>
      </c>
      <c r="L102" s="1112">
        <f t="shared" si="439"/>
        <v>33591.242225087917</v>
      </c>
      <c r="M102" s="1113">
        <f t="shared" si="439"/>
        <v>29617.576522033993</v>
      </c>
      <c r="N102" s="1227">
        <f t="shared" si="439"/>
        <v>3973.6657030539254</v>
      </c>
      <c r="O102" s="1112">
        <f t="shared" si="439"/>
        <v>36206.211102137073</v>
      </c>
      <c r="P102" s="1113">
        <f t="shared" si="439"/>
        <v>32131.44910186265</v>
      </c>
      <c r="Q102" s="1114">
        <f t="shared" si="439"/>
        <v>4074.7620002744252</v>
      </c>
      <c r="R102" s="1112">
        <f t="shared" si="439"/>
        <v>37573.222408265501</v>
      </c>
      <c r="S102" s="1113">
        <f t="shared" si="439"/>
        <v>33393.320258881758</v>
      </c>
      <c r="T102" s="1227">
        <f t="shared" si="439"/>
        <v>4179.9021493837445</v>
      </c>
      <c r="U102" s="1112">
        <f t="shared" si="439"/>
        <v>39001.989757422103</v>
      </c>
      <c r="V102" s="1113">
        <f t="shared" si="439"/>
        <v>34712.741852964667</v>
      </c>
      <c r="W102" s="1227">
        <f t="shared" si="439"/>
        <v>4289.2479044574375</v>
      </c>
      <c r="X102" s="1112">
        <f t="shared" si="439"/>
        <v>40495.690950406286</v>
      </c>
      <c r="Y102" s="1113">
        <f t="shared" si="439"/>
        <v>36092.723460672212</v>
      </c>
      <c r="Z102" s="1227">
        <f t="shared" si="439"/>
        <v>4402.9674897340774</v>
      </c>
      <c r="AA102" s="1112">
        <f t="shared" si="439"/>
        <v>42057.701655957309</v>
      </c>
      <c r="AB102" s="1113">
        <f t="shared" si="439"/>
        <v>37536.465797535529</v>
      </c>
      <c r="AC102" s="1227">
        <f t="shared" si="439"/>
        <v>4521.2358584217836</v>
      </c>
      <c r="AD102" s="1112">
        <f t="shared" si="439"/>
        <v>43691.610401062586</v>
      </c>
      <c r="AE102" s="1113">
        <f t="shared" si="439"/>
        <v>39047.375439205593</v>
      </c>
      <c r="AF102" s="1227">
        <f t="shared" si="439"/>
        <v>4644.2349618569979</v>
      </c>
      <c r="AG102" s="1112">
        <f t="shared" si="439"/>
        <v>45401.234868437488</v>
      </c>
      <c r="AH102" s="1113">
        <f t="shared" si="439"/>
        <v>40629.080839007867</v>
      </c>
      <c r="AI102" s="1227">
        <f t="shared" si="439"/>
        <v>4772.154029429621</v>
      </c>
      <c r="AJ102" s="1112">
        <f t="shared" si="439"/>
        <v>47176.707281362214</v>
      </c>
      <c r="AK102" s="1113">
        <f t="shared" si="439"/>
        <v>42271.517421657067</v>
      </c>
      <c r="AL102" s="1227">
        <f t="shared" si="439"/>
        <v>4905.1898597051486</v>
      </c>
      <c r="AM102" s="1112">
        <f t="shared" si="439"/>
        <v>49050.223068058534</v>
      </c>
      <c r="AN102" s="1345">
        <f t="shared" si="439"/>
        <v>44006.675944866838</v>
      </c>
      <c r="AO102" s="1348">
        <f t="shared" si="439"/>
        <v>5043.5471231916963</v>
      </c>
      <c r="AP102" s="1347">
        <f t="shared" si="439"/>
        <v>49009.395656111708</v>
      </c>
      <c r="AQ102" s="1345">
        <f t="shared" si="439"/>
        <v>45268.215251435424</v>
      </c>
      <c r="AR102" s="1346">
        <f t="shared" si="439"/>
        <v>3741.180404676275</v>
      </c>
      <c r="AS102" s="1231" t="e">
        <f t="shared" si="439"/>
        <v>#REF!</v>
      </c>
      <c r="AT102" s="1232" t="e">
        <f t="shared" si="439"/>
        <v>#REF!</v>
      </c>
      <c r="AU102" s="1233" t="e">
        <f t="shared" si="439"/>
        <v>#REF!</v>
      </c>
    </row>
    <row r="103" spans="1:50" ht="25.5" hidden="1">
      <c r="A103" s="1112"/>
      <c r="B103" s="1215" t="s">
        <v>137</v>
      </c>
      <c r="C103" s="1215" t="s">
        <v>63</v>
      </c>
      <c r="D103" s="1113"/>
      <c r="E103" s="1114"/>
      <c r="F103" s="1112"/>
      <c r="G103" s="1113"/>
      <c r="H103" s="1114"/>
      <c r="I103" s="1112"/>
      <c r="J103" s="1113"/>
      <c r="K103" s="1227"/>
      <c r="L103" s="1112"/>
      <c r="M103" s="1113"/>
      <c r="N103" s="1227"/>
      <c r="O103" s="1212"/>
      <c r="P103" s="1114"/>
      <c r="Q103" s="1114"/>
      <c r="R103" s="1212"/>
      <c r="S103" s="1114"/>
      <c r="T103" s="1227"/>
      <c r="U103" s="1212"/>
      <c r="V103" s="1114"/>
      <c r="W103" s="1227"/>
      <c r="X103" s="1212"/>
      <c r="Y103" s="1114"/>
      <c r="Z103" s="1227"/>
      <c r="AA103" s="1212"/>
      <c r="AB103" s="1114"/>
      <c r="AC103" s="1227"/>
      <c r="AD103" s="1212"/>
      <c r="AE103" s="1114"/>
      <c r="AF103" s="1227"/>
      <c r="AG103" s="1212"/>
      <c r="AH103" s="1228"/>
      <c r="AI103" s="1229"/>
      <c r="AJ103" s="1112"/>
      <c r="AK103" s="1112"/>
      <c r="AL103" s="1230"/>
      <c r="AM103" s="1112"/>
      <c r="AN103" s="1345"/>
      <c r="AO103" s="1348"/>
      <c r="AP103" s="1347"/>
      <c r="AQ103" s="1345"/>
      <c r="AR103" s="1346"/>
      <c r="AS103" s="1231"/>
      <c r="AT103" s="1232"/>
      <c r="AU103" s="1233"/>
    </row>
    <row r="104" spans="1:50" ht="25.5" hidden="1">
      <c r="A104" s="1112"/>
      <c r="B104" s="1215" t="s">
        <v>138</v>
      </c>
      <c r="C104" s="1215" t="s">
        <v>63</v>
      </c>
      <c r="D104" s="1113"/>
      <c r="E104" s="1114"/>
      <c r="F104" s="1112"/>
      <c r="G104" s="1113"/>
      <c r="H104" s="1114"/>
      <c r="I104" s="1112"/>
      <c r="J104" s="1113"/>
      <c r="K104" s="1227"/>
      <c r="L104" s="1112"/>
      <c r="M104" s="1113"/>
      <c r="N104" s="1227"/>
      <c r="O104" s="1212"/>
      <c r="P104" s="1114"/>
      <c r="Q104" s="1114"/>
      <c r="R104" s="1212"/>
      <c r="S104" s="1114"/>
      <c r="T104" s="1227"/>
      <c r="U104" s="1212"/>
      <c r="V104" s="1114"/>
      <c r="W104" s="1227"/>
      <c r="X104" s="1212"/>
      <c r="Y104" s="1114"/>
      <c r="Z104" s="1227"/>
      <c r="AA104" s="1212"/>
      <c r="AB104" s="1114"/>
      <c r="AC104" s="1227"/>
      <c r="AD104" s="1212"/>
      <c r="AE104" s="1114"/>
      <c r="AF104" s="1227"/>
      <c r="AG104" s="1212"/>
      <c r="AH104" s="1228"/>
      <c r="AI104" s="1229"/>
      <c r="AJ104" s="1112"/>
      <c r="AK104" s="1112"/>
      <c r="AL104" s="1230"/>
      <c r="AM104" s="1112"/>
      <c r="AN104" s="1345"/>
      <c r="AO104" s="1348"/>
      <c r="AP104" s="1347"/>
      <c r="AQ104" s="1345"/>
      <c r="AR104" s="1346"/>
      <c r="AS104" s="1231"/>
      <c r="AT104" s="1232"/>
      <c r="AU104" s="1233"/>
    </row>
    <row r="105" spans="1:50" hidden="1">
      <c r="A105" s="1112"/>
      <c r="B105" s="1215" t="s">
        <v>139</v>
      </c>
      <c r="C105" s="1215" t="s">
        <v>63</v>
      </c>
      <c r="D105" s="1113"/>
      <c r="E105" s="1114"/>
      <c r="F105" s="1112"/>
      <c r="G105" s="1113"/>
      <c r="H105" s="1114"/>
      <c r="I105" s="1112"/>
      <c r="J105" s="1113"/>
      <c r="K105" s="1227"/>
      <c r="L105" s="1112"/>
      <c r="M105" s="1113"/>
      <c r="N105" s="1227"/>
      <c r="O105" s="1212"/>
      <c r="P105" s="1114"/>
      <c r="Q105" s="1114"/>
      <c r="R105" s="1212"/>
      <c r="S105" s="1114"/>
      <c r="T105" s="1227"/>
      <c r="U105" s="1212"/>
      <c r="V105" s="1114"/>
      <c r="W105" s="1227"/>
      <c r="X105" s="1212"/>
      <c r="Y105" s="1114"/>
      <c r="Z105" s="1227"/>
      <c r="AA105" s="1212"/>
      <c r="AB105" s="1114"/>
      <c r="AC105" s="1227"/>
      <c r="AD105" s="1212"/>
      <c r="AE105" s="1114"/>
      <c r="AF105" s="1227"/>
      <c r="AG105" s="1212"/>
      <c r="AH105" s="1228"/>
      <c r="AI105" s="1229"/>
      <c r="AJ105" s="1112"/>
      <c r="AK105" s="1112"/>
      <c r="AL105" s="1230"/>
      <c r="AM105" s="1112"/>
      <c r="AN105" s="1345"/>
      <c r="AO105" s="1348"/>
      <c r="AP105" s="1347"/>
      <c r="AQ105" s="1345"/>
      <c r="AR105" s="1346"/>
      <c r="AS105" s="1231"/>
      <c r="AT105" s="1232"/>
      <c r="AU105" s="1233"/>
    </row>
    <row r="106" spans="1:50" hidden="1">
      <c r="A106" s="1112"/>
      <c r="B106" s="1215" t="s">
        <v>140</v>
      </c>
      <c r="C106" s="1215" t="s">
        <v>63</v>
      </c>
      <c r="D106" s="1113">
        <f>SUM(D103,D105)</f>
        <v>0</v>
      </c>
      <c r="E106" s="1114"/>
      <c r="F106" s="1112"/>
      <c r="G106" s="1113"/>
      <c r="H106" s="1114"/>
      <c r="I106" s="1112"/>
      <c r="J106" s="1113"/>
      <c r="K106" s="1227"/>
      <c r="L106" s="1112"/>
      <c r="M106" s="1113"/>
      <c r="N106" s="1227"/>
      <c r="O106" s="1212"/>
      <c r="P106" s="1114"/>
      <c r="Q106" s="1114"/>
      <c r="R106" s="1212"/>
      <c r="S106" s="1114"/>
      <c r="T106" s="1227"/>
      <c r="U106" s="1212"/>
      <c r="V106" s="1114"/>
      <c r="W106" s="1227"/>
      <c r="X106" s="1212"/>
      <c r="Y106" s="1114"/>
      <c r="Z106" s="1227"/>
      <c r="AA106" s="1212"/>
      <c r="AB106" s="1114"/>
      <c r="AC106" s="1227"/>
      <c r="AD106" s="1212"/>
      <c r="AE106" s="1114"/>
      <c r="AF106" s="1227"/>
      <c r="AG106" s="1212"/>
      <c r="AH106" s="1228"/>
      <c r="AI106" s="1229"/>
      <c r="AJ106" s="1112"/>
      <c r="AK106" s="1112"/>
      <c r="AL106" s="1230"/>
      <c r="AM106" s="1112"/>
      <c r="AN106" s="1345"/>
      <c r="AO106" s="1348"/>
      <c r="AP106" s="1347"/>
      <c r="AQ106" s="1345"/>
      <c r="AR106" s="1346"/>
      <c r="AS106" s="1231"/>
      <c r="AT106" s="1232"/>
      <c r="AU106" s="1233"/>
    </row>
    <row r="107" spans="1:50" s="1075" customFormat="1">
      <c r="A107" s="1112"/>
      <c r="B107" s="1215" t="s">
        <v>603</v>
      </c>
      <c r="C107" s="1215" t="s">
        <v>63</v>
      </c>
      <c r="D107" s="1113">
        <f>168.462+0.003</f>
        <v>168.46499999999997</v>
      </c>
      <c r="E107" s="1114">
        <f>168.462+0.003</f>
        <v>168.46499999999997</v>
      </c>
      <c r="F107" s="1360">
        <v>212.68299999999999</v>
      </c>
      <c r="G107" s="1361">
        <v>597.68100000000004</v>
      </c>
      <c r="H107" s="1362">
        <v>48.558</v>
      </c>
      <c r="I107" s="1112">
        <f>J107+K107</f>
        <v>682.63</v>
      </c>
      <c r="J107" s="1113">
        <f>1%*60667</f>
        <v>606.66999999999996</v>
      </c>
      <c r="K107" s="1227">
        <f>1%*7596</f>
        <v>75.960000000000008</v>
      </c>
      <c r="L107" s="1112">
        <f>M107+N107</f>
        <v>570.20000000000005</v>
      </c>
      <c r="M107" s="1113">
        <f>1%*49741</f>
        <v>497.41</v>
      </c>
      <c r="N107" s="1227">
        <f>1%*7279</f>
        <v>72.790000000000006</v>
      </c>
      <c r="O107" s="1212">
        <f>P107+Q107</f>
        <v>473.06</v>
      </c>
      <c r="P107" s="1114">
        <f>1%*39720</f>
        <v>397.2</v>
      </c>
      <c r="Q107" s="1114">
        <f>1%*7586</f>
        <v>75.86</v>
      </c>
      <c r="R107" s="1212">
        <f>S107+T107</f>
        <v>471.76</v>
      </c>
      <c r="S107" s="1114">
        <f>1%*39500</f>
        <v>395</v>
      </c>
      <c r="T107" s="1227">
        <f>1%*7676</f>
        <v>76.760000000000005</v>
      </c>
      <c r="U107" s="1212">
        <f>V107+W107</f>
        <v>470.58</v>
      </c>
      <c r="V107" s="1114">
        <f>1%*39300</f>
        <v>393</v>
      </c>
      <c r="W107" s="1227">
        <f>1%*7758</f>
        <v>77.58</v>
      </c>
      <c r="X107" s="1212">
        <f>Y107+Z107</f>
        <v>470.40999999999997</v>
      </c>
      <c r="Y107" s="1114">
        <f>1%*39183</f>
        <v>391.83</v>
      </c>
      <c r="Z107" s="1227">
        <f>1%*7858</f>
        <v>78.58</v>
      </c>
      <c r="AA107" s="1212">
        <f>AB107+AC107</f>
        <v>470.54</v>
      </c>
      <c r="AB107" s="1114">
        <f>1%*39087</f>
        <v>390.87</v>
      </c>
      <c r="AC107" s="1227">
        <f>1%*7967</f>
        <v>79.67</v>
      </c>
      <c r="AD107" s="1212">
        <f>AE107+AF107</f>
        <v>471.22</v>
      </c>
      <c r="AE107" s="1114">
        <f>1%*39035</f>
        <v>390.35</v>
      </c>
      <c r="AF107" s="1227">
        <f>1%*8087</f>
        <v>80.87</v>
      </c>
      <c r="AG107" s="1212">
        <f>AH107+AI107</f>
        <v>472.46000000000004</v>
      </c>
      <c r="AH107" s="1114">
        <f>1%*39029</f>
        <v>390.29</v>
      </c>
      <c r="AI107" s="1227">
        <f>1%*8217</f>
        <v>82.17</v>
      </c>
      <c r="AJ107" s="1212">
        <f>AK107+AL107</f>
        <v>474.30000000000007</v>
      </c>
      <c r="AK107" s="1114">
        <f>1%*39071</f>
        <v>390.71000000000004</v>
      </c>
      <c r="AL107" s="1227">
        <f>1%*8359</f>
        <v>83.59</v>
      </c>
      <c r="AM107" s="1112">
        <f>AN107+AO107</f>
        <v>473.3</v>
      </c>
      <c r="AN107" s="1345">
        <f>1%*38887</f>
        <v>388.87</v>
      </c>
      <c r="AO107" s="1348">
        <f>1%*8443</f>
        <v>84.43</v>
      </c>
      <c r="AP107" s="1347">
        <f>AQ107+AR107</f>
        <v>465.71000000000004</v>
      </c>
      <c r="AQ107" s="1345">
        <f>1%*38205</f>
        <v>382.05</v>
      </c>
      <c r="AR107" s="1346">
        <f>1%*8366</f>
        <v>83.66</v>
      </c>
      <c r="AS107" s="1231">
        <f>AT107+AU107</f>
        <v>447.08000000000004</v>
      </c>
      <c r="AT107" s="1232">
        <f>1%*36253</f>
        <v>362.53000000000003</v>
      </c>
      <c r="AU107" s="1233">
        <f>1%*8455</f>
        <v>84.55</v>
      </c>
    </row>
    <row r="108" spans="1:50" s="1078" customFormat="1" ht="21.75" customHeight="1">
      <c r="A108" s="1234" t="s">
        <v>40</v>
      </c>
      <c r="B108" s="1235" t="s">
        <v>604</v>
      </c>
      <c r="C108" s="1235" t="s">
        <v>63</v>
      </c>
      <c r="D108" s="1256"/>
      <c r="E108" s="1236"/>
      <c r="F108" s="1234"/>
      <c r="G108" s="1256"/>
      <c r="H108" s="1236"/>
      <c r="I108" s="1234">
        <f>I109+I110</f>
        <v>1735.5099270497185</v>
      </c>
      <c r="J108" s="1256">
        <f>J109+J110</f>
        <v>0</v>
      </c>
      <c r="K108" s="1257">
        <f t="shared" ref="K108:AU108" si="440">K109+K110</f>
        <v>1735.5099270497185</v>
      </c>
      <c r="L108" s="1234">
        <f t="shared" si="440"/>
        <v>4323.1042183778318</v>
      </c>
      <c r="M108" s="1256">
        <f t="shared" si="440"/>
        <v>2667.1384963178921</v>
      </c>
      <c r="N108" s="1257">
        <f t="shared" si="440"/>
        <v>1655.9657220599402</v>
      </c>
      <c r="O108" s="1253">
        <f t="shared" si="440"/>
        <v>3965.8046445069076</v>
      </c>
      <c r="P108" s="1236">
        <f t="shared" si="440"/>
        <v>2483.3899151519395</v>
      </c>
      <c r="Q108" s="1236">
        <f t="shared" si="440"/>
        <v>1482.4147293549684</v>
      </c>
      <c r="R108" s="1253">
        <f t="shared" si="440"/>
        <v>3524.982988287823</v>
      </c>
      <c r="S108" s="1236">
        <f t="shared" si="440"/>
        <v>2216.1192516378269</v>
      </c>
      <c r="T108" s="1257">
        <f t="shared" si="440"/>
        <v>1308.8637366499961</v>
      </c>
      <c r="U108" s="1253">
        <f t="shared" si="440"/>
        <v>3084.1613320687393</v>
      </c>
      <c r="V108" s="1236">
        <f t="shared" si="440"/>
        <v>1948.8485881237143</v>
      </c>
      <c r="W108" s="1257">
        <f t="shared" si="440"/>
        <v>1135.312743945025</v>
      </c>
      <c r="X108" s="1253">
        <f t="shared" si="440"/>
        <v>2643.3396758496569</v>
      </c>
      <c r="Y108" s="1236">
        <f t="shared" si="440"/>
        <v>1681.5779246096042</v>
      </c>
      <c r="Z108" s="1257">
        <f t="shared" si="440"/>
        <v>961.76175124005272</v>
      </c>
      <c r="AA108" s="1253">
        <f t="shared" si="440"/>
        <v>2202.5180196305751</v>
      </c>
      <c r="AB108" s="1236">
        <f t="shared" si="440"/>
        <v>1414.3072610954941</v>
      </c>
      <c r="AC108" s="1257">
        <f t="shared" si="440"/>
        <v>788.21075853508091</v>
      </c>
      <c r="AD108" s="1253">
        <f t="shared" si="440"/>
        <v>1761.6963634114927</v>
      </c>
      <c r="AE108" s="1236">
        <f t="shared" si="440"/>
        <v>1147.0365975813838</v>
      </c>
      <c r="AF108" s="1257">
        <f t="shared" si="440"/>
        <v>614.65976583010888</v>
      </c>
      <c r="AG108" s="1253">
        <f t="shared" si="440"/>
        <v>1320.8747071924108</v>
      </c>
      <c r="AH108" s="1236">
        <f t="shared" si="440"/>
        <v>879.76593406727352</v>
      </c>
      <c r="AI108" s="1257">
        <f t="shared" si="440"/>
        <v>441.1087731251373</v>
      </c>
      <c r="AJ108" s="1253">
        <f t="shared" si="440"/>
        <v>880.05305097332871</v>
      </c>
      <c r="AK108" s="1236">
        <f t="shared" si="440"/>
        <v>612.49527055316321</v>
      </c>
      <c r="AL108" s="1257">
        <f t="shared" si="440"/>
        <v>267.5577804201655</v>
      </c>
      <c r="AM108" s="1234">
        <f t="shared" si="440"/>
        <v>439.23139475424659</v>
      </c>
      <c r="AN108" s="1351">
        <f t="shared" si="440"/>
        <v>345.22460703905307</v>
      </c>
      <c r="AO108" s="1352">
        <f t="shared" si="440"/>
        <v>94.006787715193525</v>
      </c>
      <c r="AP108" s="1353">
        <f t="shared" si="440"/>
        <v>83.52208234815501</v>
      </c>
      <c r="AQ108" s="1351">
        <f t="shared" si="440"/>
        <v>83.52208234815501</v>
      </c>
      <c r="AR108" s="1356">
        <f t="shared" si="440"/>
        <v>0</v>
      </c>
      <c r="AS108" s="1260">
        <f t="shared" si="440"/>
        <v>0</v>
      </c>
      <c r="AT108" s="1261">
        <f t="shared" si="440"/>
        <v>0</v>
      </c>
      <c r="AU108" s="1262">
        <f t="shared" si="440"/>
        <v>0</v>
      </c>
      <c r="AV108" s="1081">
        <f>'[75]% займ'!C291</f>
        <v>24572.086734479108</v>
      </c>
    </row>
    <row r="109" spans="1:50" s="1083" customFormat="1" ht="21.75" customHeight="1">
      <c r="A109" s="1312"/>
      <c r="B109" s="1303" t="s">
        <v>605</v>
      </c>
      <c r="C109" s="1303"/>
      <c r="D109" s="1305"/>
      <c r="E109" s="1306"/>
      <c r="F109" s="1312"/>
      <c r="G109" s="1305"/>
      <c r="H109" s="1306"/>
      <c r="I109" s="1312"/>
      <c r="J109" s="1305"/>
      <c r="K109" s="1311"/>
      <c r="L109" s="1312"/>
      <c r="M109" s="1305"/>
      <c r="N109" s="1311"/>
      <c r="O109" s="1321"/>
      <c r="P109" s="1306"/>
      <c r="Q109" s="1306"/>
      <c r="R109" s="1321"/>
      <c r="S109" s="1306"/>
      <c r="T109" s="1311"/>
      <c r="U109" s="1321"/>
      <c r="V109" s="1306"/>
      <c r="W109" s="1311"/>
      <c r="X109" s="1321"/>
      <c r="Y109" s="1306"/>
      <c r="Z109" s="1311"/>
      <c r="AA109" s="1321"/>
      <c r="AB109" s="1306"/>
      <c r="AC109" s="1311"/>
      <c r="AD109" s="1321"/>
      <c r="AE109" s="1306"/>
      <c r="AF109" s="1311"/>
      <c r="AG109" s="1321"/>
      <c r="AH109" s="1306"/>
      <c r="AI109" s="1311"/>
      <c r="AJ109" s="1321"/>
      <c r="AK109" s="1306"/>
      <c r="AL109" s="1311"/>
      <c r="AM109" s="1312"/>
      <c r="AN109" s="1363"/>
      <c r="AO109" s="1364"/>
      <c r="AP109" s="1365"/>
      <c r="AQ109" s="1363"/>
      <c r="AR109" s="1366"/>
      <c r="AS109" s="1313"/>
      <c r="AT109" s="1314"/>
      <c r="AU109" s="1315"/>
      <c r="AV109" s="1082"/>
    </row>
    <row r="110" spans="1:50" s="1083" customFormat="1" ht="21.75" customHeight="1">
      <c r="A110" s="1312"/>
      <c r="B110" s="1303" t="s">
        <v>58</v>
      </c>
      <c r="C110" s="1303" t="s">
        <v>63</v>
      </c>
      <c r="D110" s="1305"/>
      <c r="E110" s="1306"/>
      <c r="F110" s="1312"/>
      <c r="G110" s="1305"/>
      <c r="H110" s="1306"/>
      <c r="I110" s="1312">
        <f>'[73]% займ'!A296</f>
        <v>1735.5099270497185</v>
      </c>
      <c r="J110" s="1305">
        <f>'[73]% займ'!N29</f>
        <v>0</v>
      </c>
      <c r="K110" s="1311">
        <f>'[73]% займ'!G29</f>
        <v>1735.5099270497185</v>
      </c>
      <c r="L110" s="1312">
        <f>'[73]% займ'!B296</f>
        <v>4323.1042183778318</v>
      </c>
      <c r="M110" s="1305">
        <f>'[73]% займ'!N41</f>
        <v>2667.1384963178921</v>
      </c>
      <c r="N110" s="1311">
        <f>'[73]% займ'!G41</f>
        <v>1655.9657220599402</v>
      </c>
      <c r="O110" s="1321">
        <f>'[73]% займ'!C296</f>
        <v>3965.8046445069076</v>
      </c>
      <c r="P110" s="1306">
        <f>'[73]% займ'!N53</f>
        <v>2483.3899151519395</v>
      </c>
      <c r="Q110" s="1306">
        <f>'[73]% займ'!G53</f>
        <v>1482.4147293549684</v>
      </c>
      <c r="R110" s="1321">
        <f>'[73]% займ'!D296</f>
        <v>3524.982988287823</v>
      </c>
      <c r="S110" s="1306">
        <f>'[73]% займ'!N65</f>
        <v>2216.1192516378269</v>
      </c>
      <c r="T110" s="1311">
        <f>R110-S110</f>
        <v>1308.8637366499961</v>
      </c>
      <c r="U110" s="1321">
        <f>'[73]% займ'!E296</f>
        <v>3084.1613320687393</v>
      </c>
      <c r="V110" s="1306">
        <f>'[73]% займ'!N77</f>
        <v>1948.8485881237143</v>
      </c>
      <c r="W110" s="1311">
        <f>U110-V110</f>
        <v>1135.312743945025</v>
      </c>
      <c r="X110" s="1321">
        <f>'[73]% займ'!F296</f>
        <v>2643.3396758496569</v>
      </c>
      <c r="Y110" s="1306">
        <f>'[73]% займ'!N89</f>
        <v>1681.5779246096042</v>
      </c>
      <c r="Z110" s="1311">
        <f>X110-Y110</f>
        <v>961.76175124005272</v>
      </c>
      <c r="AA110" s="1321">
        <f>'[73]% займ'!G296</f>
        <v>2202.5180196305751</v>
      </c>
      <c r="AB110" s="1306">
        <f>'[73]% займ'!N101</f>
        <v>1414.3072610954941</v>
      </c>
      <c r="AC110" s="1311">
        <f>AA110-AB110</f>
        <v>788.21075853508091</v>
      </c>
      <c r="AD110" s="1321">
        <f>'[73]% займ'!H296</f>
        <v>1761.6963634114927</v>
      </c>
      <c r="AE110" s="1306">
        <f>'[73]% займ'!N113</f>
        <v>1147.0365975813838</v>
      </c>
      <c r="AF110" s="1311">
        <f>AD110-AE110</f>
        <v>614.65976583010888</v>
      </c>
      <c r="AG110" s="1321">
        <f>'[73]% займ'!I296</f>
        <v>1320.8747071924108</v>
      </c>
      <c r="AH110" s="1306">
        <f>'[73]% займ'!N125</f>
        <v>879.76593406727352</v>
      </c>
      <c r="AI110" s="1311">
        <f>AG110-AH110</f>
        <v>441.1087731251373</v>
      </c>
      <c r="AJ110" s="1321">
        <f>'[73]% займ'!J296</f>
        <v>880.05305097332871</v>
      </c>
      <c r="AK110" s="1306">
        <f>'[73]% займ'!N137</f>
        <v>612.49527055316321</v>
      </c>
      <c r="AL110" s="1311">
        <f>AJ110-AK110</f>
        <v>267.5577804201655</v>
      </c>
      <c r="AM110" s="1312">
        <f>'[73]% займ'!K296</f>
        <v>439.23139475424659</v>
      </c>
      <c r="AN110" s="1363">
        <f>'[73]% займ'!N149</f>
        <v>345.22460703905307</v>
      </c>
      <c r="AO110" s="1364">
        <f>AM110-AN110</f>
        <v>94.006787715193525</v>
      </c>
      <c r="AP110" s="1365">
        <f>'[73]% займ'!L296</f>
        <v>83.52208234815501</v>
      </c>
      <c r="AQ110" s="1363">
        <f>'[73]% займ'!N161</f>
        <v>83.52208234815501</v>
      </c>
      <c r="AR110" s="1366">
        <f>AP110-AQ110</f>
        <v>0</v>
      </c>
      <c r="AS110" s="1367">
        <f>'[73]% займ'!M296</f>
        <v>0</v>
      </c>
      <c r="AT110" s="1368">
        <f>AS110*'[73]ИНВЕСТ (амортизация)'!$K$56</f>
        <v>0</v>
      </c>
      <c r="AU110" s="1369">
        <f>AS110-AT110</f>
        <v>0</v>
      </c>
      <c r="AV110" s="1082"/>
    </row>
    <row r="111" spans="1:50" s="1077" customFormat="1" ht="21.75" customHeight="1">
      <c r="A111" s="1234"/>
      <c r="B111" s="1235" t="s">
        <v>606</v>
      </c>
      <c r="C111" s="1235" t="s">
        <v>58</v>
      </c>
      <c r="D111" s="1256"/>
      <c r="E111" s="1236"/>
      <c r="F111" s="1246">
        <f>F108/F114</f>
        <v>0</v>
      </c>
      <c r="G111" s="1244">
        <f t="shared" ref="G111:H111" si="441">G108/G114</f>
        <v>0</v>
      </c>
      <c r="H111" s="1248">
        <f t="shared" si="441"/>
        <v>0</v>
      </c>
      <c r="I111" s="1246">
        <f>I108/I114</f>
        <v>6.1462917428578387E-2</v>
      </c>
      <c r="J111" s="1244">
        <f>J108/J114</f>
        <v>0</v>
      </c>
      <c r="K111" s="1247">
        <f t="shared" ref="K111:AU111" si="442">K108/K114</f>
        <v>0.44063780468042135</v>
      </c>
      <c r="L111" s="1246">
        <f t="shared" si="442"/>
        <v>0.10976393079686095</v>
      </c>
      <c r="M111" s="1370">
        <f t="shared" si="442"/>
        <v>7.9653244649986368E-2</v>
      </c>
      <c r="N111" s="1371">
        <f t="shared" si="442"/>
        <v>0.28061961333764196</v>
      </c>
      <c r="O111" s="1246">
        <f t="shared" si="442"/>
        <v>9.5184220447672774E-2</v>
      </c>
      <c r="P111" s="1370">
        <f t="shared" si="442"/>
        <v>6.9314718460227978E-2</v>
      </c>
      <c r="Q111" s="1245">
        <f t="shared" si="442"/>
        <v>0.25397839947949635</v>
      </c>
      <c r="R111" s="1246">
        <f t="shared" si="442"/>
        <v>8.2695368938354108E-2</v>
      </c>
      <c r="S111" s="1244">
        <f t="shared" si="442"/>
        <v>6.0136306595805704E-2</v>
      </c>
      <c r="T111" s="1247">
        <f t="shared" si="442"/>
        <v>0.22666187171587646</v>
      </c>
      <c r="U111" s="1246">
        <f t="shared" si="442"/>
        <v>7.0654306894071608E-2</v>
      </c>
      <c r="V111" s="1244">
        <f t="shared" si="442"/>
        <v>5.1373602822431669E-2</v>
      </c>
      <c r="W111" s="1247">
        <f t="shared" si="442"/>
        <v>0.19859919173695789</v>
      </c>
      <c r="X111" s="1243">
        <f t="shared" si="442"/>
        <v>5.90761643386064E-2</v>
      </c>
      <c r="Y111" s="1248">
        <f t="shared" si="442"/>
        <v>4.3027853831293116E-2</v>
      </c>
      <c r="Z111" s="1247">
        <f t="shared" si="442"/>
        <v>0.16981883092309405</v>
      </c>
      <c r="AA111" s="1243">
        <f t="shared" si="442"/>
        <v>4.7976319790825131E-2</v>
      </c>
      <c r="AB111" s="1248">
        <f t="shared" si="442"/>
        <v>3.5100341591866507E-2</v>
      </c>
      <c r="AC111" s="1247">
        <f t="shared" si="442"/>
        <v>0.14037145411951618</v>
      </c>
      <c r="AD111" s="1243">
        <f t="shared" si="442"/>
        <v>3.7366116499184247E-2</v>
      </c>
      <c r="AE111" s="1248">
        <f t="shared" si="442"/>
        <v>2.7589629613420132E-2</v>
      </c>
      <c r="AF111" s="1247">
        <f t="shared" si="442"/>
        <v>0.11031269936294369</v>
      </c>
      <c r="AG111" s="1243">
        <f t="shared" si="442"/>
        <v>2.7254799564448061E-2</v>
      </c>
      <c r="AH111" s="1248">
        <f t="shared" si="442"/>
        <v>2.0493086231447431E-2</v>
      </c>
      <c r="AI111" s="1247">
        <f t="shared" si="442"/>
        <v>7.9708266103981851E-2</v>
      </c>
      <c r="AJ111" s="1243">
        <f t="shared" si="442"/>
        <v>1.7654318213115749E-2</v>
      </c>
      <c r="AK111" s="1248">
        <f t="shared" si="442"/>
        <v>1.38112477641937E-2</v>
      </c>
      <c r="AL111" s="1247">
        <f t="shared" si="442"/>
        <v>4.8632746809087024E-2</v>
      </c>
      <c r="AM111" s="1246">
        <f t="shared" si="442"/>
        <v>8.5565267348807483E-3</v>
      </c>
      <c r="AN111" s="1372">
        <f t="shared" si="442"/>
        <v>7.5279992578999354E-3</v>
      </c>
      <c r="AO111" s="1373">
        <f t="shared" si="442"/>
        <v>1.7172820296828858E-2</v>
      </c>
      <c r="AP111" s="1374">
        <f t="shared" si="442"/>
        <v>1.6414392214519908E-3</v>
      </c>
      <c r="AQ111" s="1372">
        <f t="shared" si="442"/>
        <v>1.7819357420499546E-3</v>
      </c>
      <c r="AR111" s="1375">
        <f t="shared" si="442"/>
        <v>0</v>
      </c>
      <c r="AS111" s="1249" t="e">
        <f t="shared" si="442"/>
        <v>#REF!</v>
      </c>
      <c r="AT111" s="1250" t="e">
        <f t="shared" si="442"/>
        <v>#REF!</v>
      </c>
      <c r="AU111" s="1251" t="e">
        <f t="shared" si="442"/>
        <v>#REF!</v>
      </c>
      <c r="AV111" s="1084"/>
    </row>
    <row r="112" spans="1:50" ht="21.75" customHeight="1">
      <c r="A112" s="1112" t="s">
        <v>42</v>
      </c>
      <c r="B112" s="1215" t="s">
        <v>143</v>
      </c>
      <c r="C112" s="1215" t="s">
        <v>63</v>
      </c>
      <c r="D112" s="1113"/>
      <c r="E112" s="1114"/>
      <c r="F112" s="1112"/>
      <c r="G112" s="1113"/>
      <c r="H112" s="1114"/>
      <c r="I112" s="1112">
        <f t="shared" ref="I112:U112" si="443">SUM(I30-I31-I51+I71+I95)*5%</f>
        <v>733.25498594936209</v>
      </c>
      <c r="J112" s="1113">
        <f t="shared" si="443"/>
        <v>631.96157885434411</v>
      </c>
      <c r="K112" s="1227">
        <f t="shared" si="443"/>
        <v>101.29340709501797</v>
      </c>
      <c r="L112" s="1112">
        <f t="shared" si="443"/>
        <v>900.92551433576045</v>
      </c>
      <c r="M112" s="1113">
        <f t="shared" si="443"/>
        <v>702.24222918306418</v>
      </c>
      <c r="N112" s="1227">
        <f t="shared" si="443"/>
        <v>198.68328515269627</v>
      </c>
      <c r="O112" s="1212">
        <f t="shared" si="443"/>
        <v>1019.4420258905593</v>
      </c>
      <c r="P112" s="1114">
        <f t="shared" si="443"/>
        <v>815.70392587683818</v>
      </c>
      <c r="Q112" s="1114">
        <f t="shared" si="443"/>
        <v>203.73810001372127</v>
      </c>
      <c r="R112" s="1212">
        <f t="shared" ref="R112:T112" si="444">SUM(R30-R31-R51+R71+R95)*5%</f>
        <v>1056.1578500283292</v>
      </c>
      <c r="S112" s="1114">
        <f t="shared" si="444"/>
        <v>847.16274255914198</v>
      </c>
      <c r="T112" s="1227">
        <f t="shared" si="444"/>
        <v>208.99510746918725</v>
      </c>
      <c r="U112" s="1212">
        <f t="shared" si="443"/>
        <v>1094.6960866707614</v>
      </c>
      <c r="V112" s="1114">
        <f t="shared" ref="V112:AU112" si="445">SUM(V30-V31-V51+V71+V95)*5%</f>
        <v>880.23369144788944</v>
      </c>
      <c r="W112" s="1227">
        <f t="shared" si="445"/>
        <v>214.46239522287189</v>
      </c>
      <c r="X112" s="1212">
        <f t="shared" si="445"/>
        <v>1135.1650102719566</v>
      </c>
      <c r="Y112" s="1114">
        <f t="shared" si="445"/>
        <v>915.01663578525302</v>
      </c>
      <c r="Z112" s="1227">
        <f t="shared" si="445"/>
        <v>220.14837448670389</v>
      </c>
      <c r="AA112" s="1212">
        <f t="shared" si="445"/>
        <v>1177.6807640595734</v>
      </c>
      <c r="AB112" s="1114">
        <f t="shared" si="445"/>
        <v>951.61897113848431</v>
      </c>
      <c r="AC112" s="1227">
        <f t="shared" si="445"/>
        <v>226.06179292108919</v>
      </c>
      <c r="AD112" s="1212">
        <f t="shared" si="445"/>
        <v>1222.3680285653052</v>
      </c>
      <c r="AE112" s="1114">
        <f t="shared" si="445"/>
        <v>990.15628047245559</v>
      </c>
      <c r="AF112" s="1227">
        <f t="shared" si="445"/>
        <v>232.21174809284992</v>
      </c>
      <c r="AG112" s="1212">
        <f t="shared" si="445"/>
        <v>1269.3607522745378</v>
      </c>
      <c r="AH112" s="1114">
        <f t="shared" si="445"/>
        <v>1030.7530508030566</v>
      </c>
      <c r="AI112" s="1227">
        <f t="shared" si="445"/>
        <v>238.60770147148105</v>
      </c>
      <c r="AJ112" s="1212">
        <f t="shared" si="445"/>
        <v>1318.1063332748809</v>
      </c>
      <c r="AK112" s="1114">
        <f t="shared" si="445"/>
        <v>1072.8468402896233</v>
      </c>
      <c r="AL112" s="1227">
        <f t="shared" si="445"/>
        <v>245.25949298525745</v>
      </c>
      <c r="AM112" s="1112">
        <f t="shared" si="445"/>
        <v>1370.1529613779676</v>
      </c>
      <c r="AN112" s="1345">
        <f t="shared" si="445"/>
        <v>1117.9756052183827</v>
      </c>
      <c r="AO112" s="1348">
        <f t="shared" si="445"/>
        <v>252.17735615958483</v>
      </c>
      <c r="AP112" s="1347">
        <f t="shared" si="445"/>
        <v>1324.8172630996273</v>
      </c>
      <c r="AQ112" s="1345">
        <f t="shared" si="445"/>
        <v>1137.7582428658134</v>
      </c>
      <c r="AR112" s="1346">
        <f t="shared" si="445"/>
        <v>187.05902023381375</v>
      </c>
      <c r="AS112" s="1231" t="e">
        <f t="shared" si="445"/>
        <v>#REF!</v>
      </c>
      <c r="AT112" s="1232" t="e">
        <f t="shared" si="445"/>
        <v>#REF!</v>
      </c>
      <c r="AU112" s="1233" t="e">
        <f t="shared" si="445"/>
        <v>#REF!</v>
      </c>
    </row>
    <row r="113" spans="1:47" hidden="1">
      <c r="A113" s="1112" t="s">
        <v>46</v>
      </c>
      <c r="B113" s="1215" t="s">
        <v>144</v>
      </c>
      <c r="C113" s="1215" t="s">
        <v>63</v>
      </c>
      <c r="D113" s="1113"/>
      <c r="E113" s="1114"/>
      <c r="F113" s="1112"/>
      <c r="G113" s="1113"/>
      <c r="H113" s="1114"/>
      <c r="I113" s="1112"/>
      <c r="J113" s="1113"/>
      <c r="K113" s="1227"/>
      <c r="L113" s="1112"/>
      <c r="M113" s="1113"/>
      <c r="N113" s="1227"/>
      <c r="O113" s="1212"/>
      <c r="P113" s="1114"/>
      <c r="Q113" s="1114"/>
      <c r="R113" s="1212"/>
      <c r="S113" s="1114"/>
      <c r="T113" s="1227"/>
      <c r="U113" s="1212"/>
      <c r="V113" s="1114"/>
      <c r="W113" s="1227"/>
      <c r="X113" s="1212"/>
      <c r="Y113" s="1114"/>
      <c r="Z113" s="1227"/>
      <c r="AA113" s="1212"/>
      <c r="AB113" s="1114"/>
      <c r="AC113" s="1227"/>
      <c r="AD113" s="1212"/>
      <c r="AE113" s="1114"/>
      <c r="AF113" s="1227"/>
      <c r="AG113" s="1212"/>
      <c r="AH113" s="1114"/>
      <c r="AI113" s="1227"/>
      <c r="AJ113" s="1212"/>
      <c r="AK113" s="1114"/>
      <c r="AL113" s="1227"/>
      <c r="AM113" s="1112"/>
      <c r="AN113" s="1345"/>
      <c r="AO113" s="1348"/>
      <c r="AP113" s="1347"/>
      <c r="AQ113" s="1345"/>
      <c r="AR113" s="1346"/>
      <c r="AS113" s="1231"/>
      <c r="AT113" s="1232"/>
      <c r="AU113" s="1233"/>
    </row>
    <row r="114" spans="1:47" s="1085" customFormat="1" ht="27.75" customHeight="1">
      <c r="A114" s="1234" t="s">
        <v>46</v>
      </c>
      <c r="B114" s="1235" t="s">
        <v>145</v>
      </c>
      <c r="C114" s="1235" t="s">
        <v>63</v>
      </c>
      <c r="D114" s="1281">
        <f>SUM(D102:D102)</f>
        <v>16677.736506578778</v>
      </c>
      <c r="E114" s="1283" t="e">
        <f>SUM(E102:E102)</f>
        <v>#REF!</v>
      </c>
      <c r="F114" s="1234">
        <f>F102+F107+F108+F112+F113</f>
        <v>21274.792676626395</v>
      </c>
      <c r="G114" s="1256">
        <f t="shared" ref="G114:Z114" si="446">G102+G107+G108+G112+G113</f>
        <v>19914.300133097655</v>
      </c>
      <c r="H114" s="1236">
        <f t="shared" si="446"/>
        <v>1794.0485435287378</v>
      </c>
      <c r="I114" s="1234">
        <f>I102+I107+I108+I112+I113</f>
        <v>28236.699454861202</v>
      </c>
      <c r="J114" s="1256">
        <f>J102+J107+J108+J112+J113</f>
        <v>24298.067978816103</v>
      </c>
      <c r="K114" s="1257">
        <f>K102+K107+K108+K112+K113</f>
        <v>3938.6314760450955</v>
      </c>
      <c r="L114" s="1234">
        <f t="shared" si="446"/>
        <v>39385.471957801507</v>
      </c>
      <c r="M114" s="1256">
        <f t="shared" si="446"/>
        <v>33484.367247534952</v>
      </c>
      <c r="N114" s="1257">
        <f t="shared" si="446"/>
        <v>5901.1047102665616</v>
      </c>
      <c r="O114" s="1253">
        <f t="shared" si="446"/>
        <v>41664.517772534535</v>
      </c>
      <c r="P114" s="1236">
        <f t="shared" si="446"/>
        <v>35827.742942891433</v>
      </c>
      <c r="Q114" s="1236">
        <f t="shared" si="446"/>
        <v>5836.7748296431146</v>
      </c>
      <c r="R114" s="1253">
        <f t="shared" si="446"/>
        <v>42626.123246581657</v>
      </c>
      <c r="S114" s="1236">
        <f t="shared" si="446"/>
        <v>36851.60225307873</v>
      </c>
      <c r="T114" s="1257">
        <f t="shared" si="446"/>
        <v>5774.5209935029279</v>
      </c>
      <c r="U114" s="1253">
        <f t="shared" si="446"/>
        <v>43651.427176161604</v>
      </c>
      <c r="V114" s="1236">
        <f t="shared" si="446"/>
        <v>37934.824132536269</v>
      </c>
      <c r="W114" s="1257">
        <f t="shared" si="446"/>
        <v>5716.603043625335</v>
      </c>
      <c r="X114" s="1253">
        <f t="shared" si="446"/>
        <v>44744.605636527907</v>
      </c>
      <c r="Y114" s="1236">
        <f t="shared" si="446"/>
        <v>39081.148021067071</v>
      </c>
      <c r="Z114" s="1257">
        <f t="shared" si="446"/>
        <v>5663.4576154608339</v>
      </c>
      <c r="AA114" s="1253">
        <f>AA102+AA107+AA108+AA112+AA113</f>
        <v>45908.440439647457</v>
      </c>
      <c r="AB114" s="1236">
        <f t="shared" ref="AB114:AC114" si="447">AB102+AB107+AB108+AB112+AB113</f>
        <v>40293.26202976951</v>
      </c>
      <c r="AC114" s="1257">
        <f t="shared" si="447"/>
        <v>5615.1784098779535</v>
      </c>
      <c r="AD114" s="1253">
        <f>AD102+AD107+AD108+AD112+AD113</f>
        <v>47146.894793039384</v>
      </c>
      <c r="AE114" s="1236">
        <f t="shared" ref="AE114:AF114" si="448">AE102+AE107+AE108+AE112+AE113</f>
        <v>41574.918317259428</v>
      </c>
      <c r="AF114" s="1257">
        <f t="shared" si="448"/>
        <v>5571.9764757799567</v>
      </c>
      <c r="AG114" s="1253">
        <f>AG102+AG107+AG108+AG112+AG113</f>
        <v>48463.930327904432</v>
      </c>
      <c r="AH114" s="1236">
        <f t="shared" ref="AH114:AI114" si="449">AH102+AH107+AH108+AH112+AH113</f>
        <v>42929.889823878199</v>
      </c>
      <c r="AI114" s="1257">
        <f t="shared" si="449"/>
        <v>5534.0405040262394</v>
      </c>
      <c r="AJ114" s="1253">
        <f>AJ102+AJ107+AJ108+AJ112+AJ113</f>
        <v>49849.166665610428</v>
      </c>
      <c r="AK114" s="1236">
        <f t="shared" ref="AK114:AL114" si="450">AK102+AK107+AK108+AK112+AK113</f>
        <v>44347.569532499852</v>
      </c>
      <c r="AL114" s="1257">
        <f t="shared" si="450"/>
        <v>5501.597133110572</v>
      </c>
      <c r="AM114" s="1234">
        <f>AM102+AM107+AM108+AM112+AM113</f>
        <v>51332.907424190751</v>
      </c>
      <c r="AN114" s="1351">
        <f t="shared" ref="AN114:AO114" si="451">AN102+AN107+AN108+AN112+AN113</f>
        <v>45858.746157124275</v>
      </c>
      <c r="AO114" s="1352">
        <f t="shared" si="451"/>
        <v>5474.1612670664745</v>
      </c>
      <c r="AP114" s="1353">
        <f>AP102+AP107+AP108+AP112+AP113</f>
        <v>50883.445001559492</v>
      </c>
      <c r="AQ114" s="1351">
        <f t="shared" ref="AQ114:AR114" si="452">AQ102+AQ107+AQ108+AQ112+AQ113</f>
        <v>46871.545576649398</v>
      </c>
      <c r="AR114" s="1356">
        <f t="shared" si="452"/>
        <v>4011.8994249100888</v>
      </c>
      <c r="AS114" s="1376" t="e">
        <f>AS102+AS107+AS108+AS112+AS113</f>
        <v>#REF!</v>
      </c>
      <c r="AT114" s="1377" t="e">
        <f t="shared" ref="AT114:AU114" si="453">AT102+AT107+AT108+AT112+AT113</f>
        <v>#REF!</v>
      </c>
      <c r="AU114" s="1378" t="e">
        <f t="shared" si="453"/>
        <v>#REF!</v>
      </c>
    </row>
    <row r="115" spans="1:47" ht="27.75" hidden="1" customHeight="1">
      <c r="A115" s="1112"/>
      <c r="B115" s="1215" t="s">
        <v>146</v>
      </c>
      <c r="C115" s="1215"/>
      <c r="D115" s="1256"/>
      <c r="E115" s="1379" t="e">
        <f>#REF!/#REF!</f>
        <v>#REF!</v>
      </c>
      <c r="F115" s="1234"/>
      <c r="G115" s="1256"/>
      <c r="H115" s="1236"/>
      <c r="I115" s="1234"/>
      <c r="J115" s="1256"/>
      <c r="K115" s="1257"/>
      <c r="L115" s="1234"/>
      <c r="M115" s="1256"/>
      <c r="N115" s="1257"/>
      <c r="O115" s="1253"/>
      <c r="P115" s="1236"/>
      <c r="Q115" s="1236"/>
      <c r="R115" s="1253"/>
      <c r="S115" s="1236"/>
      <c r="T115" s="1257"/>
      <c r="U115" s="1253"/>
      <c r="V115" s="1236"/>
      <c r="W115" s="1257"/>
      <c r="X115" s="1253"/>
      <c r="Y115" s="1236"/>
      <c r="Z115" s="1257"/>
      <c r="AA115" s="1253"/>
      <c r="AB115" s="1236"/>
      <c r="AC115" s="1257"/>
      <c r="AD115" s="1253"/>
      <c r="AE115" s="1236"/>
      <c r="AF115" s="1257"/>
      <c r="AG115" s="1253"/>
      <c r="AH115" s="1236"/>
      <c r="AI115" s="1257"/>
      <c r="AJ115" s="1253"/>
      <c r="AK115" s="1236"/>
      <c r="AL115" s="1257"/>
      <c r="AM115" s="1234"/>
      <c r="AN115" s="1351"/>
      <c r="AO115" s="1352"/>
      <c r="AP115" s="1380"/>
      <c r="AQ115" s="1355"/>
      <c r="AR115" s="1355"/>
      <c r="AS115" s="1260"/>
      <c r="AT115" s="1261"/>
      <c r="AU115" s="1262"/>
    </row>
    <row r="116" spans="1:47" ht="27.75" hidden="1" customHeight="1">
      <c r="A116" s="1112"/>
      <c r="B116" s="1215" t="s">
        <v>147</v>
      </c>
      <c r="C116" s="1215"/>
      <c r="D116" s="1256"/>
      <c r="E116" s="1379" t="e">
        <f>#REF!/#REF!</f>
        <v>#REF!</v>
      </c>
      <c r="F116" s="1234"/>
      <c r="G116" s="1256"/>
      <c r="H116" s="1236"/>
      <c r="I116" s="1234"/>
      <c r="J116" s="1256"/>
      <c r="K116" s="1257"/>
      <c r="L116" s="1234"/>
      <c r="M116" s="1256"/>
      <c r="N116" s="1257"/>
      <c r="O116" s="1253"/>
      <c r="P116" s="1236"/>
      <c r="Q116" s="1236"/>
      <c r="R116" s="1253"/>
      <c r="S116" s="1236"/>
      <c r="T116" s="1257"/>
      <c r="U116" s="1253"/>
      <c r="V116" s="1236"/>
      <c r="W116" s="1257"/>
      <c r="X116" s="1253"/>
      <c r="Y116" s="1236"/>
      <c r="Z116" s="1257"/>
      <c r="AA116" s="1253"/>
      <c r="AB116" s="1236"/>
      <c r="AC116" s="1257"/>
      <c r="AD116" s="1253"/>
      <c r="AE116" s="1236"/>
      <c r="AF116" s="1257"/>
      <c r="AG116" s="1253"/>
      <c r="AH116" s="1236"/>
      <c r="AI116" s="1257"/>
      <c r="AJ116" s="1253"/>
      <c r="AK116" s="1236"/>
      <c r="AL116" s="1257"/>
      <c r="AM116" s="1234"/>
      <c r="AN116" s="1351"/>
      <c r="AO116" s="1352"/>
      <c r="AP116" s="1380"/>
      <c r="AQ116" s="1355"/>
      <c r="AR116" s="1355"/>
      <c r="AS116" s="1260"/>
      <c r="AT116" s="1261"/>
      <c r="AU116" s="1262"/>
    </row>
    <row r="117" spans="1:47" ht="33" hidden="1" customHeight="1">
      <c r="A117" s="1112" t="s">
        <v>148</v>
      </c>
      <c r="B117" s="1215" t="s">
        <v>149</v>
      </c>
      <c r="C117" s="1215" t="s">
        <v>83</v>
      </c>
      <c r="D117" s="1256"/>
      <c r="E117" s="1236">
        <f>D121/1.2</f>
        <v>2374.4916666666668</v>
      </c>
      <c r="F117" s="1234"/>
      <c r="G117" s="1256"/>
      <c r="H117" s="1236"/>
      <c r="I117" s="1234"/>
      <c r="J117" s="1256"/>
      <c r="K117" s="1257"/>
      <c r="L117" s="1234"/>
      <c r="M117" s="1256"/>
      <c r="N117" s="1257"/>
      <c r="O117" s="1253"/>
      <c r="P117" s="1236"/>
      <c r="Q117" s="1236"/>
      <c r="R117" s="1253"/>
      <c r="S117" s="1236"/>
      <c r="T117" s="1257"/>
      <c r="U117" s="1253"/>
      <c r="V117" s="1236"/>
      <c r="W117" s="1257"/>
      <c r="X117" s="1253"/>
      <c r="Y117" s="1236"/>
      <c r="Z117" s="1257"/>
      <c r="AA117" s="1253"/>
      <c r="AB117" s="1236"/>
      <c r="AC117" s="1257"/>
      <c r="AD117" s="1253"/>
      <c r="AE117" s="1236"/>
      <c r="AF117" s="1257"/>
      <c r="AG117" s="1253"/>
      <c r="AH117" s="1236"/>
      <c r="AI117" s="1257"/>
      <c r="AJ117" s="1253"/>
      <c r="AK117" s="1236"/>
      <c r="AL117" s="1257"/>
      <c r="AM117" s="1234"/>
      <c r="AN117" s="1351"/>
      <c r="AO117" s="1352"/>
      <c r="AP117" s="1380"/>
      <c r="AQ117" s="1355"/>
      <c r="AR117" s="1355"/>
      <c r="AS117" s="1260"/>
      <c r="AT117" s="1261"/>
      <c r="AU117" s="1262"/>
    </row>
    <row r="118" spans="1:47" ht="33" customHeight="1" outlineLevel="1">
      <c r="A118" s="1112"/>
      <c r="B118" s="1215" t="s">
        <v>607</v>
      </c>
      <c r="C118" s="1215" t="s">
        <v>83</v>
      </c>
      <c r="D118" s="1256"/>
      <c r="E118" s="1236"/>
      <c r="F118" s="1234">
        <f>G114*1000/G8</f>
        <v>2128.1100065932219</v>
      </c>
      <c r="G118" s="1256"/>
      <c r="H118" s="1236"/>
      <c r="I118" s="1234">
        <f>J114*1000/J8</f>
        <v>2684.8990573173301</v>
      </c>
      <c r="J118" s="1256"/>
      <c r="K118" s="1257"/>
      <c r="L118" s="1234">
        <f>M114*1000/M8</f>
        <v>2569.6325051059762</v>
      </c>
      <c r="M118" s="1256"/>
      <c r="N118" s="1257"/>
      <c r="O118" s="1253">
        <f>P114*1000/P8</f>
        <v>2749.466106677367</v>
      </c>
      <c r="P118" s="1236"/>
      <c r="Q118" s="1236"/>
      <c r="R118" s="1253">
        <f>S114*1000/S8</f>
        <v>2828.0383593546621</v>
      </c>
      <c r="S118" s="1236"/>
      <c r="T118" s="1257"/>
      <c r="U118" s="1253">
        <f>V114*1000/V8</f>
        <v>2911.1661703453565</v>
      </c>
      <c r="V118" s="1236"/>
      <c r="W118" s="1257"/>
      <c r="X118" s="1253">
        <f>Y114*1000/Y8</f>
        <v>2999.136508968526</v>
      </c>
      <c r="Y118" s="1236"/>
      <c r="Z118" s="1257"/>
      <c r="AA118" s="1253">
        <f>AB114*1000/AB8</f>
        <v>3092.1556642546516</v>
      </c>
      <c r="AB118" s="1236"/>
      <c r="AC118" s="1257"/>
      <c r="AD118" s="1253">
        <f>AE114*1000/AE8</f>
        <v>3190.5115815805193</v>
      </c>
      <c r="AE118" s="1236"/>
      <c r="AF118" s="1257"/>
      <c r="AG118" s="1253">
        <f>AH114*1000/AH8</f>
        <v>3294.4938011387021</v>
      </c>
      <c r="AH118" s="1236"/>
      <c r="AI118" s="1257"/>
      <c r="AJ118" s="1253">
        <f>AK114*1000/AK8</f>
        <v>3403.2883270789093</v>
      </c>
      <c r="AK118" s="1236"/>
      <c r="AL118" s="1257"/>
      <c r="AM118" s="1234">
        <f>AN114*1000/AN8</f>
        <v>3519.2579240817354</v>
      </c>
      <c r="AN118" s="1351"/>
      <c r="AO118" s="1352"/>
      <c r="AP118" s="1353">
        <f>AQ114*1000/AQ8</f>
        <v>3596.9814268233263</v>
      </c>
      <c r="AQ118" s="1351"/>
      <c r="AR118" s="1356"/>
      <c r="AS118" s="1260" t="e">
        <f>AT114*1000/AT8</f>
        <v>#REF!</v>
      </c>
      <c r="AT118" s="1261"/>
      <c r="AU118" s="1262"/>
    </row>
    <row r="119" spans="1:47" ht="33" customHeight="1" outlineLevel="1">
      <c r="A119" s="1112"/>
      <c r="B119" s="1215" t="s">
        <v>608</v>
      </c>
      <c r="C119" s="1215" t="s">
        <v>63</v>
      </c>
      <c r="D119" s="1256"/>
      <c r="E119" s="1236"/>
      <c r="F119" s="1234">
        <f>H114+H17*F118/1000</f>
        <v>3714.1145158774061</v>
      </c>
      <c r="G119" s="1256"/>
      <c r="H119" s="1236"/>
      <c r="I119" s="1234">
        <f>K114+K17*I118/1000</f>
        <v>6368.1966330115474</v>
      </c>
      <c r="J119" s="1256"/>
      <c r="K119" s="1257"/>
      <c r="L119" s="1234">
        <f>N114+N17*L118/1000</f>
        <v>10269.479968946722</v>
      </c>
      <c r="M119" s="1256"/>
      <c r="N119" s="1257"/>
      <c r="O119" s="1253">
        <f>Q114+Q17*O118/1000</f>
        <v>10510.867210994638</v>
      </c>
      <c r="P119" s="1236"/>
      <c r="Q119" s="1236"/>
      <c r="R119" s="1253">
        <f>T114+T17*R118/1000</f>
        <v>10582.186204405854</v>
      </c>
      <c r="S119" s="1236"/>
      <c r="T119" s="1257"/>
      <c r="U119" s="1253">
        <f>W114+W17*U118/1000</f>
        <v>10665.585533212441</v>
      </c>
      <c r="V119" s="1236"/>
      <c r="W119" s="1257"/>
      <c r="X119" s="1253">
        <f>Z114+Z17*X118/1000</f>
        <v>10761.989680707327</v>
      </c>
      <c r="Y119" s="1236"/>
      <c r="Z119" s="1257"/>
      <c r="AA119" s="1253">
        <f>AC114+AC17*AA118/1000</f>
        <v>10871.843039110861</v>
      </c>
      <c r="AB119" s="1236"/>
      <c r="AC119" s="1257"/>
      <c r="AD119" s="1253">
        <f>AF114+AF17*AD118/1000</f>
        <v>10995.846164466839</v>
      </c>
      <c r="AE119" s="1236"/>
      <c r="AF119" s="1257"/>
      <c r="AG119" s="1253">
        <f>AI114+AI17*AG118/1000</f>
        <v>11134.679965962034</v>
      </c>
      <c r="AH119" s="1236"/>
      <c r="AI119" s="1257"/>
      <c r="AJ119" s="1253">
        <f>AL114+AL17*AJ118/1000</f>
        <v>11287.187289144716</v>
      </c>
      <c r="AK119" s="1236"/>
      <c r="AL119" s="1257"/>
      <c r="AM119" s="1234">
        <f>AO114+AO17*AM118/1000</f>
        <v>11456.899738005424</v>
      </c>
      <c r="AN119" s="1351"/>
      <c r="AO119" s="1352"/>
      <c r="AP119" s="1353">
        <f>AR114+AR17*AP118/1000</f>
        <v>10126.767850509743</v>
      </c>
      <c r="AQ119" s="1351"/>
      <c r="AR119" s="1356"/>
      <c r="AS119" s="1260" t="e">
        <f>AU114+AU17*AS118/1000</f>
        <v>#REF!</v>
      </c>
      <c r="AT119" s="1261"/>
      <c r="AU119" s="1262"/>
    </row>
    <row r="120" spans="1:47" ht="31.5" customHeight="1" outlineLevel="1">
      <c r="A120" s="1112"/>
      <c r="B120" s="1215" t="s">
        <v>609</v>
      </c>
      <c r="C120" s="1215" t="s">
        <v>83</v>
      </c>
      <c r="D120" s="1256"/>
      <c r="E120" s="1236"/>
      <c r="F120" s="1234">
        <f>F119*1000/H18</f>
        <v>439.25427424485912</v>
      </c>
      <c r="G120" s="1256"/>
      <c r="H120" s="1236"/>
      <c r="I120" s="1234">
        <f>I119*1000/K18</f>
        <v>781.8534847159666</v>
      </c>
      <c r="J120" s="1256"/>
      <c r="K120" s="1257"/>
      <c r="L120" s="1234">
        <f>L119*1000/N18</f>
        <v>906.33317761735464</v>
      </c>
      <c r="M120" s="1256"/>
      <c r="N120" s="1257"/>
      <c r="O120" s="1253">
        <f>O119*1000/Q18</f>
        <v>927.63681390498812</v>
      </c>
      <c r="P120" s="1236"/>
      <c r="Q120" s="1236"/>
      <c r="R120" s="1253">
        <f>R119*1000/T18</f>
        <v>933.93107321688262</v>
      </c>
      <c r="S120" s="1236"/>
      <c r="T120" s="1257"/>
      <c r="U120" s="1253">
        <f>U119*1000/W18</f>
        <v>941.29148279136894</v>
      </c>
      <c r="V120" s="1236"/>
      <c r="W120" s="1257"/>
      <c r="X120" s="1253">
        <f>X119*1000/Z18</f>
        <v>949.79963292153502</v>
      </c>
      <c r="Y120" s="1236"/>
      <c r="Z120" s="1257"/>
      <c r="AA120" s="1253">
        <f>AA119*1000/AC18</f>
        <v>959.49474345243607</v>
      </c>
      <c r="AB120" s="1236"/>
      <c r="AC120" s="1257"/>
      <c r="AD120" s="1253">
        <f>AD119*1000/AF18</f>
        <v>970.43864197292692</v>
      </c>
      <c r="AE120" s="1236"/>
      <c r="AF120" s="1257"/>
      <c r="AG120" s="1253">
        <f>AG119*1000/AI18</f>
        <v>982.69142213806924</v>
      </c>
      <c r="AH120" s="1236"/>
      <c r="AI120" s="1257"/>
      <c r="AJ120" s="1253">
        <f>AJ119*1000/AL18</f>
        <v>996.15095925660307</v>
      </c>
      <c r="AK120" s="1236"/>
      <c r="AL120" s="1257"/>
      <c r="AM120" s="1234">
        <f>AM119*1000/AO18</f>
        <v>1011.1289351153868</v>
      </c>
      <c r="AN120" s="1351"/>
      <c r="AO120" s="1352"/>
      <c r="AP120" s="1353">
        <f>AP119*1000/AR18</f>
        <v>893.73811650631399</v>
      </c>
      <c r="AQ120" s="1351"/>
      <c r="AR120" s="1356"/>
      <c r="AS120" s="1260" t="e">
        <f>AS119*1000/AU18</f>
        <v>#REF!</v>
      </c>
      <c r="AT120" s="1261"/>
      <c r="AU120" s="1262"/>
    </row>
    <row r="121" spans="1:47" s="1078" customFormat="1" ht="25.5" customHeight="1">
      <c r="A121" s="1234"/>
      <c r="B121" s="1235" t="s">
        <v>309</v>
      </c>
      <c r="C121" s="1215" t="s">
        <v>83</v>
      </c>
      <c r="D121" s="1099">
        <v>2849.39</v>
      </c>
      <c r="E121" s="1102" t="e">
        <f>E114/E18*1000</f>
        <v>#REF!</v>
      </c>
      <c r="F121" s="1098">
        <f>(F18*F135/1000+F119)/F18*1000+F118</f>
        <v>2567.364280838081</v>
      </c>
      <c r="G121" s="1099"/>
      <c r="H121" s="1102"/>
      <c r="I121" s="1098">
        <f>I114/I18*1000</f>
        <v>3466.7525420332963</v>
      </c>
      <c r="J121" s="1099"/>
      <c r="K121" s="1100"/>
      <c r="L121" s="1098">
        <f>L114/L18*1000</f>
        <v>3475.9656827233302</v>
      </c>
      <c r="M121" s="1099"/>
      <c r="N121" s="1100"/>
      <c r="O121" s="1101">
        <f>O114/O18*1000</f>
        <v>3677.1029205823538</v>
      </c>
      <c r="P121" s="1102"/>
      <c r="Q121" s="1102"/>
      <c r="R121" s="1101">
        <f>R114/R18*1000</f>
        <v>3761.969432571545</v>
      </c>
      <c r="S121" s="1102"/>
      <c r="T121" s="1100"/>
      <c r="U121" s="1101">
        <f>U114/U18*1000</f>
        <v>3852.4576531367252</v>
      </c>
      <c r="V121" s="1102"/>
      <c r="W121" s="1100"/>
      <c r="X121" s="1101">
        <f>X114/X18*1000</f>
        <v>3948.9361418900617</v>
      </c>
      <c r="Y121" s="1102"/>
      <c r="Z121" s="1100"/>
      <c r="AA121" s="1101">
        <f>AA114/AA18*1000</f>
        <v>4051.6504077070872</v>
      </c>
      <c r="AB121" s="1102"/>
      <c r="AC121" s="1100"/>
      <c r="AD121" s="1101">
        <f>AD114/AD18*1000</f>
        <v>4160.9502235534455</v>
      </c>
      <c r="AE121" s="1102"/>
      <c r="AF121" s="1100"/>
      <c r="AG121" s="1101">
        <f>AG114/AG18*1000</f>
        <v>4277.1852232767706</v>
      </c>
      <c r="AH121" s="1102"/>
      <c r="AI121" s="1100"/>
      <c r="AJ121" s="1101">
        <f t="shared" ref="AJ121" si="454">AJ114/AJ18*1000</f>
        <v>4399.4392863355124</v>
      </c>
      <c r="AK121" s="1102"/>
      <c r="AL121" s="1100"/>
      <c r="AM121" s="1098">
        <f t="shared" ref="AM121" si="455">AM114/AM18*1000</f>
        <v>4530.3868591971222</v>
      </c>
      <c r="AN121" s="1381"/>
      <c r="AO121" s="1382"/>
      <c r="AP121" s="1383">
        <f t="shared" ref="AP121" si="456">AP114/AP18*1000</f>
        <v>4490.7195433296411</v>
      </c>
      <c r="AQ121" s="1381"/>
      <c r="AR121" s="1384"/>
      <c r="AS121" s="1385" t="e">
        <f t="shared" ref="AS121" si="457">AS114/AS18*1000</f>
        <v>#REF!</v>
      </c>
      <c r="AT121" s="1386"/>
      <c r="AU121" s="1387"/>
    </row>
    <row r="122" spans="1:47" s="1076" customFormat="1" ht="22.5" customHeight="1">
      <c r="A122" s="1112"/>
      <c r="B122" s="1215" t="s">
        <v>150</v>
      </c>
      <c r="C122" s="1215" t="s">
        <v>83</v>
      </c>
      <c r="D122" s="1091">
        <v>2789.01</v>
      </c>
      <c r="E122" s="1114"/>
      <c r="F122" s="1090">
        <v>2263.0300000000002</v>
      </c>
      <c r="G122" s="1091"/>
      <c r="H122" s="1094"/>
      <c r="I122" s="1090">
        <f>F123</f>
        <v>2884.44</v>
      </c>
      <c r="J122" s="1091"/>
      <c r="K122" s="1092"/>
      <c r="L122" s="1090">
        <f>L121</f>
        <v>3475.9656827233302</v>
      </c>
      <c r="M122" s="1091"/>
      <c r="N122" s="1092"/>
      <c r="O122" s="1090">
        <f>L123</f>
        <v>3475.9656827233298</v>
      </c>
      <c r="P122" s="1094"/>
      <c r="Q122" s="1094"/>
      <c r="R122" s="1093">
        <f>R121</f>
        <v>3761.969432571545</v>
      </c>
      <c r="S122" s="1094"/>
      <c r="T122" s="1092"/>
      <c r="U122" s="1093">
        <f>R123</f>
        <v>3761.9694325715445</v>
      </c>
      <c r="V122" s="1094"/>
      <c r="W122" s="1092"/>
      <c r="X122" s="1093">
        <f>X121</f>
        <v>3948.9361418900617</v>
      </c>
      <c r="Y122" s="1094"/>
      <c r="Z122" s="1092"/>
      <c r="AA122" s="1093">
        <f>X123</f>
        <v>3948.9361418900612</v>
      </c>
      <c r="AB122" s="1094"/>
      <c r="AC122" s="1092"/>
      <c r="AD122" s="1093">
        <f>AD121</f>
        <v>4160.9502235534455</v>
      </c>
      <c r="AE122" s="1094"/>
      <c r="AF122" s="1092"/>
      <c r="AG122" s="1093">
        <f>AD123</f>
        <v>4160.9502235534474</v>
      </c>
      <c r="AH122" s="1094"/>
      <c r="AI122" s="1092"/>
      <c r="AJ122" s="1093">
        <f>AJ121</f>
        <v>4399.4392863355124</v>
      </c>
      <c r="AK122" s="1094"/>
      <c r="AL122" s="1092"/>
      <c r="AM122" s="1090">
        <f>AJ123</f>
        <v>4399.4392863355142</v>
      </c>
      <c r="AN122" s="1388"/>
      <c r="AO122" s="1389"/>
      <c r="AP122" s="1390">
        <f>AP121</f>
        <v>4490.7195433296411</v>
      </c>
      <c r="AQ122" s="1388"/>
      <c r="AR122" s="1391"/>
      <c r="AS122" s="1095">
        <f>AP123</f>
        <v>4490.7195433296411</v>
      </c>
      <c r="AT122" s="1096"/>
      <c r="AU122" s="1097"/>
    </row>
    <row r="123" spans="1:47" s="1076" customFormat="1" ht="22.5" customHeight="1">
      <c r="A123" s="1112"/>
      <c r="B123" s="1215" t="s">
        <v>151</v>
      </c>
      <c r="C123" s="1215" t="s">
        <v>83</v>
      </c>
      <c r="D123" s="1091">
        <v>2942.95</v>
      </c>
      <c r="E123" s="1094"/>
      <c r="F123" s="1090">
        <v>2884.44</v>
      </c>
      <c r="G123" s="1091"/>
      <c r="H123" s="1094"/>
      <c r="I123" s="1090">
        <f>(I114-I127)*1000/I26</f>
        <v>4123.4028553899934</v>
      </c>
      <c r="J123" s="1091"/>
      <c r="K123" s="1092"/>
      <c r="L123" s="1090">
        <f>(L114-L127)*1000/L26</f>
        <v>3475.9656827233298</v>
      </c>
      <c r="M123" s="1091"/>
      <c r="N123" s="1092"/>
      <c r="O123" s="1090">
        <f>(O114-O127)*1000/O26</f>
        <v>3903.9172526361476</v>
      </c>
      <c r="P123" s="1091"/>
      <c r="Q123" s="1094"/>
      <c r="R123" s="1090">
        <f>(R114-R127)*1000/R26</f>
        <v>3761.9694325715445</v>
      </c>
      <c r="S123" s="1091"/>
      <c r="T123" s="1092"/>
      <c r="U123" s="1090">
        <f>(U114-U127)*1000/U26</f>
        <v>3954.4975614336313</v>
      </c>
      <c r="V123" s="1091"/>
      <c r="W123" s="1092"/>
      <c r="X123" s="1090">
        <f>(X114-X127)*1000/X26</f>
        <v>3948.9361418900612</v>
      </c>
      <c r="Y123" s="1091"/>
      <c r="Z123" s="1092"/>
      <c r="AA123" s="1090">
        <f>(AA114-AA127)*1000/AA26</f>
        <v>4167.4771329901159</v>
      </c>
      <c r="AB123" s="1091"/>
      <c r="AC123" s="1092"/>
      <c r="AD123" s="1090">
        <f>(AD114-AD127)*1000/AD26</f>
        <v>4160.9502235534474</v>
      </c>
      <c r="AE123" s="1091"/>
      <c r="AF123" s="1092"/>
      <c r="AG123" s="1090">
        <f>(AG114-AG127)*1000/AG26</f>
        <v>4408.258733603072</v>
      </c>
      <c r="AH123" s="1091"/>
      <c r="AI123" s="1092"/>
      <c r="AJ123" s="1090">
        <f t="shared" ref="AJ123" si="458">(AJ114-AJ127)*1000/AJ26</f>
        <v>4399.4392863355142</v>
      </c>
      <c r="AK123" s="1091"/>
      <c r="AL123" s="1092"/>
      <c r="AM123" s="1090">
        <f t="shared" ref="AM123" si="459">(AM114-AM127)*1000/AM26</f>
        <v>4678.0511434878727</v>
      </c>
      <c r="AN123" s="1388"/>
      <c r="AO123" s="1389"/>
      <c r="AP123" s="1390">
        <f t="shared" ref="AP123" si="460">(AP114-AP127)*1000/AP26</f>
        <v>4490.7195433296411</v>
      </c>
      <c r="AQ123" s="1388"/>
      <c r="AR123" s="1391"/>
      <c r="AS123" s="1095" t="e">
        <f t="shared" ref="AS123" si="461">(AS114-AS127)*1000/AS26</f>
        <v>#REF!</v>
      </c>
      <c r="AT123" s="1096"/>
      <c r="AU123" s="1097"/>
    </row>
    <row r="124" spans="1:47" s="1077" customFormat="1" ht="25.5" customHeight="1">
      <c r="A124" s="1234"/>
      <c r="B124" s="1235" t="s">
        <v>152</v>
      </c>
      <c r="C124" s="1235" t="s">
        <v>58</v>
      </c>
      <c r="D124" s="1244"/>
      <c r="E124" s="1236"/>
      <c r="F124" s="1246"/>
      <c r="G124" s="1244"/>
      <c r="H124" s="1248"/>
      <c r="I124" s="1246">
        <f>I121/F121</f>
        <v>1.3503157958174998</v>
      </c>
      <c r="J124" s="1244"/>
      <c r="K124" s="1247"/>
      <c r="L124" s="1392">
        <f>L121/I121</f>
        <v>1.0026575709048533</v>
      </c>
      <c r="M124" s="1244"/>
      <c r="N124" s="1247"/>
      <c r="O124" s="1243">
        <f>O121/L121</f>
        <v>1.057865139134929</v>
      </c>
      <c r="P124" s="1248"/>
      <c r="Q124" s="1248"/>
      <c r="R124" s="1243">
        <f>R121/O121</f>
        <v>1.0230797216782148</v>
      </c>
      <c r="S124" s="1248"/>
      <c r="T124" s="1247"/>
      <c r="U124" s="1243">
        <f>U121/R121</f>
        <v>1.0240534172823743</v>
      </c>
      <c r="V124" s="1248"/>
      <c r="W124" s="1247"/>
      <c r="X124" s="1243">
        <f>X121/U121</f>
        <v>1.0250433612618122</v>
      </c>
      <c r="Y124" s="1248"/>
      <c r="Z124" s="1247"/>
      <c r="AA124" s="1243">
        <f>AA121/X121</f>
        <v>1.0260106170690986</v>
      </c>
      <c r="AB124" s="1248"/>
      <c r="AC124" s="1247"/>
      <c r="AD124" s="1243">
        <f>AD121/AA121</f>
        <v>1.026976615662212</v>
      </c>
      <c r="AE124" s="1248"/>
      <c r="AF124" s="1247"/>
      <c r="AG124" s="1243">
        <f>AG121/AD121</f>
        <v>1.0279347248773527</v>
      </c>
      <c r="AH124" s="1248"/>
      <c r="AI124" s="1247"/>
      <c r="AJ124" s="1243">
        <f>AJ121/AG121</f>
        <v>1.028582831155739</v>
      </c>
      <c r="AK124" s="1248"/>
      <c r="AL124" s="1247"/>
      <c r="AM124" s="1246">
        <f>AM121/AJ121</f>
        <v>1.0297646050641789</v>
      </c>
      <c r="AN124" s="1372"/>
      <c r="AO124" s="1373"/>
      <c r="AP124" s="1374">
        <f>AP121/AM121</f>
        <v>0.99124416587361563</v>
      </c>
      <c r="AQ124" s="1372"/>
      <c r="AR124" s="1375"/>
      <c r="AS124" s="1249" t="e">
        <f>AS121/AP121</f>
        <v>#REF!</v>
      </c>
      <c r="AT124" s="1250"/>
      <c r="AU124" s="1251"/>
    </row>
    <row r="125" spans="1:47" s="1074" customFormat="1" ht="16.899999999999999" customHeight="1">
      <c r="A125" s="1234"/>
      <c r="B125" s="1235" t="s">
        <v>153</v>
      </c>
      <c r="C125" s="1235" t="s">
        <v>58</v>
      </c>
      <c r="D125" s="1244">
        <f>D123/D122</f>
        <v>1.0551952126381761</v>
      </c>
      <c r="E125" s="1248"/>
      <c r="F125" s="1246">
        <f>F123/F122</f>
        <v>1.2745920292704913</v>
      </c>
      <c r="G125" s="1244"/>
      <c r="H125" s="1248"/>
      <c r="I125" s="1246">
        <f>I123/I122</f>
        <v>1.4295332388227848</v>
      </c>
      <c r="J125" s="1244"/>
      <c r="K125" s="1247"/>
      <c r="L125" s="1246">
        <f>L123/L122</f>
        <v>0.99999999999999989</v>
      </c>
      <c r="M125" s="1244"/>
      <c r="N125" s="1247"/>
      <c r="O125" s="1243">
        <f>O123/O122</f>
        <v>1.1231173173083597</v>
      </c>
      <c r="P125" s="1248"/>
      <c r="Q125" s="1248"/>
      <c r="R125" s="1243">
        <f>R123/R122</f>
        <v>0.99999999999999989</v>
      </c>
      <c r="S125" s="1248"/>
      <c r="T125" s="1247"/>
      <c r="U125" s="1243">
        <f>U123/U122</f>
        <v>1.05117748357952</v>
      </c>
      <c r="V125" s="1248"/>
      <c r="W125" s="1247"/>
      <c r="X125" s="1243">
        <f>X123/X122</f>
        <v>0.99999999999999989</v>
      </c>
      <c r="Y125" s="1248"/>
      <c r="Z125" s="1247"/>
      <c r="AA125" s="1243">
        <f t="shared" ref="AA125:AJ125" si="462">AA123/AA122</f>
        <v>1.0553417384448904</v>
      </c>
      <c r="AB125" s="1248"/>
      <c r="AC125" s="1247"/>
      <c r="AD125" s="1243">
        <f t="shared" si="462"/>
        <v>1.0000000000000004</v>
      </c>
      <c r="AE125" s="1248"/>
      <c r="AF125" s="1247"/>
      <c r="AG125" s="1243">
        <f t="shared" si="462"/>
        <v>1.0594355848454307</v>
      </c>
      <c r="AH125" s="1248"/>
      <c r="AI125" s="1247"/>
      <c r="AJ125" s="1243">
        <f t="shared" si="462"/>
        <v>1.0000000000000004</v>
      </c>
      <c r="AK125" s="1248"/>
      <c r="AL125" s="1247"/>
      <c r="AM125" s="1246">
        <f t="shared" ref="AM125" si="463">AM123/AM122</f>
        <v>1.0633289469450609</v>
      </c>
      <c r="AN125" s="1372"/>
      <c r="AO125" s="1373"/>
      <c r="AP125" s="1374">
        <f t="shared" ref="AP125" si="464">AP123/AP122</f>
        <v>1</v>
      </c>
      <c r="AQ125" s="1372"/>
      <c r="AR125" s="1375"/>
      <c r="AS125" s="1249" t="e">
        <f t="shared" ref="AS125" si="465">AS123/AS122</f>
        <v>#REF!</v>
      </c>
      <c r="AT125" s="1250"/>
      <c r="AU125" s="1251"/>
    </row>
    <row r="126" spans="1:47" ht="31.5" hidden="1" customHeight="1" outlineLevel="3">
      <c r="A126" s="1112"/>
      <c r="B126" s="1215" t="s">
        <v>154</v>
      </c>
      <c r="C126" s="1215" t="s">
        <v>63</v>
      </c>
      <c r="D126" s="1256">
        <f t="shared" ref="D126:I126" si="466">SUM(D127:D128)</f>
        <v>16677.736506578778</v>
      </c>
      <c r="E126" s="1236" t="e">
        <f t="shared" si="466"/>
        <v>#REF!</v>
      </c>
      <c r="F126" s="1234">
        <f>F121*F18/1000</f>
        <v>21708.348676626392</v>
      </c>
      <c r="G126" s="1256"/>
      <c r="H126" s="1236"/>
      <c r="I126" s="1234">
        <f t="shared" si="466"/>
        <v>28236.699454861202</v>
      </c>
      <c r="J126" s="1256"/>
      <c r="K126" s="1257"/>
      <c r="L126" s="1234">
        <f t="shared" ref="L126" si="467">SUM(L127:L128)</f>
        <v>39385.471957801507</v>
      </c>
      <c r="M126" s="1256"/>
      <c r="N126" s="1257"/>
      <c r="O126" s="1253">
        <f t="shared" ref="O126" si="468">SUM(O127:O128)</f>
        <v>41664.517772534535</v>
      </c>
      <c r="P126" s="1236"/>
      <c r="Q126" s="1236"/>
      <c r="R126" s="1253">
        <f t="shared" ref="R126" si="469">SUM(R127:R128)</f>
        <v>42626.123246581657</v>
      </c>
      <c r="S126" s="1236"/>
      <c r="T126" s="1257"/>
      <c r="U126" s="1253">
        <f t="shared" ref="U126" si="470">SUM(U127:U128)</f>
        <v>43651.427176161604</v>
      </c>
      <c r="V126" s="1236"/>
      <c r="W126" s="1257"/>
      <c r="X126" s="1253">
        <f t="shared" ref="X126" si="471">SUM(X127:X128)</f>
        <v>44744.605636527907</v>
      </c>
      <c r="Y126" s="1236"/>
      <c r="Z126" s="1257"/>
      <c r="AA126" s="1253">
        <f t="shared" ref="AA126" si="472">SUM(AA127:AA128)</f>
        <v>45908.440439647457</v>
      </c>
      <c r="AB126" s="1236"/>
      <c r="AC126" s="1257"/>
      <c r="AD126" s="1253">
        <f t="shared" ref="AD126" si="473">SUM(AD127:AD128)</f>
        <v>47146.894793039384</v>
      </c>
      <c r="AE126" s="1236"/>
      <c r="AF126" s="1257"/>
      <c r="AG126" s="1234">
        <f t="shared" ref="AG126" si="474">SUM(AG127:AG128)</f>
        <v>48463.930327904432</v>
      </c>
      <c r="AH126" s="1256"/>
      <c r="AI126" s="1257"/>
      <c r="AJ126" s="1234">
        <f t="shared" ref="AJ126" si="475">SUM(AJ127:AJ128)</f>
        <v>49849.166665610428</v>
      </c>
      <c r="AK126" s="1256"/>
      <c r="AL126" s="1257"/>
      <c r="AM126" s="1234">
        <f t="shared" ref="AM126" si="476">SUM(AM127:AM128)</f>
        <v>51332.907424190751</v>
      </c>
      <c r="AN126" s="1256"/>
      <c r="AO126" s="1257"/>
      <c r="AP126" s="1234">
        <f t="shared" ref="AP126" si="477">SUM(AP127:AP128)</f>
        <v>50883.445001559492</v>
      </c>
      <c r="AQ126" s="1256"/>
      <c r="AR126" s="1236"/>
      <c r="AS126" s="1260" t="e">
        <f t="shared" ref="AS126" si="478">SUM(AS127:AS128)</f>
        <v>#REF!</v>
      </c>
      <c r="AT126" s="1261"/>
      <c r="AU126" s="1262"/>
    </row>
    <row r="127" spans="1:47" hidden="1" outlineLevel="3">
      <c r="A127" s="1112"/>
      <c r="B127" s="1215" t="s">
        <v>55</v>
      </c>
      <c r="C127" s="1215" t="s">
        <v>63</v>
      </c>
      <c r="D127" s="1256">
        <f>ROUND(D25*D122/1000,0)</f>
        <v>10788</v>
      </c>
      <c r="E127" s="1236">
        <f>ROUND(E25*E122/1000,0)</f>
        <v>0</v>
      </c>
      <c r="F127" s="1234">
        <f>F25*F122/1000</f>
        <v>11481.030099000001</v>
      </c>
      <c r="G127" s="1256"/>
      <c r="H127" s="1236"/>
      <c r="I127" s="1234">
        <f>I25*I122/1000</f>
        <v>12451.694814</v>
      </c>
      <c r="J127" s="1256"/>
      <c r="K127" s="1257"/>
      <c r="L127" s="1234">
        <f>L25*L122/1000</f>
        <v>20874.3001376348</v>
      </c>
      <c r="M127" s="1256"/>
      <c r="N127" s="1257"/>
      <c r="O127" s="1253">
        <f>O25*O122/1000</f>
        <v>20874.300137634797</v>
      </c>
      <c r="P127" s="1236"/>
      <c r="Q127" s="1236"/>
      <c r="R127" s="1253">
        <f>R25*R122/1000</f>
        <v>22591.84532068828</v>
      </c>
      <c r="S127" s="1236"/>
      <c r="T127" s="1257"/>
      <c r="U127" s="1253">
        <f>U25*U122/1000</f>
        <v>22591.845320688277</v>
      </c>
      <c r="V127" s="1236"/>
      <c r="W127" s="1257"/>
      <c r="X127" s="1253">
        <f>X25*X122/1000</f>
        <v>23714.640987359791</v>
      </c>
      <c r="Y127" s="1236"/>
      <c r="Z127" s="1257"/>
      <c r="AA127" s="1253">
        <f>AA25*AA122/1000</f>
        <v>23714.640987359788</v>
      </c>
      <c r="AB127" s="1236"/>
      <c r="AC127" s="1257"/>
      <c r="AD127" s="1253">
        <f>AD25*AD122/1000</f>
        <v>24987.854240310869</v>
      </c>
      <c r="AE127" s="1236"/>
      <c r="AF127" s="1257"/>
      <c r="AG127" s="1234">
        <f>AG25*AG122/1000</f>
        <v>24987.85424031088</v>
      </c>
      <c r="AH127" s="1256"/>
      <c r="AI127" s="1257"/>
      <c r="AJ127" s="1234">
        <f>AJ25*AJ122/1000</f>
        <v>26420.058332773522</v>
      </c>
      <c r="AK127" s="1256"/>
      <c r="AL127" s="1257"/>
      <c r="AM127" s="1234">
        <f>AM25*AM122/1000</f>
        <v>26420.058332773533</v>
      </c>
      <c r="AN127" s="1256"/>
      <c r="AO127" s="1257"/>
      <c r="AP127" s="1234">
        <f>AP25*AP122/1000</f>
        <v>26968.225850826533</v>
      </c>
      <c r="AQ127" s="1256"/>
      <c r="AR127" s="1236"/>
      <c r="AS127" s="1260">
        <f>AS25*AS122/1000</f>
        <v>26968.225850826533</v>
      </c>
      <c r="AT127" s="1261"/>
      <c r="AU127" s="1262"/>
    </row>
    <row r="128" spans="1:47" hidden="1" outlineLevel="3">
      <c r="A128" s="1393"/>
      <c r="B128" s="1394" t="s">
        <v>56</v>
      </c>
      <c r="C128" s="1394" t="s">
        <v>63</v>
      </c>
      <c r="D128" s="1256">
        <f>D114-D127</f>
        <v>5889.7365065787781</v>
      </c>
      <c r="E128" s="1236" t="e">
        <f>E114-E127</f>
        <v>#REF!</v>
      </c>
      <c r="F128" s="1234">
        <f>F126-F127</f>
        <v>10227.318577626391</v>
      </c>
      <c r="G128" s="1256"/>
      <c r="H128" s="1236"/>
      <c r="I128" s="1234">
        <f>I114-I127</f>
        <v>15785.004640861202</v>
      </c>
      <c r="J128" s="1256"/>
      <c r="K128" s="1257"/>
      <c r="L128" s="1234">
        <f>L114-L127</f>
        <v>18511.171820166706</v>
      </c>
      <c r="M128" s="1256"/>
      <c r="N128" s="1257"/>
      <c r="O128" s="1253">
        <f>O114-O127</f>
        <v>20790.217634899738</v>
      </c>
      <c r="P128" s="1236"/>
      <c r="Q128" s="1236"/>
      <c r="R128" s="1253">
        <f>R114-R127</f>
        <v>20034.277925893377</v>
      </c>
      <c r="S128" s="1236"/>
      <c r="T128" s="1257"/>
      <c r="U128" s="1253">
        <f>U114-U127</f>
        <v>21059.581855473327</v>
      </c>
      <c r="V128" s="1236"/>
      <c r="W128" s="1257"/>
      <c r="X128" s="1253">
        <f>X114-X127</f>
        <v>21029.964649168116</v>
      </c>
      <c r="Y128" s="1236"/>
      <c r="Z128" s="1257"/>
      <c r="AA128" s="1253">
        <f>AA114-AA127</f>
        <v>22193.799452287669</v>
      </c>
      <c r="AB128" s="1236"/>
      <c r="AC128" s="1257"/>
      <c r="AD128" s="1253">
        <f>AD114-AD127</f>
        <v>22159.040552728515</v>
      </c>
      <c r="AE128" s="1236"/>
      <c r="AF128" s="1257"/>
      <c r="AG128" s="1234">
        <f>AG114-AG127</f>
        <v>23476.076087593552</v>
      </c>
      <c r="AH128" s="1256"/>
      <c r="AI128" s="1257"/>
      <c r="AJ128" s="1234">
        <f>AJ114-AJ127</f>
        <v>23429.108332836906</v>
      </c>
      <c r="AK128" s="1256"/>
      <c r="AL128" s="1257"/>
      <c r="AM128" s="1234">
        <f>AM114-AM127</f>
        <v>24912.849091417218</v>
      </c>
      <c r="AN128" s="1256"/>
      <c r="AO128" s="1257"/>
      <c r="AP128" s="1234">
        <f>AP114-AP127</f>
        <v>23915.219150732959</v>
      </c>
      <c r="AQ128" s="1256"/>
      <c r="AR128" s="1236"/>
      <c r="AS128" s="1260" t="e">
        <f>AS114-AS127</f>
        <v>#REF!</v>
      </c>
      <c r="AT128" s="1261"/>
      <c r="AU128" s="1262"/>
    </row>
    <row r="129" spans="1:47" s="1077" customFormat="1" ht="0.6" hidden="1" customHeight="1" collapsed="1">
      <c r="A129" s="1234"/>
      <c r="B129" s="1235" t="s">
        <v>610</v>
      </c>
      <c r="C129" s="1235" t="s">
        <v>63</v>
      </c>
      <c r="D129" s="1256">
        <f>SUM(D130:D131)</f>
        <v>0</v>
      </c>
      <c r="E129" s="1236"/>
      <c r="F129" s="1234"/>
      <c r="G129" s="1256"/>
      <c r="H129" s="1236"/>
      <c r="I129" s="1234"/>
      <c r="J129" s="1256"/>
      <c r="K129" s="1257"/>
      <c r="L129" s="1234"/>
      <c r="M129" s="1256"/>
      <c r="N129" s="1257"/>
      <c r="O129" s="1253"/>
      <c r="P129" s="1236"/>
      <c r="Q129" s="1236"/>
      <c r="R129" s="1253"/>
      <c r="S129" s="1236"/>
      <c r="T129" s="1257"/>
      <c r="U129" s="1253"/>
      <c r="V129" s="1236"/>
      <c r="W129" s="1257"/>
      <c r="X129" s="1253"/>
      <c r="Y129" s="1236"/>
      <c r="Z129" s="1257"/>
      <c r="AA129" s="1253"/>
      <c r="AB129" s="1236"/>
      <c r="AC129" s="1257"/>
      <c r="AD129" s="1253"/>
      <c r="AE129" s="1236"/>
      <c r="AF129" s="1257"/>
      <c r="AG129" s="1234"/>
      <c r="AH129" s="1256"/>
      <c r="AI129" s="1257"/>
      <c r="AJ129" s="1234"/>
      <c r="AK129" s="1258"/>
      <c r="AL129" s="1259"/>
      <c r="AM129" s="1234"/>
      <c r="AN129" s="1256"/>
      <c r="AO129" s="1257"/>
      <c r="AP129" s="1234"/>
      <c r="AQ129" s="1258"/>
      <c r="AR129" s="1395"/>
      <c r="AS129" s="1260" t="e">
        <f>AT114*1000/AT8</f>
        <v>#REF!</v>
      </c>
      <c r="AT129" s="1261"/>
      <c r="AU129" s="1262"/>
    </row>
    <row r="130" spans="1:47" hidden="1">
      <c r="A130" s="1112"/>
      <c r="B130" s="1215" t="s">
        <v>150</v>
      </c>
      <c r="C130" s="1215" t="s">
        <v>83</v>
      </c>
      <c r="D130" s="1113"/>
      <c r="E130" s="1114"/>
      <c r="F130" s="1112"/>
      <c r="G130" s="1113"/>
      <c r="H130" s="1114"/>
      <c r="I130" s="1112">
        <f>F131</f>
        <v>0</v>
      </c>
      <c r="J130" s="1113"/>
      <c r="K130" s="1227"/>
      <c r="L130" s="1112" t="e">
        <f>I131</f>
        <v>#REF!</v>
      </c>
      <c r="M130" s="1113"/>
      <c r="N130" s="1227"/>
      <c r="O130" s="1212">
        <f>O129</f>
        <v>0</v>
      </c>
      <c r="P130" s="1114"/>
      <c r="Q130" s="1114"/>
      <c r="R130" s="1212" t="e">
        <f>O131</f>
        <v>#REF!</v>
      </c>
      <c r="S130" s="1114"/>
      <c r="T130" s="1227"/>
      <c r="U130" s="1212" t="e">
        <f>R131</f>
        <v>#REF!</v>
      </c>
      <c r="V130" s="1114"/>
      <c r="W130" s="1227"/>
      <c r="X130" s="1212" t="e">
        <f>U131</f>
        <v>#REF!</v>
      </c>
      <c r="Y130" s="1114"/>
      <c r="Z130" s="1227"/>
      <c r="AA130" s="1212" t="e">
        <f>X131</f>
        <v>#REF!</v>
      </c>
      <c r="AB130" s="1114"/>
      <c r="AC130" s="1227"/>
      <c r="AD130" s="1212" t="e">
        <f>AA131</f>
        <v>#REF!</v>
      </c>
      <c r="AE130" s="1114"/>
      <c r="AF130" s="1227"/>
      <c r="AG130" s="1112" t="e">
        <f>AD131</f>
        <v>#REF!</v>
      </c>
      <c r="AH130" s="1113"/>
      <c r="AI130" s="1227"/>
      <c r="AJ130" s="1112" t="e">
        <f>AG131</f>
        <v>#REF!</v>
      </c>
      <c r="AK130" s="1396"/>
      <c r="AL130" s="1229"/>
      <c r="AM130" s="1112" t="e">
        <f>AJ131</f>
        <v>#REF!</v>
      </c>
      <c r="AN130" s="1113"/>
      <c r="AO130" s="1227"/>
      <c r="AP130" s="1112" t="e">
        <f>AM131</f>
        <v>#REF!</v>
      </c>
      <c r="AQ130" s="1396"/>
      <c r="AR130" s="1228"/>
      <c r="AS130" s="1231" t="e">
        <f>AP131</f>
        <v>#REF!</v>
      </c>
      <c r="AT130" s="1232"/>
      <c r="AU130" s="1233"/>
    </row>
    <row r="131" spans="1:47" hidden="1">
      <c r="A131" s="1112"/>
      <c r="B131" s="1215" t="s">
        <v>151</v>
      </c>
      <c r="C131" s="1215" t="s">
        <v>83</v>
      </c>
      <c r="D131" s="1113">
        <f>D103</f>
        <v>0</v>
      </c>
      <c r="E131" s="1114"/>
      <c r="F131" s="1110"/>
      <c r="G131" s="1113"/>
      <c r="H131" s="1114"/>
      <c r="I131" s="1112" t="e">
        <f>I134/'[76]Тариф конечный'!$F$31*1000</f>
        <v>#REF!</v>
      </c>
      <c r="J131" s="1113"/>
      <c r="K131" s="1227"/>
      <c r="L131" s="1112" t="e">
        <f>L134/'[76]Тариф конечный'!$F$31*1000</f>
        <v>#REF!</v>
      </c>
      <c r="M131" s="1113"/>
      <c r="N131" s="1227"/>
      <c r="O131" s="1212" t="e">
        <f>O134/'[76]Тариф конечный'!$F$31*1000</f>
        <v>#REF!</v>
      </c>
      <c r="P131" s="1114"/>
      <c r="Q131" s="1114"/>
      <c r="R131" s="1212" t="e">
        <f>R134/'[76]Тариф конечный'!$F$31*1000</f>
        <v>#REF!</v>
      </c>
      <c r="S131" s="1114"/>
      <c r="T131" s="1227"/>
      <c r="U131" s="1212" t="e">
        <f>U134/'[76]Тариф конечный'!$F$31*1000</f>
        <v>#REF!</v>
      </c>
      <c r="V131" s="1114"/>
      <c r="W131" s="1227"/>
      <c r="X131" s="1212" t="e">
        <f>X134/'[76]Тариф конечный'!$F$31*1000</f>
        <v>#REF!</v>
      </c>
      <c r="Y131" s="1114"/>
      <c r="Z131" s="1227"/>
      <c r="AA131" s="1212" t="e">
        <f>AA134/'[76]Тариф конечный'!$F$31*1000</f>
        <v>#REF!</v>
      </c>
      <c r="AB131" s="1114"/>
      <c r="AC131" s="1227"/>
      <c r="AD131" s="1212" t="e">
        <f>AD134/'[76]Тариф конечный'!$F$31*1000</f>
        <v>#REF!</v>
      </c>
      <c r="AE131" s="1114"/>
      <c r="AF131" s="1227"/>
      <c r="AG131" s="1112" t="e">
        <f>AG134/'[76]Тариф конечный'!$F$31*1000</f>
        <v>#REF!</v>
      </c>
      <c r="AH131" s="1113"/>
      <c r="AI131" s="1227"/>
      <c r="AJ131" s="1112" t="e">
        <f>AJ134/'[76]Тариф конечный'!$F$31*1000</f>
        <v>#REF!</v>
      </c>
      <c r="AK131" s="1396"/>
      <c r="AL131" s="1229"/>
      <c r="AM131" s="1112" t="e">
        <f>AM134/'[76]Тариф конечный'!$F$31*1000</f>
        <v>#REF!</v>
      </c>
      <c r="AN131" s="1113"/>
      <c r="AO131" s="1227"/>
      <c r="AP131" s="1112" t="e">
        <f>AP134/'[76]Тариф конечный'!$F$31*1000</f>
        <v>#REF!</v>
      </c>
      <c r="AQ131" s="1396"/>
      <c r="AR131" s="1228"/>
      <c r="AS131" s="1231" t="e">
        <f>AS134/'[76]Тариф конечный'!$F$31*1000</f>
        <v>#REF!</v>
      </c>
      <c r="AT131" s="1232"/>
      <c r="AU131" s="1233"/>
    </row>
    <row r="132" spans="1:47" ht="25.5" outlineLevel="1">
      <c r="A132" s="1112"/>
      <c r="B132" s="1215" t="s">
        <v>154</v>
      </c>
      <c r="C132" s="1215" t="s">
        <v>63</v>
      </c>
      <c r="D132" s="1113"/>
      <c r="E132" s="1114"/>
      <c r="F132" s="1112" t="e">
        <f>F129*#REF!/1000</f>
        <v>#REF!</v>
      </c>
      <c r="G132" s="1113"/>
      <c r="H132" s="1114"/>
      <c r="I132" s="1112" t="e">
        <f>I129*#REF!/1000</f>
        <v>#REF!</v>
      </c>
      <c r="J132" s="1113"/>
      <c r="K132" s="1227"/>
      <c r="L132" s="1112" t="e">
        <f>L129*#REF!/1000</f>
        <v>#REF!</v>
      </c>
      <c r="M132" s="1113"/>
      <c r="N132" s="1227"/>
      <c r="O132" s="1212" t="e">
        <f>O129*#REF!/1000</f>
        <v>#REF!</v>
      </c>
      <c r="P132" s="1114"/>
      <c r="Q132" s="1114"/>
      <c r="R132" s="1212" t="e">
        <f>R129*#REF!/1000</f>
        <v>#REF!</v>
      </c>
      <c r="S132" s="1114"/>
      <c r="T132" s="1227"/>
      <c r="U132" s="1212" t="e">
        <f>U129*#REF!/1000</f>
        <v>#REF!</v>
      </c>
      <c r="V132" s="1114"/>
      <c r="W132" s="1227"/>
      <c r="X132" s="1212" t="e">
        <f>X129*#REF!/1000</f>
        <v>#REF!</v>
      </c>
      <c r="Y132" s="1114"/>
      <c r="Z132" s="1227"/>
      <c r="AA132" s="1212" t="e">
        <f>AA129*#REF!/1000</f>
        <v>#REF!</v>
      </c>
      <c r="AB132" s="1114"/>
      <c r="AC132" s="1227"/>
      <c r="AD132" s="1212" t="e">
        <f>AD129*#REF!/1000</f>
        <v>#REF!</v>
      </c>
      <c r="AE132" s="1114"/>
      <c r="AF132" s="1227"/>
      <c r="AG132" s="1112" t="e">
        <f>AG129*#REF!/1000</f>
        <v>#REF!</v>
      </c>
      <c r="AH132" s="1113"/>
      <c r="AI132" s="1227"/>
      <c r="AJ132" s="1112" t="e">
        <f>AJ129*#REF!/1000</f>
        <v>#REF!</v>
      </c>
      <c r="AK132" s="1396"/>
      <c r="AL132" s="1229"/>
      <c r="AM132" s="1112" t="e">
        <f>AM129*#REF!/1000</f>
        <v>#REF!</v>
      </c>
      <c r="AN132" s="1113"/>
      <c r="AO132" s="1227"/>
      <c r="AP132" s="1112" t="e">
        <f>AP129*#REF!/1000</f>
        <v>#REF!</v>
      </c>
      <c r="AQ132" s="1396"/>
      <c r="AR132" s="1228"/>
      <c r="AS132" s="1231" t="e">
        <f>AS129*#REF!/1000</f>
        <v>#REF!</v>
      </c>
      <c r="AT132" s="1232"/>
      <c r="AU132" s="1233"/>
    </row>
    <row r="133" spans="1:47" outlineLevel="1">
      <c r="A133" s="1112"/>
      <c r="B133" s="1215" t="s">
        <v>55</v>
      </c>
      <c r="C133" s="1215" t="s">
        <v>63</v>
      </c>
      <c r="D133" s="1113"/>
      <c r="E133" s="1114"/>
      <c r="F133" s="1112">
        <f>F130*147.39/1000</f>
        <v>0</v>
      </c>
      <c r="G133" s="1113"/>
      <c r="H133" s="1114"/>
      <c r="I133" s="1112">
        <f>I130*147.39/1000</f>
        <v>0</v>
      </c>
      <c r="J133" s="1113"/>
      <c r="K133" s="1227"/>
      <c r="L133" s="1112" t="e">
        <f>L130*147.39/1000</f>
        <v>#REF!</v>
      </c>
      <c r="M133" s="1113"/>
      <c r="N133" s="1227"/>
      <c r="O133" s="1212">
        <f>O130*147.39/1000</f>
        <v>0</v>
      </c>
      <c r="P133" s="1114"/>
      <c r="Q133" s="1114"/>
      <c r="R133" s="1212" t="e">
        <f>R130*147.39/1000</f>
        <v>#REF!</v>
      </c>
      <c r="S133" s="1114"/>
      <c r="T133" s="1227"/>
      <c r="U133" s="1212" t="e">
        <f>U130*147.39/1000</f>
        <v>#REF!</v>
      </c>
      <c r="V133" s="1114"/>
      <c r="W133" s="1227"/>
      <c r="X133" s="1212" t="e">
        <f>X130*147.39/1000</f>
        <v>#REF!</v>
      </c>
      <c r="Y133" s="1114"/>
      <c r="Z133" s="1227"/>
      <c r="AA133" s="1212" t="e">
        <f>AA130*147.39/1000</f>
        <v>#REF!</v>
      </c>
      <c r="AB133" s="1114"/>
      <c r="AC133" s="1227"/>
      <c r="AD133" s="1212" t="e">
        <f>AD130*147.39/1000</f>
        <v>#REF!</v>
      </c>
      <c r="AE133" s="1114"/>
      <c r="AF133" s="1227"/>
      <c r="AG133" s="1112" t="e">
        <f>AG130*147.39/1000</f>
        <v>#REF!</v>
      </c>
      <c r="AH133" s="1113"/>
      <c r="AI133" s="1227"/>
      <c r="AJ133" s="1112" t="e">
        <f>AJ130*147.39/1000</f>
        <v>#REF!</v>
      </c>
      <c r="AK133" s="1396"/>
      <c r="AL133" s="1229"/>
      <c r="AM133" s="1112" t="e">
        <f>AM130*147.39/1000</f>
        <v>#REF!</v>
      </c>
      <c r="AN133" s="1113"/>
      <c r="AO133" s="1227"/>
      <c r="AP133" s="1112" t="e">
        <f>AP130*147.39/1000</f>
        <v>#REF!</v>
      </c>
      <c r="AQ133" s="1396"/>
      <c r="AR133" s="1228"/>
      <c r="AS133" s="1231" t="e">
        <f>AS130*147.39/1000</f>
        <v>#REF!</v>
      </c>
      <c r="AT133" s="1232"/>
      <c r="AU133" s="1233"/>
    </row>
    <row r="134" spans="1:47" outlineLevel="1">
      <c r="A134" s="1112"/>
      <c r="B134" s="1215" t="s">
        <v>56</v>
      </c>
      <c r="C134" s="1215" t="s">
        <v>63</v>
      </c>
      <c r="D134" s="1113">
        <f>D104</f>
        <v>0</v>
      </c>
      <c r="E134" s="1114"/>
      <c r="F134" s="1112" t="e">
        <f>F132-F133</f>
        <v>#REF!</v>
      </c>
      <c r="G134" s="1113"/>
      <c r="H134" s="1114"/>
      <c r="I134" s="1112" t="e">
        <f>I132-I133</f>
        <v>#REF!</v>
      </c>
      <c r="J134" s="1113"/>
      <c r="K134" s="1227"/>
      <c r="L134" s="1112" t="e">
        <f>L132-L133</f>
        <v>#REF!</v>
      </c>
      <c r="M134" s="1113"/>
      <c r="N134" s="1227"/>
      <c r="O134" s="1212" t="e">
        <f>O132-O133</f>
        <v>#REF!</v>
      </c>
      <c r="P134" s="1114"/>
      <c r="Q134" s="1114"/>
      <c r="R134" s="1212" t="e">
        <f>R132-R133</f>
        <v>#REF!</v>
      </c>
      <c r="S134" s="1114"/>
      <c r="T134" s="1227"/>
      <c r="U134" s="1212" t="e">
        <f>U132-U133</f>
        <v>#REF!</v>
      </c>
      <c r="V134" s="1114"/>
      <c r="W134" s="1227"/>
      <c r="X134" s="1212" t="e">
        <f>X132-X133</f>
        <v>#REF!</v>
      </c>
      <c r="Y134" s="1114"/>
      <c r="Z134" s="1227"/>
      <c r="AA134" s="1212" t="e">
        <f>AA132-AA133</f>
        <v>#REF!</v>
      </c>
      <c r="AB134" s="1114"/>
      <c r="AC134" s="1227"/>
      <c r="AD134" s="1212" t="e">
        <f>AD132-AD133</f>
        <v>#REF!</v>
      </c>
      <c r="AE134" s="1114"/>
      <c r="AF134" s="1227"/>
      <c r="AG134" s="1112" t="e">
        <f>AG132-AG133</f>
        <v>#REF!</v>
      </c>
      <c r="AH134" s="1113"/>
      <c r="AI134" s="1227"/>
      <c r="AJ134" s="1112" t="e">
        <f>AJ132-AJ133</f>
        <v>#REF!</v>
      </c>
      <c r="AK134" s="1396"/>
      <c r="AL134" s="1229"/>
      <c r="AM134" s="1112" t="e">
        <f>AM132-AM133</f>
        <v>#REF!</v>
      </c>
      <c r="AN134" s="1113"/>
      <c r="AO134" s="1227"/>
      <c r="AP134" s="1112" t="e">
        <f>AP132-AP133</f>
        <v>#REF!</v>
      </c>
      <c r="AQ134" s="1396"/>
      <c r="AR134" s="1228"/>
      <c r="AS134" s="1231" t="e">
        <f>AS132-AS133</f>
        <v>#REF!</v>
      </c>
      <c r="AT134" s="1232"/>
      <c r="AU134" s="1233"/>
    </row>
    <row r="135" spans="1:47" s="1077" customFormat="1" ht="25.5" hidden="1">
      <c r="A135" s="1234"/>
      <c r="B135" s="1235" t="s">
        <v>611</v>
      </c>
      <c r="C135" s="1235" t="s">
        <v>63</v>
      </c>
      <c r="D135" s="1397"/>
      <c r="E135" s="1397"/>
      <c r="F135" s="1234"/>
      <c r="G135" s="1256"/>
      <c r="H135" s="1236"/>
      <c r="I135" s="1234">
        <f>F135*I144</f>
        <v>0</v>
      </c>
      <c r="J135" s="1256"/>
      <c r="K135" s="1257"/>
      <c r="L135" s="1234">
        <f>I135*L144</f>
        <v>0</v>
      </c>
      <c r="M135" s="1256"/>
      <c r="N135" s="1257"/>
      <c r="O135" s="1253">
        <f>L135*O144</f>
        <v>0</v>
      </c>
      <c r="P135" s="1236"/>
      <c r="Q135" s="1236"/>
      <c r="R135" s="1253">
        <f>O135*R144</f>
        <v>0</v>
      </c>
      <c r="S135" s="1236"/>
      <c r="T135" s="1257"/>
      <c r="U135" s="1253">
        <f>R135*U144</f>
        <v>0</v>
      </c>
      <c r="V135" s="1236"/>
      <c r="W135" s="1257"/>
      <c r="X135" s="1253">
        <f>U135*X144</f>
        <v>0</v>
      </c>
      <c r="Y135" s="1236"/>
      <c r="Z135" s="1257"/>
      <c r="AA135" s="1253">
        <f>X135*AA144</f>
        <v>0</v>
      </c>
      <c r="AB135" s="1236"/>
      <c r="AC135" s="1257"/>
      <c r="AD135" s="1253">
        <f>AA135*AD144</f>
        <v>0</v>
      </c>
      <c r="AE135" s="1236"/>
      <c r="AF135" s="1257"/>
      <c r="AG135" s="1234">
        <f>AD135*AG144</f>
        <v>0</v>
      </c>
      <c r="AH135" s="1256"/>
      <c r="AI135" s="1257"/>
      <c r="AJ135" s="1234">
        <f>AG135*AJ144</f>
        <v>0</v>
      </c>
      <c r="AK135" s="1258"/>
      <c r="AL135" s="1259"/>
      <c r="AM135" s="1234">
        <f>AJ135*AM144</f>
        <v>0</v>
      </c>
      <c r="AN135" s="1256"/>
      <c r="AO135" s="1257"/>
      <c r="AP135" s="1234">
        <f>AM135*AP144</f>
        <v>0</v>
      </c>
      <c r="AQ135" s="1258"/>
      <c r="AR135" s="1395"/>
      <c r="AS135" s="1260">
        <f>AP135*AS144</f>
        <v>0</v>
      </c>
      <c r="AT135" s="1261"/>
      <c r="AU135" s="1262"/>
    </row>
    <row r="136" spans="1:47" hidden="1">
      <c r="A136" s="1112"/>
      <c r="B136" s="1215" t="s">
        <v>55</v>
      </c>
      <c r="C136" s="1215" t="s">
        <v>63</v>
      </c>
      <c r="D136" s="1398"/>
      <c r="E136" s="1398"/>
      <c r="F136" s="1112"/>
      <c r="G136" s="1113"/>
      <c r="H136" s="1114"/>
      <c r="I136" s="1112">
        <f>F137</f>
        <v>0</v>
      </c>
      <c r="J136" s="1113"/>
      <c r="K136" s="1227"/>
      <c r="L136" s="1112">
        <f>I137</f>
        <v>0</v>
      </c>
      <c r="M136" s="1113"/>
      <c r="N136" s="1227"/>
      <c r="O136" s="1212">
        <f>L137</f>
        <v>0</v>
      </c>
      <c r="P136" s="1114"/>
      <c r="Q136" s="1114"/>
      <c r="R136" s="1212">
        <f>O137</f>
        <v>0</v>
      </c>
      <c r="S136" s="1114"/>
      <c r="T136" s="1227"/>
      <c r="U136" s="1212">
        <f>R137</f>
        <v>0</v>
      </c>
      <c r="V136" s="1114"/>
      <c r="W136" s="1227"/>
      <c r="X136" s="1212">
        <f>U137</f>
        <v>0</v>
      </c>
      <c r="Y136" s="1114"/>
      <c r="Z136" s="1227"/>
      <c r="AA136" s="1212">
        <f>X137</f>
        <v>0</v>
      </c>
      <c r="AB136" s="1114"/>
      <c r="AC136" s="1227"/>
      <c r="AD136" s="1212">
        <f>AA137</f>
        <v>0</v>
      </c>
      <c r="AE136" s="1114"/>
      <c r="AF136" s="1227"/>
      <c r="AG136" s="1112">
        <f>AD137</f>
        <v>0</v>
      </c>
      <c r="AH136" s="1113"/>
      <c r="AI136" s="1227"/>
      <c r="AJ136" s="1112">
        <f>AG137</f>
        <v>0</v>
      </c>
      <c r="AK136" s="1396"/>
      <c r="AL136" s="1229"/>
      <c r="AM136" s="1112">
        <f>AJ137</f>
        <v>0</v>
      </c>
      <c r="AN136" s="1113"/>
      <c r="AO136" s="1227"/>
      <c r="AP136" s="1112">
        <f>AM137</f>
        <v>0</v>
      </c>
      <c r="AQ136" s="1396"/>
      <c r="AR136" s="1228"/>
      <c r="AS136" s="1231">
        <f>AP137</f>
        <v>0</v>
      </c>
      <c r="AT136" s="1232"/>
      <c r="AU136" s="1233"/>
    </row>
    <row r="137" spans="1:47" hidden="1">
      <c r="A137" s="1112"/>
      <c r="B137" s="1215" t="s">
        <v>56</v>
      </c>
      <c r="C137" s="1215" t="s">
        <v>63</v>
      </c>
      <c r="D137" s="1398"/>
      <c r="E137" s="1398"/>
      <c r="F137" s="1112"/>
      <c r="G137" s="1113"/>
      <c r="H137" s="1114"/>
      <c r="I137" s="1112">
        <f>I136*I144</f>
        <v>0</v>
      </c>
      <c r="J137" s="1113"/>
      <c r="K137" s="1227"/>
      <c r="L137" s="1399">
        <f>L136*L144</f>
        <v>0</v>
      </c>
      <c r="M137" s="1400"/>
      <c r="N137" s="1401"/>
      <c r="O137" s="1402">
        <f>O136*O144</f>
        <v>0</v>
      </c>
      <c r="P137" s="1403"/>
      <c r="Q137" s="1403"/>
      <c r="R137" s="1402">
        <f>R136*R144</f>
        <v>0</v>
      </c>
      <c r="S137" s="1403"/>
      <c r="T137" s="1401"/>
      <c r="U137" s="1402">
        <f>U136*U144</f>
        <v>0</v>
      </c>
      <c r="V137" s="1403"/>
      <c r="W137" s="1401"/>
      <c r="X137" s="1402">
        <f>X136*X144</f>
        <v>0</v>
      </c>
      <c r="Y137" s="1403"/>
      <c r="Z137" s="1401"/>
      <c r="AA137" s="1402">
        <f>AA136*AA144</f>
        <v>0</v>
      </c>
      <c r="AB137" s="1403"/>
      <c r="AC137" s="1401"/>
      <c r="AD137" s="1402">
        <f>AD136*AD144</f>
        <v>0</v>
      </c>
      <c r="AE137" s="1403"/>
      <c r="AF137" s="1401"/>
      <c r="AG137" s="1399">
        <f>AG136*AG144</f>
        <v>0</v>
      </c>
      <c r="AH137" s="1400"/>
      <c r="AI137" s="1401"/>
      <c r="AJ137" s="1404">
        <f>AJ136*AJ144</f>
        <v>0</v>
      </c>
      <c r="AK137" s="1405"/>
      <c r="AL137" s="1406"/>
      <c r="AM137" s="1404">
        <f>AM136*AM144</f>
        <v>0</v>
      </c>
      <c r="AN137" s="1407"/>
      <c r="AO137" s="1408"/>
      <c r="AP137" s="1404">
        <f>AP136*AP144</f>
        <v>0</v>
      </c>
      <c r="AQ137" s="1405"/>
      <c r="AR137" s="1409"/>
      <c r="AS137" s="1410">
        <f>AS136*AS144</f>
        <v>0</v>
      </c>
      <c r="AT137" s="1411"/>
      <c r="AU137" s="1412"/>
    </row>
    <row r="138" spans="1:47" ht="36.75" hidden="1" customHeight="1">
      <c r="A138" s="1112" t="s">
        <v>25</v>
      </c>
      <c r="B138" s="1215" t="s">
        <v>612</v>
      </c>
      <c r="C138" s="1215" t="s">
        <v>63</v>
      </c>
      <c r="D138" s="1215" t="s">
        <v>613</v>
      </c>
      <c r="E138" s="1114"/>
      <c r="F138" s="1112"/>
      <c r="G138" s="1113"/>
      <c r="H138" s="1114"/>
      <c r="I138" s="1112"/>
      <c r="J138" s="1113"/>
      <c r="K138" s="1227"/>
      <c r="L138" s="1234"/>
      <c r="M138" s="1256"/>
      <c r="N138" s="1257"/>
      <c r="O138" s="1253"/>
      <c r="P138" s="1236"/>
      <c r="Q138" s="1236"/>
      <c r="R138" s="1253"/>
      <c r="S138" s="1236"/>
      <c r="T138" s="1257"/>
      <c r="U138" s="1253"/>
      <c r="V138" s="1236"/>
      <c r="W138" s="1257"/>
      <c r="X138" s="1253"/>
      <c r="Y138" s="1236"/>
      <c r="Z138" s="1257"/>
      <c r="AA138" s="1253"/>
      <c r="AB138" s="1236"/>
      <c r="AC138" s="1257"/>
      <c r="AD138" s="1253"/>
      <c r="AE138" s="1236"/>
      <c r="AF138" s="1257"/>
      <c r="AG138" s="1234"/>
      <c r="AH138" s="1256"/>
      <c r="AI138" s="1257"/>
      <c r="AJ138" s="1112"/>
      <c r="AK138" s="1396"/>
      <c r="AL138" s="1229"/>
      <c r="AM138" s="1112"/>
      <c r="AN138" s="1113"/>
      <c r="AO138" s="1227"/>
      <c r="AP138" s="1112"/>
      <c r="AQ138" s="1396"/>
      <c r="AR138" s="1228"/>
      <c r="AS138" s="1231"/>
      <c r="AT138" s="1232"/>
      <c r="AU138" s="1233"/>
    </row>
    <row r="139" spans="1:47" hidden="1">
      <c r="A139" s="1413"/>
      <c r="B139" s="1414" t="s">
        <v>614</v>
      </c>
      <c r="C139" s="1215" t="s">
        <v>63</v>
      </c>
      <c r="D139" s="1398"/>
      <c r="E139" s="1398"/>
      <c r="F139" s="1112"/>
      <c r="G139" s="1113"/>
      <c r="H139" s="1114"/>
      <c r="I139" s="1112"/>
      <c r="J139" s="1113"/>
      <c r="K139" s="1227"/>
      <c r="L139" s="1112"/>
      <c r="M139" s="1113"/>
      <c r="N139" s="1227"/>
      <c r="O139" s="1212"/>
      <c r="P139" s="1114"/>
      <c r="Q139" s="1114"/>
      <c r="R139" s="1212"/>
      <c r="S139" s="1114"/>
      <c r="T139" s="1227"/>
      <c r="U139" s="1212"/>
      <c r="V139" s="1114"/>
      <c r="W139" s="1227"/>
      <c r="X139" s="1212"/>
      <c r="Y139" s="1114"/>
      <c r="Z139" s="1227"/>
      <c r="AA139" s="1212"/>
      <c r="AB139" s="1114"/>
      <c r="AC139" s="1227"/>
      <c r="AD139" s="1212"/>
      <c r="AE139" s="1114"/>
      <c r="AF139" s="1227"/>
      <c r="AG139" s="1112"/>
      <c r="AH139" s="1113"/>
      <c r="AI139" s="1227"/>
      <c r="AJ139" s="1112"/>
      <c r="AK139" s="1396"/>
      <c r="AL139" s="1229"/>
      <c r="AM139" s="1112"/>
      <c r="AN139" s="1113"/>
      <c r="AO139" s="1227"/>
      <c r="AP139" s="1112"/>
      <c r="AQ139" s="1396"/>
      <c r="AR139" s="1228"/>
      <c r="AS139" s="1231"/>
      <c r="AT139" s="1232"/>
      <c r="AU139" s="1233"/>
    </row>
    <row r="140" spans="1:47" s="1077" customFormat="1" ht="31.5" hidden="1" customHeight="1">
      <c r="A140" s="1234"/>
      <c r="B140" s="1235" t="s">
        <v>158</v>
      </c>
      <c r="C140" s="1235" t="s">
        <v>83</v>
      </c>
      <c r="D140" s="1256">
        <f>D121</f>
        <v>2849.39</v>
      </c>
      <c r="E140" s="1236"/>
      <c r="F140" s="1234"/>
      <c r="G140" s="1256"/>
      <c r="H140" s="1236"/>
      <c r="I140" s="1234"/>
      <c r="J140" s="1256"/>
      <c r="K140" s="1257"/>
      <c r="L140" s="1234"/>
      <c r="M140" s="1256"/>
      <c r="N140" s="1257"/>
      <c r="O140" s="1253"/>
      <c r="P140" s="1236"/>
      <c r="Q140" s="1236"/>
      <c r="R140" s="1253"/>
      <c r="S140" s="1236"/>
      <c r="T140" s="1257"/>
      <c r="U140" s="1253"/>
      <c r="V140" s="1236"/>
      <c r="W140" s="1257"/>
      <c r="X140" s="1253"/>
      <c r="Y140" s="1236"/>
      <c r="Z140" s="1257"/>
      <c r="AA140" s="1253"/>
      <c r="AB140" s="1236"/>
      <c r="AC140" s="1257"/>
      <c r="AD140" s="1253"/>
      <c r="AE140" s="1236"/>
      <c r="AF140" s="1257"/>
      <c r="AG140" s="1234"/>
      <c r="AH140" s="1256"/>
      <c r="AI140" s="1257"/>
      <c r="AJ140" s="1234"/>
      <c r="AK140" s="1258"/>
      <c r="AL140" s="1259"/>
      <c r="AM140" s="1234"/>
      <c r="AN140" s="1256"/>
      <c r="AO140" s="1257"/>
      <c r="AP140" s="1234"/>
      <c r="AQ140" s="1258"/>
      <c r="AR140" s="1395"/>
      <c r="AS140" s="1260" t="e">
        <f t="shared" ref="AS140" si="479">AS114/AS18*1000</f>
        <v>#REF!</v>
      </c>
      <c r="AT140" s="1261"/>
      <c r="AU140" s="1262"/>
    </row>
    <row r="141" spans="1:47" s="1077" customFormat="1" ht="38.25" hidden="1">
      <c r="A141" s="1234"/>
      <c r="B141" s="1235" t="s">
        <v>159</v>
      </c>
      <c r="C141" s="1235"/>
      <c r="D141" s="1256"/>
      <c r="E141" s="1236"/>
      <c r="F141" s="1246"/>
      <c r="G141" s="1244"/>
      <c r="H141" s="1248"/>
      <c r="I141" s="1246"/>
      <c r="J141" s="1244"/>
      <c r="K141" s="1247"/>
      <c r="L141" s="1246"/>
      <c r="M141" s="1244"/>
      <c r="N141" s="1247"/>
      <c r="O141" s="1243"/>
      <c r="P141" s="1248"/>
      <c r="Q141" s="1248"/>
      <c r="R141" s="1243"/>
      <c r="S141" s="1248"/>
      <c r="T141" s="1247"/>
      <c r="U141" s="1243"/>
      <c r="V141" s="1248"/>
      <c r="W141" s="1247"/>
      <c r="X141" s="1253"/>
      <c r="Y141" s="1236"/>
      <c r="Z141" s="1257"/>
      <c r="AA141" s="1253"/>
      <c r="AB141" s="1236"/>
      <c r="AC141" s="1257"/>
      <c r="AD141" s="1253"/>
      <c r="AE141" s="1236"/>
      <c r="AF141" s="1257"/>
      <c r="AG141" s="1234"/>
      <c r="AH141" s="1256"/>
      <c r="AI141" s="1257"/>
      <c r="AJ141" s="1234"/>
      <c r="AK141" s="1258"/>
      <c r="AL141" s="1259"/>
      <c r="AM141" s="1234"/>
      <c r="AN141" s="1256"/>
      <c r="AO141" s="1257"/>
      <c r="AP141" s="1234"/>
      <c r="AQ141" s="1258"/>
      <c r="AR141" s="1395"/>
      <c r="AS141" s="1260"/>
      <c r="AT141" s="1261"/>
      <c r="AU141" s="1262"/>
    </row>
    <row r="142" spans="1:47" s="1079" customFormat="1" outlineLevel="1">
      <c r="A142" s="1312"/>
      <c r="B142" s="1303" t="s">
        <v>160</v>
      </c>
      <c r="C142" s="1303"/>
      <c r="D142" s="1415"/>
      <c r="E142" s="1306"/>
      <c r="F142" s="1416"/>
      <c r="G142" s="1415"/>
      <c r="H142" s="1417"/>
      <c r="I142" s="1416"/>
      <c r="J142" s="1415"/>
      <c r="K142" s="1418"/>
      <c r="L142" s="1416"/>
      <c r="M142" s="1415"/>
      <c r="N142" s="1418"/>
      <c r="O142" s="1419"/>
      <c r="P142" s="1417"/>
      <c r="Q142" s="1417"/>
      <c r="R142" s="1419"/>
      <c r="S142" s="1417"/>
      <c r="T142" s="1418"/>
      <c r="U142" s="1419"/>
      <c r="V142" s="1417"/>
      <c r="W142" s="1418"/>
      <c r="X142" s="1419"/>
      <c r="Y142" s="1417"/>
      <c r="Z142" s="1418"/>
      <c r="AA142" s="1419"/>
      <c r="AB142" s="1417"/>
      <c r="AC142" s="1418"/>
      <c r="AD142" s="1419"/>
      <c r="AE142" s="1417"/>
      <c r="AF142" s="1418"/>
      <c r="AG142" s="1416"/>
      <c r="AH142" s="1415"/>
      <c r="AI142" s="1418"/>
      <c r="AJ142" s="1416"/>
      <c r="AK142" s="1420"/>
      <c r="AL142" s="1421"/>
      <c r="AM142" s="1416"/>
      <c r="AN142" s="1415"/>
      <c r="AO142" s="1418"/>
      <c r="AP142" s="1416"/>
      <c r="AQ142" s="1420"/>
      <c r="AR142" s="1422"/>
      <c r="AS142" s="1423"/>
      <c r="AT142" s="1424"/>
      <c r="AU142" s="1425"/>
    </row>
    <row r="143" spans="1:47" s="1079" customFormat="1" outlineLevel="1">
      <c r="A143" s="1426"/>
      <c r="B143" s="1427" t="s">
        <v>161</v>
      </c>
      <c r="C143" s="1303"/>
      <c r="D143" s="1305"/>
      <c r="E143" s="1306"/>
      <c r="F143" s="1307">
        <v>1.0429999999999999</v>
      </c>
      <c r="G143" s="1308">
        <v>1.0429999999999999</v>
      </c>
      <c r="H143" s="1309">
        <v>1.0429999999999999</v>
      </c>
      <c r="I143" s="1307">
        <v>1.1000000000000001</v>
      </c>
      <c r="J143" s="1308">
        <v>1.1000000000000001</v>
      </c>
      <c r="K143" s="1310">
        <v>1.1000000000000001</v>
      </c>
      <c r="L143" s="1307">
        <v>1.04</v>
      </c>
      <c r="M143" s="1308">
        <v>1.04</v>
      </c>
      <c r="N143" s="1310">
        <v>1.04</v>
      </c>
      <c r="O143" s="1428">
        <v>1.04</v>
      </c>
      <c r="P143" s="1309">
        <v>1.04</v>
      </c>
      <c r="Q143" s="1309">
        <v>1.04</v>
      </c>
      <c r="R143" s="1428">
        <v>1.04</v>
      </c>
      <c r="S143" s="1309">
        <v>1.04</v>
      </c>
      <c r="T143" s="1310">
        <v>1.04</v>
      </c>
      <c r="U143" s="1428">
        <v>1.04</v>
      </c>
      <c r="V143" s="1309">
        <v>1.04</v>
      </c>
      <c r="W143" s="1310">
        <v>1.04</v>
      </c>
      <c r="X143" s="1428">
        <v>1.04</v>
      </c>
      <c r="Y143" s="1309">
        <v>1.04</v>
      </c>
      <c r="Z143" s="1310">
        <v>1.04</v>
      </c>
      <c r="AA143" s="1428">
        <v>1.04</v>
      </c>
      <c r="AB143" s="1309">
        <v>1.04</v>
      </c>
      <c r="AC143" s="1310">
        <v>1.04</v>
      </c>
      <c r="AD143" s="1428">
        <v>1.04</v>
      </c>
      <c r="AE143" s="1309">
        <v>1.04</v>
      </c>
      <c r="AF143" s="1310">
        <v>1.04</v>
      </c>
      <c r="AG143" s="1307">
        <v>1.04</v>
      </c>
      <c r="AH143" s="1308">
        <v>1.04</v>
      </c>
      <c r="AI143" s="1310">
        <v>1.04</v>
      </c>
      <c r="AJ143" s="1307">
        <v>1.04</v>
      </c>
      <c r="AK143" s="1308">
        <v>1.04</v>
      </c>
      <c r="AL143" s="1310">
        <v>1.04</v>
      </c>
      <c r="AM143" s="1307">
        <v>1.04</v>
      </c>
      <c r="AN143" s="1308">
        <v>1.04</v>
      </c>
      <c r="AO143" s="1310">
        <v>1.04</v>
      </c>
      <c r="AP143" s="1428">
        <v>1.04</v>
      </c>
      <c r="AQ143" s="1429">
        <v>1.04</v>
      </c>
      <c r="AR143" s="1429">
        <v>1.04</v>
      </c>
      <c r="AS143" s="1430">
        <v>1.04</v>
      </c>
      <c r="AT143" s="1431">
        <v>1.04</v>
      </c>
      <c r="AU143" s="1432">
        <v>1.04</v>
      </c>
    </row>
    <row r="144" spans="1:47" s="1079" customFormat="1" ht="25.5" outlineLevel="1">
      <c r="A144" s="1312"/>
      <c r="B144" s="1433" t="s">
        <v>162</v>
      </c>
      <c r="C144" s="1434"/>
      <c r="D144" s="1435"/>
      <c r="E144" s="1436"/>
      <c r="F144" s="1307">
        <v>1.0349999999999999</v>
      </c>
      <c r="G144" s="1308">
        <v>1.0349999999999999</v>
      </c>
      <c r="H144" s="1309">
        <v>1.0349999999999999</v>
      </c>
      <c r="I144" s="1307">
        <v>1.04</v>
      </c>
      <c r="J144" s="1308">
        <v>1.04</v>
      </c>
      <c r="K144" s="1310">
        <v>1.04</v>
      </c>
      <c r="L144" s="1307">
        <v>1.04</v>
      </c>
      <c r="M144" s="1308">
        <v>1.04</v>
      </c>
      <c r="N144" s="1310">
        <v>1.04</v>
      </c>
      <c r="O144" s="1428">
        <v>1.04</v>
      </c>
      <c r="P144" s="1309">
        <v>1.04</v>
      </c>
      <c r="Q144" s="1309">
        <v>1.04</v>
      </c>
      <c r="R144" s="1428">
        <v>1.04</v>
      </c>
      <c r="S144" s="1309">
        <v>1.04</v>
      </c>
      <c r="T144" s="1310">
        <v>1.04</v>
      </c>
      <c r="U144" s="1428">
        <v>1.04</v>
      </c>
      <c r="V144" s="1309">
        <v>1.04</v>
      </c>
      <c r="W144" s="1310">
        <v>1.04</v>
      </c>
      <c r="X144" s="1428">
        <v>1.04</v>
      </c>
      <c r="Y144" s="1309">
        <v>1.04</v>
      </c>
      <c r="Z144" s="1310">
        <v>1.04</v>
      </c>
      <c r="AA144" s="1428">
        <v>1.04</v>
      </c>
      <c r="AB144" s="1309">
        <v>1.04</v>
      </c>
      <c r="AC144" s="1310">
        <v>1.04</v>
      </c>
      <c r="AD144" s="1428">
        <v>1.04</v>
      </c>
      <c r="AE144" s="1309">
        <v>1.04</v>
      </c>
      <c r="AF144" s="1310">
        <v>1.04</v>
      </c>
      <c r="AG144" s="1307">
        <v>1.04</v>
      </c>
      <c r="AH144" s="1308">
        <v>1.04</v>
      </c>
      <c r="AI144" s="1310">
        <v>1.04</v>
      </c>
      <c r="AJ144" s="1307">
        <v>1.04</v>
      </c>
      <c r="AK144" s="1308">
        <v>1.04</v>
      </c>
      <c r="AL144" s="1310">
        <v>1.04</v>
      </c>
      <c r="AM144" s="1307">
        <v>1.04</v>
      </c>
      <c r="AN144" s="1308">
        <v>1.04</v>
      </c>
      <c r="AO144" s="1310">
        <v>1.04</v>
      </c>
      <c r="AP144" s="1307">
        <v>1.04</v>
      </c>
      <c r="AQ144" s="1308">
        <v>1.04</v>
      </c>
      <c r="AR144" s="1309">
        <v>1.04</v>
      </c>
      <c r="AS144" s="1430">
        <v>1.04</v>
      </c>
      <c r="AT144" s="1431">
        <v>1.04</v>
      </c>
      <c r="AU144" s="1432">
        <v>1.04</v>
      </c>
    </row>
    <row r="145" spans="1:47" s="1079" customFormat="1" ht="25.5" outlineLevel="1">
      <c r="A145" s="1312"/>
      <c r="B145" s="1437" t="s">
        <v>163</v>
      </c>
      <c r="C145" s="1303"/>
      <c r="D145" s="1305"/>
      <c r="E145" s="1306"/>
      <c r="F145" s="1307">
        <f>F144</f>
        <v>1.0349999999999999</v>
      </c>
      <c r="G145" s="1308">
        <f t="shared" ref="G145:N145" si="480">G144</f>
        <v>1.0349999999999999</v>
      </c>
      <c r="H145" s="1309">
        <f t="shared" si="480"/>
        <v>1.0349999999999999</v>
      </c>
      <c r="I145" s="1307">
        <f t="shared" si="480"/>
        <v>1.04</v>
      </c>
      <c r="J145" s="1308">
        <f t="shared" si="480"/>
        <v>1.04</v>
      </c>
      <c r="K145" s="1310">
        <f t="shared" si="480"/>
        <v>1.04</v>
      </c>
      <c r="L145" s="1307">
        <f t="shared" si="480"/>
        <v>1.04</v>
      </c>
      <c r="M145" s="1308">
        <f t="shared" si="480"/>
        <v>1.04</v>
      </c>
      <c r="N145" s="1310">
        <f t="shared" si="480"/>
        <v>1.04</v>
      </c>
      <c r="O145" s="1428">
        <v>1.04</v>
      </c>
      <c r="P145" s="1309">
        <v>1.04</v>
      </c>
      <c r="Q145" s="1309">
        <v>1.04</v>
      </c>
      <c r="R145" s="1428">
        <v>1.04</v>
      </c>
      <c r="S145" s="1309">
        <v>1.04</v>
      </c>
      <c r="T145" s="1310">
        <v>1.04</v>
      </c>
      <c r="U145" s="1428">
        <v>1.04</v>
      </c>
      <c r="V145" s="1309">
        <v>1.04</v>
      </c>
      <c r="W145" s="1310">
        <v>1.04</v>
      </c>
      <c r="X145" s="1428">
        <v>1.04</v>
      </c>
      <c r="Y145" s="1309">
        <v>1.04</v>
      </c>
      <c r="Z145" s="1310">
        <v>1.04</v>
      </c>
      <c r="AA145" s="1428">
        <v>1.04</v>
      </c>
      <c r="AB145" s="1309">
        <v>1.04</v>
      </c>
      <c r="AC145" s="1310">
        <v>1.04</v>
      </c>
      <c r="AD145" s="1428">
        <v>1.04</v>
      </c>
      <c r="AE145" s="1309">
        <v>1.04</v>
      </c>
      <c r="AF145" s="1310">
        <v>1.04</v>
      </c>
      <c r="AG145" s="1307">
        <v>1.04</v>
      </c>
      <c r="AH145" s="1308">
        <v>1.04</v>
      </c>
      <c r="AI145" s="1310">
        <v>1.04</v>
      </c>
      <c r="AJ145" s="1307">
        <v>1.04</v>
      </c>
      <c r="AK145" s="1308">
        <v>1.04</v>
      </c>
      <c r="AL145" s="1310">
        <v>1.04</v>
      </c>
      <c r="AM145" s="1307">
        <v>1.04</v>
      </c>
      <c r="AN145" s="1308">
        <v>1.04</v>
      </c>
      <c r="AO145" s="1310">
        <v>1.04</v>
      </c>
      <c r="AP145" s="1307">
        <v>1.04</v>
      </c>
      <c r="AQ145" s="1308">
        <v>1.04</v>
      </c>
      <c r="AR145" s="1309">
        <v>1.04</v>
      </c>
      <c r="AS145" s="1430">
        <v>1.04</v>
      </c>
      <c r="AT145" s="1431">
        <v>1.04</v>
      </c>
      <c r="AU145" s="1432">
        <v>1.04</v>
      </c>
    </row>
    <row r="146" spans="1:47" s="1079" customFormat="1" ht="25.5" outlineLevel="1">
      <c r="A146" s="1312"/>
      <c r="B146" s="1437" t="s">
        <v>164</v>
      </c>
      <c r="C146" s="1303"/>
      <c r="D146" s="1438"/>
      <c r="E146" s="1439"/>
      <c r="F146" s="1307">
        <v>1.0389999999999999</v>
      </c>
      <c r="G146" s="1308">
        <v>1.0389999999999999</v>
      </c>
      <c r="H146" s="1309">
        <v>1.0389999999999999</v>
      </c>
      <c r="I146" s="1307">
        <v>1.04</v>
      </c>
      <c r="J146" s="1308">
        <v>1.04</v>
      </c>
      <c r="K146" s="1310">
        <v>1.04</v>
      </c>
      <c r="L146" s="1307">
        <v>1.04</v>
      </c>
      <c r="M146" s="1308">
        <v>1.04</v>
      </c>
      <c r="N146" s="1310">
        <v>1.04</v>
      </c>
      <c r="O146" s="1428">
        <v>1.04</v>
      </c>
      <c r="P146" s="1309">
        <v>1.04</v>
      </c>
      <c r="Q146" s="1309">
        <v>1.04</v>
      </c>
      <c r="R146" s="1428">
        <v>1.04</v>
      </c>
      <c r="S146" s="1309">
        <v>1.04</v>
      </c>
      <c r="T146" s="1310">
        <v>1.04</v>
      </c>
      <c r="U146" s="1428">
        <v>1.04</v>
      </c>
      <c r="V146" s="1309">
        <v>1.04</v>
      </c>
      <c r="W146" s="1310">
        <v>1.04</v>
      </c>
      <c r="X146" s="1428">
        <v>1.04</v>
      </c>
      <c r="Y146" s="1309">
        <v>1.04</v>
      </c>
      <c r="Z146" s="1310">
        <v>1.04</v>
      </c>
      <c r="AA146" s="1428">
        <v>1.04</v>
      </c>
      <c r="AB146" s="1309">
        <v>1.04</v>
      </c>
      <c r="AC146" s="1310">
        <v>1.04</v>
      </c>
      <c r="AD146" s="1428">
        <v>1.04</v>
      </c>
      <c r="AE146" s="1309">
        <v>1.04</v>
      </c>
      <c r="AF146" s="1310">
        <v>1.04</v>
      </c>
      <c r="AG146" s="1307">
        <v>1.04</v>
      </c>
      <c r="AH146" s="1308">
        <v>1.04</v>
      </c>
      <c r="AI146" s="1310">
        <v>1.04</v>
      </c>
      <c r="AJ146" s="1307">
        <v>1.04</v>
      </c>
      <c r="AK146" s="1308">
        <v>1.04</v>
      </c>
      <c r="AL146" s="1310">
        <v>1.04</v>
      </c>
      <c r="AM146" s="1307">
        <v>1.04</v>
      </c>
      <c r="AN146" s="1308">
        <v>1.04</v>
      </c>
      <c r="AO146" s="1310">
        <v>1.04</v>
      </c>
      <c r="AP146" s="1307">
        <v>1.04</v>
      </c>
      <c r="AQ146" s="1308">
        <v>1.04</v>
      </c>
      <c r="AR146" s="1309">
        <v>1.04</v>
      </c>
      <c r="AS146" s="1430">
        <v>1.04</v>
      </c>
      <c r="AT146" s="1431">
        <v>1.04</v>
      </c>
      <c r="AU146" s="1432">
        <v>1.04</v>
      </c>
    </row>
    <row r="147" spans="1:47" s="1079" customFormat="1" outlineLevel="1">
      <c r="A147" s="1312"/>
      <c r="B147" s="1437" t="s">
        <v>165</v>
      </c>
      <c r="C147" s="1303"/>
      <c r="D147" s="1308"/>
      <c r="E147" s="1306"/>
      <c r="F147" s="1307">
        <v>1.05</v>
      </c>
      <c r="G147" s="1308">
        <v>1.05</v>
      </c>
      <c r="H147" s="1309">
        <v>1.05</v>
      </c>
      <c r="I147" s="1307">
        <v>1.04</v>
      </c>
      <c r="J147" s="1308">
        <v>1.04</v>
      </c>
      <c r="K147" s="1310">
        <v>1.04</v>
      </c>
      <c r="L147" s="1307">
        <v>1.04</v>
      </c>
      <c r="M147" s="1308">
        <v>1.04</v>
      </c>
      <c r="N147" s="1310">
        <v>1.04</v>
      </c>
      <c r="O147" s="1307">
        <f>L147</f>
        <v>1.04</v>
      </c>
      <c r="P147" s="1308">
        <f t="shared" ref="P147:Q149" si="481">M147</f>
        <v>1.04</v>
      </c>
      <c r="Q147" s="1309">
        <f t="shared" si="481"/>
        <v>1.04</v>
      </c>
      <c r="R147" s="1307">
        <f>O147</f>
        <v>1.04</v>
      </c>
      <c r="S147" s="1308">
        <f t="shared" ref="S147:T149" si="482">P147</f>
        <v>1.04</v>
      </c>
      <c r="T147" s="1310">
        <f t="shared" si="482"/>
        <v>1.04</v>
      </c>
      <c r="U147" s="1307">
        <f>R147</f>
        <v>1.04</v>
      </c>
      <c r="V147" s="1308">
        <f t="shared" ref="V147:W149" si="483">S147</f>
        <v>1.04</v>
      </c>
      <c r="W147" s="1310">
        <f t="shared" si="483"/>
        <v>1.04</v>
      </c>
      <c r="X147" s="1307">
        <f>U147</f>
        <v>1.04</v>
      </c>
      <c r="Y147" s="1308">
        <f t="shared" ref="Y147:Z149" si="484">V147</f>
        <v>1.04</v>
      </c>
      <c r="Z147" s="1310">
        <f t="shared" si="484"/>
        <v>1.04</v>
      </c>
      <c r="AA147" s="1307">
        <f>X147</f>
        <v>1.04</v>
      </c>
      <c r="AB147" s="1308">
        <f t="shared" ref="AB147:AC149" si="485">Y147</f>
        <v>1.04</v>
      </c>
      <c r="AC147" s="1310">
        <f t="shared" si="485"/>
        <v>1.04</v>
      </c>
      <c r="AD147" s="1307">
        <f>AA147</f>
        <v>1.04</v>
      </c>
      <c r="AE147" s="1308">
        <f t="shared" ref="AE147:AF149" si="486">AB147</f>
        <v>1.04</v>
      </c>
      <c r="AF147" s="1310">
        <f t="shared" si="486"/>
        <v>1.04</v>
      </c>
      <c r="AG147" s="1307">
        <f>AD147</f>
        <v>1.04</v>
      </c>
      <c r="AH147" s="1308">
        <f t="shared" ref="AH147:AI149" si="487">AE147</f>
        <v>1.04</v>
      </c>
      <c r="AI147" s="1310">
        <f t="shared" si="487"/>
        <v>1.04</v>
      </c>
      <c r="AJ147" s="1307">
        <f>AG147</f>
        <v>1.04</v>
      </c>
      <c r="AK147" s="1308">
        <f t="shared" ref="AK147:AL149" si="488">AH147</f>
        <v>1.04</v>
      </c>
      <c r="AL147" s="1310">
        <f t="shared" si="488"/>
        <v>1.04</v>
      </c>
      <c r="AM147" s="1307">
        <f>AJ147</f>
        <v>1.04</v>
      </c>
      <c r="AN147" s="1308">
        <f t="shared" ref="AN147:AO149" si="489">AK147</f>
        <v>1.04</v>
      </c>
      <c r="AO147" s="1310">
        <f t="shared" si="489"/>
        <v>1.04</v>
      </c>
      <c r="AP147" s="1307">
        <f>AM147</f>
        <v>1.04</v>
      </c>
      <c r="AQ147" s="1440">
        <f t="shared" ref="AQ147:AR149" si="490">AN147</f>
        <v>1.04</v>
      </c>
      <c r="AR147" s="1429">
        <f t="shared" si="490"/>
        <v>1.04</v>
      </c>
      <c r="AS147" s="1430">
        <f>AP147</f>
        <v>1.04</v>
      </c>
      <c r="AT147" s="1431">
        <f t="shared" ref="AT147:AU149" si="491">AQ147</f>
        <v>1.04</v>
      </c>
      <c r="AU147" s="1432">
        <f t="shared" si="491"/>
        <v>1.04</v>
      </c>
    </row>
    <row r="148" spans="1:47" s="1079" customFormat="1" outlineLevel="1">
      <c r="A148" s="1312"/>
      <c r="B148" s="1303" t="s">
        <v>615</v>
      </c>
      <c r="C148" s="1303"/>
      <c r="D148" s="1305"/>
      <c r="E148" s="1306"/>
      <c r="F148" s="1307">
        <v>1.0009999999999999</v>
      </c>
      <c r="G148" s="1308">
        <v>1.0009999999999999</v>
      </c>
      <c r="H148" s="1309">
        <v>1.0009999999999999</v>
      </c>
      <c r="I148" s="1307">
        <v>0.97499999999999998</v>
      </c>
      <c r="J148" s="1308">
        <v>0.97499999999999998</v>
      </c>
      <c r="K148" s="1310">
        <v>0.97499999999999998</v>
      </c>
      <c r="L148" s="1307">
        <v>1.002</v>
      </c>
      <c r="M148" s="1308">
        <v>1.002</v>
      </c>
      <c r="N148" s="1310">
        <v>1.002</v>
      </c>
      <c r="O148" s="1307">
        <f>L148</f>
        <v>1.002</v>
      </c>
      <c r="P148" s="1308">
        <f t="shared" si="481"/>
        <v>1.002</v>
      </c>
      <c r="Q148" s="1309">
        <f t="shared" si="481"/>
        <v>1.002</v>
      </c>
      <c r="R148" s="1307">
        <f>O148</f>
        <v>1.002</v>
      </c>
      <c r="S148" s="1308">
        <f t="shared" si="482"/>
        <v>1.002</v>
      </c>
      <c r="T148" s="1310">
        <f t="shared" si="482"/>
        <v>1.002</v>
      </c>
      <c r="U148" s="1307">
        <f>R148</f>
        <v>1.002</v>
      </c>
      <c r="V148" s="1308">
        <f t="shared" si="483"/>
        <v>1.002</v>
      </c>
      <c r="W148" s="1310">
        <f t="shared" si="483"/>
        <v>1.002</v>
      </c>
      <c r="X148" s="1307">
        <f>U148</f>
        <v>1.002</v>
      </c>
      <c r="Y148" s="1308">
        <f t="shared" si="484"/>
        <v>1.002</v>
      </c>
      <c r="Z148" s="1310">
        <f t="shared" si="484"/>
        <v>1.002</v>
      </c>
      <c r="AA148" s="1307">
        <f>X148</f>
        <v>1.002</v>
      </c>
      <c r="AB148" s="1308">
        <f t="shared" si="485"/>
        <v>1.002</v>
      </c>
      <c r="AC148" s="1310">
        <f t="shared" si="485"/>
        <v>1.002</v>
      </c>
      <c r="AD148" s="1307">
        <f>AA148</f>
        <v>1.002</v>
      </c>
      <c r="AE148" s="1308">
        <f t="shared" si="486"/>
        <v>1.002</v>
      </c>
      <c r="AF148" s="1310">
        <f t="shared" si="486"/>
        <v>1.002</v>
      </c>
      <c r="AG148" s="1307">
        <f>AD148</f>
        <v>1.002</v>
      </c>
      <c r="AH148" s="1308">
        <f t="shared" si="487"/>
        <v>1.002</v>
      </c>
      <c r="AI148" s="1310">
        <f t="shared" si="487"/>
        <v>1.002</v>
      </c>
      <c r="AJ148" s="1307">
        <f>AG148</f>
        <v>1.002</v>
      </c>
      <c r="AK148" s="1308">
        <f t="shared" si="488"/>
        <v>1.002</v>
      </c>
      <c r="AL148" s="1310">
        <f t="shared" si="488"/>
        <v>1.002</v>
      </c>
      <c r="AM148" s="1307">
        <f>AJ148</f>
        <v>1.002</v>
      </c>
      <c r="AN148" s="1308">
        <f t="shared" si="489"/>
        <v>1.002</v>
      </c>
      <c r="AO148" s="1310">
        <f t="shared" si="489"/>
        <v>1.002</v>
      </c>
      <c r="AP148" s="1307">
        <f>AM148</f>
        <v>1.002</v>
      </c>
      <c r="AQ148" s="1440">
        <f t="shared" si="490"/>
        <v>1.002</v>
      </c>
      <c r="AR148" s="1429">
        <f t="shared" si="490"/>
        <v>1.002</v>
      </c>
      <c r="AS148" s="1430">
        <f>AP148</f>
        <v>1.002</v>
      </c>
      <c r="AT148" s="1431">
        <f t="shared" si="491"/>
        <v>1.002</v>
      </c>
      <c r="AU148" s="1432">
        <f t="shared" si="491"/>
        <v>1.002</v>
      </c>
    </row>
    <row r="149" spans="1:47" s="1079" customFormat="1" ht="26.25" outlineLevel="1" thickBot="1">
      <c r="A149" s="1441"/>
      <c r="B149" s="1442" t="s">
        <v>616</v>
      </c>
      <c r="C149" s="1442"/>
      <c r="D149" s="1443"/>
      <c r="E149" s="1444"/>
      <c r="F149" s="1445">
        <v>1.0429999999999999</v>
      </c>
      <c r="G149" s="1446">
        <v>1.0429999999999999</v>
      </c>
      <c r="H149" s="1447">
        <v>1.0429999999999999</v>
      </c>
      <c r="I149" s="1445">
        <v>1.04</v>
      </c>
      <c r="J149" s="1446">
        <v>1.04</v>
      </c>
      <c r="K149" s="1448">
        <v>1.04</v>
      </c>
      <c r="L149" s="1445">
        <f>I149</f>
        <v>1.04</v>
      </c>
      <c r="M149" s="1446">
        <f t="shared" ref="M149:O149" si="492">J149</f>
        <v>1.04</v>
      </c>
      <c r="N149" s="1448">
        <f t="shared" si="492"/>
        <v>1.04</v>
      </c>
      <c r="O149" s="1445">
        <f t="shared" si="492"/>
        <v>1.04</v>
      </c>
      <c r="P149" s="1446">
        <f t="shared" si="481"/>
        <v>1.04</v>
      </c>
      <c r="Q149" s="1447">
        <f t="shared" si="481"/>
        <v>1.04</v>
      </c>
      <c r="R149" s="1445">
        <f>O149</f>
        <v>1.04</v>
      </c>
      <c r="S149" s="1446">
        <f t="shared" si="482"/>
        <v>1.04</v>
      </c>
      <c r="T149" s="1448">
        <f t="shared" si="482"/>
        <v>1.04</v>
      </c>
      <c r="U149" s="1445">
        <f>R149</f>
        <v>1.04</v>
      </c>
      <c r="V149" s="1446">
        <f t="shared" si="483"/>
        <v>1.04</v>
      </c>
      <c r="W149" s="1448">
        <f t="shared" si="483"/>
        <v>1.04</v>
      </c>
      <c r="X149" s="1445">
        <f>U149</f>
        <v>1.04</v>
      </c>
      <c r="Y149" s="1446">
        <f t="shared" si="484"/>
        <v>1.04</v>
      </c>
      <c r="Z149" s="1448">
        <f t="shared" si="484"/>
        <v>1.04</v>
      </c>
      <c r="AA149" s="1445">
        <f>X149</f>
        <v>1.04</v>
      </c>
      <c r="AB149" s="1446">
        <f t="shared" si="485"/>
        <v>1.04</v>
      </c>
      <c r="AC149" s="1448">
        <f t="shared" si="485"/>
        <v>1.04</v>
      </c>
      <c r="AD149" s="1445">
        <f>AA149</f>
        <v>1.04</v>
      </c>
      <c r="AE149" s="1446">
        <f t="shared" si="486"/>
        <v>1.04</v>
      </c>
      <c r="AF149" s="1448">
        <f t="shared" si="486"/>
        <v>1.04</v>
      </c>
      <c r="AG149" s="1445">
        <f>AD149</f>
        <v>1.04</v>
      </c>
      <c r="AH149" s="1446">
        <f t="shared" si="487"/>
        <v>1.04</v>
      </c>
      <c r="AI149" s="1448">
        <f t="shared" si="487"/>
        <v>1.04</v>
      </c>
      <c r="AJ149" s="1445">
        <f>AG149</f>
        <v>1.04</v>
      </c>
      <c r="AK149" s="1446">
        <f t="shared" si="488"/>
        <v>1.04</v>
      </c>
      <c r="AL149" s="1448">
        <f t="shared" si="488"/>
        <v>1.04</v>
      </c>
      <c r="AM149" s="1445">
        <f>AJ149</f>
        <v>1.04</v>
      </c>
      <c r="AN149" s="1446">
        <f t="shared" si="489"/>
        <v>1.04</v>
      </c>
      <c r="AO149" s="1448">
        <f t="shared" si="489"/>
        <v>1.04</v>
      </c>
      <c r="AP149" s="1445">
        <f>AM149</f>
        <v>1.04</v>
      </c>
      <c r="AQ149" s="1449">
        <f t="shared" si="490"/>
        <v>1.04</v>
      </c>
      <c r="AR149" s="1450">
        <f t="shared" si="490"/>
        <v>1.04</v>
      </c>
      <c r="AS149" s="1451">
        <f>AP149</f>
        <v>1.04</v>
      </c>
      <c r="AT149" s="1452">
        <f t="shared" si="491"/>
        <v>1.04</v>
      </c>
      <c r="AU149" s="1453">
        <f t="shared" si="491"/>
        <v>1.04</v>
      </c>
    </row>
    <row r="150" spans="1:47">
      <c r="A150" s="1086"/>
      <c r="B150" s="1087"/>
      <c r="C150" s="1087"/>
      <c r="D150" s="1086"/>
      <c r="E150" s="1086"/>
      <c r="F150" s="1086"/>
      <c r="G150" s="1086"/>
      <c r="H150" s="1086"/>
      <c r="I150" s="1086"/>
      <c r="J150" s="1086"/>
      <c r="K150" s="1086"/>
      <c r="L150" s="1086"/>
      <c r="M150" s="1086"/>
      <c r="N150" s="1086"/>
      <c r="O150" s="1086"/>
      <c r="P150" s="1086"/>
      <c r="Q150" s="1086"/>
      <c r="R150" s="1086"/>
      <c r="S150" s="1086"/>
      <c r="T150" s="1086"/>
      <c r="U150" s="1086"/>
      <c r="V150" s="1086"/>
      <c r="W150" s="1086"/>
      <c r="X150" s="1086"/>
      <c r="Y150" s="1086"/>
      <c r="Z150" s="1086"/>
      <c r="AA150" s="1086"/>
      <c r="AB150" s="1086"/>
      <c r="AC150" s="1086"/>
      <c r="AD150" s="1086"/>
      <c r="AE150" s="1086"/>
      <c r="AF150" s="1086"/>
      <c r="AG150" s="1086"/>
      <c r="AH150" s="1086"/>
      <c r="AI150" s="1086"/>
      <c r="AJ150" s="1086"/>
      <c r="AK150" s="1086"/>
      <c r="AL150" s="1086"/>
      <c r="AM150" s="1086"/>
      <c r="AN150" s="1086"/>
      <c r="AO150" s="1086"/>
      <c r="AP150" s="1086"/>
      <c r="AQ150" s="1086"/>
      <c r="AR150" s="1086"/>
      <c r="AS150" s="1086"/>
      <c r="AT150" s="1086"/>
      <c r="AU150" s="1086"/>
    </row>
    <row r="151" spans="1:47">
      <c r="A151" s="1086"/>
      <c r="B151" s="1087"/>
      <c r="C151" s="1087"/>
      <c r="D151" s="1086"/>
      <c r="E151" s="1086"/>
      <c r="F151" s="1086"/>
      <c r="G151" s="1086"/>
      <c r="H151" s="1086"/>
      <c r="I151" s="1086"/>
      <c r="J151" s="1086"/>
      <c r="K151" s="1086"/>
      <c r="L151" s="1086"/>
      <c r="M151" s="1086"/>
      <c r="N151" s="1086"/>
      <c r="O151" s="1086"/>
      <c r="P151" s="1086"/>
      <c r="Q151" s="1086"/>
      <c r="R151" s="1086"/>
      <c r="S151" s="1086"/>
      <c r="T151" s="1086"/>
      <c r="U151" s="1086"/>
      <c r="V151" s="1086"/>
      <c r="W151" s="1086"/>
      <c r="X151" s="1086"/>
      <c r="Y151" s="1086"/>
      <c r="Z151" s="1086"/>
      <c r="AA151" s="1086"/>
      <c r="AB151" s="1086"/>
      <c r="AC151" s="1086"/>
      <c r="AD151" s="1086"/>
      <c r="AE151" s="1086"/>
      <c r="AF151" s="1086"/>
      <c r="AG151" s="1086"/>
      <c r="AH151" s="1086"/>
      <c r="AI151" s="1086"/>
      <c r="AJ151" s="1086"/>
      <c r="AK151" s="1086"/>
      <c r="AL151" s="1086"/>
      <c r="AM151" s="1086"/>
      <c r="AN151" s="1086"/>
      <c r="AO151" s="1086"/>
      <c r="AP151" s="1086"/>
      <c r="AQ151" s="1086"/>
      <c r="AR151" s="1086"/>
      <c r="AS151" s="1086"/>
      <c r="AT151" s="1086"/>
      <c r="AU151" s="1086"/>
    </row>
    <row r="152" spans="1:47">
      <c r="A152" s="1086"/>
      <c r="B152" s="1087"/>
      <c r="C152" s="1087"/>
      <c r="D152" s="1086"/>
      <c r="E152" s="1086"/>
      <c r="F152" s="1086"/>
      <c r="G152" s="1086"/>
      <c r="H152" s="1086"/>
      <c r="I152" s="1086"/>
      <c r="J152" s="1086"/>
      <c r="K152" s="1086"/>
      <c r="L152" s="1086"/>
      <c r="M152" s="1086"/>
      <c r="N152" s="1086"/>
      <c r="O152" s="1086"/>
      <c r="P152" s="1086"/>
      <c r="Q152" s="1086"/>
      <c r="R152" s="1086"/>
      <c r="S152" s="1086"/>
      <c r="T152" s="1086"/>
      <c r="U152" s="1086"/>
      <c r="V152" s="1086"/>
      <c r="W152" s="1086"/>
      <c r="X152" s="1086"/>
      <c r="Y152" s="1086"/>
      <c r="Z152" s="1086"/>
      <c r="AA152" s="1086"/>
      <c r="AB152" s="1086"/>
      <c r="AC152" s="1086"/>
      <c r="AD152" s="1086"/>
      <c r="AE152" s="1086"/>
      <c r="AF152" s="1086"/>
      <c r="AG152" s="1086"/>
      <c r="AH152" s="1086"/>
      <c r="AI152" s="1086"/>
      <c r="AJ152" s="1086"/>
      <c r="AK152" s="1086"/>
      <c r="AL152" s="1086"/>
      <c r="AM152" s="1086"/>
      <c r="AN152" s="1086"/>
      <c r="AO152" s="1086"/>
      <c r="AP152" s="1086"/>
      <c r="AQ152" s="1086"/>
      <c r="AR152" s="1086"/>
      <c r="AS152" s="1086"/>
      <c r="AT152" s="1086"/>
      <c r="AU152" s="1086"/>
    </row>
    <row r="153" spans="1:47">
      <c r="A153" s="1086"/>
      <c r="B153" s="1087"/>
      <c r="C153" s="1087"/>
      <c r="D153" s="1086"/>
      <c r="E153" s="1086"/>
      <c r="F153" s="1086"/>
      <c r="G153" s="1086"/>
      <c r="H153" s="1086"/>
      <c r="I153" s="1086"/>
      <c r="J153" s="1086"/>
      <c r="K153" s="1086"/>
      <c r="L153" s="1086"/>
      <c r="M153" s="1086"/>
      <c r="N153" s="1086"/>
      <c r="O153" s="1086"/>
      <c r="P153" s="1086"/>
      <c r="Q153" s="1086"/>
      <c r="R153" s="1086"/>
      <c r="S153" s="1086"/>
      <c r="T153" s="1086"/>
      <c r="U153" s="1086"/>
      <c r="V153" s="1086"/>
      <c r="W153" s="1086"/>
      <c r="X153" s="1086"/>
      <c r="Y153" s="1086"/>
      <c r="Z153" s="1086"/>
      <c r="AA153" s="1086"/>
      <c r="AB153" s="1086"/>
      <c r="AC153" s="1086"/>
      <c r="AD153" s="1086"/>
      <c r="AE153" s="1086"/>
      <c r="AF153" s="1086"/>
      <c r="AG153" s="1086"/>
      <c r="AH153" s="1086"/>
      <c r="AI153" s="1086"/>
      <c r="AJ153" s="1086"/>
      <c r="AK153" s="1086"/>
      <c r="AL153" s="1086"/>
      <c r="AM153" s="1086"/>
      <c r="AN153" s="1086"/>
      <c r="AO153" s="1086"/>
      <c r="AP153" s="1086"/>
      <c r="AQ153" s="1086"/>
      <c r="AR153" s="1086"/>
      <c r="AS153" s="1086"/>
      <c r="AT153" s="1086"/>
      <c r="AU153" s="1086"/>
    </row>
    <row r="154" spans="1:47">
      <c r="A154" s="1086"/>
      <c r="B154" s="1087"/>
      <c r="C154" s="1087"/>
      <c r="D154" s="1086"/>
      <c r="E154" s="1086"/>
      <c r="F154" s="1086"/>
      <c r="G154" s="1086"/>
      <c r="H154" s="1086"/>
      <c r="I154" s="1086"/>
      <c r="J154" s="1086"/>
      <c r="K154" s="1086"/>
      <c r="L154" s="1086"/>
      <c r="M154" s="1086"/>
      <c r="N154" s="1086"/>
      <c r="O154" s="1086"/>
      <c r="P154" s="1086"/>
      <c r="Q154" s="1086"/>
      <c r="R154" s="1086"/>
      <c r="S154" s="1086"/>
      <c r="T154" s="1086"/>
      <c r="U154" s="1086"/>
      <c r="V154" s="1086"/>
      <c r="W154" s="1086"/>
      <c r="X154" s="1086"/>
      <c r="Y154" s="1086"/>
      <c r="Z154" s="1086"/>
      <c r="AA154" s="1086"/>
      <c r="AB154" s="1086"/>
      <c r="AC154" s="1086"/>
      <c r="AD154" s="1086"/>
      <c r="AE154" s="1086"/>
      <c r="AF154" s="1086"/>
      <c r="AG154" s="1086"/>
      <c r="AH154" s="1086"/>
      <c r="AI154" s="1086"/>
      <c r="AJ154" s="1086"/>
      <c r="AK154" s="1086"/>
      <c r="AL154" s="1086"/>
      <c r="AM154" s="1086"/>
      <c r="AN154" s="1086"/>
      <c r="AO154" s="1086"/>
      <c r="AP154" s="1086"/>
      <c r="AQ154" s="1086"/>
      <c r="AR154" s="1086"/>
      <c r="AS154" s="1086"/>
      <c r="AT154" s="1086"/>
      <c r="AU154" s="1086"/>
    </row>
    <row r="155" spans="1:47">
      <c r="A155" s="1086"/>
      <c r="B155" s="1087"/>
      <c r="C155" s="1087"/>
      <c r="D155" s="1086"/>
      <c r="E155" s="1086"/>
      <c r="F155" s="1086"/>
      <c r="G155" s="1086"/>
      <c r="H155" s="1086"/>
      <c r="I155" s="1086"/>
      <c r="J155" s="1086"/>
      <c r="K155" s="1086"/>
      <c r="L155" s="1086"/>
      <c r="M155" s="1086"/>
      <c r="N155" s="1086"/>
      <c r="O155" s="1086"/>
      <c r="P155" s="1086"/>
      <c r="Q155" s="1086"/>
      <c r="R155" s="1086"/>
      <c r="S155" s="1086"/>
      <c r="T155" s="1086"/>
      <c r="U155" s="1086"/>
      <c r="V155" s="1086"/>
      <c r="W155" s="1086"/>
      <c r="X155" s="1086"/>
      <c r="Y155" s="1086"/>
      <c r="Z155" s="1086"/>
      <c r="AA155" s="1086"/>
      <c r="AB155" s="1086"/>
      <c r="AC155" s="1086"/>
      <c r="AD155" s="1086"/>
      <c r="AE155" s="1086"/>
      <c r="AF155" s="1086"/>
      <c r="AG155" s="1086"/>
      <c r="AH155" s="1086"/>
      <c r="AI155" s="1086"/>
      <c r="AJ155" s="1086"/>
      <c r="AK155" s="1086"/>
      <c r="AL155" s="1086"/>
      <c r="AM155" s="1086"/>
      <c r="AN155" s="1086"/>
      <c r="AO155" s="1086"/>
      <c r="AP155" s="1086"/>
      <c r="AQ155" s="1086"/>
      <c r="AR155" s="1086"/>
      <c r="AS155" s="1086"/>
      <c r="AT155" s="1086"/>
      <c r="AU155" s="1086"/>
    </row>
    <row r="156" spans="1:47">
      <c r="A156" s="1086"/>
      <c r="B156" s="1087"/>
      <c r="C156" s="1087"/>
      <c r="D156" s="1086"/>
      <c r="E156" s="1086"/>
      <c r="F156" s="1086"/>
      <c r="G156" s="1086"/>
      <c r="H156" s="1086"/>
      <c r="I156" s="1086"/>
      <c r="J156" s="1086"/>
      <c r="K156" s="1086"/>
      <c r="L156" s="1086"/>
      <c r="M156" s="1086"/>
      <c r="N156" s="1086"/>
      <c r="O156" s="1086"/>
      <c r="P156" s="1086"/>
      <c r="Q156" s="1086"/>
      <c r="R156" s="1086"/>
      <c r="S156" s="1086"/>
      <c r="T156" s="1086"/>
      <c r="U156" s="1086"/>
      <c r="V156" s="1086"/>
      <c r="W156" s="1086"/>
      <c r="X156" s="1086"/>
      <c r="Y156" s="1086"/>
      <c r="Z156" s="1086"/>
      <c r="AA156" s="1086"/>
      <c r="AB156" s="1086"/>
      <c r="AC156" s="1086"/>
      <c r="AD156" s="1086"/>
      <c r="AE156" s="1086"/>
      <c r="AF156" s="1086"/>
      <c r="AG156" s="1086"/>
      <c r="AH156" s="1086"/>
      <c r="AI156" s="1086"/>
      <c r="AJ156" s="1086"/>
      <c r="AK156" s="1086"/>
      <c r="AL156" s="1086"/>
      <c r="AM156" s="1086"/>
      <c r="AN156" s="1086"/>
      <c r="AO156" s="1086"/>
      <c r="AP156" s="1086"/>
      <c r="AQ156" s="1086"/>
      <c r="AR156" s="1086"/>
      <c r="AS156" s="1086"/>
      <c r="AT156" s="1086"/>
      <c r="AU156" s="1086"/>
    </row>
    <row r="157" spans="1:47">
      <c r="A157" s="1086"/>
      <c r="B157" s="1087"/>
      <c r="C157" s="1087"/>
      <c r="D157" s="1086"/>
      <c r="E157" s="1086"/>
      <c r="F157" s="1086"/>
      <c r="G157" s="1086"/>
      <c r="H157" s="1086"/>
      <c r="I157" s="1086"/>
      <c r="J157" s="1086"/>
      <c r="K157" s="1086"/>
      <c r="L157" s="1086"/>
      <c r="M157" s="1086"/>
      <c r="N157" s="1086"/>
      <c r="O157" s="1086"/>
      <c r="P157" s="1086"/>
      <c r="Q157" s="1086"/>
      <c r="R157" s="1086"/>
      <c r="S157" s="1086"/>
      <c r="T157" s="1086"/>
      <c r="U157" s="1086"/>
      <c r="V157" s="1086"/>
      <c r="W157" s="1086"/>
      <c r="X157" s="1086"/>
      <c r="Y157" s="1086"/>
      <c r="Z157" s="1086"/>
      <c r="AA157" s="1086"/>
      <c r="AB157" s="1086"/>
      <c r="AC157" s="1086"/>
      <c r="AD157" s="1086"/>
      <c r="AE157" s="1086"/>
      <c r="AF157" s="1086"/>
      <c r="AG157" s="1086"/>
      <c r="AH157" s="1086"/>
      <c r="AI157" s="1086"/>
      <c r="AJ157" s="1086"/>
      <c r="AK157" s="1086"/>
      <c r="AL157" s="1086"/>
      <c r="AM157" s="1086"/>
      <c r="AN157" s="1086"/>
      <c r="AO157" s="1086"/>
      <c r="AP157" s="1086"/>
      <c r="AQ157" s="1086"/>
      <c r="AR157" s="1086"/>
      <c r="AS157" s="1086"/>
      <c r="AT157" s="1086"/>
      <c r="AU157" s="1086"/>
    </row>
    <row r="158" spans="1:47">
      <c r="A158" s="1086"/>
      <c r="B158" s="1087"/>
      <c r="C158" s="1087"/>
      <c r="D158" s="1086"/>
      <c r="E158" s="1086"/>
      <c r="F158" s="1086"/>
      <c r="G158" s="1086"/>
      <c r="H158" s="1086"/>
      <c r="I158" s="1086"/>
      <c r="J158" s="1086"/>
      <c r="K158" s="1086"/>
      <c r="L158" s="1086"/>
      <c r="M158" s="1086"/>
      <c r="N158" s="1086"/>
      <c r="O158" s="1086"/>
      <c r="P158" s="1086"/>
      <c r="Q158" s="1086"/>
      <c r="R158" s="1086"/>
      <c r="S158" s="1086"/>
      <c r="T158" s="1086"/>
      <c r="U158" s="1086"/>
      <c r="V158" s="1086"/>
      <c r="W158" s="1086"/>
      <c r="X158" s="1086"/>
      <c r="Y158" s="1086"/>
      <c r="Z158" s="1086"/>
      <c r="AA158" s="1086"/>
      <c r="AB158" s="1086"/>
      <c r="AC158" s="1086"/>
      <c r="AD158" s="1086"/>
      <c r="AE158" s="1086"/>
      <c r="AF158" s="1086"/>
      <c r="AG158" s="1086"/>
      <c r="AH158" s="1086"/>
      <c r="AI158" s="1086"/>
      <c r="AJ158" s="1086"/>
      <c r="AK158" s="1086"/>
      <c r="AL158" s="1086"/>
      <c r="AM158" s="1086"/>
      <c r="AN158" s="1086"/>
      <c r="AO158" s="1086"/>
      <c r="AP158" s="1086"/>
      <c r="AQ158" s="1086"/>
      <c r="AR158" s="1086"/>
      <c r="AS158" s="1086"/>
      <c r="AT158" s="1086"/>
      <c r="AU158" s="1086"/>
    </row>
    <row r="159" spans="1:47">
      <c r="A159" s="1086"/>
      <c r="B159" s="1087"/>
      <c r="C159" s="1087"/>
      <c r="D159" s="1086"/>
      <c r="E159" s="1086"/>
      <c r="F159" s="1086"/>
      <c r="G159" s="1086"/>
      <c r="H159" s="1086"/>
      <c r="I159" s="1086"/>
      <c r="J159" s="1086"/>
      <c r="K159" s="1086"/>
      <c r="L159" s="1086"/>
      <c r="M159" s="1086"/>
      <c r="N159" s="1086"/>
      <c r="O159" s="1086"/>
      <c r="P159" s="1086"/>
      <c r="Q159" s="1086"/>
      <c r="R159" s="1086"/>
      <c r="S159" s="1086"/>
      <c r="T159" s="1086"/>
      <c r="U159" s="1086"/>
      <c r="V159" s="1086"/>
      <c r="W159" s="1086"/>
      <c r="X159" s="1086"/>
      <c r="Y159" s="1086"/>
      <c r="Z159" s="1086"/>
      <c r="AA159" s="1086"/>
      <c r="AB159" s="1086"/>
      <c r="AC159" s="1086"/>
      <c r="AD159" s="1086"/>
      <c r="AE159" s="1086"/>
      <c r="AF159" s="1086"/>
      <c r="AG159" s="1086"/>
      <c r="AH159" s="1086"/>
      <c r="AI159" s="1086"/>
      <c r="AJ159" s="1086"/>
      <c r="AK159" s="1086"/>
      <c r="AL159" s="1086"/>
      <c r="AM159" s="1086"/>
      <c r="AN159" s="1086"/>
      <c r="AO159" s="1086"/>
      <c r="AP159" s="1086"/>
      <c r="AQ159" s="1086"/>
      <c r="AR159" s="1086"/>
      <c r="AS159" s="1086"/>
      <c r="AT159" s="1086"/>
      <c r="AU159" s="1086"/>
    </row>
    <row r="160" spans="1:47">
      <c r="A160" s="1086"/>
      <c r="B160" s="1087"/>
      <c r="C160" s="1087"/>
      <c r="D160" s="1086"/>
      <c r="E160" s="1086"/>
      <c r="F160" s="1086"/>
      <c r="G160" s="1086"/>
      <c r="H160" s="1086"/>
      <c r="I160" s="1086"/>
      <c r="J160" s="1086"/>
      <c r="K160" s="1086"/>
      <c r="L160" s="1086"/>
      <c r="M160" s="1086"/>
      <c r="N160" s="1086"/>
      <c r="O160" s="1086"/>
      <c r="P160" s="1086"/>
      <c r="Q160" s="1086"/>
      <c r="R160" s="1086"/>
      <c r="S160" s="1086"/>
      <c r="T160" s="1086"/>
      <c r="U160" s="1086"/>
      <c r="V160" s="1086"/>
      <c r="W160" s="1086"/>
      <c r="X160" s="1086"/>
      <c r="Y160" s="1086"/>
      <c r="Z160" s="1086"/>
      <c r="AA160" s="1086"/>
      <c r="AB160" s="1086"/>
      <c r="AC160" s="1086"/>
      <c r="AD160" s="1086"/>
      <c r="AE160" s="1086"/>
      <c r="AF160" s="1086"/>
      <c r="AG160" s="1086"/>
      <c r="AH160" s="1086"/>
      <c r="AI160" s="1086"/>
      <c r="AJ160" s="1086"/>
      <c r="AK160" s="1086"/>
      <c r="AL160" s="1086"/>
      <c r="AM160" s="1086"/>
      <c r="AN160" s="1086"/>
      <c r="AO160" s="1086"/>
      <c r="AP160" s="1086"/>
      <c r="AQ160" s="1086"/>
      <c r="AR160" s="1086"/>
      <c r="AS160" s="1086"/>
      <c r="AT160" s="1086"/>
      <c r="AU160" s="1086"/>
    </row>
    <row r="161" spans="1:47">
      <c r="A161" s="1086"/>
      <c r="B161" s="1087"/>
      <c r="C161" s="1087"/>
      <c r="D161" s="1086"/>
      <c r="E161" s="1086"/>
      <c r="F161" s="1086"/>
      <c r="G161" s="1086"/>
      <c r="H161" s="1086"/>
      <c r="I161" s="1086"/>
      <c r="J161" s="1086"/>
      <c r="K161" s="1086"/>
      <c r="L161" s="1086"/>
      <c r="M161" s="1086"/>
      <c r="N161" s="1086"/>
      <c r="O161" s="1086"/>
      <c r="P161" s="1086"/>
      <c r="Q161" s="1086"/>
      <c r="R161" s="1086"/>
      <c r="S161" s="1086"/>
      <c r="T161" s="1086"/>
      <c r="U161" s="1086"/>
      <c r="V161" s="1086"/>
      <c r="W161" s="1086"/>
      <c r="X161" s="1086"/>
      <c r="Y161" s="1086"/>
      <c r="Z161" s="1086"/>
      <c r="AA161" s="1086"/>
      <c r="AB161" s="1086"/>
      <c r="AC161" s="1086"/>
      <c r="AD161" s="1086"/>
      <c r="AE161" s="1086"/>
      <c r="AF161" s="1086"/>
      <c r="AG161" s="1086"/>
      <c r="AH161" s="1086"/>
      <c r="AI161" s="1086"/>
      <c r="AJ161" s="1086"/>
      <c r="AK161" s="1086"/>
      <c r="AL161" s="1086"/>
      <c r="AM161" s="1086"/>
      <c r="AN161" s="1086"/>
      <c r="AO161" s="1086"/>
      <c r="AP161" s="1086"/>
      <c r="AQ161" s="1086"/>
      <c r="AR161" s="1086"/>
      <c r="AS161" s="1086"/>
      <c r="AT161" s="1086"/>
      <c r="AU161" s="1086"/>
    </row>
    <row r="162" spans="1:47">
      <c r="A162" s="1086"/>
      <c r="B162" s="1087"/>
      <c r="C162" s="1087"/>
      <c r="D162" s="1086"/>
      <c r="E162" s="1086"/>
      <c r="F162" s="1086"/>
      <c r="G162" s="1086"/>
      <c r="H162" s="1086"/>
      <c r="I162" s="1086"/>
      <c r="J162" s="1086"/>
      <c r="K162" s="1086"/>
      <c r="L162" s="1086"/>
      <c r="M162" s="1086"/>
      <c r="N162" s="1086"/>
      <c r="O162" s="1086"/>
      <c r="P162" s="1086"/>
      <c r="Q162" s="1086"/>
      <c r="R162" s="1086"/>
      <c r="S162" s="1086"/>
      <c r="T162" s="1086"/>
      <c r="U162" s="1086"/>
      <c r="V162" s="1086"/>
      <c r="W162" s="1086"/>
      <c r="X162" s="1086"/>
      <c r="Y162" s="1086"/>
      <c r="Z162" s="1086"/>
      <c r="AA162" s="1086"/>
      <c r="AB162" s="1086"/>
      <c r="AC162" s="1086"/>
      <c r="AD162" s="1086"/>
      <c r="AE162" s="1086"/>
      <c r="AF162" s="1086"/>
      <c r="AG162" s="1086"/>
      <c r="AH162" s="1086"/>
      <c r="AI162" s="1086"/>
      <c r="AJ162" s="1086"/>
      <c r="AK162" s="1086"/>
      <c r="AL162" s="1086"/>
      <c r="AM162" s="1086"/>
      <c r="AN162" s="1086"/>
      <c r="AO162" s="1086"/>
      <c r="AP162" s="1086"/>
      <c r="AQ162" s="1086"/>
      <c r="AR162" s="1086"/>
      <c r="AS162" s="1086"/>
      <c r="AT162" s="1086"/>
      <c r="AU162" s="1086"/>
    </row>
    <row r="163" spans="1:47">
      <c r="A163" s="1086"/>
      <c r="B163" s="1087"/>
      <c r="C163" s="1087"/>
      <c r="D163" s="1086"/>
      <c r="E163" s="1086"/>
      <c r="F163" s="1086"/>
      <c r="G163" s="1086"/>
      <c r="H163" s="1086"/>
      <c r="I163" s="1086"/>
      <c r="J163" s="1086"/>
      <c r="K163" s="1086"/>
      <c r="L163" s="1086"/>
      <c r="M163" s="1086"/>
      <c r="N163" s="1086"/>
      <c r="O163" s="1086"/>
      <c r="P163" s="1086"/>
      <c r="Q163" s="1086"/>
      <c r="R163" s="1086"/>
      <c r="S163" s="1086"/>
      <c r="T163" s="1086"/>
      <c r="U163" s="1086"/>
      <c r="V163" s="1086"/>
      <c r="W163" s="1086"/>
      <c r="X163" s="1086"/>
      <c r="Y163" s="1086"/>
      <c r="Z163" s="1086"/>
      <c r="AA163" s="1086"/>
      <c r="AB163" s="1086"/>
      <c r="AC163" s="1086"/>
      <c r="AD163" s="1086"/>
      <c r="AE163" s="1086"/>
      <c r="AF163" s="1086"/>
      <c r="AG163" s="1086"/>
      <c r="AH163" s="1086"/>
      <c r="AI163" s="1086"/>
      <c r="AJ163" s="1086"/>
      <c r="AK163" s="1086"/>
      <c r="AL163" s="1086"/>
      <c r="AM163" s="1086"/>
      <c r="AN163" s="1086"/>
      <c r="AO163" s="1086"/>
      <c r="AP163" s="1086"/>
      <c r="AQ163" s="1086"/>
      <c r="AR163" s="1086"/>
      <c r="AS163" s="1086"/>
      <c r="AT163" s="1086"/>
      <c r="AU163" s="1086"/>
    </row>
    <row r="164" spans="1:47">
      <c r="A164" s="1086"/>
      <c r="B164" s="1087"/>
      <c r="C164" s="1087"/>
      <c r="D164" s="1086"/>
      <c r="E164" s="1086"/>
      <c r="F164" s="1086"/>
      <c r="G164" s="1086"/>
      <c r="H164" s="1086"/>
      <c r="I164" s="1086"/>
      <c r="J164" s="1086"/>
      <c r="K164" s="1086"/>
      <c r="L164" s="1086"/>
      <c r="M164" s="1086"/>
      <c r="N164" s="1086"/>
      <c r="O164" s="1086"/>
      <c r="P164" s="1086"/>
      <c r="Q164" s="1086"/>
      <c r="R164" s="1086"/>
      <c r="S164" s="1086"/>
      <c r="T164" s="1086"/>
      <c r="U164" s="1086"/>
      <c r="V164" s="1086"/>
      <c r="W164" s="1086"/>
      <c r="X164" s="1086"/>
      <c r="Y164" s="1086"/>
      <c r="Z164" s="1086"/>
      <c r="AA164" s="1086"/>
      <c r="AB164" s="1086"/>
      <c r="AC164" s="1086"/>
      <c r="AD164" s="1086"/>
      <c r="AE164" s="1086"/>
      <c r="AF164" s="1086"/>
      <c r="AG164" s="1086"/>
      <c r="AH164" s="1086"/>
      <c r="AI164" s="1086"/>
      <c r="AJ164" s="1086"/>
      <c r="AK164" s="1086"/>
      <c r="AL164" s="1086"/>
      <c r="AM164" s="1086"/>
      <c r="AN164" s="1086"/>
      <c r="AO164" s="1086"/>
      <c r="AP164" s="1086"/>
      <c r="AQ164" s="1086"/>
      <c r="AR164" s="1086"/>
      <c r="AS164" s="1086"/>
      <c r="AT164" s="1086"/>
      <c r="AU164" s="1086"/>
    </row>
  </sheetData>
  <mergeCells count="18">
    <mergeCell ref="AA3:AC3"/>
    <mergeCell ref="AD3:AF3"/>
    <mergeCell ref="A2:AU2"/>
    <mergeCell ref="AG3:AI3"/>
    <mergeCell ref="AJ3:AL3"/>
    <mergeCell ref="AM3:AO3"/>
    <mergeCell ref="AP3:AR3"/>
    <mergeCell ref="AS3:AU3"/>
    <mergeCell ref="F3:H3"/>
    <mergeCell ref="I3:K3"/>
    <mergeCell ref="L3:N3"/>
    <mergeCell ref="O3:Q3"/>
    <mergeCell ref="R3:T3"/>
    <mergeCell ref="A5:C5"/>
    <mergeCell ref="B27:B28"/>
    <mergeCell ref="A29:C29"/>
    <mergeCell ref="U3:W3"/>
    <mergeCell ref="X3:Z3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83"/>
  <sheetViews>
    <sheetView topLeftCell="C1" workbookViewId="0">
      <selection activeCell="R9" sqref="R9"/>
    </sheetView>
  </sheetViews>
  <sheetFormatPr defaultColWidth="9.140625" defaultRowHeight="15"/>
  <cols>
    <col min="1" max="1" width="3.85546875" style="1073" customWidth="1"/>
    <col min="2" max="2" width="49.140625" style="1129" customWidth="1"/>
    <col min="3" max="3" width="8.7109375" style="1073" customWidth="1"/>
    <col min="4" max="4" width="10.85546875" style="1073" customWidth="1"/>
    <col min="5" max="5" width="8.85546875" style="1073" customWidth="1"/>
    <col min="6" max="6" width="11" style="1073" customWidth="1"/>
    <col min="7" max="22" width="11.42578125" style="1073" customWidth="1"/>
    <col min="23" max="23" width="9.7109375" style="1116" customWidth="1"/>
    <col min="24" max="24" width="18.28515625" style="1072" customWidth="1"/>
    <col min="25" max="16384" width="9.140625" style="1072"/>
  </cols>
  <sheetData>
    <row r="1" spans="1:23" ht="36" customHeight="1">
      <c r="A1" s="1712" t="s">
        <v>650</v>
      </c>
      <c r="B1" s="1712"/>
      <c r="C1" s="1712"/>
      <c r="D1" s="1712"/>
      <c r="E1" s="1712"/>
      <c r="F1" s="1712"/>
      <c r="G1" s="1712"/>
      <c r="H1" s="1712"/>
      <c r="I1" s="1712"/>
      <c r="J1" s="1712"/>
      <c r="K1" s="1712"/>
      <c r="L1" s="1712"/>
      <c r="M1" s="1712"/>
      <c r="N1" s="1712"/>
      <c r="O1" s="1712"/>
      <c r="P1" s="1712"/>
      <c r="Q1" s="1712"/>
      <c r="R1" s="1712"/>
      <c r="S1" s="1712"/>
      <c r="T1" s="1712"/>
      <c r="U1" s="1712"/>
      <c r="V1" s="1712"/>
      <c r="W1" s="1713"/>
    </row>
    <row r="2" spans="1:23" ht="12" customHeight="1">
      <c r="C2" s="1073" t="s">
        <v>166</v>
      </c>
      <c r="F2" s="1130">
        <v>1.034</v>
      </c>
      <c r="G2" s="1130">
        <v>1.0309999999999999</v>
      </c>
      <c r="H2" s="1130">
        <v>1.03</v>
      </c>
      <c r="I2" s="1130">
        <v>1.03</v>
      </c>
      <c r="J2" s="1130">
        <v>1.03</v>
      </c>
      <c r="K2" s="1130">
        <v>1.03</v>
      </c>
      <c r="L2" s="1130">
        <v>1.03</v>
      </c>
      <c r="M2" s="1130">
        <v>1.03</v>
      </c>
      <c r="N2" s="1130">
        <v>1.03</v>
      </c>
      <c r="O2" s="1130">
        <v>1.03</v>
      </c>
      <c r="P2" s="1130">
        <v>1.03</v>
      </c>
      <c r="Q2" s="1130">
        <v>1.03</v>
      </c>
      <c r="R2" s="1130">
        <v>1.03</v>
      </c>
      <c r="S2" s="1130">
        <v>1.03</v>
      </c>
      <c r="T2" s="1130">
        <v>1.03</v>
      </c>
      <c r="U2" s="1130">
        <v>1.03</v>
      </c>
      <c r="V2" s="1130">
        <v>1.03</v>
      </c>
    </row>
    <row r="3" spans="1:23" ht="12" customHeight="1">
      <c r="B3" s="1129" t="s">
        <v>167</v>
      </c>
      <c r="C3" s="1073" t="s">
        <v>168</v>
      </c>
      <c r="F3" s="1130">
        <v>1.018</v>
      </c>
      <c r="G3" s="1130">
        <v>1.0209999999999999</v>
      </c>
      <c r="H3" s="1130">
        <v>1.0229999999999999</v>
      </c>
      <c r="I3" s="1130">
        <v>1.0229999999999999</v>
      </c>
      <c r="J3" s="1130">
        <v>1.0229999999999999</v>
      </c>
      <c r="K3" s="1130">
        <v>1.0229999999999999</v>
      </c>
      <c r="L3" s="1130">
        <v>1.0229999999999999</v>
      </c>
      <c r="M3" s="1130">
        <v>1.0229999999999999</v>
      </c>
      <c r="N3" s="1130">
        <v>1.0229999999999999</v>
      </c>
      <c r="O3" s="1130">
        <v>1.0229999999999999</v>
      </c>
      <c r="P3" s="1130">
        <v>1.0229999999999999</v>
      </c>
      <c r="Q3" s="1130">
        <v>1.0229999999999999</v>
      </c>
      <c r="R3" s="1130">
        <v>1.0229999999999999</v>
      </c>
      <c r="S3" s="1130">
        <v>1.0229999999999999</v>
      </c>
      <c r="T3" s="1130">
        <v>1.0229999999999999</v>
      </c>
      <c r="U3" s="1130">
        <v>1.0229999999999999</v>
      </c>
      <c r="V3" s="1130">
        <v>1.0229999999999999</v>
      </c>
    </row>
    <row r="4" spans="1:23" ht="12" customHeight="1">
      <c r="C4" s="1073" t="s">
        <v>169</v>
      </c>
      <c r="F4" s="1130">
        <v>1.1000000000000001</v>
      </c>
      <c r="G4" s="1130">
        <v>1.1000000000000001</v>
      </c>
      <c r="H4" s="1130">
        <v>1.1000000000000001</v>
      </c>
      <c r="I4" s="1130">
        <v>1.1000000000000001</v>
      </c>
      <c r="J4" s="1130">
        <v>1.1000000000000001</v>
      </c>
      <c r="K4" s="1130">
        <v>1.1000000000000001</v>
      </c>
      <c r="L4" s="1130">
        <v>1.1000000000000001</v>
      </c>
      <c r="M4" s="1130">
        <v>1.1000000000000001</v>
      </c>
      <c r="N4" s="1130">
        <v>1.1000000000000001</v>
      </c>
      <c r="O4" s="1130">
        <v>1.1000000000000001</v>
      </c>
      <c r="P4" s="1130">
        <v>1.1000000000000001</v>
      </c>
      <c r="Q4" s="1130">
        <v>1.1000000000000001</v>
      </c>
      <c r="R4" s="1130">
        <v>1.1000000000000001</v>
      </c>
      <c r="S4" s="1130">
        <v>1.1000000000000001</v>
      </c>
      <c r="T4" s="1130">
        <v>1.1000000000000001</v>
      </c>
      <c r="U4" s="1130">
        <v>1.1000000000000001</v>
      </c>
      <c r="V4" s="1130">
        <v>1.1000000000000001</v>
      </c>
    </row>
    <row r="5" spans="1:23" ht="12" customHeight="1">
      <c r="C5" s="1073" t="s">
        <v>170</v>
      </c>
      <c r="F5" s="1130">
        <v>1.05</v>
      </c>
      <c r="G5" s="1130">
        <v>1.048</v>
      </c>
      <c r="H5" s="1130">
        <v>1.0489999999999999</v>
      </c>
      <c r="I5" s="1130">
        <v>1.0489999999999999</v>
      </c>
      <c r="J5" s="1130">
        <v>1.0489999999999999</v>
      </c>
      <c r="K5" s="1130">
        <v>1.0489999999999999</v>
      </c>
      <c r="L5" s="1130">
        <v>1.0489999999999999</v>
      </c>
      <c r="M5" s="1130">
        <v>1.0489999999999999</v>
      </c>
      <c r="N5" s="1130">
        <v>1.0489999999999999</v>
      </c>
      <c r="O5" s="1130">
        <v>1.0489999999999999</v>
      </c>
      <c r="P5" s="1130">
        <v>1.0489999999999999</v>
      </c>
      <c r="Q5" s="1130">
        <v>1.0489999999999999</v>
      </c>
      <c r="R5" s="1130">
        <v>1.0489999999999999</v>
      </c>
      <c r="S5" s="1130">
        <v>1.0489999999999999</v>
      </c>
      <c r="T5" s="1130">
        <v>1.0489999999999999</v>
      </c>
      <c r="U5" s="1130">
        <v>1.0489999999999999</v>
      </c>
      <c r="V5" s="1130">
        <v>1.0489999999999999</v>
      </c>
    </row>
    <row r="6" spans="1:23" ht="12" customHeight="1">
      <c r="C6" s="1073" t="s">
        <v>171</v>
      </c>
      <c r="F6" s="1130">
        <v>1.04</v>
      </c>
      <c r="G6" s="1130">
        <v>1.04</v>
      </c>
      <c r="H6" s="1130">
        <v>1.04</v>
      </c>
      <c r="I6" s="1130">
        <v>1.04</v>
      </c>
      <c r="J6" s="1130">
        <v>1.04</v>
      </c>
      <c r="K6" s="1130">
        <v>1.04</v>
      </c>
      <c r="L6" s="1130">
        <v>1.04</v>
      </c>
      <c r="M6" s="1130">
        <v>1.04</v>
      </c>
      <c r="N6" s="1130">
        <v>1.04</v>
      </c>
      <c r="O6" s="1130">
        <v>1.04</v>
      </c>
      <c r="P6" s="1130">
        <v>1.04</v>
      </c>
      <c r="Q6" s="1130">
        <v>1.04</v>
      </c>
      <c r="R6" s="1130">
        <v>1.04</v>
      </c>
      <c r="S6" s="1130">
        <v>1.04</v>
      </c>
      <c r="T6" s="1130">
        <v>1.04</v>
      </c>
      <c r="U6" s="1130">
        <v>1.04</v>
      </c>
      <c r="V6" s="1130">
        <v>1.04</v>
      </c>
    </row>
    <row r="7" spans="1:23" ht="12" customHeight="1">
      <c r="C7" s="1073" t="s">
        <v>172</v>
      </c>
      <c r="F7" s="1130">
        <v>1.0369999999999999</v>
      </c>
      <c r="G7" s="1130">
        <v>1.04</v>
      </c>
      <c r="H7" s="1130">
        <v>1.04</v>
      </c>
      <c r="I7" s="1130">
        <v>1.04</v>
      </c>
      <c r="J7" s="1130">
        <v>1.04</v>
      </c>
      <c r="K7" s="1130">
        <v>1.04</v>
      </c>
      <c r="L7" s="1130">
        <v>1.04</v>
      </c>
      <c r="M7" s="1130">
        <v>1.04</v>
      </c>
      <c r="N7" s="1130">
        <v>1.04</v>
      </c>
      <c r="O7" s="1130">
        <v>1.04</v>
      </c>
      <c r="P7" s="1130">
        <v>1.04</v>
      </c>
      <c r="Q7" s="1130">
        <v>1.04</v>
      </c>
      <c r="R7" s="1130">
        <v>1.04</v>
      </c>
      <c r="S7" s="1130">
        <v>1.04</v>
      </c>
      <c r="T7" s="1130">
        <v>1.04</v>
      </c>
      <c r="U7" s="1130">
        <v>1.04</v>
      </c>
      <c r="V7" s="1130">
        <v>1.04</v>
      </c>
    </row>
    <row r="8" spans="1:23" ht="12" customHeight="1">
      <c r="C8" s="1073" t="s">
        <v>173</v>
      </c>
      <c r="F8" s="1130">
        <v>1.036</v>
      </c>
      <c r="G8" s="1130">
        <v>1.044</v>
      </c>
      <c r="H8" s="1130">
        <v>1.0449999999999999</v>
      </c>
      <c r="I8" s="1130">
        <v>1.0449999999999999</v>
      </c>
      <c r="J8" s="1130">
        <v>1.0449999999999999</v>
      </c>
      <c r="K8" s="1130">
        <v>1.0449999999999999</v>
      </c>
      <c r="L8" s="1130">
        <v>1.0449999999999999</v>
      </c>
      <c r="M8" s="1130">
        <v>1.0449999999999999</v>
      </c>
      <c r="N8" s="1130">
        <v>1.0449999999999999</v>
      </c>
      <c r="O8" s="1130">
        <v>1.0449999999999999</v>
      </c>
      <c r="P8" s="1130">
        <v>1.0449999999999999</v>
      </c>
      <c r="Q8" s="1130">
        <v>1.0449999999999999</v>
      </c>
      <c r="R8" s="1130">
        <v>1.0449999999999999</v>
      </c>
      <c r="S8" s="1130">
        <v>1.0449999999999999</v>
      </c>
      <c r="T8" s="1130">
        <v>1.0449999999999999</v>
      </c>
      <c r="U8" s="1130">
        <v>1.0449999999999999</v>
      </c>
      <c r="V8" s="1130">
        <v>1.0449999999999999</v>
      </c>
    </row>
    <row r="9" spans="1:23" s="1115" customFormat="1" ht="46.5" customHeight="1">
      <c r="A9" s="1038" t="s">
        <v>0</v>
      </c>
      <c r="B9" s="1038" t="s">
        <v>1</v>
      </c>
      <c r="C9" s="1038" t="s">
        <v>2</v>
      </c>
      <c r="D9" s="1038"/>
      <c r="E9" s="1038" t="s">
        <v>174</v>
      </c>
      <c r="F9" s="1038" t="s">
        <v>617</v>
      </c>
      <c r="G9" s="1038" t="s">
        <v>618</v>
      </c>
      <c r="H9" s="1038" t="s">
        <v>619</v>
      </c>
      <c r="I9" s="1038" t="s">
        <v>175</v>
      </c>
      <c r="J9" s="1038" t="s">
        <v>5</v>
      </c>
      <c r="K9" s="1038" t="s">
        <v>6</v>
      </c>
      <c r="L9" s="1038" t="s">
        <v>7</v>
      </c>
      <c r="M9" s="1038" t="s">
        <v>8</v>
      </c>
      <c r="N9" s="1038" t="s">
        <v>9</v>
      </c>
      <c r="O9" s="1038" t="s">
        <v>10</v>
      </c>
      <c r="P9" s="1038" t="s">
        <v>11</v>
      </c>
      <c r="Q9" s="1038" t="s">
        <v>12</v>
      </c>
      <c r="R9" s="1038" t="s">
        <v>13</v>
      </c>
      <c r="S9" s="1038" t="s">
        <v>14</v>
      </c>
      <c r="T9" s="1038" t="s">
        <v>15</v>
      </c>
      <c r="U9" s="1038" t="s">
        <v>16</v>
      </c>
      <c r="V9" s="1038" t="s">
        <v>17</v>
      </c>
      <c r="W9" s="1038" t="s">
        <v>23</v>
      </c>
    </row>
    <row r="10" spans="1:23">
      <c r="A10" s="1714" t="s">
        <v>620</v>
      </c>
      <c r="B10" s="1715"/>
      <c r="C10" s="1716"/>
      <c r="D10" s="1116"/>
      <c r="E10" s="1117"/>
      <c r="F10" s="1116"/>
      <c r="G10" s="1116">
        <v>1</v>
      </c>
      <c r="H10" s="1116">
        <f>G10+1</f>
        <v>2</v>
      </c>
      <c r="I10" s="1116">
        <f t="shared" ref="I10:U10" si="0">H10+1</f>
        <v>3</v>
      </c>
      <c r="J10" s="1116">
        <f t="shared" si="0"/>
        <v>4</v>
      </c>
      <c r="K10" s="1116">
        <f t="shared" si="0"/>
        <v>5</v>
      </c>
      <c r="L10" s="1116">
        <f t="shared" si="0"/>
        <v>6</v>
      </c>
      <c r="M10" s="1116">
        <f t="shared" si="0"/>
        <v>7</v>
      </c>
      <c r="N10" s="1116">
        <f t="shared" si="0"/>
        <v>8</v>
      </c>
      <c r="O10" s="1116">
        <f t="shared" si="0"/>
        <v>9</v>
      </c>
      <c r="P10" s="1116">
        <f t="shared" si="0"/>
        <v>10</v>
      </c>
      <c r="Q10" s="1116">
        <f t="shared" si="0"/>
        <v>11</v>
      </c>
      <c r="R10" s="1116">
        <f t="shared" si="0"/>
        <v>12</v>
      </c>
      <c r="S10" s="1116">
        <f t="shared" si="0"/>
        <v>13</v>
      </c>
      <c r="T10" s="1116">
        <f t="shared" si="0"/>
        <v>14</v>
      </c>
      <c r="U10" s="1116">
        <f t="shared" si="0"/>
        <v>15</v>
      </c>
      <c r="V10" s="1116">
        <f>U10+1</f>
        <v>16</v>
      </c>
    </row>
    <row r="11" spans="1:23" ht="48.75" customHeight="1">
      <c r="A11" s="1118" t="s">
        <v>25</v>
      </c>
      <c r="B11" s="1131" t="s">
        <v>183</v>
      </c>
      <c r="C11" s="1037" t="s">
        <v>63</v>
      </c>
      <c r="D11" s="1132" t="b">
        <f>'[73]Мероприятия упрощенно'!I8=F11</f>
        <v>1</v>
      </c>
      <c r="E11" s="1119"/>
      <c r="F11" s="1133">
        <f>SUM(F12:F15)</f>
        <v>36735.138018256854</v>
      </c>
      <c r="G11" s="1118">
        <f>SUM(G12:G14)</f>
        <v>0</v>
      </c>
      <c r="H11" s="1134">
        <f>SUM(H12:H14)</f>
        <v>0</v>
      </c>
      <c r="I11" s="1118">
        <f t="shared" ref="I11:V11" si="1">SUM(I12:I15)</f>
        <v>0</v>
      </c>
      <c r="J11" s="1133">
        <f t="shared" si="1"/>
        <v>14462.582725414326</v>
      </c>
      <c r="K11" s="1133">
        <f t="shared" si="1"/>
        <v>22272.555292842524</v>
      </c>
      <c r="L11" s="1118">
        <f t="shared" si="1"/>
        <v>0</v>
      </c>
      <c r="M11" s="1118">
        <f t="shared" si="1"/>
        <v>0</v>
      </c>
      <c r="N11" s="1118">
        <f t="shared" si="1"/>
        <v>0</v>
      </c>
      <c r="O11" s="1118">
        <f t="shared" si="1"/>
        <v>0</v>
      </c>
      <c r="P11" s="1118">
        <f t="shared" si="1"/>
        <v>0</v>
      </c>
      <c r="Q11" s="1118">
        <f t="shared" si="1"/>
        <v>0</v>
      </c>
      <c r="R11" s="1118">
        <f t="shared" si="1"/>
        <v>0</v>
      </c>
      <c r="S11" s="1118">
        <f t="shared" si="1"/>
        <v>0</v>
      </c>
      <c r="T11" s="1118">
        <f t="shared" si="1"/>
        <v>0</v>
      </c>
      <c r="U11" s="1118">
        <f t="shared" si="1"/>
        <v>0</v>
      </c>
      <c r="V11" s="1124">
        <f t="shared" si="1"/>
        <v>0</v>
      </c>
      <c r="W11" s="1124">
        <f>SUM(G11:V11)</f>
        <v>36735.138018256854</v>
      </c>
    </row>
    <row r="12" spans="1:23" s="1075" customFormat="1" ht="72.75" customHeight="1">
      <c r="A12" s="1120" t="s">
        <v>194</v>
      </c>
      <c r="B12" s="1131" t="str">
        <f>'[73]Мероприятия упрощенно'!B4</f>
        <v>Строительство участка тепловой сети протяженностью 120 м диаметром 273 мм по адресу Ивановская область, пос. Савино, от котельной ул. Первомайская, д. 43 до врезки в магистраль в районе жилого дома № 30 по ул. Первомайская</v>
      </c>
      <c r="C12" s="1037" t="s">
        <v>63</v>
      </c>
      <c r="D12" s="1037">
        <f>I12</f>
        <v>0</v>
      </c>
      <c r="E12" s="1037" t="s">
        <v>199</v>
      </c>
      <c r="F12" s="1037">
        <f>SUM(J12:V12)</f>
        <v>5384.9115436900593</v>
      </c>
      <c r="G12" s="1037">
        <f t="shared" ref="G12:V12" si="2">G16</f>
        <v>0</v>
      </c>
      <c r="H12" s="1037"/>
      <c r="I12" s="1037"/>
      <c r="J12" s="1037">
        <f>'[73]Мероприятия упрощенно'!E4</f>
        <v>5384.9115436900593</v>
      </c>
      <c r="K12" s="1037" t="str">
        <f>'[73]Мероприятия упрощенно'!G4</f>
        <v>-</v>
      </c>
      <c r="L12" s="1037">
        <f t="shared" si="2"/>
        <v>0</v>
      </c>
      <c r="M12" s="1037">
        <f t="shared" si="2"/>
        <v>0</v>
      </c>
      <c r="N12" s="1037">
        <f t="shared" si="2"/>
        <v>0</v>
      </c>
      <c r="O12" s="1037">
        <f t="shared" si="2"/>
        <v>0</v>
      </c>
      <c r="P12" s="1037">
        <f t="shared" si="2"/>
        <v>0</v>
      </c>
      <c r="Q12" s="1037">
        <f t="shared" si="2"/>
        <v>0</v>
      </c>
      <c r="R12" s="1037">
        <f t="shared" si="2"/>
        <v>0</v>
      </c>
      <c r="S12" s="1037">
        <f t="shared" si="2"/>
        <v>0</v>
      </c>
      <c r="T12" s="1037">
        <f t="shared" si="2"/>
        <v>0</v>
      </c>
      <c r="U12" s="1037">
        <f t="shared" si="2"/>
        <v>0</v>
      </c>
      <c r="V12" s="1037">
        <f t="shared" si="2"/>
        <v>0</v>
      </c>
      <c r="W12" s="1118">
        <f>SUM(G12:V12)</f>
        <v>5384.9115436900593</v>
      </c>
    </row>
    <row r="13" spans="1:23" ht="81" customHeight="1">
      <c r="A13" s="1120" t="s">
        <v>196</v>
      </c>
      <c r="B13" s="1131" t="str">
        <f>'[73]Мероприятия упрощенно'!B5</f>
        <v>Реконструкция участка тепловой сети от У-25 до ТК-5 с диаметра 159 мм на диаметр 219 мм по адресу Ивановская область, пос. Савино, от надземной врезки в районе дома ул. Первомайская, д. 30 до тепловой камеры в  районе д. 31 по ул. Первомайская</v>
      </c>
      <c r="C13" s="1037" t="s">
        <v>63</v>
      </c>
      <c r="D13" s="1037">
        <f>I13</f>
        <v>0</v>
      </c>
      <c r="E13" s="1037" t="s">
        <v>199</v>
      </c>
      <c r="F13" s="1037">
        <f>SUM(J13:V13)</f>
        <v>5216.9411817242681</v>
      </c>
      <c r="G13" s="1037">
        <f t="shared" ref="G13:V13" si="3">G24</f>
        <v>0</v>
      </c>
      <c r="H13" s="1037"/>
      <c r="I13" s="1037"/>
      <c r="J13" s="1037">
        <f>'[73]Мероприятия упрощенно'!E5</f>
        <v>5216.9411817242681</v>
      </c>
      <c r="K13" s="1037" t="str">
        <f>'[73]Мероприятия упрощенно'!G5</f>
        <v>-</v>
      </c>
      <c r="L13" s="1037">
        <f t="shared" si="3"/>
        <v>0</v>
      </c>
      <c r="M13" s="1037">
        <f t="shared" si="3"/>
        <v>0</v>
      </c>
      <c r="N13" s="1037">
        <f t="shared" si="3"/>
        <v>0</v>
      </c>
      <c r="O13" s="1037">
        <f t="shared" si="3"/>
        <v>0</v>
      </c>
      <c r="P13" s="1037">
        <f t="shared" si="3"/>
        <v>0</v>
      </c>
      <c r="Q13" s="1037">
        <f t="shared" si="3"/>
        <v>0</v>
      </c>
      <c r="R13" s="1037">
        <f t="shared" si="3"/>
        <v>0</v>
      </c>
      <c r="S13" s="1037">
        <f t="shared" si="3"/>
        <v>0</v>
      </c>
      <c r="T13" s="1037">
        <f t="shared" si="3"/>
        <v>0</v>
      </c>
      <c r="U13" s="1037">
        <f t="shared" si="3"/>
        <v>0</v>
      </c>
      <c r="V13" s="1116">
        <f t="shared" si="3"/>
        <v>0</v>
      </c>
      <c r="W13" s="1124">
        <f>SUM(G13:V13)</f>
        <v>5216.9411817242681</v>
      </c>
    </row>
    <row r="14" spans="1:23" ht="71.25" customHeight="1">
      <c r="A14" s="1120" t="s">
        <v>198</v>
      </c>
      <c r="B14" s="1131" t="str">
        <f>'[73]Мероприятия упрощенно'!B6</f>
        <v>Реконструкция перемычки по адресу Ивановская область, пос. Савино, участок тепловой сети напротив д. 20 по ул. Первомайская до врезки на д. 18 по ул. Первомайская</v>
      </c>
      <c r="C14" s="1037" t="s">
        <v>63</v>
      </c>
      <c r="D14" s="1037"/>
      <c r="E14" s="1037" t="s">
        <v>199</v>
      </c>
      <c r="F14" s="1037">
        <f>SUM(J14:V14)</f>
        <v>3860.73</v>
      </c>
      <c r="G14" s="1037">
        <f t="shared" ref="G14:V14" si="4">G32</f>
        <v>0</v>
      </c>
      <c r="H14" s="1037">
        <f t="shared" si="4"/>
        <v>0</v>
      </c>
      <c r="I14" s="1037">
        <f t="shared" si="4"/>
        <v>0</v>
      </c>
      <c r="J14" s="1037">
        <f>'[73]Мероприятия упрощенно'!E6</f>
        <v>3860.73</v>
      </c>
      <c r="K14" s="1037" t="str">
        <f>'[73]Мероприятия упрощенно'!G6</f>
        <v>-</v>
      </c>
      <c r="L14" s="1037">
        <f t="shared" si="4"/>
        <v>0</v>
      </c>
      <c r="M14" s="1037">
        <f t="shared" si="4"/>
        <v>0</v>
      </c>
      <c r="N14" s="1037">
        <f t="shared" si="4"/>
        <v>0</v>
      </c>
      <c r="O14" s="1037">
        <f t="shared" si="4"/>
        <v>0</v>
      </c>
      <c r="P14" s="1037">
        <f t="shared" si="4"/>
        <v>0</v>
      </c>
      <c r="Q14" s="1037">
        <f t="shared" si="4"/>
        <v>0</v>
      </c>
      <c r="R14" s="1037">
        <f t="shared" si="4"/>
        <v>0</v>
      </c>
      <c r="S14" s="1037">
        <f t="shared" si="4"/>
        <v>0</v>
      </c>
      <c r="T14" s="1037">
        <f t="shared" si="4"/>
        <v>0</v>
      </c>
      <c r="U14" s="1037">
        <f t="shared" si="4"/>
        <v>0</v>
      </c>
      <c r="V14" s="1116">
        <f t="shared" si="4"/>
        <v>0</v>
      </c>
      <c r="W14" s="1124">
        <f>SUM(G14:V14)</f>
        <v>3860.73</v>
      </c>
    </row>
    <row r="15" spans="1:23" ht="53.25" customHeight="1">
      <c r="A15" s="1120" t="s">
        <v>525</v>
      </c>
      <c r="B15" s="1131" t="str">
        <f>'[73]Мероприятия упрощенно'!B7</f>
        <v>Установка дополнительного котла 4 Гкал/час в котельной "Квартальная" п. Савино, ул. Первомайская, д. 43</v>
      </c>
      <c r="C15" s="1037" t="s">
        <v>63</v>
      </c>
      <c r="D15" s="1037"/>
      <c r="E15" s="1037" t="s">
        <v>621</v>
      </c>
      <c r="F15" s="1037">
        <f>SUM(J15:V15)</f>
        <v>22272.555292842524</v>
      </c>
      <c r="G15" s="1037"/>
      <c r="H15" s="1037"/>
      <c r="I15" s="1037"/>
      <c r="J15" s="1037" t="str">
        <f>'[73]Мероприятия упрощенно'!E7</f>
        <v>-</v>
      </c>
      <c r="K15" s="1037">
        <f>'[73]Мероприятия упрощенно'!G7</f>
        <v>22272.555292842524</v>
      </c>
      <c r="L15" s="1037"/>
      <c r="M15" s="1037"/>
      <c r="N15" s="1037"/>
      <c r="O15" s="1037"/>
      <c r="P15" s="1037"/>
      <c r="Q15" s="1037"/>
      <c r="R15" s="1037"/>
      <c r="S15" s="1037"/>
      <c r="T15" s="1037"/>
      <c r="U15" s="1037"/>
      <c r="V15" s="1116"/>
      <c r="W15" s="1124"/>
    </row>
    <row r="16" spans="1:23" ht="30" hidden="1">
      <c r="A16" s="1121" t="s">
        <v>25</v>
      </c>
      <c r="B16" s="1131" t="s">
        <v>622</v>
      </c>
      <c r="C16" s="1118"/>
      <c r="D16" s="1037">
        <f>SUM(D17:D21)</f>
        <v>0</v>
      </c>
      <c r="E16" s="1037"/>
      <c r="F16" s="1118">
        <f>SUM(F17:F21)</f>
        <v>0</v>
      </c>
      <c r="G16" s="1118">
        <f t="shared" ref="G16:V16" si="5">SUM(G17:G21)</f>
        <v>0</v>
      </c>
      <c r="H16" s="1118">
        <f t="shared" si="5"/>
        <v>0</v>
      </c>
      <c r="I16" s="1118">
        <f t="shared" si="5"/>
        <v>0</v>
      </c>
      <c r="J16" s="1037">
        <f>'[73]Мероприятия упрощенно'!E8</f>
        <v>14462.582725414326</v>
      </c>
      <c r="K16" s="1118">
        <f t="shared" si="5"/>
        <v>0</v>
      </c>
      <c r="L16" s="1118">
        <f t="shared" si="5"/>
        <v>0</v>
      </c>
      <c r="M16" s="1118">
        <f t="shared" si="5"/>
        <v>0</v>
      </c>
      <c r="N16" s="1118">
        <f t="shared" si="5"/>
        <v>0</v>
      </c>
      <c r="O16" s="1118">
        <f t="shared" si="5"/>
        <v>0</v>
      </c>
      <c r="P16" s="1118">
        <f t="shared" si="5"/>
        <v>0</v>
      </c>
      <c r="Q16" s="1118">
        <f t="shared" si="5"/>
        <v>0</v>
      </c>
      <c r="R16" s="1118">
        <f t="shared" si="5"/>
        <v>0</v>
      </c>
      <c r="S16" s="1118">
        <f t="shared" si="5"/>
        <v>0</v>
      </c>
      <c r="T16" s="1118">
        <f t="shared" si="5"/>
        <v>0</v>
      </c>
      <c r="U16" s="1118">
        <f t="shared" si="5"/>
        <v>0</v>
      </c>
      <c r="V16" s="1124">
        <f t="shared" si="5"/>
        <v>0</v>
      </c>
      <c r="W16" s="1124">
        <f t="shared" ref="W16:W53" si="6">SUM(G16:V16)</f>
        <v>14462.582725414326</v>
      </c>
    </row>
    <row r="17" spans="1:23" hidden="1">
      <c r="A17" s="1122" t="s">
        <v>61</v>
      </c>
      <c r="B17" s="1131" t="s">
        <v>623</v>
      </c>
      <c r="C17" s="1037" t="s">
        <v>63</v>
      </c>
      <c r="D17" s="1037"/>
      <c r="E17" s="1119"/>
      <c r="F17" s="1118">
        <f>ROUND(D17*E17,0)</f>
        <v>0</v>
      </c>
      <c r="G17" s="1037">
        <f>F17</f>
        <v>0</v>
      </c>
      <c r="H17" s="1037"/>
      <c r="I17" s="1037"/>
      <c r="J17" s="1037" t="e">
        <f>'[73]Мероприятия упрощенно'!E9</f>
        <v>#REF!</v>
      </c>
      <c r="K17" s="1037"/>
      <c r="L17" s="1037"/>
      <c r="M17" s="1037"/>
      <c r="N17" s="1037"/>
      <c r="O17" s="1037"/>
      <c r="P17" s="1037"/>
      <c r="Q17" s="1037"/>
      <c r="R17" s="1037"/>
      <c r="S17" s="1037"/>
      <c r="T17" s="1037"/>
      <c r="U17" s="1037"/>
      <c r="V17" s="1116"/>
      <c r="W17" s="1124" t="e">
        <f t="shared" si="6"/>
        <v>#REF!</v>
      </c>
    </row>
    <row r="18" spans="1:23" hidden="1">
      <c r="A18" s="1122" t="s">
        <v>81</v>
      </c>
      <c r="B18" s="1131"/>
      <c r="C18" s="1037" t="s">
        <v>63</v>
      </c>
      <c r="D18" s="1037"/>
      <c r="E18" s="1119"/>
      <c r="F18" s="1118"/>
      <c r="G18" s="1037">
        <f>D18</f>
        <v>0</v>
      </c>
      <c r="H18" s="1037"/>
      <c r="I18" s="1037"/>
      <c r="J18" s="1037" t="e">
        <f>'[73]Мероприятия упрощенно'!E10</f>
        <v>#REF!</v>
      </c>
      <c r="K18" s="1037"/>
      <c r="L18" s="1037"/>
      <c r="M18" s="1037"/>
      <c r="N18" s="1037"/>
      <c r="O18" s="1037"/>
      <c r="P18" s="1037"/>
      <c r="Q18" s="1037"/>
      <c r="R18" s="1037"/>
      <c r="S18" s="1037"/>
      <c r="T18" s="1037"/>
      <c r="U18" s="1037"/>
      <c r="V18" s="1116"/>
      <c r="W18" s="1124" t="e">
        <f t="shared" si="6"/>
        <v>#REF!</v>
      </c>
    </row>
    <row r="19" spans="1:23" hidden="1">
      <c r="A19" s="1120" t="s">
        <v>84</v>
      </c>
      <c r="B19" s="1131">
        <f>D11*1.2</f>
        <v>1.2</v>
      </c>
      <c r="C19" s="1037" t="s">
        <v>63</v>
      </c>
      <c r="D19" s="1037"/>
      <c r="E19" s="1119"/>
      <c r="F19" s="1118">
        <f t="shared" ref="F19:F39" si="7">ROUND(D19*E19,0)</f>
        <v>0</v>
      </c>
      <c r="G19" s="1037"/>
      <c r="H19" s="1037">
        <f>F19</f>
        <v>0</v>
      </c>
      <c r="I19" s="1037"/>
      <c r="J19" s="1037" t="e">
        <f>'[73]Мероприятия упрощенно'!E11</f>
        <v>#REF!</v>
      </c>
      <c r="K19" s="1037"/>
      <c r="L19" s="1037"/>
      <c r="M19" s="1037"/>
      <c r="N19" s="1037"/>
      <c r="O19" s="1037"/>
      <c r="P19" s="1037"/>
      <c r="Q19" s="1037"/>
      <c r="R19" s="1037"/>
      <c r="S19" s="1037"/>
      <c r="T19" s="1037"/>
      <c r="U19" s="1037"/>
      <c r="V19" s="1116"/>
      <c r="W19" s="1124" t="e">
        <f t="shared" si="6"/>
        <v>#REF!</v>
      </c>
    </row>
    <row r="20" spans="1:23" hidden="1">
      <c r="A20" s="1120" t="s">
        <v>89</v>
      </c>
      <c r="B20" s="1131"/>
      <c r="C20" s="1037" t="s">
        <v>63</v>
      </c>
      <c r="D20" s="1037"/>
      <c r="E20" s="1119"/>
      <c r="F20" s="1118">
        <f t="shared" si="7"/>
        <v>0</v>
      </c>
      <c r="G20" s="1037"/>
      <c r="H20" s="1037">
        <f>F20</f>
        <v>0</v>
      </c>
      <c r="I20" s="1037"/>
      <c r="J20" s="1037" t="e">
        <f>'[73]Мероприятия упрощенно'!E12</f>
        <v>#REF!</v>
      </c>
      <c r="K20" s="1037"/>
      <c r="L20" s="1037"/>
      <c r="M20" s="1037"/>
      <c r="N20" s="1037"/>
      <c r="O20" s="1037"/>
      <c r="P20" s="1037"/>
      <c r="Q20" s="1037"/>
      <c r="R20" s="1037"/>
      <c r="S20" s="1037"/>
      <c r="T20" s="1037"/>
      <c r="U20" s="1037"/>
      <c r="V20" s="1116"/>
      <c r="W20" s="1124" t="e">
        <f t="shared" si="6"/>
        <v>#REF!</v>
      </c>
    </row>
    <row r="21" spans="1:23" hidden="1">
      <c r="A21" s="1120" t="s">
        <v>96</v>
      </c>
      <c r="B21" s="1131"/>
      <c r="C21" s="1037" t="s">
        <v>63</v>
      </c>
      <c r="D21" s="1037"/>
      <c r="E21" s="1119"/>
      <c r="F21" s="1118">
        <f t="shared" si="7"/>
        <v>0</v>
      </c>
      <c r="G21" s="1037"/>
      <c r="H21" s="1037">
        <f>F21</f>
        <v>0</v>
      </c>
      <c r="I21" s="1037"/>
      <c r="J21" s="1037" t="e">
        <f>'[73]Мероприятия упрощенно'!E13</f>
        <v>#REF!</v>
      </c>
      <c r="K21" s="1037"/>
      <c r="L21" s="1037"/>
      <c r="M21" s="1037"/>
      <c r="N21" s="1037"/>
      <c r="O21" s="1037"/>
      <c r="P21" s="1037"/>
      <c r="Q21" s="1037"/>
      <c r="R21" s="1037"/>
      <c r="S21" s="1037"/>
      <c r="T21" s="1037"/>
      <c r="U21" s="1037"/>
      <c r="V21" s="1116"/>
      <c r="W21" s="1124" t="e">
        <f t="shared" si="6"/>
        <v>#REF!</v>
      </c>
    </row>
    <row r="22" spans="1:23" hidden="1">
      <c r="A22" s="1120" t="s">
        <v>98</v>
      </c>
      <c r="B22" s="1131"/>
      <c r="C22" s="1037" t="s">
        <v>63</v>
      </c>
      <c r="D22" s="1037">
        <v>0</v>
      </c>
      <c r="E22" s="1119"/>
      <c r="F22" s="1118">
        <f t="shared" si="7"/>
        <v>0</v>
      </c>
      <c r="G22" s="1037"/>
      <c r="H22" s="1037"/>
      <c r="I22" s="1037"/>
      <c r="J22" s="1037" t="e">
        <f>'[73]Мероприятия упрощенно'!E14</f>
        <v>#REF!</v>
      </c>
      <c r="K22" s="1037"/>
      <c r="L22" s="1037"/>
      <c r="M22" s="1037"/>
      <c r="N22" s="1037"/>
      <c r="O22" s="1037"/>
      <c r="P22" s="1037"/>
      <c r="Q22" s="1037"/>
      <c r="R22" s="1037"/>
      <c r="S22" s="1037"/>
      <c r="T22" s="1037"/>
      <c r="U22" s="1037"/>
      <c r="V22" s="1116"/>
      <c r="W22" s="1124" t="e">
        <f t="shared" si="6"/>
        <v>#REF!</v>
      </c>
    </row>
    <row r="23" spans="1:23" hidden="1">
      <c r="A23" s="1120" t="s">
        <v>530</v>
      </c>
      <c r="B23" s="1131"/>
      <c r="C23" s="1037" t="s">
        <v>63</v>
      </c>
      <c r="D23" s="1037">
        <v>0</v>
      </c>
      <c r="E23" s="1119"/>
      <c r="F23" s="1118">
        <f t="shared" si="7"/>
        <v>0</v>
      </c>
      <c r="G23" s="1037"/>
      <c r="H23" s="1037"/>
      <c r="I23" s="1037"/>
      <c r="J23" s="1037" t="e">
        <f>'[73]Мероприятия упрощенно'!E15</f>
        <v>#REF!</v>
      </c>
      <c r="K23" s="1037"/>
      <c r="L23" s="1037"/>
      <c r="M23" s="1037"/>
      <c r="N23" s="1037"/>
      <c r="O23" s="1037"/>
      <c r="P23" s="1037"/>
      <c r="Q23" s="1037"/>
      <c r="R23" s="1037"/>
      <c r="S23" s="1037"/>
      <c r="T23" s="1037"/>
      <c r="U23" s="1037"/>
      <c r="V23" s="1116"/>
      <c r="W23" s="1124" t="e">
        <f t="shared" si="6"/>
        <v>#REF!</v>
      </c>
    </row>
    <row r="24" spans="1:23" ht="30" hidden="1">
      <c r="A24" s="1120" t="s">
        <v>624</v>
      </c>
      <c r="B24" s="1131" t="s">
        <v>625</v>
      </c>
      <c r="C24" s="1037" t="s">
        <v>63</v>
      </c>
      <c r="D24" s="1037">
        <f>SUM(D25:D30)</f>
        <v>0</v>
      </c>
      <c r="E24" s="1119"/>
      <c r="F24" s="1118">
        <f>SUM(F25:F29)</f>
        <v>0</v>
      </c>
      <c r="G24" s="1118">
        <f t="shared" ref="G24:V24" si="8">SUM(G25:G29)</f>
        <v>0</v>
      </c>
      <c r="H24" s="1118">
        <f t="shared" si="8"/>
        <v>0</v>
      </c>
      <c r="I24" s="1118">
        <f t="shared" si="8"/>
        <v>0</v>
      </c>
      <c r="J24" s="1037" t="e">
        <f>'[73]Мероприятия упрощенно'!E16</f>
        <v>#REF!</v>
      </c>
      <c r="K24" s="1118">
        <f t="shared" si="8"/>
        <v>0</v>
      </c>
      <c r="L24" s="1118">
        <f t="shared" si="8"/>
        <v>0</v>
      </c>
      <c r="M24" s="1118">
        <f t="shared" si="8"/>
        <v>0</v>
      </c>
      <c r="N24" s="1118">
        <f t="shared" si="8"/>
        <v>0</v>
      </c>
      <c r="O24" s="1118">
        <f t="shared" si="8"/>
        <v>0</v>
      </c>
      <c r="P24" s="1118">
        <f t="shared" si="8"/>
        <v>0</v>
      </c>
      <c r="Q24" s="1118">
        <f t="shared" si="8"/>
        <v>0</v>
      </c>
      <c r="R24" s="1118">
        <f t="shared" si="8"/>
        <v>0</v>
      </c>
      <c r="S24" s="1118">
        <f t="shared" si="8"/>
        <v>0</v>
      </c>
      <c r="T24" s="1118">
        <f t="shared" si="8"/>
        <v>0</v>
      </c>
      <c r="U24" s="1118">
        <f t="shared" si="8"/>
        <v>0</v>
      </c>
      <c r="V24" s="1124">
        <f t="shared" si="8"/>
        <v>0</v>
      </c>
      <c r="W24" s="1124" t="e">
        <f t="shared" si="6"/>
        <v>#REF!</v>
      </c>
    </row>
    <row r="25" spans="1:23" hidden="1">
      <c r="A25" s="1120" t="s">
        <v>101</v>
      </c>
      <c r="B25" s="1131"/>
      <c r="C25" s="1037" t="s">
        <v>63</v>
      </c>
      <c r="D25" s="1037"/>
      <c r="E25" s="1119"/>
      <c r="F25" s="1118">
        <f t="shared" si="7"/>
        <v>0</v>
      </c>
      <c r="G25" s="1037"/>
      <c r="H25" s="1037"/>
      <c r="I25" s="1037"/>
      <c r="J25" s="1037" t="e">
        <f>'[73]Мероприятия упрощенно'!E17</f>
        <v>#REF!</v>
      </c>
      <c r="K25" s="1037">
        <f>F25</f>
        <v>0</v>
      </c>
      <c r="L25" s="1037"/>
      <c r="M25" s="1037"/>
      <c r="N25" s="1037"/>
      <c r="O25" s="1037"/>
      <c r="P25" s="1037"/>
      <c r="Q25" s="1037"/>
      <c r="R25" s="1037"/>
      <c r="S25" s="1037"/>
      <c r="T25" s="1037"/>
      <c r="U25" s="1037"/>
      <c r="V25" s="1116"/>
      <c r="W25" s="1124" t="e">
        <f t="shared" si="6"/>
        <v>#REF!</v>
      </c>
    </row>
    <row r="26" spans="1:23" hidden="1">
      <c r="A26" s="1120" t="s">
        <v>107</v>
      </c>
      <c r="B26" s="1131"/>
      <c r="C26" s="1037" t="s">
        <v>63</v>
      </c>
      <c r="D26" s="1037"/>
      <c r="E26" s="1119"/>
      <c r="F26" s="1118">
        <f t="shared" si="7"/>
        <v>0</v>
      </c>
      <c r="G26" s="1037"/>
      <c r="H26" s="1037"/>
      <c r="I26" s="1037"/>
      <c r="J26" s="1037" t="e">
        <f>'[73]Мероприятия упрощенно'!E18</f>
        <v>#REF!</v>
      </c>
      <c r="K26" s="1037"/>
      <c r="L26" s="1037">
        <f t="shared" ref="L26:L31" si="9">F26</f>
        <v>0</v>
      </c>
      <c r="M26" s="1037"/>
      <c r="N26" s="1037"/>
      <c r="O26" s="1037"/>
      <c r="P26" s="1037"/>
      <c r="Q26" s="1037"/>
      <c r="R26" s="1037"/>
      <c r="S26" s="1037"/>
      <c r="T26" s="1037"/>
      <c r="U26" s="1037"/>
      <c r="V26" s="1116"/>
      <c r="W26" s="1124" t="e">
        <f t="shared" si="6"/>
        <v>#REF!</v>
      </c>
    </row>
    <row r="27" spans="1:23" hidden="1">
      <c r="A27" s="1120" t="s">
        <v>184</v>
      </c>
      <c r="B27" s="1131">
        <f>B19</f>
        <v>1.2</v>
      </c>
      <c r="C27" s="1037" t="s">
        <v>63</v>
      </c>
      <c r="D27" s="1088"/>
      <c r="E27" s="1119"/>
      <c r="F27" s="1118">
        <f t="shared" si="7"/>
        <v>0</v>
      </c>
      <c r="G27" s="1037"/>
      <c r="H27" s="1037"/>
      <c r="I27" s="1037"/>
      <c r="J27" s="1037" t="e">
        <f>'[73]Мероприятия упрощенно'!E19</f>
        <v>#REF!</v>
      </c>
      <c r="K27" s="1037"/>
      <c r="L27" s="1037">
        <f t="shared" si="9"/>
        <v>0</v>
      </c>
      <c r="M27" s="1037"/>
      <c r="N27" s="1037"/>
      <c r="O27" s="1037"/>
      <c r="P27" s="1037"/>
      <c r="Q27" s="1037"/>
      <c r="R27" s="1037"/>
      <c r="S27" s="1037"/>
      <c r="T27" s="1037"/>
      <c r="U27" s="1037"/>
      <c r="V27" s="1116"/>
      <c r="W27" s="1124" t="e">
        <f t="shared" si="6"/>
        <v>#REF!</v>
      </c>
    </row>
    <row r="28" spans="1:23" hidden="1">
      <c r="A28" s="1120" t="s">
        <v>185</v>
      </c>
      <c r="B28" s="1131">
        <f>B20</f>
        <v>0</v>
      </c>
      <c r="C28" s="1037" t="s">
        <v>63</v>
      </c>
      <c r="D28" s="1037">
        <v>0</v>
      </c>
      <c r="E28" s="1119"/>
      <c r="F28" s="1118">
        <f t="shared" si="7"/>
        <v>0</v>
      </c>
      <c r="G28" s="1037"/>
      <c r="H28" s="1037"/>
      <c r="I28" s="1037"/>
      <c r="J28" s="1037" t="e">
        <f>'[73]Мероприятия упрощенно'!E20</f>
        <v>#REF!</v>
      </c>
      <c r="K28" s="1037"/>
      <c r="L28" s="1037">
        <f t="shared" si="9"/>
        <v>0</v>
      </c>
      <c r="M28" s="1037"/>
      <c r="N28" s="1037"/>
      <c r="O28" s="1037"/>
      <c r="P28" s="1037"/>
      <c r="Q28" s="1037"/>
      <c r="R28" s="1037"/>
      <c r="S28" s="1037"/>
      <c r="T28" s="1037"/>
      <c r="U28" s="1037"/>
      <c r="V28" s="1116"/>
      <c r="W28" s="1124" t="e">
        <f t="shared" si="6"/>
        <v>#REF!</v>
      </c>
    </row>
    <row r="29" spans="1:23" hidden="1">
      <c r="A29" s="1120" t="s">
        <v>186</v>
      </c>
      <c r="B29" s="1131"/>
      <c r="C29" s="1037" t="s">
        <v>63</v>
      </c>
      <c r="D29" s="1037"/>
      <c r="E29" s="1119"/>
      <c r="F29" s="1118">
        <f t="shared" si="7"/>
        <v>0</v>
      </c>
      <c r="G29" s="1037"/>
      <c r="H29" s="1037"/>
      <c r="I29" s="1037"/>
      <c r="J29" s="1037" t="e">
        <f>'[73]Мероприятия упрощенно'!E21</f>
        <v>#REF!</v>
      </c>
      <c r="K29" s="1037"/>
      <c r="L29" s="1037">
        <f t="shared" si="9"/>
        <v>0</v>
      </c>
      <c r="M29" s="1037"/>
      <c r="N29" s="1037"/>
      <c r="O29" s="1037"/>
      <c r="P29" s="1037"/>
      <c r="Q29" s="1037"/>
      <c r="R29" s="1037"/>
      <c r="S29" s="1037"/>
      <c r="T29" s="1037"/>
      <c r="U29" s="1037"/>
      <c r="V29" s="1116"/>
      <c r="W29" s="1124" t="e">
        <f t="shared" si="6"/>
        <v>#REF!</v>
      </c>
    </row>
    <row r="30" spans="1:23" hidden="1">
      <c r="A30" s="1120" t="s">
        <v>187</v>
      </c>
      <c r="B30" s="1131"/>
      <c r="C30" s="1037" t="s">
        <v>63</v>
      </c>
      <c r="D30" s="1037">
        <v>0</v>
      </c>
      <c r="E30" s="1119"/>
      <c r="F30" s="1118">
        <f t="shared" si="7"/>
        <v>0</v>
      </c>
      <c r="G30" s="1037"/>
      <c r="H30" s="1037"/>
      <c r="I30" s="1037"/>
      <c r="J30" s="1037" t="e">
        <f>'[73]Мероприятия упрощенно'!E22</f>
        <v>#REF!</v>
      </c>
      <c r="K30" s="1037"/>
      <c r="L30" s="1037">
        <f t="shared" si="9"/>
        <v>0</v>
      </c>
      <c r="M30" s="1037"/>
      <c r="N30" s="1037"/>
      <c r="O30" s="1037"/>
      <c r="P30" s="1037"/>
      <c r="Q30" s="1037"/>
      <c r="R30" s="1037"/>
      <c r="S30" s="1037"/>
      <c r="T30" s="1037"/>
      <c r="U30" s="1037"/>
      <c r="V30" s="1116"/>
      <c r="W30" s="1124" t="e">
        <f t="shared" si="6"/>
        <v>#REF!</v>
      </c>
    </row>
    <row r="31" spans="1:23" hidden="1">
      <c r="A31" s="1120" t="s">
        <v>188</v>
      </c>
      <c r="B31" s="1131">
        <f>B23</f>
        <v>0</v>
      </c>
      <c r="C31" s="1037" t="s">
        <v>63</v>
      </c>
      <c r="D31" s="1037"/>
      <c r="E31" s="1119"/>
      <c r="F31" s="1118">
        <f t="shared" si="7"/>
        <v>0</v>
      </c>
      <c r="G31" s="1037"/>
      <c r="H31" s="1037"/>
      <c r="I31" s="1037"/>
      <c r="J31" s="1037" t="e">
        <f>'[73]Мероприятия упрощенно'!E23</f>
        <v>#REF!</v>
      </c>
      <c r="K31" s="1037"/>
      <c r="L31" s="1037">
        <f t="shared" si="9"/>
        <v>0</v>
      </c>
      <c r="M31" s="1088"/>
      <c r="N31" s="1088"/>
      <c r="O31" s="1088"/>
      <c r="P31" s="1088"/>
      <c r="Q31" s="1088"/>
      <c r="R31" s="1088"/>
      <c r="S31" s="1088"/>
      <c r="T31" s="1088"/>
      <c r="U31" s="1088"/>
      <c r="W31" s="1124" t="e">
        <f t="shared" si="6"/>
        <v>#REF!</v>
      </c>
    </row>
    <row r="32" spans="1:23" ht="30" hidden="1">
      <c r="A32" s="1120" t="s">
        <v>189</v>
      </c>
      <c r="B32" s="1131" t="s">
        <v>626</v>
      </c>
      <c r="C32" s="1037"/>
      <c r="D32" s="1037">
        <f>SUM(D33:D38)</f>
        <v>0</v>
      </c>
      <c r="E32" s="1119"/>
      <c r="F32" s="1118">
        <f>SUM(F33:F37)</f>
        <v>0</v>
      </c>
      <c r="G32" s="1118">
        <f t="shared" ref="G32:V32" si="10">SUM(G33:G37)</f>
        <v>0</v>
      </c>
      <c r="H32" s="1118">
        <f t="shared" si="10"/>
        <v>0</v>
      </c>
      <c r="I32" s="1118">
        <f t="shared" si="10"/>
        <v>0</v>
      </c>
      <c r="J32" s="1037" t="e">
        <f>'[73]Мероприятия упрощенно'!E24</f>
        <v>#REF!</v>
      </c>
      <c r="K32" s="1118">
        <f t="shared" si="10"/>
        <v>0</v>
      </c>
      <c r="L32" s="1118">
        <f t="shared" si="10"/>
        <v>0</v>
      </c>
      <c r="M32" s="1118">
        <f t="shared" si="10"/>
        <v>0</v>
      </c>
      <c r="N32" s="1118">
        <f t="shared" si="10"/>
        <v>0</v>
      </c>
      <c r="O32" s="1118">
        <f t="shared" si="10"/>
        <v>0</v>
      </c>
      <c r="P32" s="1118">
        <f t="shared" si="10"/>
        <v>0</v>
      </c>
      <c r="Q32" s="1118">
        <f t="shared" si="10"/>
        <v>0</v>
      </c>
      <c r="R32" s="1118">
        <f t="shared" si="10"/>
        <v>0</v>
      </c>
      <c r="S32" s="1118">
        <f t="shared" si="10"/>
        <v>0</v>
      </c>
      <c r="T32" s="1118">
        <f t="shared" si="10"/>
        <v>0</v>
      </c>
      <c r="U32" s="1118">
        <f t="shared" si="10"/>
        <v>0</v>
      </c>
      <c r="V32" s="1124">
        <f t="shared" si="10"/>
        <v>0</v>
      </c>
      <c r="W32" s="1124" t="e">
        <f t="shared" si="6"/>
        <v>#REF!</v>
      </c>
    </row>
    <row r="33" spans="1:24" hidden="1">
      <c r="A33" s="1120" t="s">
        <v>127</v>
      </c>
      <c r="B33" s="1131"/>
      <c r="C33" s="1118"/>
      <c r="D33" s="1037"/>
      <c r="E33" s="1119"/>
      <c r="F33" s="1118">
        <f t="shared" si="7"/>
        <v>0</v>
      </c>
      <c r="G33" s="1037"/>
      <c r="H33" s="1037"/>
      <c r="I33" s="1037"/>
      <c r="J33" s="1037" t="e">
        <f>'[73]Мероприятия упрощенно'!E25</f>
        <v>#REF!</v>
      </c>
      <c r="K33" s="1037"/>
      <c r="L33" s="1037"/>
      <c r="M33" s="1037"/>
      <c r="N33" s="1037">
        <f>F33</f>
        <v>0</v>
      </c>
      <c r="O33" s="1037"/>
      <c r="P33" s="1037"/>
      <c r="Q33" s="1037"/>
      <c r="R33" s="1037"/>
      <c r="S33" s="1037"/>
      <c r="T33" s="1037"/>
      <c r="U33" s="1037"/>
      <c r="V33" s="1116"/>
      <c r="W33" s="1124" t="e">
        <f t="shared" si="6"/>
        <v>#REF!</v>
      </c>
    </row>
    <row r="34" spans="1:24" hidden="1">
      <c r="A34" s="1120" t="s">
        <v>129</v>
      </c>
      <c r="B34" s="1131"/>
      <c r="C34" s="1118"/>
      <c r="D34" s="1037"/>
      <c r="E34" s="1119"/>
      <c r="F34" s="1118">
        <f t="shared" si="7"/>
        <v>0</v>
      </c>
      <c r="G34" s="1037"/>
      <c r="H34" s="1037"/>
      <c r="I34" s="1037"/>
      <c r="J34" s="1037" t="e">
        <f>'[73]Мероприятия упрощенно'!E26</f>
        <v>#REF!</v>
      </c>
      <c r="K34" s="1037"/>
      <c r="L34" s="1037"/>
      <c r="M34" s="1037"/>
      <c r="N34" s="1037">
        <f t="shared" ref="N34:N39" si="11">F34</f>
        <v>0</v>
      </c>
      <c r="O34" s="1037"/>
      <c r="P34" s="1037"/>
      <c r="Q34" s="1037"/>
      <c r="R34" s="1037"/>
      <c r="S34" s="1037"/>
      <c r="T34" s="1037"/>
      <c r="U34" s="1037"/>
      <c r="V34" s="1116"/>
      <c r="W34" s="1124" t="e">
        <f t="shared" si="6"/>
        <v>#REF!</v>
      </c>
    </row>
    <row r="35" spans="1:24" hidden="1">
      <c r="A35" s="1120" t="s">
        <v>131</v>
      </c>
      <c r="B35" s="1131">
        <f>B27</f>
        <v>1.2</v>
      </c>
      <c r="C35" s="1118"/>
      <c r="D35" s="1037"/>
      <c r="E35" s="1119"/>
      <c r="F35" s="1118">
        <f t="shared" si="7"/>
        <v>0</v>
      </c>
      <c r="G35" s="1037"/>
      <c r="H35" s="1037"/>
      <c r="I35" s="1037"/>
      <c r="J35" s="1037" t="e">
        <f>'[73]Мероприятия упрощенно'!E27</f>
        <v>#REF!</v>
      </c>
      <c r="K35" s="1037"/>
      <c r="L35" s="1037"/>
      <c r="M35" s="1037"/>
      <c r="N35" s="1037">
        <f t="shared" si="11"/>
        <v>0</v>
      </c>
      <c r="O35" s="1037"/>
      <c r="P35" s="1037"/>
      <c r="Q35" s="1037"/>
      <c r="R35" s="1037"/>
      <c r="S35" s="1037"/>
      <c r="T35" s="1037"/>
      <c r="U35" s="1037"/>
      <c r="V35" s="1116"/>
      <c r="W35" s="1124" t="e">
        <f t="shared" si="6"/>
        <v>#REF!</v>
      </c>
    </row>
    <row r="36" spans="1:24" hidden="1">
      <c r="A36" s="1120" t="s">
        <v>190</v>
      </c>
      <c r="B36" s="1131">
        <f>B28</f>
        <v>0</v>
      </c>
      <c r="C36" s="1118"/>
      <c r="D36" s="1037">
        <v>0</v>
      </c>
      <c r="E36" s="1119"/>
      <c r="F36" s="1118">
        <f t="shared" si="7"/>
        <v>0</v>
      </c>
      <c r="G36" s="1037"/>
      <c r="H36" s="1037"/>
      <c r="I36" s="1037"/>
      <c r="J36" s="1037" t="e">
        <f>'[73]Мероприятия упрощенно'!E28</f>
        <v>#REF!</v>
      </c>
      <c r="K36" s="1037"/>
      <c r="L36" s="1037"/>
      <c r="M36" s="1037"/>
      <c r="N36" s="1037">
        <f t="shared" si="11"/>
        <v>0</v>
      </c>
      <c r="O36" s="1037"/>
      <c r="P36" s="1037"/>
      <c r="Q36" s="1037"/>
      <c r="R36" s="1037"/>
      <c r="S36" s="1037"/>
      <c r="T36" s="1037"/>
      <c r="U36" s="1037"/>
      <c r="V36" s="1116"/>
      <c r="W36" s="1124" t="e">
        <f t="shared" si="6"/>
        <v>#REF!</v>
      </c>
    </row>
    <row r="37" spans="1:24" hidden="1">
      <c r="A37" s="1120" t="s">
        <v>191</v>
      </c>
      <c r="B37" s="1131"/>
      <c r="C37" s="1118"/>
      <c r="D37" s="1037"/>
      <c r="E37" s="1119"/>
      <c r="F37" s="1118">
        <f t="shared" si="7"/>
        <v>0</v>
      </c>
      <c r="G37" s="1037"/>
      <c r="H37" s="1037"/>
      <c r="I37" s="1037"/>
      <c r="J37" s="1037" t="e">
        <f>'[73]Мероприятия упрощенно'!E29</f>
        <v>#REF!</v>
      </c>
      <c r="K37" s="1037"/>
      <c r="L37" s="1037"/>
      <c r="M37" s="1037"/>
      <c r="N37" s="1037">
        <f t="shared" si="11"/>
        <v>0</v>
      </c>
      <c r="O37" s="1037"/>
      <c r="P37" s="1037"/>
      <c r="Q37" s="1037"/>
      <c r="R37" s="1037"/>
      <c r="S37" s="1037"/>
      <c r="T37" s="1037"/>
      <c r="U37" s="1037"/>
      <c r="V37" s="1116"/>
      <c r="W37" s="1124" t="e">
        <f t="shared" si="6"/>
        <v>#REF!</v>
      </c>
    </row>
    <row r="38" spans="1:24" ht="15" hidden="1" customHeight="1">
      <c r="A38" s="1120" t="s">
        <v>192</v>
      </c>
      <c r="B38" s="1131"/>
      <c r="C38" s="1037"/>
      <c r="D38" s="1037">
        <v>0</v>
      </c>
      <c r="E38" s="1119"/>
      <c r="F38" s="1118">
        <f t="shared" si="7"/>
        <v>0</v>
      </c>
      <c r="G38" s="1037"/>
      <c r="H38" s="1037"/>
      <c r="I38" s="1037"/>
      <c r="J38" s="1037" t="e">
        <f>'[73]Мероприятия упрощенно'!E30</f>
        <v>#REF!</v>
      </c>
      <c r="K38" s="1037"/>
      <c r="L38" s="1037"/>
      <c r="M38" s="1037"/>
      <c r="N38" s="1037">
        <f t="shared" si="11"/>
        <v>0</v>
      </c>
      <c r="O38" s="1037"/>
      <c r="P38" s="1037"/>
      <c r="Q38" s="1037"/>
      <c r="R38" s="1037"/>
      <c r="S38" s="1037"/>
      <c r="T38" s="1037"/>
      <c r="U38" s="1037"/>
      <c r="V38" s="1116"/>
      <c r="W38" s="1124" t="e">
        <f t="shared" si="6"/>
        <v>#REF!</v>
      </c>
    </row>
    <row r="39" spans="1:24" ht="18.75" hidden="1" customHeight="1">
      <c r="A39" s="1120" t="s">
        <v>193</v>
      </c>
      <c r="B39" s="1131">
        <f>B31</f>
        <v>0</v>
      </c>
      <c r="C39" s="1037"/>
      <c r="D39" s="1037">
        <v>0</v>
      </c>
      <c r="E39" s="1119"/>
      <c r="F39" s="1118">
        <f t="shared" si="7"/>
        <v>0</v>
      </c>
      <c r="G39" s="1037"/>
      <c r="H39" s="1037"/>
      <c r="I39" s="1037"/>
      <c r="J39" s="1037" t="e">
        <f>'[73]Мероприятия упрощенно'!E31</f>
        <v>#REF!</v>
      </c>
      <c r="K39" s="1037"/>
      <c r="L39" s="1037"/>
      <c r="M39" s="1037"/>
      <c r="N39" s="1037">
        <f t="shared" si="11"/>
        <v>0</v>
      </c>
      <c r="O39" s="1037"/>
      <c r="P39" s="1037"/>
      <c r="Q39" s="1037"/>
      <c r="R39" s="1037"/>
      <c r="S39" s="1037"/>
      <c r="T39" s="1037"/>
      <c r="U39" s="1037"/>
      <c r="V39" s="1116"/>
      <c r="W39" s="1124" t="e">
        <f t="shared" si="6"/>
        <v>#REF!</v>
      </c>
    </row>
    <row r="40" spans="1:24" ht="24" customHeight="1">
      <c r="A40" s="1037"/>
      <c r="B40" s="1131" t="s">
        <v>155</v>
      </c>
      <c r="C40" s="1037" t="s">
        <v>63</v>
      </c>
      <c r="D40" s="1135" t="b">
        <f>D41=F11</f>
        <v>0</v>
      </c>
      <c r="E40" s="1118"/>
      <c r="F40" s="1118"/>
      <c r="G40" s="1118">
        <f>SUM(G41:G46)</f>
        <v>0</v>
      </c>
      <c r="H40" s="1118">
        <f>SUM(H41:H46)</f>
        <v>0</v>
      </c>
      <c r="I40" s="1118">
        <f>SUM(I41)</f>
        <v>0</v>
      </c>
      <c r="J40" s="1118">
        <f>SUM(J41)</f>
        <v>0</v>
      </c>
      <c r="K40" s="1118">
        <f>SUM(K41)</f>
        <v>2003.0721548624958</v>
      </c>
      <c r="L40" s="1118">
        <f t="shared" ref="L40:S40" si="12">SUM(L41)</f>
        <v>3673.5138018256853</v>
      </c>
      <c r="M40" s="1118">
        <f t="shared" si="12"/>
        <v>3673.5138018256853</v>
      </c>
      <c r="N40" s="1118">
        <f t="shared" si="12"/>
        <v>3673.5138018256853</v>
      </c>
      <c r="O40" s="1118">
        <f t="shared" si="12"/>
        <v>3673.5138018256853</v>
      </c>
      <c r="P40" s="1118">
        <f t="shared" si="12"/>
        <v>3673.5138018256853</v>
      </c>
      <c r="Q40" s="1118">
        <f t="shared" si="12"/>
        <v>3673.5138018256853</v>
      </c>
      <c r="R40" s="1118">
        <f t="shared" si="12"/>
        <v>3673.5138018256853</v>
      </c>
      <c r="S40" s="1118">
        <f t="shared" si="12"/>
        <v>3673.5138018256853</v>
      </c>
      <c r="T40" s="1118">
        <f>SUM(T41)</f>
        <v>3673.5138018256853</v>
      </c>
      <c r="U40" s="1118">
        <f>SUM(U41)</f>
        <v>1670.4416469631892</v>
      </c>
      <c r="V40" s="1124">
        <f t="shared" ref="V40:V43" si="13">SUM(K40:U40)</f>
        <v>36735.138018256846</v>
      </c>
      <c r="W40" s="1124">
        <f t="shared" si="6"/>
        <v>73470.276036513693</v>
      </c>
      <c r="X40" s="1072" t="b">
        <f>W40=F11</f>
        <v>0</v>
      </c>
    </row>
    <row r="41" spans="1:24" ht="24.75" customHeight="1">
      <c r="A41" s="1037">
        <v>1</v>
      </c>
      <c r="B41" s="1131" t="s">
        <v>156</v>
      </c>
      <c r="C41" s="1037" t="s">
        <v>63</v>
      </c>
      <c r="D41" s="1133">
        <f>D42+D43</f>
        <v>36735.138018256846</v>
      </c>
      <c r="E41" s="1118"/>
      <c r="F41" s="1118"/>
      <c r="G41" s="1118">
        <f>SUM(G42:G46)</f>
        <v>0</v>
      </c>
      <c r="H41" s="1118">
        <f>SUM(H42:H46)</f>
        <v>0</v>
      </c>
      <c r="I41" s="1118">
        <f>I42+I43</f>
        <v>0</v>
      </c>
      <c r="J41" s="1118">
        <f>J42+J43</f>
        <v>0</v>
      </c>
      <c r="K41" s="1118">
        <f>K42+K43</f>
        <v>2003.0721548624958</v>
      </c>
      <c r="L41" s="1118">
        <f t="shared" ref="L41:R41" si="14">L42+L43</f>
        <v>3673.5138018256853</v>
      </c>
      <c r="M41" s="1118">
        <f t="shared" si="14"/>
        <v>3673.5138018256853</v>
      </c>
      <c r="N41" s="1118">
        <f t="shared" si="14"/>
        <v>3673.5138018256853</v>
      </c>
      <c r="O41" s="1118">
        <f t="shared" si="14"/>
        <v>3673.5138018256853</v>
      </c>
      <c r="P41" s="1118">
        <f t="shared" si="14"/>
        <v>3673.5138018256853</v>
      </c>
      <c r="Q41" s="1118">
        <f t="shared" si="14"/>
        <v>3673.5138018256853</v>
      </c>
      <c r="R41" s="1118">
        <f t="shared" si="14"/>
        <v>3673.5138018256853</v>
      </c>
      <c r="S41" s="1118">
        <f>S42+S43</f>
        <v>3673.5138018256853</v>
      </c>
      <c r="T41" s="1118">
        <f>T42+T43</f>
        <v>3673.5138018256853</v>
      </c>
      <c r="U41" s="1118">
        <f>U42+U43</f>
        <v>1670.4416469631892</v>
      </c>
      <c r="V41" s="1124">
        <f t="shared" si="13"/>
        <v>36735.138018256846</v>
      </c>
      <c r="W41" s="1124">
        <f t="shared" si="6"/>
        <v>73470.276036513693</v>
      </c>
      <c r="X41" s="1072" t="b">
        <f>D11</f>
        <v>1</v>
      </c>
    </row>
    <row r="42" spans="1:24" ht="19.5" customHeight="1">
      <c r="A42" s="1120" t="s">
        <v>194</v>
      </c>
      <c r="B42" s="1131" t="s">
        <v>195</v>
      </c>
      <c r="C42" s="1037" t="s">
        <v>63</v>
      </c>
      <c r="D42" s="1133">
        <f>V42</f>
        <v>22272.555292842524</v>
      </c>
      <c r="E42" s="1118"/>
      <c r="F42" s="1118"/>
      <c r="G42" s="1118">
        <f>ROUND(($G17+$G25+$G33)/10,0)</f>
        <v>0</v>
      </c>
      <c r="H42" s="1118">
        <f>G12/10</f>
        <v>0</v>
      </c>
      <c r="I42" s="1118">
        <f>I44</f>
        <v>0</v>
      </c>
      <c r="J42" s="1118">
        <f>SUMIF($E$44:$E$46,$E$12,J44:J46)</f>
        <v>0</v>
      </c>
      <c r="K42" s="1118">
        <f>K11/120*3</f>
        <v>556.81388232106315</v>
      </c>
      <c r="L42" s="1118">
        <f>K11/10</f>
        <v>2227.2555292842526</v>
      </c>
      <c r="M42" s="1118">
        <f t="shared" ref="M42:T42" si="15">L42</f>
        <v>2227.2555292842526</v>
      </c>
      <c r="N42" s="1118">
        <f t="shared" si="15"/>
        <v>2227.2555292842526</v>
      </c>
      <c r="O42" s="1118">
        <f t="shared" si="15"/>
        <v>2227.2555292842526</v>
      </c>
      <c r="P42" s="1118">
        <f t="shared" si="15"/>
        <v>2227.2555292842526</v>
      </c>
      <c r="Q42" s="1118">
        <f t="shared" si="15"/>
        <v>2227.2555292842526</v>
      </c>
      <c r="R42" s="1118">
        <f t="shared" si="15"/>
        <v>2227.2555292842526</v>
      </c>
      <c r="S42" s="1118">
        <f t="shared" si="15"/>
        <v>2227.2555292842526</v>
      </c>
      <c r="T42" s="1118">
        <f t="shared" si="15"/>
        <v>2227.2555292842526</v>
      </c>
      <c r="U42" s="1118">
        <f>K11/120*9</f>
        <v>1670.4416469631892</v>
      </c>
      <c r="V42" s="1124">
        <f t="shared" si="13"/>
        <v>22272.555292842524</v>
      </c>
      <c r="W42" s="1124">
        <f t="shared" si="6"/>
        <v>44545.110585685048</v>
      </c>
    </row>
    <row r="43" spans="1:24">
      <c r="A43" s="1120" t="s">
        <v>196</v>
      </c>
      <c r="B43" s="1131" t="s">
        <v>197</v>
      </c>
      <c r="C43" s="1037" t="s">
        <v>63</v>
      </c>
      <c r="D43" s="1133">
        <f>V43</f>
        <v>14462.582725414324</v>
      </c>
      <c r="E43" s="1118"/>
      <c r="F43" s="1118"/>
      <c r="G43" s="1118">
        <f t="shared" ref="G43:G46" si="16">ROUND(($G18+$G26+$G34)/10,0)</f>
        <v>0</v>
      </c>
      <c r="H43" s="1118">
        <f>ROUND(($G18+$G26+$G34)/10,0)+ROUND(($H18+$H26+$H34)/10,0)</f>
        <v>0</v>
      </c>
      <c r="I43" s="1118">
        <f>I45</f>
        <v>0</v>
      </c>
      <c r="J43" s="1118">
        <f>SUMIF($E$44:$E$46,$E$13,J44:J46)</f>
        <v>0</v>
      </c>
      <c r="K43" s="1118">
        <f>SUMIF($E$44:$E$46,$E$12,K44:K46)</f>
        <v>1446.2582725414327</v>
      </c>
      <c r="L43" s="1118">
        <f t="shared" ref="L43:U43" si="17">SUMIF($E$44:$E$46,$E$12,L44:L46)</f>
        <v>1446.2582725414327</v>
      </c>
      <c r="M43" s="1118">
        <f t="shared" si="17"/>
        <v>1446.2582725414327</v>
      </c>
      <c r="N43" s="1118">
        <f t="shared" si="17"/>
        <v>1446.2582725414327</v>
      </c>
      <c r="O43" s="1118">
        <f t="shared" si="17"/>
        <v>1446.2582725414327</v>
      </c>
      <c r="P43" s="1118">
        <f t="shared" si="17"/>
        <v>1446.2582725414327</v>
      </c>
      <c r="Q43" s="1118">
        <f t="shared" si="17"/>
        <v>1446.2582725414327</v>
      </c>
      <c r="R43" s="1118">
        <f t="shared" si="17"/>
        <v>1446.2582725414327</v>
      </c>
      <c r="S43" s="1118">
        <f t="shared" si="17"/>
        <v>1446.2582725414327</v>
      </c>
      <c r="T43" s="1118">
        <f t="shared" si="17"/>
        <v>1446.2582725414327</v>
      </c>
      <c r="U43" s="1118">
        <f t="shared" si="17"/>
        <v>0</v>
      </c>
      <c r="V43" s="1124">
        <f t="shared" si="13"/>
        <v>14462.582725414324</v>
      </c>
      <c r="W43" s="1124">
        <f t="shared" si="6"/>
        <v>28925.165450828648</v>
      </c>
    </row>
    <row r="44" spans="1:24" ht="79.5" customHeight="1">
      <c r="A44" s="1120" t="s">
        <v>194</v>
      </c>
      <c r="B44" s="1131" t="str">
        <f>B12</f>
        <v>Строительство участка тепловой сети протяженностью 120 м диаметром 273 мм по адресу Ивановская область, пос. Савино, от котельной ул. Первомайская, д. 43 до врезки в магистраль в районе жилого дома № 30 по ул. Первомайская</v>
      </c>
      <c r="C44" s="1131" t="s">
        <v>627</v>
      </c>
      <c r="D44" s="1136">
        <f>'[73]Мероприятия упрощенно'!J4</f>
        <v>45292</v>
      </c>
      <c r="E44" s="1118" t="str">
        <f>E12</f>
        <v>ТС</v>
      </c>
      <c r="F44" s="1131" t="s">
        <v>628</v>
      </c>
      <c r="G44" s="1118">
        <f t="shared" si="16"/>
        <v>0</v>
      </c>
      <c r="H44" s="1118">
        <f t="shared" ref="H44:I46" si="18">ROUND(($G19+$G27+$G35)/10,0)+ROUND(($H19+$H27+$H35)/10,0)</f>
        <v>0</v>
      </c>
      <c r="I44" s="1118">
        <f>I12/120</f>
        <v>0</v>
      </c>
      <c r="J44" s="1118"/>
      <c r="K44" s="1134">
        <f t="shared" ref="K44:T46" si="19">$J12/10</f>
        <v>538.49115436900593</v>
      </c>
      <c r="L44" s="1134">
        <f t="shared" si="19"/>
        <v>538.49115436900593</v>
      </c>
      <c r="M44" s="1134">
        <f t="shared" si="19"/>
        <v>538.49115436900593</v>
      </c>
      <c r="N44" s="1134">
        <f t="shared" si="19"/>
        <v>538.49115436900593</v>
      </c>
      <c r="O44" s="1134">
        <f t="shared" si="19"/>
        <v>538.49115436900593</v>
      </c>
      <c r="P44" s="1134">
        <f t="shared" si="19"/>
        <v>538.49115436900593</v>
      </c>
      <c r="Q44" s="1134">
        <f t="shared" si="19"/>
        <v>538.49115436900593</v>
      </c>
      <c r="R44" s="1134">
        <f t="shared" si="19"/>
        <v>538.49115436900593</v>
      </c>
      <c r="S44" s="1134">
        <f t="shared" si="19"/>
        <v>538.49115436900593</v>
      </c>
      <c r="T44" s="1134">
        <f t="shared" si="19"/>
        <v>538.49115436900593</v>
      </c>
      <c r="U44" s="1134"/>
      <c r="V44" s="1124">
        <f t="shared" ref="V44:V46" si="20">SUM(K44:U44)</f>
        <v>5384.9115436900593</v>
      </c>
      <c r="W44" s="1124">
        <f t="shared" si="6"/>
        <v>10769.823087380119</v>
      </c>
      <c r="X44" s="1072" t="b">
        <f>W44=F12</f>
        <v>0</v>
      </c>
    </row>
    <row r="45" spans="1:24" ht="70.5" customHeight="1">
      <c r="A45" s="1120" t="s">
        <v>196</v>
      </c>
      <c r="B45" s="1131" t="str">
        <f>B13</f>
        <v>Реконструкция участка тепловой сети от У-25 до ТК-5 с диаметра 159 мм на диаметр 219 мм по адресу Ивановская область, пос. Савино, от надземной врезки в районе дома ул. Первомайская, д. 30 до тепловой камеры в  районе д. 31 по ул. Первомайская</v>
      </c>
      <c r="C45" s="1131" t="s">
        <v>627</v>
      </c>
      <c r="D45" s="1136">
        <f>'[73]Мероприятия упрощенно'!J5</f>
        <v>45292</v>
      </c>
      <c r="E45" s="1118" t="str">
        <f>E13</f>
        <v>ТС</v>
      </c>
      <c r="F45" s="1131" t="s">
        <v>628</v>
      </c>
      <c r="G45" s="1118">
        <f t="shared" si="16"/>
        <v>0</v>
      </c>
      <c r="H45" s="1118">
        <f t="shared" si="18"/>
        <v>0</v>
      </c>
      <c r="I45" s="1118">
        <f>I13/120</f>
        <v>0</v>
      </c>
      <c r="J45" s="1118"/>
      <c r="K45" s="1134">
        <f t="shared" si="19"/>
        <v>521.69411817242678</v>
      </c>
      <c r="L45" s="1134">
        <f t="shared" si="19"/>
        <v>521.69411817242678</v>
      </c>
      <c r="M45" s="1134">
        <f t="shared" si="19"/>
        <v>521.69411817242678</v>
      </c>
      <c r="N45" s="1134">
        <f t="shared" si="19"/>
        <v>521.69411817242678</v>
      </c>
      <c r="O45" s="1134">
        <f t="shared" si="19"/>
        <v>521.69411817242678</v>
      </c>
      <c r="P45" s="1134">
        <f t="shared" si="19"/>
        <v>521.69411817242678</v>
      </c>
      <c r="Q45" s="1134">
        <f t="shared" si="19"/>
        <v>521.69411817242678</v>
      </c>
      <c r="R45" s="1134">
        <f t="shared" si="19"/>
        <v>521.69411817242678</v>
      </c>
      <c r="S45" s="1134">
        <f t="shared" si="19"/>
        <v>521.69411817242678</v>
      </c>
      <c r="T45" s="1134">
        <f t="shared" si="19"/>
        <v>521.69411817242678</v>
      </c>
      <c r="U45" s="1134"/>
      <c r="V45" s="1124">
        <f t="shared" si="20"/>
        <v>5216.9411817242681</v>
      </c>
      <c r="W45" s="1124">
        <f t="shared" si="6"/>
        <v>10433.882363448536</v>
      </c>
      <c r="X45" s="1072" t="b">
        <f>W45=J13</f>
        <v>0</v>
      </c>
    </row>
    <row r="46" spans="1:24" ht="62.25" customHeight="1">
      <c r="A46" s="1120" t="s">
        <v>198</v>
      </c>
      <c r="B46" s="1131" t="str">
        <f>B14</f>
        <v>Реконструкция перемычки по адресу Ивановская область, пос. Савино, участок тепловой сети напротив д. 20 по ул. Первомайская до врезки на д. 18 по ул. Первомайская</v>
      </c>
      <c r="C46" s="1131" t="s">
        <v>627</v>
      </c>
      <c r="D46" s="1136">
        <f>'[73]Мероприятия упрощенно'!J6</f>
        <v>45292</v>
      </c>
      <c r="E46" s="1118" t="str">
        <f>E14</f>
        <v>ТС</v>
      </c>
      <c r="F46" s="1131" t="s">
        <v>628</v>
      </c>
      <c r="G46" s="1118">
        <f t="shared" si="16"/>
        <v>0</v>
      </c>
      <c r="H46" s="1118">
        <f t="shared" si="18"/>
        <v>0</v>
      </c>
      <c r="I46" s="1118">
        <f t="shared" si="18"/>
        <v>0</v>
      </c>
      <c r="J46" s="1118"/>
      <c r="K46" s="1134">
        <f t="shared" si="19"/>
        <v>386.07299999999998</v>
      </c>
      <c r="L46" s="1134">
        <f t="shared" si="19"/>
        <v>386.07299999999998</v>
      </c>
      <c r="M46" s="1134">
        <f t="shared" si="19"/>
        <v>386.07299999999998</v>
      </c>
      <c r="N46" s="1134">
        <f t="shared" si="19"/>
        <v>386.07299999999998</v>
      </c>
      <c r="O46" s="1134">
        <f t="shared" si="19"/>
        <v>386.07299999999998</v>
      </c>
      <c r="P46" s="1134">
        <f t="shared" si="19"/>
        <v>386.07299999999998</v>
      </c>
      <c r="Q46" s="1134">
        <f t="shared" si="19"/>
        <v>386.07299999999998</v>
      </c>
      <c r="R46" s="1134">
        <f t="shared" si="19"/>
        <v>386.07299999999998</v>
      </c>
      <c r="S46" s="1134">
        <f t="shared" si="19"/>
        <v>386.07299999999998</v>
      </c>
      <c r="T46" s="1134">
        <f t="shared" si="19"/>
        <v>386.07299999999998</v>
      </c>
      <c r="U46" s="1134"/>
      <c r="V46" s="1124">
        <f t="shared" si="20"/>
        <v>3860.7299999999991</v>
      </c>
      <c r="W46" s="1124">
        <f t="shared" si="6"/>
        <v>7721.4599999999982</v>
      </c>
      <c r="X46" s="1072" t="b">
        <f>W46=J14</f>
        <v>0</v>
      </c>
    </row>
    <row r="47" spans="1:24" ht="52.5" customHeight="1">
      <c r="A47" s="1120" t="s">
        <v>525</v>
      </c>
      <c r="B47" s="1131" t="str">
        <f>B15</f>
        <v>Установка дополнительного котла 4 Гкал/час в котельной "Квартальная" п. Савино, ул. Первомайская, д. 43</v>
      </c>
      <c r="C47" s="1131" t="s">
        <v>627</v>
      </c>
      <c r="D47" s="1136">
        <f>'[73]Мероприятия упрощенно'!J7</f>
        <v>45566</v>
      </c>
      <c r="E47" s="1118" t="str">
        <f>E15</f>
        <v>К</v>
      </c>
      <c r="F47" s="1131" t="s">
        <v>628</v>
      </c>
      <c r="G47" s="1118">
        <f>ROUND($G18/7,0)-G43</f>
        <v>0</v>
      </c>
      <c r="H47" s="1118">
        <f>ROUND($G18/7,0)+ROUND($H18/7,0)-H43</f>
        <v>0</v>
      </c>
      <c r="I47" s="1118"/>
      <c r="J47" s="1118"/>
      <c r="K47" s="1134">
        <f>$K15/120*3</f>
        <v>556.81388232106315</v>
      </c>
      <c r="L47" s="1134">
        <f t="shared" ref="L47:T47" si="21">$K15/10</f>
        <v>2227.2555292842526</v>
      </c>
      <c r="M47" s="1134">
        <f t="shared" si="21"/>
        <v>2227.2555292842526</v>
      </c>
      <c r="N47" s="1134">
        <f t="shared" si="21"/>
        <v>2227.2555292842526</v>
      </c>
      <c r="O47" s="1134">
        <f t="shared" si="21"/>
        <v>2227.2555292842526</v>
      </c>
      <c r="P47" s="1134">
        <f t="shared" si="21"/>
        <v>2227.2555292842526</v>
      </c>
      <c r="Q47" s="1134">
        <f t="shared" si="21"/>
        <v>2227.2555292842526</v>
      </c>
      <c r="R47" s="1134">
        <f t="shared" si="21"/>
        <v>2227.2555292842526</v>
      </c>
      <c r="S47" s="1134">
        <f t="shared" si="21"/>
        <v>2227.2555292842526</v>
      </c>
      <c r="T47" s="1134">
        <f t="shared" si="21"/>
        <v>2227.2555292842526</v>
      </c>
      <c r="U47" s="1134">
        <f>$K15/120*9</f>
        <v>1670.4416469631892</v>
      </c>
      <c r="V47" s="1124">
        <f>SUM(K47:U47)</f>
        <v>22272.555292842524</v>
      </c>
      <c r="W47" s="1124">
        <f t="shared" si="6"/>
        <v>44545.110585685048</v>
      </c>
    </row>
    <row r="48" spans="1:24" s="1077" customFormat="1" ht="14.25">
      <c r="A48" s="1123" t="s">
        <v>184</v>
      </c>
      <c r="B48" s="1137" t="s">
        <v>200</v>
      </c>
      <c r="C48" s="1138"/>
      <c r="D48" s="1124"/>
      <c r="E48" s="1124"/>
      <c r="F48" s="1124"/>
      <c r="G48" s="1124">
        <f>ROUND($G19/7,0)-G44</f>
        <v>0</v>
      </c>
      <c r="H48" s="1124">
        <f>ROUND($G19/7,0)+ROUND($H19/7,0)-H44</f>
        <v>0</v>
      </c>
      <c r="I48" s="1124"/>
      <c r="J48" s="1124"/>
      <c r="K48" s="1124"/>
      <c r="L48" s="1124"/>
      <c r="M48" s="1124"/>
      <c r="N48" s="1124"/>
      <c r="O48" s="1124"/>
      <c r="P48" s="1124"/>
      <c r="Q48" s="1124"/>
      <c r="R48" s="1124"/>
      <c r="S48" s="1124"/>
      <c r="T48" s="1124"/>
      <c r="U48" s="1124"/>
      <c r="V48" s="1124"/>
      <c r="W48" s="1124">
        <f t="shared" si="6"/>
        <v>0</v>
      </c>
    </row>
    <row r="49" spans="1:23" ht="81.75" customHeight="1">
      <c r="A49" s="1125" t="s">
        <v>185</v>
      </c>
      <c r="B49" s="1038" t="str">
        <f>B45</f>
        <v>Реконструкция участка тепловой сети от У-25 до ТК-5 с диаметра 159 мм на диаметр 219 мм по адресу Ивановская область, пос. Савино, от надземной врезки в районе дома ул. Первомайская, д. 30 до тепловой камеры в  районе д. 31 по ул. Первомайская</v>
      </c>
      <c r="C49" s="1116"/>
      <c r="D49" s="1124"/>
      <c r="E49" s="1124"/>
      <c r="F49" s="1124"/>
      <c r="G49" s="1124">
        <f>ROUND($G20/7,0)-G45</f>
        <v>0</v>
      </c>
      <c r="H49" s="1124">
        <f>ROUND($G20/7,0)+ROUND($H20/7,0)-H45</f>
        <v>0</v>
      </c>
      <c r="I49" s="1124"/>
      <c r="J49" s="1124"/>
      <c r="K49" s="1124" t="e">
        <f>$J17/10</f>
        <v>#REF!</v>
      </c>
      <c r="L49" s="1124"/>
      <c r="M49" s="1124"/>
      <c r="N49" s="1124"/>
      <c r="O49" s="1124"/>
      <c r="P49" s="1124"/>
      <c r="Q49" s="1124"/>
      <c r="R49" s="1124"/>
      <c r="S49" s="1124"/>
      <c r="T49" s="1124"/>
      <c r="U49" s="1124"/>
      <c r="V49" s="1124"/>
      <c r="W49" s="1124" t="e">
        <f t="shared" si="6"/>
        <v>#REF!</v>
      </c>
    </row>
    <row r="50" spans="1:23" ht="51" customHeight="1">
      <c r="A50" s="1125" t="s">
        <v>186</v>
      </c>
      <c r="B50" s="1038" t="s">
        <v>629</v>
      </c>
      <c r="C50" s="1116"/>
      <c r="D50" s="1124"/>
      <c r="E50" s="1124"/>
      <c r="F50" s="1124"/>
      <c r="G50" s="1124">
        <f>ROUND($G21/7,0)-G46</f>
        <v>0</v>
      </c>
      <c r="H50" s="1124">
        <f>ROUND($G21/7,0)+ROUND($H21/7,0)-H46</f>
        <v>0</v>
      </c>
      <c r="I50" s="1124"/>
      <c r="J50" s="1124"/>
      <c r="K50" s="1124"/>
      <c r="L50" s="1124"/>
      <c r="M50" s="1124"/>
      <c r="N50" s="1124"/>
      <c r="O50" s="1124"/>
      <c r="P50" s="1124"/>
      <c r="Q50" s="1124"/>
      <c r="R50" s="1124"/>
      <c r="S50" s="1124"/>
      <c r="T50" s="1124"/>
      <c r="U50" s="1124"/>
      <c r="V50" s="1124"/>
      <c r="W50" s="1124">
        <f t="shared" si="6"/>
        <v>0</v>
      </c>
    </row>
    <row r="51" spans="1:23" ht="1.1499999999999999" hidden="1" customHeight="1">
      <c r="A51" s="1125" t="s">
        <v>187</v>
      </c>
      <c r="B51" s="1038" t="s">
        <v>630</v>
      </c>
      <c r="C51" s="1116"/>
      <c r="D51" s="1124"/>
      <c r="E51" s="1124"/>
      <c r="F51" s="1124"/>
      <c r="G51" s="1124" t="e">
        <f>ROUND($G22/7,0)-#REF!</f>
        <v>#REF!</v>
      </c>
      <c r="H51" s="1124" t="e">
        <f>ROUND($G22/7,0)+ROUND($H22/7,0)-#REF!</f>
        <v>#REF!</v>
      </c>
      <c r="I51" s="1124">
        <f>5%*($D$11+I11-I11)</f>
        <v>0.05</v>
      </c>
      <c r="J51" s="1124">
        <f>5%*($D$11-SUM($I11:J11))</f>
        <v>-723.07913627071639</v>
      </c>
      <c r="K51" s="1124">
        <f>5%*($D$11-SUM($I11:K11))</f>
        <v>-1836.7069009128427</v>
      </c>
      <c r="L51" s="1124">
        <f>5%*($D$11-SUM($I11:L11))</f>
        <v>-1836.7069009128427</v>
      </c>
      <c r="M51" s="1124"/>
      <c r="N51" s="1124"/>
      <c r="O51" s="1124"/>
      <c r="P51" s="1124"/>
      <c r="Q51" s="1124"/>
      <c r="R51" s="1124"/>
      <c r="S51" s="1124"/>
      <c r="T51" s="1124"/>
      <c r="U51" s="1124"/>
      <c r="V51" s="1124">
        <f>5%*($D$11-SUM($I11:V11))</f>
        <v>-1836.7069009128427</v>
      </c>
      <c r="W51" s="1124" t="e">
        <f t="shared" si="6"/>
        <v>#REF!</v>
      </c>
    </row>
    <row r="52" spans="1:23" hidden="1">
      <c r="A52" s="1125"/>
      <c r="B52" s="1038" t="s">
        <v>631</v>
      </c>
      <c r="C52" s="1116"/>
      <c r="D52" s="1124"/>
      <c r="E52" s="1124"/>
      <c r="F52" s="1124"/>
      <c r="G52" s="1124"/>
      <c r="H52" s="1124"/>
      <c r="I52" s="1124" t="e">
        <f>5%*(($D$12+#REF!+I12)-(I12+#REF!))</f>
        <v>#REF!</v>
      </c>
      <c r="J52" s="1124" t="e">
        <f>5%*(($D$12+#REF!)-(SUM($I12:J12,#REF!)))</f>
        <v>#REF!</v>
      </c>
      <c r="K52" s="1124" t="e">
        <f>5%*(($D$12+#REF!)-(SUM($I12:K12,#REF!)))</f>
        <v>#REF!</v>
      </c>
      <c r="L52" s="1124" t="e">
        <f>5%*(($D$12+#REF!)-(SUM($I12:L12,#REF!)))</f>
        <v>#REF!</v>
      </c>
      <c r="M52" s="1124"/>
      <c r="N52" s="1124"/>
      <c r="O52" s="1124"/>
      <c r="P52" s="1124"/>
      <c r="Q52" s="1124"/>
      <c r="R52" s="1124"/>
      <c r="S52" s="1124"/>
      <c r="T52" s="1124"/>
      <c r="U52" s="1124"/>
      <c r="V52" s="1124" t="e">
        <f>5%*(($D$12+#REF!)-(SUM($I12:V12,#REF!)))</f>
        <v>#REF!</v>
      </c>
      <c r="W52" s="1124" t="e">
        <f t="shared" si="6"/>
        <v>#REF!</v>
      </c>
    </row>
    <row r="53" spans="1:23" ht="13.15" hidden="1" customHeight="1">
      <c r="A53" s="1125" t="s">
        <v>188</v>
      </c>
      <c r="B53" s="1038" t="s">
        <v>632</v>
      </c>
      <c r="C53" s="1116"/>
      <c r="D53" s="1124"/>
      <c r="E53" s="1124"/>
      <c r="F53" s="1124"/>
      <c r="G53" s="1124" t="e">
        <f>ROUND($G23/7,0)-#REF!</f>
        <v>#REF!</v>
      </c>
      <c r="H53" s="1124" t="e">
        <f>ROUND($G23/7,0)+ROUND($H23/7,0)-#REF!</f>
        <v>#REF!</v>
      </c>
      <c r="I53" s="1124" t="e">
        <f>5%*(($D$11+I13-($D$12+#REF!))-(I$11-(I$12+#REF!)))</f>
        <v>#REF!</v>
      </c>
      <c r="J53" s="1124" t="e">
        <f>5%*(($D$11-($D$12+#REF!))-(SUM($I11:J11)-(SUM($I12:J12,#REF!))))</f>
        <v>#REF!</v>
      </c>
      <c r="K53" s="1124" t="e">
        <f>5%*(($D$11-($D$12+#REF!))-(SUM($I11:K11)-(SUM($I12:K12,#REF!))))</f>
        <v>#REF!</v>
      </c>
      <c r="L53" s="1124" t="e">
        <f>5%*(($D$11-($D$12+#REF!))-(SUM($I11:L11)-(SUM($I12:L12,#REF!))))</f>
        <v>#REF!</v>
      </c>
      <c r="M53" s="1124"/>
      <c r="N53" s="1124"/>
      <c r="O53" s="1124"/>
      <c r="P53" s="1124"/>
      <c r="Q53" s="1124"/>
      <c r="R53" s="1124"/>
      <c r="S53" s="1124"/>
      <c r="T53" s="1124"/>
      <c r="U53" s="1124"/>
      <c r="V53" s="1124" t="e">
        <f>5%*(($D$11-($D$12+#REF!))-(SUM($I11:V11)-(SUM($I12:V12,#REF!))))</f>
        <v>#REF!</v>
      </c>
      <c r="W53" s="1124" t="e">
        <f t="shared" si="6"/>
        <v>#REF!</v>
      </c>
    </row>
    <row r="54" spans="1:23" s="1075" customFormat="1" ht="34.5" customHeight="1">
      <c r="A54" s="1037"/>
      <c r="B54" s="1131" t="s">
        <v>633</v>
      </c>
      <c r="C54" s="1037" t="s">
        <v>634</v>
      </c>
      <c r="D54" s="1118"/>
      <c r="E54" s="1118"/>
      <c r="F54" s="1118"/>
      <c r="G54" s="1118"/>
      <c r="H54" s="1118"/>
      <c r="I54" s="1118"/>
      <c r="J54" s="1133">
        <f>J56</f>
        <v>1735.5099270497185</v>
      </c>
      <c r="K54" s="1133">
        <f t="shared" ref="K54:U54" si="22">K56</f>
        <v>4323.1042183778318</v>
      </c>
      <c r="L54" s="1133">
        <f t="shared" si="22"/>
        <v>3965.8046445069076</v>
      </c>
      <c r="M54" s="1133">
        <f t="shared" si="22"/>
        <v>3524.982988287823</v>
      </c>
      <c r="N54" s="1133">
        <f t="shared" si="22"/>
        <v>3084.1613320687393</v>
      </c>
      <c r="O54" s="1133">
        <f t="shared" si="22"/>
        <v>2643.3396758496569</v>
      </c>
      <c r="P54" s="1133">
        <f t="shared" si="22"/>
        <v>2202.5180196305751</v>
      </c>
      <c r="Q54" s="1133">
        <f t="shared" si="22"/>
        <v>1761.6963634114927</v>
      </c>
      <c r="R54" s="1133">
        <f t="shared" si="22"/>
        <v>1320.8747071924108</v>
      </c>
      <c r="S54" s="1133">
        <f t="shared" si="22"/>
        <v>880.05305097332871</v>
      </c>
      <c r="T54" s="1133">
        <f t="shared" si="22"/>
        <v>439.23139475424659</v>
      </c>
      <c r="U54" s="1133">
        <f t="shared" si="22"/>
        <v>83.52208234815501</v>
      </c>
      <c r="V54" s="1118">
        <f t="shared" ref="V54" si="23">SUM(V55:V61)</f>
        <v>0</v>
      </c>
      <c r="W54" s="1118" t="e">
        <f>SUM(W55:W61)</f>
        <v>#REF!</v>
      </c>
    </row>
    <row r="55" spans="1:23" s="1075" customFormat="1">
      <c r="A55" s="1120"/>
      <c r="B55" s="1131"/>
      <c r="C55" s="1037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18">
        <f>'[72]%Центральная'!J59+'[72]%Центральная'!P20</f>
        <v>0</v>
      </c>
      <c r="O55" s="1118">
        <f>'[72]%Центральная'!J72+'[72]%Центральная'!P33</f>
        <v>0</v>
      </c>
      <c r="P55" s="1118">
        <f>'[72]%Центральная'!J85+'[72]%Центральная'!P46</f>
        <v>0</v>
      </c>
      <c r="Q55" s="1118">
        <f>'[72]%Центральная'!J98+'[72]%Центральная'!P59</f>
        <v>0</v>
      </c>
      <c r="R55" s="1118">
        <f>'[72]%Центральная'!P72</f>
        <v>0</v>
      </c>
      <c r="S55" s="1118">
        <f>'[72]%Центральная'!P85</f>
        <v>0</v>
      </c>
      <c r="T55" s="1118">
        <f>'[72]%Центральная'!P98</f>
        <v>0</v>
      </c>
      <c r="U55" s="1118"/>
      <c r="V55" s="1118">
        <f>'[72]%Центральная'!R33</f>
        <v>0</v>
      </c>
      <c r="W55" s="1118">
        <f t="shared" ref="W55:W61" si="24">SUM(G55:V55)</f>
        <v>0</v>
      </c>
    </row>
    <row r="56" spans="1:23" s="1075" customFormat="1" ht="20.25" customHeight="1">
      <c r="A56" s="1120"/>
      <c r="B56" s="1131" t="s">
        <v>635</v>
      </c>
      <c r="C56" s="1037" t="s">
        <v>634</v>
      </c>
      <c r="D56" s="1118"/>
      <c r="E56" s="1118"/>
      <c r="F56" s="1118"/>
      <c r="G56" s="1118"/>
      <c r="H56" s="1118"/>
      <c r="I56" s="1118"/>
      <c r="J56" s="1139">
        <f>J57+J58</f>
        <v>1735.5099270497185</v>
      </c>
      <c r="K56" s="1139">
        <f t="shared" ref="K56:U56" si="25">K57+K58</f>
        <v>4323.1042183778318</v>
      </c>
      <c r="L56" s="1139">
        <f t="shared" si="25"/>
        <v>3965.8046445069076</v>
      </c>
      <c r="M56" s="1139">
        <f t="shared" si="25"/>
        <v>3524.982988287823</v>
      </c>
      <c r="N56" s="1139">
        <f t="shared" si="25"/>
        <v>3084.1613320687393</v>
      </c>
      <c r="O56" s="1139">
        <f t="shared" si="25"/>
        <v>2643.3396758496569</v>
      </c>
      <c r="P56" s="1139">
        <f t="shared" si="25"/>
        <v>2202.5180196305751</v>
      </c>
      <c r="Q56" s="1139">
        <f t="shared" si="25"/>
        <v>1761.6963634114927</v>
      </c>
      <c r="R56" s="1139">
        <f t="shared" si="25"/>
        <v>1320.8747071924108</v>
      </c>
      <c r="S56" s="1139">
        <f t="shared" si="25"/>
        <v>880.05305097332871</v>
      </c>
      <c r="T56" s="1139">
        <f t="shared" si="25"/>
        <v>439.23139475424659</v>
      </c>
      <c r="U56" s="1139">
        <f t="shared" si="25"/>
        <v>83.52208234815501</v>
      </c>
      <c r="V56" s="1118"/>
      <c r="W56" s="1118">
        <f t="shared" si="24"/>
        <v>25964.798404450881</v>
      </c>
    </row>
    <row r="57" spans="1:23" s="1075" customFormat="1" ht="22.5" customHeight="1">
      <c r="A57" s="1120"/>
      <c r="B57" s="1131" t="s">
        <v>568</v>
      </c>
      <c r="C57" s="1037" t="s">
        <v>634</v>
      </c>
      <c r="D57" s="1118"/>
      <c r="E57" s="1118"/>
      <c r="F57" s="1118"/>
      <c r="G57" s="1140"/>
      <c r="H57" s="1140"/>
      <c r="I57" s="1140"/>
      <c r="J57" s="1141">
        <f>'[73]% займ'!G29</f>
        <v>1735.5099270497185</v>
      </c>
      <c r="K57" s="1141">
        <f>'[73]% займ'!G41</f>
        <v>1655.9657220599402</v>
      </c>
      <c r="L57" s="1141">
        <f>'[73]% займ'!G53</f>
        <v>1482.4147293549684</v>
      </c>
      <c r="M57" s="1141">
        <f>'[73]% займ'!G65</f>
        <v>1308.8637366499963</v>
      </c>
      <c r="N57" s="1141">
        <f>'[73]% займ'!G77</f>
        <v>1135.3127439450247</v>
      </c>
      <c r="O57" s="1141">
        <f>'[73]% займ'!G89</f>
        <v>961.76175124005283</v>
      </c>
      <c r="P57" s="1141">
        <f>'[73]% займ'!G101</f>
        <v>788.21075853508091</v>
      </c>
      <c r="Q57" s="1141">
        <f>'[73]% займ'!G113</f>
        <v>614.659765830109</v>
      </c>
      <c r="R57" s="1141">
        <f>'[73]% займ'!G125</f>
        <v>441.1087731251373</v>
      </c>
      <c r="S57" s="1142">
        <f>'[73]% займ'!G137</f>
        <v>267.55778042016544</v>
      </c>
      <c r="T57" s="1143">
        <f>'[73]% займ'!G149</f>
        <v>94.006787715193497</v>
      </c>
      <c r="U57" s="1143">
        <f>'[73]% займ'!G161</f>
        <v>0</v>
      </c>
      <c r="V57" s="1118"/>
      <c r="W57" s="1118">
        <f t="shared" si="24"/>
        <v>10485.372475925387</v>
      </c>
    </row>
    <row r="58" spans="1:23" s="1075" customFormat="1" ht="21.75" customHeight="1">
      <c r="A58" s="1120"/>
      <c r="B58" s="1131" t="s">
        <v>567</v>
      </c>
      <c r="C58" s="1037" t="s">
        <v>634</v>
      </c>
      <c r="D58" s="1118"/>
      <c r="E58" s="1118"/>
      <c r="F58" s="1118"/>
      <c r="G58" s="1118"/>
      <c r="H58" s="1118"/>
      <c r="I58" s="1118"/>
      <c r="J58" s="1143">
        <f>'[73]% займ'!N29</f>
        <v>0</v>
      </c>
      <c r="K58" s="1143">
        <f>'[73]% займ'!N41</f>
        <v>2667.1384963178921</v>
      </c>
      <c r="L58" s="1143">
        <f>'[73]% займ'!N53</f>
        <v>2483.3899151519395</v>
      </c>
      <c r="M58" s="1143">
        <f>'[73]% займ'!N65</f>
        <v>2216.1192516378269</v>
      </c>
      <c r="N58" s="1143">
        <f>'[73]% займ'!N77</f>
        <v>1948.8485881237143</v>
      </c>
      <c r="O58" s="1143">
        <f>'[73]% займ'!N89</f>
        <v>1681.5779246096042</v>
      </c>
      <c r="P58" s="1143">
        <f>'[73]% займ'!N101</f>
        <v>1414.3072610954941</v>
      </c>
      <c r="Q58" s="1143">
        <f>'[73]% займ'!N113</f>
        <v>1147.0365975813838</v>
      </c>
      <c r="R58" s="1143">
        <f>'[73]% займ'!N125</f>
        <v>879.76593406727352</v>
      </c>
      <c r="S58" s="1143">
        <f>'[73]% займ'!N137</f>
        <v>612.49527055316321</v>
      </c>
      <c r="T58" s="1143">
        <f>'[73]% займ'!N149</f>
        <v>345.22460703905307</v>
      </c>
      <c r="U58" s="1143">
        <f>'[73]% займ'!N161</f>
        <v>83.52208234815501</v>
      </c>
      <c r="V58" s="1118"/>
      <c r="W58" s="1118">
        <f t="shared" si="24"/>
        <v>15479.425928525499</v>
      </c>
    </row>
    <row r="59" spans="1:23">
      <c r="A59" s="1126"/>
      <c r="B59" s="1144"/>
      <c r="D59" s="1127"/>
      <c r="E59" s="1127"/>
      <c r="F59" s="1127"/>
      <c r="G59" s="1145">
        <v>0</v>
      </c>
      <c r="H59" s="1145"/>
      <c r="I59" s="1145"/>
      <c r="J59" s="1145"/>
      <c r="K59" s="1145"/>
      <c r="L59" s="1145"/>
      <c r="M59" s="1145"/>
      <c r="N59" s="1145"/>
      <c r="O59" s="1145"/>
      <c r="P59" s="1145"/>
      <c r="Q59" s="1145"/>
      <c r="R59" s="1145"/>
      <c r="S59" s="1145"/>
      <c r="T59" s="1145"/>
      <c r="U59" s="1145"/>
      <c r="V59" s="1145"/>
      <c r="W59" s="1124">
        <f t="shared" si="24"/>
        <v>0</v>
      </c>
    </row>
    <row r="60" spans="1:23">
      <c r="A60" s="1125"/>
      <c r="B60" s="1038"/>
      <c r="D60" s="1127"/>
      <c r="E60" s="1127"/>
      <c r="F60" s="1127"/>
      <c r="G60" s="1145" t="e">
        <f>ROUND((#REF!+G51)*7*0.15,0)</f>
        <v>#REF!</v>
      </c>
      <c r="H60" s="1145" t="e">
        <f>ROUND((#REF!+H51)*6*0.15,0)</f>
        <v>#REF!</v>
      </c>
      <c r="I60" s="1145"/>
      <c r="J60" s="1145"/>
      <c r="K60" s="1145"/>
      <c r="L60" s="1145"/>
      <c r="M60" s="1145"/>
      <c r="N60" s="1145"/>
      <c r="O60" s="1145"/>
      <c r="P60" s="1145"/>
      <c r="Q60" s="1145"/>
      <c r="R60" s="1145"/>
      <c r="S60" s="1145"/>
      <c r="T60" s="1145"/>
      <c r="U60" s="1145"/>
      <c r="V60" s="1145"/>
      <c r="W60" s="1124" t="e">
        <f t="shared" si="24"/>
        <v>#REF!</v>
      </c>
    </row>
    <row r="61" spans="1:23">
      <c r="A61" s="1125"/>
      <c r="B61" s="1038"/>
      <c r="D61" s="1127"/>
      <c r="E61" s="1127"/>
      <c r="F61" s="1127"/>
      <c r="G61" s="1145" t="e">
        <f>ROUND((#REF!+G53)*7*0.15,0)</f>
        <v>#REF!</v>
      </c>
      <c r="H61" s="1145" t="e">
        <f>ROUND((#REF!+H53)*6*0.15,0)</f>
        <v>#REF!</v>
      </c>
      <c r="I61" s="1145"/>
      <c r="J61" s="1145"/>
      <c r="K61" s="1145"/>
      <c r="L61" s="1145"/>
      <c r="M61" s="1145"/>
      <c r="N61" s="1145"/>
      <c r="O61" s="1145"/>
      <c r="P61" s="1145"/>
      <c r="Q61" s="1145"/>
      <c r="R61" s="1145"/>
      <c r="S61" s="1145"/>
      <c r="T61" s="1145"/>
      <c r="U61" s="1145"/>
      <c r="V61" s="1145"/>
      <c r="W61" s="1124" t="e">
        <f t="shared" si="24"/>
        <v>#REF!</v>
      </c>
    </row>
    <row r="62" spans="1:23">
      <c r="D62" s="1127"/>
      <c r="E62" s="1127"/>
      <c r="F62" s="1127"/>
      <c r="G62" s="1146"/>
      <c r="H62" s="1146"/>
      <c r="I62" s="1146"/>
      <c r="J62" s="1146"/>
      <c r="K62" s="1146"/>
      <c r="L62" s="1146"/>
      <c r="M62" s="1146"/>
      <c r="N62" s="1146"/>
      <c r="O62" s="1146"/>
      <c r="P62" s="1146"/>
      <c r="Q62" s="1146"/>
      <c r="R62" s="1146"/>
      <c r="S62" s="1146"/>
      <c r="T62" s="1146"/>
      <c r="U62" s="1146"/>
      <c r="V62" s="1146"/>
      <c r="W62" s="1124"/>
    </row>
    <row r="63" spans="1:23">
      <c r="D63" s="1127"/>
      <c r="E63" s="1127"/>
      <c r="F63" s="1127"/>
      <c r="G63" s="1146"/>
      <c r="H63" s="1146"/>
      <c r="I63" s="1146"/>
      <c r="J63" s="1146"/>
      <c r="K63" s="1146"/>
      <c r="L63" s="1146"/>
      <c r="M63" s="1146"/>
      <c r="N63" s="1146"/>
      <c r="O63" s="1146"/>
      <c r="P63" s="1146"/>
      <c r="Q63" s="1146"/>
      <c r="R63" s="1146"/>
      <c r="S63" s="1146"/>
      <c r="T63" s="1146"/>
      <c r="U63" s="1146"/>
      <c r="V63" s="1146"/>
      <c r="W63" s="1124"/>
    </row>
    <row r="64" spans="1:23">
      <c r="D64" s="1127"/>
      <c r="E64" s="1127"/>
      <c r="F64" s="1127"/>
      <c r="G64" s="1146"/>
      <c r="H64" s="1146"/>
      <c r="I64" s="1146"/>
      <c r="J64" s="1146"/>
      <c r="K64" s="1146"/>
      <c r="L64" s="1146"/>
      <c r="M64" s="1146"/>
      <c r="N64" s="1146"/>
      <c r="O64" s="1146"/>
      <c r="P64" s="1146"/>
      <c r="Q64" s="1146"/>
      <c r="R64" s="1146"/>
      <c r="S64" s="1146"/>
      <c r="T64" s="1146"/>
      <c r="U64" s="1146"/>
      <c r="V64" s="1146"/>
      <c r="W64" s="1124"/>
    </row>
    <row r="65" spans="1:23">
      <c r="D65" s="1127"/>
      <c r="E65" s="1127"/>
      <c r="F65" s="1127"/>
      <c r="G65" s="1146"/>
      <c r="H65" s="1146"/>
      <c r="I65" s="1146"/>
      <c r="J65" s="1146"/>
      <c r="K65" s="1146"/>
      <c r="L65" s="1146"/>
      <c r="M65" s="1146"/>
      <c r="N65" s="1146"/>
      <c r="O65" s="1146"/>
      <c r="P65" s="1146"/>
      <c r="Q65" s="1146"/>
      <c r="R65" s="1146"/>
      <c r="S65" s="1146"/>
      <c r="T65" s="1146"/>
      <c r="U65" s="1146"/>
      <c r="V65" s="1146"/>
      <c r="W65" s="1124"/>
    </row>
    <row r="66" spans="1:23">
      <c r="G66" s="1147"/>
      <c r="H66" s="1147"/>
      <c r="I66" s="1147"/>
      <c r="J66" s="1147"/>
      <c r="K66" s="1147"/>
      <c r="L66" s="1147"/>
      <c r="M66" s="1147"/>
      <c r="N66" s="1147"/>
      <c r="O66" s="1147"/>
      <c r="P66" s="1147"/>
      <c r="Q66" s="1147"/>
      <c r="R66" s="1147"/>
      <c r="S66" s="1147"/>
      <c r="T66" s="1147"/>
      <c r="U66" s="1147"/>
      <c r="V66" s="1147"/>
    </row>
    <row r="67" spans="1:23" ht="36.75" hidden="1" customHeight="1">
      <c r="A67" s="1116" t="s">
        <v>25</v>
      </c>
      <c r="B67" s="1038" t="s">
        <v>636</v>
      </c>
      <c r="C67" s="1116" t="s">
        <v>63</v>
      </c>
      <c r="D67" s="1038" t="s">
        <v>613</v>
      </c>
      <c r="E67" s="1037"/>
      <c r="F67" s="1127">
        <f>F11+F54</f>
        <v>36735.138018256854</v>
      </c>
      <c r="G67" s="1127"/>
      <c r="H67" s="1127"/>
      <c r="I67" s="1127"/>
      <c r="J67" s="1127"/>
      <c r="N67" s="1127"/>
    </row>
    <row r="68" spans="1:23" hidden="1"/>
    <row r="69" spans="1:23" ht="31.5" hidden="1" customHeight="1">
      <c r="A69" s="1116"/>
      <c r="B69" s="1038" t="s">
        <v>637</v>
      </c>
      <c r="C69" s="1116" t="s">
        <v>83</v>
      </c>
      <c r="D69" s="1145" t="e">
        <f>#REF!</f>
        <v>#REF!</v>
      </c>
      <c r="E69" s="1116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 t="e">
        <f>#REF!</f>
        <v>#REF!</v>
      </c>
      <c r="V69" s="1145" t="e">
        <f>#REF!</f>
        <v>#REF!</v>
      </c>
      <c r="W69" s="1073"/>
    </row>
    <row r="70" spans="1:23" hidden="1">
      <c r="A70" s="1116"/>
      <c r="B70" s="1038" t="s">
        <v>638</v>
      </c>
      <c r="C70" s="1116" t="s">
        <v>83</v>
      </c>
      <c r="D70" s="1145" t="e">
        <f>#REF!</f>
        <v>#REF!</v>
      </c>
      <c r="E70" s="1116"/>
      <c r="F70" s="1145" t="e">
        <f>#REF!</f>
        <v>#REF!</v>
      </c>
      <c r="G70" s="1145" t="e">
        <f>#REF!</f>
        <v>#REF!</v>
      </c>
      <c r="H70" s="1145" t="e">
        <f>#REF!</f>
        <v>#REF!</v>
      </c>
      <c r="I70" s="1145" t="e">
        <f>#REF!</f>
        <v>#REF!</v>
      </c>
      <c r="J70" s="1145" t="e">
        <f>#REF!</f>
        <v>#REF!</v>
      </c>
      <c r="K70" s="1145" t="e">
        <f>#REF!</f>
        <v>#REF!</v>
      </c>
      <c r="L70" s="1145" t="e">
        <f>#REF!</f>
        <v>#REF!</v>
      </c>
      <c r="M70" s="1145" t="e">
        <f>#REF!</f>
        <v>#REF!</v>
      </c>
      <c r="N70" s="1145" t="e">
        <f>#REF!</f>
        <v>#REF!</v>
      </c>
      <c r="O70" s="1145" t="e">
        <f>#REF!</f>
        <v>#REF!</v>
      </c>
      <c r="P70" s="1145" t="e">
        <f>#REF!</f>
        <v>#REF!</v>
      </c>
      <c r="Q70" s="1145" t="e">
        <f>#REF!</f>
        <v>#REF!</v>
      </c>
      <c r="R70" s="1145" t="e">
        <f>#REF!</f>
        <v>#REF!</v>
      </c>
      <c r="S70" s="1145" t="e">
        <f>#REF!</f>
        <v>#REF!</v>
      </c>
      <c r="T70" s="1145" t="e">
        <f>#REF!</f>
        <v>#REF!</v>
      </c>
      <c r="U70" s="1145" t="e">
        <f>#REF!</f>
        <v>#REF!</v>
      </c>
      <c r="V70" s="1145" t="e">
        <f>#REF!</f>
        <v>#REF!</v>
      </c>
      <c r="W70" s="1073"/>
    </row>
    <row r="71" spans="1:23" hidden="1">
      <c r="A71" s="1116"/>
      <c r="B71" s="1038" t="s">
        <v>639</v>
      </c>
      <c r="C71" s="1116" t="s">
        <v>83</v>
      </c>
      <c r="D71" s="1145" t="e">
        <f>#REF!</f>
        <v>#REF!</v>
      </c>
      <c r="E71" s="1116"/>
      <c r="F71" s="1145" t="e">
        <f>#REF!</f>
        <v>#REF!</v>
      </c>
      <c r="G71" s="1145" t="e">
        <f>#REF!</f>
        <v>#REF!</v>
      </c>
      <c r="H71" s="1145" t="e">
        <f>#REF!</f>
        <v>#REF!</v>
      </c>
      <c r="I71" s="1145" t="e">
        <f>#REF!</f>
        <v>#REF!</v>
      </c>
      <c r="J71" s="1145" t="e">
        <f>#REF!</f>
        <v>#REF!</v>
      </c>
      <c r="K71" s="1145" t="e">
        <f>#REF!</f>
        <v>#REF!</v>
      </c>
      <c r="L71" s="1145" t="e">
        <f>#REF!</f>
        <v>#REF!</v>
      </c>
      <c r="M71" s="1145" t="e">
        <f>#REF!</f>
        <v>#REF!</v>
      </c>
      <c r="N71" s="1145" t="e">
        <f>#REF!</f>
        <v>#REF!</v>
      </c>
      <c r="O71" s="1145" t="e">
        <f>#REF!</f>
        <v>#REF!</v>
      </c>
      <c r="P71" s="1145" t="e">
        <f>#REF!</f>
        <v>#REF!</v>
      </c>
      <c r="Q71" s="1145" t="e">
        <f>#REF!</f>
        <v>#REF!</v>
      </c>
      <c r="R71" s="1145" t="e">
        <f>#REF!</f>
        <v>#REF!</v>
      </c>
      <c r="S71" s="1145" t="e">
        <f>#REF!</f>
        <v>#REF!</v>
      </c>
      <c r="T71" s="1145" t="e">
        <f>#REF!</f>
        <v>#REF!</v>
      </c>
      <c r="U71" s="1145" t="e">
        <f>#REF!</f>
        <v>#REF!</v>
      </c>
      <c r="V71" s="1145" t="e">
        <f>#REF!</f>
        <v>#REF!</v>
      </c>
      <c r="W71" s="1073"/>
    </row>
    <row r="72" spans="1:23" ht="31.5" hidden="1" customHeight="1">
      <c r="A72" s="1116"/>
      <c r="B72" s="1038" t="s">
        <v>640</v>
      </c>
      <c r="C72" s="1116" t="s">
        <v>58</v>
      </c>
      <c r="D72" s="1148"/>
      <c r="E72" s="1116"/>
      <c r="F72" s="1116"/>
      <c r="G72" s="1148"/>
      <c r="H72" s="1148"/>
      <c r="I72" s="1148"/>
      <c r="J72" s="1148"/>
      <c r="K72" s="1148"/>
      <c r="L72" s="1148"/>
      <c r="M72" s="1148"/>
      <c r="N72" s="1148"/>
      <c r="O72" s="1148"/>
      <c r="P72" s="1148"/>
      <c r="Q72" s="1148"/>
      <c r="R72" s="1148"/>
      <c r="S72" s="1148"/>
      <c r="T72" s="1148"/>
      <c r="U72" s="1148" t="e">
        <f t="shared" ref="U72" si="26">U69/T69</f>
        <v>#REF!</v>
      </c>
      <c r="V72" s="1148" t="e">
        <f>V69/U69</f>
        <v>#REF!</v>
      </c>
      <c r="W72" s="1073"/>
    </row>
    <row r="73" spans="1:23" hidden="1">
      <c r="A73" s="1116"/>
      <c r="B73" s="1038" t="s">
        <v>638</v>
      </c>
      <c r="C73" s="1116" t="s">
        <v>58</v>
      </c>
      <c r="D73" s="1148"/>
      <c r="E73" s="1116"/>
      <c r="F73" s="1148"/>
      <c r="G73" s="1148"/>
      <c r="H73" s="1148"/>
      <c r="I73" s="1148"/>
      <c r="J73" s="1148"/>
      <c r="K73" s="1148"/>
      <c r="L73" s="1148"/>
      <c r="M73" s="1148"/>
      <c r="N73" s="1148"/>
      <c r="O73" s="1148"/>
      <c r="P73" s="1148"/>
      <c r="Q73" s="1148"/>
      <c r="R73" s="1148"/>
      <c r="S73" s="1148"/>
      <c r="T73" s="1148"/>
      <c r="U73" s="1148" t="e">
        <f t="shared" ref="U73" si="27">U70/T71</f>
        <v>#REF!</v>
      </c>
      <c r="V73" s="1148" t="e">
        <f>V70/U71</f>
        <v>#REF!</v>
      </c>
      <c r="W73" s="1073"/>
    </row>
    <row r="74" spans="1:23" hidden="1">
      <c r="A74" s="1116"/>
      <c r="B74" s="1038" t="s">
        <v>639</v>
      </c>
      <c r="C74" s="1116" t="s">
        <v>58</v>
      </c>
      <c r="D74" s="1148" t="e">
        <f>D71/D70</f>
        <v>#REF!</v>
      </c>
      <c r="E74" s="1116"/>
      <c r="F74" s="1148"/>
      <c r="G74" s="1148"/>
      <c r="H74" s="1148"/>
      <c r="I74" s="1148"/>
      <c r="J74" s="1148"/>
      <c r="K74" s="1148"/>
      <c r="L74" s="1148"/>
      <c r="M74" s="1148"/>
      <c r="N74" s="1148"/>
      <c r="O74" s="1148"/>
      <c r="P74" s="1148"/>
      <c r="Q74" s="1148"/>
      <c r="R74" s="1148"/>
      <c r="S74" s="1148"/>
      <c r="T74" s="1148"/>
      <c r="U74" s="1148" t="e">
        <f t="shared" ref="U74:V74" si="28">U71/U70</f>
        <v>#REF!</v>
      </c>
      <c r="V74" s="1148" t="e">
        <f t="shared" si="28"/>
        <v>#REF!</v>
      </c>
      <c r="W74" s="1073"/>
    </row>
    <row r="75" spans="1:23" ht="42" hidden="1" customHeight="1">
      <c r="B75" s="1129" t="s">
        <v>641</v>
      </c>
    </row>
    <row r="76" spans="1:23" ht="24" customHeight="1">
      <c r="A76" s="1717"/>
      <c r="B76" s="1038" t="s">
        <v>642</v>
      </c>
      <c r="C76" s="1116" t="s">
        <v>63</v>
      </c>
      <c r="D76" s="1116" t="e">
        <f>SUM(#REF!,#REF!,#REF!,#REF!,#REF!,#REF!,#REF!)</f>
        <v>#REF!</v>
      </c>
      <c r="E76" s="1116"/>
      <c r="F76" s="1116"/>
      <c r="G76" s="1116"/>
      <c r="H76" s="1116"/>
      <c r="I76" s="1116"/>
      <c r="J76" s="1116"/>
      <c r="K76" s="1116"/>
      <c r="L76" s="1116"/>
      <c r="M76" s="1116"/>
      <c r="N76" s="1116"/>
      <c r="O76" s="1116"/>
      <c r="P76" s="1116"/>
      <c r="Q76" s="1116"/>
      <c r="R76" s="1116"/>
      <c r="S76" s="1116"/>
      <c r="T76" s="1116"/>
      <c r="U76" s="1116" t="e">
        <f>SUM(#REF!,#REF!,#REF!,#REF!,#REF!,#REF!,#REF!)</f>
        <v>#REF!</v>
      </c>
      <c r="V76" s="1116" t="e">
        <f>SUM(#REF!,#REF!,#REF!,#REF!,#REF!,#REF!,#REF!)</f>
        <v>#REF!</v>
      </c>
    </row>
    <row r="77" spans="1:23">
      <c r="A77" s="1718"/>
      <c r="B77" s="1038" t="s">
        <v>82</v>
      </c>
      <c r="C77" s="1116" t="s">
        <v>27</v>
      </c>
      <c r="D77" s="1116" t="e">
        <f>#REF!</f>
        <v>#REF!</v>
      </c>
      <c r="E77" s="1116"/>
      <c r="F77" s="1116"/>
      <c r="G77" s="1116"/>
      <c r="H77" s="1116"/>
      <c r="I77" s="1116"/>
      <c r="J77" s="1116"/>
      <c r="K77" s="1116"/>
      <c r="L77" s="1116"/>
      <c r="M77" s="1116"/>
      <c r="N77" s="1116"/>
      <c r="O77" s="1116"/>
      <c r="P77" s="1116"/>
      <c r="Q77" s="1116"/>
      <c r="R77" s="1116"/>
      <c r="S77" s="1116"/>
      <c r="T77" s="1116"/>
      <c r="U77" s="1116" t="e">
        <f>#REF!</f>
        <v>#REF!</v>
      </c>
      <c r="V77" s="1116" t="e">
        <f>#REF!</f>
        <v>#REF!</v>
      </c>
    </row>
    <row r="78" spans="1:23" ht="18" customHeight="1">
      <c r="A78" s="1719"/>
      <c r="B78" s="1038" t="s">
        <v>643</v>
      </c>
      <c r="C78" s="1116" t="s">
        <v>83</v>
      </c>
      <c r="D78" s="1124" t="e">
        <f>D76/D77*1000</f>
        <v>#REF!</v>
      </c>
      <c r="E78" s="1124"/>
      <c r="F78" s="1116"/>
      <c r="G78" s="1124"/>
      <c r="H78" s="1124"/>
      <c r="I78" s="1124"/>
      <c r="J78" s="1124"/>
      <c r="K78" s="1124"/>
      <c r="L78" s="1124"/>
      <c r="M78" s="1124"/>
      <c r="N78" s="1124"/>
      <c r="O78" s="1124"/>
      <c r="P78" s="1124"/>
      <c r="Q78" s="1124"/>
      <c r="R78" s="1124"/>
      <c r="S78" s="1124"/>
      <c r="T78" s="1124"/>
      <c r="U78" s="1124" t="e">
        <f t="shared" ref="U78:V78" si="29">U76/U77*1000</f>
        <v>#REF!</v>
      </c>
      <c r="V78" s="1124" t="e">
        <f t="shared" si="29"/>
        <v>#REF!</v>
      </c>
    </row>
    <row r="79" spans="1:23" ht="19.5" customHeight="1">
      <c r="A79" s="1717"/>
      <c r="B79" s="1038" t="s">
        <v>644</v>
      </c>
      <c r="C79" s="1116" t="s">
        <v>63</v>
      </c>
      <c r="D79" s="1116" t="e">
        <f>#REF!</f>
        <v>#REF!</v>
      </c>
      <c r="E79" s="1116"/>
      <c r="F79" s="1116"/>
      <c r="G79" s="1116"/>
      <c r="H79" s="1116"/>
      <c r="I79" s="1116"/>
      <c r="J79" s="1116"/>
      <c r="K79" s="1116"/>
      <c r="L79" s="1116"/>
      <c r="M79" s="1116"/>
      <c r="N79" s="1116"/>
      <c r="O79" s="1116"/>
      <c r="P79" s="1116"/>
      <c r="Q79" s="1116"/>
      <c r="R79" s="1116"/>
      <c r="S79" s="1116"/>
      <c r="T79" s="1116"/>
      <c r="U79" s="1116" t="e">
        <f>#REF!</f>
        <v>#REF!</v>
      </c>
      <c r="V79" s="1116" t="e">
        <f>#REF!</f>
        <v>#REF!</v>
      </c>
    </row>
    <row r="80" spans="1:23">
      <c r="A80" s="1718"/>
      <c r="B80" s="1038" t="s">
        <v>82</v>
      </c>
      <c r="C80" s="1116" t="s">
        <v>27</v>
      </c>
      <c r="D80" s="1116" t="e">
        <f>#REF!</f>
        <v>#REF!</v>
      </c>
      <c r="E80" s="1116"/>
      <c r="F80" s="1116"/>
      <c r="G80" s="1116"/>
      <c r="H80" s="1116"/>
      <c r="I80" s="1116"/>
      <c r="J80" s="1116"/>
      <c r="K80" s="1116"/>
      <c r="L80" s="1116"/>
      <c r="M80" s="1116"/>
      <c r="N80" s="1116"/>
      <c r="O80" s="1116"/>
      <c r="P80" s="1116"/>
      <c r="Q80" s="1116"/>
      <c r="R80" s="1116"/>
      <c r="S80" s="1116"/>
      <c r="T80" s="1116"/>
      <c r="U80" s="1116" t="e">
        <f>#REF!</f>
        <v>#REF!</v>
      </c>
      <c r="V80" s="1116" t="e">
        <f>#REF!</f>
        <v>#REF!</v>
      </c>
    </row>
    <row r="81" spans="1:22" ht="17.25" customHeight="1">
      <c r="A81" s="1719"/>
      <c r="B81" s="1038" t="s">
        <v>645</v>
      </c>
      <c r="C81" s="1116" t="s">
        <v>83</v>
      </c>
      <c r="D81" s="1124" t="e">
        <f>D79/D80*1000</f>
        <v>#REF!</v>
      </c>
      <c r="E81" s="1124"/>
      <c r="F81" s="1116"/>
      <c r="G81" s="1124"/>
      <c r="H81" s="1124"/>
      <c r="I81" s="1124"/>
      <c r="J81" s="1124"/>
      <c r="K81" s="1124"/>
      <c r="L81" s="1124"/>
      <c r="M81" s="1124"/>
      <c r="N81" s="1124"/>
      <c r="O81" s="1124"/>
      <c r="P81" s="1124"/>
      <c r="Q81" s="1124"/>
      <c r="R81" s="1124"/>
      <c r="S81" s="1124"/>
      <c r="T81" s="1124"/>
      <c r="U81" s="1124" t="e">
        <f t="shared" ref="U81:V81" si="30">U79/U80*1000</f>
        <v>#REF!</v>
      </c>
      <c r="V81" s="1124" t="e">
        <f t="shared" si="30"/>
        <v>#REF!</v>
      </c>
    </row>
    <row r="82" spans="1:22">
      <c r="A82" s="1116"/>
      <c r="B82" s="1038"/>
      <c r="C82" s="1116"/>
      <c r="D82" s="1116"/>
      <c r="E82" s="1116"/>
      <c r="F82" s="1116"/>
      <c r="G82" s="1116"/>
      <c r="H82" s="1116"/>
      <c r="I82" s="1116"/>
      <c r="J82" s="1116"/>
      <c r="K82" s="1116"/>
      <c r="L82" s="1116"/>
      <c r="M82" s="1116"/>
      <c r="N82" s="1116"/>
      <c r="O82" s="1116"/>
      <c r="P82" s="1116"/>
      <c r="Q82" s="1116"/>
      <c r="R82" s="1116"/>
      <c r="S82" s="1116"/>
      <c r="T82" s="1116"/>
      <c r="U82" s="1116"/>
      <c r="V82" s="1116"/>
    </row>
    <row r="83" spans="1:22" ht="41.25" customHeight="1">
      <c r="A83" s="1116"/>
      <c r="B83" s="1038" t="s">
        <v>646</v>
      </c>
      <c r="C83" s="1116"/>
      <c r="D83" s="1128" t="e">
        <f>D78/D81</f>
        <v>#REF!</v>
      </c>
      <c r="E83" s="1128"/>
      <c r="F83" s="1128"/>
      <c r="G83" s="1128"/>
      <c r="H83" s="1128"/>
      <c r="I83" s="1128"/>
      <c r="J83" s="1128"/>
      <c r="K83" s="1128"/>
      <c r="L83" s="1128"/>
      <c r="M83" s="1128"/>
      <c r="N83" s="1128"/>
      <c r="O83" s="1128"/>
      <c r="P83" s="1128"/>
      <c r="Q83" s="1128"/>
      <c r="R83" s="1128"/>
      <c r="S83" s="1128"/>
      <c r="T83" s="1128"/>
      <c r="U83" s="1128" t="e">
        <f t="shared" ref="U83:V83" si="31">U78/U81</f>
        <v>#REF!</v>
      </c>
      <c r="V83" s="1128" t="e">
        <f t="shared" si="31"/>
        <v>#REF!</v>
      </c>
    </row>
  </sheetData>
  <mergeCells count="4">
    <mergeCell ref="A1:W1"/>
    <mergeCell ref="A10:C10"/>
    <mergeCell ref="A76:A78"/>
    <mergeCell ref="A79:A81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23</vt:i4>
      </vt:variant>
    </vt:vector>
  </HeadingPairs>
  <TitlesOfParts>
    <vt:vector size="54" baseType="lpstr">
      <vt:lpstr>ИП-1</vt:lpstr>
      <vt:lpstr>ИП-2</vt:lpstr>
      <vt:lpstr>ИП-3</vt:lpstr>
      <vt:lpstr>ИП-4</vt:lpstr>
      <vt:lpstr>ИП-5</vt:lpstr>
      <vt:lpstr>Лист1</vt:lpstr>
      <vt:lpstr>ИНВЕСТ </vt:lpstr>
      <vt:lpstr>ДПР ИЭ</vt:lpstr>
      <vt:lpstr>ИНВЕСТ (амортизация)</vt:lpstr>
      <vt:lpstr>%займ</vt:lpstr>
      <vt:lpstr>Тариф_Ингарь</vt:lpstr>
      <vt:lpstr>ИП_Инг</vt:lpstr>
      <vt:lpstr>%_Инг</vt:lpstr>
      <vt:lpstr>Прил_6.1</vt:lpstr>
      <vt:lpstr>Прил_7.1</vt:lpstr>
      <vt:lpstr>Прил_8.1</vt:lpstr>
      <vt:lpstr>Прил_9.1</vt:lpstr>
      <vt:lpstr>Тариф_Толп</vt:lpstr>
      <vt:lpstr>ИП_Толп</vt:lpstr>
      <vt:lpstr>%_Толп</vt:lpstr>
      <vt:lpstr>Прил_6.2</vt:lpstr>
      <vt:lpstr>Прил_7.2</vt:lpstr>
      <vt:lpstr>Прил_8.2</vt:lpstr>
      <vt:lpstr>Прил_9.2</vt:lpstr>
      <vt:lpstr>%_Нов</vt:lpstr>
      <vt:lpstr>ИП_Новое</vt:lpstr>
      <vt:lpstr>Тариф_Новое</vt:lpstr>
      <vt:lpstr>Прил_6.3</vt:lpstr>
      <vt:lpstr>Прил_7.3</vt:lpstr>
      <vt:lpstr>Прил_8.3</vt:lpstr>
      <vt:lpstr>Прил_9.3</vt:lpstr>
      <vt:lpstr>'ИНВЕСТ '!Заголовки_для_печати</vt:lpstr>
      <vt:lpstr>'ИП-2'!Заголовки_для_печати</vt:lpstr>
      <vt:lpstr>Тариф_Ингарь!Заголовки_для_печати</vt:lpstr>
      <vt:lpstr>Тариф_Новое!Заголовки_для_печати</vt:lpstr>
      <vt:lpstr>Тариф_Толп!Заголовки_для_печати</vt:lpstr>
      <vt:lpstr>'ИНВЕСТ '!Область_печати</vt:lpstr>
      <vt:lpstr>'ИП-1'!Область_печати</vt:lpstr>
      <vt:lpstr>'ИП-2'!Область_печати</vt:lpstr>
      <vt:lpstr>'ИП-3'!Область_печати</vt:lpstr>
      <vt:lpstr>'ИП-4'!Область_печати</vt:lpstr>
      <vt:lpstr>'ИП-5'!Область_печати</vt:lpstr>
      <vt:lpstr>Прил_6.1!Область_печати</vt:lpstr>
      <vt:lpstr>Прил_6.2!Область_печати</vt:lpstr>
      <vt:lpstr>Прил_6.3!Область_печати</vt:lpstr>
      <vt:lpstr>Прил_8.1!Область_печати</vt:lpstr>
      <vt:lpstr>Прил_8.2!Область_печати</vt:lpstr>
      <vt:lpstr>Прил_8.3!Область_печати</vt:lpstr>
      <vt:lpstr>Прил_9.1!Область_печати</vt:lpstr>
      <vt:lpstr>Прил_9.2!Область_печати</vt:lpstr>
      <vt:lpstr>Прил_9.3!Область_печати</vt:lpstr>
      <vt:lpstr>Тариф_Ингарь!Область_печати</vt:lpstr>
      <vt:lpstr>Тариф_Новое!Область_печати</vt:lpstr>
      <vt:lpstr>Тариф_Толп!Область_печати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</dc:creator>
  <cp:lastModifiedBy>Копышева М.C.</cp:lastModifiedBy>
  <cp:lastPrinted>2024-08-07T12:02:05Z</cp:lastPrinted>
  <dcterms:created xsi:type="dcterms:W3CDTF">2021-04-06T08:32:33Z</dcterms:created>
  <dcterms:modified xsi:type="dcterms:W3CDTF">2024-08-07T12:31:28Z</dcterms:modified>
</cp:coreProperties>
</file>